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0\Rozpočet města 2020 RO Č.4 Nesahat!!!\"/>
    </mc:Choice>
  </mc:AlternateContent>
  <bookViews>
    <workbookView xWindow="-105" yWindow="-105" windowWidth="19425" windowHeight="10425" tabRatio="665" activeTab="5"/>
  </bookViews>
  <sheets>
    <sheet name="Souhrn příjmů a výdajů 2020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TSÚ" sheetId="75" r:id="rId8"/>
    <sheet name="TSÚ úpr" sheetId="117" state="hidden" r:id="rId9"/>
    <sheet name="RUD" sheetId="111" r:id="rId10"/>
    <sheet name="Odhad RUD koronavirus" sheetId="120" state="hidden" r:id="rId11"/>
    <sheet name="Provozní Cash flow" sheetId="85" r:id="rId12"/>
    <sheet name="List1" sheetId="112" state="hidden" r:id="rId13"/>
    <sheet name="List2" sheetId="116" state="hidden" r:id="rId14"/>
    <sheet name="Nákup a prodej vody" sheetId="119" state="hidden" r:id="rId15"/>
    <sheet name="Investice celkem  2020" sheetId="94" r:id="rId16"/>
    <sheet name="5137-DHIM" sheetId="104" r:id="rId17"/>
    <sheet name="5139-Materiál" sheetId="105" r:id="rId18"/>
    <sheet name="5164-Nájemné" sheetId="106" r:id="rId19"/>
    <sheet name="5169_nákup služeb celkem" sheetId="87" r:id="rId20"/>
    <sheet name="Opravy a udrzování celkem" sheetId="72" r:id="rId21"/>
    <sheet name="5331-Neinv.přísp.org." sheetId="107" r:id="rId22"/>
    <sheet name="Úvěry města" sheetId="103" r:id="rId23"/>
    <sheet name="srovnání " sheetId="91" state="hidden" r:id="rId24"/>
    <sheet name="voda-kalkulace" sheetId="77" state="hidden" r:id="rId25"/>
    <sheet name="Konsolidace " sheetId="76" state="hidden" r:id="rId26"/>
    <sheet name="Čerpání úvěru" sheetId="96" state="hidden" r:id="rId27"/>
    <sheet name="Podkladová tabulka -CF" sheetId="92" state="hidden" r:id="rId28"/>
    <sheet name="úroky a úvěr" sheetId="109" state="hidden" r:id="rId29"/>
    <sheet name="výhled 2020 - 2025" sheetId="98" state="hidden" r:id="rId30"/>
    <sheet name="Zásobník projektů 2016-2020" sheetId="84" r:id="rId31"/>
    <sheet name=" Propočet úroků" sheetId="108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xlnm.Print_Titles" localSheetId="6">'Výdaje kapitol celkem'!$A:$B,'Výdaje kapitol celkem'!$1:$7</definedName>
    <definedName name="_xlnm.Print_Area" localSheetId="5">'Příjmy kapitol celkem'!$A$2:$H$149</definedName>
  </definedNames>
  <calcPr calcId="152511"/>
</workbook>
</file>

<file path=xl/calcChain.xml><?xml version="1.0" encoding="utf-8"?>
<calcChain xmlns="http://schemas.openxmlformats.org/spreadsheetml/2006/main">
  <c r="K95" i="73" l="1"/>
  <c r="K96" i="73"/>
  <c r="K97" i="73"/>
  <c r="K110" i="73"/>
  <c r="K111" i="73"/>
  <c r="K112" i="73"/>
  <c r="K113" i="73"/>
  <c r="J110" i="73"/>
  <c r="J95" i="73"/>
  <c r="DQ17" i="4" l="1"/>
  <c r="DQ18" i="4"/>
  <c r="DQ40" i="4"/>
  <c r="DQ56" i="4"/>
  <c r="DQ63" i="4"/>
  <c r="DQ69" i="4"/>
  <c r="O8" i="4"/>
  <c r="I63" i="4" l="1"/>
  <c r="I40" i="4"/>
  <c r="H155" i="87" l="1"/>
  <c r="H179" i="87" s="1"/>
  <c r="H181" i="87" s="1"/>
  <c r="I12" i="87"/>
  <c r="I12" i="105"/>
  <c r="N56" i="94" l="1"/>
  <c r="O56" i="94" s="1"/>
  <c r="P56" i="94" l="1"/>
  <c r="BD32" i="85"/>
  <c r="BB50" i="85"/>
  <c r="BF49" i="85"/>
  <c r="BA47" i="85"/>
  <c r="BG55" i="85"/>
  <c r="AX18" i="85" l="1"/>
  <c r="AX16" i="85"/>
  <c r="AX15" i="85"/>
  <c r="AX14" i="85"/>
  <c r="AX8" i="85"/>
  <c r="AX7" i="85"/>
  <c r="BE13" i="85"/>
  <c r="AO55" i="85"/>
  <c r="AK55" i="85"/>
  <c r="X55" i="85"/>
  <c r="S55" i="85"/>
  <c r="O55" i="85"/>
  <c r="K55" i="85"/>
  <c r="BH55" i="85" l="1"/>
  <c r="BB55" i="85"/>
  <c r="AS55" i="85"/>
  <c r="BF8" i="85" l="1"/>
  <c r="P8" i="4" l="1"/>
  <c r="AW15" i="4"/>
  <c r="AW14" i="4"/>
  <c r="AW13" i="4"/>
  <c r="AW12" i="4"/>
  <c r="AW11" i="4"/>
  <c r="AW10" i="4"/>
  <c r="AW9" i="4"/>
  <c r="AW8" i="4"/>
  <c r="AE15" i="4"/>
  <c r="AE14" i="4"/>
  <c r="AE13" i="4"/>
  <c r="AE12" i="4"/>
  <c r="AE11" i="4"/>
  <c r="AE10" i="4"/>
  <c r="AE9" i="4"/>
  <c r="AE8" i="4"/>
  <c r="Z15" i="4"/>
  <c r="Z14" i="4"/>
  <c r="Z13" i="4"/>
  <c r="Z12" i="4"/>
  <c r="Z11" i="4"/>
  <c r="Z10" i="4"/>
  <c r="Z9" i="4"/>
  <c r="Z8" i="4"/>
  <c r="T15" i="4"/>
  <c r="T14" i="4"/>
  <c r="T13" i="4"/>
  <c r="T12" i="4"/>
  <c r="T11" i="4"/>
  <c r="T10" i="4"/>
  <c r="T9" i="4"/>
  <c r="T8" i="4"/>
  <c r="S15" i="4"/>
  <c r="S14" i="4"/>
  <c r="S13" i="4"/>
  <c r="S12" i="4"/>
  <c r="S11" i="4"/>
  <c r="S10" i="4"/>
  <c r="S9" i="4"/>
  <c r="S8" i="4"/>
  <c r="P15" i="4"/>
  <c r="P14" i="4"/>
  <c r="P13" i="4"/>
  <c r="P12" i="4"/>
  <c r="P11" i="4"/>
  <c r="P10" i="4"/>
  <c r="P9" i="4"/>
  <c r="O15" i="4"/>
  <c r="O14" i="4"/>
  <c r="O13" i="4"/>
  <c r="O12" i="4"/>
  <c r="O11" i="4"/>
  <c r="O10" i="4"/>
  <c r="O9" i="4"/>
  <c r="N15" i="4"/>
  <c r="N14" i="4"/>
  <c r="N13" i="4"/>
  <c r="N12" i="4"/>
  <c r="N11" i="4"/>
  <c r="N10" i="4"/>
  <c r="N9" i="4"/>
  <c r="N8" i="4"/>
  <c r="AW9" i="85" l="1"/>
  <c r="AV50" i="85"/>
  <c r="AS21" i="85"/>
  <c r="AS16" i="85"/>
  <c r="AS8" i="85"/>
  <c r="AS7" i="85"/>
  <c r="J132" i="72" l="1"/>
  <c r="J118" i="72"/>
  <c r="J114" i="72"/>
  <c r="J110" i="72"/>
  <c r="J106" i="72"/>
  <c r="J105" i="72"/>
  <c r="J103" i="72"/>
  <c r="J100" i="72"/>
  <c r="J99" i="72"/>
  <c r="J98" i="72"/>
  <c r="J73" i="72"/>
  <c r="J69" i="72"/>
  <c r="J65" i="72"/>
  <c r="J62" i="72"/>
  <c r="J60" i="72"/>
  <c r="J57" i="72"/>
  <c r="J35" i="72"/>
  <c r="J23" i="72"/>
  <c r="J11" i="72"/>
  <c r="J177" i="87"/>
  <c r="J176" i="87"/>
  <c r="J175" i="87"/>
  <c r="J171" i="87"/>
  <c r="J168" i="87"/>
  <c r="J163" i="87"/>
  <c r="J162" i="87"/>
  <c r="J160" i="87"/>
  <c r="J159" i="87"/>
  <c r="J157" i="87"/>
  <c r="J152" i="87"/>
  <c r="J140" i="87"/>
  <c r="J131" i="87"/>
  <c r="J130" i="87"/>
  <c r="J129" i="87"/>
  <c r="J127" i="87"/>
  <c r="J126" i="87"/>
  <c r="J120" i="87"/>
  <c r="J119" i="87"/>
  <c r="J117" i="87"/>
  <c r="J102" i="87"/>
  <c r="J76" i="87"/>
  <c r="J64" i="87"/>
  <c r="J60" i="87"/>
  <c r="J52" i="87"/>
  <c r="J32" i="87"/>
  <c r="J23" i="87"/>
  <c r="J13" i="87"/>
  <c r="J12" i="87"/>
  <c r="J11" i="87"/>
  <c r="J32" i="106"/>
  <c r="J29" i="106"/>
  <c r="J28" i="106"/>
  <c r="J26" i="106"/>
  <c r="J17" i="106"/>
  <c r="J13" i="106"/>
  <c r="J6" i="106"/>
  <c r="J156" i="105"/>
  <c r="J155" i="105"/>
  <c r="J154" i="105"/>
  <c r="J152" i="105"/>
  <c r="J151" i="105"/>
  <c r="J148" i="105"/>
  <c r="J147" i="105"/>
  <c r="J145" i="105"/>
  <c r="J144" i="105"/>
  <c r="J142" i="105"/>
  <c r="J141" i="105"/>
  <c r="J140" i="105"/>
  <c r="J138" i="105"/>
  <c r="J137" i="105"/>
  <c r="J135" i="105"/>
  <c r="J134" i="105"/>
  <c r="J133" i="105"/>
  <c r="J131" i="105"/>
  <c r="J130" i="105"/>
  <c r="J128" i="105"/>
  <c r="J127" i="105"/>
  <c r="J125" i="105"/>
  <c r="J124" i="105"/>
  <c r="J123" i="105"/>
  <c r="J121" i="105"/>
  <c r="J120" i="105"/>
  <c r="J119" i="105"/>
  <c r="J114" i="105"/>
  <c r="J112" i="105"/>
  <c r="J111" i="105"/>
  <c r="J109" i="105"/>
  <c r="J108" i="105"/>
  <c r="J104" i="105"/>
  <c r="J100" i="105"/>
  <c r="J99" i="105"/>
  <c r="J97" i="105"/>
  <c r="J96" i="105"/>
  <c r="J94" i="105"/>
  <c r="J93" i="105"/>
  <c r="J91" i="105"/>
  <c r="J90" i="105"/>
  <c r="J89" i="105"/>
  <c r="J87" i="105"/>
  <c r="J86" i="105"/>
  <c r="J84" i="105"/>
  <c r="J83" i="105"/>
  <c r="J81" i="105"/>
  <c r="J80" i="105"/>
  <c r="J78" i="105"/>
  <c r="J77" i="105"/>
  <c r="J76" i="105"/>
  <c r="J75" i="105"/>
  <c r="J73" i="105"/>
  <c r="J72" i="105"/>
  <c r="J70" i="105"/>
  <c r="J66" i="105"/>
  <c r="J65" i="105"/>
  <c r="J64" i="105"/>
  <c r="J60" i="105"/>
  <c r="J57" i="105"/>
  <c r="J56" i="105"/>
  <c r="J49" i="105"/>
  <c r="J48" i="105"/>
  <c r="J40" i="105"/>
  <c r="J39" i="105"/>
  <c r="J37" i="105"/>
  <c r="J34" i="105"/>
  <c r="J32" i="105"/>
  <c r="J29" i="105"/>
  <c r="J23" i="105"/>
  <c r="J22" i="105"/>
  <c r="J17" i="105"/>
  <c r="J16" i="105"/>
  <c r="J13" i="105"/>
  <c r="J12" i="105"/>
  <c r="J11" i="105"/>
  <c r="J66" i="104"/>
  <c r="J59" i="104"/>
  <c r="J56" i="104"/>
  <c r="J54" i="104"/>
  <c r="J53" i="104"/>
  <c r="J52" i="104"/>
  <c r="J50" i="104"/>
  <c r="J49" i="104"/>
  <c r="J41" i="104"/>
  <c r="J40" i="104"/>
  <c r="J39" i="104"/>
  <c r="J38" i="104"/>
  <c r="J35" i="104"/>
  <c r="J33" i="104"/>
  <c r="J30" i="104"/>
  <c r="J29" i="104"/>
  <c r="J23" i="104"/>
  <c r="J22" i="104"/>
  <c r="J21" i="104"/>
  <c r="J16" i="104"/>
  <c r="J15" i="104"/>
  <c r="J12" i="104"/>
  <c r="J11" i="104"/>
  <c r="J6" i="104"/>
  <c r="J5" i="104"/>
  <c r="O287" i="94"/>
  <c r="O282" i="94"/>
  <c r="O281" i="94"/>
  <c r="O280" i="94"/>
  <c r="O279" i="94"/>
  <c r="O278" i="94"/>
  <c r="O267" i="94"/>
  <c r="O266" i="94"/>
  <c r="O265" i="94"/>
  <c r="O263" i="94"/>
  <c r="O262" i="94"/>
  <c r="O261" i="94"/>
  <c r="O259" i="94"/>
  <c r="O258" i="94"/>
  <c r="O257" i="94"/>
  <c r="O253" i="94"/>
  <c r="O251" i="94"/>
  <c r="O250" i="94"/>
  <c r="O239" i="94"/>
  <c r="O235" i="94"/>
  <c r="O234" i="94"/>
  <c r="O228" i="94"/>
  <c r="O223" i="94"/>
  <c r="O222" i="94"/>
  <c r="O219" i="94"/>
  <c r="O218" i="94"/>
  <c r="O216" i="94"/>
  <c r="O215" i="94"/>
  <c r="O214" i="94"/>
  <c r="O213" i="94"/>
  <c r="O205" i="94"/>
  <c r="O204" i="94"/>
  <c r="O203" i="94"/>
  <c r="O202" i="94"/>
  <c r="O201" i="94"/>
  <c r="O181" i="94"/>
  <c r="O172" i="94"/>
  <c r="O153" i="94"/>
  <c r="O148" i="94"/>
  <c r="O147" i="94"/>
  <c r="O145" i="94"/>
  <c r="O139" i="94"/>
  <c r="O138" i="94"/>
  <c r="O136" i="94"/>
  <c r="O134" i="94"/>
  <c r="O133" i="94"/>
  <c r="O132" i="94"/>
  <c r="O129" i="94"/>
  <c r="O128" i="94"/>
  <c r="O127" i="94"/>
  <c r="O126" i="94"/>
  <c r="O124" i="94"/>
  <c r="O123" i="94"/>
  <c r="O122" i="94"/>
  <c r="O118" i="94"/>
  <c r="O108" i="94"/>
  <c r="O107" i="94"/>
  <c r="O106" i="94"/>
  <c r="O99" i="94"/>
  <c r="O98" i="94"/>
  <c r="O95" i="94"/>
  <c r="O93" i="94"/>
  <c r="O91" i="94"/>
  <c r="O89" i="94"/>
  <c r="O83" i="94"/>
  <c r="O77" i="94"/>
  <c r="O74" i="94"/>
  <c r="O72" i="94"/>
  <c r="O71" i="94"/>
  <c r="O67" i="94"/>
  <c r="O66" i="94"/>
  <c r="O46" i="94"/>
  <c r="O43" i="94"/>
  <c r="O35" i="94"/>
  <c r="O34" i="94"/>
  <c r="O32" i="94"/>
  <c r="O31" i="94"/>
  <c r="O26" i="94"/>
  <c r="O25" i="94"/>
  <c r="O24" i="94"/>
  <c r="O23" i="94"/>
  <c r="O22" i="94"/>
  <c r="O20" i="94"/>
  <c r="O18" i="94"/>
  <c r="O16" i="94"/>
  <c r="O15" i="94"/>
  <c r="O13" i="94"/>
  <c r="O12" i="94"/>
  <c r="O11" i="94"/>
  <c r="O10" i="94"/>
  <c r="I144" i="1"/>
  <c r="I109" i="1"/>
  <c r="I104" i="1"/>
  <c r="I85" i="1"/>
  <c r="I84" i="1"/>
  <c r="I64" i="1"/>
  <c r="I34" i="1"/>
  <c r="I15" i="1"/>
  <c r="I10" i="1"/>
  <c r="I9" i="1"/>
  <c r="I7" i="1"/>
  <c r="I142" i="1" s="1"/>
  <c r="I149" i="1" s="1"/>
  <c r="K206" i="73"/>
  <c r="K204" i="73"/>
  <c r="K201" i="73"/>
  <c r="K135" i="73"/>
  <c r="K130" i="73"/>
  <c r="K126" i="73"/>
  <c r="K92" i="73"/>
  <c r="K91" i="73"/>
  <c r="K87" i="73"/>
  <c r="K47" i="73"/>
  <c r="K38" i="73"/>
  <c r="K26" i="73"/>
  <c r="N256" i="94" l="1"/>
  <c r="O256" i="94" s="1"/>
  <c r="AO16" i="85" l="1"/>
  <c r="AO18" i="85"/>
  <c r="AO17" i="85"/>
  <c r="AO15" i="85"/>
  <c r="AO14" i="85"/>
  <c r="AO8" i="85"/>
  <c r="AO7" i="85"/>
  <c r="DB59" i="4" l="1"/>
  <c r="DB34" i="4"/>
  <c r="P89" i="94" l="1"/>
  <c r="N88" i="94"/>
  <c r="M65" i="4"/>
  <c r="P88" i="94" l="1"/>
  <c r="O88" i="94"/>
  <c r="J113" i="73"/>
  <c r="L119" i="105" l="1"/>
  <c r="L120" i="105"/>
  <c r="L121" i="105"/>
  <c r="I52" i="105"/>
  <c r="J52" i="105" s="1"/>
  <c r="BD52" i="85" l="1"/>
  <c r="BG39" i="85"/>
  <c r="BF27" i="85"/>
  <c r="BF17" i="85"/>
  <c r="BG15" i="85"/>
  <c r="BF14" i="85"/>
  <c r="AZ8" i="85"/>
  <c r="BF7" i="85"/>
  <c r="BH40" i="85" l="1"/>
  <c r="BH41" i="85"/>
  <c r="AM13" i="85" l="1"/>
  <c r="I101" i="72" l="1"/>
  <c r="J101" i="72" s="1"/>
  <c r="I97" i="72"/>
  <c r="J97" i="72" s="1"/>
  <c r="I95" i="72"/>
  <c r="J95" i="72" s="1"/>
  <c r="I105" i="105"/>
  <c r="J105" i="105" s="1"/>
  <c r="N85" i="94"/>
  <c r="O85" i="94" s="1"/>
  <c r="N84" i="94"/>
  <c r="O84" i="94" s="1"/>
  <c r="N200" i="94" l="1"/>
  <c r="O200" i="94" s="1"/>
  <c r="N198" i="94"/>
  <c r="O198" i="94" s="1"/>
  <c r="N197" i="94"/>
  <c r="O197" i="94" s="1"/>
  <c r="N195" i="94"/>
  <c r="O195" i="94" s="1"/>
  <c r="N185" i="94"/>
  <c r="O185" i="94" s="1"/>
  <c r="N184" i="94"/>
  <c r="O184" i="94" s="1"/>
  <c r="N183" i="94"/>
  <c r="O183" i="94" s="1"/>
  <c r="N182" i="94"/>
  <c r="O182" i="94" s="1"/>
  <c r="N171" i="94"/>
  <c r="O171" i="94" s="1"/>
  <c r="N170" i="94"/>
  <c r="O170" i="94" s="1"/>
  <c r="N169" i="94"/>
  <c r="O169" i="94" s="1"/>
  <c r="N168" i="94"/>
  <c r="O168" i="94" s="1"/>
  <c r="N158" i="94"/>
  <c r="O158" i="94" s="1"/>
  <c r="N157" i="94"/>
  <c r="O157" i="94" s="1"/>
  <c r="N156" i="94"/>
  <c r="O156" i="94" s="1"/>
  <c r="J81" i="73" l="1"/>
  <c r="K81" i="73" s="1"/>
  <c r="J67" i="73"/>
  <c r="K67" i="73" s="1"/>
  <c r="J48" i="73"/>
  <c r="K48" i="73" s="1"/>
  <c r="J46" i="73"/>
  <c r="K46" i="73" s="1"/>
  <c r="J108" i="73"/>
  <c r="K108" i="73" s="1"/>
  <c r="H15" i="1"/>
  <c r="D6" i="117" l="1"/>
  <c r="AK20" i="85" l="1"/>
  <c r="AK16" i="85"/>
  <c r="AK13" i="85"/>
  <c r="AK7" i="85"/>
  <c r="G38" i="117" l="1"/>
  <c r="H38" i="117"/>
  <c r="I38" i="117"/>
  <c r="J38" i="117"/>
  <c r="K38" i="117"/>
  <c r="J106" i="73" l="1"/>
  <c r="K106" i="73" s="1"/>
  <c r="H34" i="1" l="1"/>
  <c r="AR30" i="4" l="1"/>
  <c r="AH56" i="85" l="1"/>
  <c r="AH13" i="85"/>
  <c r="E44" i="111" l="1"/>
  <c r="I59" i="111" l="1"/>
  <c r="AF18" i="85" l="1"/>
  <c r="AF16" i="85"/>
  <c r="AF15" i="85"/>
  <c r="AF14" i="85"/>
  <c r="AF8" i="85"/>
  <c r="AF7" i="85"/>
  <c r="AE35" i="85"/>
  <c r="AE10" i="85"/>
  <c r="AD13" i="85"/>
  <c r="AA35" i="85" l="1"/>
  <c r="G135" i="72" l="1"/>
  <c r="G119" i="72"/>
  <c r="G134" i="72" s="1"/>
  <c r="I117" i="72"/>
  <c r="J117" i="72" s="1"/>
  <c r="H248" i="73"/>
  <c r="H205" i="73"/>
  <c r="H236" i="73" s="1"/>
  <c r="H203" i="73"/>
  <c r="H200" i="73"/>
  <c r="H199" i="73"/>
  <c r="H198" i="73"/>
  <c r="H197" i="73"/>
  <c r="H196" i="73"/>
  <c r="H195" i="73"/>
  <c r="H194" i="73"/>
  <c r="H193" i="73"/>
  <c r="H192" i="73"/>
  <c r="H191" i="73"/>
  <c r="H189" i="73"/>
  <c r="H188" i="73"/>
  <c r="H187" i="73"/>
  <c r="H186" i="73"/>
  <c r="H185" i="73"/>
  <c r="H184" i="73"/>
  <c r="H183" i="73"/>
  <c r="H182" i="73"/>
  <c r="H181" i="73"/>
  <c r="H180" i="73"/>
  <c r="H179" i="73"/>
  <c r="H178" i="73"/>
  <c r="H177" i="73"/>
  <c r="H176" i="73"/>
  <c r="H175" i="73"/>
  <c r="H174" i="73"/>
  <c r="H173" i="73"/>
  <c r="H172" i="73"/>
  <c r="H171" i="73"/>
  <c r="H170" i="73"/>
  <c r="H169" i="73"/>
  <c r="H168" i="73"/>
  <c r="H167" i="73"/>
  <c r="H166" i="73"/>
  <c r="H165" i="73"/>
  <c r="H164" i="73"/>
  <c r="H163" i="73"/>
  <c r="H162" i="73"/>
  <c r="H161" i="73"/>
  <c r="H160" i="73"/>
  <c r="H159" i="73"/>
  <c r="H158" i="73"/>
  <c r="H157" i="73"/>
  <c r="H156" i="73"/>
  <c r="H155" i="73"/>
  <c r="H154" i="73"/>
  <c r="H153" i="73"/>
  <c r="H150" i="73"/>
  <c r="H149" i="73"/>
  <c r="H148" i="73"/>
  <c r="H147" i="73"/>
  <c r="H146" i="73"/>
  <c r="H145" i="73"/>
  <c r="H144" i="73"/>
  <c r="H143" i="73"/>
  <c r="H139" i="73"/>
  <c r="H134" i="73"/>
  <c r="H133" i="73"/>
  <c r="H132" i="73"/>
  <c r="H224" i="73" s="1"/>
  <c r="H223" i="73" s="1"/>
  <c r="H129" i="73"/>
  <c r="H128" i="73"/>
  <c r="H127" i="73"/>
  <c r="H125" i="73"/>
  <c r="H124" i="73"/>
  <c r="H123" i="73"/>
  <c r="H122" i="73"/>
  <c r="H121" i="73"/>
  <c r="H120" i="73"/>
  <c r="H119" i="73"/>
  <c r="H118" i="73"/>
  <c r="H117" i="73"/>
  <c r="H116" i="73"/>
  <c r="H115" i="73"/>
  <c r="H114" i="73"/>
  <c r="H112" i="73"/>
  <c r="H111" i="73"/>
  <c r="H109" i="73"/>
  <c r="H108" i="73"/>
  <c r="H107" i="73"/>
  <c r="H105" i="73"/>
  <c r="H104" i="73"/>
  <c r="H103" i="73"/>
  <c r="H102" i="73"/>
  <c r="H101" i="73"/>
  <c r="H100" i="73"/>
  <c r="H99" i="73"/>
  <c r="H98" i="73"/>
  <c r="H97" i="73"/>
  <c r="H96" i="73"/>
  <c r="H94" i="73"/>
  <c r="H90" i="73"/>
  <c r="H89" i="73"/>
  <c r="H86" i="73"/>
  <c r="H85" i="73"/>
  <c r="H84" i="73"/>
  <c r="H83" i="73"/>
  <c r="H82" i="73"/>
  <c r="H81" i="73"/>
  <c r="H80" i="73"/>
  <c r="H79" i="73"/>
  <c r="H78" i="73"/>
  <c r="H77" i="73"/>
  <c r="H76" i="73"/>
  <c r="H75" i="73"/>
  <c r="H74" i="73"/>
  <c r="H73" i="73"/>
  <c r="H72" i="73"/>
  <c r="H71" i="73"/>
  <c r="H70" i="73"/>
  <c r="H69" i="73"/>
  <c r="H68" i="73"/>
  <c r="H67" i="73"/>
  <c r="H66" i="73"/>
  <c r="H65" i="73"/>
  <c r="H64" i="73"/>
  <c r="H63" i="73"/>
  <c r="H62" i="73"/>
  <c r="H61" i="73"/>
  <c r="H60" i="73"/>
  <c r="H59" i="73"/>
  <c r="H58" i="73"/>
  <c r="H57" i="73"/>
  <c r="H56" i="73"/>
  <c r="H55" i="73"/>
  <c r="H54" i="73"/>
  <c r="H53" i="73"/>
  <c r="H52" i="73"/>
  <c r="H51" i="73"/>
  <c r="H50" i="73"/>
  <c r="H49" i="73"/>
  <c r="H48" i="73"/>
  <c r="H45" i="73"/>
  <c r="H44" i="73"/>
  <c r="H43" i="73"/>
  <c r="H42" i="73"/>
  <c r="H41" i="73"/>
  <c r="H40" i="73"/>
  <c r="H39" i="73"/>
  <c r="H37" i="73"/>
  <c r="H36" i="73"/>
  <c r="H35" i="73"/>
  <c r="H34" i="73"/>
  <c r="H33" i="73"/>
  <c r="H32" i="73"/>
  <c r="H31" i="73"/>
  <c r="H30" i="73"/>
  <c r="H29" i="73"/>
  <c r="H28" i="73"/>
  <c r="H25" i="73"/>
  <c r="H24" i="73"/>
  <c r="H23" i="73"/>
  <c r="H22" i="73"/>
  <c r="H21" i="73"/>
  <c r="H20" i="73"/>
  <c r="H19" i="73"/>
  <c r="H18" i="73"/>
  <c r="H17" i="73"/>
  <c r="H16" i="73"/>
  <c r="H15" i="73"/>
  <c r="H14" i="73"/>
  <c r="H13" i="73"/>
  <c r="H12" i="73"/>
  <c r="H11" i="73"/>
  <c r="H10" i="73"/>
  <c r="H9" i="73"/>
  <c r="H8" i="73"/>
  <c r="H7" i="73"/>
  <c r="H202" i="73" l="1"/>
  <c r="H88" i="73"/>
  <c r="H131" i="73"/>
  <c r="H152" i="73"/>
  <c r="H27" i="73"/>
  <c r="H231" i="73" s="1"/>
  <c r="H235" i="73"/>
  <c r="H234" i="73" s="1"/>
  <c r="H93" i="73"/>
  <c r="H6" i="73"/>
  <c r="H230" i="73" s="1"/>
  <c r="H142" i="73"/>
  <c r="H190" i="73"/>
  <c r="H220" i="73" s="1"/>
  <c r="H216" i="73"/>
  <c r="E13" i="103"/>
  <c r="H141" i="73" l="1"/>
  <c r="H136" i="73"/>
  <c r="H137" i="73" s="1"/>
  <c r="H239" i="73"/>
  <c r="H240" i="73" s="1"/>
  <c r="H207" i="73"/>
  <c r="H208" i="73" s="1"/>
  <c r="H232" i="73"/>
  <c r="H229" i="73" s="1"/>
  <c r="H227" i="73" s="1"/>
  <c r="H212" i="73"/>
  <c r="H219" i="73"/>
  <c r="H245" i="73" s="1"/>
  <c r="H213" i="73"/>
  <c r="H246" i="73"/>
  <c r="F37" i="103"/>
  <c r="G37" i="103" s="1"/>
  <c r="B30" i="103"/>
  <c r="F28" i="103"/>
  <c r="U22" i="103"/>
  <c r="H20" i="103"/>
  <c r="Y20" i="103"/>
  <c r="Z13" i="103"/>
  <c r="Y13" i="103"/>
  <c r="X13" i="103"/>
  <c r="W13" i="103"/>
  <c r="T20" i="103"/>
  <c r="G20" i="103"/>
  <c r="F21" i="103"/>
  <c r="F22" i="103"/>
  <c r="F29" i="103" s="1"/>
  <c r="G29" i="103" s="1"/>
  <c r="H29" i="103" s="1"/>
  <c r="I29" i="103" s="1"/>
  <c r="J29" i="103" s="1"/>
  <c r="K29" i="103" s="1"/>
  <c r="L29" i="103" s="1"/>
  <c r="M29" i="103" s="1"/>
  <c r="N29" i="103" s="1"/>
  <c r="O29" i="103" s="1"/>
  <c r="P29" i="103" s="1"/>
  <c r="Q29" i="103" s="1"/>
  <c r="R29" i="103" s="1"/>
  <c r="S29" i="103" s="1"/>
  <c r="T29" i="103" s="1"/>
  <c r="U29" i="103" s="1"/>
  <c r="V29" i="103" s="1"/>
  <c r="W29" i="103" s="1"/>
  <c r="X29" i="103" s="1"/>
  <c r="Y29" i="103" s="1"/>
  <c r="Z29" i="103" s="1"/>
  <c r="E26" i="103"/>
  <c r="C25" i="103"/>
  <c r="C30" i="103" s="1"/>
  <c r="B23" i="103"/>
  <c r="C23" i="103"/>
  <c r="G28" i="103" l="1"/>
  <c r="H28" i="103" s="1"/>
  <c r="I28" i="103" s="1"/>
  <c r="J28" i="103" s="1"/>
  <c r="K28" i="103" s="1"/>
  <c r="L28" i="103" s="1"/>
  <c r="M28" i="103" s="1"/>
  <c r="N28" i="103" s="1"/>
  <c r="O28" i="103" s="1"/>
  <c r="P28" i="103" s="1"/>
  <c r="Q28" i="103" s="1"/>
  <c r="R28" i="103" s="1"/>
  <c r="S28" i="103" s="1"/>
  <c r="T28" i="103" s="1"/>
  <c r="U28" i="103" s="1"/>
  <c r="V28" i="103" s="1"/>
  <c r="W28" i="103" s="1"/>
  <c r="X28" i="103" s="1"/>
  <c r="H209" i="73"/>
  <c r="H214" i="73"/>
  <c r="H217" i="73" s="1"/>
  <c r="H221" i="73" s="1"/>
  <c r="H244" i="73"/>
  <c r="I134" i="111"/>
  <c r="J134" i="111"/>
  <c r="K134" i="111"/>
  <c r="K136" i="111" s="1"/>
  <c r="L134" i="111"/>
  <c r="M134" i="111"/>
  <c r="N134" i="111"/>
  <c r="I135" i="111"/>
  <c r="J135" i="111"/>
  <c r="K135" i="111"/>
  <c r="L135" i="111"/>
  <c r="M135" i="111"/>
  <c r="N135" i="111"/>
  <c r="D134" i="111"/>
  <c r="E134" i="111"/>
  <c r="F134" i="111"/>
  <c r="D135" i="111"/>
  <c r="E135" i="111"/>
  <c r="F135" i="111"/>
  <c r="F136" i="111" s="1"/>
  <c r="C135" i="111"/>
  <c r="C134" i="111"/>
  <c r="N136" i="111" l="1"/>
  <c r="M136" i="111"/>
  <c r="D136" i="111"/>
  <c r="L136" i="111"/>
  <c r="W30" i="103"/>
  <c r="C136" i="111"/>
  <c r="J136" i="111"/>
  <c r="E136" i="111"/>
  <c r="Y28" i="103"/>
  <c r="X30" i="103"/>
  <c r="I136" i="111"/>
  <c r="N87" i="94"/>
  <c r="O87" i="94" s="1"/>
  <c r="P87" i="94" l="1"/>
  <c r="Z28" i="103"/>
  <c r="Z30" i="103" s="1"/>
  <c r="Y30" i="103"/>
  <c r="H135" i="111" l="1"/>
  <c r="H134" i="111"/>
  <c r="H136" i="111" s="1"/>
  <c r="X16" i="85" l="1"/>
  <c r="W17" i="85"/>
  <c r="S16" i="85"/>
  <c r="R16" i="85"/>
  <c r="AB16" i="85" l="1"/>
  <c r="AB14" i="85"/>
  <c r="AB8" i="85"/>
  <c r="AB7" i="85"/>
  <c r="H59" i="111" l="1"/>
  <c r="K6" i="117" l="1"/>
  <c r="H104" i="1" l="1"/>
  <c r="H109" i="1"/>
  <c r="N199" i="94" l="1"/>
  <c r="O199" i="94" s="1"/>
  <c r="H7" i="1" l="1"/>
  <c r="N131" i="94"/>
  <c r="O131" i="94" s="1"/>
  <c r="Q135" i="94" l="1"/>
  <c r="I135" i="94"/>
  <c r="P134" i="94"/>
  <c r="P133" i="94"/>
  <c r="P132" i="94"/>
  <c r="P131" i="94"/>
  <c r="P135" i="94" l="1"/>
  <c r="N135" i="94"/>
  <c r="O135" i="94" s="1"/>
  <c r="J134" i="73"/>
  <c r="K134" i="73" s="1"/>
  <c r="W23" i="103" l="1"/>
  <c r="H10" i="1"/>
  <c r="X23" i="103" l="1"/>
  <c r="AK35" i="85"/>
  <c r="Z23" i="103" l="1"/>
  <c r="Y23" i="103"/>
  <c r="I166" i="87"/>
  <c r="J166" i="87" s="1"/>
  <c r="N277" i="94"/>
  <c r="O277" i="94" s="1"/>
  <c r="N270" i="94" l="1"/>
  <c r="O270" i="94" s="1"/>
  <c r="N271" i="94"/>
  <c r="O271" i="94" s="1"/>
  <c r="I272" i="94"/>
  <c r="N269" i="94"/>
  <c r="O269" i="94" s="1"/>
  <c r="DG71" i="4"/>
  <c r="DG58" i="4"/>
  <c r="U272" i="94" s="1"/>
  <c r="DG16" i="4"/>
  <c r="DG52" i="4"/>
  <c r="DG55" i="4" s="1"/>
  <c r="DG68" i="4" l="1"/>
  <c r="DG73" i="4" s="1"/>
  <c r="N272" i="94"/>
  <c r="O272" i="94" s="1"/>
  <c r="P270" i="94"/>
  <c r="P272" i="94" s="1"/>
  <c r="BG14" i="85"/>
  <c r="V272" i="94" l="1"/>
  <c r="G55" i="111"/>
  <c r="G53" i="111"/>
  <c r="G134" i="111" s="1"/>
  <c r="F7" i="120" l="1"/>
  <c r="F4" i="120"/>
  <c r="D4" i="120"/>
  <c r="D7" i="120"/>
  <c r="C4" i="120"/>
  <c r="C7" i="120"/>
  <c r="G4" i="120" l="1"/>
  <c r="H9" i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I4" i="120" l="1"/>
  <c r="H9" i="120"/>
  <c r="E9" i="120"/>
  <c r="I9" i="120"/>
  <c r="C9" i="120"/>
  <c r="G7" i="120"/>
  <c r="G9" i="120" s="1"/>
  <c r="G10" i="120" s="1"/>
  <c r="E10" i="120" l="1"/>
  <c r="I10" i="120"/>
  <c r="BF21" i="85"/>
  <c r="BH6" i="85" l="1"/>
  <c r="N238" i="94"/>
  <c r="O238" i="94" s="1"/>
  <c r="J125" i="73" l="1"/>
  <c r="K125" i="73" s="1"/>
  <c r="J124" i="73"/>
  <c r="K124" i="73" s="1"/>
  <c r="V18" i="85" l="1"/>
  <c r="U18" i="85"/>
  <c r="T16" i="85"/>
  <c r="Q18" i="85"/>
  <c r="O18" i="85"/>
  <c r="N16" i="85"/>
  <c r="M17" i="85"/>
  <c r="K18" i="85"/>
  <c r="J18" i="85"/>
  <c r="I18" i="85"/>
  <c r="U35" i="85"/>
  <c r="Q53" i="85"/>
  <c r="Q35" i="85"/>
  <c r="Q28" i="85"/>
  <c r="S27" i="85" l="1"/>
  <c r="R8" i="85"/>
  <c r="BH8" i="85" s="1"/>
  <c r="AS48" i="85"/>
  <c r="V16" i="85"/>
  <c r="U10" i="85"/>
  <c r="T7" i="85" l="1"/>
  <c r="I128" i="72" l="1"/>
  <c r="J128" i="72" s="1"/>
  <c r="I127" i="72"/>
  <c r="J127" i="72" s="1"/>
  <c r="I123" i="72"/>
  <c r="J123" i="72" s="1"/>
  <c r="I122" i="72"/>
  <c r="J122" i="72" s="1"/>
  <c r="I121" i="72"/>
  <c r="J121" i="72" s="1"/>
  <c r="I120" i="72"/>
  <c r="J120" i="72" s="1"/>
  <c r="I113" i="72"/>
  <c r="J113" i="72" s="1"/>
  <c r="I112" i="72"/>
  <c r="J112" i="72" s="1"/>
  <c r="I109" i="72"/>
  <c r="J109" i="72" s="1"/>
  <c r="I108" i="72"/>
  <c r="J108" i="72" s="1"/>
  <c r="I104" i="72"/>
  <c r="J104" i="72" s="1"/>
  <c r="I102" i="72"/>
  <c r="J102" i="72" s="1"/>
  <c r="I96" i="72"/>
  <c r="J96" i="72" s="1"/>
  <c r="I94" i="72"/>
  <c r="J94" i="72" s="1"/>
  <c r="I93" i="72"/>
  <c r="J93" i="72" s="1"/>
  <c r="I92" i="72"/>
  <c r="J92" i="72" s="1"/>
  <c r="I91" i="72"/>
  <c r="J91" i="72" s="1"/>
  <c r="I89" i="72"/>
  <c r="J89" i="72" s="1"/>
  <c r="I88" i="72"/>
  <c r="J88" i="72" s="1"/>
  <c r="I87" i="72"/>
  <c r="J87" i="72" s="1"/>
  <c r="I86" i="72"/>
  <c r="J86" i="72" s="1"/>
  <c r="I84" i="72"/>
  <c r="J84" i="72" s="1"/>
  <c r="I83" i="72"/>
  <c r="J83" i="72" s="1"/>
  <c r="I81" i="72"/>
  <c r="J81" i="72" s="1"/>
  <c r="I80" i="72"/>
  <c r="J80" i="72" s="1"/>
  <c r="I78" i="72"/>
  <c r="J78" i="72" s="1"/>
  <c r="I77" i="72"/>
  <c r="J77" i="72" s="1"/>
  <c r="I76" i="72"/>
  <c r="J76" i="72" s="1"/>
  <c r="I75" i="72"/>
  <c r="J75" i="72" s="1"/>
  <c r="I72" i="72"/>
  <c r="J72" i="72" s="1"/>
  <c r="I71" i="72"/>
  <c r="J71" i="72" s="1"/>
  <c r="I66" i="72"/>
  <c r="J66" i="72" s="1"/>
  <c r="I68" i="72"/>
  <c r="J68" i="72" s="1"/>
  <c r="I67" i="72"/>
  <c r="J67" i="72" s="1"/>
  <c r="I64" i="72"/>
  <c r="J64" i="72" s="1"/>
  <c r="I63" i="72"/>
  <c r="J63" i="72" s="1"/>
  <c r="I59" i="72"/>
  <c r="J59" i="72" s="1"/>
  <c r="I58" i="72"/>
  <c r="J58" i="72" s="1"/>
  <c r="I55" i="72"/>
  <c r="J55" i="72" s="1"/>
  <c r="I54" i="72"/>
  <c r="J54" i="72" s="1"/>
  <c r="I52" i="72"/>
  <c r="J52" i="72" s="1"/>
  <c r="I51" i="72"/>
  <c r="J51" i="72" s="1"/>
  <c r="I50" i="72"/>
  <c r="J50" i="72" s="1"/>
  <c r="I48" i="72"/>
  <c r="J48" i="72" s="1"/>
  <c r="I47" i="72"/>
  <c r="J47" i="72" s="1"/>
  <c r="I45" i="72"/>
  <c r="J45" i="72" s="1"/>
  <c r="I44" i="72"/>
  <c r="J44" i="72" s="1"/>
  <c r="I42" i="72"/>
  <c r="J42" i="72" s="1"/>
  <c r="I41" i="72"/>
  <c r="J41" i="72" s="1"/>
  <c r="I37" i="72"/>
  <c r="J37" i="72" s="1"/>
  <c r="I36" i="72"/>
  <c r="J36" i="72" s="1"/>
  <c r="I33" i="72"/>
  <c r="J33" i="72" s="1"/>
  <c r="I32" i="72"/>
  <c r="J32" i="72" s="1"/>
  <c r="I31" i="72"/>
  <c r="J31" i="72" s="1"/>
  <c r="I28" i="72"/>
  <c r="J28" i="72" s="1"/>
  <c r="I29" i="72"/>
  <c r="J29" i="72" s="1"/>
  <c r="I27" i="72"/>
  <c r="J27" i="72" s="1"/>
  <c r="I26" i="72"/>
  <c r="J26" i="72" s="1"/>
  <c r="I24" i="72"/>
  <c r="J24" i="72" s="1"/>
  <c r="I22" i="72"/>
  <c r="J22" i="72" s="1"/>
  <c r="I21" i="72"/>
  <c r="J21" i="72" s="1"/>
  <c r="I20" i="72"/>
  <c r="J20" i="72" s="1"/>
  <c r="I19" i="72"/>
  <c r="J19" i="72" s="1"/>
  <c r="I7" i="72"/>
  <c r="J7" i="72" s="1"/>
  <c r="I173" i="87"/>
  <c r="J173" i="87" s="1"/>
  <c r="I172" i="87"/>
  <c r="J172" i="87" s="1"/>
  <c r="I151" i="87"/>
  <c r="J151" i="87" s="1"/>
  <c r="I134" i="87"/>
  <c r="J134" i="87" s="1"/>
  <c r="I133" i="87"/>
  <c r="J133" i="87" s="1"/>
  <c r="I115" i="87"/>
  <c r="J115" i="87" s="1"/>
  <c r="I114" i="87"/>
  <c r="J114" i="87" s="1"/>
  <c r="I112" i="87"/>
  <c r="J112" i="87" s="1"/>
  <c r="I111" i="87"/>
  <c r="J111" i="87" s="1"/>
  <c r="I108" i="87"/>
  <c r="J108" i="87" s="1"/>
  <c r="I107" i="87"/>
  <c r="J107" i="87" s="1"/>
  <c r="I104" i="87"/>
  <c r="J104" i="87" s="1"/>
  <c r="I103" i="87"/>
  <c r="J103" i="87" s="1"/>
  <c r="I101" i="87"/>
  <c r="J101" i="87" s="1"/>
  <c r="I100" i="87"/>
  <c r="J100" i="87" s="1"/>
  <c r="I98" i="87"/>
  <c r="J98" i="87" s="1"/>
  <c r="I97" i="87"/>
  <c r="J97" i="87" s="1"/>
  <c r="I94" i="87"/>
  <c r="J94" i="87" s="1"/>
  <c r="I95" i="87"/>
  <c r="J95" i="87" s="1"/>
  <c r="I89" i="87"/>
  <c r="J89" i="87" s="1"/>
  <c r="I88" i="87"/>
  <c r="J88" i="87" s="1"/>
  <c r="I87" i="87"/>
  <c r="J87" i="87" s="1"/>
  <c r="I85" i="87"/>
  <c r="J85" i="87" s="1"/>
  <c r="I84" i="87"/>
  <c r="J84" i="87" s="1"/>
  <c r="I82" i="87"/>
  <c r="J82" i="87" s="1"/>
  <c r="I81" i="87"/>
  <c r="J81" i="87" s="1"/>
  <c r="I79" i="87"/>
  <c r="J79" i="87" s="1"/>
  <c r="I78" i="87"/>
  <c r="J78" i="87" s="1"/>
  <c r="I75" i="87"/>
  <c r="J75" i="87" s="1"/>
  <c r="I74" i="87"/>
  <c r="J74" i="87" s="1"/>
  <c r="I73" i="87"/>
  <c r="J73" i="87" s="1"/>
  <c r="I71" i="87"/>
  <c r="J71" i="87" s="1"/>
  <c r="I70" i="87"/>
  <c r="J70" i="87" s="1"/>
  <c r="I69" i="87"/>
  <c r="J69" i="87" s="1"/>
  <c r="I68" i="87"/>
  <c r="J68" i="87" s="1"/>
  <c r="I67" i="87"/>
  <c r="J67" i="87" s="1"/>
  <c r="I65" i="87"/>
  <c r="J65" i="87" s="1"/>
  <c r="I63" i="87"/>
  <c r="J63" i="87" s="1"/>
  <c r="I61" i="87"/>
  <c r="J61" i="87" s="1"/>
  <c r="I59" i="87"/>
  <c r="J59" i="87" s="1"/>
  <c r="I57" i="87"/>
  <c r="J57" i="87" s="1"/>
  <c r="I56" i="87"/>
  <c r="J56" i="87" s="1"/>
  <c r="I53" i="87"/>
  <c r="J53" i="87" s="1"/>
  <c r="I51" i="87"/>
  <c r="J51" i="87" s="1"/>
  <c r="I49" i="87"/>
  <c r="J49" i="87" s="1"/>
  <c r="I48" i="87"/>
  <c r="J48" i="87" s="1"/>
  <c r="I46" i="87"/>
  <c r="J46" i="87" s="1"/>
  <c r="I45" i="87"/>
  <c r="J45" i="87" s="1"/>
  <c r="I43" i="87"/>
  <c r="J43" i="87" s="1"/>
  <c r="I42" i="87"/>
  <c r="J42" i="87" s="1"/>
  <c r="I6" i="87"/>
  <c r="J6" i="87" s="1"/>
  <c r="I5" i="87"/>
  <c r="J5" i="87" s="1"/>
  <c r="I34" i="106" l="1"/>
  <c r="J34" i="106" s="1"/>
  <c r="I31" i="106"/>
  <c r="J31" i="106" s="1"/>
  <c r="I23" i="106"/>
  <c r="J23" i="106" s="1"/>
  <c r="I20" i="106"/>
  <c r="J20" i="106" s="1"/>
  <c r="I19" i="106"/>
  <c r="J19" i="106" s="1"/>
  <c r="I5" i="106"/>
  <c r="J5" i="106" s="1"/>
  <c r="AK22" i="4"/>
  <c r="I69" i="105" l="1"/>
  <c r="J69" i="105" s="1"/>
  <c r="I68" i="105"/>
  <c r="J68" i="105" s="1"/>
  <c r="I62" i="105"/>
  <c r="J62" i="105" s="1"/>
  <c r="I61" i="105"/>
  <c r="J61" i="105" s="1"/>
  <c r="I59" i="105"/>
  <c r="J59" i="105" s="1"/>
  <c r="I54" i="105"/>
  <c r="J54" i="105" s="1"/>
  <c r="I53" i="105"/>
  <c r="J53" i="105" s="1"/>
  <c r="I46" i="105"/>
  <c r="J46" i="105" s="1"/>
  <c r="I45" i="105"/>
  <c r="J45" i="105" s="1"/>
  <c r="I43" i="105"/>
  <c r="J43" i="105" s="1"/>
  <c r="I42" i="105"/>
  <c r="J42" i="105" s="1"/>
  <c r="I62" i="104"/>
  <c r="J62" i="104" s="1"/>
  <c r="I61" i="104"/>
  <c r="J61" i="104" s="1"/>
  <c r="I47" i="104"/>
  <c r="J47" i="104" s="1"/>
  <c r="I46" i="104"/>
  <c r="J46" i="104" s="1"/>
  <c r="I44" i="104"/>
  <c r="J44" i="104" s="1"/>
  <c r="I43" i="104"/>
  <c r="J43" i="104" s="1"/>
  <c r="N80" i="94"/>
  <c r="O80" i="94" s="1"/>
  <c r="N79" i="94"/>
  <c r="O79" i="94" s="1"/>
  <c r="N76" i="94"/>
  <c r="O76" i="94" s="1"/>
  <c r="N75" i="94"/>
  <c r="O75" i="94" s="1"/>
  <c r="N69" i="94"/>
  <c r="O69" i="94" s="1"/>
  <c r="N68" i="94"/>
  <c r="O68" i="94" s="1"/>
  <c r="N65" i="94"/>
  <c r="O65" i="94" s="1"/>
  <c r="N57" i="94"/>
  <c r="N152" i="94"/>
  <c r="O152" i="94" s="1"/>
  <c r="N151" i="94"/>
  <c r="O151" i="94" s="1"/>
  <c r="N149" i="94"/>
  <c r="O149" i="94" s="1"/>
  <c r="N150" i="94"/>
  <c r="O150" i="94" s="1"/>
  <c r="D55" i="117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6" i="117" s="1"/>
  <c r="F54" i="117"/>
  <c r="AI60" i="4"/>
  <c r="BR58" i="4"/>
  <c r="BR59" i="4"/>
  <c r="CK58" i="4"/>
  <c r="BY59" i="4"/>
  <c r="BY58" i="4"/>
  <c r="AO59" i="4"/>
  <c r="AO58" i="4"/>
  <c r="AK58" i="4"/>
  <c r="AK68" i="4" s="1"/>
  <c r="AF58" i="4"/>
  <c r="BZ47" i="4"/>
  <c r="BY47" i="4"/>
  <c r="DB35" i="4"/>
  <c r="CL35" i="4"/>
  <c r="CK35" i="4"/>
  <c r="CL34" i="4"/>
  <c r="CK34" i="4"/>
  <c r="CF35" i="4"/>
  <c r="CE35" i="4"/>
  <c r="CF34" i="4"/>
  <c r="CE34" i="4"/>
  <c r="BZ35" i="4"/>
  <c r="BY35" i="4"/>
  <c r="BZ34" i="4"/>
  <c r="BY34" i="4"/>
  <c r="BV35" i="4"/>
  <c r="BU35" i="4"/>
  <c r="BV34" i="4"/>
  <c r="BU34" i="4"/>
  <c r="BS35" i="4"/>
  <c r="BR35" i="4"/>
  <c r="BS34" i="4"/>
  <c r="BR34" i="4"/>
  <c r="BO35" i="4"/>
  <c r="BN35" i="4"/>
  <c r="BO34" i="4"/>
  <c r="BN34" i="4"/>
  <c r="BL35" i="4"/>
  <c r="BL34" i="4"/>
  <c r="BK35" i="4"/>
  <c r="BJ35" i="4"/>
  <c r="BK34" i="4"/>
  <c r="BJ34" i="4"/>
  <c r="BH35" i="4"/>
  <c r="BG35" i="4"/>
  <c r="BH34" i="4"/>
  <c r="BG34" i="4"/>
  <c r="BE35" i="4"/>
  <c r="BD35" i="4"/>
  <c r="BE34" i="4"/>
  <c r="BD34" i="4"/>
  <c r="BB35" i="4"/>
  <c r="BA35" i="4"/>
  <c r="BB34" i="4"/>
  <c r="BA34" i="4"/>
  <c r="AY35" i="4"/>
  <c r="AX35" i="4"/>
  <c r="AY34" i="4"/>
  <c r="AX34" i="4"/>
  <c r="AU35" i="4"/>
  <c r="AV35" i="4"/>
  <c r="AV34" i="4"/>
  <c r="AU34" i="4"/>
  <c r="AS35" i="4"/>
  <c r="AR35" i="4"/>
  <c r="AS34" i="4"/>
  <c r="AR34" i="4"/>
  <c r="AP35" i="4"/>
  <c r="AO35" i="4"/>
  <c r="AP34" i="4"/>
  <c r="AO34" i="4"/>
  <c r="AM35" i="4"/>
  <c r="AM34" i="4"/>
  <c r="AL35" i="4"/>
  <c r="AL34" i="4"/>
  <c r="AK35" i="4"/>
  <c r="AK34" i="4"/>
  <c r="AJ35" i="4"/>
  <c r="AI35" i="4"/>
  <c r="AJ34" i="4"/>
  <c r="AI34" i="4"/>
  <c r="AG35" i="4"/>
  <c r="AF35" i="4"/>
  <c r="AG34" i="4"/>
  <c r="AF34" i="4"/>
  <c r="AD35" i="4"/>
  <c r="AC35" i="4"/>
  <c r="AD34" i="4"/>
  <c r="AC34" i="4"/>
  <c r="BV30" i="4"/>
  <c r="BU30" i="4"/>
  <c r="BE30" i="4"/>
  <c r="BD30" i="4"/>
  <c r="AS30" i="4"/>
  <c r="AD30" i="4"/>
  <c r="AC30" i="4"/>
  <c r="AG28" i="4"/>
  <c r="AF28" i="4"/>
  <c r="R35" i="4"/>
  <c r="Q35" i="4"/>
  <c r="R34" i="4"/>
  <c r="Q34" i="4"/>
  <c r="M35" i="4"/>
  <c r="P57" i="94" l="1"/>
  <c r="O57" i="94"/>
  <c r="M34" i="4"/>
  <c r="M30" i="4"/>
  <c r="M29" i="4"/>
  <c r="CF25" i="4"/>
  <c r="CE25" i="4"/>
  <c r="BZ25" i="4"/>
  <c r="BY25" i="4"/>
  <c r="BS25" i="4"/>
  <c r="BR25" i="4"/>
  <c r="BS22" i="4"/>
  <c r="BR22" i="4"/>
  <c r="BV25" i="4"/>
  <c r="BU25" i="4"/>
  <c r="BV21" i="4"/>
  <c r="BU21" i="4"/>
  <c r="AP23" i="4"/>
  <c r="AO23" i="4"/>
  <c r="AP22" i="4"/>
  <c r="AO22" i="4"/>
  <c r="AK26" i="4"/>
  <c r="AG22" i="4"/>
  <c r="AF22" i="4"/>
  <c r="AG21" i="4"/>
  <c r="AF21" i="4"/>
  <c r="AC21" i="4"/>
  <c r="AD22" i="4"/>
  <c r="AC22" i="4"/>
  <c r="AD21" i="4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M50" i="75"/>
  <c r="M56" i="75" s="1"/>
  <c r="M52" i="75"/>
  <c r="N50" i="75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R68" i="119" s="1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L111" i="119" l="1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C82" i="117" s="1"/>
  <c r="L81" i="117"/>
  <c r="E81" i="117"/>
  <c r="L80" i="117"/>
  <c r="E80" i="117"/>
  <c r="L79" i="117"/>
  <c r="E79" i="117"/>
  <c r="C79" i="117" s="1"/>
  <c r="L78" i="117"/>
  <c r="E78" i="117"/>
  <c r="C78" i="117" s="1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C65" i="117" s="1"/>
  <c r="L64" i="117"/>
  <c r="E64" i="117"/>
  <c r="L63" i="117"/>
  <c r="E63" i="117"/>
  <c r="L62" i="117"/>
  <c r="C62" i="117" s="1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F38" i="117"/>
  <c r="E38" i="117" s="1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L6" i="117"/>
  <c r="J6" i="117"/>
  <c r="P5" i="117" l="1"/>
  <c r="L134" i="117"/>
  <c r="C37" i="117"/>
  <c r="E52" i="117"/>
  <c r="N5" i="117"/>
  <c r="C51" i="117"/>
  <c r="C63" i="117"/>
  <c r="K106" i="117"/>
  <c r="L110" i="117"/>
  <c r="C86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133" i="117" s="1"/>
  <c r="C53" i="117"/>
  <c r="E128" i="117"/>
  <c r="E124" i="117" s="1"/>
  <c r="E59" i="117"/>
  <c r="D106" i="117"/>
  <c r="E118" i="117"/>
  <c r="M124" i="117"/>
  <c r="L136" i="117"/>
  <c r="C12" i="117"/>
  <c r="C27" i="117"/>
  <c r="C44" i="117"/>
  <c r="C68" i="117"/>
  <c r="E107" i="117"/>
  <c r="C107" i="117" s="1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C130" i="117" s="1"/>
  <c r="E135" i="117"/>
  <c r="C9" i="117"/>
  <c r="C13" i="117"/>
  <c r="L38" i="117"/>
  <c r="L59" i="117"/>
  <c r="C92" i="117"/>
  <c r="E119" i="117"/>
  <c r="E121" i="117"/>
  <c r="E129" i="117"/>
  <c r="C129" i="117" s="1"/>
  <c r="G106" i="117"/>
  <c r="L131" i="117"/>
  <c r="C52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M138" i="117" s="1"/>
  <c r="M140" i="117" s="1"/>
  <c r="M142" i="117" s="1"/>
  <c r="K124" i="117"/>
  <c r="E136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C122" i="117" s="1"/>
  <c r="O124" i="117"/>
  <c r="C11" i="117"/>
  <c r="N58" i="117"/>
  <c r="C67" i="117"/>
  <c r="C85" i="117"/>
  <c r="C89" i="117"/>
  <c r="C95" i="117"/>
  <c r="J47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4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G138" i="117"/>
  <c r="C71" i="117"/>
  <c r="C60" i="117"/>
  <c r="C57" i="117"/>
  <c r="I56" i="117"/>
  <c r="N212" i="94"/>
  <c r="O212" i="94" s="1"/>
  <c r="N210" i="94"/>
  <c r="O210" i="94" s="1"/>
  <c r="N208" i="94"/>
  <c r="O208" i="94" s="1"/>
  <c r="N206" i="94"/>
  <c r="O206" i="94" s="1"/>
  <c r="N220" i="94"/>
  <c r="O220" i="94" s="1"/>
  <c r="N221" i="94"/>
  <c r="O221" i="94" s="1"/>
  <c r="K138" i="117" l="1"/>
  <c r="K140" i="117" s="1"/>
  <c r="K142" i="117" s="1"/>
  <c r="C118" i="117"/>
  <c r="C121" i="117"/>
  <c r="C38" i="117"/>
  <c r="C110" i="117"/>
  <c r="D138" i="117"/>
  <c r="D140" i="117" s="1"/>
  <c r="D142" i="117" s="1"/>
  <c r="L5" i="117"/>
  <c r="C119" i="117"/>
  <c r="C113" i="117"/>
  <c r="C135" i="117"/>
  <c r="C112" i="117"/>
  <c r="C59" i="117"/>
  <c r="C111" i="117"/>
  <c r="C114" i="117"/>
  <c r="M143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H6" i="75"/>
  <c r="K6" i="75"/>
  <c r="C106" i="117" l="1"/>
  <c r="C138" i="117" s="1"/>
  <c r="L138" i="117"/>
  <c r="O140" i="117"/>
  <c r="O142" i="117" s="1"/>
  <c r="L56" i="117"/>
  <c r="L58" i="117" s="1"/>
  <c r="L140" i="117" s="1"/>
  <c r="L142" i="117" s="1"/>
  <c r="M7" i="1" l="1"/>
  <c r="J6" i="105" l="1"/>
  <c r="J5" i="105"/>
  <c r="N275" i="94" l="1"/>
  <c r="O275" i="94" s="1"/>
  <c r="N274" i="94"/>
  <c r="O274" i="94" s="1"/>
  <c r="N273" i="94"/>
  <c r="O273" i="94" s="1"/>
  <c r="N254" i="94"/>
  <c r="O254" i="94" s="1"/>
  <c r="N246" i="94"/>
  <c r="O246" i="94" s="1"/>
  <c r="N86" i="94"/>
  <c r="O86" i="94" s="1"/>
  <c r="N82" i="94"/>
  <c r="O82" i="94" s="1"/>
  <c r="M64" i="4"/>
  <c r="U90" i="94" s="1"/>
  <c r="DA59" i="4"/>
  <c r="BP59" i="4"/>
  <c r="DE58" i="4"/>
  <c r="CW58" i="4"/>
  <c r="DF34" i="4"/>
  <c r="CY34" i="4"/>
  <c r="DA34" i="4"/>
  <c r="CW34" i="4"/>
  <c r="CU34" i="4"/>
  <c r="CV34" i="4"/>
  <c r="CR34" i="4"/>
  <c r="CS34" i="4"/>
  <c r="E28" i="117" s="1"/>
  <c r="C28" i="117" s="1"/>
  <c r="CO34" i="4"/>
  <c r="CP34" i="4"/>
  <c r="CM34" i="4"/>
  <c r="M46" i="4"/>
  <c r="BP34" i="4"/>
  <c r="BP33" i="4"/>
  <c r="I33" i="4" s="1"/>
  <c r="DQ33" i="4" s="1"/>
  <c r="M33" i="4"/>
  <c r="DB30" i="4"/>
  <c r="DI25" i="4"/>
  <c r="CY22" i="4"/>
  <c r="DA22" i="4"/>
  <c r="I117" i="105"/>
  <c r="J117" i="105" s="1"/>
  <c r="I116" i="105"/>
  <c r="J116" i="105" s="1"/>
  <c r="I115" i="105"/>
  <c r="J115" i="105" s="1"/>
  <c r="I47" i="106"/>
  <c r="J47" i="106" s="1"/>
  <c r="I167" i="87"/>
  <c r="J167" i="87" s="1"/>
  <c r="I165" i="87"/>
  <c r="J165" i="87" s="1"/>
  <c r="I154" i="87"/>
  <c r="J154" i="87" s="1"/>
  <c r="J153" i="87"/>
  <c r="I149" i="87"/>
  <c r="J149" i="87" s="1"/>
  <c r="I148" i="87"/>
  <c r="J148" i="87" s="1"/>
  <c r="I147" i="87"/>
  <c r="J147" i="87" s="1"/>
  <c r="I145" i="87"/>
  <c r="J145" i="87" s="1"/>
  <c r="I144" i="87"/>
  <c r="J144" i="87" s="1"/>
  <c r="I142" i="87"/>
  <c r="J142" i="87" s="1"/>
  <c r="I141" i="87"/>
  <c r="J141" i="87" s="1"/>
  <c r="I139" i="87"/>
  <c r="J139" i="87" s="1"/>
  <c r="I137" i="87"/>
  <c r="J137" i="87" s="1"/>
  <c r="I136" i="87"/>
  <c r="J136" i="87" s="1"/>
  <c r="I125" i="87"/>
  <c r="J125" i="87" s="1"/>
  <c r="I123" i="87"/>
  <c r="J123" i="87" s="1"/>
  <c r="I122" i="87"/>
  <c r="J122" i="87" s="1"/>
  <c r="I121" i="87"/>
  <c r="J121" i="87" s="1"/>
  <c r="I118" i="87"/>
  <c r="J118" i="87" s="1"/>
  <c r="I92" i="87"/>
  <c r="J92" i="87" s="1"/>
  <c r="I91" i="87"/>
  <c r="J91" i="87" s="1"/>
  <c r="I156" i="87"/>
  <c r="J156" i="87" s="1"/>
  <c r="H26" i="117" l="1"/>
  <c r="E26" i="117" s="1"/>
  <c r="C26" i="117" s="1"/>
  <c r="I158" i="87"/>
  <c r="J158" i="87" s="1"/>
  <c r="D158" i="87"/>
  <c r="H15" i="117" l="1"/>
  <c r="H5" i="117" s="1"/>
  <c r="BE11" i="85"/>
  <c r="BH57" i="85"/>
  <c r="BH56" i="85"/>
  <c r="BH53" i="85"/>
  <c r="BH52" i="85"/>
  <c r="BH51" i="85"/>
  <c r="BH50" i="85"/>
  <c r="BH49" i="85"/>
  <c r="BH48" i="85"/>
  <c r="BH47" i="85"/>
  <c r="BH45" i="85"/>
  <c r="BH44" i="85"/>
  <c r="BH43" i="85"/>
  <c r="BH42" i="85"/>
  <c r="BJ42" i="85" s="1"/>
  <c r="BH39" i="85"/>
  <c r="BH38" i="85"/>
  <c r="BH36" i="85"/>
  <c r="BH35" i="85"/>
  <c r="BH34" i="85"/>
  <c r="BH33" i="85"/>
  <c r="BH32" i="85"/>
  <c r="BH31" i="85"/>
  <c r="BH30" i="85"/>
  <c r="BH29" i="85"/>
  <c r="BH28" i="85"/>
  <c r="BH27" i="85"/>
  <c r="BH25" i="85"/>
  <c r="BH24" i="85"/>
  <c r="BH22" i="85"/>
  <c r="BH21" i="85"/>
  <c r="BH20" i="85"/>
  <c r="BH18" i="85"/>
  <c r="BH17" i="85"/>
  <c r="BH15" i="85"/>
  <c r="BH14" i="85"/>
  <c r="BH13" i="85"/>
  <c r="BH10" i="85"/>
  <c r="BH7" i="85"/>
  <c r="BG11" i="85"/>
  <c r="BD11" i="85"/>
  <c r="BC11" i="85"/>
  <c r="BB11" i="85"/>
  <c r="BA11" i="85"/>
  <c r="AZ11" i="85"/>
  <c r="AY11" i="85"/>
  <c r="AX11" i="85"/>
  <c r="AW11" i="85"/>
  <c r="AV11" i="85"/>
  <c r="AU11" i="85"/>
  <c r="AT11" i="85"/>
  <c r="AS11" i="85"/>
  <c r="AR11" i="85"/>
  <c r="AQ11" i="85"/>
  <c r="AP11" i="85"/>
  <c r="AO11" i="85"/>
  <c r="AN11" i="85"/>
  <c r="AM11" i="85"/>
  <c r="AL11" i="85"/>
  <c r="AK11" i="85"/>
  <c r="AJ11" i="85"/>
  <c r="AI11" i="85"/>
  <c r="AH11" i="85"/>
  <c r="AG11" i="85"/>
  <c r="AF11" i="85"/>
  <c r="AE11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G11" i="85"/>
  <c r="K16" i="85"/>
  <c r="H47" i="117" l="1"/>
  <c r="H143" i="117" s="1"/>
  <c r="J16" i="85"/>
  <c r="I16" i="85"/>
  <c r="H9" i="85"/>
  <c r="BH9" i="85" l="1"/>
  <c r="H11" i="85"/>
  <c r="BH16" i="85"/>
  <c r="K158" i="87"/>
  <c r="L158" i="87" s="1"/>
  <c r="C69" i="111" l="1"/>
  <c r="S34" i="111"/>
  <c r="S33" i="111"/>
  <c r="S32" i="111"/>
  <c r="S31" i="111"/>
  <c r="S30" i="111"/>
  <c r="S29" i="111"/>
  <c r="BG58" i="85" l="1"/>
  <c r="BG26" i="85"/>
  <c r="BG12" i="85"/>
  <c r="H64" i="1" l="1"/>
  <c r="BF11" i="85" l="1"/>
  <c r="BH11" i="85"/>
  <c r="X36" i="4"/>
  <c r="Y36" i="4"/>
  <c r="AX28" i="4" l="1"/>
  <c r="E33" i="73" l="1"/>
  <c r="E48" i="73"/>
  <c r="P200" i="94" l="1"/>
  <c r="P201" i="94"/>
  <c r="P202" i="94"/>
  <c r="P203" i="94"/>
  <c r="P204" i="94"/>
  <c r="P205" i="94"/>
  <c r="P181" i="94"/>
  <c r="E47" i="73" l="1"/>
  <c r="E46" i="73"/>
  <c r="E25" i="73"/>
  <c r="E23" i="73"/>
  <c r="E24" i="73"/>
  <c r="D124" i="72"/>
  <c r="D119" i="72"/>
  <c r="D129" i="72"/>
  <c r="D133" i="72"/>
  <c r="D53" i="72"/>
  <c r="D40" i="72"/>
  <c r="D15" i="72"/>
  <c r="D12" i="72"/>
  <c r="D8" i="72"/>
  <c r="D174" i="87"/>
  <c r="D169" i="87"/>
  <c r="D161" i="87"/>
  <c r="D128" i="87"/>
  <c r="D124" i="87"/>
  <c r="D72" i="87"/>
  <c r="D14" i="87"/>
  <c r="D10" i="87"/>
  <c r="D21" i="105"/>
  <c r="D18" i="105"/>
  <c r="D14" i="105"/>
  <c r="D10" i="105"/>
  <c r="D153" i="105"/>
  <c r="D55" i="105"/>
  <c r="D27" i="105"/>
  <c r="K24" i="104"/>
  <c r="D63" i="104"/>
  <c r="D30" i="87" l="1"/>
  <c r="D155" i="87"/>
  <c r="D25" i="72"/>
  <c r="D30" i="72"/>
  <c r="D18" i="87"/>
  <c r="D158" i="105"/>
  <c r="D24" i="104"/>
  <c r="I24" i="104"/>
  <c r="J24" i="104" s="1"/>
  <c r="D179" i="87" l="1"/>
  <c r="D134" i="72"/>
  <c r="L24" i="104"/>
  <c r="D60" i="104" l="1"/>
  <c r="J6" i="75" l="1"/>
  <c r="E224" i="73" l="1"/>
  <c r="DL52" i="4" l="1"/>
  <c r="DK52" i="4"/>
  <c r="DJ52" i="4"/>
  <c r="DH52" i="4"/>
  <c r="DF52" i="4"/>
  <c r="DE52" i="4"/>
  <c r="DD52" i="4"/>
  <c r="DC52" i="4"/>
  <c r="S52" i="4"/>
  <c r="K52" i="4"/>
  <c r="L71" i="4"/>
  <c r="L68" i="4"/>
  <c r="I260" i="94" l="1"/>
  <c r="I283" i="94" l="1"/>
  <c r="Q23" i="115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F164" i="98" l="1"/>
  <c r="G34" i="98"/>
  <c r="H34" i="98" s="1"/>
  <c r="I34" i="98" s="1"/>
  <c r="G35" i="98"/>
  <c r="H35" i="98" s="1"/>
  <c r="I35" i="98" s="1"/>
  <c r="F35" i="98"/>
  <c r="F34" i="98"/>
  <c r="D199" i="98"/>
  <c r="E199" i="98"/>
  <c r="D116" i="98"/>
  <c r="D115" i="98"/>
  <c r="D114" i="98"/>
  <c r="D112" i="98"/>
  <c r="D111" i="98"/>
  <c r="D110" i="98"/>
  <c r="D109" i="98"/>
  <c r="D108" i="98"/>
  <c r="D107" i="98"/>
  <c r="D106" i="98"/>
  <c r="D105" i="98"/>
  <c r="D104" i="98"/>
  <c r="D103" i="98"/>
  <c r="D102" i="98"/>
  <c r="D101" i="98"/>
  <c r="D100" i="98"/>
  <c r="D98" i="98"/>
  <c r="D93" i="98"/>
  <c r="D92" i="98"/>
  <c r="D87" i="98"/>
  <c r="E85" i="98"/>
  <c r="D85" i="98"/>
  <c r="D79" i="98"/>
  <c r="D78" i="98"/>
  <c r="D70" i="98"/>
  <c r="D66" i="98"/>
  <c r="D39" i="98"/>
  <c r="D33" i="98"/>
  <c r="D30" i="98"/>
  <c r="D29" i="98"/>
  <c r="D28" i="98"/>
  <c r="D27" i="98"/>
  <c r="D26" i="98"/>
  <c r="D24" i="98"/>
  <c r="D23" i="98"/>
  <c r="D22" i="98"/>
  <c r="D20" i="98"/>
  <c r="D18" i="98"/>
  <c r="D19" i="98"/>
  <c r="D15" i="98"/>
  <c r="D16" i="98"/>
  <c r="D12" i="98"/>
  <c r="D113" i="98" l="1"/>
  <c r="E197" i="73"/>
  <c r="DM56" i="4"/>
  <c r="F26" i="85" l="1"/>
  <c r="F58" i="85"/>
  <c r="E11" i="85"/>
  <c r="D12" i="85"/>
  <c r="F12" i="85"/>
  <c r="E12" i="85"/>
  <c r="E26" i="85"/>
  <c r="F11" i="85"/>
  <c r="D67" i="104" l="1"/>
  <c r="D55" i="104" l="1"/>
  <c r="I55" i="104"/>
  <c r="J55" i="104" s="1"/>
  <c r="D20" i="104" l="1"/>
  <c r="D68" i="104" s="1"/>
  <c r="O86" i="1"/>
  <c r="O88" i="1" s="1"/>
  <c r="P86" i="1"/>
  <c r="P88" i="1" s="1"/>
  <c r="Q86" i="1"/>
  <c r="Q88" i="1" s="1"/>
  <c r="N86" i="1"/>
  <c r="N88" i="1" s="1"/>
  <c r="J89" i="73"/>
  <c r="K89" i="73" s="1"/>
  <c r="J90" i="73"/>
  <c r="K90" i="73" s="1"/>
  <c r="J82" i="73"/>
  <c r="K82" i="73" s="1"/>
  <c r="E82" i="73"/>
  <c r="D77" i="98" s="1"/>
  <c r="J79" i="73"/>
  <c r="K79" i="73" s="1"/>
  <c r="J77" i="73"/>
  <c r="K77" i="73" s="1"/>
  <c r="E77" i="73"/>
  <c r="D72" i="98" s="1"/>
  <c r="J76" i="73"/>
  <c r="K76" i="73" s="1"/>
  <c r="J74" i="73"/>
  <c r="K74" i="73" s="1"/>
  <c r="J73" i="73"/>
  <c r="K73" i="73" s="1"/>
  <c r="J72" i="73"/>
  <c r="K72" i="73" s="1"/>
  <c r="J71" i="73"/>
  <c r="K71" i="73" s="1"/>
  <c r="J70" i="73"/>
  <c r="K70" i="73" s="1"/>
  <c r="J68" i="73"/>
  <c r="K68" i="73" s="1"/>
  <c r="E68" i="73"/>
  <c r="D63" i="98" s="1"/>
  <c r="J65" i="73"/>
  <c r="K65" i="73" s="1"/>
  <c r="J60" i="73"/>
  <c r="K60" i="73" s="1"/>
  <c r="E59" i="73"/>
  <c r="D54" i="98" s="1"/>
  <c r="J59" i="73"/>
  <c r="K59" i="73" s="1"/>
  <c r="J45" i="73"/>
  <c r="K45" i="73" s="1"/>
  <c r="J56" i="73"/>
  <c r="K56" i="73" s="1"/>
  <c r="J55" i="73"/>
  <c r="K55" i="73" s="1"/>
  <c r="J54" i="73"/>
  <c r="K54" i="73" s="1"/>
  <c r="J53" i="73"/>
  <c r="K53" i="73" s="1"/>
  <c r="J52" i="73"/>
  <c r="K52" i="73" s="1"/>
  <c r="J51" i="73"/>
  <c r="K51" i="73" s="1"/>
  <c r="J50" i="73"/>
  <c r="K50" i="73" s="1"/>
  <c r="J49" i="73"/>
  <c r="K49" i="73" s="1"/>
  <c r="J33" i="73"/>
  <c r="K33" i="73" s="1"/>
  <c r="J41" i="73"/>
  <c r="K41" i="73" s="1"/>
  <c r="J40" i="73"/>
  <c r="K40" i="73" s="1"/>
  <c r="J121" i="73"/>
  <c r="K121" i="73" s="1"/>
  <c r="J112" i="73"/>
  <c r="J111" i="73"/>
  <c r="J109" i="73"/>
  <c r="K109" i="73" s="1"/>
  <c r="J103" i="73"/>
  <c r="K103" i="73" s="1"/>
  <c r="E131" i="73"/>
  <c r="E56" i="73"/>
  <c r="D50" i="98" s="1"/>
  <c r="E55" i="73"/>
  <c r="D49" i="98" s="1"/>
  <c r="E54" i="73"/>
  <c r="D48" i="98" s="1"/>
  <c r="E53" i="73"/>
  <c r="D47" i="98" s="1"/>
  <c r="J39" i="73"/>
  <c r="K39" i="73" s="1"/>
  <c r="E39" i="73"/>
  <c r="D46" i="98" s="1"/>
  <c r="E52" i="73"/>
  <c r="D45" i="98" s="1"/>
  <c r="E50" i="73"/>
  <c r="D40" i="98" s="1"/>
  <c r="D39" i="73"/>
  <c r="E86" i="73"/>
  <c r="D81" i="98" s="1"/>
  <c r="E90" i="73"/>
  <c r="D84" i="98" s="1"/>
  <c r="E85" i="73"/>
  <c r="D80" i="98" s="1"/>
  <c r="E80" i="73"/>
  <c r="D75" i="98" s="1"/>
  <c r="E78" i="73"/>
  <c r="D73" i="98" s="1"/>
  <c r="E73" i="73"/>
  <c r="D68" i="98" s="1"/>
  <c r="E70" i="73"/>
  <c r="D65" i="98" s="1"/>
  <c r="E69" i="73"/>
  <c r="D64" i="98" s="1"/>
  <c r="E66" i="73"/>
  <c r="D61" i="98" s="1"/>
  <c r="E64" i="73"/>
  <c r="D59" i="98" s="1"/>
  <c r="E63" i="73"/>
  <c r="D58" i="98" s="1"/>
  <c r="E62" i="73"/>
  <c r="D57" i="98" s="1"/>
  <c r="E61" i="73"/>
  <c r="D56" i="98" s="1"/>
  <c r="E60" i="73"/>
  <c r="D55" i="98" s="1"/>
  <c r="E58" i="73"/>
  <c r="D53" i="98" s="1"/>
  <c r="E57" i="73"/>
  <c r="D52" i="98" s="1"/>
  <c r="E45" i="73"/>
  <c r="D51" i="98" s="1"/>
  <c r="E44" i="73"/>
  <c r="D44" i="98" s="1"/>
  <c r="E43" i="73"/>
  <c r="D42" i="98" s="1"/>
  <c r="E42" i="73"/>
  <c r="D41" i="98" s="1"/>
  <c r="E105" i="73"/>
  <c r="D97" i="98" s="1"/>
  <c r="E104" i="73"/>
  <c r="D96" i="98" s="1"/>
  <c r="E102" i="73"/>
  <c r="D94" i="98" s="1"/>
  <c r="E99" i="73"/>
  <c r="D91" i="98" s="1"/>
  <c r="E98" i="73"/>
  <c r="D90" i="98" s="1"/>
  <c r="E37" i="73"/>
  <c r="D37" i="98" s="1"/>
  <c r="E36" i="73"/>
  <c r="D36" i="98" s="1"/>
  <c r="E18" i="73"/>
  <c r="D17" i="98" s="1"/>
  <c r="E195" i="73"/>
  <c r="E205" i="73"/>
  <c r="D200" i="98" s="1"/>
  <c r="E188" i="73"/>
  <c r="D162" i="98" s="1"/>
  <c r="E187" i="73"/>
  <c r="D161" i="98" s="1"/>
  <c r="E186" i="73"/>
  <c r="D160" i="98" s="1"/>
  <c r="E185" i="73"/>
  <c r="D159" i="98" s="1"/>
  <c r="E184" i="73"/>
  <c r="D158" i="98" s="1"/>
  <c r="E183" i="73"/>
  <c r="D157" i="98" s="1"/>
  <c r="E182" i="73"/>
  <c r="D156" i="98" s="1"/>
  <c r="E181" i="73"/>
  <c r="D155" i="98" s="1"/>
  <c r="E180" i="73"/>
  <c r="D154" i="98" s="1"/>
  <c r="E179" i="73"/>
  <c r="D153" i="98" s="1"/>
  <c r="E178" i="73"/>
  <c r="D152" i="98" s="1"/>
  <c r="E177" i="73"/>
  <c r="D151" i="98" s="1"/>
  <c r="E174" i="73"/>
  <c r="D150" i="98" s="1"/>
  <c r="E173" i="73"/>
  <c r="D149" i="98" s="1"/>
  <c r="E172" i="73"/>
  <c r="D148" i="98" s="1"/>
  <c r="E171" i="73"/>
  <c r="D147" i="98" s="1"/>
  <c r="E170" i="73"/>
  <c r="D146" i="98" s="1"/>
  <c r="E169" i="73"/>
  <c r="D145" i="98" s="1"/>
  <c r="E168" i="73"/>
  <c r="D144" i="98" s="1"/>
  <c r="E167" i="73"/>
  <c r="D143" i="98" s="1"/>
  <c r="E166" i="73"/>
  <c r="D142" i="98" s="1"/>
  <c r="E165" i="73"/>
  <c r="D141" i="98" s="1"/>
  <c r="E164" i="73"/>
  <c r="D140" i="98" s="1"/>
  <c r="E163" i="73"/>
  <c r="D139" i="98" s="1"/>
  <c r="E162" i="73"/>
  <c r="D138" i="98" s="1"/>
  <c r="E161" i="73"/>
  <c r="D137" i="98" s="1"/>
  <c r="E160" i="73"/>
  <c r="D136" i="98" s="1"/>
  <c r="E159" i="73"/>
  <c r="D135" i="98" s="1"/>
  <c r="E158" i="73"/>
  <c r="D134" i="98" s="1"/>
  <c r="E157" i="73"/>
  <c r="D133" i="98" s="1"/>
  <c r="E156" i="73"/>
  <c r="D132" i="98" s="1"/>
  <c r="E155" i="73"/>
  <c r="D131" i="98" s="1"/>
  <c r="E147" i="73"/>
  <c r="D126" i="98" s="1"/>
  <c r="E146" i="73"/>
  <c r="D125" i="98" s="1"/>
  <c r="E145" i="73"/>
  <c r="D124" i="98" s="1"/>
  <c r="E143" i="73"/>
  <c r="D122" i="98" s="1"/>
  <c r="H144" i="1"/>
  <c r="E81" i="73"/>
  <c r="D76" i="98" s="1"/>
  <c r="E79" i="73"/>
  <c r="D74" i="98" s="1"/>
  <c r="E76" i="73"/>
  <c r="D71" i="98" s="1"/>
  <c r="E74" i="73"/>
  <c r="D69" i="98" s="1"/>
  <c r="E72" i="73"/>
  <c r="D67" i="98" s="1"/>
  <c r="E67" i="73"/>
  <c r="D62" i="98" s="1"/>
  <c r="E65" i="73"/>
  <c r="D60" i="98" s="1"/>
  <c r="E51" i="73"/>
  <c r="D43" i="98" s="1"/>
  <c r="D38" i="98"/>
  <c r="E35" i="73"/>
  <c r="D35" i="98" s="1"/>
  <c r="E34" i="73"/>
  <c r="D34" i="98" s="1"/>
  <c r="E41" i="73"/>
  <c r="D32" i="98" s="1"/>
  <c r="E89" i="73"/>
  <c r="D83" i="98" s="1"/>
  <c r="E40" i="73"/>
  <c r="E108" i="73"/>
  <c r="D99" i="98" s="1"/>
  <c r="E103" i="73"/>
  <c r="D95" i="98" s="1"/>
  <c r="E97" i="73"/>
  <c r="D89" i="98" s="1"/>
  <c r="E96" i="73"/>
  <c r="D88" i="98" s="1"/>
  <c r="E22" i="73"/>
  <c r="D21" i="98" s="1"/>
  <c r="E12" i="73"/>
  <c r="D11" i="98" s="1"/>
  <c r="E14" i="73"/>
  <c r="D13" i="98" s="1"/>
  <c r="E11" i="73"/>
  <c r="D10" i="98" s="1"/>
  <c r="D9" i="98"/>
  <c r="E9" i="73"/>
  <c r="D8" i="98" s="1"/>
  <c r="D7" i="98"/>
  <c r="E7" i="73"/>
  <c r="D6" i="98" s="1"/>
  <c r="E110" i="98" l="1"/>
  <c r="E31" i="98"/>
  <c r="E47" i="98"/>
  <c r="E60" i="98"/>
  <c r="E69" i="98"/>
  <c r="E84" i="98"/>
  <c r="E45" i="98"/>
  <c r="E32" i="98"/>
  <c r="E48" i="98"/>
  <c r="E62" i="98"/>
  <c r="E71" i="98"/>
  <c r="E83" i="98"/>
  <c r="E95" i="98"/>
  <c r="E33" i="98"/>
  <c r="E49" i="98"/>
  <c r="E77" i="98"/>
  <c r="E99" i="98"/>
  <c r="E38" i="98"/>
  <c r="E50" i="98"/>
  <c r="E63" i="98"/>
  <c r="E72" i="98"/>
  <c r="E55" i="98"/>
  <c r="E46" i="98"/>
  <c r="F46" i="98" s="1"/>
  <c r="G46" i="98" s="1"/>
  <c r="H46" i="98" s="1"/>
  <c r="I46" i="98" s="1"/>
  <c r="E100" i="98"/>
  <c r="E39" i="98"/>
  <c r="E51" i="98"/>
  <c r="E65" i="98"/>
  <c r="E74" i="98"/>
  <c r="E101" i="98"/>
  <c r="E40" i="98"/>
  <c r="E54" i="98"/>
  <c r="E66" i="98"/>
  <c r="E76" i="98"/>
  <c r="E102" i="98"/>
  <c r="E43" i="98"/>
  <c r="E67" i="98"/>
  <c r="E68" i="98"/>
  <c r="D31" i="98"/>
  <c r="E27" i="73"/>
  <c r="N87" i="1"/>
  <c r="D86" i="98"/>
  <c r="D82" i="98"/>
  <c r="J88" i="73"/>
  <c r="K88" i="73" s="1"/>
  <c r="E88" i="73"/>
  <c r="E93" i="73"/>
  <c r="E199" i="73"/>
  <c r="E196" i="73"/>
  <c r="BI24" i="85" l="1"/>
  <c r="C6" i="114"/>
  <c r="D212" i="98"/>
  <c r="E194" i="73"/>
  <c r="E198" i="73"/>
  <c r="E193" i="73" l="1"/>
  <c r="E192" i="73" l="1"/>
  <c r="J11" i="73" l="1"/>
  <c r="K11" i="73" s="1"/>
  <c r="E227" i="73"/>
  <c r="E10" i="98" l="1"/>
  <c r="F10" i="98" s="1"/>
  <c r="G10" i="98" s="1"/>
  <c r="H10" i="98" s="1"/>
  <c r="I10" i="98" s="1"/>
  <c r="S59" i="111"/>
  <c r="N7" i="1" l="1"/>
  <c r="L11" i="1"/>
  <c r="L27" i="75"/>
  <c r="L28" i="75"/>
  <c r="L8" i="1" l="1"/>
  <c r="L9" i="1"/>
  <c r="L10" i="1"/>
  <c r="L7" i="1"/>
  <c r="I46" i="106"/>
  <c r="J46" i="106" s="1"/>
  <c r="N30" i="94" l="1"/>
  <c r="O30" i="94" s="1"/>
  <c r="P30" i="94" l="1"/>
  <c r="DJ58" i="4"/>
  <c r="BU64" i="4" l="1"/>
  <c r="K155" i="87"/>
  <c r="CU52" i="4"/>
  <c r="CV52" i="4"/>
  <c r="CR52" i="4"/>
  <c r="CS52" i="4"/>
  <c r="CM52" i="4"/>
  <c r="M43" i="4"/>
  <c r="I43" i="4" s="1"/>
  <c r="DQ43" i="4" s="1"/>
  <c r="CO52" i="4"/>
  <c r="CP52" i="4"/>
  <c r="I128" i="87" l="1"/>
  <c r="J128" i="87" s="1"/>
  <c r="CY52" i="4"/>
  <c r="BP52" i="4"/>
  <c r="I70" i="75"/>
  <c r="D49" i="106" l="1"/>
  <c r="I30" i="106"/>
  <c r="J30" i="106" s="1"/>
  <c r="N217" i="94" l="1"/>
  <c r="O217" i="94" s="1"/>
  <c r="N166" i="94" l="1"/>
  <c r="O166" i="94" s="1"/>
  <c r="N92" i="94"/>
  <c r="O92" i="94" s="1"/>
  <c r="I64" i="94" l="1"/>
  <c r="I252" i="94"/>
  <c r="I154" i="94"/>
  <c r="I146" i="94"/>
  <c r="I97" i="94"/>
  <c r="I78" i="94"/>
  <c r="I73" i="94"/>
  <c r="I288" i="94"/>
  <c r="I276" i="94"/>
  <c r="I249" i="94"/>
  <c r="I245" i="94"/>
  <c r="I140" i="94"/>
  <c r="I130" i="94"/>
  <c r="I48" i="94"/>
  <c r="I27" i="94"/>
  <c r="I102" i="94" l="1"/>
  <c r="I90" i="94"/>
  <c r="I70" i="94"/>
  <c r="I21" i="94"/>
  <c r="I224" i="94"/>
  <c r="I119" i="94"/>
  <c r="I125" i="94"/>
  <c r="I33" i="94"/>
  <c r="E190" i="73" l="1"/>
  <c r="D164" i="98" s="1"/>
  <c r="D52" i="4"/>
  <c r="D71" i="4"/>
  <c r="J248" i="73" l="1"/>
  <c r="J122" i="73"/>
  <c r="K122" i="73" s="1"/>
  <c r="J114" i="73"/>
  <c r="K114" i="73" s="1"/>
  <c r="E111" i="98" l="1"/>
  <c r="E103" i="98"/>
  <c r="L47" i="111"/>
  <c r="M47" i="111"/>
  <c r="N47" i="111"/>
  <c r="J59" i="111"/>
  <c r="K59" i="111"/>
  <c r="L59" i="111"/>
  <c r="L60" i="111" s="1"/>
  <c r="M59" i="111"/>
  <c r="N59" i="111"/>
  <c r="I242" i="94"/>
  <c r="I289" i="94" s="1"/>
  <c r="N60" i="111" l="1"/>
  <c r="M60" i="111"/>
  <c r="M61" i="111"/>
  <c r="L61" i="111"/>
  <c r="N61" i="111"/>
  <c r="W34" i="4"/>
  <c r="X34" i="4"/>
  <c r="I25" i="106"/>
  <c r="J25" i="106" s="1"/>
  <c r="AA48" i="4" l="1"/>
  <c r="AA46" i="4"/>
  <c r="AA42" i="4"/>
  <c r="AA38" i="4"/>
  <c r="AA22" i="4"/>
  <c r="AA21" i="4"/>
  <c r="AA30" i="4"/>
  <c r="I126" i="72" l="1"/>
  <c r="J126" i="72" s="1"/>
  <c r="I125" i="72"/>
  <c r="J125" i="72" s="1"/>
  <c r="I170" i="87"/>
  <c r="J170" i="87" s="1"/>
  <c r="I150" i="105"/>
  <c r="J150" i="105" s="1"/>
  <c r="AX22" i="4"/>
  <c r="AX21" i="4"/>
  <c r="I65" i="104"/>
  <c r="J65" i="104" s="1"/>
  <c r="I64" i="104"/>
  <c r="J64" i="104" s="1"/>
  <c r="I39" i="72"/>
  <c r="J39" i="72" s="1"/>
  <c r="I38" i="72"/>
  <c r="J38" i="72" s="1"/>
  <c r="I54" i="87"/>
  <c r="J54" i="87" s="1"/>
  <c r="I51" i="105"/>
  <c r="J51" i="105" s="1"/>
  <c r="I58" i="104"/>
  <c r="J58" i="104" s="1"/>
  <c r="I57" i="104"/>
  <c r="J57" i="104" s="1"/>
  <c r="AA34" i="4"/>
  <c r="AA52" i="4" s="1"/>
  <c r="I39" i="87"/>
  <c r="J39" i="87" s="1"/>
  <c r="I38" i="87"/>
  <c r="J38" i="87" s="1"/>
  <c r="I37" i="87"/>
  <c r="J37" i="87" s="1"/>
  <c r="I36" i="87"/>
  <c r="J36" i="87" s="1"/>
  <c r="I16" i="106"/>
  <c r="J16" i="106" s="1"/>
  <c r="I15" i="106"/>
  <c r="J15" i="106" s="1"/>
  <c r="I36" i="105"/>
  <c r="J36" i="105" s="1"/>
  <c r="I38" i="105"/>
  <c r="J38" i="105" s="1"/>
  <c r="I37" i="104"/>
  <c r="J37" i="104" s="1"/>
  <c r="I34" i="87"/>
  <c r="J34" i="87" s="1"/>
  <c r="I17" i="72"/>
  <c r="J17" i="72" s="1"/>
  <c r="I16" i="72"/>
  <c r="J16" i="72" s="1"/>
  <c r="I31" i="87"/>
  <c r="J31" i="87" s="1"/>
  <c r="I12" i="106"/>
  <c r="J12" i="106" s="1"/>
  <c r="I11" i="106"/>
  <c r="J11" i="106" s="1"/>
  <c r="I31" i="105"/>
  <c r="J31" i="105" s="1"/>
  <c r="I32" i="104"/>
  <c r="J32" i="104" s="1"/>
  <c r="I29" i="87"/>
  <c r="J29" i="87" s="1"/>
  <c r="I28" i="87"/>
  <c r="J28" i="87" s="1"/>
  <c r="I28" i="105"/>
  <c r="J28" i="105" s="1"/>
  <c r="I22" i="87"/>
  <c r="J22" i="87" s="1"/>
  <c r="N28" i="94"/>
  <c r="O28" i="94" s="1"/>
  <c r="I14" i="72"/>
  <c r="J14" i="72" s="1"/>
  <c r="I13" i="72"/>
  <c r="J13" i="72" s="1"/>
  <c r="I26" i="87"/>
  <c r="J26" i="87" s="1"/>
  <c r="I25" i="87"/>
  <c r="J25" i="87" s="1"/>
  <c r="I26" i="105"/>
  <c r="J26" i="105" s="1"/>
  <c r="I25" i="105"/>
  <c r="J25" i="105" s="1"/>
  <c r="I27" i="104"/>
  <c r="J27" i="104" s="1"/>
  <c r="I26" i="104"/>
  <c r="J26" i="104" s="1"/>
  <c r="I25" i="104"/>
  <c r="J25" i="104" s="1"/>
  <c r="I10" i="72"/>
  <c r="J10" i="72" s="1"/>
  <c r="I9" i="72"/>
  <c r="J9" i="72" s="1"/>
  <c r="I20" i="87"/>
  <c r="J20" i="87" s="1"/>
  <c r="I19" i="87"/>
  <c r="J19" i="87" s="1"/>
  <c r="I20" i="105"/>
  <c r="J20" i="105" s="1"/>
  <c r="I19" i="105"/>
  <c r="J19" i="105" s="1"/>
  <c r="I18" i="104"/>
  <c r="J18" i="104" s="1"/>
  <c r="I19" i="104"/>
  <c r="J19" i="104" s="1"/>
  <c r="N29" i="94"/>
  <c r="O29" i="94" s="1"/>
  <c r="I6" i="72"/>
  <c r="J6" i="72" s="1"/>
  <c r="I5" i="72"/>
  <c r="J5" i="72" s="1"/>
  <c r="I17" i="87"/>
  <c r="J17" i="87" s="1"/>
  <c r="I16" i="87"/>
  <c r="J16" i="87" s="1"/>
  <c r="I15" i="87"/>
  <c r="J15" i="87" s="1"/>
  <c r="I15" i="105"/>
  <c r="J15" i="105" s="1"/>
  <c r="I14" i="104"/>
  <c r="J14" i="104" s="1"/>
  <c r="I9" i="87"/>
  <c r="J9" i="87" s="1"/>
  <c r="I8" i="87"/>
  <c r="J8" i="87" s="1"/>
  <c r="I9" i="106"/>
  <c r="J9" i="106" s="1"/>
  <c r="I8" i="106"/>
  <c r="J8" i="106" s="1"/>
  <c r="I9" i="105"/>
  <c r="J9" i="105" s="1"/>
  <c r="I8" i="105"/>
  <c r="J8" i="105" s="1"/>
  <c r="I9" i="104"/>
  <c r="J9" i="104" s="1"/>
  <c r="I8" i="104"/>
  <c r="J8" i="104" s="1"/>
  <c r="P29" i="94" l="1"/>
  <c r="N33" i="94"/>
  <c r="O33" i="94" s="1"/>
  <c r="I40" i="87"/>
  <c r="J40" i="87" s="1"/>
  <c r="P150" i="94" l="1"/>
  <c r="I85" i="72"/>
  <c r="J85" i="72" s="1"/>
  <c r="I63" i="104"/>
  <c r="J63" i="104" s="1"/>
  <c r="I63" i="105"/>
  <c r="J63" i="105" s="1"/>
  <c r="N248" i="94"/>
  <c r="O248" i="94" s="1"/>
  <c r="N247" i="94"/>
  <c r="O247" i="94" s="1"/>
  <c r="I116" i="72"/>
  <c r="J116" i="72" s="1"/>
  <c r="N241" i="94"/>
  <c r="O241" i="94" s="1"/>
  <c r="N240" i="94"/>
  <c r="O240" i="94" s="1"/>
  <c r="N237" i="94"/>
  <c r="O237" i="94" s="1"/>
  <c r="N236" i="94"/>
  <c r="O236" i="94" s="1"/>
  <c r="N233" i="94"/>
  <c r="O233" i="94" s="1"/>
  <c r="N232" i="94"/>
  <c r="O232" i="94" s="1"/>
  <c r="N231" i="94"/>
  <c r="O231" i="94" s="1"/>
  <c r="N230" i="94"/>
  <c r="O230" i="94" s="1"/>
  <c r="N229" i="94"/>
  <c r="O229" i="94" s="1"/>
  <c r="N227" i="94"/>
  <c r="O227" i="94" s="1"/>
  <c r="N226" i="94"/>
  <c r="O226" i="94" s="1"/>
  <c r="I131" i="72"/>
  <c r="J131" i="72" s="1"/>
  <c r="I130" i="72"/>
  <c r="J130" i="72" s="1"/>
  <c r="N244" i="94"/>
  <c r="O244" i="94" s="1"/>
  <c r="N243" i="94"/>
  <c r="O243" i="94" s="1"/>
  <c r="N286" i="94"/>
  <c r="O286" i="94" s="1"/>
  <c r="N285" i="94"/>
  <c r="O285" i="94" s="1"/>
  <c r="N284" i="94"/>
  <c r="O284" i="94" s="1"/>
  <c r="I44" i="106"/>
  <c r="J44" i="106" s="1"/>
  <c r="I43" i="106"/>
  <c r="J43" i="106" s="1"/>
  <c r="I42" i="106"/>
  <c r="J42" i="106" s="1"/>
  <c r="I41" i="106"/>
  <c r="J41" i="106" s="1"/>
  <c r="I40" i="106"/>
  <c r="J40" i="106" s="1"/>
  <c r="I39" i="106"/>
  <c r="J39" i="106" s="1"/>
  <c r="I38" i="106"/>
  <c r="J38" i="106" s="1"/>
  <c r="I37" i="106"/>
  <c r="J37" i="106" s="1"/>
  <c r="I36" i="106"/>
  <c r="J36" i="106" s="1"/>
  <c r="I35" i="106"/>
  <c r="J35" i="106" s="1"/>
  <c r="N144" i="94"/>
  <c r="O144" i="94" s="1"/>
  <c r="N143" i="94"/>
  <c r="O143" i="94" s="1"/>
  <c r="N142" i="94"/>
  <c r="O142" i="94" s="1"/>
  <c r="N141" i="94"/>
  <c r="O141" i="94" s="1"/>
  <c r="N137" i="94"/>
  <c r="O137" i="94" s="1"/>
  <c r="N121" i="94"/>
  <c r="O121" i="94" s="1"/>
  <c r="N120" i="94"/>
  <c r="O120" i="94" s="1"/>
  <c r="N116" i="94"/>
  <c r="O116" i="94" s="1"/>
  <c r="N117" i="94"/>
  <c r="O117" i="94" s="1"/>
  <c r="N115" i="94"/>
  <c r="O115" i="94" s="1"/>
  <c r="N114" i="94"/>
  <c r="O114" i="94" s="1"/>
  <c r="N113" i="94"/>
  <c r="O113" i="94" s="1"/>
  <c r="N112" i="94"/>
  <c r="O112" i="94" s="1"/>
  <c r="N111" i="94"/>
  <c r="O111" i="94" s="1"/>
  <c r="N110" i="94"/>
  <c r="O110" i="94" s="1"/>
  <c r="N109" i="94"/>
  <c r="O109" i="94" s="1"/>
  <c r="N105" i="94"/>
  <c r="O105" i="94" s="1"/>
  <c r="N104" i="94"/>
  <c r="O104" i="94" s="1"/>
  <c r="N103" i="94"/>
  <c r="O103" i="94" s="1"/>
  <c r="I22" i="106"/>
  <c r="J22" i="106" s="1"/>
  <c r="N101" i="94"/>
  <c r="O101" i="94" s="1"/>
  <c r="N100" i="94"/>
  <c r="O100" i="94" s="1"/>
  <c r="N225" i="94"/>
  <c r="O225" i="94" s="1"/>
  <c r="N211" i="94"/>
  <c r="O211" i="94" s="1"/>
  <c r="N209" i="94"/>
  <c r="O209" i="94" s="1"/>
  <c r="N207" i="94"/>
  <c r="O207" i="94" s="1"/>
  <c r="N196" i="94"/>
  <c r="O196" i="94" s="1"/>
  <c r="N194" i="94"/>
  <c r="O194" i="94" s="1"/>
  <c r="N193" i="94"/>
  <c r="O193" i="94" s="1"/>
  <c r="N192" i="94"/>
  <c r="O192" i="94" s="1"/>
  <c r="N191" i="94"/>
  <c r="O191" i="94" s="1"/>
  <c r="N190" i="94"/>
  <c r="O190" i="94" s="1"/>
  <c r="N189" i="94"/>
  <c r="O189" i="94" s="1"/>
  <c r="N188" i="94"/>
  <c r="O188" i="94" s="1"/>
  <c r="N187" i="94"/>
  <c r="O187" i="94" s="1"/>
  <c r="N186" i="94"/>
  <c r="O186" i="94" s="1"/>
  <c r="N180" i="94"/>
  <c r="O180" i="94" s="1"/>
  <c r="N179" i="94"/>
  <c r="O179" i="94" s="1"/>
  <c r="N178" i="94"/>
  <c r="O178" i="94" s="1"/>
  <c r="N176" i="94"/>
  <c r="O176" i="94" s="1"/>
  <c r="N175" i="94"/>
  <c r="O175" i="94" s="1"/>
  <c r="N174" i="94"/>
  <c r="O174" i="94" s="1"/>
  <c r="N173" i="94"/>
  <c r="O173" i="94" s="1"/>
  <c r="N167" i="94"/>
  <c r="O167" i="94" s="1"/>
  <c r="N165" i="94"/>
  <c r="O165" i="94" s="1"/>
  <c r="N164" i="94"/>
  <c r="O164" i="94" s="1"/>
  <c r="N163" i="94"/>
  <c r="O163" i="94" s="1"/>
  <c r="N162" i="94"/>
  <c r="O162" i="94" s="1"/>
  <c r="N161" i="94"/>
  <c r="O161" i="94" s="1"/>
  <c r="N160" i="94"/>
  <c r="O160" i="94" s="1"/>
  <c r="N159" i="94"/>
  <c r="O159" i="94" s="1"/>
  <c r="N155" i="94"/>
  <c r="O155" i="94" s="1"/>
  <c r="I103" i="105"/>
  <c r="J103" i="105" s="1"/>
  <c r="I106" i="105"/>
  <c r="J106" i="105" s="1"/>
  <c r="I102" i="105"/>
  <c r="J102" i="105" s="1"/>
  <c r="I109" i="87"/>
  <c r="J109" i="87" s="1"/>
  <c r="I106" i="87"/>
  <c r="J106" i="87" s="1"/>
  <c r="N63" i="94"/>
  <c r="O63" i="94" s="1"/>
  <c r="N62" i="94"/>
  <c r="O62" i="94" s="1"/>
  <c r="N61" i="94"/>
  <c r="O61" i="94" s="1"/>
  <c r="N60" i="94"/>
  <c r="O60" i="94" s="1"/>
  <c r="N59" i="94"/>
  <c r="O59" i="94" s="1"/>
  <c r="N58" i="94"/>
  <c r="O58" i="94" s="1"/>
  <c r="N55" i="94"/>
  <c r="O55" i="94" s="1"/>
  <c r="N54" i="94"/>
  <c r="O54" i="94" s="1"/>
  <c r="N53" i="94"/>
  <c r="O53" i="94" s="1"/>
  <c r="N52" i="94"/>
  <c r="O52" i="94" s="1"/>
  <c r="N51" i="94"/>
  <c r="O51" i="94" s="1"/>
  <c r="N50" i="94"/>
  <c r="O50" i="94" s="1"/>
  <c r="N49" i="94"/>
  <c r="O49" i="94" s="1"/>
  <c r="N47" i="94"/>
  <c r="O47" i="94" s="1"/>
  <c r="N45" i="94"/>
  <c r="O45" i="94" s="1"/>
  <c r="N44" i="94"/>
  <c r="O44" i="94" s="1"/>
  <c r="N42" i="94"/>
  <c r="O42" i="94" s="1"/>
  <c r="N41" i="94"/>
  <c r="O41" i="94" s="1"/>
  <c r="N40" i="94"/>
  <c r="O40" i="94" s="1"/>
  <c r="N39" i="94"/>
  <c r="O39" i="94" s="1"/>
  <c r="N38" i="94"/>
  <c r="O38" i="94" s="1"/>
  <c r="N37" i="94"/>
  <c r="O37" i="94" s="1"/>
  <c r="P180" i="94" l="1"/>
  <c r="P197" i="94"/>
  <c r="P182" i="94"/>
  <c r="P198" i="94"/>
  <c r="P114" i="94"/>
  <c r="P183" i="94"/>
  <c r="P55" i="94"/>
  <c r="N242" i="94"/>
  <c r="O242" i="94" s="1"/>
  <c r="P231" i="94"/>
  <c r="P237" i="94"/>
  <c r="P58" i="94"/>
  <c r="P211" i="94"/>
  <c r="P232" i="94"/>
  <c r="P240" i="94"/>
  <c r="P212" i="94"/>
  <c r="P229" i="94"/>
  <c r="P241" i="94"/>
  <c r="I110" i="87"/>
  <c r="J110" i="87" s="1"/>
  <c r="P230" i="94"/>
  <c r="P38" i="75"/>
  <c r="O38" i="75"/>
  <c r="N38" i="75"/>
  <c r="M38" i="75"/>
  <c r="K38" i="75"/>
  <c r="J38" i="75"/>
  <c r="I38" i="75"/>
  <c r="H38" i="75"/>
  <c r="G38" i="75"/>
  <c r="M31" i="75"/>
  <c r="K31" i="75"/>
  <c r="J31" i="75"/>
  <c r="I31" i="75"/>
  <c r="H31" i="75"/>
  <c r="G31" i="75"/>
  <c r="F31" i="75"/>
  <c r="D31" i="75"/>
  <c r="E139" i="75"/>
  <c r="E137" i="75"/>
  <c r="E105" i="75"/>
  <c r="E104" i="75"/>
  <c r="E103" i="75"/>
  <c r="E102" i="75"/>
  <c r="E101" i="75"/>
  <c r="E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69" i="75"/>
  <c r="E68" i="75"/>
  <c r="E67" i="75"/>
  <c r="E66" i="75"/>
  <c r="E65" i="75"/>
  <c r="E64" i="75"/>
  <c r="E63" i="75"/>
  <c r="E62" i="75"/>
  <c r="E61" i="75"/>
  <c r="E60" i="75"/>
  <c r="E53" i="75"/>
  <c r="E51" i="75"/>
  <c r="E46" i="75"/>
  <c r="E45" i="75"/>
  <c r="E44" i="75"/>
  <c r="E43" i="75"/>
  <c r="E42" i="75"/>
  <c r="E41" i="75"/>
  <c r="E40" i="75"/>
  <c r="E39" i="75"/>
  <c r="E37" i="75"/>
  <c r="E36" i="75"/>
  <c r="E35" i="75"/>
  <c r="E34" i="75"/>
  <c r="E33" i="75"/>
  <c r="E32" i="75"/>
  <c r="E30" i="75"/>
  <c r="E14" i="75"/>
  <c r="E13" i="75"/>
  <c r="E12" i="75"/>
  <c r="E11" i="75"/>
  <c r="E10" i="75"/>
  <c r="E9" i="75"/>
  <c r="E8" i="75"/>
  <c r="E31" i="75" l="1"/>
  <c r="E70" i="75"/>
  <c r="E59" i="75"/>
  <c r="E7" i="75"/>
  <c r="N20" i="4"/>
  <c r="N21" i="4"/>
  <c r="N22" i="4"/>
  <c r="N26" i="4"/>
  <c r="N28" i="4"/>
  <c r="N30" i="4"/>
  <c r="N32" i="4"/>
  <c r="N34" i="4"/>
  <c r="N37" i="4"/>
  <c r="N38" i="4"/>
  <c r="N42" i="4"/>
  <c r="N48" i="4"/>
  <c r="I48" i="4" s="1"/>
  <c r="DQ48" i="4" s="1"/>
  <c r="N52" i="4" l="1"/>
  <c r="D139" i="75"/>
  <c r="L137" i="75"/>
  <c r="C137" i="75" s="1"/>
  <c r="P136" i="75"/>
  <c r="O136" i="75"/>
  <c r="N136" i="75"/>
  <c r="M136" i="75"/>
  <c r="K136" i="75"/>
  <c r="J136" i="75"/>
  <c r="I136" i="75"/>
  <c r="H136" i="75"/>
  <c r="G136" i="75"/>
  <c r="F136" i="75"/>
  <c r="D136" i="75"/>
  <c r="P135" i="75"/>
  <c r="N135" i="75"/>
  <c r="M135" i="75"/>
  <c r="K135" i="75"/>
  <c r="J135" i="75"/>
  <c r="I135" i="75"/>
  <c r="H135" i="75"/>
  <c r="G135" i="75"/>
  <c r="F135" i="75"/>
  <c r="D135" i="75"/>
  <c r="P134" i="75"/>
  <c r="O134" i="75"/>
  <c r="N134" i="75"/>
  <c r="M134" i="75"/>
  <c r="K134" i="75"/>
  <c r="J134" i="75"/>
  <c r="I134" i="75"/>
  <c r="H134" i="75"/>
  <c r="G134" i="75"/>
  <c r="F134" i="75"/>
  <c r="D134" i="75"/>
  <c r="P133" i="75"/>
  <c r="O133" i="75"/>
  <c r="N133" i="75"/>
  <c r="M133" i="75"/>
  <c r="K133" i="75"/>
  <c r="J133" i="75"/>
  <c r="I133" i="75"/>
  <c r="H133" i="75"/>
  <c r="G133" i="75"/>
  <c r="F133" i="75"/>
  <c r="D133" i="75"/>
  <c r="P132" i="75"/>
  <c r="M132" i="75"/>
  <c r="E132" i="75"/>
  <c r="P131" i="75"/>
  <c r="O131" i="75"/>
  <c r="N131" i="75"/>
  <c r="M131" i="75"/>
  <c r="K131" i="75"/>
  <c r="J131" i="75"/>
  <c r="I131" i="75"/>
  <c r="H131" i="75"/>
  <c r="G131" i="75"/>
  <c r="F131" i="75"/>
  <c r="D131" i="75"/>
  <c r="P130" i="75"/>
  <c r="O130" i="75"/>
  <c r="N130" i="75"/>
  <c r="M130" i="75"/>
  <c r="K130" i="75"/>
  <c r="J130" i="75"/>
  <c r="I130" i="75"/>
  <c r="H130" i="75"/>
  <c r="G130" i="75"/>
  <c r="F130" i="75"/>
  <c r="D130" i="75"/>
  <c r="P129" i="75"/>
  <c r="O129" i="75"/>
  <c r="N129" i="75"/>
  <c r="M129" i="75"/>
  <c r="K129" i="75"/>
  <c r="J129" i="75"/>
  <c r="I129" i="75"/>
  <c r="H129" i="75"/>
  <c r="G129" i="75"/>
  <c r="F129" i="75"/>
  <c r="D129" i="75"/>
  <c r="P128" i="75"/>
  <c r="M128" i="75"/>
  <c r="K128" i="75"/>
  <c r="J128" i="75"/>
  <c r="I128" i="75"/>
  <c r="H128" i="75"/>
  <c r="G128" i="75"/>
  <c r="F128" i="75"/>
  <c r="D128" i="75"/>
  <c r="N127" i="75"/>
  <c r="M127" i="75"/>
  <c r="D127" i="75"/>
  <c r="P126" i="75"/>
  <c r="O126" i="75"/>
  <c r="N126" i="75"/>
  <c r="M126" i="75"/>
  <c r="D126" i="75"/>
  <c r="P125" i="75"/>
  <c r="O125" i="75"/>
  <c r="N125" i="75"/>
  <c r="M125" i="75"/>
  <c r="D125" i="75"/>
  <c r="P123" i="75"/>
  <c r="O123" i="75"/>
  <c r="N123" i="75"/>
  <c r="M123" i="75"/>
  <c r="J123" i="75"/>
  <c r="I123" i="75"/>
  <c r="H123" i="75"/>
  <c r="G123" i="75"/>
  <c r="F123" i="75"/>
  <c r="D123" i="75"/>
  <c r="P122" i="75"/>
  <c r="O122" i="75"/>
  <c r="N122" i="75"/>
  <c r="M122" i="75"/>
  <c r="K122" i="75"/>
  <c r="J122" i="75"/>
  <c r="I122" i="75"/>
  <c r="H122" i="75"/>
  <c r="G122" i="75"/>
  <c r="F122" i="75"/>
  <c r="D122" i="75"/>
  <c r="P121" i="75"/>
  <c r="O121" i="75"/>
  <c r="N121" i="75"/>
  <c r="M121" i="75"/>
  <c r="K121" i="75"/>
  <c r="J121" i="75"/>
  <c r="I121" i="75"/>
  <c r="H121" i="75"/>
  <c r="G121" i="75"/>
  <c r="F121" i="75"/>
  <c r="D121" i="75"/>
  <c r="P120" i="75"/>
  <c r="N120" i="75"/>
  <c r="M120" i="75"/>
  <c r="P119" i="75"/>
  <c r="O119" i="75"/>
  <c r="N119" i="75"/>
  <c r="M119" i="75"/>
  <c r="K119" i="75"/>
  <c r="J119" i="75"/>
  <c r="I119" i="75"/>
  <c r="H119" i="75"/>
  <c r="G119" i="75"/>
  <c r="F119" i="75"/>
  <c r="P118" i="75"/>
  <c r="O118" i="75"/>
  <c r="N118" i="75"/>
  <c r="M118" i="75"/>
  <c r="K118" i="75"/>
  <c r="J118" i="75"/>
  <c r="I118" i="75"/>
  <c r="H118" i="75"/>
  <c r="G118" i="75"/>
  <c r="F118" i="75"/>
  <c r="D118" i="75"/>
  <c r="P117" i="75"/>
  <c r="O117" i="75"/>
  <c r="N117" i="75"/>
  <c r="M117" i="75"/>
  <c r="D117" i="75"/>
  <c r="P116" i="75"/>
  <c r="O116" i="75"/>
  <c r="N116" i="75"/>
  <c r="M116" i="75"/>
  <c r="K116" i="75"/>
  <c r="J116" i="75"/>
  <c r="I116" i="75"/>
  <c r="H116" i="75"/>
  <c r="G116" i="75"/>
  <c r="F116" i="75"/>
  <c r="D116" i="75"/>
  <c r="P115" i="75"/>
  <c r="O115" i="75"/>
  <c r="N115" i="75"/>
  <c r="M115" i="75"/>
  <c r="D115" i="75"/>
  <c r="P114" i="75"/>
  <c r="O114" i="75"/>
  <c r="N114" i="75"/>
  <c r="M114" i="75"/>
  <c r="J114" i="75"/>
  <c r="I114" i="75"/>
  <c r="H114" i="75"/>
  <c r="G114" i="75"/>
  <c r="F114" i="75"/>
  <c r="D114" i="75"/>
  <c r="P113" i="75"/>
  <c r="N113" i="75"/>
  <c r="M113" i="75"/>
  <c r="J113" i="75"/>
  <c r="I113" i="75"/>
  <c r="G113" i="75"/>
  <c r="F113" i="75"/>
  <c r="D113" i="75"/>
  <c r="P112" i="75"/>
  <c r="O112" i="75"/>
  <c r="N112" i="75"/>
  <c r="M112" i="75"/>
  <c r="K112" i="75"/>
  <c r="J112" i="75"/>
  <c r="H112" i="75"/>
  <c r="G112" i="75"/>
  <c r="F112" i="75"/>
  <c r="D112" i="75"/>
  <c r="P111" i="75"/>
  <c r="O111" i="75"/>
  <c r="N111" i="75"/>
  <c r="M111" i="75"/>
  <c r="K111" i="75"/>
  <c r="J111" i="75"/>
  <c r="I111" i="75"/>
  <c r="H111" i="75"/>
  <c r="G111" i="75"/>
  <c r="F111" i="75"/>
  <c r="D111" i="75"/>
  <c r="P110" i="75"/>
  <c r="O110" i="75"/>
  <c r="N110" i="75"/>
  <c r="M110" i="75"/>
  <c r="K110" i="75"/>
  <c r="J110" i="75"/>
  <c r="H110" i="75"/>
  <c r="G110" i="75"/>
  <c r="F110" i="75"/>
  <c r="D110" i="75"/>
  <c r="P109" i="75"/>
  <c r="O109" i="75"/>
  <c r="N109" i="75"/>
  <c r="M109" i="75"/>
  <c r="D109" i="75"/>
  <c r="P108" i="75"/>
  <c r="O108" i="75"/>
  <c r="N108" i="75"/>
  <c r="M108" i="75"/>
  <c r="K108" i="75"/>
  <c r="J108" i="75"/>
  <c r="I108" i="75"/>
  <c r="H108" i="75"/>
  <c r="G108" i="75"/>
  <c r="F108" i="75"/>
  <c r="D108" i="75"/>
  <c r="P107" i="75"/>
  <c r="O107" i="75"/>
  <c r="N107" i="75"/>
  <c r="M107" i="75"/>
  <c r="K107" i="75"/>
  <c r="J107" i="75"/>
  <c r="H107" i="75"/>
  <c r="G107" i="75"/>
  <c r="F107" i="75"/>
  <c r="D107" i="75"/>
  <c r="L95" i="75"/>
  <c r="C95" i="75" s="1"/>
  <c r="L82" i="75"/>
  <c r="C82" i="75" s="1"/>
  <c r="L83" i="75"/>
  <c r="C83" i="75" s="1"/>
  <c r="L84" i="75"/>
  <c r="C84" i="75" s="1"/>
  <c r="L85" i="75"/>
  <c r="C85" i="75" s="1"/>
  <c r="L86" i="75"/>
  <c r="C86" i="75" s="1"/>
  <c r="L87" i="75"/>
  <c r="C87" i="75" s="1"/>
  <c r="L88" i="75"/>
  <c r="C88" i="75" s="1"/>
  <c r="L89" i="75"/>
  <c r="C89" i="75" s="1"/>
  <c r="L90" i="75"/>
  <c r="C90" i="75" s="1"/>
  <c r="L91" i="75"/>
  <c r="C91" i="75" s="1"/>
  <c r="L92" i="75"/>
  <c r="C92" i="75" s="1"/>
  <c r="L93" i="75"/>
  <c r="C93" i="75" s="1"/>
  <c r="J50" i="75"/>
  <c r="J59" i="75"/>
  <c r="P52" i="75"/>
  <c r="P50" i="75"/>
  <c r="O52" i="75"/>
  <c r="O50" i="75"/>
  <c r="O56" i="75" s="1"/>
  <c r="N52" i="75"/>
  <c r="K50" i="75"/>
  <c r="K56" i="75" s="1"/>
  <c r="I50" i="75"/>
  <c r="H50" i="75"/>
  <c r="G52" i="75"/>
  <c r="G50" i="75"/>
  <c r="F52" i="75"/>
  <c r="F50" i="75"/>
  <c r="D52" i="75"/>
  <c r="D50" i="75"/>
  <c r="D56" i="75" s="1"/>
  <c r="K34" i="112"/>
  <c r="K126" i="112" s="1"/>
  <c r="C43" i="75"/>
  <c r="C42" i="75"/>
  <c r="C41" i="75"/>
  <c r="C40" i="75"/>
  <c r="N34" i="75"/>
  <c r="L34" i="75" s="1"/>
  <c r="P31" i="75"/>
  <c r="J7" i="75"/>
  <c r="J70" i="75"/>
  <c r="J29" i="75"/>
  <c r="J15" i="75"/>
  <c r="L25" i="75"/>
  <c r="L26" i="75"/>
  <c r="L24" i="75"/>
  <c r="L23" i="75"/>
  <c r="L22" i="75"/>
  <c r="L21" i="75"/>
  <c r="L20" i="75"/>
  <c r="L19" i="75"/>
  <c r="L18" i="75"/>
  <c r="L139" i="75"/>
  <c r="L105" i="75"/>
  <c r="C105" i="75" s="1"/>
  <c r="L104" i="75"/>
  <c r="C104" i="75" s="1"/>
  <c r="L103" i="75"/>
  <c r="C103" i="75" s="1"/>
  <c r="L101" i="75"/>
  <c r="C101" i="75" s="1"/>
  <c r="L100" i="75"/>
  <c r="C100" i="75" s="1"/>
  <c r="L99" i="75"/>
  <c r="C99" i="75" s="1"/>
  <c r="L98" i="75"/>
  <c r="C98" i="75" s="1"/>
  <c r="L97" i="75"/>
  <c r="C97" i="75" s="1"/>
  <c r="L96" i="75"/>
  <c r="C96" i="75" s="1"/>
  <c r="L94" i="75"/>
  <c r="C94" i="75" s="1"/>
  <c r="L81" i="75"/>
  <c r="C81" i="75" s="1"/>
  <c r="L80" i="75"/>
  <c r="C80" i="75" s="1"/>
  <c r="L79" i="75"/>
  <c r="C79" i="75" s="1"/>
  <c r="L78" i="75"/>
  <c r="C78" i="75" s="1"/>
  <c r="L77" i="75"/>
  <c r="C77" i="75" s="1"/>
  <c r="L76" i="75"/>
  <c r="C76" i="75" s="1"/>
  <c r="L75" i="75"/>
  <c r="C75" i="75" s="1"/>
  <c r="L74" i="75"/>
  <c r="C74" i="75" s="1"/>
  <c r="L73" i="75"/>
  <c r="C73" i="75" s="1"/>
  <c r="L72" i="75"/>
  <c r="C72" i="75" s="1"/>
  <c r="L71" i="75"/>
  <c r="C71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L62" i="75"/>
  <c r="C62" i="75" s="1"/>
  <c r="L61" i="75"/>
  <c r="C61" i="75" s="1"/>
  <c r="L60" i="75"/>
  <c r="C60" i="75" s="1"/>
  <c r="L53" i="75"/>
  <c r="C53" i="75" s="1"/>
  <c r="L51" i="75"/>
  <c r="C51" i="75" s="1"/>
  <c r="L46" i="75"/>
  <c r="L45" i="75"/>
  <c r="L44" i="75"/>
  <c r="L39" i="75"/>
  <c r="L37" i="75"/>
  <c r="L36" i="75"/>
  <c r="L30" i="75"/>
  <c r="L17" i="75"/>
  <c r="L16" i="75"/>
  <c r="L14" i="75"/>
  <c r="L13" i="75"/>
  <c r="L12" i="75"/>
  <c r="L11" i="75"/>
  <c r="L10" i="75"/>
  <c r="L9" i="75"/>
  <c r="L8" i="75"/>
  <c r="L6" i="75"/>
  <c r="M70" i="75"/>
  <c r="I59" i="75"/>
  <c r="M59" i="75"/>
  <c r="M29" i="75"/>
  <c r="M15" i="75"/>
  <c r="M7" i="75"/>
  <c r="I29" i="75"/>
  <c r="I7" i="75"/>
  <c r="AI122" i="112"/>
  <c r="AH122" i="112"/>
  <c r="AG122" i="112"/>
  <c r="N122" i="112"/>
  <c r="M122" i="112"/>
  <c r="L122" i="112"/>
  <c r="AI121" i="112"/>
  <c r="AH121" i="112"/>
  <c r="AG121" i="112"/>
  <c r="N121" i="112"/>
  <c r="M121" i="112"/>
  <c r="L121" i="112"/>
  <c r="AI120" i="112"/>
  <c r="AH120" i="112"/>
  <c r="AG120" i="112"/>
  <c r="N120" i="112"/>
  <c r="M120" i="112"/>
  <c r="L120" i="112"/>
  <c r="AI119" i="112"/>
  <c r="AH119" i="112"/>
  <c r="AG119" i="112"/>
  <c r="N119" i="112"/>
  <c r="M119" i="112"/>
  <c r="L119" i="112"/>
  <c r="AI118" i="112"/>
  <c r="AH118" i="112"/>
  <c r="AG118" i="112"/>
  <c r="N118" i="112"/>
  <c r="M118" i="112"/>
  <c r="L118" i="112"/>
  <c r="AI117" i="112"/>
  <c r="AH117" i="112"/>
  <c r="AG117" i="112"/>
  <c r="N117" i="112"/>
  <c r="M117" i="112"/>
  <c r="L117" i="112"/>
  <c r="AI116" i="112"/>
  <c r="AH116" i="112"/>
  <c r="AG116" i="112"/>
  <c r="N116" i="112"/>
  <c r="M116" i="112"/>
  <c r="L116" i="112"/>
  <c r="AI115" i="112"/>
  <c r="AH115" i="112"/>
  <c r="AG115" i="112"/>
  <c r="N115" i="112"/>
  <c r="M115" i="112"/>
  <c r="L115" i="112"/>
  <c r="AI114" i="112"/>
  <c r="AH114" i="112"/>
  <c r="AG114" i="112"/>
  <c r="N114" i="112"/>
  <c r="M114" i="112"/>
  <c r="L114" i="112"/>
  <c r="AI113" i="112"/>
  <c r="AH113" i="112"/>
  <c r="AG113" i="112"/>
  <c r="N113" i="112"/>
  <c r="M113" i="112"/>
  <c r="L113" i="112"/>
  <c r="AI112" i="112"/>
  <c r="AH112" i="112"/>
  <c r="AG112" i="112"/>
  <c r="N112" i="112"/>
  <c r="M112" i="112"/>
  <c r="L112" i="112"/>
  <c r="AI111" i="112"/>
  <c r="AH111" i="112"/>
  <c r="AG111" i="112"/>
  <c r="N111" i="112"/>
  <c r="M111" i="112"/>
  <c r="L111" i="112"/>
  <c r="AI110" i="112"/>
  <c r="AH110" i="112"/>
  <c r="AG110" i="112"/>
  <c r="N110" i="112"/>
  <c r="M110" i="112"/>
  <c r="L110" i="112"/>
  <c r="AI109" i="112"/>
  <c r="AH109" i="112"/>
  <c r="AG109" i="112"/>
  <c r="N109" i="112"/>
  <c r="M109" i="112"/>
  <c r="L109" i="112"/>
  <c r="AU108" i="112"/>
  <c r="AT108" i="112"/>
  <c r="AS108" i="112"/>
  <c r="AR108" i="112"/>
  <c r="AQ108" i="112"/>
  <c r="AP108" i="112"/>
  <c r="AO108" i="112"/>
  <c r="AN108" i="112"/>
  <c r="AM108" i="112"/>
  <c r="AL108" i="112"/>
  <c r="AK108" i="112"/>
  <c r="AJ108" i="112"/>
  <c r="AF108" i="112"/>
  <c r="AE108" i="112"/>
  <c r="AD108" i="112"/>
  <c r="AC108" i="112"/>
  <c r="AB108" i="112"/>
  <c r="AA108" i="112"/>
  <c r="Z108" i="112"/>
  <c r="Y108" i="112"/>
  <c r="X108" i="112"/>
  <c r="W108" i="112"/>
  <c r="V108" i="112"/>
  <c r="U108" i="112"/>
  <c r="T108" i="112"/>
  <c r="S108" i="112"/>
  <c r="R108" i="112"/>
  <c r="Q108" i="112"/>
  <c r="P108" i="112"/>
  <c r="O108" i="112"/>
  <c r="K108" i="112"/>
  <c r="J108" i="112"/>
  <c r="I108" i="112"/>
  <c r="AI107" i="112"/>
  <c r="AH107" i="112"/>
  <c r="AG107" i="112"/>
  <c r="N107" i="112"/>
  <c r="M107" i="112"/>
  <c r="L107" i="112"/>
  <c r="AI106" i="112"/>
  <c r="AH106" i="112"/>
  <c r="AG106" i="112"/>
  <c r="N106" i="112"/>
  <c r="M106" i="112"/>
  <c r="L106" i="112"/>
  <c r="AH105" i="112"/>
  <c r="AG105" i="112"/>
  <c r="N105" i="112"/>
  <c r="G105" i="112" s="1"/>
  <c r="M105" i="112"/>
  <c r="L105" i="112"/>
  <c r="AI104" i="112"/>
  <c r="AH104" i="112"/>
  <c r="AG104" i="112"/>
  <c r="N104" i="112"/>
  <c r="M104" i="112"/>
  <c r="L104" i="112"/>
  <c r="AI103" i="112"/>
  <c r="AH103" i="112"/>
  <c r="AG103" i="112"/>
  <c r="N103" i="112"/>
  <c r="M103" i="112"/>
  <c r="E103" i="112" s="1"/>
  <c r="L103" i="112"/>
  <c r="AI102" i="112"/>
  <c r="AH102" i="112"/>
  <c r="AG102" i="112"/>
  <c r="N102" i="112"/>
  <c r="M102" i="112"/>
  <c r="L102" i="112"/>
  <c r="AI101" i="112"/>
  <c r="AH101" i="112"/>
  <c r="AG101" i="112"/>
  <c r="N101" i="112"/>
  <c r="M101" i="112"/>
  <c r="L101" i="112"/>
  <c r="AI100" i="112"/>
  <c r="AH100" i="112"/>
  <c r="AG100" i="112"/>
  <c r="N100" i="112"/>
  <c r="M100" i="112"/>
  <c r="L100" i="112"/>
  <c r="AI99" i="112"/>
  <c r="AH99" i="112"/>
  <c r="AG99" i="112"/>
  <c r="N99" i="112"/>
  <c r="M99" i="112"/>
  <c r="L99" i="112"/>
  <c r="AI98" i="112"/>
  <c r="AH98" i="112"/>
  <c r="AG98" i="112"/>
  <c r="N98" i="112"/>
  <c r="M98" i="112"/>
  <c r="L98" i="112"/>
  <c r="AI97" i="112"/>
  <c r="AH97" i="112"/>
  <c r="E97" i="112" s="1"/>
  <c r="AG97" i="112"/>
  <c r="N97" i="112"/>
  <c r="M97" i="112"/>
  <c r="L97" i="112"/>
  <c r="AI96" i="112"/>
  <c r="AH96" i="112"/>
  <c r="AG96" i="112"/>
  <c r="N96" i="112"/>
  <c r="M96" i="112"/>
  <c r="L96" i="112"/>
  <c r="AI95" i="112"/>
  <c r="AH95" i="112"/>
  <c r="AG95" i="112"/>
  <c r="N95" i="112"/>
  <c r="M95" i="112"/>
  <c r="L95" i="112"/>
  <c r="AI94" i="112"/>
  <c r="AH94" i="112"/>
  <c r="AG94" i="112"/>
  <c r="N94" i="112"/>
  <c r="M94" i="112"/>
  <c r="L94" i="112"/>
  <c r="AI93" i="112"/>
  <c r="AH93" i="112"/>
  <c r="AG93" i="112"/>
  <c r="N93" i="112"/>
  <c r="M93" i="112"/>
  <c r="L93" i="112"/>
  <c r="AI92" i="112"/>
  <c r="AH92" i="112"/>
  <c r="AG92" i="112"/>
  <c r="N92" i="112"/>
  <c r="M92" i="112"/>
  <c r="L92" i="112"/>
  <c r="AI91" i="112"/>
  <c r="AH91" i="112"/>
  <c r="AG91" i="112"/>
  <c r="N91" i="112"/>
  <c r="M91" i="112"/>
  <c r="L91" i="112"/>
  <c r="AU90" i="112"/>
  <c r="AT90" i="112"/>
  <c r="AS90" i="112"/>
  <c r="AR90" i="112"/>
  <c r="AQ90" i="112"/>
  <c r="AP90" i="112"/>
  <c r="AO90" i="112"/>
  <c r="AN90" i="112"/>
  <c r="AM90" i="112"/>
  <c r="AL90" i="112"/>
  <c r="AK90" i="112"/>
  <c r="AJ90" i="112"/>
  <c r="AF90" i="112"/>
  <c r="AE90" i="112"/>
  <c r="AD90" i="112"/>
  <c r="AC90" i="112"/>
  <c r="AB90" i="112"/>
  <c r="AA90" i="112"/>
  <c r="Z90" i="112"/>
  <c r="Y90" i="112"/>
  <c r="X90" i="112"/>
  <c r="W90" i="112"/>
  <c r="V90" i="112"/>
  <c r="U90" i="112"/>
  <c r="T90" i="112"/>
  <c r="S90" i="112"/>
  <c r="R90" i="112"/>
  <c r="Q90" i="112"/>
  <c r="P90" i="112"/>
  <c r="O90" i="112"/>
  <c r="K90" i="112"/>
  <c r="J90" i="112"/>
  <c r="I90" i="112"/>
  <c r="AI89" i="112"/>
  <c r="AH89" i="112"/>
  <c r="AG89" i="112"/>
  <c r="N89" i="112"/>
  <c r="M89" i="112"/>
  <c r="L89" i="112"/>
  <c r="AI88" i="112"/>
  <c r="AH88" i="112"/>
  <c r="AG88" i="112"/>
  <c r="N88" i="112"/>
  <c r="M88" i="112"/>
  <c r="L88" i="112"/>
  <c r="AI87" i="112"/>
  <c r="G87" i="112" s="1"/>
  <c r="AH87" i="112"/>
  <c r="AG87" i="112"/>
  <c r="M87" i="112"/>
  <c r="L87" i="112"/>
  <c r="AI86" i="112"/>
  <c r="AH86" i="112"/>
  <c r="AG86" i="112"/>
  <c r="N86" i="112"/>
  <c r="M86" i="112"/>
  <c r="L86" i="112"/>
  <c r="AI85" i="112"/>
  <c r="AH85" i="112"/>
  <c r="AG85" i="112"/>
  <c r="N85" i="112"/>
  <c r="M85" i="112"/>
  <c r="L85" i="112"/>
  <c r="AI84" i="112"/>
  <c r="AH84" i="112"/>
  <c r="AG84" i="112"/>
  <c r="N84" i="112"/>
  <c r="M84" i="112"/>
  <c r="L84" i="112"/>
  <c r="AI83" i="112"/>
  <c r="AH83" i="112"/>
  <c r="AG83" i="112"/>
  <c r="N83" i="112"/>
  <c r="M83" i="112"/>
  <c r="L83" i="112"/>
  <c r="AI82" i="112"/>
  <c r="AH82" i="112"/>
  <c r="AG82" i="112"/>
  <c r="N82" i="112"/>
  <c r="M82" i="112"/>
  <c r="L82" i="112"/>
  <c r="AI81" i="112"/>
  <c r="AH81" i="112"/>
  <c r="AG81" i="112"/>
  <c r="N81" i="112"/>
  <c r="M81" i="112"/>
  <c r="L81" i="112"/>
  <c r="AI80" i="112"/>
  <c r="AH80" i="112"/>
  <c r="AG80" i="112"/>
  <c r="N80" i="112"/>
  <c r="M80" i="112"/>
  <c r="L80" i="112"/>
  <c r="AI79" i="112"/>
  <c r="AH79" i="112"/>
  <c r="AG79" i="112"/>
  <c r="N79" i="112"/>
  <c r="M79" i="112"/>
  <c r="L79" i="112"/>
  <c r="AI78" i="112"/>
  <c r="AH78" i="112"/>
  <c r="AG78" i="112"/>
  <c r="N78" i="112"/>
  <c r="G78" i="112" s="1"/>
  <c r="M78" i="112"/>
  <c r="L78" i="112"/>
  <c r="AI77" i="112"/>
  <c r="AH77" i="112"/>
  <c r="AG77" i="112"/>
  <c r="N77" i="112"/>
  <c r="M77" i="112"/>
  <c r="L77" i="112"/>
  <c r="AI76" i="112"/>
  <c r="AH76" i="112"/>
  <c r="AG76" i="112"/>
  <c r="N76" i="112"/>
  <c r="M76" i="112"/>
  <c r="L76" i="112"/>
  <c r="AI75" i="112"/>
  <c r="AH75" i="112"/>
  <c r="AG75" i="112"/>
  <c r="N75" i="112"/>
  <c r="M75" i="112"/>
  <c r="L75" i="112"/>
  <c r="AI74" i="112"/>
  <c r="AH74" i="112"/>
  <c r="AG74" i="112"/>
  <c r="N74" i="112"/>
  <c r="G74" i="112" s="1"/>
  <c r="M74" i="112"/>
  <c r="L74" i="112"/>
  <c r="AI73" i="112"/>
  <c r="AH73" i="112"/>
  <c r="AG73" i="112"/>
  <c r="N73" i="112"/>
  <c r="M73" i="112"/>
  <c r="L73" i="112"/>
  <c r="AI72" i="112"/>
  <c r="AH72" i="112"/>
  <c r="AG72" i="112"/>
  <c r="N72" i="112"/>
  <c r="M72" i="112"/>
  <c r="L72" i="112"/>
  <c r="AI71" i="112"/>
  <c r="AH71" i="112"/>
  <c r="AG71" i="112"/>
  <c r="N71" i="112"/>
  <c r="M71" i="112"/>
  <c r="L71" i="112"/>
  <c r="AI70" i="112"/>
  <c r="AH70" i="112"/>
  <c r="AG70" i="112"/>
  <c r="N70" i="112"/>
  <c r="G70" i="112" s="1"/>
  <c r="M70" i="112"/>
  <c r="L70" i="112"/>
  <c r="AI69" i="112"/>
  <c r="AH69" i="112"/>
  <c r="AG69" i="112"/>
  <c r="N69" i="112"/>
  <c r="M69" i="112"/>
  <c r="L69" i="112"/>
  <c r="AI68" i="112"/>
  <c r="AH68" i="112"/>
  <c r="AG68" i="112"/>
  <c r="N68" i="112"/>
  <c r="M68" i="112"/>
  <c r="L68" i="112"/>
  <c r="AI67" i="112"/>
  <c r="AH67" i="112"/>
  <c r="AG67" i="112"/>
  <c r="N67" i="112"/>
  <c r="M67" i="112"/>
  <c r="L67" i="112"/>
  <c r="AI66" i="112"/>
  <c r="AH66" i="112"/>
  <c r="AG66" i="112"/>
  <c r="N66" i="112"/>
  <c r="M66" i="112"/>
  <c r="L66" i="112"/>
  <c r="AI65" i="112"/>
  <c r="AH65" i="112"/>
  <c r="AG65" i="112"/>
  <c r="N65" i="112"/>
  <c r="M65" i="112"/>
  <c r="L65" i="112"/>
  <c r="AI64" i="112"/>
  <c r="AH64" i="112"/>
  <c r="AG64" i="112"/>
  <c r="N64" i="112"/>
  <c r="M64" i="112"/>
  <c r="L64" i="112"/>
  <c r="AI63" i="112"/>
  <c r="AH63" i="112"/>
  <c r="AG63" i="112"/>
  <c r="N63" i="112"/>
  <c r="M63" i="112"/>
  <c r="L63" i="112"/>
  <c r="AI62" i="112"/>
  <c r="AH62" i="112"/>
  <c r="AG62" i="112"/>
  <c r="N62" i="112"/>
  <c r="G62" i="112" s="1"/>
  <c r="M62" i="112"/>
  <c r="L62" i="112"/>
  <c r="AI61" i="112"/>
  <c r="G61" i="112" s="1"/>
  <c r="AH61" i="112"/>
  <c r="AG61" i="112"/>
  <c r="M61" i="112"/>
  <c r="L61" i="112"/>
  <c r="AI60" i="112"/>
  <c r="AH60" i="112"/>
  <c r="AG60" i="112"/>
  <c r="N60" i="112"/>
  <c r="M60" i="112"/>
  <c r="L60" i="112"/>
  <c r="AI59" i="112"/>
  <c r="AH59" i="112"/>
  <c r="AG59" i="112"/>
  <c r="N59" i="112"/>
  <c r="M59" i="112"/>
  <c r="L59" i="112"/>
  <c r="AI58" i="112"/>
  <c r="AH58" i="112"/>
  <c r="AG58" i="112"/>
  <c r="N58" i="112"/>
  <c r="M58" i="112"/>
  <c r="L58" i="112"/>
  <c r="AI57" i="112"/>
  <c r="AH57" i="112"/>
  <c r="AG57" i="112"/>
  <c r="N57" i="112"/>
  <c r="M57" i="112"/>
  <c r="L57" i="112"/>
  <c r="AI56" i="112"/>
  <c r="G56" i="112" s="1"/>
  <c r="AH56" i="112"/>
  <c r="AG56" i="112"/>
  <c r="M56" i="112"/>
  <c r="L56" i="112"/>
  <c r="AU55" i="112"/>
  <c r="AT55" i="112"/>
  <c r="AS55" i="112"/>
  <c r="AR55" i="112"/>
  <c r="AQ55" i="112"/>
  <c r="AP55" i="112"/>
  <c r="AO55" i="112"/>
  <c r="AN55" i="112"/>
  <c r="AM55" i="112"/>
  <c r="AL55" i="112"/>
  <c r="AK55" i="112"/>
  <c r="AJ55" i="112"/>
  <c r="AF55" i="112"/>
  <c r="AE55" i="112"/>
  <c r="AD55" i="112"/>
  <c r="AC55" i="112"/>
  <c r="AB55" i="112"/>
  <c r="AA55" i="112"/>
  <c r="Z55" i="112"/>
  <c r="Y55" i="112"/>
  <c r="X55" i="112"/>
  <c r="W55" i="112"/>
  <c r="V55" i="112"/>
  <c r="U55" i="112"/>
  <c r="T55" i="112"/>
  <c r="S55" i="112"/>
  <c r="R55" i="112"/>
  <c r="Q55" i="112"/>
  <c r="P55" i="112"/>
  <c r="O55" i="112"/>
  <c r="K55" i="112"/>
  <c r="J55" i="112"/>
  <c r="I55" i="112"/>
  <c r="AI54" i="112"/>
  <c r="AH54" i="112"/>
  <c r="AG54" i="112"/>
  <c r="N54" i="112"/>
  <c r="M54" i="112"/>
  <c r="L54" i="112"/>
  <c r="AI53" i="112"/>
  <c r="AH53" i="112"/>
  <c r="AG53" i="112"/>
  <c r="N53" i="112"/>
  <c r="M53" i="112"/>
  <c r="L53" i="112"/>
  <c r="AI52" i="112"/>
  <c r="AH52" i="112"/>
  <c r="AG52" i="112"/>
  <c r="N52" i="112"/>
  <c r="M52" i="112"/>
  <c r="L52" i="112"/>
  <c r="AI51" i="112"/>
  <c r="AH51" i="112"/>
  <c r="AG51" i="112"/>
  <c r="N51" i="112"/>
  <c r="M51" i="112"/>
  <c r="L51" i="112"/>
  <c r="AI50" i="112"/>
  <c r="AH50" i="112"/>
  <c r="AG50" i="112"/>
  <c r="N50" i="112"/>
  <c r="M50" i="112"/>
  <c r="L50" i="112"/>
  <c r="AI49" i="112"/>
  <c r="AH49" i="112"/>
  <c r="AG49" i="112"/>
  <c r="N49" i="112"/>
  <c r="M49" i="112"/>
  <c r="L49" i="112"/>
  <c r="AI48" i="112"/>
  <c r="AH48" i="112"/>
  <c r="AG48" i="112"/>
  <c r="N48" i="112"/>
  <c r="M48" i="112"/>
  <c r="L48" i="112"/>
  <c r="AI47" i="112"/>
  <c r="AH47" i="112"/>
  <c r="AG47" i="112"/>
  <c r="N47" i="112"/>
  <c r="M47" i="112"/>
  <c r="L47" i="112"/>
  <c r="AI46" i="112"/>
  <c r="AH46" i="112"/>
  <c r="AG46" i="112"/>
  <c r="N46" i="112"/>
  <c r="M46" i="112"/>
  <c r="L46" i="112"/>
  <c r="AI45" i="112"/>
  <c r="AH45" i="112"/>
  <c r="AG45" i="112"/>
  <c r="N45" i="112"/>
  <c r="M45" i="112"/>
  <c r="L45" i="112"/>
  <c r="AI44" i="112"/>
  <c r="AH44" i="112"/>
  <c r="AG44" i="112"/>
  <c r="N44" i="112"/>
  <c r="M44" i="112"/>
  <c r="L44" i="112"/>
  <c r="AU43" i="112"/>
  <c r="AT43" i="112"/>
  <c r="AS43" i="112"/>
  <c r="AR43" i="112"/>
  <c r="AQ43" i="112"/>
  <c r="AP43" i="112"/>
  <c r="AO43" i="112"/>
  <c r="AN43" i="112"/>
  <c r="AM43" i="112"/>
  <c r="AL43" i="112"/>
  <c r="AK43" i="112"/>
  <c r="AJ43" i="112"/>
  <c r="AF43" i="112"/>
  <c r="AE43" i="112"/>
  <c r="AD43" i="112"/>
  <c r="AC43" i="112"/>
  <c r="AB43" i="112"/>
  <c r="AA43" i="112"/>
  <c r="Z43" i="112"/>
  <c r="Y43" i="112"/>
  <c r="X43" i="112"/>
  <c r="W43" i="112"/>
  <c r="V43" i="112"/>
  <c r="U43" i="112"/>
  <c r="T43" i="112"/>
  <c r="S43" i="112"/>
  <c r="R43" i="112"/>
  <c r="Q43" i="112"/>
  <c r="P43" i="112"/>
  <c r="O43" i="112"/>
  <c r="AT42" i="112"/>
  <c r="AS42" i="112"/>
  <c r="AQ42" i="112"/>
  <c r="AP42" i="112"/>
  <c r="AN42" i="112"/>
  <c r="AM42" i="112"/>
  <c r="AK42" i="112"/>
  <c r="AJ42" i="112"/>
  <c r="AE42" i="112"/>
  <c r="AD42" i="112"/>
  <c r="AB42" i="112"/>
  <c r="AA42" i="112"/>
  <c r="Y42" i="112"/>
  <c r="X42" i="112"/>
  <c r="V42" i="112"/>
  <c r="U42" i="112"/>
  <c r="S42" i="112"/>
  <c r="R42" i="112"/>
  <c r="P42" i="112"/>
  <c r="O42" i="112"/>
  <c r="J42" i="112"/>
  <c r="I42" i="112"/>
  <c r="AU41" i="112"/>
  <c r="AR41" i="112"/>
  <c r="AO41" i="112"/>
  <c r="AL41" i="112"/>
  <c r="AH41" i="112"/>
  <c r="AG41" i="112"/>
  <c r="AF41" i="112"/>
  <c r="AC41" i="112"/>
  <c r="Z41" i="112"/>
  <c r="W41" i="112"/>
  <c r="T41" i="112"/>
  <c r="Q41" i="112"/>
  <c r="M41" i="112"/>
  <c r="E41" i="112" s="1"/>
  <c r="L41" i="112"/>
  <c r="D41" i="112" s="1"/>
  <c r="K41" i="112"/>
  <c r="AU40" i="112"/>
  <c r="AR40" i="112"/>
  <c r="AO40" i="112"/>
  <c r="AL40" i="112"/>
  <c r="AH40" i="112"/>
  <c r="AG40" i="112"/>
  <c r="AF40" i="112"/>
  <c r="AC40" i="112"/>
  <c r="Z40" i="112"/>
  <c r="W40" i="112"/>
  <c r="T40" i="112"/>
  <c r="Q40" i="112"/>
  <c r="M40" i="112"/>
  <c r="L40" i="112"/>
  <c r="K40" i="112"/>
  <c r="AI39" i="112"/>
  <c r="AH39" i="112"/>
  <c r="AG39" i="112"/>
  <c r="N39" i="112"/>
  <c r="M39" i="112"/>
  <c r="L39" i="112"/>
  <c r="AU38" i="112"/>
  <c r="AR38" i="112"/>
  <c r="AO38" i="112"/>
  <c r="AL38" i="112"/>
  <c r="AH38" i="112"/>
  <c r="AG38" i="112"/>
  <c r="AF38" i="112"/>
  <c r="AC38" i="112"/>
  <c r="Z38" i="112"/>
  <c r="W38" i="112"/>
  <c r="T38" i="112"/>
  <c r="Q38" i="112"/>
  <c r="M38" i="112"/>
  <c r="E38" i="112" s="1"/>
  <c r="L38" i="112"/>
  <c r="D38" i="112" s="1"/>
  <c r="K38" i="112"/>
  <c r="AU37" i="112"/>
  <c r="AR37" i="112"/>
  <c r="AO37" i="112"/>
  <c r="AL37" i="112"/>
  <c r="AH37" i="112"/>
  <c r="AG37" i="112"/>
  <c r="AF37" i="112"/>
  <c r="AC37" i="112"/>
  <c r="Z37" i="112"/>
  <c r="W37" i="112"/>
  <c r="T37" i="112"/>
  <c r="Q37" i="112"/>
  <c r="M37" i="112"/>
  <c r="E37" i="112" s="1"/>
  <c r="L37" i="112"/>
  <c r="D37" i="112" s="1"/>
  <c r="K37" i="112"/>
  <c r="AI36" i="112"/>
  <c r="AH36" i="112"/>
  <c r="AG36" i="112"/>
  <c r="N36" i="112"/>
  <c r="M36" i="112"/>
  <c r="L36" i="112"/>
  <c r="AI35" i="112"/>
  <c r="AH35" i="112"/>
  <c r="AG35" i="112"/>
  <c r="N35" i="112"/>
  <c r="M35" i="112"/>
  <c r="L35" i="112"/>
  <c r="AU34" i="112"/>
  <c r="AU126" i="112" s="1"/>
  <c r="AT34" i="112"/>
  <c r="AT126" i="112" s="1"/>
  <c r="AS34" i="112"/>
  <c r="AR34" i="112"/>
  <c r="AR126" i="112" s="1"/>
  <c r="AQ34" i="112"/>
  <c r="AQ126" i="112" s="1"/>
  <c r="AP34" i="112"/>
  <c r="AO34" i="112"/>
  <c r="AO126" i="112" s="1"/>
  <c r="AN34" i="112"/>
  <c r="AN126" i="112" s="1"/>
  <c r="AM34" i="112"/>
  <c r="AL34" i="112"/>
  <c r="AL126" i="112" s="1"/>
  <c r="AK34" i="112"/>
  <c r="AK126" i="112" s="1"/>
  <c r="AJ34" i="112"/>
  <c r="AF34" i="112"/>
  <c r="AF126" i="112" s="1"/>
  <c r="AE34" i="112"/>
  <c r="AE126" i="112" s="1"/>
  <c r="AD34" i="112"/>
  <c r="AC34" i="112"/>
  <c r="AC126" i="112" s="1"/>
  <c r="AB34" i="112"/>
  <c r="AB126" i="112" s="1"/>
  <c r="AA34" i="112"/>
  <c r="Z34" i="112"/>
  <c r="Z126" i="112" s="1"/>
  <c r="Y34" i="112"/>
  <c r="Y126" i="112" s="1"/>
  <c r="X34" i="112"/>
  <c r="W34" i="112"/>
  <c r="W126" i="112" s="1"/>
  <c r="V34" i="112"/>
  <c r="V126" i="112" s="1"/>
  <c r="U34" i="112"/>
  <c r="S34" i="112"/>
  <c r="S126" i="112" s="1"/>
  <c r="R34" i="112"/>
  <c r="Q34" i="112"/>
  <c r="Q126" i="112" s="1"/>
  <c r="P34" i="112"/>
  <c r="P126" i="112" s="1"/>
  <c r="O34" i="112"/>
  <c r="J34" i="112"/>
  <c r="J126" i="112" s="1"/>
  <c r="I34" i="112"/>
  <c r="AI33" i="112"/>
  <c r="AH33" i="112"/>
  <c r="AG33" i="112"/>
  <c r="N33" i="112"/>
  <c r="M33" i="112"/>
  <c r="L33" i="112"/>
  <c r="AI32" i="112"/>
  <c r="AH32" i="112"/>
  <c r="AG32" i="112"/>
  <c r="N32" i="112"/>
  <c r="M32" i="112"/>
  <c r="L32" i="112"/>
  <c r="AI31" i="112"/>
  <c r="AH31" i="112"/>
  <c r="AG31" i="112"/>
  <c r="N31" i="112"/>
  <c r="M31" i="112"/>
  <c r="L31" i="112"/>
  <c r="AI30" i="112"/>
  <c r="AH30" i="112"/>
  <c r="AG30" i="112"/>
  <c r="N30" i="112"/>
  <c r="M30" i="112"/>
  <c r="L30" i="112"/>
  <c r="AI29" i="112"/>
  <c r="AH29" i="112"/>
  <c r="AG29" i="112"/>
  <c r="N29" i="112"/>
  <c r="M29" i="112"/>
  <c r="L29" i="112"/>
  <c r="AI28" i="112"/>
  <c r="AH28" i="112"/>
  <c r="AG28" i="112"/>
  <c r="N28" i="112"/>
  <c r="M28" i="112"/>
  <c r="L28" i="112"/>
  <c r="AI27" i="112"/>
  <c r="AH27" i="112"/>
  <c r="AG27" i="112"/>
  <c r="N27" i="112"/>
  <c r="M27" i="112"/>
  <c r="L27" i="112"/>
  <c r="AI26" i="112"/>
  <c r="AH26" i="112"/>
  <c r="AG26" i="112"/>
  <c r="N26" i="112"/>
  <c r="M26" i="112"/>
  <c r="L26" i="112"/>
  <c r="AI25" i="112"/>
  <c r="AH25" i="112"/>
  <c r="AG25" i="112"/>
  <c r="N25" i="112"/>
  <c r="M25" i="112"/>
  <c r="L25" i="112"/>
  <c r="AI24" i="112"/>
  <c r="AH24" i="112"/>
  <c r="AG24" i="112"/>
  <c r="N24" i="112"/>
  <c r="M24" i="112"/>
  <c r="L24" i="112"/>
  <c r="AI23" i="112"/>
  <c r="AH23" i="112"/>
  <c r="AG23" i="112"/>
  <c r="N23" i="112"/>
  <c r="M23" i="112"/>
  <c r="L23" i="112"/>
  <c r="AI22" i="112"/>
  <c r="AH22" i="112"/>
  <c r="AG22" i="112"/>
  <c r="N22" i="112"/>
  <c r="M22" i="112"/>
  <c r="L22" i="112"/>
  <c r="AI21" i="112"/>
  <c r="AH21" i="112"/>
  <c r="AG21" i="112"/>
  <c r="N21" i="112"/>
  <c r="M21" i="112"/>
  <c r="L21" i="112"/>
  <c r="N20" i="112"/>
  <c r="G20" i="112" s="1"/>
  <c r="N19" i="112"/>
  <c r="G19" i="112" s="1"/>
  <c r="N18" i="112"/>
  <c r="G18" i="112" s="1"/>
  <c r="N17" i="112"/>
  <c r="G17" i="112" s="1"/>
  <c r="N16" i="112"/>
  <c r="G16" i="112" s="1"/>
  <c r="N15" i="112"/>
  <c r="G15" i="112" s="1"/>
  <c r="N14" i="112"/>
  <c r="G14" i="112" s="1"/>
  <c r="N13" i="112"/>
  <c r="G13" i="112" s="1"/>
  <c r="N11" i="112"/>
  <c r="G11" i="112" s="1"/>
  <c r="N10" i="112"/>
  <c r="G10" i="112" s="1"/>
  <c r="N9" i="112"/>
  <c r="G9" i="112" s="1"/>
  <c r="N8" i="112"/>
  <c r="G8" i="112" s="1"/>
  <c r="N7" i="112"/>
  <c r="G7" i="112" s="1"/>
  <c r="N6" i="112"/>
  <c r="G6" i="112" s="1"/>
  <c r="N5" i="112"/>
  <c r="G5" i="112" s="1"/>
  <c r="N4" i="112"/>
  <c r="N3" i="112"/>
  <c r="G3" i="112" s="1"/>
  <c r="AI2" i="112"/>
  <c r="AH2" i="112"/>
  <c r="AG2" i="112"/>
  <c r="T2" i="112"/>
  <c r="T34" i="112" s="1"/>
  <c r="T126" i="112" s="1"/>
  <c r="M2" i="112"/>
  <c r="L2" i="112"/>
  <c r="G86" i="112" l="1"/>
  <c r="D44" i="112"/>
  <c r="G45" i="112"/>
  <c r="E65" i="112"/>
  <c r="E73" i="112"/>
  <c r="E61" i="112"/>
  <c r="D84" i="112"/>
  <c r="G85" i="112"/>
  <c r="G52" i="112"/>
  <c r="G57" i="112"/>
  <c r="E71" i="112"/>
  <c r="G76" i="112"/>
  <c r="D68" i="112"/>
  <c r="G69" i="112"/>
  <c r="D72" i="112"/>
  <c r="E77" i="112"/>
  <c r="D87" i="112"/>
  <c r="D28" i="112"/>
  <c r="G29" i="112"/>
  <c r="D32" i="112"/>
  <c r="E40" i="112"/>
  <c r="E100" i="112"/>
  <c r="E117" i="112"/>
  <c r="D79" i="112"/>
  <c r="E88" i="112"/>
  <c r="Z42" i="112"/>
  <c r="Z123" i="112" s="1"/>
  <c r="Z125" i="112" s="1"/>
  <c r="Z127" i="112" s="1"/>
  <c r="AI41" i="112"/>
  <c r="G64" i="112"/>
  <c r="D111" i="112"/>
  <c r="D21" i="112"/>
  <c r="E24" i="112"/>
  <c r="E28" i="112"/>
  <c r="G102" i="112"/>
  <c r="G100" i="112"/>
  <c r="D103" i="112"/>
  <c r="G104" i="112"/>
  <c r="E107" i="112"/>
  <c r="G109" i="112"/>
  <c r="D112" i="112"/>
  <c r="D116" i="112"/>
  <c r="G117" i="112"/>
  <c r="D62" i="112"/>
  <c r="D70" i="112"/>
  <c r="E49" i="112"/>
  <c r="E122" i="112"/>
  <c r="D46" i="112"/>
  <c r="D50" i="112"/>
  <c r="G51" i="112"/>
  <c r="D109" i="112"/>
  <c r="D113" i="112"/>
  <c r="G114" i="112"/>
  <c r="D121" i="112"/>
  <c r="G122" i="112"/>
  <c r="D27" i="112"/>
  <c r="D114" i="112"/>
  <c r="G115" i="112"/>
  <c r="D2" i="112"/>
  <c r="G110" i="112"/>
  <c r="E111" i="112"/>
  <c r="E119" i="112"/>
  <c r="E78" i="112"/>
  <c r="E35" i="112"/>
  <c r="G39" i="112"/>
  <c r="E81" i="112"/>
  <c r="E85" i="112"/>
  <c r="E98" i="112"/>
  <c r="E53" i="112"/>
  <c r="G94" i="112"/>
  <c r="AI38" i="112"/>
  <c r="G68" i="112"/>
  <c r="E84" i="112"/>
  <c r="F84" i="112" s="1"/>
  <c r="M108" i="112"/>
  <c r="E29" i="112"/>
  <c r="D48" i="112"/>
  <c r="G49" i="112"/>
  <c r="D52" i="112"/>
  <c r="D91" i="112"/>
  <c r="D95" i="112"/>
  <c r="D100" i="112"/>
  <c r="G101" i="112"/>
  <c r="D104" i="112"/>
  <c r="AD123" i="112"/>
  <c r="D120" i="112"/>
  <c r="E52" i="112"/>
  <c r="F52" i="112" s="1"/>
  <c r="D81" i="112"/>
  <c r="D89" i="112"/>
  <c r="G31" i="112"/>
  <c r="AR42" i="112"/>
  <c r="AR123" i="112" s="1"/>
  <c r="AR125" i="112" s="1"/>
  <c r="AR127" i="112" s="1"/>
  <c r="AI43" i="112"/>
  <c r="E50" i="112"/>
  <c r="E63" i="112"/>
  <c r="G88" i="112"/>
  <c r="E89" i="112"/>
  <c r="D94" i="112"/>
  <c r="E102" i="112"/>
  <c r="E91" i="112"/>
  <c r="E95" i="112"/>
  <c r="G46" i="112"/>
  <c r="E47" i="112"/>
  <c r="D53" i="112"/>
  <c r="F53" i="112" s="1"/>
  <c r="G59" i="112"/>
  <c r="E68" i="112"/>
  <c r="E75" i="112"/>
  <c r="E79" i="112"/>
  <c r="E83" i="112"/>
  <c r="G93" i="112"/>
  <c r="AO42" i="112"/>
  <c r="AO123" i="112" s="1"/>
  <c r="AO125" i="112" s="1"/>
  <c r="AO127" i="112" s="1"/>
  <c r="D99" i="112"/>
  <c r="G75" i="112"/>
  <c r="G79" i="112"/>
  <c r="AI108" i="112"/>
  <c r="F41" i="112"/>
  <c r="N2" i="112"/>
  <c r="G2" i="112" s="1"/>
  <c r="D26" i="112"/>
  <c r="AI40" i="112"/>
  <c r="D60" i="112"/>
  <c r="D65" i="112"/>
  <c r="G82" i="112"/>
  <c r="E94" i="112"/>
  <c r="D98" i="112"/>
  <c r="G99" i="112"/>
  <c r="G107" i="112"/>
  <c r="G119" i="112"/>
  <c r="D40" i="112"/>
  <c r="L43" i="112"/>
  <c r="E60" i="112"/>
  <c r="D93" i="112"/>
  <c r="E109" i="112"/>
  <c r="G22" i="112"/>
  <c r="G26" i="112"/>
  <c r="E27" i="112"/>
  <c r="G32" i="112"/>
  <c r="D36" i="112"/>
  <c r="E39" i="112"/>
  <c r="D45" i="112"/>
  <c r="D54" i="112"/>
  <c r="D59" i="112"/>
  <c r="D76" i="112"/>
  <c r="G77" i="112"/>
  <c r="D80" i="112"/>
  <c r="D86" i="112"/>
  <c r="G92" i="112"/>
  <c r="E93" i="112"/>
  <c r="F93" i="112" s="1"/>
  <c r="G96" i="112"/>
  <c r="D97" i="112"/>
  <c r="F97" i="112" s="1"/>
  <c r="G98" i="112"/>
  <c r="E101" i="112"/>
  <c r="D105" i="112"/>
  <c r="R123" i="112"/>
  <c r="D117" i="112"/>
  <c r="G118" i="112"/>
  <c r="E120" i="112"/>
  <c r="G121" i="112"/>
  <c r="E21" i="112"/>
  <c r="E25" i="112"/>
  <c r="D29" i="112"/>
  <c r="D33" i="112"/>
  <c r="D57" i="112"/>
  <c r="E76" i="112"/>
  <c r="E86" i="112"/>
  <c r="D92" i="112"/>
  <c r="AT123" i="112"/>
  <c r="AT125" i="112" s="1"/>
  <c r="AT127" i="112" s="1"/>
  <c r="D115" i="112"/>
  <c r="G116" i="112"/>
  <c r="G24" i="112"/>
  <c r="N37" i="112"/>
  <c r="E46" i="112"/>
  <c r="F46" i="112" s="1"/>
  <c r="D73" i="112"/>
  <c r="F73" i="112" s="1"/>
  <c r="G84" i="112"/>
  <c r="E22" i="112"/>
  <c r="E33" i="112"/>
  <c r="G36" i="112"/>
  <c r="D61" i="112"/>
  <c r="D67" i="112"/>
  <c r="D71" i="112"/>
  <c r="F71" i="112" s="1"/>
  <c r="G72" i="112"/>
  <c r="G91" i="112"/>
  <c r="E92" i="112"/>
  <c r="G95" i="112"/>
  <c r="E96" i="112"/>
  <c r="G97" i="112"/>
  <c r="E99" i="112"/>
  <c r="M34" i="112"/>
  <c r="M126" i="112" s="1"/>
  <c r="D25" i="112"/>
  <c r="D30" i="112"/>
  <c r="M42" i="112"/>
  <c r="G44" i="112"/>
  <c r="E45" i="112"/>
  <c r="G50" i="112"/>
  <c r="E51" i="112"/>
  <c r="D58" i="112"/>
  <c r="E59" i="112"/>
  <c r="D64" i="112"/>
  <c r="D69" i="112"/>
  <c r="E70" i="112"/>
  <c r="F70" i="112" s="1"/>
  <c r="E74" i="112"/>
  <c r="D77" i="112"/>
  <c r="G80" i="112"/>
  <c r="E87" i="112"/>
  <c r="E105" i="112"/>
  <c r="J123" i="112"/>
  <c r="J125" i="112" s="1"/>
  <c r="J127" i="112" s="1"/>
  <c r="AG108" i="112"/>
  <c r="AG34" i="112"/>
  <c r="N43" i="112"/>
  <c r="E58" i="112"/>
  <c r="D63" i="112"/>
  <c r="E64" i="112"/>
  <c r="E69" i="112"/>
  <c r="D101" i="112"/>
  <c r="F101" i="112" s="1"/>
  <c r="D102" i="112"/>
  <c r="E116" i="112"/>
  <c r="E2" i="112"/>
  <c r="D23" i="112"/>
  <c r="AG42" i="112"/>
  <c r="AH42" i="112"/>
  <c r="W42" i="112"/>
  <c r="W123" i="112" s="1"/>
  <c r="W125" i="112" s="1"/>
  <c r="W127" i="112" s="1"/>
  <c r="D39" i="112"/>
  <c r="F39" i="112" s="1"/>
  <c r="N40" i="112"/>
  <c r="G40" i="112" s="1"/>
  <c r="N41" i="112"/>
  <c r="G41" i="112" s="1"/>
  <c r="G54" i="112"/>
  <c r="E56" i="112"/>
  <c r="D66" i="112"/>
  <c r="G67" i="112"/>
  <c r="E72" i="112"/>
  <c r="F72" i="112" s="1"/>
  <c r="G73" i="112"/>
  <c r="D75" i="112"/>
  <c r="E82" i="112"/>
  <c r="D85" i="112"/>
  <c r="E106" i="112"/>
  <c r="E115" i="112"/>
  <c r="D122" i="112"/>
  <c r="E119" i="75"/>
  <c r="G27" i="112"/>
  <c r="D31" i="112"/>
  <c r="E32" i="112"/>
  <c r="G33" i="112"/>
  <c r="G47" i="112"/>
  <c r="G53" i="112"/>
  <c r="AG55" i="112"/>
  <c r="D56" i="112"/>
  <c r="F65" i="112"/>
  <c r="E66" i="112"/>
  <c r="G83" i="112"/>
  <c r="D88" i="112"/>
  <c r="L90" i="112"/>
  <c r="M90" i="112"/>
  <c r="N108" i="112"/>
  <c r="V123" i="112"/>
  <c r="V125" i="112" s="1"/>
  <c r="V127" i="112" s="1"/>
  <c r="G112" i="112"/>
  <c r="G113" i="112"/>
  <c r="E114" i="112"/>
  <c r="E118" i="112"/>
  <c r="G120" i="112"/>
  <c r="D22" i="112"/>
  <c r="AI34" i="112"/>
  <c r="AI126" i="112" s="1"/>
  <c r="E26" i="112"/>
  <c r="E31" i="112"/>
  <c r="D47" i="112"/>
  <c r="D51" i="112"/>
  <c r="E54" i="112"/>
  <c r="G60" i="112"/>
  <c r="E62" i="112"/>
  <c r="F62" i="112" s="1"/>
  <c r="G66" i="112"/>
  <c r="E67" i="112"/>
  <c r="G71" i="112"/>
  <c r="D78" i="112"/>
  <c r="E80" i="112"/>
  <c r="G81" i="112"/>
  <c r="D83" i="112"/>
  <c r="G89" i="112"/>
  <c r="D106" i="112"/>
  <c r="D107" i="112"/>
  <c r="F107" i="112" s="1"/>
  <c r="G111" i="112"/>
  <c r="E121" i="112"/>
  <c r="F121" i="112" s="1"/>
  <c r="AP123" i="112"/>
  <c r="E112" i="112"/>
  <c r="E113" i="112"/>
  <c r="D118" i="112"/>
  <c r="D119" i="112"/>
  <c r="E27" i="75"/>
  <c r="C27" i="75" s="1"/>
  <c r="T44" i="4" s="1"/>
  <c r="D24" i="112"/>
  <c r="E30" i="112"/>
  <c r="AF42" i="112"/>
  <c r="AF123" i="112" s="1"/>
  <c r="AF125" i="112" s="1"/>
  <c r="AF127" i="112" s="1"/>
  <c r="D96" i="112"/>
  <c r="F96" i="112" s="1"/>
  <c r="G106" i="112"/>
  <c r="E123" i="75"/>
  <c r="I54" i="75"/>
  <c r="I55" i="75"/>
  <c r="E128" i="75"/>
  <c r="E136" i="75"/>
  <c r="E50" i="75"/>
  <c r="E107" i="75"/>
  <c r="E115" i="75"/>
  <c r="E111" i="75"/>
  <c r="E52" i="75"/>
  <c r="E110" i="75"/>
  <c r="E114" i="75"/>
  <c r="E118" i="75"/>
  <c r="E122" i="75"/>
  <c r="E127" i="75"/>
  <c r="E131" i="75"/>
  <c r="E135" i="75"/>
  <c r="L38" i="75"/>
  <c r="D58" i="75"/>
  <c r="E109" i="75"/>
  <c r="E113" i="75"/>
  <c r="E117" i="75"/>
  <c r="E121" i="75"/>
  <c r="E126" i="75"/>
  <c r="L129" i="75"/>
  <c r="E130" i="75"/>
  <c r="E134" i="75"/>
  <c r="C139" i="75"/>
  <c r="E49" i="75"/>
  <c r="E57" i="75"/>
  <c r="L107" i="75"/>
  <c r="E108" i="75"/>
  <c r="E112" i="75"/>
  <c r="E116" i="75"/>
  <c r="E120" i="75"/>
  <c r="E125" i="75"/>
  <c r="E129" i="75"/>
  <c r="L132" i="75"/>
  <c r="C132" i="75" s="1"/>
  <c r="E133" i="75"/>
  <c r="J106" i="75"/>
  <c r="L114" i="75"/>
  <c r="L122" i="75"/>
  <c r="L131" i="75"/>
  <c r="L126" i="75"/>
  <c r="L136" i="75"/>
  <c r="L134" i="75"/>
  <c r="L135" i="75"/>
  <c r="L130" i="75"/>
  <c r="L133" i="75"/>
  <c r="L125" i="75"/>
  <c r="L110" i="75"/>
  <c r="L118" i="75"/>
  <c r="M124" i="75"/>
  <c r="I124" i="75"/>
  <c r="L112" i="75"/>
  <c r="L113" i="75"/>
  <c r="L115" i="75"/>
  <c r="L120" i="75"/>
  <c r="L121" i="75"/>
  <c r="L123" i="75"/>
  <c r="L128" i="75"/>
  <c r="J124" i="75"/>
  <c r="G54" i="75"/>
  <c r="L108" i="75"/>
  <c r="I106" i="75"/>
  <c r="L109" i="75"/>
  <c r="L111" i="75"/>
  <c r="L116" i="75"/>
  <c r="L117" i="75"/>
  <c r="L119" i="75"/>
  <c r="L127" i="75"/>
  <c r="K124" i="75"/>
  <c r="M106" i="75"/>
  <c r="M5" i="75"/>
  <c r="M47" i="75" s="1"/>
  <c r="J54" i="75"/>
  <c r="H54" i="75"/>
  <c r="L49" i="75"/>
  <c r="P54" i="75"/>
  <c r="C34" i="75"/>
  <c r="N55" i="75"/>
  <c r="L57" i="75"/>
  <c r="G55" i="75"/>
  <c r="F55" i="75"/>
  <c r="F56" i="75" s="1"/>
  <c r="L33" i="75"/>
  <c r="H55" i="75"/>
  <c r="J55" i="75"/>
  <c r="L50" i="75"/>
  <c r="P55" i="75"/>
  <c r="L52" i="75"/>
  <c r="M58" i="75"/>
  <c r="K58" i="75"/>
  <c r="G4" i="112"/>
  <c r="J5" i="75"/>
  <c r="J47" i="75" s="1"/>
  <c r="G103" i="112"/>
  <c r="N90" i="112"/>
  <c r="E110" i="112"/>
  <c r="AH108" i="112"/>
  <c r="AH34" i="112"/>
  <c r="AH126" i="112" s="1"/>
  <c r="AI37" i="112"/>
  <c r="AL42" i="112"/>
  <c r="AL123" i="112" s="1"/>
  <c r="AL125" i="112" s="1"/>
  <c r="AL127" i="112" s="1"/>
  <c r="AI55" i="112"/>
  <c r="P123" i="112"/>
  <c r="P125" i="112" s="1"/>
  <c r="P127" i="112" s="1"/>
  <c r="X123" i="112"/>
  <c r="AB123" i="112"/>
  <c r="AB125" i="112" s="1"/>
  <c r="AB127" i="112" s="1"/>
  <c r="L42" i="112"/>
  <c r="E23" i="112"/>
  <c r="F37" i="112"/>
  <c r="E48" i="112"/>
  <c r="M43" i="112"/>
  <c r="G58" i="112"/>
  <c r="N55" i="112"/>
  <c r="G21" i="112"/>
  <c r="L34" i="112"/>
  <c r="G25" i="112"/>
  <c r="G28" i="112"/>
  <c r="K42" i="112"/>
  <c r="K123" i="112" s="1"/>
  <c r="K125" i="112" s="1"/>
  <c r="K127" i="112" s="1"/>
  <c r="F38" i="112"/>
  <c r="Q42" i="112"/>
  <c r="Q123" i="112" s="1"/>
  <c r="Q125" i="112" s="1"/>
  <c r="Q127" i="112" s="1"/>
  <c r="N38" i="112"/>
  <c r="G38" i="112" s="1"/>
  <c r="AC42" i="112"/>
  <c r="AC123" i="112" s="1"/>
  <c r="AC125" i="112" s="1"/>
  <c r="AC127" i="112" s="1"/>
  <c r="G48" i="112"/>
  <c r="D49" i="112"/>
  <c r="AG43" i="112"/>
  <c r="G65" i="112"/>
  <c r="D74" i="112"/>
  <c r="F74" i="112" s="1"/>
  <c r="L108" i="112"/>
  <c r="D110" i="112"/>
  <c r="G23" i="112"/>
  <c r="G30" i="112"/>
  <c r="AU42" i="112"/>
  <c r="AU123" i="112" s="1"/>
  <c r="AU125" i="112" s="1"/>
  <c r="AU127" i="112" s="1"/>
  <c r="T42" i="112"/>
  <c r="T123" i="112" s="1"/>
  <c r="T125" i="112" s="1"/>
  <c r="T127" i="112" s="1"/>
  <c r="E44" i="112"/>
  <c r="AH43" i="112"/>
  <c r="M55" i="112"/>
  <c r="L55" i="112"/>
  <c r="E57" i="112"/>
  <c r="AH55" i="112"/>
  <c r="F61" i="112"/>
  <c r="G63" i="112"/>
  <c r="D82" i="112"/>
  <c r="AK123" i="112"/>
  <c r="AK125" i="112" s="1"/>
  <c r="AK127" i="112" s="1"/>
  <c r="AS123" i="112"/>
  <c r="G35" i="112"/>
  <c r="E36" i="112"/>
  <c r="AG90" i="112"/>
  <c r="I123" i="112"/>
  <c r="AM123" i="112"/>
  <c r="AQ123" i="112"/>
  <c r="AQ125" i="112" s="1"/>
  <c r="AQ127" i="112" s="1"/>
  <c r="D35" i="112"/>
  <c r="AI90" i="112"/>
  <c r="O123" i="112"/>
  <c r="S123" i="112"/>
  <c r="S125" i="112" s="1"/>
  <c r="S127" i="112" s="1"/>
  <c r="AA123" i="112"/>
  <c r="AE123" i="112"/>
  <c r="AE125" i="112" s="1"/>
  <c r="AE127" i="112" s="1"/>
  <c r="AJ123" i="112"/>
  <c r="AN123" i="112"/>
  <c r="AN125" i="112" s="1"/>
  <c r="AN127" i="112" s="1"/>
  <c r="E104" i="112"/>
  <c r="AH90" i="112"/>
  <c r="U123" i="112"/>
  <c r="Y123" i="112"/>
  <c r="Y125" i="112" s="1"/>
  <c r="Y127" i="112" s="1"/>
  <c r="Y25" i="4"/>
  <c r="Y23" i="4"/>
  <c r="Y24" i="4"/>
  <c r="F112" i="112" l="1"/>
  <c r="F24" i="112"/>
  <c r="F100" i="112"/>
  <c r="F27" i="112"/>
  <c r="F79" i="112"/>
  <c r="C48" i="117"/>
  <c r="F36" i="112"/>
  <c r="F68" i="112"/>
  <c r="F40" i="112"/>
  <c r="C119" i="75"/>
  <c r="F111" i="112"/>
  <c r="F78" i="112"/>
  <c r="F87" i="112"/>
  <c r="F83" i="112"/>
  <c r="F88" i="112"/>
  <c r="F113" i="112"/>
  <c r="F77" i="112"/>
  <c r="F98" i="112"/>
  <c r="F116" i="112"/>
  <c r="G108" i="112"/>
  <c r="F119" i="112"/>
  <c r="F115" i="112"/>
  <c r="C123" i="75"/>
  <c r="D42" i="112"/>
  <c r="AI42" i="112"/>
  <c r="AI123" i="112" s="1"/>
  <c r="AI125" i="112" s="1"/>
  <c r="AI127" i="112" s="1"/>
  <c r="G37" i="112"/>
  <c r="G42" i="112" s="1"/>
  <c r="F102" i="112"/>
  <c r="F59" i="112"/>
  <c r="F29" i="112"/>
  <c r="F109" i="112"/>
  <c r="F81" i="112"/>
  <c r="F114" i="112"/>
  <c r="F45" i="112"/>
  <c r="F75" i="112"/>
  <c r="M123" i="112"/>
  <c r="M125" i="112" s="1"/>
  <c r="M127" i="112" s="1"/>
  <c r="F85" i="112"/>
  <c r="F2" i="112"/>
  <c r="F104" i="112"/>
  <c r="F89" i="112"/>
  <c r="D108" i="112"/>
  <c r="F86" i="112"/>
  <c r="F95" i="112"/>
  <c r="F91" i="112"/>
  <c r="F63" i="112"/>
  <c r="H56" i="75"/>
  <c r="H58" i="75" s="1"/>
  <c r="F51" i="112"/>
  <c r="E42" i="112"/>
  <c r="M138" i="75"/>
  <c r="F92" i="112"/>
  <c r="C128" i="75"/>
  <c r="F22" i="112"/>
  <c r="F105" i="112"/>
  <c r="F25" i="112"/>
  <c r="AG123" i="112"/>
  <c r="I56" i="75"/>
  <c r="I58" i="75" s="1"/>
  <c r="F80" i="112"/>
  <c r="F99" i="112"/>
  <c r="F76" i="112"/>
  <c r="G90" i="112"/>
  <c r="D34" i="112"/>
  <c r="F47" i="112"/>
  <c r="F94" i="112"/>
  <c r="F106" i="112"/>
  <c r="F60" i="112"/>
  <c r="F56" i="112"/>
  <c r="N34" i="112"/>
  <c r="N126" i="112" s="1"/>
  <c r="C50" i="75"/>
  <c r="G56" i="75"/>
  <c r="G58" i="75" s="1"/>
  <c r="F57" i="112"/>
  <c r="G43" i="112"/>
  <c r="F67" i="112"/>
  <c r="D43" i="112"/>
  <c r="L123" i="112"/>
  <c r="F82" i="112"/>
  <c r="J56" i="75"/>
  <c r="J58" i="75" s="1"/>
  <c r="F69" i="112"/>
  <c r="D90" i="112"/>
  <c r="F54" i="112"/>
  <c r="F30" i="112"/>
  <c r="P56" i="75"/>
  <c r="P58" i="75" s="1"/>
  <c r="F64" i="112"/>
  <c r="G55" i="112"/>
  <c r="D55" i="112"/>
  <c r="C113" i="75"/>
  <c r="F58" i="112"/>
  <c r="I6" i="107"/>
  <c r="J6" i="107" s="1"/>
  <c r="C71" i="111"/>
  <c r="N56" i="75"/>
  <c r="L56" i="75" s="1"/>
  <c r="AH123" i="112"/>
  <c r="AH125" i="112" s="1"/>
  <c r="AH127" i="112" s="1"/>
  <c r="C52" i="75"/>
  <c r="F118" i="112"/>
  <c r="C111" i="75"/>
  <c r="C115" i="75"/>
  <c r="C136" i="75"/>
  <c r="C107" i="75"/>
  <c r="C131" i="75"/>
  <c r="C135" i="75"/>
  <c r="C116" i="75"/>
  <c r="C126" i="75"/>
  <c r="M140" i="75"/>
  <c r="M142" i="75" s="1"/>
  <c r="M143" i="75" s="1"/>
  <c r="C112" i="75"/>
  <c r="C118" i="75"/>
  <c r="O58" i="75"/>
  <c r="C49" i="75"/>
  <c r="I138" i="75"/>
  <c r="C109" i="75"/>
  <c r="J138" i="75"/>
  <c r="C125" i="75"/>
  <c r="E124" i="75"/>
  <c r="C108" i="75"/>
  <c r="C57" i="75"/>
  <c r="C134" i="75"/>
  <c r="C121" i="75"/>
  <c r="C127" i="75"/>
  <c r="C110" i="75"/>
  <c r="E54" i="75"/>
  <c r="C129" i="75"/>
  <c r="C114" i="75"/>
  <c r="E55" i="75"/>
  <c r="C133" i="75"/>
  <c r="C120" i="75"/>
  <c r="F58" i="75"/>
  <c r="C130" i="75"/>
  <c r="C117" i="75"/>
  <c r="C122" i="75"/>
  <c r="E106" i="75"/>
  <c r="G34" i="112"/>
  <c r="G126" i="112" s="1"/>
  <c r="E90" i="112"/>
  <c r="E55" i="112"/>
  <c r="N42" i="112"/>
  <c r="N123" i="112" s="1"/>
  <c r="N125" i="112" s="1"/>
  <c r="F49" i="112"/>
  <c r="E43" i="112"/>
  <c r="F44" i="112"/>
  <c r="F110" i="112"/>
  <c r="E108" i="112"/>
  <c r="E34" i="112"/>
  <c r="F23" i="112"/>
  <c r="F35" i="112"/>
  <c r="J47" i="111"/>
  <c r="K47" i="111"/>
  <c r="K60" i="111" l="1"/>
  <c r="K61" i="111"/>
  <c r="F43" i="112"/>
  <c r="J61" i="111"/>
  <c r="J60" i="111"/>
  <c r="F42" i="112"/>
  <c r="N127" i="112"/>
  <c r="D123" i="112"/>
  <c r="E56" i="75"/>
  <c r="C56" i="75" s="1"/>
  <c r="F90" i="112"/>
  <c r="G123" i="112"/>
  <c r="G125" i="112" s="1"/>
  <c r="G127" i="112" s="1"/>
  <c r="F55" i="112"/>
  <c r="N58" i="75"/>
  <c r="C124" i="75"/>
  <c r="E138" i="75"/>
  <c r="J140" i="75"/>
  <c r="J142" i="75" s="1"/>
  <c r="J143" i="75" s="1"/>
  <c r="I140" i="75"/>
  <c r="I142" i="75" s="1"/>
  <c r="E126" i="112"/>
  <c r="F34" i="112"/>
  <c r="F108" i="112"/>
  <c r="E123" i="112"/>
  <c r="BT23" i="4"/>
  <c r="E58" i="75" l="1"/>
  <c r="E140" i="75" s="1"/>
  <c r="E142" i="75" s="1"/>
  <c r="F123" i="112"/>
  <c r="E125" i="112"/>
  <c r="E127" i="112" s="1"/>
  <c r="H85" i="1"/>
  <c r="J35" i="73" s="1"/>
  <c r="K35" i="73" s="1"/>
  <c r="H84" i="1"/>
  <c r="E35" i="98" l="1"/>
  <c r="J34" i="73"/>
  <c r="K34" i="73" s="1"/>
  <c r="Y46" i="4"/>
  <c r="Y38" i="4"/>
  <c r="Y37" i="4"/>
  <c r="Y35" i="4"/>
  <c r="Y34" i="4"/>
  <c r="Y32" i="4"/>
  <c r="Y30" i="4"/>
  <c r="Y28" i="4"/>
  <c r="Y27" i="4"/>
  <c r="Y22" i="4"/>
  <c r="Y21" i="4"/>
  <c r="Y20" i="4"/>
  <c r="U46" i="4"/>
  <c r="U42" i="4"/>
  <c r="U38" i="4"/>
  <c r="U37" i="4"/>
  <c r="U36" i="4"/>
  <c r="U35" i="4"/>
  <c r="U34" i="4"/>
  <c r="U32" i="4"/>
  <c r="U29" i="4"/>
  <c r="U28" i="4"/>
  <c r="U26" i="4"/>
  <c r="U22" i="4"/>
  <c r="U21" i="4"/>
  <c r="U19" i="4"/>
  <c r="E34" i="98" l="1"/>
  <c r="U52" i="4"/>
  <c r="Y52" i="4"/>
  <c r="S35" i="111" l="1"/>
  <c r="Q29" i="111" l="1"/>
  <c r="S7" i="1"/>
  <c r="P12" i="1"/>
  <c r="L21" i="1"/>
  <c r="L87" i="1"/>
  <c r="M87" i="1"/>
  <c r="O87" i="1"/>
  <c r="P87" i="1"/>
  <c r="Q87" i="1"/>
  <c r="Q34" i="111" l="1"/>
  <c r="Q33" i="111"/>
  <c r="Q32" i="111"/>
  <c r="Q31" i="111"/>
  <c r="Q30" i="111"/>
  <c r="H47" i="111" l="1"/>
  <c r="I47" i="111"/>
  <c r="I61" i="111" l="1"/>
  <c r="I60" i="111"/>
  <c r="H61" i="111"/>
  <c r="H60" i="111"/>
  <c r="Y15" i="4"/>
  <c r="Y14" i="4"/>
  <c r="Y13" i="4"/>
  <c r="Y12" i="4"/>
  <c r="Y11" i="4"/>
  <c r="Y10" i="4"/>
  <c r="Y9" i="4"/>
  <c r="Y8" i="4"/>
  <c r="X15" i="4"/>
  <c r="X14" i="4"/>
  <c r="X13" i="4"/>
  <c r="X12" i="4"/>
  <c r="X11" i="4"/>
  <c r="X10" i="4"/>
  <c r="X9" i="4"/>
  <c r="X8" i="4"/>
  <c r="U15" i="4"/>
  <c r="U14" i="4"/>
  <c r="U13" i="4"/>
  <c r="U12" i="4"/>
  <c r="U11" i="4"/>
  <c r="U10" i="4"/>
  <c r="U9" i="4"/>
  <c r="U8" i="4"/>
  <c r="AK15" i="4"/>
  <c r="AK14" i="4"/>
  <c r="AK13" i="4"/>
  <c r="AK12" i="4"/>
  <c r="AK11" i="4"/>
  <c r="K55" i="104" s="1"/>
  <c r="L55" i="104" s="1"/>
  <c r="AK10" i="4"/>
  <c r="AK9" i="4"/>
  <c r="AK8" i="4"/>
  <c r="W15" i="4"/>
  <c r="W14" i="4"/>
  <c r="W13" i="4"/>
  <c r="W12" i="4"/>
  <c r="W11" i="4"/>
  <c r="W10" i="4"/>
  <c r="W9" i="4"/>
  <c r="W8" i="4"/>
  <c r="I12" i="4" l="1"/>
  <c r="DQ12" i="4" s="1"/>
  <c r="I14" i="4"/>
  <c r="DQ14" i="4" s="1"/>
  <c r="I8" i="4"/>
  <c r="DQ8" i="4" s="1"/>
  <c r="I13" i="4"/>
  <c r="DQ13" i="4" s="1"/>
  <c r="I9" i="4"/>
  <c r="DQ9" i="4" s="1"/>
  <c r="I10" i="4"/>
  <c r="DQ10" i="4" s="1"/>
  <c r="I11" i="4"/>
  <c r="DQ11" i="4" s="1"/>
  <c r="CX19" i="4"/>
  <c r="CX22" i="4"/>
  <c r="H28" i="75"/>
  <c r="E28" i="75" l="1"/>
  <c r="C28" i="75" s="1"/>
  <c r="H26" i="75"/>
  <c r="E26" i="75" s="1"/>
  <c r="AX60" i="4"/>
  <c r="AK38" i="4"/>
  <c r="AK36" i="4"/>
  <c r="AK32" i="4"/>
  <c r="Z34" i="4"/>
  <c r="Z27" i="4"/>
  <c r="W36" i="4"/>
  <c r="X22" i="4"/>
  <c r="X20" i="4"/>
  <c r="V34" i="4"/>
  <c r="V52" i="4" s="1"/>
  <c r="W62" i="4"/>
  <c r="W61" i="4"/>
  <c r="W60" i="4"/>
  <c r="W57" i="4"/>
  <c r="W46" i="4"/>
  <c r="W45" i="4"/>
  <c r="W42" i="4"/>
  <c r="W39" i="4"/>
  <c r="W38" i="4"/>
  <c r="W37" i="4"/>
  <c r="W35" i="4"/>
  <c r="W32" i="4"/>
  <c r="W31" i="4"/>
  <c r="W30" i="4"/>
  <c r="W28" i="4"/>
  <c r="W27" i="4"/>
  <c r="W26" i="4"/>
  <c r="W22" i="4"/>
  <c r="W21" i="4"/>
  <c r="W20" i="4"/>
  <c r="W19" i="4"/>
  <c r="U61" i="4"/>
  <c r="Q62" i="4"/>
  <c r="Q61" i="4"/>
  <c r="Q60" i="4"/>
  <c r="Q57" i="4"/>
  <c r="Q46" i="4"/>
  <c r="R46" i="4"/>
  <c r="R45" i="4"/>
  <c r="Q45" i="4"/>
  <c r="R42" i="4"/>
  <c r="Q42" i="4"/>
  <c r="R39" i="4"/>
  <c r="Q39" i="4"/>
  <c r="R38" i="4"/>
  <c r="Q38" i="4"/>
  <c r="R37" i="4"/>
  <c r="Q37" i="4"/>
  <c r="R36" i="4"/>
  <c r="Q36" i="4"/>
  <c r="R32" i="4"/>
  <c r="Q32" i="4"/>
  <c r="R31" i="4"/>
  <c r="Q31" i="4"/>
  <c r="Q28" i="4"/>
  <c r="R28" i="4"/>
  <c r="R27" i="4"/>
  <c r="Q27" i="4"/>
  <c r="R26" i="4"/>
  <c r="Q26" i="4"/>
  <c r="R22" i="4"/>
  <c r="Q22" i="4"/>
  <c r="Q21" i="4"/>
  <c r="R21" i="4"/>
  <c r="R20" i="4"/>
  <c r="Q20" i="4"/>
  <c r="K16" i="75" l="1"/>
  <c r="K16" i="117"/>
  <c r="Z52" i="4"/>
  <c r="X52" i="4"/>
  <c r="W52" i="4"/>
  <c r="C26" i="75"/>
  <c r="AK29" i="4"/>
  <c r="AK28" i="4" l="1"/>
  <c r="AK21" i="4" l="1"/>
  <c r="AK19" i="4"/>
  <c r="I19" i="4" s="1"/>
  <c r="DQ19" i="4" l="1"/>
  <c r="DB52" i="4"/>
  <c r="DA52" i="4"/>
  <c r="CD36" i="4"/>
  <c r="CD37" i="4"/>
  <c r="CF16" i="4"/>
  <c r="CE16" i="4"/>
  <c r="G16" i="117"/>
  <c r="K22" i="75" l="1"/>
  <c r="E22" i="75" s="1"/>
  <c r="C22" i="75" s="1"/>
  <c r="K22" i="117"/>
  <c r="E22" i="117" s="1"/>
  <c r="C22" i="117" s="1"/>
  <c r="K18" i="75"/>
  <c r="E18" i="75" s="1"/>
  <c r="C18" i="75" s="1"/>
  <c r="K18" i="117"/>
  <c r="E18" i="117" s="1"/>
  <c r="C18" i="117" s="1"/>
  <c r="F23" i="75"/>
  <c r="E23" i="75" s="1"/>
  <c r="C23" i="75" s="1"/>
  <c r="F23" i="117"/>
  <c r="I25" i="117"/>
  <c r="E16" i="117"/>
  <c r="G15" i="117"/>
  <c r="G5" i="117" s="1"/>
  <c r="G47" i="117" s="1"/>
  <c r="G143" i="117" s="1"/>
  <c r="K19" i="75"/>
  <c r="E19" i="75" s="1"/>
  <c r="C19" i="75" s="1"/>
  <c r="K19" i="117"/>
  <c r="E19" i="117" s="1"/>
  <c r="C19" i="117" s="1"/>
  <c r="K24" i="75"/>
  <c r="E24" i="75" s="1"/>
  <c r="C24" i="75" s="1"/>
  <c r="K24" i="117"/>
  <c r="E24" i="117" s="1"/>
  <c r="C24" i="117" s="1"/>
  <c r="K17" i="75"/>
  <c r="E17" i="75" s="1"/>
  <c r="K17" i="117"/>
  <c r="K20" i="75"/>
  <c r="E20" i="75" s="1"/>
  <c r="C20" i="75" s="1"/>
  <c r="K20" i="117"/>
  <c r="E20" i="117" s="1"/>
  <c r="C20" i="117" s="1"/>
  <c r="BZ52" i="4"/>
  <c r="CF52" i="4"/>
  <c r="CL52" i="4"/>
  <c r="CZ52" i="4"/>
  <c r="AL52" i="4"/>
  <c r="AO52" i="4"/>
  <c r="BE52" i="4"/>
  <c r="BS52" i="4"/>
  <c r="BY52" i="4"/>
  <c r="CE52" i="4"/>
  <c r="CK52" i="4"/>
  <c r="G16" i="75"/>
  <c r="E16" i="75" s="1"/>
  <c r="AP52" i="4"/>
  <c r="BR52" i="4"/>
  <c r="T34" i="4"/>
  <c r="I25" i="75"/>
  <c r="CD35" i="4"/>
  <c r="CD34" i="4"/>
  <c r="CD25" i="4"/>
  <c r="DJ59" i="4"/>
  <c r="CD58" i="4"/>
  <c r="DK59" i="4"/>
  <c r="DK58" i="4"/>
  <c r="Y58" i="4"/>
  <c r="BN59" i="4"/>
  <c r="BN58" i="4"/>
  <c r="BJ59" i="4"/>
  <c r="BJ58" i="4"/>
  <c r="BG59" i="4"/>
  <c r="BG58" i="4"/>
  <c r="BD59" i="4"/>
  <c r="BD58" i="4"/>
  <c r="AX59" i="4"/>
  <c r="AX58" i="4"/>
  <c r="AU58" i="4"/>
  <c r="AR59" i="4"/>
  <c r="AR58" i="4"/>
  <c r="CK59" i="4"/>
  <c r="BW41" i="4"/>
  <c r="I41" i="4" s="1"/>
  <c r="DQ41" i="4" s="1"/>
  <c r="BW25" i="4"/>
  <c r="BV22" i="4"/>
  <c r="BU22" i="4"/>
  <c r="BV46" i="4"/>
  <c r="BU46" i="4"/>
  <c r="AI59" i="4"/>
  <c r="AI58" i="4"/>
  <c r="AC59" i="4"/>
  <c r="AC58" i="4"/>
  <c r="F15" i="117" l="1"/>
  <c r="F5" i="117" s="1"/>
  <c r="F47" i="117" s="1"/>
  <c r="E23" i="117"/>
  <c r="C23" i="117" s="1"/>
  <c r="E17" i="117"/>
  <c r="C17" i="117" s="1"/>
  <c r="C16" i="117"/>
  <c r="E25" i="117"/>
  <c r="C25" i="117" s="1"/>
  <c r="I15" i="117"/>
  <c r="I5" i="117" s="1"/>
  <c r="I47" i="117" s="1"/>
  <c r="I143" i="117" s="1"/>
  <c r="BW52" i="4"/>
  <c r="CD52" i="4"/>
  <c r="C17" i="75"/>
  <c r="I15" i="75"/>
  <c r="I5" i="75" s="1"/>
  <c r="I47" i="75" s="1"/>
  <c r="I143" i="75" s="1"/>
  <c r="E25" i="75"/>
  <c r="CI35" i="4"/>
  <c r="CI52" i="4" s="1"/>
  <c r="CC35" i="4"/>
  <c r="CC52" i="4" s="1"/>
  <c r="C25" i="75" l="1"/>
  <c r="CB35" i="4"/>
  <c r="CH35" i="4"/>
  <c r="N35" i="75" l="1"/>
  <c r="N31" i="75" s="1"/>
  <c r="O35" i="75"/>
  <c r="O31" i="75" s="1"/>
  <c r="O31" i="117"/>
  <c r="O47" i="117" s="1"/>
  <c r="O143" i="117" s="1"/>
  <c r="CB52" i="4"/>
  <c r="CH52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O44" i="4"/>
  <c r="BN44" i="4"/>
  <c r="BO25" i="4"/>
  <c r="BN25" i="4"/>
  <c r="BN24" i="4"/>
  <c r="BO24" i="4"/>
  <c r="BO23" i="4"/>
  <c r="BN23" i="4"/>
  <c r="BL44" i="4"/>
  <c r="BK44" i="4"/>
  <c r="BK52" i="4" s="1"/>
  <c r="BJ44" i="4"/>
  <c r="BJ52" i="4" s="1"/>
  <c r="BH44" i="4"/>
  <c r="BH52" i="4" s="1"/>
  <c r="BG44" i="4"/>
  <c r="BG52" i="4" s="1"/>
  <c r="BB44" i="4"/>
  <c r="BB52" i="4" s="1"/>
  <c r="BA44" i="4"/>
  <c r="BA52" i="4" s="1"/>
  <c r="AY25" i="4"/>
  <c r="AX25" i="4"/>
  <c r="AX24" i="4"/>
  <c r="AY24" i="4"/>
  <c r="AY23" i="4"/>
  <c r="AX23" i="4"/>
  <c r="AV44" i="4"/>
  <c r="AV30" i="4"/>
  <c r="AU30" i="4"/>
  <c r="AV25" i="4"/>
  <c r="AU25" i="4"/>
  <c r="AU24" i="4"/>
  <c r="AV24" i="4"/>
  <c r="AV23" i="4"/>
  <c r="AU23" i="4"/>
  <c r="AS50" i="4"/>
  <c r="AR50" i="4"/>
  <c r="AS25" i="4"/>
  <c r="AM25" i="4"/>
  <c r="AM52" i="4" s="1"/>
  <c r="AK25" i="4"/>
  <c r="AK24" i="4"/>
  <c r="AK23" i="4"/>
  <c r="AJ25" i="4"/>
  <c r="AI25" i="4"/>
  <c r="AJ24" i="4"/>
  <c r="AI24" i="4"/>
  <c r="AJ23" i="4"/>
  <c r="AI23" i="4"/>
  <c r="AG25" i="4"/>
  <c r="AF25" i="4"/>
  <c r="AG24" i="4"/>
  <c r="AF24" i="4"/>
  <c r="AG23" i="4"/>
  <c r="AF23" i="4"/>
  <c r="AD25" i="4"/>
  <c r="AC25" i="4"/>
  <c r="AD24" i="4"/>
  <c r="AC24" i="4"/>
  <c r="AD23" i="4"/>
  <c r="AC23" i="4"/>
  <c r="R25" i="4"/>
  <c r="Q25" i="4"/>
  <c r="R24" i="4"/>
  <c r="Q24" i="4"/>
  <c r="R23" i="4"/>
  <c r="Q23" i="4"/>
  <c r="M67" i="4"/>
  <c r="I67" i="4" s="1"/>
  <c r="DQ67" i="4" s="1"/>
  <c r="M59" i="4"/>
  <c r="DM47" i="4" l="1"/>
  <c r="I47" i="4"/>
  <c r="DQ47" i="4" s="1"/>
  <c r="L35" i="117"/>
  <c r="N31" i="117"/>
  <c r="N47" i="117" s="1"/>
  <c r="N143" i="117" s="1"/>
  <c r="AD52" i="4"/>
  <c r="AJ52" i="4"/>
  <c r="Q52" i="4"/>
  <c r="AS52" i="4"/>
  <c r="AK52" i="4"/>
  <c r="AV52" i="4"/>
  <c r="AY52" i="4"/>
  <c r="R52" i="4"/>
  <c r="AX52" i="4"/>
  <c r="I10" i="107"/>
  <c r="J10" i="107" s="1"/>
  <c r="BL52" i="4"/>
  <c r="AC52" i="4"/>
  <c r="AI52" i="4"/>
  <c r="J29" i="4"/>
  <c r="J54" i="4"/>
  <c r="I54" i="4" s="1"/>
  <c r="DQ54" i="4" s="1"/>
  <c r="J52" i="4" l="1"/>
  <c r="I29" i="4"/>
  <c r="DQ29" i="4" s="1"/>
  <c r="C35" i="117"/>
  <c r="C31" i="117" s="1"/>
  <c r="L31" i="117"/>
  <c r="L47" i="117" s="1"/>
  <c r="L143" i="117" s="1"/>
  <c r="G59" i="111"/>
  <c r="F59" i="111"/>
  <c r="E59" i="111"/>
  <c r="D59" i="111"/>
  <c r="C59" i="111"/>
  <c r="O58" i="111"/>
  <c r="O57" i="111"/>
  <c r="O56" i="111"/>
  <c r="O55" i="111"/>
  <c r="O54" i="111"/>
  <c r="O53" i="111"/>
  <c r="O134" i="111" l="1"/>
  <c r="O59" i="111"/>
  <c r="S71" i="4"/>
  <c r="S16" i="4"/>
  <c r="Q61" i="111" l="1"/>
  <c r="AE58" i="85"/>
  <c r="AE26" i="85"/>
  <c r="I182" i="98" l="1"/>
  <c r="I14" i="87" l="1"/>
  <c r="J14" i="87" s="1"/>
  <c r="I13" i="104"/>
  <c r="J13" i="104" s="1"/>
  <c r="I14" i="105" l="1"/>
  <c r="J14" i="105" s="1"/>
  <c r="O71" i="4" l="1"/>
  <c r="O68" i="4"/>
  <c r="J96" i="73" l="1"/>
  <c r="J12" i="73"/>
  <c r="K12" i="73" s="1"/>
  <c r="E11" i="98" l="1"/>
  <c r="E88" i="98"/>
  <c r="K175" i="98"/>
  <c r="F47" i="111"/>
  <c r="E47" i="111"/>
  <c r="D47" i="111"/>
  <c r="C47" i="111"/>
  <c r="O46" i="111"/>
  <c r="S46" i="111" s="1"/>
  <c r="O45" i="111"/>
  <c r="S45" i="111" s="1"/>
  <c r="O44" i="11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G47" i="111" l="1"/>
  <c r="O138" i="111" s="1"/>
  <c r="G135" i="111"/>
  <c r="S44" i="111"/>
  <c r="C60" i="111"/>
  <c r="C61" i="111"/>
  <c r="D60" i="111"/>
  <c r="D61" i="111"/>
  <c r="G60" i="111"/>
  <c r="G61" i="111"/>
  <c r="E60" i="111"/>
  <c r="E61" i="111"/>
  <c r="F60" i="111"/>
  <c r="F61" i="111"/>
  <c r="Q11" i="111"/>
  <c r="O23" i="111"/>
  <c r="Q35" i="111"/>
  <c r="Q23" i="111"/>
  <c r="Q45" i="111"/>
  <c r="Q43" i="111"/>
  <c r="Q44" i="111"/>
  <c r="Q42" i="111"/>
  <c r="Q46" i="111"/>
  <c r="H142" i="1" s="1"/>
  <c r="P274" i="94"/>
  <c r="P276" i="94" s="1"/>
  <c r="O11" i="111"/>
  <c r="O35" i="111"/>
  <c r="O41" i="111"/>
  <c r="O135" i="111" s="1"/>
  <c r="O136" i="111" s="1"/>
  <c r="N276" i="94"/>
  <c r="O276" i="94" s="1"/>
  <c r="O139" i="111" l="1"/>
  <c r="O140" i="111" s="1"/>
  <c r="O143" i="111"/>
  <c r="O144" i="111" s="1"/>
  <c r="G136" i="111"/>
  <c r="O142" i="111"/>
  <c r="P23" i="111"/>
  <c r="O24" i="111"/>
  <c r="Q41" i="111"/>
  <c r="S60" i="111" s="1"/>
  <c r="S41" i="111"/>
  <c r="S47" i="111" s="1"/>
  <c r="P35" i="111"/>
  <c r="O47" i="111"/>
  <c r="DE71" i="4"/>
  <c r="DE16" i="4"/>
  <c r="O61" i="111" l="1"/>
  <c r="O60" i="111"/>
  <c r="P60" i="111" s="1"/>
  <c r="P47" i="111"/>
  <c r="S12" i="1"/>
  <c r="S13" i="1" s="1"/>
  <c r="Q47" i="111"/>
  <c r="J65" i="111" s="1"/>
  <c r="F70" i="84"/>
  <c r="H70" i="84" s="1"/>
  <c r="P59" i="111" l="1"/>
  <c r="Q59" i="111"/>
  <c r="Q60" i="111" s="1"/>
  <c r="C13" i="75" l="1"/>
  <c r="G10" i="84" l="1"/>
  <c r="P84" i="94" l="1"/>
  <c r="E220" i="73"/>
  <c r="E219" i="73"/>
  <c r="E216" i="73"/>
  <c r="E236" i="73"/>
  <c r="E232" i="73"/>
  <c r="E231" i="73"/>
  <c r="F217" i="98"/>
  <c r="G217" i="98"/>
  <c r="H217" i="98"/>
  <c r="I217" i="98"/>
  <c r="F218" i="98"/>
  <c r="G218" i="98"/>
  <c r="H218" i="98"/>
  <c r="I218" i="98"/>
  <c r="E245" i="73" l="1"/>
  <c r="E223" i="73"/>
  <c r="F216" i="98"/>
  <c r="I216" i="98"/>
  <c r="H216" i="98"/>
  <c r="G216" i="98"/>
  <c r="F34" i="84" l="1"/>
  <c r="L32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Q283" i="94"/>
  <c r="P283" i="94"/>
  <c r="Q70" i="94"/>
  <c r="Q64" i="94"/>
  <c r="Q48" i="94"/>
  <c r="Q27" i="94"/>
  <c r="P27" i="94"/>
  <c r="J7" i="108" l="1"/>
  <c r="I8" i="108"/>
  <c r="C16" i="108"/>
  <c r="D16" i="108" s="1"/>
  <c r="J8" i="108" l="1"/>
  <c r="I9" i="108"/>
  <c r="E16" i="108"/>
  <c r="C17" i="108"/>
  <c r="D17" i="108" s="1"/>
  <c r="J21" i="73"/>
  <c r="K21" i="73" s="1"/>
  <c r="E20" i="98" l="1"/>
  <c r="J9" i="108"/>
  <c r="K9" i="108" s="1"/>
  <c r="I10" i="108"/>
  <c r="C18" i="108"/>
  <c r="D18" i="108" s="1"/>
  <c r="P286" i="94"/>
  <c r="P259" i="94"/>
  <c r="P258" i="94"/>
  <c r="P129" i="94"/>
  <c r="P124" i="94"/>
  <c r="P123" i="94"/>
  <c r="P98" i="94"/>
  <c r="P93" i="94"/>
  <c r="P74" i="94"/>
  <c r="P72" i="94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T18" i="103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H18" i="103"/>
  <c r="G18" i="103"/>
  <c r="I17" i="108" l="1"/>
  <c r="J16" i="108"/>
  <c r="K16" i="108" s="1"/>
  <c r="C25" i="108"/>
  <c r="D25" i="108" s="1"/>
  <c r="P83" i="94" l="1"/>
  <c r="I18" i="108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P86" i="94" l="1"/>
  <c r="I24" i="108"/>
  <c r="J23" i="108"/>
  <c r="C32" i="108"/>
  <c r="D32" i="108" s="1"/>
  <c r="E32" i="108" s="1"/>
  <c r="P244" i="94" l="1"/>
  <c r="P243" i="94"/>
  <c r="I25" i="108"/>
  <c r="J24" i="108"/>
  <c r="K24" i="108" s="1"/>
  <c r="C33" i="108"/>
  <c r="D33" i="108" s="1"/>
  <c r="I26" i="108" l="1"/>
  <c r="J25" i="108"/>
  <c r="C34" i="108"/>
  <c r="D34" i="108" s="1"/>
  <c r="J183" i="73"/>
  <c r="K183" i="73" s="1"/>
  <c r="E157" i="98" l="1"/>
  <c r="I27" i="108"/>
  <c r="J26" i="108"/>
  <c r="C35" i="108"/>
  <c r="D35" i="108" s="1"/>
  <c r="I28" i="108" l="1"/>
  <c r="J27" i="108"/>
  <c r="C36" i="108"/>
  <c r="D36" i="108" s="1"/>
  <c r="E36" i="108" s="1"/>
  <c r="D218" i="98" l="1"/>
  <c r="I29" i="108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E250" i="73"/>
  <c r="I32" i="108" l="1"/>
  <c r="J31" i="108"/>
  <c r="C40" i="108"/>
  <c r="D40" i="108" s="1"/>
  <c r="E40" i="108" s="1"/>
  <c r="E27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I164" i="98"/>
  <c r="I213" i="98" s="1"/>
  <c r="H164" i="98"/>
  <c r="H213" i="98" s="1"/>
  <c r="G164" i="98"/>
  <c r="G213" i="98" s="1"/>
  <c r="F213" i="98"/>
  <c r="C149" i="84"/>
  <c r="C148" i="84"/>
  <c r="I35" i="108" l="1"/>
  <c r="J34" i="108"/>
  <c r="C43" i="108"/>
  <c r="D43" i="108" s="1"/>
  <c r="K6" i="107"/>
  <c r="I36" i="108" l="1"/>
  <c r="J35" i="108"/>
  <c r="C44" i="108"/>
  <c r="D44" i="108" s="1"/>
  <c r="E44" i="108" s="1"/>
  <c r="L6" i="107"/>
  <c r="D13" i="107"/>
  <c r="I37" i="108" l="1"/>
  <c r="J36" i="108"/>
  <c r="K36" i="108" s="1"/>
  <c r="C45" i="108"/>
  <c r="D45" i="108" s="1"/>
  <c r="D12" i="107"/>
  <c r="D14" i="107" s="1"/>
  <c r="P44" i="94" l="1"/>
  <c r="I38" i="108"/>
  <c r="J37" i="108"/>
  <c r="C46" i="108"/>
  <c r="D46" i="108" s="1"/>
  <c r="F17" i="103"/>
  <c r="F13" i="103"/>
  <c r="F26" i="103" l="1"/>
  <c r="I39" i="108"/>
  <c r="J38" i="108"/>
  <c r="C47" i="108"/>
  <c r="D47" i="108" s="1"/>
  <c r="F27" i="103"/>
  <c r="I40" i="108" l="1"/>
  <c r="J39" i="108"/>
  <c r="C48" i="108"/>
  <c r="D48" i="108" s="1"/>
  <c r="E48" i="108" s="1"/>
  <c r="G27" i="103"/>
  <c r="H17" i="103" s="1"/>
  <c r="G17" i="103"/>
  <c r="D183" i="98" l="1"/>
  <c r="I41" i="108"/>
  <c r="J40" i="108"/>
  <c r="K40" i="108" s="1"/>
  <c r="C49" i="108"/>
  <c r="D49" i="108" s="1"/>
  <c r="H27" i="103"/>
  <c r="I17" i="103" s="1"/>
  <c r="P284" i="94" l="1"/>
  <c r="P285" i="94"/>
  <c r="I42" i="108"/>
  <c r="J41" i="108"/>
  <c r="C50" i="108"/>
  <c r="D50" i="108" s="1"/>
  <c r="I27" i="103"/>
  <c r="J17" i="103" s="1"/>
  <c r="P51" i="94" l="1"/>
  <c r="P105" i="94"/>
  <c r="P52" i="94"/>
  <c r="P53" i="94"/>
  <c r="P60" i="94"/>
  <c r="P100" i="94"/>
  <c r="P109" i="94"/>
  <c r="P113" i="94"/>
  <c r="P116" i="94"/>
  <c r="P59" i="94"/>
  <c r="P62" i="94"/>
  <c r="P54" i="94"/>
  <c r="P61" i="94"/>
  <c r="P104" i="94"/>
  <c r="P110" i="94"/>
  <c r="P50" i="94"/>
  <c r="P49" i="94"/>
  <c r="P63" i="94"/>
  <c r="P103" i="94"/>
  <c r="P115" i="94"/>
  <c r="P120" i="94"/>
  <c r="P127" i="94"/>
  <c r="P138" i="94"/>
  <c r="P158" i="94"/>
  <c r="P162" i="94"/>
  <c r="P166" i="94"/>
  <c r="P170" i="94"/>
  <c r="P178" i="94"/>
  <c r="P187" i="94"/>
  <c r="P191" i="94"/>
  <c r="P195" i="94"/>
  <c r="P209" i="94"/>
  <c r="P227" i="94"/>
  <c r="P233" i="94"/>
  <c r="P121" i="94"/>
  <c r="P128" i="94"/>
  <c r="P139" i="94"/>
  <c r="P145" i="94"/>
  <c r="P159" i="94"/>
  <c r="P167" i="94"/>
  <c r="P171" i="94"/>
  <c r="P175" i="94"/>
  <c r="P179" i="94"/>
  <c r="P184" i="94"/>
  <c r="P188" i="94"/>
  <c r="P192" i="94"/>
  <c r="P196" i="94"/>
  <c r="D185" i="98"/>
  <c r="P210" i="94"/>
  <c r="P226" i="94"/>
  <c r="P234" i="94"/>
  <c r="P247" i="94"/>
  <c r="P122" i="94"/>
  <c r="P136" i="94"/>
  <c r="P141" i="94"/>
  <c r="P156" i="94"/>
  <c r="P164" i="94"/>
  <c r="P168" i="94"/>
  <c r="P173" i="94"/>
  <c r="P176" i="94"/>
  <c r="P189" i="94"/>
  <c r="P193" i="94"/>
  <c r="P207" i="94"/>
  <c r="P214" i="94"/>
  <c r="P235" i="94"/>
  <c r="P248" i="94"/>
  <c r="P126" i="94"/>
  <c r="P137" i="94"/>
  <c r="P157" i="94"/>
  <c r="P160" i="94"/>
  <c r="P165" i="94"/>
  <c r="P174" i="94"/>
  <c r="P186" i="94"/>
  <c r="P190" i="94"/>
  <c r="P194" i="94"/>
  <c r="P208" i="94"/>
  <c r="P215" i="94"/>
  <c r="P236" i="94"/>
  <c r="I43" i="108"/>
  <c r="J42" i="108"/>
  <c r="C51" i="108"/>
  <c r="D51" i="108" s="1"/>
  <c r="J27" i="103"/>
  <c r="K17" i="103" s="1"/>
  <c r="P64" i="94" l="1"/>
  <c r="I44" i="108"/>
  <c r="J43" i="108"/>
  <c r="C52" i="108"/>
  <c r="D52" i="108" s="1"/>
  <c r="E52" i="108" s="1"/>
  <c r="K27" i="103"/>
  <c r="L17" i="103" s="1"/>
  <c r="I45" i="108" l="1"/>
  <c r="J44" i="108"/>
  <c r="K44" i="108" s="1"/>
  <c r="C53" i="108"/>
  <c r="D53" i="108" s="1"/>
  <c r="L27" i="103"/>
  <c r="M17" i="103" s="1"/>
  <c r="I46" i="108" l="1"/>
  <c r="J45" i="108"/>
  <c r="C54" i="108"/>
  <c r="D54" i="108" s="1"/>
  <c r="M27" i="103"/>
  <c r="N17" i="103" s="1"/>
  <c r="I47" i="108" l="1"/>
  <c r="J46" i="108"/>
  <c r="C55" i="108"/>
  <c r="D55" i="108" s="1"/>
  <c r="N27" i="103"/>
  <c r="O17" i="103" s="1"/>
  <c r="I48" i="108" l="1"/>
  <c r="J47" i="108"/>
  <c r="C56" i="108"/>
  <c r="D56" i="108" s="1"/>
  <c r="E56" i="108" s="1"/>
  <c r="O27" i="103"/>
  <c r="P17" i="103" s="1"/>
  <c r="I49" i="108" l="1"/>
  <c r="J48" i="108"/>
  <c r="K48" i="108" s="1"/>
  <c r="C57" i="108"/>
  <c r="D57" i="108" s="1"/>
  <c r="P27" i="103"/>
  <c r="Q27" i="103" s="1"/>
  <c r="I50" i="108" l="1"/>
  <c r="J49" i="108"/>
  <c r="C58" i="108"/>
  <c r="D58" i="108" s="1"/>
  <c r="Q17" i="103"/>
  <c r="R27" i="103"/>
  <c r="R17" i="103"/>
  <c r="D135" i="72"/>
  <c r="D180" i="87"/>
  <c r="I178" i="87"/>
  <c r="J178" i="87" s="1"/>
  <c r="I132" i="87"/>
  <c r="J132" i="87" s="1"/>
  <c r="D50" i="106"/>
  <c r="I27" i="106" l="1"/>
  <c r="J27" i="106" s="1"/>
  <c r="I62" i="87"/>
  <c r="J62" i="87" s="1"/>
  <c r="I93" i="87"/>
  <c r="J93" i="87" s="1"/>
  <c r="I164" i="87"/>
  <c r="J164" i="87" s="1"/>
  <c r="I33" i="106"/>
  <c r="J33" i="106" s="1"/>
  <c r="I169" i="87"/>
  <c r="J169" i="87" s="1"/>
  <c r="I35" i="87"/>
  <c r="J35" i="87" s="1"/>
  <c r="I58" i="87"/>
  <c r="J58" i="87" s="1"/>
  <c r="I146" i="87"/>
  <c r="J146" i="87" s="1"/>
  <c r="I161" i="87"/>
  <c r="J161" i="87" s="1"/>
  <c r="I51" i="108"/>
  <c r="J50" i="108"/>
  <c r="C59" i="108"/>
  <c r="D59" i="108" s="1"/>
  <c r="S17" i="103"/>
  <c r="S27" i="103"/>
  <c r="I49" i="72"/>
  <c r="J49" i="72" s="1"/>
  <c r="I33" i="87"/>
  <c r="J33" i="87" s="1"/>
  <c r="I10" i="87"/>
  <c r="J10" i="87" s="1"/>
  <c r="I138" i="87"/>
  <c r="J138" i="87" s="1"/>
  <c r="I74" i="72"/>
  <c r="J74" i="72" s="1"/>
  <c r="I53" i="72"/>
  <c r="J53" i="72" s="1"/>
  <c r="I77" i="87"/>
  <c r="J77" i="87" s="1"/>
  <c r="I80" i="87"/>
  <c r="J80" i="87" s="1"/>
  <c r="I86" i="87"/>
  <c r="J86" i="87" s="1"/>
  <c r="I99" i="87"/>
  <c r="J99" i="87" s="1"/>
  <c r="I113" i="87"/>
  <c r="J113" i="87" s="1"/>
  <c r="I41" i="87"/>
  <c r="J41" i="87" s="1"/>
  <c r="I72" i="87"/>
  <c r="J72" i="87" s="1"/>
  <c r="I10" i="106"/>
  <c r="J10" i="106" s="1"/>
  <c r="I18" i="106"/>
  <c r="J18" i="106" s="1"/>
  <c r="I48" i="106"/>
  <c r="J48" i="106" s="1"/>
  <c r="I21" i="87"/>
  <c r="J21" i="87" s="1"/>
  <c r="I44" i="87"/>
  <c r="J44" i="87" s="1"/>
  <c r="I50" i="87"/>
  <c r="J50" i="87" s="1"/>
  <c r="I66" i="87"/>
  <c r="J66" i="87" s="1"/>
  <c r="I143" i="87"/>
  <c r="J143" i="87" s="1"/>
  <c r="I115" i="72"/>
  <c r="J115" i="72" s="1"/>
  <c r="I133" i="72"/>
  <c r="J133" i="72" s="1"/>
  <c r="I111" i="72"/>
  <c r="J111" i="72" s="1"/>
  <c r="I45" i="106"/>
  <c r="J45" i="106" s="1"/>
  <c r="I105" i="87"/>
  <c r="J105" i="87" s="1"/>
  <c r="I21" i="106"/>
  <c r="J21" i="106" s="1"/>
  <c r="I18" i="87"/>
  <c r="J18" i="87" s="1"/>
  <c r="I24" i="87"/>
  <c r="J24" i="87" s="1"/>
  <c r="I30" i="87"/>
  <c r="J30" i="87" s="1"/>
  <c r="I119" i="72"/>
  <c r="J119" i="72" s="1"/>
  <c r="I14" i="106"/>
  <c r="J14" i="106" s="1"/>
  <c r="I47" i="87"/>
  <c r="J47" i="87" s="1"/>
  <c r="I55" i="87"/>
  <c r="J55" i="87" s="1"/>
  <c r="I90" i="87"/>
  <c r="J90" i="87" s="1"/>
  <c r="I96" i="87"/>
  <c r="J96" i="87" s="1"/>
  <c r="I124" i="87"/>
  <c r="J124" i="87" s="1"/>
  <c r="I150" i="87"/>
  <c r="J150" i="87" s="1"/>
  <c r="I79" i="72"/>
  <c r="J79" i="72" s="1"/>
  <c r="I27" i="87"/>
  <c r="J27" i="87" s="1"/>
  <c r="I116" i="87"/>
  <c r="J116" i="87" s="1"/>
  <c r="I174" i="87"/>
  <c r="J174" i="87" s="1"/>
  <c r="I46" i="72"/>
  <c r="J46" i="72" s="1"/>
  <c r="I7" i="106"/>
  <c r="J7" i="106" s="1"/>
  <c r="I7" i="87"/>
  <c r="I83" i="87"/>
  <c r="J83" i="87" s="1"/>
  <c r="I135" i="87"/>
  <c r="J135" i="87" s="1"/>
  <c r="I155" i="87"/>
  <c r="J155" i="87" s="1"/>
  <c r="I8" i="72"/>
  <c r="J8" i="72" s="1"/>
  <c r="I15" i="72"/>
  <c r="J15" i="72" s="1"/>
  <c r="I25" i="72"/>
  <c r="J25" i="72" s="1"/>
  <c r="I40" i="72"/>
  <c r="J40" i="72" s="1"/>
  <c r="I43" i="72"/>
  <c r="J43" i="72" s="1"/>
  <c r="I56" i="72"/>
  <c r="J56" i="72" s="1"/>
  <c r="I30" i="72"/>
  <c r="J30" i="72" s="1"/>
  <c r="I70" i="72"/>
  <c r="J70" i="72" s="1"/>
  <c r="I124" i="72"/>
  <c r="J124" i="72" s="1"/>
  <c r="I129" i="72"/>
  <c r="J129" i="72" s="1"/>
  <c r="I12" i="72"/>
  <c r="J12" i="72" s="1"/>
  <c r="I18" i="72"/>
  <c r="J18" i="72" s="1"/>
  <c r="I34" i="72"/>
  <c r="J34" i="72" s="1"/>
  <c r="I61" i="72"/>
  <c r="J61" i="72" s="1"/>
  <c r="I82" i="72"/>
  <c r="J82" i="72" s="1"/>
  <c r="I90" i="72"/>
  <c r="J90" i="72" s="1"/>
  <c r="I107" i="72"/>
  <c r="J107" i="72" s="1"/>
  <c r="I24" i="106"/>
  <c r="J24" i="106" s="1"/>
  <c r="J7" i="87" l="1"/>
  <c r="I179" i="87"/>
  <c r="J179" i="87" s="1"/>
  <c r="I49" i="106"/>
  <c r="J49" i="106" s="1"/>
  <c r="I134" i="72"/>
  <c r="J134" i="72" s="1"/>
  <c r="I52" i="108"/>
  <c r="J51" i="108"/>
  <c r="C60" i="108"/>
  <c r="D60" i="108" s="1"/>
  <c r="E60" i="108" s="1"/>
  <c r="T17" i="103"/>
  <c r="I53" i="108" l="1"/>
  <c r="J52" i="108"/>
  <c r="K52" i="108" s="1"/>
  <c r="C61" i="108"/>
  <c r="D61" i="108" s="1"/>
  <c r="D159" i="105"/>
  <c r="I54" i="108" l="1"/>
  <c r="J53" i="108"/>
  <c r="C62" i="108"/>
  <c r="D62" i="108" s="1"/>
  <c r="I157" i="105"/>
  <c r="J157" i="105" s="1"/>
  <c r="I149" i="105"/>
  <c r="J149" i="105" s="1"/>
  <c r="I146" i="105"/>
  <c r="J146" i="105" s="1"/>
  <c r="I143" i="105"/>
  <c r="J143" i="105" s="1"/>
  <c r="I139" i="105"/>
  <c r="J139" i="105" s="1"/>
  <c r="I136" i="105"/>
  <c r="J136" i="105" s="1"/>
  <c r="I132" i="105"/>
  <c r="J132" i="105" s="1"/>
  <c r="I129" i="105"/>
  <c r="J129" i="105" s="1"/>
  <c r="I126" i="105"/>
  <c r="J126" i="105" s="1"/>
  <c r="I122" i="105"/>
  <c r="J122" i="105" s="1"/>
  <c r="I113" i="105"/>
  <c r="J113" i="105" s="1"/>
  <c r="I110" i="105"/>
  <c r="J110" i="105" s="1"/>
  <c r="I101" i="105"/>
  <c r="J101" i="105" s="1"/>
  <c r="I98" i="105"/>
  <c r="J98" i="105" s="1"/>
  <c r="I95" i="105"/>
  <c r="J95" i="105" s="1"/>
  <c r="I92" i="105"/>
  <c r="J92" i="105" s="1"/>
  <c r="I88" i="105"/>
  <c r="J88" i="105" s="1"/>
  <c r="I85" i="105"/>
  <c r="J85" i="105" s="1"/>
  <c r="I82" i="105"/>
  <c r="J82" i="105" s="1"/>
  <c r="I79" i="105"/>
  <c r="J79" i="105" s="1"/>
  <c r="I74" i="105"/>
  <c r="J74" i="105" s="1"/>
  <c r="I67" i="105"/>
  <c r="J67" i="105" s="1"/>
  <c r="I58" i="105"/>
  <c r="J58" i="105" s="1"/>
  <c r="I50" i="105"/>
  <c r="J50" i="105" s="1"/>
  <c r="I35" i="105"/>
  <c r="J35" i="105" s="1"/>
  <c r="I24" i="105"/>
  <c r="J24" i="105" s="1"/>
  <c r="I7" i="105"/>
  <c r="J7" i="105" s="1"/>
  <c r="I55" i="108" l="1"/>
  <c r="J54" i="108"/>
  <c r="C63" i="108"/>
  <c r="D63" i="108" s="1"/>
  <c r="I44" i="105"/>
  <c r="J44" i="105" s="1"/>
  <c r="I71" i="105"/>
  <c r="J71" i="105" s="1"/>
  <c r="I107" i="105"/>
  <c r="J107" i="105" s="1"/>
  <c r="I118" i="105"/>
  <c r="J118" i="105" s="1"/>
  <c r="I153" i="105"/>
  <c r="J153" i="105" s="1"/>
  <c r="I41" i="105"/>
  <c r="J41" i="105" s="1"/>
  <c r="I18" i="105"/>
  <c r="J18" i="105" s="1"/>
  <c r="I27" i="105"/>
  <c r="J27" i="105" s="1"/>
  <c r="I33" i="105"/>
  <c r="J33" i="105" s="1"/>
  <c r="I10" i="105"/>
  <c r="J10" i="105" s="1"/>
  <c r="I21" i="105"/>
  <c r="J21" i="105" s="1"/>
  <c r="I30" i="105"/>
  <c r="J30" i="105" s="1"/>
  <c r="I55" i="105"/>
  <c r="J55" i="105" s="1"/>
  <c r="I47" i="105"/>
  <c r="J47" i="105" s="1"/>
  <c r="D69" i="104"/>
  <c r="I158" i="105" l="1"/>
  <c r="J158" i="105" s="1"/>
  <c r="I56" i="108"/>
  <c r="J55" i="108"/>
  <c r="C64" i="108"/>
  <c r="D64" i="108" s="1"/>
  <c r="E64" i="108" s="1"/>
  <c r="I51" i="104"/>
  <c r="J51" i="104" s="1"/>
  <c r="I36" i="104"/>
  <c r="J36" i="104" s="1"/>
  <c r="I31" i="104"/>
  <c r="J31" i="104" s="1"/>
  <c r="I57" i="108" l="1"/>
  <c r="J56" i="108"/>
  <c r="K56" i="108" s="1"/>
  <c r="C65" i="108"/>
  <c r="D65" i="108" s="1"/>
  <c r="I17" i="104"/>
  <c r="J17" i="104" s="1"/>
  <c r="I34" i="104"/>
  <c r="J34" i="104" s="1"/>
  <c r="I60" i="104"/>
  <c r="J60" i="104" s="1"/>
  <c r="I10" i="104"/>
  <c r="J10" i="104" s="1"/>
  <c r="I20" i="104"/>
  <c r="J20" i="104" s="1"/>
  <c r="I67" i="104"/>
  <c r="J67" i="104" s="1"/>
  <c r="I28" i="104"/>
  <c r="J28" i="104" s="1"/>
  <c r="I48" i="104"/>
  <c r="J48" i="104" s="1"/>
  <c r="I42" i="104"/>
  <c r="J42" i="104" s="1"/>
  <c r="I45" i="104"/>
  <c r="J45" i="104" s="1"/>
  <c r="I290" i="94"/>
  <c r="I58" i="108" l="1"/>
  <c r="J57" i="108"/>
  <c r="E65" i="108"/>
  <c r="D66" i="108"/>
  <c r="P91" i="94" l="1"/>
  <c r="P71" i="94"/>
  <c r="P82" i="94"/>
  <c r="D195" i="98"/>
  <c r="P216" i="94"/>
  <c r="D188" i="98"/>
  <c r="I59" i="108"/>
  <c r="J58" i="108"/>
  <c r="P76" i="94"/>
  <c r="P95" i="94"/>
  <c r="P148" i="94"/>
  <c r="P77" i="94"/>
  <c r="P149" i="94"/>
  <c r="P152" i="94"/>
  <c r="P79" i="94"/>
  <c r="P80" i="94"/>
  <c r="P147" i="94"/>
  <c r="P217" i="94"/>
  <c r="P253" i="94"/>
  <c r="P222" i="94"/>
  <c r="P254" i="94"/>
  <c r="P92" i="94"/>
  <c r="P287" i="94"/>
  <c r="D166" i="98"/>
  <c r="D173" i="98"/>
  <c r="N73" i="94"/>
  <c r="O73" i="94" s="1"/>
  <c r="N252" i="94"/>
  <c r="O252" i="94" s="1"/>
  <c r="N260" i="94"/>
  <c r="O260" i="94" s="1"/>
  <c r="N264" i="94"/>
  <c r="O264" i="94" s="1"/>
  <c r="N78" i="94"/>
  <c r="O78" i="94" s="1"/>
  <c r="N90" i="94"/>
  <c r="O90" i="94" s="1"/>
  <c r="N94" i="94"/>
  <c r="O94" i="94" s="1"/>
  <c r="N249" i="94"/>
  <c r="O249" i="94" s="1"/>
  <c r="N255" i="94"/>
  <c r="O255" i="94" s="1"/>
  <c r="N36" i="94"/>
  <c r="O36" i="94" s="1"/>
  <c r="N125" i="94"/>
  <c r="O125" i="94" s="1"/>
  <c r="N130" i="94"/>
  <c r="O130" i="94" s="1"/>
  <c r="N268" i="94"/>
  <c r="O268" i="94" s="1"/>
  <c r="N48" i="94"/>
  <c r="O48" i="94" s="1"/>
  <c r="N64" i="94"/>
  <c r="O64" i="94" s="1"/>
  <c r="N27" i="94"/>
  <c r="O27" i="94" s="1"/>
  <c r="N81" i="94"/>
  <c r="O81" i="94" s="1"/>
  <c r="N140" i="94"/>
  <c r="O140" i="94" s="1"/>
  <c r="N146" i="94"/>
  <c r="O146" i="94" s="1"/>
  <c r="N154" i="94"/>
  <c r="O154" i="94" s="1"/>
  <c r="N245" i="94"/>
  <c r="O245" i="94" s="1"/>
  <c r="N119" i="94"/>
  <c r="O119" i="94" s="1"/>
  <c r="N288" i="94"/>
  <c r="O288" i="94" s="1"/>
  <c r="D186" i="98" l="1"/>
  <c r="D172" i="98"/>
  <c r="I60" i="108"/>
  <c r="J59" i="108"/>
  <c r="D180" i="98"/>
  <c r="D193" i="98"/>
  <c r="D181" i="98"/>
  <c r="D189" i="98"/>
  <c r="D170" i="98"/>
  <c r="D190" i="98"/>
  <c r="D176" i="98"/>
  <c r="D179" i="98"/>
  <c r="D168" i="98"/>
  <c r="D191" i="98"/>
  <c r="D187" i="98"/>
  <c r="D171" i="98"/>
  <c r="D167" i="98"/>
  <c r="D178" i="98"/>
  <c r="J116" i="73"/>
  <c r="K116" i="73" s="1"/>
  <c r="Q270" i="94" l="1"/>
  <c r="Q272" i="94" s="1"/>
  <c r="E105" i="98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BF58" i="85"/>
  <c r="BE58" i="85"/>
  <c r="BD58" i="85"/>
  <c r="BC58" i="85"/>
  <c r="BB58" i="85"/>
  <c r="BA58" i="85"/>
  <c r="AZ58" i="85"/>
  <c r="AY58" i="85"/>
  <c r="AX58" i="85"/>
  <c r="AW58" i="85"/>
  <c r="AV58" i="85"/>
  <c r="AU58" i="85"/>
  <c r="AT58" i="85"/>
  <c r="AS58" i="85"/>
  <c r="AR58" i="85"/>
  <c r="AQ58" i="85"/>
  <c r="AP58" i="85"/>
  <c r="AO58" i="85"/>
  <c r="AN58" i="85"/>
  <c r="AM58" i="85"/>
  <c r="AL58" i="85"/>
  <c r="AK58" i="85"/>
  <c r="AJ58" i="85"/>
  <c r="AI58" i="85"/>
  <c r="AH58" i="85"/>
  <c r="AG58" i="85"/>
  <c r="AF58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E58" i="85"/>
  <c r="D58" i="85"/>
  <c r="BJ57" i="85"/>
  <c r="BF26" i="85"/>
  <c r="BE26" i="85"/>
  <c r="BD26" i="85"/>
  <c r="BC26" i="85"/>
  <c r="BB26" i="85"/>
  <c r="BA26" i="85"/>
  <c r="AZ26" i="85"/>
  <c r="AY26" i="85"/>
  <c r="AX26" i="85"/>
  <c r="AW26" i="85"/>
  <c r="AV26" i="85"/>
  <c r="AU26" i="85"/>
  <c r="AT26" i="85"/>
  <c r="AS26" i="85"/>
  <c r="AR26" i="85"/>
  <c r="AQ26" i="85"/>
  <c r="AP26" i="85"/>
  <c r="AO26" i="85"/>
  <c r="AN26" i="85"/>
  <c r="AM26" i="85"/>
  <c r="AL26" i="85"/>
  <c r="AK26" i="85"/>
  <c r="AJ26" i="85"/>
  <c r="AI26" i="85"/>
  <c r="AH26" i="85"/>
  <c r="AG26" i="85"/>
  <c r="AF26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D26" i="85"/>
  <c r="BJ25" i="85"/>
  <c r="BJ24" i="85"/>
  <c r="BJ22" i="85"/>
  <c r="D11" i="85"/>
  <c r="D19" i="85" s="1"/>
  <c r="D23" i="85" s="1"/>
  <c r="D1" i="85"/>
  <c r="I69" i="108" l="1"/>
  <c r="J68" i="108"/>
  <c r="K68" i="108" s="1"/>
  <c r="D54" i="85"/>
  <c r="D59" i="85" s="1"/>
  <c r="D61" i="85" s="1"/>
  <c r="I70" i="108" l="1"/>
  <c r="J69" i="108"/>
  <c r="D51" i="73"/>
  <c r="D32" i="73"/>
  <c r="D31" i="73"/>
  <c r="D30" i="73"/>
  <c r="D29" i="73"/>
  <c r="D28" i="73"/>
  <c r="D205" i="73"/>
  <c r="D236" i="73" s="1"/>
  <c r="D203" i="73"/>
  <c r="D200" i="73"/>
  <c r="D199" i="73"/>
  <c r="D198" i="73"/>
  <c r="D197" i="73"/>
  <c r="D196" i="73"/>
  <c r="D195" i="73"/>
  <c r="D194" i="73"/>
  <c r="D193" i="73"/>
  <c r="D192" i="73"/>
  <c r="D189" i="73"/>
  <c r="D188" i="73"/>
  <c r="D187" i="73"/>
  <c r="D186" i="73"/>
  <c r="D185" i="73"/>
  <c r="D184" i="73"/>
  <c r="D182" i="73"/>
  <c r="D181" i="73"/>
  <c r="D180" i="73"/>
  <c r="D179" i="73"/>
  <c r="D178" i="73"/>
  <c r="D177" i="73"/>
  <c r="D176" i="73"/>
  <c r="D175" i="73"/>
  <c r="D174" i="73"/>
  <c r="D173" i="73"/>
  <c r="D172" i="73"/>
  <c r="D171" i="73"/>
  <c r="D170" i="73"/>
  <c r="D169" i="73"/>
  <c r="D168" i="73"/>
  <c r="D167" i="73"/>
  <c r="D166" i="73"/>
  <c r="D165" i="73"/>
  <c r="D164" i="73"/>
  <c r="D163" i="73"/>
  <c r="D162" i="73"/>
  <c r="D161" i="73"/>
  <c r="D160" i="73"/>
  <c r="D159" i="73"/>
  <c r="D158" i="73"/>
  <c r="D157" i="73"/>
  <c r="D156" i="73"/>
  <c r="D155" i="73"/>
  <c r="D150" i="73"/>
  <c r="D149" i="73"/>
  <c r="D148" i="73"/>
  <c r="D147" i="73"/>
  <c r="D146" i="73"/>
  <c r="D145" i="73"/>
  <c r="D144" i="73"/>
  <c r="D143" i="73"/>
  <c r="D134" i="73"/>
  <c r="D133" i="73"/>
  <c r="D132" i="73"/>
  <c r="D129" i="73"/>
  <c r="D128" i="73"/>
  <c r="D127" i="73"/>
  <c r="D123" i="73"/>
  <c r="D121" i="73"/>
  <c r="D120" i="73"/>
  <c r="D119" i="73"/>
  <c r="D118" i="73"/>
  <c r="D117" i="73"/>
  <c r="D115" i="73"/>
  <c r="D107" i="73"/>
  <c r="D105" i="73"/>
  <c r="D104" i="73"/>
  <c r="D102" i="73"/>
  <c r="D101" i="73"/>
  <c r="D100" i="73"/>
  <c r="D99" i="73"/>
  <c r="D98" i="73"/>
  <c r="D97" i="73"/>
  <c r="D90" i="73"/>
  <c r="D89" i="73"/>
  <c r="D86" i="73"/>
  <c r="D85" i="73"/>
  <c r="D84" i="73"/>
  <c r="D83" i="73"/>
  <c r="D80" i="73"/>
  <c r="D78" i="73"/>
  <c r="D75" i="73"/>
  <c r="D69" i="73"/>
  <c r="D66" i="73"/>
  <c r="D64" i="73"/>
  <c r="D63" i="73"/>
  <c r="D62" i="73"/>
  <c r="D61" i="73"/>
  <c r="D60" i="73"/>
  <c r="D58" i="73"/>
  <c r="D57" i="73"/>
  <c r="D45" i="73"/>
  <c r="D44" i="73"/>
  <c r="D43" i="73"/>
  <c r="D42" i="73"/>
  <c r="D50" i="73"/>
  <c r="D49" i="73"/>
  <c r="D37" i="73"/>
  <c r="D36" i="73"/>
  <c r="D35" i="73"/>
  <c r="D34" i="73"/>
  <c r="D33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8" i="73"/>
  <c r="D7" i="73"/>
  <c r="E19" i="85" l="1"/>
  <c r="I71" i="108"/>
  <c r="J70" i="108"/>
  <c r="D235" i="73"/>
  <c r="D234" i="73" s="1"/>
  <c r="D93" i="73"/>
  <c r="D232" i="73" s="1"/>
  <c r="D202" i="73"/>
  <c r="D245" i="73"/>
  <c r="D244" i="73" s="1"/>
  <c r="D88" i="73"/>
  <c r="D131" i="73"/>
  <c r="D6" i="73"/>
  <c r="D230" i="73" s="1"/>
  <c r="D142" i="73"/>
  <c r="D190" i="73"/>
  <c r="D152" i="73"/>
  <c r="D27" i="73"/>
  <c r="D231" i="73" s="1"/>
  <c r="E23" i="85" l="1"/>
  <c r="E54" i="85" s="1"/>
  <c r="E59" i="85" s="1"/>
  <c r="I72" i="108"/>
  <c r="J71" i="108"/>
  <c r="D141" i="73"/>
  <c r="D207" i="73" s="1"/>
  <c r="D208" i="73" s="1"/>
  <c r="D136" i="73"/>
  <c r="D137" i="73" s="1"/>
  <c r="D229" i="73"/>
  <c r="D227" i="73" s="1"/>
  <c r="E61" i="85" l="1"/>
  <c r="F19" i="85"/>
  <c r="F23" i="85" s="1"/>
  <c r="F54" i="85" s="1"/>
  <c r="F59" i="85" s="1"/>
  <c r="D239" i="73"/>
  <c r="D240" i="73" s="1"/>
  <c r="I73" i="108"/>
  <c r="J72" i="108"/>
  <c r="K72" i="108" s="1"/>
  <c r="D209" i="73"/>
  <c r="F62" i="85" l="1"/>
  <c r="F61" i="85"/>
  <c r="I74" i="108"/>
  <c r="J73" i="108"/>
  <c r="DL16" i="4" l="1"/>
  <c r="DK16" i="4"/>
  <c r="DJ16" i="4"/>
  <c r="DI16" i="4"/>
  <c r="DH16" i="4"/>
  <c r="DF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V16" i="4"/>
  <c r="AU16" i="4"/>
  <c r="AT16" i="4"/>
  <c r="AS16" i="4"/>
  <c r="AR16" i="4"/>
  <c r="AQ16" i="4"/>
  <c r="AP16" i="4"/>
  <c r="AO16" i="4"/>
  <c r="AN16" i="4"/>
  <c r="AM16" i="4"/>
  <c r="AL16" i="4"/>
  <c r="AJ16" i="4"/>
  <c r="AI16" i="4"/>
  <c r="AH16" i="4"/>
  <c r="AG16" i="4"/>
  <c r="AF16" i="4"/>
  <c r="AD16" i="4"/>
  <c r="AC16" i="4"/>
  <c r="R16" i="4"/>
  <c r="Q16" i="4"/>
  <c r="L102" i="75" l="1"/>
  <c r="C102" i="75" s="1"/>
  <c r="J139" i="73"/>
  <c r="J117" i="73"/>
  <c r="K117" i="73" s="1"/>
  <c r="E106" i="98" l="1"/>
  <c r="J14" i="73"/>
  <c r="K14" i="73" s="1"/>
  <c r="E13" i="98" l="1"/>
  <c r="I113" i="98"/>
  <c r="I26" i="98"/>
  <c r="C70" i="75" l="1"/>
  <c r="C106" i="75"/>
  <c r="P268" i="94"/>
  <c r="Q268" i="94"/>
  <c r="Q264" i="94"/>
  <c r="P264" i="94"/>
  <c r="L55" i="75" l="1"/>
  <c r="C55" i="75" s="1"/>
  <c r="F6" i="75"/>
  <c r="E6" i="75" l="1"/>
  <c r="L54" i="75"/>
  <c r="L58" i="75" l="1"/>
  <c r="C54" i="75"/>
  <c r="C58" i="75" s="1"/>
  <c r="K164" i="87" l="1"/>
  <c r="L164" i="87" s="1"/>
  <c r="K161" i="87"/>
  <c r="L161" i="87" s="1"/>
  <c r="E116" i="98" l="1"/>
  <c r="E218" i="98" s="1"/>
  <c r="BJ56" i="85"/>
  <c r="DD71" i="4" l="1"/>
  <c r="DC71" i="4"/>
  <c r="DD68" i="4"/>
  <c r="U268" i="94" l="1"/>
  <c r="V268" i="94" s="1"/>
  <c r="BI33" i="85"/>
  <c r="BJ33" i="85" s="1"/>
  <c r="DC68" i="4"/>
  <c r="U264" i="94" s="1"/>
  <c r="V264" i="94" s="1"/>
  <c r="DD55" i="4"/>
  <c r="DD73" i="4" s="1"/>
  <c r="DC55" i="4"/>
  <c r="DC73" i="4" l="1"/>
  <c r="B6" i="106" l="1"/>
  <c r="J104" i="73" l="1"/>
  <c r="K104" i="73" s="1"/>
  <c r="J102" i="73"/>
  <c r="K102" i="73" s="1"/>
  <c r="J101" i="73"/>
  <c r="K101" i="73" s="1"/>
  <c r="J100" i="73"/>
  <c r="K100" i="73" s="1"/>
  <c r="E92" i="98" l="1"/>
  <c r="E94" i="98"/>
  <c r="E93" i="98"/>
  <c r="E96" i="98"/>
  <c r="Q250" i="94"/>
  <c r="Q252" i="94" s="1"/>
  <c r="Q206" i="94"/>
  <c r="P206" i="94" l="1"/>
  <c r="Q224" i="94"/>
  <c r="CX33" i="4" l="1"/>
  <c r="J115" i="73" l="1"/>
  <c r="K115" i="73" s="1"/>
  <c r="E104" i="98" l="1"/>
  <c r="Q117" i="94"/>
  <c r="Q119" i="94" s="1"/>
  <c r="K46" i="72" l="1"/>
  <c r="L46" i="72" s="1"/>
  <c r="K58" i="87" l="1"/>
  <c r="L58" i="87" s="1"/>
  <c r="B11" i="106" l="1"/>
  <c r="K157" i="105"/>
  <c r="L157" i="105" s="1"/>
  <c r="K149" i="105"/>
  <c r="L149" i="105" s="1"/>
  <c r="K143" i="105"/>
  <c r="L143" i="105" s="1"/>
  <c r="K129" i="105"/>
  <c r="L129" i="105" s="1"/>
  <c r="K126" i="105"/>
  <c r="L126" i="105" s="1"/>
  <c r="K122" i="105"/>
  <c r="L122" i="105" s="1"/>
  <c r="K101" i="105"/>
  <c r="L101" i="105" s="1"/>
  <c r="K95" i="105"/>
  <c r="L95" i="105" s="1"/>
  <c r="K67" i="105"/>
  <c r="L67" i="105" s="1"/>
  <c r="K58" i="105"/>
  <c r="L58" i="105" s="1"/>
  <c r="K35" i="105"/>
  <c r="L35" i="105" s="1"/>
  <c r="K24" i="105"/>
  <c r="L24" i="105" s="1"/>
  <c r="K7" i="105"/>
  <c r="L7" i="105" s="1"/>
  <c r="K36" i="104"/>
  <c r="L36" i="104" s="1"/>
  <c r="K31" i="104"/>
  <c r="L31" i="104" s="1"/>
  <c r="K7" i="104"/>
  <c r="K124" i="72"/>
  <c r="L124" i="72" s="1"/>
  <c r="K85" i="72"/>
  <c r="L85" i="72" s="1"/>
  <c r="K62" i="87"/>
  <c r="L62" i="87" s="1"/>
  <c r="K43" i="72"/>
  <c r="L43" i="72" s="1"/>
  <c r="K40" i="72"/>
  <c r="L40" i="72" s="1"/>
  <c r="K55" i="87"/>
  <c r="L55" i="87" s="1"/>
  <c r="K55" i="105"/>
  <c r="L55" i="105" s="1"/>
  <c r="CJ34" i="4" l="1"/>
  <c r="B12" i="106"/>
  <c r="B13" i="106" s="1"/>
  <c r="B22" i="106"/>
  <c r="B23" i="106" s="1"/>
  <c r="B26" i="106" l="1"/>
  <c r="B8" i="106" s="1"/>
  <c r="B9" i="106" s="1"/>
  <c r="B15" i="106" s="1"/>
  <c r="B16" i="106" s="1"/>
  <c r="B17" i="106" s="1"/>
  <c r="I7" i="104"/>
  <c r="J7" i="104" s="1"/>
  <c r="I68" i="104" l="1"/>
  <c r="J68" i="104" s="1"/>
  <c r="B19" i="106"/>
  <c r="B20" i="106" s="1"/>
  <c r="B31" i="106" s="1"/>
  <c r="B32" i="106" s="1"/>
  <c r="B34" i="106" s="1"/>
  <c r="B46" i="106" s="1"/>
  <c r="B47" i="106" s="1"/>
  <c r="B28" i="106"/>
  <c r="B29" i="106" s="1"/>
  <c r="L7" i="104"/>
  <c r="F82" i="84"/>
  <c r="G82" i="84" s="1"/>
  <c r="P11" i="91"/>
  <c r="P252" i="94" l="1"/>
  <c r="P255" i="94"/>
  <c r="Q255" i="94"/>
  <c r="P94" i="94"/>
  <c r="Q94" i="94"/>
  <c r="P13" i="94" l="1"/>
  <c r="AQ23" i="4" l="1"/>
  <c r="DP8" i="4" l="1"/>
  <c r="D70" i="75" l="1"/>
  <c r="C6" i="75" l="1"/>
  <c r="C33" i="75"/>
  <c r="P124" i="75" l="1"/>
  <c r="P106" i="75"/>
  <c r="P70" i="75"/>
  <c r="P59" i="75"/>
  <c r="P29" i="75"/>
  <c r="P15" i="75"/>
  <c r="P7" i="75"/>
  <c r="P138" i="75" l="1"/>
  <c r="P140" i="75" s="1"/>
  <c r="P142" i="75" s="1"/>
  <c r="P5" i="75"/>
  <c r="P47" i="75" s="1"/>
  <c r="K33" i="105"/>
  <c r="L33" i="105" s="1"/>
  <c r="K18" i="72"/>
  <c r="L18" i="72" s="1"/>
  <c r="K33" i="87"/>
  <c r="L33" i="87" s="1"/>
  <c r="K14" i="106"/>
  <c r="L14" i="106" s="1"/>
  <c r="DP39" i="4"/>
  <c r="P143" i="75" l="1"/>
  <c r="C45" i="103" l="1"/>
  <c r="B45" i="103"/>
  <c r="C44" i="103"/>
  <c r="B44" i="103"/>
  <c r="V43" i="103"/>
  <c r="U43" i="103"/>
  <c r="T43" i="103"/>
  <c r="S43" i="103"/>
  <c r="Q43" i="103"/>
  <c r="P43" i="103"/>
  <c r="O43" i="103"/>
  <c r="N43" i="103"/>
  <c r="L43" i="103"/>
  <c r="K43" i="103"/>
  <c r="J43" i="103"/>
  <c r="I43" i="103"/>
  <c r="G43" i="103"/>
  <c r="F43" i="103"/>
  <c r="E43" i="103"/>
  <c r="D43" i="103"/>
  <c r="D37" i="103"/>
  <c r="B38" i="103"/>
  <c r="C33" i="103"/>
  <c r="V13" i="103"/>
  <c r="V23" i="103" s="1"/>
  <c r="U13" i="103"/>
  <c r="T13" i="103"/>
  <c r="S13" i="103"/>
  <c r="R13" i="103"/>
  <c r="Q13" i="103"/>
  <c r="P13" i="103"/>
  <c r="O13" i="103"/>
  <c r="N13" i="103"/>
  <c r="M13" i="103"/>
  <c r="L13" i="103"/>
  <c r="K13" i="103"/>
  <c r="J13" i="103"/>
  <c r="I200" i="98" s="1"/>
  <c r="I13" i="103"/>
  <c r="H200" i="98" s="1"/>
  <c r="H13" i="103"/>
  <c r="G200" i="98" s="1"/>
  <c r="G13" i="103"/>
  <c r="F200" i="98" s="1"/>
  <c r="F209" i="98" l="1"/>
  <c r="G209" i="98"/>
  <c r="H209" i="98"/>
  <c r="I197" i="98"/>
  <c r="I209" i="98"/>
  <c r="D14" i="103"/>
  <c r="D23" i="103" s="1"/>
  <c r="C34" i="103"/>
  <c r="D25" i="103"/>
  <c r="C43" i="103"/>
  <c r="B43" i="103"/>
  <c r="E249" i="73" l="1"/>
  <c r="E248" i="73" s="1"/>
  <c r="D30" i="103"/>
  <c r="D38" i="103" s="1"/>
  <c r="C38" i="103"/>
  <c r="E14" i="103"/>
  <c r="E23" i="103" s="1"/>
  <c r="E25" i="103"/>
  <c r="E30" i="103" s="1"/>
  <c r="G26" i="103"/>
  <c r="G12" i="103"/>
  <c r="F14" i="103" l="1"/>
  <c r="F25" i="103"/>
  <c r="F30" i="103" s="1"/>
  <c r="H45" i="103"/>
  <c r="H43" i="103" s="1"/>
  <c r="D33" i="103"/>
  <c r="D34" i="103"/>
  <c r="H26" i="103"/>
  <c r="H12" i="103"/>
  <c r="M45" i="103"/>
  <c r="M43" i="103" s="1"/>
  <c r="F24" i="103" l="1"/>
  <c r="F23" i="103"/>
  <c r="G25" i="103"/>
  <c r="G30" i="103" s="1"/>
  <c r="G14" i="103"/>
  <c r="G23" i="103" s="1"/>
  <c r="R45" i="103"/>
  <c r="R43" i="103" s="1"/>
  <c r="I26" i="103"/>
  <c r="I30" i="103" s="1"/>
  <c r="I12" i="103"/>
  <c r="F162" i="98" l="1"/>
  <c r="F221" i="98" s="1"/>
  <c r="H14" i="103"/>
  <c r="H23" i="103" s="1"/>
  <c r="H25" i="103"/>
  <c r="H30" i="103" s="1"/>
  <c r="J12" i="103"/>
  <c r="J23" i="103" s="1"/>
  <c r="J26" i="103"/>
  <c r="J30" i="103" s="1"/>
  <c r="I14" i="103" l="1"/>
  <c r="I23" i="103" s="1"/>
  <c r="I24" i="103" s="1"/>
  <c r="G162" i="98"/>
  <c r="G221" i="98" s="1"/>
  <c r="I162" i="98"/>
  <c r="I221" i="98" s="1"/>
  <c r="K26" i="103"/>
  <c r="K30" i="103" s="1"/>
  <c r="K12" i="103"/>
  <c r="K23" i="103" s="1"/>
  <c r="H162" i="98" l="1"/>
  <c r="H221" i="98" s="1"/>
  <c r="L26" i="103"/>
  <c r="L30" i="103" s="1"/>
  <c r="L12" i="103"/>
  <c r="L23" i="103" s="1"/>
  <c r="M26" i="103" l="1"/>
  <c r="M30" i="103" s="1"/>
  <c r="M12" i="103"/>
  <c r="M23" i="103" s="1"/>
  <c r="N12" i="103" l="1"/>
  <c r="N23" i="103" s="1"/>
  <c r="N26" i="103"/>
  <c r="N30" i="103" s="1"/>
  <c r="O26" i="103" l="1"/>
  <c r="O30" i="103" s="1"/>
  <c r="O12" i="103"/>
  <c r="O23" i="103" s="1"/>
  <c r="P12" i="103" l="1"/>
  <c r="P23" i="103" s="1"/>
  <c r="P26" i="103"/>
  <c r="P30" i="103" s="1"/>
  <c r="Q12" i="103" l="1"/>
  <c r="Q23" i="103" s="1"/>
  <c r="Q26" i="103"/>
  <c r="Q30" i="103" s="1"/>
  <c r="R12" i="103" l="1"/>
  <c r="R23" i="103" s="1"/>
  <c r="R26" i="103"/>
  <c r="R30" i="103" s="1"/>
  <c r="S26" i="103" l="1"/>
  <c r="S30" i="103" s="1"/>
  <c r="S12" i="103"/>
  <c r="S23" i="103" s="1"/>
  <c r="T26" i="103" l="1"/>
  <c r="T30" i="103" s="1"/>
  <c r="T12" i="103"/>
  <c r="T23" i="103" s="1"/>
  <c r="U12" i="103" l="1"/>
  <c r="U23" i="103" s="1"/>
  <c r="U26" i="103"/>
  <c r="U30" i="103" s="1"/>
  <c r="V26" i="103" l="1"/>
  <c r="V30" i="103" s="1"/>
  <c r="J123" i="73" l="1"/>
  <c r="K123" i="73" s="1"/>
  <c r="E112" i="98" l="1"/>
  <c r="K48" i="106"/>
  <c r="L48" i="106" s="1"/>
  <c r="K41" i="87" l="1"/>
  <c r="L41" i="87" s="1"/>
  <c r="K18" i="106"/>
  <c r="L18" i="106" s="1"/>
  <c r="K41" i="105"/>
  <c r="L41" i="105" s="1"/>
  <c r="K42" i="104"/>
  <c r="L42" i="104" s="1"/>
  <c r="K35" i="87"/>
  <c r="L35" i="87" s="1"/>
  <c r="K30" i="87"/>
  <c r="L30" i="87" s="1"/>
  <c r="K30" i="105"/>
  <c r="L30" i="105" s="1"/>
  <c r="K24" i="87"/>
  <c r="L24" i="87" s="1"/>
  <c r="K15" i="72"/>
  <c r="L15" i="72" s="1"/>
  <c r="K27" i="87"/>
  <c r="L27" i="87" s="1"/>
  <c r="K12" i="72"/>
  <c r="L12" i="72" s="1"/>
  <c r="K21" i="87"/>
  <c r="L21" i="87" s="1"/>
  <c r="K21" i="105"/>
  <c r="L21" i="105" s="1"/>
  <c r="K20" i="104"/>
  <c r="L20" i="104" s="1"/>
  <c r="K10" i="87"/>
  <c r="L10" i="87" s="1"/>
  <c r="K10" i="106"/>
  <c r="L10" i="106" s="1"/>
  <c r="K10" i="105"/>
  <c r="L10" i="105" s="1"/>
  <c r="K10" i="104"/>
  <c r="L10" i="104" s="1"/>
  <c r="T22" i="4" l="1"/>
  <c r="K34" i="104" l="1"/>
  <c r="L34" i="104" s="1"/>
  <c r="K28" i="104" l="1"/>
  <c r="L28" i="104" s="1"/>
  <c r="K27" i="105"/>
  <c r="L27" i="105" s="1"/>
  <c r="K60" i="104" l="1"/>
  <c r="L60" i="104" s="1"/>
  <c r="AT58" i="4" l="1"/>
  <c r="K10" i="107" l="1"/>
  <c r="L10" i="107" s="1"/>
  <c r="P65" i="4" l="1"/>
  <c r="AB59" i="4"/>
  <c r="AB60" i="4"/>
  <c r="P21" i="4"/>
  <c r="K17" i="104" s="1"/>
  <c r="L17" i="104" s="1"/>
  <c r="P22" i="4"/>
  <c r="K18" i="105" s="1"/>
  <c r="L18" i="105" s="1"/>
  <c r="P23" i="4"/>
  <c r="P24" i="4"/>
  <c r="AB34" i="4"/>
  <c r="K44" i="87" s="1"/>
  <c r="L44" i="87" s="1"/>
  <c r="AH34" i="4"/>
  <c r="K50" i="87" s="1"/>
  <c r="L50" i="87" s="1"/>
  <c r="AT34" i="4"/>
  <c r="K77" i="87" s="1"/>
  <c r="L77" i="87" s="1"/>
  <c r="AW34" i="4"/>
  <c r="K174" i="87" s="1"/>
  <c r="L174" i="87" s="1"/>
  <c r="AZ34" i="4"/>
  <c r="BF34" i="4"/>
  <c r="BM34" i="4"/>
  <c r="K90" i="87" s="1"/>
  <c r="L90" i="87" s="1"/>
  <c r="BQ34" i="4"/>
  <c r="K105" i="87" s="1"/>
  <c r="L105" i="87" s="1"/>
  <c r="AB35" i="4"/>
  <c r="K25" i="72" s="1"/>
  <c r="L25" i="72" s="1"/>
  <c r="AT35" i="4"/>
  <c r="K56" i="72" s="1"/>
  <c r="L56" i="72" s="1"/>
  <c r="AW35" i="4"/>
  <c r="K129" i="72" s="1"/>
  <c r="L129" i="72" s="1"/>
  <c r="AZ35" i="4"/>
  <c r="K61" i="72" s="1"/>
  <c r="L61" i="72" s="1"/>
  <c r="BF35" i="4"/>
  <c r="K70" i="72" s="1"/>
  <c r="L70" i="72" s="1"/>
  <c r="BQ35" i="4"/>
  <c r="K90" i="72" s="1"/>
  <c r="L90" i="72" s="1"/>
  <c r="AB36" i="4"/>
  <c r="AH36" i="4"/>
  <c r="AN36" i="4"/>
  <c r="AQ36" i="4"/>
  <c r="AT36" i="4"/>
  <c r="AW36" i="4"/>
  <c r="AZ36" i="4"/>
  <c r="BC36" i="4"/>
  <c r="BF36" i="4"/>
  <c r="BI36" i="4"/>
  <c r="BM36" i="4"/>
  <c r="BQ36" i="4"/>
  <c r="AB37" i="4"/>
  <c r="AE37" i="4"/>
  <c r="AH37" i="4"/>
  <c r="AN37" i="4"/>
  <c r="AQ37" i="4"/>
  <c r="AT37" i="4"/>
  <c r="AW37" i="4"/>
  <c r="AZ37" i="4"/>
  <c r="BC37" i="4"/>
  <c r="BF37" i="4"/>
  <c r="BI37" i="4"/>
  <c r="BM37" i="4"/>
  <c r="BQ37" i="4"/>
  <c r="CN32" i="4"/>
  <c r="CN33" i="4"/>
  <c r="CN34" i="4"/>
  <c r="CN35" i="4"/>
  <c r="CN36" i="4"/>
  <c r="CJ30" i="4"/>
  <c r="CJ31" i="4"/>
  <c r="CJ32" i="4"/>
  <c r="CJ33" i="4"/>
  <c r="K116" i="87"/>
  <c r="L116" i="87" s="1"/>
  <c r="CJ36" i="4"/>
  <c r="BX27" i="4"/>
  <c r="BX28" i="4"/>
  <c r="BX29" i="4"/>
  <c r="BX30" i="4"/>
  <c r="BX31" i="4"/>
  <c r="BX32" i="4"/>
  <c r="BX33" i="4"/>
  <c r="BX34" i="4"/>
  <c r="K113" i="87" s="1"/>
  <c r="L113" i="87" s="1"/>
  <c r="BX36" i="4"/>
  <c r="BT20" i="4"/>
  <c r="BT21" i="4"/>
  <c r="BT22" i="4"/>
  <c r="K107" i="105" s="1"/>
  <c r="L107" i="105" s="1"/>
  <c r="BT24" i="4"/>
  <c r="BT25" i="4"/>
  <c r="BT26" i="4"/>
  <c r="BT27" i="4"/>
  <c r="BT28" i="4"/>
  <c r="BT29" i="4"/>
  <c r="BT31" i="4"/>
  <c r="BT32" i="4"/>
  <c r="BT33" i="4"/>
  <c r="BT36" i="4"/>
  <c r="BT37" i="4"/>
  <c r="BX59" i="4"/>
  <c r="CX70" i="4"/>
  <c r="CT70" i="4"/>
  <c r="CQ70" i="4"/>
  <c r="CN70" i="4"/>
  <c r="CX69" i="4"/>
  <c r="CT69" i="4"/>
  <c r="CQ69" i="4"/>
  <c r="CN69" i="4"/>
  <c r="CX67" i="4"/>
  <c r="CT67" i="4"/>
  <c r="CQ67" i="4"/>
  <c r="CN67" i="4"/>
  <c r="CX66" i="4"/>
  <c r="CT66" i="4"/>
  <c r="CQ66" i="4"/>
  <c r="CN66" i="4"/>
  <c r="CX65" i="4"/>
  <c r="CT65" i="4"/>
  <c r="CQ65" i="4"/>
  <c r="CN65" i="4"/>
  <c r="CX64" i="4"/>
  <c r="CT64" i="4"/>
  <c r="CQ64" i="4"/>
  <c r="CN64" i="4"/>
  <c r="CX63" i="4"/>
  <c r="CT63" i="4"/>
  <c r="CQ63" i="4"/>
  <c r="CN63" i="4"/>
  <c r="CX62" i="4"/>
  <c r="CT62" i="4"/>
  <c r="CQ62" i="4"/>
  <c r="CN62" i="4"/>
  <c r="CX61" i="4"/>
  <c r="CT61" i="4"/>
  <c r="CQ61" i="4"/>
  <c r="CX60" i="4"/>
  <c r="CT60" i="4"/>
  <c r="CQ60" i="4"/>
  <c r="CN60" i="4"/>
  <c r="CT59" i="4"/>
  <c r="CN59" i="4"/>
  <c r="CX58" i="4"/>
  <c r="CT58" i="4"/>
  <c r="CQ58" i="4"/>
  <c r="CN58" i="4"/>
  <c r="CX57" i="4"/>
  <c r="CT57" i="4"/>
  <c r="CQ57" i="4"/>
  <c r="CN57" i="4"/>
  <c r="CX54" i="4"/>
  <c r="CT54" i="4"/>
  <c r="CQ54" i="4"/>
  <c r="CN54" i="4"/>
  <c r="CX53" i="4"/>
  <c r="CT53" i="4"/>
  <c r="CQ53" i="4"/>
  <c r="CN53" i="4"/>
  <c r="CX50" i="4"/>
  <c r="CT50" i="4"/>
  <c r="CQ50" i="4"/>
  <c r="CN50" i="4"/>
  <c r="CX49" i="4"/>
  <c r="CT49" i="4"/>
  <c r="CQ49" i="4"/>
  <c r="CN49" i="4"/>
  <c r="CX48" i="4"/>
  <c r="CT48" i="4"/>
  <c r="CQ48" i="4"/>
  <c r="CN48" i="4"/>
  <c r="CX46" i="4"/>
  <c r="CT46" i="4"/>
  <c r="CQ46" i="4"/>
  <c r="CN46" i="4"/>
  <c r="CX45" i="4"/>
  <c r="CT45" i="4"/>
  <c r="CQ45" i="4"/>
  <c r="CN45" i="4"/>
  <c r="CX44" i="4"/>
  <c r="CT44" i="4"/>
  <c r="CQ44" i="4"/>
  <c r="CN44" i="4"/>
  <c r="CX43" i="4"/>
  <c r="CT43" i="4"/>
  <c r="CQ43" i="4"/>
  <c r="CN43" i="4"/>
  <c r="CX42" i="4"/>
  <c r="CT42" i="4"/>
  <c r="CQ42" i="4"/>
  <c r="CN42" i="4"/>
  <c r="CX41" i="4"/>
  <c r="CT41" i="4"/>
  <c r="CQ41" i="4"/>
  <c r="CN41" i="4"/>
  <c r="CX40" i="4"/>
  <c r="CT40" i="4"/>
  <c r="CQ40" i="4"/>
  <c r="CN40" i="4"/>
  <c r="CX39" i="4"/>
  <c r="CT39" i="4"/>
  <c r="CQ39" i="4"/>
  <c r="CN39" i="4"/>
  <c r="CX38" i="4"/>
  <c r="CT38" i="4"/>
  <c r="CQ38" i="4"/>
  <c r="CN38" i="4"/>
  <c r="CX37" i="4"/>
  <c r="CT37" i="4"/>
  <c r="CQ37" i="4"/>
  <c r="CN37" i="4"/>
  <c r="CX36" i="4"/>
  <c r="CT36" i="4"/>
  <c r="CQ36" i="4"/>
  <c r="CX35" i="4"/>
  <c r="CT35" i="4"/>
  <c r="CQ35" i="4"/>
  <c r="CT34" i="4"/>
  <c r="CQ34" i="4"/>
  <c r="CT33" i="4"/>
  <c r="CQ33" i="4"/>
  <c r="CX32" i="4"/>
  <c r="CT32" i="4"/>
  <c r="CQ32" i="4"/>
  <c r="CX31" i="4"/>
  <c r="CT31" i="4"/>
  <c r="CQ31" i="4"/>
  <c r="CN31" i="4"/>
  <c r="CX30" i="4"/>
  <c r="CT30" i="4"/>
  <c r="CQ30" i="4"/>
  <c r="CN30" i="4"/>
  <c r="CX29" i="4"/>
  <c r="CT29" i="4"/>
  <c r="CQ29" i="4"/>
  <c r="CN29" i="4"/>
  <c r="CX28" i="4"/>
  <c r="CT28" i="4"/>
  <c r="CQ28" i="4"/>
  <c r="CN28" i="4"/>
  <c r="CX27" i="4"/>
  <c r="CT27" i="4"/>
  <c r="CQ27" i="4"/>
  <c r="CN27" i="4"/>
  <c r="CX26" i="4"/>
  <c r="CT26" i="4"/>
  <c r="CQ26" i="4"/>
  <c r="CX25" i="4"/>
  <c r="CT25" i="4"/>
  <c r="CQ25" i="4"/>
  <c r="CN25" i="4"/>
  <c r="CX24" i="4"/>
  <c r="CT24" i="4"/>
  <c r="CQ24" i="4"/>
  <c r="CN24" i="4"/>
  <c r="CX23" i="4"/>
  <c r="CT23" i="4"/>
  <c r="CQ23" i="4"/>
  <c r="CN23" i="4"/>
  <c r="K118" i="105"/>
  <c r="L118" i="105" s="1"/>
  <c r="CT22" i="4"/>
  <c r="K139" i="105" s="1"/>
  <c r="L139" i="105" s="1"/>
  <c r="CQ22" i="4"/>
  <c r="K136" i="105" s="1"/>
  <c r="L136" i="105" s="1"/>
  <c r="CN22" i="4"/>
  <c r="K132" i="105" s="1"/>
  <c r="L132" i="105" s="1"/>
  <c r="CX21" i="4"/>
  <c r="CT21" i="4"/>
  <c r="CQ21" i="4"/>
  <c r="CN21" i="4"/>
  <c r="CX20" i="4"/>
  <c r="CT20" i="4"/>
  <c r="CQ20" i="4"/>
  <c r="CN20" i="4"/>
  <c r="CT19" i="4"/>
  <c r="CQ19" i="4"/>
  <c r="CN19" i="4"/>
  <c r="CX18" i="4"/>
  <c r="CT18" i="4"/>
  <c r="CQ18" i="4"/>
  <c r="CX17" i="4"/>
  <c r="CT17" i="4"/>
  <c r="CQ17" i="4"/>
  <c r="CN17" i="4"/>
  <c r="CJ70" i="4"/>
  <c r="BX70" i="4"/>
  <c r="BT70" i="4"/>
  <c r="CJ69" i="4"/>
  <c r="BX69" i="4"/>
  <c r="BT69" i="4"/>
  <c r="CJ67" i="4"/>
  <c r="BX67" i="4"/>
  <c r="BT67" i="4"/>
  <c r="CJ66" i="4"/>
  <c r="BX66" i="4"/>
  <c r="BT66" i="4"/>
  <c r="CJ65" i="4"/>
  <c r="BX65" i="4"/>
  <c r="BT65" i="4"/>
  <c r="CJ64" i="4"/>
  <c r="BX64" i="4"/>
  <c r="BT64" i="4"/>
  <c r="I64" i="4" s="1"/>
  <c r="DQ64" i="4" s="1"/>
  <c r="CJ63" i="4"/>
  <c r="BX63" i="4"/>
  <c r="BT63" i="4"/>
  <c r="CJ62" i="4"/>
  <c r="BX62" i="4"/>
  <c r="BT62" i="4"/>
  <c r="CJ61" i="4"/>
  <c r="BX61" i="4"/>
  <c r="BT61" i="4"/>
  <c r="CJ60" i="4"/>
  <c r="BX60" i="4"/>
  <c r="BT60" i="4"/>
  <c r="CJ59" i="4"/>
  <c r="CJ58" i="4"/>
  <c r="BX58" i="4"/>
  <c r="CJ57" i="4"/>
  <c r="BX57" i="4"/>
  <c r="BT57" i="4"/>
  <c r="CJ54" i="4"/>
  <c r="BX54" i="4"/>
  <c r="BT54" i="4"/>
  <c r="CJ53" i="4"/>
  <c r="BX53" i="4"/>
  <c r="BT53" i="4"/>
  <c r="CJ50" i="4"/>
  <c r="BX50" i="4"/>
  <c r="BT50" i="4"/>
  <c r="CJ49" i="4"/>
  <c r="BT49" i="4"/>
  <c r="CJ48" i="4"/>
  <c r="BT48" i="4"/>
  <c r="CJ46" i="4"/>
  <c r="BT46" i="4"/>
  <c r="CJ45" i="4"/>
  <c r="BT45" i="4"/>
  <c r="CJ44" i="4"/>
  <c r="BT44" i="4"/>
  <c r="CJ43" i="4"/>
  <c r="BT43" i="4"/>
  <c r="CJ42" i="4"/>
  <c r="BT42" i="4"/>
  <c r="CJ41" i="4"/>
  <c r="BT41" i="4"/>
  <c r="CJ40" i="4"/>
  <c r="BT40" i="4"/>
  <c r="CJ39" i="4"/>
  <c r="BT39" i="4"/>
  <c r="CJ38" i="4"/>
  <c r="BT38" i="4"/>
  <c r="CJ37" i="4"/>
  <c r="CJ29" i="4"/>
  <c r="CJ28" i="4"/>
  <c r="CJ27" i="4"/>
  <c r="CJ26" i="4"/>
  <c r="BX26" i="4"/>
  <c r="CJ25" i="4"/>
  <c r="K117" i="105" s="1"/>
  <c r="BX25" i="4"/>
  <c r="CJ24" i="4"/>
  <c r="K116" i="105" s="1"/>
  <c r="BX24" i="4"/>
  <c r="CJ23" i="4"/>
  <c r="K114" i="105" s="1"/>
  <c r="BX23" i="4"/>
  <c r="CJ22" i="4"/>
  <c r="K113" i="105" s="1"/>
  <c r="L113" i="105" s="1"/>
  <c r="BX22" i="4"/>
  <c r="K110" i="105" s="1"/>
  <c r="L110" i="105" s="1"/>
  <c r="CJ21" i="4"/>
  <c r="BX21" i="4"/>
  <c r="CJ20" i="4"/>
  <c r="BX20" i="4"/>
  <c r="CJ19" i="4"/>
  <c r="BX19" i="4"/>
  <c r="BT19" i="4"/>
  <c r="CJ18" i="4"/>
  <c r="BX18" i="4"/>
  <c r="BT18" i="4"/>
  <c r="CJ17" i="4"/>
  <c r="BX17" i="4"/>
  <c r="BT17" i="4"/>
  <c r="BQ70" i="4"/>
  <c r="BM70" i="4"/>
  <c r="BI70" i="4"/>
  <c r="BQ69" i="4"/>
  <c r="BM69" i="4"/>
  <c r="BI69" i="4"/>
  <c r="BQ67" i="4"/>
  <c r="BM67" i="4"/>
  <c r="BI67" i="4"/>
  <c r="BQ66" i="4"/>
  <c r="BM66" i="4"/>
  <c r="BI66" i="4"/>
  <c r="BQ65" i="4"/>
  <c r="BM65" i="4"/>
  <c r="BI65" i="4"/>
  <c r="BQ64" i="4"/>
  <c r="BM64" i="4"/>
  <c r="BI64" i="4"/>
  <c r="BQ63" i="4"/>
  <c r="BM63" i="4"/>
  <c r="BI63" i="4"/>
  <c r="BQ62" i="4"/>
  <c r="BM62" i="4"/>
  <c r="BI62" i="4"/>
  <c r="BQ61" i="4"/>
  <c r="BM61" i="4"/>
  <c r="BI61" i="4"/>
  <c r="BQ60" i="4"/>
  <c r="BM60" i="4"/>
  <c r="BI60" i="4"/>
  <c r="BQ59" i="4"/>
  <c r="BM59" i="4"/>
  <c r="BI59" i="4"/>
  <c r="BQ58" i="4"/>
  <c r="BQ57" i="4"/>
  <c r="BM57" i="4"/>
  <c r="BI57" i="4"/>
  <c r="BQ54" i="4"/>
  <c r="BM54" i="4"/>
  <c r="BI54" i="4"/>
  <c r="BQ53" i="4"/>
  <c r="BM53" i="4"/>
  <c r="BI53" i="4"/>
  <c r="BQ50" i="4"/>
  <c r="BM50" i="4"/>
  <c r="BI50" i="4"/>
  <c r="BQ49" i="4"/>
  <c r="BM49" i="4"/>
  <c r="BI49" i="4"/>
  <c r="BQ48" i="4"/>
  <c r="BM48" i="4"/>
  <c r="BI48" i="4"/>
  <c r="BQ46" i="4"/>
  <c r="BM46" i="4"/>
  <c r="BI46" i="4"/>
  <c r="BQ45" i="4"/>
  <c r="BM45" i="4"/>
  <c r="BI45" i="4"/>
  <c r="BQ44" i="4"/>
  <c r="BM44" i="4"/>
  <c r="BI44" i="4"/>
  <c r="BQ43" i="4"/>
  <c r="BM43" i="4"/>
  <c r="BI43" i="4"/>
  <c r="BQ42" i="4"/>
  <c r="BM42" i="4"/>
  <c r="BI42" i="4"/>
  <c r="BQ41" i="4"/>
  <c r="BM41" i="4"/>
  <c r="BI41" i="4"/>
  <c r="BQ40" i="4"/>
  <c r="BM40" i="4"/>
  <c r="BI40" i="4"/>
  <c r="BQ39" i="4"/>
  <c r="BM39" i="4"/>
  <c r="BI39" i="4"/>
  <c r="BQ38" i="4"/>
  <c r="BM38" i="4"/>
  <c r="BI38" i="4"/>
  <c r="BQ33" i="4"/>
  <c r="BM33" i="4"/>
  <c r="BI33" i="4"/>
  <c r="BQ32" i="4"/>
  <c r="BM32" i="4"/>
  <c r="BI32" i="4"/>
  <c r="BQ31" i="4"/>
  <c r="BM31" i="4"/>
  <c r="BI31" i="4"/>
  <c r="BQ30" i="4"/>
  <c r="BM30" i="4"/>
  <c r="BI30" i="4"/>
  <c r="BQ29" i="4"/>
  <c r="BM29" i="4"/>
  <c r="BI29" i="4"/>
  <c r="BQ28" i="4"/>
  <c r="BM28" i="4"/>
  <c r="BI28" i="4"/>
  <c r="BQ27" i="4"/>
  <c r="BM27" i="4"/>
  <c r="BI27" i="4"/>
  <c r="BQ26" i="4"/>
  <c r="BM26" i="4"/>
  <c r="BI26" i="4"/>
  <c r="BQ25" i="4"/>
  <c r="BI25" i="4"/>
  <c r="BQ24" i="4"/>
  <c r="BI24" i="4"/>
  <c r="BQ23" i="4"/>
  <c r="BI23" i="4"/>
  <c r="BQ22" i="4"/>
  <c r="BM22" i="4"/>
  <c r="K92" i="105" s="1"/>
  <c r="L92" i="105" s="1"/>
  <c r="BI22" i="4"/>
  <c r="K98" i="105" s="1"/>
  <c r="L98" i="105" s="1"/>
  <c r="BQ21" i="4"/>
  <c r="BM21" i="4"/>
  <c r="BI21" i="4"/>
  <c r="BQ20" i="4"/>
  <c r="BM20" i="4"/>
  <c r="BI20" i="4"/>
  <c r="BQ19" i="4"/>
  <c r="BM19" i="4"/>
  <c r="BI19" i="4"/>
  <c r="BQ18" i="4"/>
  <c r="BM18" i="4"/>
  <c r="BI18" i="4"/>
  <c r="BQ17" i="4"/>
  <c r="BM17" i="4"/>
  <c r="BI17" i="4"/>
  <c r="BF70" i="4"/>
  <c r="BC70" i="4"/>
  <c r="AZ70" i="4"/>
  <c r="AW70" i="4"/>
  <c r="BF69" i="4"/>
  <c r="BC69" i="4"/>
  <c r="AZ69" i="4"/>
  <c r="AW69" i="4"/>
  <c r="BF67" i="4"/>
  <c r="BC67" i="4"/>
  <c r="AZ67" i="4"/>
  <c r="AW67" i="4"/>
  <c r="BF66" i="4"/>
  <c r="BC66" i="4"/>
  <c r="AZ66" i="4"/>
  <c r="AW66" i="4"/>
  <c r="BF65" i="4"/>
  <c r="BC65" i="4"/>
  <c r="AZ65" i="4"/>
  <c r="AW65" i="4"/>
  <c r="BF64" i="4"/>
  <c r="BC64" i="4"/>
  <c r="AZ64" i="4"/>
  <c r="AW64" i="4"/>
  <c r="BF63" i="4"/>
  <c r="BC63" i="4"/>
  <c r="AZ63" i="4"/>
  <c r="AW63" i="4"/>
  <c r="BF62" i="4"/>
  <c r="BC62" i="4"/>
  <c r="AZ62" i="4"/>
  <c r="AW62" i="4"/>
  <c r="BF61" i="4"/>
  <c r="BC61" i="4"/>
  <c r="AZ61" i="4"/>
  <c r="AW61" i="4"/>
  <c r="BF60" i="4"/>
  <c r="BC60" i="4"/>
  <c r="AZ60" i="4"/>
  <c r="AW60" i="4"/>
  <c r="BF59" i="4"/>
  <c r="BC59" i="4"/>
  <c r="AZ59" i="4"/>
  <c r="BF58" i="4"/>
  <c r="BC58" i="4"/>
  <c r="AZ58" i="4"/>
  <c r="AW58" i="4"/>
  <c r="BF57" i="4"/>
  <c r="BC57" i="4"/>
  <c r="AZ57" i="4"/>
  <c r="AW57" i="4"/>
  <c r="BF54" i="4"/>
  <c r="BC54" i="4"/>
  <c r="AZ54" i="4"/>
  <c r="AW54" i="4"/>
  <c r="BF53" i="4"/>
  <c r="BC53" i="4"/>
  <c r="AZ53" i="4"/>
  <c r="AW53" i="4"/>
  <c r="BF50" i="4"/>
  <c r="BC50" i="4"/>
  <c r="AZ50" i="4"/>
  <c r="AW50" i="4"/>
  <c r="BF49" i="4"/>
  <c r="BC49" i="4"/>
  <c r="AZ49" i="4"/>
  <c r="AW49" i="4"/>
  <c r="BF48" i="4"/>
  <c r="BC48" i="4"/>
  <c r="AZ48" i="4"/>
  <c r="AW48" i="4"/>
  <c r="BF46" i="4"/>
  <c r="BC46" i="4"/>
  <c r="AZ46" i="4"/>
  <c r="AW46" i="4"/>
  <c r="BF45" i="4"/>
  <c r="BC45" i="4"/>
  <c r="AZ45" i="4"/>
  <c r="AW45" i="4"/>
  <c r="BF44" i="4"/>
  <c r="BC44" i="4"/>
  <c r="AZ44" i="4"/>
  <c r="AW44" i="4"/>
  <c r="BF43" i="4"/>
  <c r="BC43" i="4"/>
  <c r="AZ43" i="4"/>
  <c r="AW43" i="4"/>
  <c r="BF42" i="4"/>
  <c r="BC42" i="4"/>
  <c r="AZ42" i="4"/>
  <c r="AW42" i="4"/>
  <c r="BF41" i="4"/>
  <c r="BC41" i="4"/>
  <c r="AZ41" i="4"/>
  <c r="AW41" i="4"/>
  <c r="BF40" i="4"/>
  <c r="BC40" i="4"/>
  <c r="AZ40" i="4"/>
  <c r="AW40" i="4"/>
  <c r="BF39" i="4"/>
  <c r="BC39" i="4"/>
  <c r="AZ39" i="4"/>
  <c r="AW39" i="4"/>
  <c r="BF38" i="4"/>
  <c r="BC38" i="4"/>
  <c r="AZ38" i="4"/>
  <c r="AW38" i="4"/>
  <c r="BF33" i="4"/>
  <c r="BC33" i="4"/>
  <c r="AZ33" i="4"/>
  <c r="AW33" i="4"/>
  <c r="BF32" i="4"/>
  <c r="BC32" i="4"/>
  <c r="AZ32" i="4"/>
  <c r="AW32" i="4"/>
  <c r="BF31" i="4"/>
  <c r="BC31" i="4"/>
  <c r="AZ31" i="4"/>
  <c r="AW31" i="4"/>
  <c r="BF30" i="4"/>
  <c r="AZ30" i="4"/>
  <c r="AW30" i="4"/>
  <c r="BF29" i="4"/>
  <c r="BC29" i="4"/>
  <c r="AZ29" i="4"/>
  <c r="AW29" i="4"/>
  <c r="BF28" i="4"/>
  <c r="BC28" i="4"/>
  <c r="AZ28" i="4"/>
  <c r="AW28" i="4"/>
  <c r="BF27" i="4"/>
  <c r="BC27" i="4"/>
  <c r="K30" i="106" s="1"/>
  <c r="L30" i="106" s="1"/>
  <c r="AZ27" i="4"/>
  <c r="AW27" i="4"/>
  <c r="BF26" i="4"/>
  <c r="BC26" i="4"/>
  <c r="AZ26" i="4"/>
  <c r="AW26" i="4"/>
  <c r="BF25" i="4"/>
  <c r="BC25" i="4"/>
  <c r="AZ25" i="4"/>
  <c r="AW25" i="4"/>
  <c r="BF24" i="4"/>
  <c r="BC24" i="4"/>
  <c r="AZ24" i="4"/>
  <c r="AW24" i="4"/>
  <c r="BF23" i="4"/>
  <c r="BC23" i="4"/>
  <c r="AZ23" i="4"/>
  <c r="AW23" i="4"/>
  <c r="BF22" i="4"/>
  <c r="K85" i="105" s="1"/>
  <c r="L85" i="105" s="1"/>
  <c r="BC22" i="4"/>
  <c r="K88" i="105" s="1"/>
  <c r="L88" i="105" s="1"/>
  <c r="AZ22" i="4"/>
  <c r="K82" i="105" s="1"/>
  <c r="L82" i="105" s="1"/>
  <c r="AW22" i="4"/>
  <c r="K153" i="105" s="1"/>
  <c r="L153" i="105" s="1"/>
  <c r="BF21" i="4"/>
  <c r="BC21" i="4"/>
  <c r="AZ21" i="4"/>
  <c r="AW21" i="4"/>
  <c r="BF20" i="4"/>
  <c r="BC20" i="4"/>
  <c r="AZ20" i="4"/>
  <c r="AW20" i="4"/>
  <c r="BF19" i="4"/>
  <c r="BC19" i="4"/>
  <c r="AZ19" i="4"/>
  <c r="AW19" i="4"/>
  <c r="BF18" i="4"/>
  <c r="BC18" i="4"/>
  <c r="AZ18" i="4"/>
  <c r="AW18" i="4"/>
  <c r="BF17" i="4"/>
  <c r="BC17" i="4"/>
  <c r="AZ17" i="4"/>
  <c r="AW17" i="4"/>
  <c r="AT70" i="4"/>
  <c r="AQ70" i="4"/>
  <c r="AT69" i="4"/>
  <c r="AQ69" i="4"/>
  <c r="AT67" i="4"/>
  <c r="AQ67" i="4"/>
  <c r="AT66" i="4"/>
  <c r="AQ66" i="4"/>
  <c r="AT65" i="4"/>
  <c r="AQ65" i="4"/>
  <c r="AT64" i="4"/>
  <c r="AQ64" i="4"/>
  <c r="AT63" i="4"/>
  <c r="AQ63" i="4"/>
  <c r="AT62" i="4"/>
  <c r="AQ62" i="4"/>
  <c r="AT61" i="4"/>
  <c r="AQ61" i="4"/>
  <c r="AT60" i="4"/>
  <c r="AQ60" i="4"/>
  <c r="AT57" i="4"/>
  <c r="AQ57" i="4"/>
  <c r="AT54" i="4"/>
  <c r="AQ54" i="4"/>
  <c r="AT53" i="4"/>
  <c r="AQ53" i="4"/>
  <c r="AT50" i="4"/>
  <c r="AQ50" i="4"/>
  <c r="I50" i="4" s="1"/>
  <c r="DQ50" i="4" s="1"/>
  <c r="AT49" i="4"/>
  <c r="AQ49" i="4"/>
  <c r="AT48" i="4"/>
  <c r="AQ48" i="4"/>
  <c r="AT46" i="4"/>
  <c r="AQ46" i="4"/>
  <c r="AT45" i="4"/>
  <c r="AQ45" i="4"/>
  <c r="AQ44" i="4"/>
  <c r="AT43" i="4"/>
  <c r="AQ43" i="4"/>
  <c r="AT42" i="4"/>
  <c r="AQ42" i="4"/>
  <c r="AT41" i="4"/>
  <c r="AQ41" i="4"/>
  <c r="AT40" i="4"/>
  <c r="AQ40" i="4"/>
  <c r="AT39" i="4"/>
  <c r="AQ39" i="4"/>
  <c r="AT38" i="4"/>
  <c r="AQ38" i="4"/>
  <c r="AT33" i="4"/>
  <c r="AQ33" i="4"/>
  <c r="AT32" i="4"/>
  <c r="AQ32" i="4"/>
  <c r="AT31" i="4"/>
  <c r="AQ31" i="4"/>
  <c r="AT30" i="4"/>
  <c r="K27" i="106" s="1"/>
  <c r="L27" i="106" s="1"/>
  <c r="AQ30" i="4"/>
  <c r="AT29" i="4"/>
  <c r="AQ29" i="4"/>
  <c r="AT28" i="4"/>
  <c r="AQ28" i="4"/>
  <c r="AT27" i="4"/>
  <c r="AQ27" i="4"/>
  <c r="AT26" i="4"/>
  <c r="AQ26" i="4"/>
  <c r="AQ24" i="4"/>
  <c r="AT22" i="4"/>
  <c r="K79" i="105" s="1"/>
  <c r="L79" i="105" s="1"/>
  <c r="AQ22" i="4"/>
  <c r="K74" i="105" s="1"/>
  <c r="L74" i="105" s="1"/>
  <c r="AT21" i="4"/>
  <c r="AQ21" i="4"/>
  <c r="AT20" i="4"/>
  <c r="AQ20" i="4"/>
  <c r="AT19" i="4"/>
  <c r="AQ19" i="4"/>
  <c r="AT18" i="4"/>
  <c r="AQ18" i="4"/>
  <c r="AT17" i="4"/>
  <c r="AQ17" i="4"/>
  <c r="AN70" i="4"/>
  <c r="AN69" i="4"/>
  <c r="AN67" i="4"/>
  <c r="AN66" i="4"/>
  <c r="AN65" i="4"/>
  <c r="AN64" i="4"/>
  <c r="AN63" i="4"/>
  <c r="AN62" i="4"/>
  <c r="AN61" i="4"/>
  <c r="AN60" i="4"/>
  <c r="AN59" i="4"/>
  <c r="AN57" i="4"/>
  <c r="AN54" i="4"/>
  <c r="AN53" i="4"/>
  <c r="AN50" i="4"/>
  <c r="AN49" i="4"/>
  <c r="AN48" i="4"/>
  <c r="AN46" i="4"/>
  <c r="AN45" i="4"/>
  <c r="AN44" i="4"/>
  <c r="AN43" i="4"/>
  <c r="AN42" i="4"/>
  <c r="AN41" i="4"/>
  <c r="AN40" i="4"/>
  <c r="AN39" i="4"/>
  <c r="AN38" i="4"/>
  <c r="AN33" i="4"/>
  <c r="AN32" i="4"/>
  <c r="AN31" i="4"/>
  <c r="AN30" i="4"/>
  <c r="AN29" i="4"/>
  <c r="AN28" i="4"/>
  <c r="AN27" i="4"/>
  <c r="AN26" i="4"/>
  <c r="AN25" i="4"/>
  <c r="AN24" i="4"/>
  <c r="AN21" i="4"/>
  <c r="AN20" i="4"/>
  <c r="AN19" i="4"/>
  <c r="AN18" i="4"/>
  <c r="AN17" i="4"/>
  <c r="AH70" i="4"/>
  <c r="AH69" i="4"/>
  <c r="AH67" i="4"/>
  <c r="AH66" i="4"/>
  <c r="AH65" i="4"/>
  <c r="AH64" i="4"/>
  <c r="AH63" i="4"/>
  <c r="AH62" i="4"/>
  <c r="AH61" i="4"/>
  <c r="AH60" i="4"/>
  <c r="AH59" i="4"/>
  <c r="AH58" i="4"/>
  <c r="AH57" i="4"/>
  <c r="AH54" i="4"/>
  <c r="AH53" i="4"/>
  <c r="AH50" i="4"/>
  <c r="AH49" i="4"/>
  <c r="AH48" i="4"/>
  <c r="AH46" i="4"/>
  <c r="AH45" i="4"/>
  <c r="AH44" i="4"/>
  <c r="AH43" i="4"/>
  <c r="AH42" i="4"/>
  <c r="AH41" i="4"/>
  <c r="AH40" i="4"/>
  <c r="AH39" i="4"/>
  <c r="AH38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K50" i="105" s="1"/>
  <c r="L50" i="105" s="1"/>
  <c r="AH21" i="4"/>
  <c r="K51" i="104" s="1"/>
  <c r="L51" i="104" s="1"/>
  <c r="AH20" i="4"/>
  <c r="AH19" i="4"/>
  <c r="AH18" i="4"/>
  <c r="AH17" i="4"/>
  <c r="AE70" i="4"/>
  <c r="AE69" i="4"/>
  <c r="AE67" i="4"/>
  <c r="AE66" i="4"/>
  <c r="AE65" i="4"/>
  <c r="AE64" i="4"/>
  <c r="AE63" i="4"/>
  <c r="AE62" i="4"/>
  <c r="AE61" i="4"/>
  <c r="AE60" i="4"/>
  <c r="AE59" i="4"/>
  <c r="AE57" i="4"/>
  <c r="AE54" i="4"/>
  <c r="AE53" i="4"/>
  <c r="AE50" i="4"/>
  <c r="AE49" i="4"/>
  <c r="AE48" i="4"/>
  <c r="AE46" i="4"/>
  <c r="AE45" i="4"/>
  <c r="AE44" i="4"/>
  <c r="AE43" i="4"/>
  <c r="AE42" i="4"/>
  <c r="AE41" i="4"/>
  <c r="AE40" i="4"/>
  <c r="AE39" i="4"/>
  <c r="AE38" i="4"/>
  <c r="AE33" i="4"/>
  <c r="AE32" i="4"/>
  <c r="AE31" i="4"/>
  <c r="AE30" i="4"/>
  <c r="AE29" i="4"/>
  <c r="AE27" i="4"/>
  <c r="AE26" i="4"/>
  <c r="AE25" i="4"/>
  <c r="AE24" i="4"/>
  <c r="AE23" i="4"/>
  <c r="AE20" i="4"/>
  <c r="AE19" i="4"/>
  <c r="AE18" i="4"/>
  <c r="AE17" i="4"/>
  <c r="AB72" i="4"/>
  <c r="DM72" i="4" s="1"/>
  <c r="AB70" i="4"/>
  <c r="AB69" i="4"/>
  <c r="AB67" i="4"/>
  <c r="AB66" i="4"/>
  <c r="AB65" i="4"/>
  <c r="AB64" i="4"/>
  <c r="AB63" i="4"/>
  <c r="AB62" i="4"/>
  <c r="AB61" i="4"/>
  <c r="AB57" i="4"/>
  <c r="AB54" i="4"/>
  <c r="AB53" i="4"/>
  <c r="AB50" i="4"/>
  <c r="AB49" i="4"/>
  <c r="AB48" i="4"/>
  <c r="AB46" i="4"/>
  <c r="AB45" i="4"/>
  <c r="AB44" i="4"/>
  <c r="AB43" i="4"/>
  <c r="AB42" i="4"/>
  <c r="AB41" i="4"/>
  <c r="AB40" i="4"/>
  <c r="AB39" i="4"/>
  <c r="AB38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K44" i="105" s="1"/>
  <c r="L44" i="105" s="1"/>
  <c r="AB21" i="4"/>
  <c r="AB20" i="4"/>
  <c r="AB19" i="4"/>
  <c r="AB18" i="4"/>
  <c r="AB17" i="4"/>
  <c r="P70" i="4"/>
  <c r="P69" i="4"/>
  <c r="P67" i="4"/>
  <c r="P66" i="4"/>
  <c r="P64" i="4"/>
  <c r="P63" i="4"/>
  <c r="P62" i="4"/>
  <c r="I62" i="4" s="1"/>
  <c r="DQ62" i="4" s="1"/>
  <c r="P61" i="4"/>
  <c r="I61" i="4" s="1"/>
  <c r="DQ61" i="4" s="1"/>
  <c r="P60" i="4"/>
  <c r="P59" i="4"/>
  <c r="P58" i="4"/>
  <c r="P57" i="4"/>
  <c r="I57" i="4" s="1"/>
  <c r="DQ57" i="4" s="1"/>
  <c r="P54" i="4"/>
  <c r="P53" i="4"/>
  <c r="P50" i="4"/>
  <c r="P49" i="4"/>
  <c r="P48" i="4"/>
  <c r="P46" i="4"/>
  <c r="P45" i="4"/>
  <c r="I45" i="4" s="1"/>
  <c r="DQ45" i="4" s="1"/>
  <c r="P44" i="4"/>
  <c r="P43" i="4"/>
  <c r="P42" i="4"/>
  <c r="I42" i="4" s="1"/>
  <c r="DQ42" i="4" s="1"/>
  <c r="P41" i="4"/>
  <c r="P40" i="4"/>
  <c r="P39" i="4"/>
  <c r="I39" i="4" s="1"/>
  <c r="DQ39" i="4" s="1"/>
  <c r="P38" i="4"/>
  <c r="P37" i="4"/>
  <c r="I37" i="4" s="1"/>
  <c r="DQ37" i="4" s="1"/>
  <c r="P36" i="4"/>
  <c r="I36" i="4" s="1"/>
  <c r="DQ36" i="4" s="1"/>
  <c r="P35" i="4"/>
  <c r="P34" i="4"/>
  <c r="K18" i="87" s="1"/>
  <c r="L18" i="87" s="1"/>
  <c r="P33" i="4"/>
  <c r="P32" i="4"/>
  <c r="I32" i="4" s="1"/>
  <c r="DQ32" i="4" s="1"/>
  <c r="P31" i="4"/>
  <c r="I31" i="4" s="1"/>
  <c r="DQ31" i="4" s="1"/>
  <c r="P30" i="4"/>
  <c r="P29" i="4"/>
  <c r="P28" i="4"/>
  <c r="P27" i="4"/>
  <c r="I27" i="4" s="1"/>
  <c r="DQ27" i="4" s="1"/>
  <c r="P26" i="4"/>
  <c r="I26" i="4" s="1"/>
  <c r="DQ26" i="4" s="1"/>
  <c r="P25" i="4"/>
  <c r="P20" i="4"/>
  <c r="I20" i="4" s="1"/>
  <c r="P19" i="4"/>
  <c r="P18" i="4"/>
  <c r="P17" i="4"/>
  <c r="I60" i="4" l="1"/>
  <c r="DQ60" i="4" s="1"/>
  <c r="DQ20" i="4"/>
  <c r="I46" i="4"/>
  <c r="DQ46" i="4" s="1"/>
  <c r="K24" i="106"/>
  <c r="L24" i="106" s="1"/>
  <c r="U135" i="94"/>
  <c r="V135" i="94" s="1"/>
  <c r="BI40" i="85"/>
  <c r="BJ40" i="85" s="1"/>
  <c r="CQ52" i="4"/>
  <c r="CT52" i="4"/>
  <c r="K67" i="104"/>
  <c r="L67" i="104" s="1"/>
  <c r="AW52" i="4"/>
  <c r="K80" i="87"/>
  <c r="L80" i="87" s="1"/>
  <c r="AZ52" i="4"/>
  <c r="K45" i="104"/>
  <c r="L45" i="104" s="1"/>
  <c r="AB52" i="4"/>
  <c r="P52" i="4"/>
  <c r="BQ52" i="4"/>
  <c r="K83" i="87"/>
  <c r="L83" i="87" s="1"/>
  <c r="BF52" i="4"/>
  <c r="DM17" i="4"/>
  <c r="DM29" i="4"/>
  <c r="DM33" i="4"/>
  <c r="DM37" i="4"/>
  <c r="DM41" i="4"/>
  <c r="DM48" i="4"/>
  <c r="DM62" i="4"/>
  <c r="DM69" i="4"/>
  <c r="DM64" i="4"/>
  <c r="DM60" i="4"/>
  <c r="DM57" i="4"/>
  <c r="DM63" i="4"/>
  <c r="DM67" i="4"/>
  <c r="DM19" i="4"/>
  <c r="DM27" i="4"/>
  <c r="DM31" i="4"/>
  <c r="DM39" i="4"/>
  <c r="DM43" i="4"/>
  <c r="DM54" i="4"/>
  <c r="DM50" i="4"/>
  <c r="DM20" i="4"/>
  <c r="DM32" i="4"/>
  <c r="DM40" i="4"/>
  <c r="DM42" i="4"/>
  <c r="DM45" i="4"/>
  <c r="DM46" i="4"/>
  <c r="K8" i="72"/>
  <c r="L8" i="72" s="1"/>
  <c r="K21" i="106"/>
  <c r="L21" i="106" s="1"/>
  <c r="K8" i="107"/>
  <c r="I8" i="107"/>
  <c r="J8" i="107" s="1"/>
  <c r="K7" i="107"/>
  <c r="I7" i="107"/>
  <c r="J7" i="107" s="1"/>
  <c r="K9" i="107"/>
  <c r="I9" i="107"/>
  <c r="J9" i="107" s="1"/>
  <c r="K11" i="107"/>
  <c r="I11" i="107"/>
  <c r="J11" i="107" s="1"/>
  <c r="K63" i="105"/>
  <c r="L63" i="105" s="1"/>
  <c r="K63" i="104"/>
  <c r="L63" i="104" s="1"/>
  <c r="L7" i="107" l="1"/>
  <c r="L11" i="107"/>
  <c r="L8" i="107"/>
  <c r="AE16" i="4"/>
  <c r="AK16" i="4"/>
  <c r="AW16" i="4"/>
  <c r="O21" i="90" l="1"/>
  <c r="N21" i="90"/>
  <c r="M21" i="90"/>
  <c r="L21" i="90"/>
  <c r="K21" i="90"/>
  <c r="J21" i="90"/>
  <c r="I21" i="90"/>
  <c r="H21" i="90"/>
  <c r="G21" i="90"/>
  <c r="F21" i="90"/>
  <c r="E21" i="90"/>
  <c r="D21" i="90"/>
  <c r="C21" i="90"/>
  <c r="P118" i="94"/>
  <c r="P119" i="94" s="1"/>
  <c r="F67" i="98"/>
  <c r="G67" i="98" s="1"/>
  <c r="H67" i="98" s="1"/>
  <c r="I67" i="98" s="1"/>
  <c r="F66" i="98"/>
  <c r="G66" i="98" s="1"/>
  <c r="H66" i="98" s="1"/>
  <c r="I66" i="98" s="1"/>
  <c r="F45" i="98"/>
  <c r="G45" i="98" s="1"/>
  <c r="H45" i="98" s="1"/>
  <c r="I45" i="98" s="1"/>
  <c r="H197" i="98"/>
  <c r="G197" i="98"/>
  <c r="F197" i="98"/>
  <c r="H113" i="98"/>
  <c r="F113" i="98"/>
  <c r="G113" i="98"/>
  <c r="H26" i="98"/>
  <c r="G26" i="98"/>
  <c r="F26" i="98"/>
  <c r="K178" i="87"/>
  <c r="L178" i="87" s="1"/>
  <c r="K132" i="87"/>
  <c r="L132" i="87" s="1"/>
  <c r="C11" i="75"/>
  <c r="J105" i="73"/>
  <c r="K105" i="73" s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B68" i="4"/>
  <c r="U260" i="94" s="1"/>
  <c r="V260" i="94" s="1"/>
  <c r="BS68" i="4"/>
  <c r="BR68" i="4"/>
  <c r="AP68" i="4"/>
  <c r="L155" i="87"/>
  <c r="CZ55" i="4"/>
  <c r="CK55" i="4"/>
  <c r="BS55" i="4"/>
  <c r="BH55" i="4"/>
  <c r="BG55" i="4"/>
  <c r="BB55" i="4"/>
  <c r="BA55" i="4"/>
  <c r="AY55" i="4"/>
  <c r="AX55" i="4"/>
  <c r="AV55" i="4"/>
  <c r="O106" i="75"/>
  <c r="N106" i="75"/>
  <c r="K106" i="75"/>
  <c r="H106" i="75"/>
  <c r="G106" i="75"/>
  <c r="F106" i="75"/>
  <c r="D106" i="75"/>
  <c r="O70" i="75"/>
  <c r="N70" i="75"/>
  <c r="K70" i="75"/>
  <c r="H70" i="75"/>
  <c r="G70" i="75"/>
  <c r="F70" i="75"/>
  <c r="Q21" i="94"/>
  <c r="Q33" i="94"/>
  <c r="Q36" i="94"/>
  <c r="Q73" i="94"/>
  <c r="P73" i="94"/>
  <c r="Q260" i="94"/>
  <c r="DH68" i="4"/>
  <c r="CV55" i="4"/>
  <c r="K93" i="87"/>
  <c r="L93" i="87" s="1"/>
  <c r="R55" i="4"/>
  <c r="P28" i="94"/>
  <c r="J7" i="73"/>
  <c r="K7" i="73" s="1"/>
  <c r="J154" i="73"/>
  <c r="K154" i="73" s="1"/>
  <c r="J153" i="73"/>
  <c r="K153" i="73" s="1"/>
  <c r="J133" i="73"/>
  <c r="K133" i="73" s="1"/>
  <c r="J129" i="73"/>
  <c r="K129" i="73" s="1"/>
  <c r="J128" i="73"/>
  <c r="K128" i="73" s="1"/>
  <c r="J127" i="73"/>
  <c r="K127" i="73" s="1"/>
  <c r="J120" i="73"/>
  <c r="K120" i="73" s="1"/>
  <c r="J119" i="73"/>
  <c r="K119" i="73" s="1"/>
  <c r="J118" i="73"/>
  <c r="K118" i="73" s="1"/>
  <c r="J107" i="73"/>
  <c r="K107" i="73" s="1"/>
  <c r="J98" i="73"/>
  <c r="K98" i="73" s="1"/>
  <c r="J97" i="73"/>
  <c r="J94" i="73"/>
  <c r="K94" i="73" s="1"/>
  <c r="J85" i="73"/>
  <c r="K85" i="73" s="1"/>
  <c r="J84" i="73"/>
  <c r="K84" i="73" s="1"/>
  <c r="J83" i="73"/>
  <c r="K83" i="73" s="1"/>
  <c r="J78" i="73"/>
  <c r="K78" i="73" s="1"/>
  <c r="J69" i="73"/>
  <c r="K69" i="73" s="1"/>
  <c r="J66" i="73"/>
  <c r="K66" i="73" s="1"/>
  <c r="J64" i="73"/>
  <c r="K64" i="73" s="1"/>
  <c r="J63" i="73"/>
  <c r="K63" i="73" s="1"/>
  <c r="J62" i="73"/>
  <c r="K62" i="73" s="1"/>
  <c r="J61" i="73"/>
  <c r="K61" i="73" s="1"/>
  <c r="J58" i="73"/>
  <c r="K58" i="73" s="1"/>
  <c r="J57" i="73"/>
  <c r="K57" i="73" s="1"/>
  <c r="J44" i="73"/>
  <c r="K44" i="73" s="1"/>
  <c r="J43" i="73"/>
  <c r="K43" i="73" s="1"/>
  <c r="J42" i="73"/>
  <c r="K42" i="73" s="1"/>
  <c r="J37" i="73"/>
  <c r="K37" i="73" s="1"/>
  <c r="J36" i="73"/>
  <c r="K36" i="73" s="1"/>
  <c r="J32" i="73"/>
  <c r="K32" i="73" s="1"/>
  <c r="J31" i="73"/>
  <c r="K31" i="73" s="1"/>
  <c r="J30" i="73"/>
  <c r="K30" i="73" s="1"/>
  <c r="J29" i="73"/>
  <c r="K29" i="73" s="1"/>
  <c r="J28" i="73"/>
  <c r="K28" i="73" s="1"/>
  <c r="J25" i="73"/>
  <c r="K25" i="73" s="1"/>
  <c r="J24" i="73"/>
  <c r="K24" i="73" s="1"/>
  <c r="J23" i="73"/>
  <c r="K23" i="73" s="1"/>
  <c r="J22" i="73"/>
  <c r="K22" i="73" s="1"/>
  <c r="J20" i="73"/>
  <c r="K20" i="73" s="1"/>
  <c r="J19" i="73"/>
  <c r="K19" i="73" s="1"/>
  <c r="J18" i="73"/>
  <c r="K18" i="73" s="1"/>
  <c r="J17" i="73"/>
  <c r="K17" i="73" s="1"/>
  <c r="J16" i="73"/>
  <c r="K16" i="73" s="1"/>
  <c r="J15" i="73"/>
  <c r="K15" i="73" s="1"/>
  <c r="C11" i="92"/>
  <c r="P11" i="92" s="1"/>
  <c r="J13" i="73"/>
  <c r="K13" i="73" s="1"/>
  <c r="J10" i="73"/>
  <c r="K10" i="73" s="1"/>
  <c r="J9" i="73"/>
  <c r="K9" i="73" s="1"/>
  <c r="J8" i="73"/>
  <c r="K8" i="73" s="1"/>
  <c r="J86" i="73"/>
  <c r="K86" i="73" s="1"/>
  <c r="K88" i="4"/>
  <c r="J88" i="4"/>
  <c r="DN69" i="4"/>
  <c r="DH71" i="4"/>
  <c r="I17" i="4"/>
  <c r="P78" i="94"/>
  <c r="Q78" i="94"/>
  <c r="Q90" i="94"/>
  <c r="Q245" i="94"/>
  <c r="Q288" i="94"/>
  <c r="Q249" i="94"/>
  <c r="Q242" i="94"/>
  <c r="Q154" i="94"/>
  <c r="Q146" i="94"/>
  <c r="Q140" i="94"/>
  <c r="Q130" i="94"/>
  <c r="Q125" i="94"/>
  <c r="Q102" i="94"/>
  <c r="Q81" i="94"/>
  <c r="Q97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I126" i="83"/>
  <c r="I125" i="83"/>
  <c r="J126" i="83"/>
  <c r="J125" i="83"/>
  <c r="D11" i="83"/>
  <c r="D10" i="83"/>
  <c r="D9" i="83"/>
  <c r="H11" i="83"/>
  <c r="H10" i="83"/>
  <c r="H9" i="83"/>
  <c r="L11" i="83"/>
  <c r="L10" i="83"/>
  <c r="D148" i="83"/>
  <c r="C148" i="83"/>
  <c r="B148" i="83"/>
  <c r="D144" i="83"/>
  <c r="C144" i="83"/>
  <c r="B144" i="83"/>
  <c r="K11" i="83"/>
  <c r="K10" i="83"/>
  <c r="F8" i="83"/>
  <c r="H125" i="83" s="1"/>
  <c r="B8" i="83"/>
  <c r="D8" i="83" s="1"/>
  <c r="G9" i="83"/>
  <c r="K59" i="75"/>
  <c r="C46" i="75"/>
  <c r="C45" i="75"/>
  <c r="C37" i="75"/>
  <c r="C36" i="75"/>
  <c r="H124" i="75"/>
  <c r="H59" i="75"/>
  <c r="H29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C114" i="84" s="1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DP67" i="4"/>
  <c r="DP66" i="4"/>
  <c r="DP65" i="4"/>
  <c r="DP64" i="4"/>
  <c r="DP63" i="4"/>
  <c r="DP62" i="4"/>
  <c r="DP61" i="4"/>
  <c r="DP60" i="4"/>
  <c r="DP59" i="4"/>
  <c r="DP57" i="4"/>
  <c r="DP50" i="4"/>
  <c r="DP49" i="4"/>
  <c r="DP48" i="4"/>
  <c r="DP46" i="4"/>
  <c r="DP45" i="4"/>
  <c r="DP44" i="4"/>
  <c r="DP43" i="4"/>
  <c r="DP42" i="4"/>
  <c r="DP41" i="4"/>
  <c r="DP40" i="4"/>
  <c r="DP38" i="4"/>
  <c r="DP37" i="4"/>
  <c r="DP33" i="4"/>
  <c r="DP32" i="4"/>
  <c r="DP31" i="4"/>
  <c r="DP29" i="4"/>
  <c r="DP27" i="4"/>
  <c r="DP25" i="4"/>
  <c r="DP24" i="4"/>
  <c r="DP23" i="4"/>
  <c r="DP20" i="4"/>
  <c r="DP19" i="4"/>
  <c r="DP17" i="4"/>
  <c r="DP15" i="4"/>
  <c r="DP14" i="4"/>
  <c r="DP13" i="4"/>
  <c r="DP12" i="4"/>
  <c r="DP11" i="4"/>
  <c r="DP10" i="4"/>
  <c r="DP9" i="4"/>
  <c r="DP71" i="4"/>
  <c r="BV71" i="4"/>
  <c r="BV68" i="4"/>
  <c r="CS71" i="4"/>
  <c r="CR71" i="4"/>
  <c r="CS68" i="4"/>
  <c r="CP71" i="4"/>
  <c r="CO71" i="4"/>
  <c r="CP68" i="4"/>
  <c r="CL71" i="4"/>
  <c r="CK71" i="4"/>
  <c r="CL68" i="4"/>
  <c r="CK68" i="4"/>
  <c r="BZ71" i="4"/>
  <c r="BY71" i="4"/>
  <c r="BZ68" i="4"/>
  <c r="BY68" i="4"/>
  <c r="BU71" i="4"/>
  <c r="BS71" i="4"/>
  <c r="BR71" i="4"/>
  <c r="BO71" i="4"/>
  <c r="BN71" i="4"/>
  <c r="BO68" i="4"/>
  <c r="BM71" i="4"/>
  <c r="BK71" i="4"/>
  <c r="BJ71" i="4"/>
  <c r="BK68" i="4"/>
  <c r="BH71" i="4"/>
  <c r="BG71" i="4"/>
  <c r="BH68" i="4"/>
  <c r="BG68" i="4"/>
  <c r="BE71" i="4"/>
  <c r="BD71" i="4"/>
  <c r="BE68" i="4"/>
  <c r="BD68" i="4"/>
  <c r="BB71" i="4"/>
  <c r="BA71" i="4"/>
  <c r="BB68" i="4"/>
  <c r="BA68" i="4"/>
  <c r="AY71" i="4"/>
  <c r="AX71" i="4"/>
  <c r="AY68" i="4"/>
  <c r="AV71" i="4"/>
  <c r="AU71" i="4"/>
  <c r="AV68" i="4"/>
  <c r="AS71" i="4"/>
  <c r="AR71" i="4"/>
  <c r="AS68" i="4"/>
  <c r="AP71" i="4"/>
  <c r="AO71" i="4"/>
  <c r="AJ71" i="4"/>
  <c r="AI71" i="4"/>
  <c r="AJ68" i="4"/>
  <c r="AI68" i="4"/>
  <c r="AG71" i="4"/>
  <c r="AF71" i="4"/>
  <c r="AG68" i="4"/>
  <c r="AD71" i="4"/>
  <c r="AC71" i="4"/>
  <c r="AD68" i="4"/>
  <c r="R71" i="4"/>
  <c r="Q71" i="4"/>
  <c r="R68" i="4"/>
  <c r="Q68" i="4"/>
  <c r="V68" i="4"/>
  <c r="DA71" i="4"/>
  <c r="CZ71" i="4"/>
  <c r="CY71" i="4"/>
  <c r="DA68" i="4"/>
  <c r="CZ68" i="4"/>
  <c r="CV71" i="4"/>
  <c r="CU71" i="4"/>
  <c r="CV68" i="4"/>
  <c r="CU68" i="4"/>
  <c r="I72" i="4"/>
  <c r="O15" i="75"/>
  <c r="N15" i="75"/>
  <c r="D15" i="75"/>
  <c r="C5" i="83"/>
  <c r="O59" i="75"/>
  <c r="N59" i="75"/>
  <c r="G59" i="75"/>
  <c r="F59" i="75"/>
  <c r="D59" i="75"/>
  <c r="C30" i="75"/>
  <c r="C29" i="75" s="1"/>
  <c r="G124" i="75"/>
  <c r="G29" i="75"/>
  <c r="G7" i="75"/>
  <c r="N29" i="75"/>
  <c r="N7" i="75"/>
  <c r="F124" i="75"/>
  <c r="F38" i="75"/>
  <c r="F29" i="75"/>
  <c r="CA68" i="4"/>
  <c r="G5" i="83"/>
  <c r="D38" i="75"/>
  <c r="O29" i="75"/>
  <c r="K29" i="75"/>
  <c r="D29" i="75"/>
  <c r="O7" i="75"/>
  <c r="D7" i="75"/>
  <c r="D124" i="75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B71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F71" i="4"/>
  <c r="CG68" i="4"/>
  <c r="J16" i="4"/>
  <c r="K16" i="4"/>
  <c r="V16" i="4"/>
  <c r="AA16" i="4"/>
  <c r="AB16" i="4"/>
  <c r="J68" i="4"/>
  <c r="K68" i="4"/>
  <c r="N68" i="4"/>
  <c r="X68" i="4"/>
  <c r="Z68" i="4"/>
  <c r="AA68" i="4"/>
  <c r="AL68" i="4"/>
  <c r="AM68" i="4"/>
  <c r="AZ68" i="4"/>
  <c r="BL68" i="4"/>
  <c r="BW68" i="4"/>
  <c r="CM68" i="4"/>
  <c r="CT68" i="4"/>
  <c r="DL68" i="4"/>
  <c r="M71" i="4"/>
  <c r="N71" i="4"/>
  <c r="P71" i="4"/>
  <c r="T71" i="4"/>
  <c r="U71" i="4"/>
  <c r="V71" i="4"/>
  <c r="W71" i="4"/>
  <c r="X71" i="4"/>
  <c r="Y71" i="4"/>
  <c r="Z71" i="4"/>
  <c r="AA71" i="4"/>
  <c r="AB71" i="4"/>
  <c r="AE71" i="4"/>
  <c r="AH71" i="4"/>
  <c r="AK71" i="4"/>
  <c r="AL71" i="4"/>
  <c r="AM71" i="4"/>
  <c r="AN71" i="4"/>
  <c r="AQ71" i="4"/>
  <c r="AT71" i="4"/>
  <c r="AW71" i="4"/>
  <c r="AZ71" i="4"/>
  <c r="BC71" i="4"/>
  <c r="BF71" i="4"/>
  <c r="BI71" i="4"/>
  <c r="BL71" i="4"/>
  <c r="BP71" i="4"/>
  <c r="BQ71" i="4"/>
  <c r="BT71" i="4"/>
  <c r="BW71" i="4"/>
  <c r="BX71" i="4"/>
  <c r="CA71" i="4"/>
  <c r="CD71" i="4"/>
  <c r="CG71" i="4"/>
  <c r="CJ71" i="4"/>
  <c r="CM71" i="4"/>
  <c r="CN71" i="4"/>
  <c r="CQ71" i="4"/>
  <c r="CT71" i="4"/>
  <c r="CW71" i="4"/>
  <c r="CX71" i="4"/>
  <c r="DI71" i="4"/>
  <c r="DJ71" i="4"/>
  <c r="DK71" i="4"/>
  <c r="DL71" i="4"/>
  <c r="D16" i="76"/>
  <c r="C32" i="75"/>
  <c r="C11" i="83"/>
  <c r="G10" i="83"/>
  <c r="G11" i="83"/>
  <c r="C10" i="83"/>
  <c r="C9" i="83"/>
  <c r="E142" i="83"/>
  <c r="K5" i="83"/>
  <c r="I124" i="83"/>
  <c r="H124" i="83"/>
  <c r="I84" i="4"/>
  <c r="J186" i="73"/>
  <c r="K186" i="73" s="1"/>
  <c r="J99" i="73"/>
  <c r="K99" i="73" s="1"/>
  <c r="J132" i="73"/>
  <c r="K132" i="73" s="1"/>
  <c r="F15" i="75"/>
  <c r="C16" i="75"/>
  <c r="D4" i="76"/>
  <c r="C39" i="75"/>
  <c r="D114" i="84" l="1"/>
  <c r="BI9" i="85"/>
  <c r="BJ9" i="85" s="1"/>
  <c r="J224" i="73"/>
  <c r="J223" i="73" s="1"/>
  <c r="H131" i="83"/>
  <c r="I130" i="83"/>
  <c r="E18" i="98"/>
  <c r="F18" i="98" s="1"/>
  <c r="G18" i="98" s="1"/>
  <c r="H18" i="98" s="1"/>
  <c r="I18" i="98" s="1"/>
  <c r="E28" i="98"/>
  <c r="F28" i="98" s="1"/>
  <c r="G28" i="98" s="1"/>
  <c r="H28" i="98" s="1"/>
  <c r="I28" i="98" s="1"/>
  <c r="E52" i="98"/>
  <c r="F52" i="98" s="1"/>
  <c r="G52" i="98" s="1"/>
  <c r="H52" i="98" s="1"/>
  <c r="I52" i="98" s="1"/>
  <c r="E73" i="98"/>
  <c r="F73" i="98" s="1"/>
  <c r="G73" i="98" s="1"/>
  <c r="H73" i="98" s="1"/>
  <c r="I73" i="98" s="1"/>
  <c r="E107" i="98"/>
  <c r="E19" i="98"/>
  <c r="F19" i="98" s="1"/>
  <c r="G19" i="98" s="1"/>
  <c r="H19" i="98" s="1"/>
  <c r="I19" i="98" s="1"/>
  <c r="E29" i="98"/>
  <c r="F29" i="98" s="1"/>
  <c r="G29" i="98" s="1"/>
  <c r="H29" i="98" s="1"/>
  <c r="I29" i="98" s="1"/>
  <c r="E78" i="98"/>
  <c r="E108" i="98"/>
  <c r="E6" i="98"/>
  <c r="F6" i="98" s="1"/>
  <c r="G6" i="98" s="1"/>
  <c r="H6" i="98" s="1"/>
  <c r="I6" i="98" s="1"/>
  <c r="E97" i="98"/>
  <c r="E12" i="98"/>
  <c r="E21" i="98"/>
  <c r="F21" i="98" s="1"/>
  <c r="G21" i="98" s="1"/>
  <c r="H21" i="98" s="1"/>
  <c r="I21" i="98" s="1"/>
  <c r="E30" i="98"/>
  <c r="F30" i="98" s="1"/>
  <c r="G30" i="98" s="1"/>
  <c r="H30" i="98" s="1"/>
  <c r="I30" i="98" s="1"/>
  <c r="E56" i="98"/>
  <c r="F56" i="98" s="1"/>
  <c r="G56" i="98" s="1"/>
  <c r="H56" i="98" s="1"/>
  <c r="I56" i="98" s="1"/>
  <c r="E79" i="98"/>
  <c r="E109" i="98"/>
  <c r="E22" i="98"/>
  <c r="F22" i="98" s="1"/>
  <c r="G22" i="98" s="1"/>
  <c r="H22" i="98" s="1"/>
  <c r="I22" i="98" s="1"/>
  <c r="E36" i="98"/>
  <c r="F36" i="98" s="1"/>
  <c r="E57" i="98"/>
  <c r="F57" i="98" s="1"/>
  <c r="G57" i="98" s="1"/>
  <c r="H57" i="98" s="1"/>
  <c r="I57" i="98" s="1"/>
  <c r="E80" i="98"/>
  <c r="F80" i="98" s="1"/>
  <c r="G80" i="98" s="1"/>
  <c r="H80" i="98" s="1"/>
  <c r="I80" i="98" s="1"/>
  <c r="E14" i="98"/>
  <c r="F14" i="98" s="1"/>
  <c r="G14" i="98" s="1"/>
  <c r="H14" i="98" s="1"/>
  <c r="I14" i="98" s="1"/>
  <c r="E37" i="98"/>
  <c r="E58" i="98"/>
  <c r="F58" i="98" s="1"/>
  <c r="G58" i="98" s="1"/>
  <c r="H58" i="98" s="1"/>
  <c r="I58" i="98" s="1"/>
  <c r="E87" i="98"/>
  <c r="E15" i="98"/>
  <c r="F15" i="98" s="1"/>
  <c r="G15" i="98" s="1"/>
  <c r="H15" i="98" s="1"/>
  <c r="I15" i="98" s="1"/>
  <c r="E41" i="98"/>
  <c r="E59" i="98"/>
  <c r="F59" i="98" s="1"/>
  <c r="G59" i="98" s="1"/>
  <c r="H59" i="98" s="1"/>
  <c r="I59" i="98" s="1"/>
  <c r="E81" i="98"/>
  <c r="F81" i="98" s="1"/>
  <c r="G81" i="98" s="1"/>
  <c r="H81" i="98" s="1"/>
  <c r="I81" i="98" s="1"/>
  <c r="E16" i="98"/>
  <c r="F16" i="98" s="1"/>
  <c r="G16" i="98" s="1"/>
  <c r="H16" i="98" s="1"/>
  <c r="I16" i="98" s="1"/>
  <c r="E26" i="98"/>
  <c r="E42" i="98"/>
  <c r="F42" i="98" s="1"/>
  <c r="G42" i="98" s="1"/>
  <c r="H42" i="98" s="1"/>
  <c r="I42" i="98" s="1"/>
  <c r="E61" i="98"/>
  <c r="F61" i="98" s="1"/>
  <c r="G61" i="98" s="1"/>
  <c r="H61" i="98" s="1"/>
  <c r="I61" i="98" s="1"/>
  <c r="E90" i="98"/>
  <c r="F90" i="98" s="1"/>
  <c r="G90" i="98" s="1"/>
  <c r="H90" i="98" s="1"/>
  <c r="I90" i="98" s="1"/>
  <c r="E115" i="98"/>
  <c r="E17" i="98"/>
  <c r="F17" i="98" s="1"/>
  <c r="G17" i="98" s="1"/>
  <c r="H17" i="98" s="1"/>
  <c r="I17" i="98" s="1"/>
  <c r="E27" i="98"/>
  <c r="E44" i="98"/>
  <c r="F44" i="98" s="1"/>
  <c r="G44" i="98" s="1"/>
  <c r="H44" i="98" s="1"/>
  <c r="I44" i="98" s="1"/>
  <c r="E98" i="98"/>
  <c r="E91" i="98"/>
  <c r="F91" i="98" s="1"/>
  <c r="G91" i="98" s="1"/>
  <c r="H91" i="98" s="1"/>
  <c r="I91" i="98" s="1"/>
  <c r="E9" i="98"/>
  <c r="F9" i="98" s="1"/>
  <c r="G9" i="98" s="1"/>
  <c r="E64" i="98"/>
  <c r="F64" i="98" s="1"/>
  <c r="G64" i="98" s="1"/>
  <c r="H64" i="98" s="1"/>
  <c r="I64" i="98" s="1"/>
  <c r="E7" i="98"/>
  <c r="F7" i="98" s="1"/>
  <c r="G7" i="98" s="1"/>
  <c r="E8" i="98"/>
  <c r="F8" i="98" s="1"/>
  <c r="G8" i="98" s="1"/>
  <c r="E53" i="98"/>
  <c r="F53" i="98" s="1"/>
  <c r="G53" i="98" s="1"/>
  <c r="H53" i="98" s="1"/>
  <c r="I53" i="98" s="1"/>
  <c r="E24" i="98"/>
  <c r="F24" i="98" s="1"/>
  <c r="G24" i="98" s="1"/>
  <c r="H24" i="98" s="1"/>
  <c r="E23" i="98"/>
  <c r="F23" i="98" s="1"/>
  <c r="G23" i="98" s="1"/>
  <c r="H23" i="98" s="1"/>
  <c r="I23" i="98" s="1"/>
  <c r="E160" i="98"/>
  <c r="E89" i="98"/>
  <c r="F89" i="98" s="1"/>
  <c r="G89" i="98" s="1"/>
  <c r="H89" i="98" s="1"/>
  <c r="I89" i="98" s="1"/>
  <c r="L29" i="75"/>
  <c r="E114" i="98"/>
  <c r="J131" i="73"/>
  <c r="K131" i="73" s="1"/>
  <c r="J93" i="73"/>
  <c r="K93" i="73" s="1"/>
  <c r="J6" i="73"/>
  <c r="K6" i="73" s="1"/>
  <c r="N5" i="75"/>
  <c r="N47" i="75" s="1"/>
  <c r="J68" i="111"/>
  <c r="J80" i="111" s="1"/>
  <c r="O5" i="75"/>
  <c r="O47" i="75" s="1"/>
  <c r="D5" i="75"/>
  <c r="D47" i="75" s="1"/>
  <c r="L59" i="75"/>
  <c r="G138" i="75"/>
  <c r="G140" i="75" s="1"/>
  <c r="G142" i="75" s="1"/>
  <c r="L70" i="75"/>
  <c r="L15" i="75"/>
  <c r="H138" i="75"/>
  <c r="L106" i="75"/>
  <c r="E29" i="75"/>
  <c r="L7" i="75"/>
  <c r="E38" i="75"/>
  <c r="F138" i="75"/>
  <c r="D138" i="75"/>
  <c r="K138" i="75"/>
  <c r="BI6" i="85"/>
  <c r="Q274" i="94"/>
  <c r="Q276" i="94" s="1"/>
  <c r="Q289" i="94"/>
  <c r="F37" i="98"/>
  <c r="G37" i="98" s="1"/>
  <c r="H37" i="98" s="1"/>
  <c r="I37" i="98" s="1"/>
  <c r="F51" i="98"/>
  <c r="G51" i="98" s="1"/>
  <c r="H51" i="98" s="1"/>
  <c r="I51" i="98" s="1"/>
  <c r="F55" i="98"/>
  <c r="G55" i="98" s="1"/>
  <c r="H55" i="98" s="1"/>
  <c r="I55" i="98" s="1"/>
  <c r="F62" i="98"/>
  <c r="G62" i="98" s="1"/>
  <c r="H62" i="98" s="1"/>
  <c r="I62" i="98" s="1"/>
  <c r="F84" i="98"/>
  <c r="G84" i="98" s="1"/>
  <c r="H84" i="98" s="1"/>
  <c r="I84" i="98" s="1"/>
  <c r="C5" i="92"/>
  <c r="P5" i="92" s="1"/>
  <c r="F43" i="98"/>
  <c r="G43" i="98" s="1"/>
  <c r="H43" i="98" s="1"/>
  <c r="I43" i="98" s="1"/>
  <c r="F74" i="98"/>
  <c r="G74" i="98" s="1"/>
  <c r="H74" i="98" s="1"/>
  <c r="I74" i="98" s="1"/>
  <c r="C8" i="92"/>
  <c r="P8" i="92" s="1"/>
  <c r="F27" i="98"/>
  <c r="G27" i="98" s="1"/>
  <c r="F31" i="98"/>
  <c r="G31" i="98" s="1"/>
  <c r="H31" i="98" s="1"/>
  <c r="I31" i="98" s="1"/>
  <c r="F39" i="98"/>
  <c r="G39" i="98" s="1"/>
  <c r="H39" i="98" s="1"/>
  <c r="I39" i="98" s="1"/>
  <c r="F71" i="98"/>
  <c r="G71" i="98" s="1"/>
  <c r="H71" i="98" s="1"/>
  <c r="I71" i="98" s="1"/>
  <c r="C21" i="92"/>
  <c r="P21" i="92" s="1"/>
  <c r="I131" i="83"/>
  <c r="DL55" i="4"/>
  <c r="DL73" i="4" s="1"/>
  <c r="H8" i="83"/>
  <c r="G8" i="83"/>
  <c r="DN17" i="4"/>
  <c r="D22" i="90"/>
  <c r="H22" i="90"/>
  <c r="L22" i="90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E22" i="90"/>
  <c r="M22" i="90"/>
  <c r="C8" i="83"/>
  <c r="J22" i="90"/>
  <c r="H27" i="91"/>
  <c r="H24" i="84"/>
  <c r="C42" i="77"/>
  <c r="C46" i="77" s="1"/>
  <c r="I69" i="84"/>
  <c r="D27" i="91"/>
  <c r="C9" i="92"/>
  <c r="P9" i="92" s="1"/>
  <c r="DK55" i="4"/>
  <c r="C9" i="75"/>
  <c r="C12" i="92"/>
  <c r="P12" i="92" s="1"/>
  <c r="C7" i="92"/>
  <c r="P7" i="92" s="1"/>
  <c r="C20" i="92"/>
  <c r="P20" i="92" s="1"/>
  <c r="C15" i="92"/>
  <c r="P15" i="92" s="1"/>
  <c r="DP16" i="4"/>
  <c r="C14" i="92"/>
  <c r="P14" i="92" s="1"/>
  <c r="C10" i="92"/>
  <c r="P10" i="92" s="1"/>
  <c r="F88" i="98"/>
  <c r="G88" i="98" s="1"/>
  <c r="H88" i="98" s="1"/>
  <c r="I88" i="98" s="1"/>
  <c r="F13" i="98"/>
  <c r="G13" i="98" s="1"/>
  <c r="H13" i="98" s="1"/>
  <c r="I13" i="98" s="1"/>
  <c r="C45" i="83"/>
  <c r="P260" i="94"/>
  <c r="P242" i="94"/>
  <c r="D217" i="98"/>
  <c r="D216" i="98" s="1"/>
  <c r="BB73" i="4"/>
  <c r="DN63" i="4"/>
  <c r="B73" i="83"/>
  <c r="C4" i="92"/>
  <c r="P4" i="92" s="1"/>
  <c r="J197" i="73"/>
  <c r="K197" i="73" s="1"/>
  <c r="H9" i="84"/>
  <c r="I9" i="84"/>
  <c r="C16" i="92"/>
  <c r="P16" i="92" s="1"/>
  <c r="J124" i="83"/>
  <c r="I132" i="83" s="1"/>
  <c r="G61" i="84"/>
  <c r="C26" i="77"/>
  <c r="C36" i="77" s="1"/>
  <c r="DN72" i="4"/>
  <c r="H73" i="84"/>
  <c r="I73" i="84"/>
  <c r="C44" i="75"/>
  <c r="C38" i="75" s="1"/>
  <c r="H23" i="84"/>
  <c r="I23" i="84"/>
  <c r="C133" i="84"/>
  <c r="F29" i="76"/>
  <c r="F47" i="76" s="1"/>
  <c r="G26" i="77"/>
  <c r="G36" i="77" s="1"/>
  <c r="O5" i="83"/>
  <c r="P5" i="83" s="1"/>
  <c r="F29" i="84"/>
  <c r="I29" i="84" s="1"/>
  <c r="D136" i="84" s="1"/>
  <c r="C136" i="84"/>
  <c r="F61" i="84"/>
  <c r="O10" i="83"/>
  <c r="F147" i="83"/>
  <c r="E5" i="76"/>
  <c r="E3" i="76" s="1"/>
  <c r="H67" i="84"/>
  <c r="C6" i="92"/>
  <c r="P6" i="92" s="1"/>
  <c r="P245" i="94"/>
  <c r="E147" i="83"/>
  <c r="CK73" i="4"/>
  <c r="K22" i="90"/>
  <c r="D115" i="84"/>
  <c r="C14" i="75"/>
  <c r="BG73" i="4"/>
  <c r="F22" i="90"/>
  <c r="L27" i="91"/>
  <c r="R73" i="4"/>
  <c r="BH73" i="4"/>
  <c r="G22" i="90"/>
  <c r="C10" i="75"/>
  <c r="I22" i="90"/>
  <c r="C8" i="75"/>
  <c r="CS55" i="4"/>
  <c r="CS73" i="4" s="1"/>
  <c r="AJ55" i="4"/>
  <c r="AJ73" i="4" s="1"/>
  <c r="Y68" i="4"/>
  <c r="U36" i="94" s="1"/>
  <c r="V36" i="94" s="1"/>
  <c r="DK68" i="4"/>
  <c r="BI29" i="85" s="1"/>
  <c r="BJ29" i="85" s="1"/>
  <c r="F7" i="75"/>
  <c r="F5" i="75" s="1"/>
  <c r="F47" i="75" s="1"/>
  <c r="AH68" i="4"/>
  <c r="K99" i="87"/>
  <c r="L99" i="87" s="1"/>
  <c r="DN40" i="4"/>
  <c r="BF68" i="4"/>
  <c r="BQ68" i="4"/>
  <c r="BZ55" i="4"/>
  <c r="BZ73" i="4" s="1"/>
  <c r="P125" i="94"/>
  <c r="J191" i="73"/>
  <c r="K191" i="73" s="1"/>
  <c r="BS73" i="4"/>
  <c r="T16" i="4"/>
  <c r="Y16" i="4"/>
  <c r="P16" i="4"/>
  <c r="P33" i="94"/>
  <c r="BX68" i="4"/>
  <c r="H7" i="75"/>
  <c r="T58" i="4"/>
  <c r="J175" i="73"/>
  <c r="K175" i="73" s="1"/>
  <c r="DF55" i="4"/>
  <c r="DP58" i="4"/>
  <c r="DP68" i="4" s="1"/>
  <c r="BP68" i="4"/>
  <c r="DN50" i="4"/>
  <c r="K146" i="87"/>
  <c r="L146" i="87" s="1"/>
  <c r="P90" i="94"/>
  <c r="K128" i="87"/>
  <c r="L128" i="87" s="1"/>
  <c r="AD55" i="4"/>
  <c r="AD73" i="4" s="1"/>
  <c r="P36" i="94"/>
  <c r="BQ55" i="4"/>
  <c r="BR55" i="4"/>
  <c r="BR73" i="4" s="1"/>
  <c r="AV73" i="4"/>
  <c r="Z16" i="4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I81" i="4"/>
  <c r="H5" i="76"/>
  <c r="D5" i="76"/>
  <c r="D3" i="76" s="1"/>
  <c r="I30" i="84"/>
  <c r="H30" i="84"/>
  <c r="D123" i="84"/>
  <c r="BA73" i="4"/>
  <c r="DJ55" i="4"/>
  <c r="J9" i="83"/>
  <c r="H27" i="84"/>
  <c r="I27" i="84"/>
  <c r="I33" i="84"/>
  <c r="I50" i="84"/>
  <c r="D97" i="84" s="1"/>
  <c r="H126" i="83"/>
  <c r="H130" i="83" s="1"/>
  <c r="CV73" i="4"/>
  <c r="F40" i="98"/>
  <c r="G40" i="98" s="1"/>
  <c r="H40" i="98" s="1"/>
  <c r="I40" i="98" s="1"/>
  <c r="W16" i="4"/>
  <c r="AY73" i="4"/>
  <c r="C13" i="92"/>
  <c r="P13" i="92" s="1"/>
  <c r="C17" i="92"/>
  <c r="P17" i="92" s="1"/>
  <c r="C19" i="92"/>
  <c r="P19" i="92" s="1"/>
  <c r="DF68" i="4"/>
  <c r="CZ73" i="4"/>
  <c r="BC68" i="4"/>
  <c r="CJ68" i="4"/>
  <c r="P288" i="94"/>
  <c r="U68" i="4"/>
  <c r="U73" i="94" s="1"/>
  <c r="V73" i="94" s="1"/>
  <c r="AL55" i="4"/>
  <c r="AL73" i="4" s="1"/>
  <c r="AS55" i="4"/>
  <c r="AS73" i="4" s="1"/>
  <c r="K7" i="75"/>
  <c r="C12" i="75"/>
  <c r="P130" i="94"/>
  <c r="CR55" i="4"/>
  <c r="Q55" i="4"/>
  <c r="Q73" i="4" s="1"/>
  <c r="P140" i="94"/>
  <c r="P154" i="94"/>
  <c r="CU55" i="4"/>
  <c r="CU73" i="4" s="1"/>
  <c r="W68" i="4"/>
  <c r="U27" i="94" s="1"/>
  <c r="V27" i="94" s="1"/>
  <c r="P68" i="4"/>
  <c r="U33" i="94" s="1"/>
  <c r="V33" i="94" s="1"/>
  <c r="DA55" i="4"/>
  <c r="DA73" i="4" s="1"/>
  <c r="X16" i="4"/>
  <c r="J176" i="73"/>
  <c r="K176" i="73" s="1"/>
  <c r="AC55" i="4"/>
  <c r="U16" i="4"/>
  <c r="P249" i="94"/>
  <c r="N16" i="4"/>
  <c r="BI10" i="85" l="1"/>
  <c r="BJ10" i="85" s="1"/>
  <c r="G93" i="84"/>
  <c r="D47" i="76"/>
  <c r="E182" i="98"/>
  <c r="C8" i="114"/>
  <c r="E86" i="98"/>
  <c r="E212" i="98" s="1"/>
  <c r="J230" i="73"/>
  <c r="C4" i="114"/>
  <c r="J219" i="73"/>
  <c r="C7" i="114"/>
  <c r="E217" i="98"/>
  <c r="E216" i="98" s="1"/>
  <c r="E113" i="98"/>
  <c r="C7" i="75"/>
  <c r="L5" i="75"/>
  <c r="D140" i="75"/>
  <c r="D142" i="75" s="1"/>
  <c r="D143" i="75" s="1"/>
  <c r="BI7" i="85"/>
  <c r="H8" i="98"/>
  <c r="I8" i="98" s="1"/>
  <c r="F86" i="98"/>
  <c r="F212" i="98" s="1"/>
  <c r="H7" i="98"/>
  <c r="I7" i="98" s="1"/>
  <c r="J232" i="73"/>
  <c r="U225" i="94"/>
  <c r="V225" i="94" s="1"/>
  <c r="BI39" i="85"/>
  <c r="BJ39" i="85" s="1"/>
  <c r="U252" i="94"/>
  <c r="V252" i="94" s="1"/>
  <c r="BI34" i="85"/>
  <c r="BJ34" i="85" s="1"/>
  <c r="U154" i="94"/>
  <c r="V154" i="94" s="1"/>
  <c r="BI32" i="85"/>
  <c r="BJ32" i="85" s="1"/>
  <c r="U246" i="94"/>
  <c r="V246" i="94" s="1"/>
  <c r="BI52" i="85"/>
  <c r="BJ52" i="85" s="1"/>
  <c r="U245" i="94"/>
  <c r="V245" i="94" s="1"/>
  <c r="BI36" i="85"/>
  <c r="BJ36" i="85" s="1"/>
  <c r="E47" i="76"/>
  <c r="H140" i="75"/>
  <c r="H142" i="75" s="1"/>
  <c r="P10" i="83"/>
  <c r="H29" i="84"/>
  <c r="H36" i="84" s="1"/>
  <c r="C96" i="84" s="1"/>
  <c r="U130" i="94"/>
  <c r="V130" i="94" s="1"/>
  <c r="U64" i="94"/>
  <c r="V64" i="94" s="1"/>
  <c r="U288" i="94"/>
  <c r="V288" i="94" s="1"/>
  <c r="F140" i="75"/>
  <c r="F142" i="75" s="1"/>
  <c r="F143" i="75" s="1"/>
  <c r="C59" i="75"/>
  <c r="C138" i="75" s="1"/>
  <c r="C140" i="75" s="1"/>
  <c r="C142" i="75" s="1"/>
  <c r="E143" i="83"/>
  <c r="E144" i="83" s="1"/>
  <c r="C46" i="83"/>
  <c r="C44" i="83"/>
  <c r="B72" i="83"/>
  <c r="H132" i="83"/>
  <c r="B71" i="83"/>
  <c r="O9" i="83"/>
  <c r="C42" i="83"/>
  <c r="F36" i="84"/>
  <c r="C94" i="84" s="1"/>
  <c r="C95" i="84" s="1"/>
  <c r="C106" i="84" s="1"/>
  <c r="C125" i="84" s="1"/>
  <c r="B70" i="83"/>
  <c r="K99" i="83"/>
  <c r="O8" i="83"/>
  <c r="I123" i="83"/>
  <c r="C100" i="84"/>
  <c r="D100" i="84"/>
  <c r="I75" i="84"/>
  <c r="K140" i="75"/>
  <c r="K142" i="75" s="1"/>
  <c r="C18" i="92"/>
  <c r="P18" i="92" s="1"/>
  <c r="F142" i="83"/>
  <c r="DN62" i="4"/>
  <c r="BQ73" i="4"/>
  <c r="X55" i="4"/>
  <c r="X73" i="4" s="1"/>
  <c r="AA55" i="4"/>
  <c r="AA73" i="4" s="1"/>
  <c r="AM55" i="4"/>
  <c r="AM73" i="4" s="1"/>
  <c r="J145" i="73"/>
  <c r="K145" i="73" s="1"/>
  <c r="J143" i="73"/>
  <c r="K143" i="73" s="1"/>
  <c r="BF55" i="4"/>
  <c r="BF73" i="4" s="1"/>
  <c r="DK73" i="4"/>
  <c r="CT55" i="4"/>
  <c r="DN57" i="4"/>
  <c r="BL55" i="4"/>
  <c r="BL73" i="4" s="1"/>
  <c r="DN39" i="4"/>
  <c r="J196" i="73"/>
  <c r="K196" i="73" s="1"/>
  <c r="J149" i="73"/>
  <c r="K149" i="73" s="1"/>
  <c r="Y55" i="4"/>
  <c r="Y73" i="4" s="1"/>
  <c r="AZ55" i="4"/>
  <c r="AZ73" i="4" s="1"/>
  <c r="DN37" i="4"/>
  <c r="R8" i="91"/>
  <c r="S8" i="91"/>
  <c r="T8" i="91"/>
  <c r="P8" i="91"/>
  <c r="J173" i="73"/>
  <c r="K173" i="73" s="1"/>
  <c r="CM55" i="4"/>
  <c r="CM73" i="4" s="1"/>
  <c r="DN67" i="4"/>
  <c r="J8" i="83"/>
  <c r="K9" i="83"/>
  <c r="L9" i="83"/>
  <c r="C99" i="84"/>
  <c r="D99" i="84"/>
  <c r="H75" i="84"/>
  <c r="DN27" i="4"/>
  <c r="DF73" i="4"/>
  <c r="DH55" i="4"/>
  <c r="DH73" i="4" s="1"/>
  <c r="F38" i="98"/>
  <c r="I36" i="84"/>
  <c r="F143" i="83"/>
  <c r="C43" i="83"/>
  <c r="H27" i="98"/>
  <c r="I27" i="98" s="1"/>
  <c r="P55" i="4"/>
  <c r="P73" i="4" s="1"/>
  <c r="J148" i="73"/>
  <c r="K148" i="73" s="1"/>
  <c r="J147" i="73"/>
  <c r="K147" i="73" s="1"/>
  <c r="K138" i="87"/>
  <c r="L138" i="87" s="1"/>
  <c r="S7" i="91"/>
  <c r="R7" i="91"/>
  <c r="T7" i="91"/>
  <c r="P7" i="91"/>
  <c r="Z55" i="4"/>
  <c r="Z73" i="4" s="1"/>
  <c r="J156" i="73"/>
  <c r="K156" i="73" s="1"/>
  <c r="J155" i="73"/>
  <c r="K155" i="73" s="1"/>
  <c r="J200" i="73"/>
  <c r="K200" i="73" s="1"/>
  <c r="V55" i="4"/>
  <c r="V73" i="4" s="1"/>
  <c r="DN45" i="4"/>
  <c r="J168" i="73"/>
  <c r="K168" i="73" s="1"/>
  <c r="DN20" i="4"/>
  <c r="D165" i="98"/>
  <c r="J163" i="73"/>
  <c r="K163" i="73" s="1"/>
  <c r="J146" i="73"/>
  <c r="K146" i="73" s="1"/>
  <c r="DN19" i="4"/>
  <c r="J181" i="73"/>
  <c r="K181" i="73" s="1"/>
  <c r="AW55" i="4"/>
  <c r="CQ55" i="4"/>
  <c r="K143" i="87"/>
  <c r="L143" i="87" s="1"/>
  <c r="J194" i="73"/>
  <c r="K194" i="73" s="1"/>
  <c r="DN60" i="4"/>
  <c r="W55" i="4"/>
  <c r="W73" i="4" s="1"/>
  <c r="U55" i="4"/>
  <c r="U73" i="4" s="1"/>
  <c r="DN32" i="4"/>
  <c r="E125" i="98" l="1"/>
  <c r="F125" i="98" s="1"/>
  <c r="G125" i="98" s="1"/>
  <c r="H125" i="98" s="1"/>
  <c r="I125" i="98" s="1"/>
  <c r="E132" i="98"/>
  <c r="F132" i="98" s="1"/>
  <c r="G132" i="98" s="1"/>
  <c r="H132" i="98" s="1"/>
  <c r="I132" i="98" s="1"/>
  <c r="E127" i="98"/>
  <c r="E124" i="98"/>
  <c r="E122" i="98"/>
  <c r="E144" i="98"/>
  <c r="F144" i="98" s="1"/>
  <c r="G144" i="98" s="1"/>
  <c r="H144" i="98" s="1"/>
  <c r="I144" i="98" s="1"/>
  <c r="E126" i="98"/>
  <c r="F126" i="98" s="1"/>
  <c r="G126" i="98" s="1"/>
  <c r="H126" i="98" s="1"/>
  <c r="I126" i="98" s="1"/>
  <c r="E155" i="98"/>
  <c r="F155" i="98" s="1"/>
  <c r="G155" i="98" s="1"/>
  <c r="H155" i="98" s="1"/>
  <c r="I155" i="98" s="1"/>
  <c r="E149" i="98"/>
  <c r="F149" i="98" s="1"/>
  <c r="G149" i="98" s="1"/>
  <c r="H149" i="98" s="1"/>
  <c r="I149" i="98" s="1"/>
  <c r="E128" i="98"/>
  <c r="E139" i="98"/>
  <c r="F139" i="98" s="1"/>
  <c r="G139" i="98" s="1"/>
  <c r="H139" i="98" s="1"/>
  <c r="I139" i="98" s="1"/>
  <c r="E131" i="98"/>
  <c r="BJ6" i="85"/>
  <c r="G86" i="98"/>
  <c r="G212" i="98" s="1"/>
  <c r="E5" i="98"/>
  <c r="H9" i="98"/>
  <c r="I9" i="98" s="1"/>
  <c r="D94" i="84"/>
  <c r="F144" i="83"/>
  <c r="C24" i="92"/>
  <c r="P24" i="92" s="1"/>
  <c r="H123" i="83"/>
  <c r="P8" i="83"/>
  <c r="F146" i="83"/>
  <c r="B74" i="83"/>
  <c r="C70" i="83" s="1"/>
  <c r="P9" i="83"/>
  <c r="CT73" i="4"/>
  <c r="T18" i="91"/>
  <c r="T27" i="91" s="1"/>
  <c r="AB55" i="4"/>
  <c r="S18" i="91"/>
  <c r="S27" i="91" s="1"/>
  <c r="P18" i="91"/>
  <c r="P27" i="91" s="1"/>
  <c r="P31" i="91" s="1"/>
  <c r="P34" i="91" s="1"/>
  <c r="P37" i="91" s="1"/>
  <c r="P42" i="91" s="1"/>
  <c r="R18" i="91"/>
  <c r="R27" i="91" s="1"/>
  <c r="C47" i="83"/>
  <c r="G38" i="98"/>
  <c r="K8" i="83"/>
  <c r="L8" i="83"/>
  <c r="D96" i="84"/>
  <c r="D93" i="84"/>
  <c r="E146" i="83"/>
  <c r="E148" i="83" s="1"/>
  <c r="J99" i="83"/>
  <c r="E82" i="98"/>
  <c r="D98" i="84"/>
  <c r="C98" i="84"/>
  <c r="H15" i="75"/>
  <c r="H5" i="75" s="1"/>
  <c r="H47" i="75" s="1"/>
  <c r="H143" i="75" s="1"/>
  <c r="I86" i="98" l="1"/>
  <c r="I212" i="98" s="1"/>
  <c r="F5" i="98"/>
  <c r="G5" i="98"/>
  <c r="G161" i="98"/>
  <c r="F161" i="98"/>
  <c r="H161" i="98"/>
  <c r="H5" i="98"/>
  <c r="D95" i="84"/>
  <c r="D106" i="84" s="1"/>
  <c r="D125" i="84" s="1"/>
  <c r="D151" i="84" s="1"/>
  <c r="C71" i="83"/>
  <c r="O11" i="83"/>
  <c r="F148" i="83"/>
  <c r="C73" i="83"/>
  <c r="C72" i="83"/>
  <c r="E47" i="83"/>
  <c r="E45" i="83"/>
  <c r="E44" i="83"/>
  <c r="E46" i="83"/>
  <c r="E42" i="83"/>
  <c r="H86" i="98"/>
  <c r="H212" i="98" s="1"/>
  <c r="F82" i="98"/>
  <c r="H38" i="98"/>
  <c r="I38" i="98" s="1"/>
  <c r="E43" i="83"/>
  <c r="I161" i="98" l="1"/>
  <c r="I5" i="98"/>
  <c r="P11" i="83"/>
  <c r="J123" i="83"/>
  <c r="Q11" i="83"/>
  <c r="Q10" i="83"/>
  <c r="Q8" i="83"/>
  <c r="Q9" i="83"/>
  <c r="I82" i="98"/>
  <c r="G82" i="98"/>
  <c r="F131" i="98"/>
  <c r="G128" i="98" l="1"/>
  <c r="I133" i="83"/>
  <c r="H133" i="83"/>
  <c r="H82" i="98"/>
  <c r="G131" i="98"/>
  <c r="G127" i="98" l="1"/>
  <c r="H128" i="98"/>
  <c r="H131" i="98"/>
  <c r="I131" i="98" s="1"/>
  <c r="I127" i="98" l="1"/>
  <c r="H127" i="98"/>
  <c r="K55" i="4"/>
  <c r="I128" i="98" l="1"/>
  <c r="CX34" i="4" l="1"/>
  <c r="CX52" i="4" s="1"/>
  <c r="CY55" i="4"/>
  <c r="K124" i="87" l="1"/>
  <c r="L124" i="87" s="1"/>
  <c r="CX55" i="4" l="1"/>
  <c r="P39" i="94" l="1"/>
  <c r="P37" i="94" l="1"/>
  <c r="P48" i="94" s="1"/>
  <c r="AB58" i="4"/>
  <c r="AC68" i="4"/>
  <c r="AC73" i="4" s="1"/>
  <c r="P146" i="94"/>
  <c r="BM58" i="4"/>
  <c r="BN68" i="4"/>
  <c r="AB68" i="4" l="1"/>
  <c r="C65" i="111" s="1"/>
  <c r="BM68" i="4"/>
  <c r="BI41" i="85" s="1"/>
  <c r="BJ41" i="85" s="1"/>
  <c r="U146" i="94" l="1"/>
  <c r="V146" i="94" s="1"/>
  <c r="U48" i="94"/>
  <c r="V48" i="94" s="1"/>
  <c r="BI47" i="85"/>
  <c r="BJ47" i="85" s="1"/>
  <c r="AB73" i="4"/>
  <c r="P81" i="94" l="1"/>
  <c r="DP36" i="4"/>
  <c r="DP28" i="4"/>
  <c r="BE55" i="4" l="1"/>
  <c r="BE73" i="4" s="1"/>
  <c r="DP22" i="4"/>
  <c r="AP55" i="4" l="1"/>
  <c r="AP73" i="4" s="1"/>
  <c r="G15" i="75" l="1"/>
  <c r="G5" i="75" s="1"/>
  <c r="G47" i="75" s="1"/>
  <c r="G143" i="75" s="1"/>
  <c r="AE36" i="4" l="1"/>
  <c r="DM36" i="4" s="1"/>
  <c r="J172" i="73" l="1"/>
  <c r="K172" i="73" s="1"/>
  <c r="E148" i="98" l="1"/>
  <c r="F148" i="98" s="1"/>
  <c r="G148" i="98" s="1"/>
  <c r="H148" i="98" s="1"/>
  <c r="I148" i="98" s="1"/>
  <c r="DN36" i="4"/>
  <c r="D70" i="104" l="1"/>
  <c r="AN34" i="4" l="1"/>
  <c r="K66" i="87" l="1"/>
  <c r="L66" i="87" s="1"/>
  <c r="AE28" i="4"/>
  <c r="DM28" i="4" l="1"/>
  <c r="I28" i="4"/>
  <c r="DQ28" i="4" s="1"/>
  <c r="AE22" i="4"/>
  <c r="K47" i="105" l="1"/>
  <c r="L47" i="105" s="1"/>
  <c r="J164" i="73"/>
  <c r="K164" i="73" s="1"/>
  <c r="U78" i="94"/>
  <c r="V78" i="94" s="1"/>
  <c r="BI43" i="85"/>
  <c r="BJ43" i="85" s="1"/>
  <c r="DN28" i="4"/>
  <c r="AN23" i="4"/>
  <c r="E140" i="98" l="1"/>
  <c r="F140" i="98" s="1"/>
  <c r="G140" i="98" s="1"/>
  <c r="H140" i="98" s="1"/>
  <c r="I140" i="98" s="1"/>
  <c r="AN22" i="4"/>
  <c r="AN58" i="4"/>
  <c r="AO68" i="4"/>
  <c r="AN35" i="4"/>
  <c r="K49" i="72" s="1"/>
  <c r="L49" i="72" s="1"/>
  <c r="K71" i="105" l="1"/>
  <c r="L71" i="105" s="1"/>
  <c r="AN52" i="4"/>
  <c r="AN68" i="4"/>
  <c r="AO55" i="4"/>
  <c r="AO73" i="4" s="1"/>
  <c r="AE34" i="4"/>
  <c r="BC35" i="4"/>
  <c r="K74" i="72" s="1"/>
  <c r="L74" i="72" s="1"/>
  <c r="K47" i="87" l="1"/>
  <c r="L47" i="87" s="1"/>
  <c r="U81" i="94"/>
  <c r="V81" i="94" s="1"/>
  <c r="BI44" i="85"/>
  <c r="BJ44" i="85" s="1"/>
  <c r="D160" i="105"/>
  <c r="BC34" i="4"/>
  <c r="AN55" i="4"/>
  <c r="AN73" i="4" s="1"/>
  <c r="AK55" i="4"/>
  <c r="AK73" i="4" s="1"/>
  <c r="K86" i="87" l="1"/>
  <c r="L86" i="87" s="1"/>
  <c r="BM25" i="4" l="1"/>
  <c r="BM24" i="4"/>
  <c r="BM23" i="4" l="1"/>
  <c r="AT24" i="4"/>
  <c r="AT25" i="4"/>
  <c r="DM24" i="4" l="1"/>
  <c r="I24" i="4"/>
  <c r="AT23" i="4"/>
  <c r="I23" i="4" s="1"/>
  <c r="DQ23" i="4" s="1"/>
  <c r="J71" i="4"/>
  <c r="J160" i="73" l="1"/>
  <c r="K160" i="73" s="1"/>
  <c r="DQ24" i="4"/>
  <c r="DM23" i="4"/>
  <c r="DN24" i="4"/>
  <c r="E136" i="98" l="1"/>
  <c r="F136" i="98" s="1"/>
  <c r="G136" i="98" s="1"/>
  <c r="H136" i="98" s="1"/>
  <c r="I136" i="98" s="1"/>
  <c r="J159" i="73"/>
  <c r="K159" i="73" s="1"/>
  <c r="DN23" i="4"/>
  <c r="E135" i="98" l="1"/>
  <c r="F135" i="98" s="1"/>
  <c r="G135" i="98" l="1"/>
  <c r="H135" i="98" l="1"/>
  <c r="I135" i="98" s="1"/>
  <c r="CJ35" i="4" l="1"/>
  <c r="CJ52" i="4" s="1"/>
  <c r="CL55" i="4"/>
  <c r="CL73" i="4" s="1"/>
  <c r="K115" i="72" l="1"/>
  <c r="L115" i="72" s="1"/>
  <c r="CJ55" i="4"/>
  <c r="CJ73" i="4" s="1"/>
  <c r="K135" i="87" l="1"/>
  <c r="L135" i="87" s="1"/>
  <c r="CD55" i="4" l="1"/>
  <c r="BI35" i="4" l="1"/>
  <c r="BI34" i="4"/>
  <c r="BJ55" i="4"/>
  <c r="DP34" i="4"/>
  <c r="BK55" i="4"/>
  <c r="BK73" i="4" s="1"/>
  <c r="BI52" i="4" l="1"/>
  <c r="BI55" i="4" s="1"/>
  <c r="K96" i="87"/>
  <c r="L96" i="87" s="1"/>
  <c r="K82" i="72"/>
  <c r="L82" i="72" s="1"/>
  <c r="DN41" i="4" l="1"/>
  <c r="BW55" i="4"/>
  <c r="J177" i="73"/>
  <c r="K177" i="73" s="1"/>
  <c r="E151" i="98" l="1"/>
  <c r="F151" i="98" s="1"/>
  <c r="G151" i="98" s="1"/>
  <c r="H151" i="98" s="1"/>
  <c r="I151" i="98" s="1"/>
  <c r="BW73" i="4"/>
  <c r="AQ59" i="4" l="1"/>
  <c r="D51" i="106" l="1"/>
  <c r="CG35" i="4" l="1"/>
  <c r="CG52" i="4" s="1"/>
  <c r="O124" i="75" l="1"/>
  <c r="O138" i="75" s="1"/>
  <c r="O140" i="75" s="1"/>
  <c r="O142" i="75" s="1"/>
  <c r="O143" i="75" s="1"/>
  <c r="CA35" i="4"/>
  <c r="CA52" i="4" s="1"/>
  <c r="K119" i="72"/>
  <c r="L119" i="72" s="1"/>
  <c r="CG55" i="4"/>
  <c r="CG73" i="4" s="1"/>
  <c r="L35" i="75" l="1"/>
  <c r="L31" i="75" s="1"/>
  <c r="L47" i="75" s="1"/>
  <c r="K133" i="72"/>
  <c r="L133" i="72" s="1"/>
  <c r="CA55" i="4"/>
  <c r="CA73" i="4" s="1"/>
  <c r="N124" i="75" l="1"/>
  <c r="L124" i="75" l="1"/>
  <c r="L138" i="75" s="1"/>
  <c r="L140" i="75" s="1"/>
  <c r="L142" i="75" s="1"/>
  <c r="L143" i="75" s="1"/>
  <c r="N138" i="75"/>
  <c r="N140" i="75" s="1"/>
  <c r="N142" i="75" s="1"/>
  <c r="N143" i="75" s="1"/>
  <c r="C35" i="75"/>
  <c r="C31" i="75" l="1"/>
  <c r="AQ34" i="4" l="1"/>
  <c r="K72" i="87" l="1"/>
  <c r="L72" i="87" s="1"/>
  <c r="AQ35" i="4"/>
  <c r="D181" i="87" l="1"/>
  <c r="K53" i="72"/>
  <c r="L53" i="72" s="1"/>
  <c r="BT35" i="4"/>
  <c r="K107" i="72" l="1"/>
  <c r="L107" i="72" s="1"/>
  <c r="BI58" i="4" l="1"/>
  <c r="BJ68" i="4"/>
  <c r="BJ73" i="4" s="1"/>
  <c r="BI68" i="4" l="1"/>
  <c r="BI31" i="85" s="1"/>
  <c r="BJ31" i="85" s="1"/>
  <c r="U140" i="94" l="1"/>
  <c r="V140" i="94" s="1"/>
  <c r="BI73" i="4"/>
  <c r="AW59" i="4" l="1"/>
  <c r="AW68" i="4" s="1"/>
  <c r="BI45" i="85" s="1"/>
  <c r="BJ45" i="85" s="1"/>
  <c r="AX68" i="4"/>
  <c r="AX73" i="4" s="1"/>
  <c r="U125" i="94" l="1"/>
  <c r="V125" i="94" s="1"/>
  <c r="AW73" i="4"/>
  <c r="AH35" i="4" l="1"/>
  <c r="AH52" i="4" s="1"/>
  <c r="AI55" i="4"/>
  <c r="AI73" i="4" s="1"/>
  <c r="BX35" i="4"/>
  <c r="BX52" i="4" s="1"/>
  <c r="BY55" i="4"/>
  <c r="BY73" i="4" s="1"/>
  <c r="K34" i="72" l="1"/>
  <c r="L34" i="72" s="1"/>
  <c r="AH55" i="4"/>
  <c r="AH73" i="4" s="1"/>
  <c r="K111" i="72"/>
  <c r="L111" i="72" s="1"/>
  <c r="BX55" i="4" l="1"/>
  <c r="D136" i="72"/>
  <c r="BX73" i="4" l="1"/>
  <c r="I291" i="94" l="1"/>
  <c r="E189" i="73" l="1"/>
  <c r="E152" i="73" l="1"/>
  <c r="D163" i="98"/>
  <c r="J189" i="73"/>
  <c r="K189" i="73" s="1"/>
  <c r="E163" i="98" l="1"/>
  <c r="P70" i="94"/>
  <c r="N70" i="94"/>
  <c r="O70" i="94" s="1"/>
  <c r="D169" i="98" l="1"/>
  <c r="AE58" i="4" l="1"/>
  <c r="AF68" i="4"/>
  <c r="BI48" i="85" l="1"/>
  <c r="BJ48" i="85" s="1"/>
  <c r="AE68" i="4"/>
  <c r="U70" i="94" l="1"/>
  <c r="V70" i="94" s="1"/>
  <c r="P155" i="94" l="1"/>
  <c r="P101" i="94" l="1"/>
  <c r="P102" i="94" s="1"/>
  <c r="N102" i="94"/>
  <c r="O102" i="94" s="1"/>
  <c r="AQ58" i="4"/>
  <c r="AR68" i="4"/>
  <c r="AQ68" i="4" l="1"/>
  <c r="D175" i="98"/>
  <c r="BI53" i="85" l="1"/>
  <c r="BJ53" i="85" s="1"/>
  <c r="U102" i="94"/>
  <c r="V102" i="94" s="1"/>
  <c r="J184" i="73" l="1"/>
  <c r="K184" i="73" s="1"/>
  <c r="DN48" i="4"/>
  <c r="E158" i="98" l="1"/>
  <c r="F158" i="98" s="1"/>
  <c r="G158" i="98" l="1"/>
  <c r="H158" i="98" l="1"/>
  <c r="I158" i="98" l="1"/>
  <c r="S68" i="4" l="1"/>
  <c r="S55" i="4"/>
  <c r="S73" i="4" l="1"/>
  <c r="O38" i="4" l="1"/>
  <c r="DM38" i="4" l="1"/>
  <c r="I38" i="4"/>
  <c r="O34" i="4"/>
  <c r="K14" i="87" s="1"/>
  <c r="L14" i="87" s="1"/>
  <c r="O22" i="4"/>
  <c r="I22" i="4" s="1"/>
  <c r="DQ22" i="4" s="1"/>
  <c r="J174" i="73" l="1"/>
  <c r="K174" i="73" s="1"/>
  <c r="DQ38" i="4"/>
  <c r="DM22" i="4"/>
  <c r="DN38" i="4"/>
  <c r="K14" i="105"/>
  <c r="L14" i="105" s="1"/>
  <c r="E150" i="98" l="1"/>
  <c r="F150" i="98" s="1"/>
  <c r="G150" i="98" s="1"/>
  <c r="H150" i="98" s="1"/>
  <c r="I150" i="98" s="1"/>
  <c r="O16" i="4"/>
  <c r="J144" i="73"/>
  <c r="K144" i="73" s="1"/>
  <c r="O21" i="4"/>
  <c r="O52" i="4" s="1"/>
  <c r="E123" i="98" l="1"/>
  <c r="F123" i="98" s="1"/>
  <c r="K13" i="104"/>
  <c r="L13" i="104" s="1"/>
  <c r="O55" i="4"/>
  <c r="O73" i="4" s="1"/>
  <c r="F127" i="98" l="1"/>
  <c r="F128" i="98"/>
  <c r="K7" i="106"/>
  <c r="L7" i="106" s="1"/>
  <c r="M49" i="4" l="1"/>
  <c r="I49" i="4" s="1"/>
  <c r="DQ49" i="4" s="1"/>
  <c r="M15" i="4"/>
  <c r="I15" i="4" s="1"/>
  <c r="DQ15" i="4" s="1"/>
  <c r="DM49" i="4" l="1"/>
  <c r="J185" i="73"/>
  <c r="K185" i="73" s="1"/>
  <c r="M16" i="4"/>
  <c r="V90" i="94"/>
  <c r="DN29" i="4"/>
  <c r="J165" i="73"/>
  <c r="K165" i="73" s="1"/>
  <c r="E141" i="98" l="1"/>
  <c r="F141" i="98" s="1"/>
  <c r="E159" i="98"/>
  <c r="F159" i="98" s="1"/>
  <c r="G159" i="98" s="1"/>
  <c r="H159" i="98" s="1"/>
  <c r="I159" i="98" s="1"/>
  <c r="DN64" i="4"/>
  <c r="I16" i="4"/>
  <c r="DQ16" i="4" s="1"/>
  <c r="J150" i="73"/>
  <c r="K150" i="73" s="1"/>
  <c r="BI49" i="85"/>
  <c r="BJ49" i="85" s="1"/>
  <c r="J198" i="73"/>
  <c r="K198" i="73" s="1"/>
  <c r="DN49" i="4"/>
  <c r="F65" i="111" l="1"/>
  <c r="E129" i="98"/>
  <c r="BI13" i="85"/>
  <c r="J142" i="73"/>
  <c r="K142" i="73" s="1"/>
  <c r="G141" i="98"/>
  <c r="H141" i="98" l="1"/>
  <c r="BJ13" i="85" l="1"/>
  <c r="E121" i="98"/>
  <c r="F129" i="98"/>
  <c r="I141" i="98"/>
  <c r="F121" i="98" l="1"/>
  <c r="G129" i="98"/>
  <c r="G121" i="98" l="1"/>
  <c r="H129" i="98"/>
  <c r="I129" i="98" l="1"/>
  <c r="I121" i="98" s="1"/>
  <c r="H121" i="98"/>
  <c r="DN46" i="4" l="1"/>
  <c r="J182" i="73"/>
  <c r="K182" i="73" s="1"/>
  <c r="E156" i="98" l="1"/>
  <c r="F156" i="98" s="1"/>
  <c r="G156" i="98" l="1"/>
  <c r="H156" i="98" l="1"/>
  <c r="I156" i="98" l="1"/>
  <c r="DJ68" i="4" l="1"/>
  <c r="BI51" i="85" l="1"/>
  <c r="BJ51" i="85" s="1"/>
  <c r="U249" i="94"/>
  <c r="V249" i="94" s="1"/>
  <c r="DJ73" i="4"/>
  <c r="BD52" i="4" l="1"/>
  <c r="BC30" i="4" l="1"/>
  <c r="BD55" i="4"/>
  <c r="BD73" i="4" s="1"/>
  <c r="BC52" i="4" l="1"/>
  <c r="BC55" i="4" s="1"/>
  <c r="BC73" i="4" s="1"/>
  <c r="K33" i="106"/>
  <c r="L33" i="106" s="1"/>
  <c r="AE35" i="4" l="1"/>
  <c r="K30" i="72" l="1"/>
  <c r="L30" i="72" s="1"/>
  <c r="DN42" i="4" l="1"/>
  <c r="N55" i="4"/>
  <c r="J178" i="73"/>
  <c r="K178" i="73" s="1"/>
  <c r="E152" i="98" l="1"/>
  <c r="N73" i="4"/>
  <c r="F152" i="98" l="1"/>
  <c r="G152" i="98" l="1"/>
  <c r="H152" i="98" l="1"/>
  <c r="I152" i="98" l="1"/>
  <c r="DE55" i="4" l="1"/>
  <c r="DE68" i="4"/>
  <c r="U276" i="94" l="1"/>
  <c r="V276" i="94" s="1"/>
  <c r="DE73" i="4"/>
  <c r="DP26" i="4" l="1"/>
  <c r="CP55" i="4" l="1"/>
  <c r="CP73" i="4" s="1"/>
  <c r="DP18" i="4"/>
  <c r="K146" i="105" l="1"/>
  <c r="L146" i="105" s="1"/>
  <c r="DB55" i="4"/>
  <c r="DB73" i="4" s="1"/>
  <c r="I159" i="105"/>
  <c r="DN22" i="4" l="1"/>
  <c r="I160" i="105"/>
  <c r="J158" i="73"/>
  <c r="K158" i="73" s="1"/>
  <c r="CQ59" i="4"/>
  <c r="CR68" i="4"/>
  <c r="CR73" i="4" s="1"/>
  <c r="E134" i="98" l="1"/>
  <c r="F134" i="98" s="1"/>
  <c r="G134" i="98" s="1"/>
  <c r="H134" i="98" s="1"/>
  <c r="I134" i="98" s="1"/>
  <c r="CQ68" i="4"/>
  <c r="U94" i="94" s="1"/>
  <c r="V94" i="94" l="1"/>
  <c r="CQ73" i="4"/>
  <c r="CN26" i="4" l="1"/>
  <c r="DM26" i="4" s="1"/>
  <c r="CW68" i="4" l="1"/>
  <c r="U255" i="94" s="1"/>
  <c r="V255" i="94" s="1"/>
  <c r="DN26" i="4" l="1"/>
  <c r="CN61" i="4"/>
  <c r="DM61" i="4" s="1"/>
  <c r="CO68" i="4"/>
  <c r="CN18" i="4"/>
  <c r="CO55" i="4"/>
  <c r="J162" i="73"/>
  <c r="K162" i="73" s="1"/>
  <c r="DM18" i="4" l="1"/>
  <c r="CN52" i="4"/>
  <c r="CN55" i="4" s="1"/>
  <c r="E138" i="98"/>
  <c r="F138" i="98" s="1"/>
  <c r="G138" i="98" s="1"/>
  <c r="H138" i="98" s="1"/>
  <c r="I138" i="98" s="1"/>
  <c r="J169" i="73"/>
  <c r="K169" i="73" s="1"/>
  <c r="DN33" i="4"/>
  <c r="CO73" i="4"/>
  <c r="CN68" i="4"/>
  <c r="I18" i="4"/>
  <c r="E145" i="98" l="1"/>
  <c r="F145" i="98" s="1"/>
  <c r="G145" i="98" s="1"/>
  <c r="H145" i="98" s="1"/>
  <c r="I145" i="98" s="1"/>
  <c r="DN18" i="4"/>
  <c r="DN61" i="4"/>
  <c r="CN73" i="4"/>
  <c r="J195" i="73"/>
  <c r="K195" i="73" s="1"/>
  <c r="BP55" i="4"/>
  <c r="BP73" i="4" s="1"/>
  <c r="J167" i="73" l="1"/>
  <c r="K167" i="73" s="1"/>
  <c r="DN31" i="4"/>
  <c r="E143" i="98" l="1"/>
  <c r="F143" i="98" s="1"/>
  <c r="G143" i="98" s="1"/>
  <c r="H143" i="98" s="1"/>
  <c r="I143" i="98" s="1"/>
  <c r="DN43" i="4"/>
  <c r="J179" i="73"/>
  <c r="K179" i="73" s="1"/>
  <c r="E153" i="98" l="1"/>
  <c r="F153" i="98" s="1"/>
  <c r="G153" i="98" l="1"/>
  <c r="H153" i="98" l="1"/>
  <c r="I153" i="98" l="1"/>
  <c r="AR25" i="4" l="1"/>
  <c r="AR52" i="4" s="1"/>
  <c r="AQ25" i="4" l="1"/>
  <c r="I25" i="4" s="1"/>
  <c r="DQ25" i="4" s="1"/>
  <c r="AR55" i="4"/>
  <c r="AR73" i="4" s="1"/>
  <c r="DM25" i="4" l="1"/>
  <c r="AQ52" i="4"/>
  <c r="DN25" i="4" l="1"/>
  <c r="AQ55" i="4"/>
  <c r="J161" i="73"/>
  <c r="K161" i="73" s="1"/>
  <c r="E137" i="98" l="1"/>
  <c r="F137" i="98" s="1"/>
  <c r="BI15" i="85"/>
  <c r="BJ15" i="85" s="1"/>
  <c r="AQ73" i="4"/>
  <c r="G137" i="98" l="1"/>
  <c r="H137" i="98" l="1"/>
  <c r="I137" i="98" l="1"/>
  <c r="AU59" i="4" l="1"/>
  <c r="AT59" i="4" l="1"/>
  <c r="AU68" i="4"/>
  <c r="AT68" i="4" l="1"/>
  <c r="C66" i="111" s="1"/>
  <c r="C80" i="111" s="1"/>
  <c r="U119" i="94" l="1"/>
  <c r="V119" i="94" s="1"/>
  <c r="BI30" i="85"/>
  <c r="BJ30" i="85" s="1"/>
  <c r="CD59" i="4" l="1"/>
  <c r="CD68" i="4" l="1"/>
  <c r="U242" i="94" l="1"/>
  <c r="V242" i="94" s="1"/>
  <c r="BI38" i="85"/>
  <c r="BJ38" i="85" s="1"/>
  <c r="CD73" i="4"/>
  <c r="BT34" i="4" l="1"/>
  <c r="K110" i="87" l="1"/>
  <c r="L110" i="87" s="1"/>
  <c r="BV52" i="4"/>
  <c r="BU52" i="4"/>
  <c r="BT30" i="4" l="1"/>
  <c r="I30" i="4" s="1"/>
  <c r="DQ30" i="4" s="1"/>
  <c r="BU55" i="4"/>
  <c r="BV55" i="4"/>
  <c r="BV73" i="4" s="1"/>
  <c r="DP30" i="4"/>
  <c r="DM30" i="4" l="1"/>
  <c r="BT52" i="4"/>
  <c r="BT55" i="4" s="1"/>
  <c r="K45" i="106"/>
  <c r="L45" i="106" s="1"/>
  <c r="J166" i="73" l="1"/>
  <c r="K166" i="73" s="1"/>
  <c r="I50" i="106"/>
  <c r="I51" i="106" s="1"/>
  <c r="DN30" i="4"/>
  <c r="E142" i="98" l="1"/>
  <c r="AG52" i="4"/>
  <c r="F142" i="98" l="1"/>
  <c r="G142" i="98" s="1"/>
  <c r="H142" i="98" s="1"/>
  <c r="I142" i="98" s="1"/>
  <c r="AG55" i="4"/>
  <c r="AG73" i="4" s="1"/>
  <c r="DP21" i="4"/>
  <c r="BO52" i="4" l="1"/>
  <c r="BO55" i="4" s="1"/>
  <c r="BO73" i="4" s="1"/>
  <c r="K21" i="117"/>
  <c r="K21" i="75"/>
  <c r="DP35" i="4"/>
  <c r="DP52" i="4" s="1"/>
  <c r="DP55" i="4" s="1"/>
  <c r="DP73" i="4" s="1"/>
  <c r="T35" i="4"/>
  <c r="E21" i="117" l="1"/>
  <c r="K15" i="117"/>
  <c r="K5" i="117" s="1"/>
  <c r="K47" i="117" s="1"/>
  <c r="K143" i="117" s="1"/>
  <c r="E21" i="75"/>
  <c r="K15" i="75"/>
  <c r="K5" i="75" s="1"/>
  <c r="K47" i="75" s="1"/>
  <c r="K143" i="75" s="1"/>
  <c r="T52" i="4"/>
  <c r="T55" i="4" s="1"/>
  <c r="C21" i="117" l="1"/>
  <c r="C15" i="117" s="1"/>
  <c r="E15" i="117"/>
  <c r="E5" i="117" s="1"/>
  <c r="E47" i="117" s="1"/>
  <c r="C21" i="75"/>
  <c r="C15" i="75" s="1"/>
  <c r="C5" i="75" s="1"/>
  <c r="C47" i="75" s="1"/>
  <c r="E15" i="75"/>
  <c r="E5" i="75" s="1"/>
  <c r="E47" i="75" s="1"/>
  <c r="E143" i="75" s="1"/>
  <c r="Q47" i="75" l="1"/>
  <c r="C143" i="75" l="1"/>
  <c r="AF52" i="4"/>
  <c r="AE21" i="4" l="1"/>
  <c r="I21" i="4" s="1"/>
  <c r="AF55" i="4"/>
  <c r="AF73" i="4" s="1"/>
  <c r="DQ21" i="4" l="1"/>
  <c r="DM21" i="4"/>
  <c r="AE52" i="4"/>
  <c r="AE55" i="4" s="1"/>
  <c r="AE73" i="4" s="1"/>
  <c r="K48" i="104"/>
  <c r="L48" i="104" s="1"/>
  <c r="BN52" i="4"/>
  <c r="I69" i="104" l="1"/>
  <c r="I70" i="104" s="1"/>
  <c r="BM35" i="4"/>
  <c r="I35" i="4" s="1"/>
  <c r="DQ35" i="4" s="1"/>
  <c r="BN55" i="4"/>
  <c r="BN73" i="4" s="1"/>
  <c r="J157" i="73"/>
  <c r="K157" i="73" s="1"/>
  <c r="DN21" i="4"/>
  <c r="BI14" i="85" l="1"/>
  <c r="BJ14" i="85" s="1"/>
  <c r="DM35" i="4"/>
  <c r="BM52" i="4"/>
  <c r="BM55" i="4" s="1"/>
  <c r="BM73" i="4" s="1"/>
  <c r="E133" i="98"/>
  <c r="F133" i="98" s="1"/>
  <c r="K79" i="72"/>
  <c r="L79" i="72" s="1"/>
  <c r="DN35" i="4" l="1"/>
  <c r="G133" i="98"/>
  <c r="H133" i="98" s="1"/>
  <c r="I133" i="98" s="1"/>
  <c r="J171" i="73"/>
  <c r="K171" i="73" s="1"/>
  <c r="I135" i="72"/>
  <c r="I136" i="72" s="1"/>
  <c r="E147" i="98" l="1"/>
  <c r="M52" i="4"/>
  <c r="F147" i="98" l="1"/>
  <c r="G147" i="98" s="1"/>
  <c r="H147" i="98" s="1"/>
  <c r="I147" i="98" s="1"/>
  <c r="K7" i="87"/>
  <c r="L7" i="87" s="1"/>
  <c r="M55" i="4" l="1"/>
  <c r="N17" i="94" l="1"/>
  <c r="O17" i="94" s="1"/>
  <c r="P17" i="94" l="1"/>
  <c r="CW52" i="4" l="1"/>
  <c r="K150" i="87"/>
  <c r="L150" i="87" s="1"/>
  <c r="CW55" i="4" l="1"/>
  <c r="CW73" i="4" l="1"/>
  <c r="L51" i="4" l="1"/>
  <c r="L52" i="4" l="1"/>
  <c r="L55" i="4" s="1"/>
  <c r="L73" i="4" s="1"/>
  <c r="I51" i="4"/>
  <c r="DQ51" i="4" s="1"/>
  <c r="DM51" i="4"/>
  <c r="J187" i="73" l="1"/>
  <c r="K187" i="73" s="1"/>
  <c r="E161" i="98" l="1"/>
  <c r="BI18" i="85"/>
  <c r="BJ18" i="85" s="1"/>
  <c r="BF12" i="85" l="1"/>
  <c r="P12" i="85"/>
  <c r="J12" i="85"/>
  <c r="K12" i="85"/>
  <c r="AD12" i="85"/>
  <c r="M12" i="85"/>
  <c r="L12" i="85"/>
  <c r="AV12" i="85"/>
  <c r="W12" i="85"/>
  <c r="AW12" i="85"/>
  <c r="Y12" i="85"/>
  <c r="AN12" i="85"/>
  <c r="U12" i="85"/>
  <c r="AZ12" i="85"/>
  <c r="AP12" i="85"/>
  <c r="AF12" i="85"/>
  <c r="AQ12" i="85"/>
  <c r="R12" i="85"/>
  <c r="AS12" i="85"/>
  <c r="AO12" i="85"/>
  <c r="Q12" i="85"/>
  <c r="BB12" i="85"/>
  <c r="BA12" i="85"/>
  <c r="V12" i="85"/>
  <c r="AM12" i="85"/>
  <c r="Z12" i="85"/>
  <c r="AG12" i="85"/>
  <c r="AX12" i="85"/>
  <c r="BE12" i="85"/>
  <c r="AU12" i="85"/>
  <c r="AA12" i="85"/>
  <c r="O12" i="85"/>
  <c r="AY12" i="85"/>
  <c r="AC12" i="85"/>
  <c r="BC12" i="85"/>
  <c r="N12" i="85"/>
  <c r="AR12" i="85"/>
  <c r="AJ12" i="85"/>
  <c r="H12" i="85"/>
  <c r="AK12" i="85"/>
  <c r="AI12" i="85"/>
  <c r="AT12" i="85"/>
  <c r="AB12" i="85"/>
  <c r="AE12" i="85"/>
  <c r="T12" i="85"/>
  <c r="I12" i="85"/>
  <c r="AL12" i="85"/>
  <c r="BD12" i="85"/>
  <c r="AH12" i="85"/>
  <c r="S12" i="85"/>
  <c r="X12" i="85"/>
  <c r="G12" i="85" l="1"/>
  <c r="BH12" i="85" s="1"/>
  <c r="E235" i="73" l="1"/>
  <c r="D130" i="98"/>
  <c r="D221" i="98" l="1"/>
  <c r="D209" i="98"/>
  <c r="G58" i="85" l="1"/>
  <c r="J75" i="73"/>
  <c r="K75" i="73" s="1"/>
  <c r="F68" i="98"/>
  <c r="G68" i="98" s="1"/>
  <c r="H68" i="98" s="1"/>
  <c r="I68" i="98" s="1"/>
  <c r="J80" i="73"/>
  <c r="K80" i="73" s="1"/>
  <c r="H149" i="1"/>
  <c r="E70" i="98" l="1"/>
  <c r="F72" i="98"/>
  <c r="G72" i="98" s="1"/>
  <c r="H72" i="98" s="1"/>
  <c r="I72" i="98" s="1"/>
  <c r="E75" i="98"/>
  <c r="F75" i="98" s="1"/>
  <c r="G75" i="98" s="1"/>
  <c r="H75" i="98" s="1"/>
  <c r="I75" i="98" s="1"/>
  <c r="D25" i="98"/>
  <c r="J27" i="73"/>
  <c r="K27" i="73" s="1"/>
  <c r="C5" i="114" l="1"/>
  <c r="C9" i="114" s="1"/>
  <c r="BI8" i="85"/>
  <c r="BI11" i="85" s="1"/>
  <c r="F65" i="98"/>
  <c r="E25" i="98"/>
  <c r="E205" i="98" s="1"/>
  <c r="E32" i="103"/>
  <c r="J231" i="73"/>
  <c r="J229" i="73" s="1"/>
  <c r="J136" i="73"/>
  <c r="J212" i="73"/>
  <c r="K136" i="73" l="1"/>
  <c r="J137" i="73"/>
  <c r="K137" i="73" s="1"/>
  <c r="F32" i="103"/>
  <c r="G65" i="98"/>
  <c r="F25" i="98"/>
  <c r="E220" i="98"/>
  <c r="E117" i="98"/>
  <c r="E34" i="103"/>
  <c r="E33" i="103"/>
  <c r="F205" i="98" l="1"/>
  <c r="G32" i="103"/>
  <c r="F34" i="103"/>
  <c r="F33" i="103"/>
  <c r="F117" i="98"/>
  <c r="F220" i="98"/>
  <c r="H65" i="98"/>
  <c r="G25" i="98"/>
  <c r="G205" i="98" s="1"/>
  <c r="G19" i="85"/>
  <c r="BJ8" i="85"/>
  <c r="F222" i="98" l="1"/>
  <c r="G38" i="103"/>
  <c r="G33" i="103"/>
  <c r="G34" i="103"/>
  <c r="G117" i="98"/>
  <c r="G220" i="98"/>
  <c r="H32" i="103"/>
  <c r="I65" i="98"/>
  <c r="I25" i="98" s="1"/>
  <c r="I205" i="98" s="1"/>
  <c r="H25" i="98"/>
  <c r="H205" i="98" s="1"/>
  <c r="J32" i="103" l="1"/>
  <c r="I117" i="98"/>
  <c r="I220" i="98"/>
  <c r="H34" i="103"/>
  <c r="H33" i="103"/>
  <c r="H37" i="103"/>
  <c r="H38" i="103" s="1"/>
  <c r="G222" i="98"/>
  <c r="H117" i="98"/>
  <c r="H220" i="98"/>
  <c r="I32" i="103"/>
  <c r="I34" i="103" l="1"/>
  <c r="I33" i="103"/>
  <c r="I222" i="98"/>
  <c r="J37" i="103"/>
  <c r="I37" i="103"/>
  <c r="I38" i="103" s="1"/>
  <c r="H222" i="98"/>
  <c r="J33" i="103"/>
  <c r="J34" i="103"/>
  <c r="K32" i="103"/>
  <c r="BJ7" i="85"/>
  <c r="J38" i="103" l="1"/>
  <c r="K37" i="103"/>
  <c r="K33" i="103"/>
  <c r="K34" i="103"/>
  <c r="L32" i="103"/>
  <c r="BJ11" i="85"/>
  <c r="L37" i="103" l="1"/>
  <c r="K38" i="103"/>
  <c r="L33" i="103"/>
  <c r="L34" i="103"/>
  <c r="M32" i="103"/>
  <c r="M34" i="103" l="1"/>
  <c r="N32" i="103"/>
  <c r="M33" i="103"/>
  <c r="M37" i="103"/>
  <c r="L38" i="103"/>
  <c r="N37" i="103" l="1"/>
  <c r="M38" i="103"/>
  <c r="N34" i="103"/>
  <c r="O32" i="103"/>
  <c r="N33" i="103"/>
  <c r="O34" i="103" l="1"/>
  <c r="P32" i="103"/>
  <c r="O33" i="103"/>
  <c r="O37" i="103"/>
  <c r="N38" i="103"/>
  <c r="P37" i="103" l="1"/>
  <c r="O38" i="103"/>
  <c r="P34" i="103"/>
  <c r="Q32" i="103"/>
  <c r="P33" i="103"/>
  <c r="Q34" i="103" l="1"/>
  <c r="R32" i="103"/>
  <c r="Q33" i="103"/>
  <c r="Q37" i="103"/>
  <c r="P38" i="103"/>
  <c r="R37" i="103" l="1"/>
  <c r="Q38" i="103"/>
  <c r="R34" i="103"/>
  <c r="S32" i="103"/>
  <c r="R33" i="103"/>
  <c r="S34" i="103" l="1"/>
  <c r="T32" i="103"/>
  <c r="S33" i="103"/>
  <c r="S37" i="103"/>
  <c r="R38" i="103"/>
  <c r="T37" i="103" l="1"/>
  <c r="S38" i="103"/>
  <c r="T34" i="103"/>
  <c r="U32" i="103"/>
  <c r="T33" i="103"/>
  <c r="U37" i="103" l="1"/>
  <c r="T38" i="103"/>
  <c r="U34" i="103"/>
  <c r="V32" i="103"/>
  <c r="W32" i="103" s="1"/>
  <c r="U33" i="103"/>
  <c r="X32" i="103" l="1"/>
  <c r="W33" i="103"/>
  <c r="V37" i="103"/>
  <c r="V38" i="103" s="1"/>
  <c r="U38" i="103"/>
  <c r="V33" i="103"/>
  <c r="V34" i="103"/>
  <c r="Y32" i="103" l="1"/>
  <c r="X33" i="103"/>
  <c r="N19" i="94"/>
  <c r="O19" i="94" s="1"/>
  <c r="Z32" i="103" l="1"/>
  <c r="Z33" i="103" s="1"/>
  <c r="Y33" i="103"/>
  <c r="P19" i="94"/>
  <c r="N14" i="94"/>
  <c r="O14" i="94" s="1"/>
  <c r="P14" i="94" l="1"/>
  <c r="N8" i="94"/>
  <c r="O8" i="94" s="1"/>
  <c r="P8" i="94" l="1"/>
  <c r="N9" i="94"/>
  <c r="O9" i="94" s="1"/>
  <c r="N21" i="94" l="1"/>
  <c r="O21" i="94" s="1"/>
  <c r="P9" i="94"/>
  <c r="P21" i="94" s="1"/>
  <c r="T65" i="4"/>
  <c r="I65" i="4" s="1"/>
  <c r="DQ65" i="4" s="1"/>
  <c r="T74" i="4" l="1"/>
  <c r="T75" i="4" s="1"/>
  <c r="D196" i="98"/>
  <c r="D213" i="98" s="1"/>
  <c r="DM65" i="4"/>
  <c r="U21" i="94"/>
  <c r="V21" i="94" s="1"/>
  <c r="T68" i="4"/>
  <c r="T73" i="4" s="1"/>
  <c r="DN65" i="4" l="1"/>
  <c r="BI21" i="85"/>
  <c r="J199" i="73"/>
  <c r="K199" i="73" s="1"/>
  <c r="BJ21" i="85" l="1"/>
  <c r="G23" i="85"/>
  <c r="G54" i="85" s="1"/>
  <c r="G59" i="85" s="1"/>
  <c r="G62" i="85" l="1"/>
  <c r="H5" i="85"/>
  <c r="G61" i="85"/>
  <c r="H19" i="85"/>
  <c r="H23" i="85" s="1"/>
  <c r="H54" i="85" s="1"/>
  <c r="H59" i="85" s="1"/>
  <c r="H62" i="85" s="1"/>
  <c r="H61" i="85" l="1"/>
  <c r="I5" i="85"/>
  <c r="I19" i="85" s="1"/>
  <c r="I23" i="85" s="1"/>
  <c r="I54" i="85" s="1"/>
  <c r="I59" i="85" s="1"/>
  <c r="J5" i="85" l="1"/>
  <c r="I62" i="85"/>
  <c r="I61" i="85"/>
  <c r="J19" i="85"/>
  <c r="J23" i="85" s="1"/>
  <c r="J54" i="85" s="1"/>
  <c r="J59" i="85" s="1"/>
  <c r="J62" i="85" s="1"/>
  <c r="K5" i="85" l="1"/>
  <c r="K19" i="85" s="1"/>
  <c r="K23" i="85" s="1"/>
  <c r="K54" i="85" s="1"/>
  <c r="K59" i="85" s="1"/>
  <c r="K62" i="85" s="1"/>
  <c r="J61" i="85"/>
  <c r="K61" i="85" l="1"/>
  <c r="L5" i="85"/>
  <c r="L19" i="85" s="1"/>
  <c r="L23" i="85" s="1"/>
  <c r="L54" i="85" s="1"/>
  <c r="L59" i="85" s="1"/>
  <c r="L62" i="85" s="1"/>
  <c r="M5" i="85" l="1"/>
  <c r="M19" i="85" s="1"/>
  <c r="M23" i="85" s="1"/>
  <c r="M54" i="85" s="1"/>
  <c r="M59" i="85" s="1"/>
  <c r="M62" i="85" s="1"/>
  <c r="L61" i="85"/>
  <c r="M61" i="85" l="1"/>
  <c r="N5" i="85"/>
  <c r="N19" i="85" s="1"/>
  <c r="N23" i="85" s="1"/>
  <c r="N54" i="85" s="1"/>
  <c r="N59" i="85" s="1"/>
  <c r="N62" i="85" s="1"/>
  <c r="N61" i="85" l="1"/>
  <c r="O5" i="85"/>
  <c r="O19" i="85" s="1"/>
  <c r="O23" i="85" s="1"/>
  <c r="O54" i="85" s="1"/>
  <c r="O59" i="85" s="1"/>
  <c r="O62" i="85" s="1"/>
  <c r="P5" i="85" l="1"/>
  <c r="P19" i="85" s="1"/>
  <c r="P23" i="85" s="1"/>
  <c r="P54" i="85" s="1"/>
  <c r="P59" i="85" s="1"/>
  <c r="P62" i="85" s="1"/>
  <c r="O61" i="85"/>
  <c r="Q5" i="85" l="1"/>
  <c r="Q19" i="85" s="1"/>
  <c r="Q23" i="85" s="1"/>
  <c r="Q54" i="85" s="1"/>
  <c r="Q59" i="85" s="1"/>
  <c r="Q62" i="85" s="1"/>
  <c r="P61" i="85"/>
  <c r="Q61" i="85" l="1"/>
  <c r="R5" i="85"/>
  <c r="R19" i="85" s="1"/>
  <c r="R23" i="85" s="1"/>
  <c r="R54" i="85" s="1"/>
  <c r="R59" i="85" s="1"/>
  <c r="R62" i="85" s="1"/>
  <c r="R61" i="85" l="1"/>
  <c r="S5" i="85"/>
  <c r="S19" i="85" s="1"/>
  <c r="S23" i="85" s="1"/>
  <c r="S54" i="85" s="1"/>
  <c r="S59" i="85" s="1"/>
  <c r="S62" i="85" s="1"/>
  <c r="T5" i="85" l="1"/>
  <c r="T19" i="85" s="1"/>
  <c r="T23" i="85" s="1"/>
  <c r="T54" i="85" s="1"/>
  <c r="T59" i="85" s="1"/>
  <c r="T62" i="85" s="1"/>
  <c r="S61" i="85"/>
  <c r="T61" i="85" l="1"/>
  <c r="U5" i="85"/>
  <c r="U19" i="85" s="1"/>
  <c r="U23" i="85" s="1"/>
  <c r="U54" i="85" s="1"/>
  <c r="U59" i="85" s="1"/>
  <c r="U62" i="85" s="1"/>
  <c r="V5" i="85" l="1"/>
  <c r="V19" i="85" s="1"/>
  <c r="V23" i="85" s="1"/>
  <c r="V54" i="85" s="1"/>
  <c r="V59" i="85" s="1"/>
  <c r="V62" i="85" s="1"/>
  <c r="U61" i="85"/>
  <c r="V61" i="85" l="1"/>
  <c r="W5" i="85"/>
  <c r="W19" i="85" s="1"/>
  <c r="W23" i="85" s="1"/>
  <c r="W54" i="85" s="1"/>
  <c r="W59" i="85" s="1"/>
  <c r="W62" i="85" s="1"/>
  <c r="X5" i="85" l="1"/>
  <c r="X19" i="85" s="1"/>
  <c r="X23" i="85" s="1"/>
  <c r="X54" i="85" s="1"/>
  <c r="X59" i="85" s="1"/>
  <c r="X62" i="85" s="1"/>
  <c r="W61" i="85"/>
  <c r="X61" i="85" l="1"/>
  <c r="Y5" i="85"/>
  <c r="Y19" i="85" s="1"/>
  <c r="Y23" i="85" s="1"/>
  <c r="Y54" i="85" s="1"/>
  <c r="Y59" i="85" s="1"/>
  <c r="Y62" i="85" s="1"/>
  <c r="Y61" i="85" l="1"/>
  <c r="Z5" i="85"/>
  <c r="Z19" i="85" s="1"/>
  <c r="Z23" i="85" s="1"/>
  <c r="Z54" i="85" s="1"/>
  <c r="Z59" i="85" s="1"/>
  <c r="Z62" i="85" s="1"/>
  <c r="Z61" i="85" l="1"/>
  <c r="AA5" i="85"/>
  <c r="AA19" i="85" s="1"/>
  <c r="AA23" i="85" s="1"/>
  <c r="AA54" i="85" s="1"/>
  <c r="AA59" i="85" s="1"/>
  <c r="AA62" i="85" s="1"/>
  <c r="AB5" i="85" l="1"/>
  <c r="AB19" i="85" s="1"/>
  <c r="AB23" i="85" s="1"/>
  <c r="AB54" i="85" s="1"/>
  <c r="AB59" i="85" s="1"/>
  <c r="AB62" i="85" s="1"/>
  <c r="AA61" i="85"/>
  <c r="AB61" i="85" l="1"/>
  <c r="AC5" i="85"/>
  <c r="AC19" i="85" s="1"/>
  <c r="AC23" i="85" s="1"/>
  <c r="AC54" i="85" s="1"/>
  <c r="AC59" i="85" s="1"/>
  <c r="AC62" i="85" s="1"/>
  <c r="AC61" i="85" l="1"/>
  <c r="AD5" i="85"/>
  <c r="AD19" i="85" s="1"/>
  <c r="AD23" i="85" s="1"/>
  <c r="AD54" i="85" s="1"/>
  <c r="AD59" i="85" s="1"/>
  <c r="AD62" i="85" s="1"/>
  <c r="AD61" i="85" l="1"/>
  <c r="AE5" i="85"/>
  <c r="AE19" i="85" s="1"/>
  <c r="AE23" i="85" s="1"/>
  <c r="AE54" i="85" s="1"/>
  <c r="AE59" i="85" s="1"/>
  <c r="AE62" i="85" s="1"/>
  <c r="AF5" i="85" l="1"/>
  <c r="AF19" i="85" s="1"/>
  <c r="AF23" i="85" s="1"/>
  <c r="AF54" i="85" s="1"/>
  <c r="AF59" i="85" s="1"/>
  <c r="AF62" i="85" s="1"/>
  <c r="AE61" i="85"/>
  <c r="AG5" i="85" l="1"/>
  <c r="AG19" i="85" s="1"/>
  <c r="AG23" i="85" s="1"/>
  <c r="AG54" i="85" s="1"/>
  <c r="AG59" i="85" s="1"/>
  <c r="AG62" i="85" s="1"/>
  <c r="AF61" i="85"/>
  <c r="AG61" i="85" l="1"/>
  <c r="AH5" i="85"/>
  <c r="AH19" i="85" s="1"/>
  <c r="AH23" i="85" s="1"/>
  <c r="AH54" i="85" s="1"/>
  <c r="AH59" i="85" s="1"/>
  <c r="AH62" i="85" s="1"/>
  <c r="AH61" i="85" l="1"/>
  <c r="AI5" i="85"/>
  <c r="AI19" i="85" s="1"/>
  <c r="AI23" i="85" s="1"/>
  <c r="AI54" i="85" s="1"/>
  <c r="AI59" i="85" s="1"/>
  <c r="AI62" i="85" s="1"/>
  <c r="AJ5" i="85" l="1"/>
  <c r="AJ19" i="85" s="1"/>
  <c r="AJ23" i="85" s="1"/>
  <c r="AJ54" i="85" s="1"/>
  <c r="AJ59" i="85" s="1"/>
  <c r="AJ62" i="85" s="1"/>
  <c r="AI61" i="85"/>
  <c r="AK5" i="85" l="1"/>
  <c r="AK19" i="85" s="1"/>
  <c r="AK23" i="85" s="1"/>
  <c r="AK54" i="85" s="1"/>
  <c r="AK59" i="85" s="1"/>
  <c r="AK62" i="85" s="1"/>
  <c r="AJ61" i="85"/>
  <c r="AL5" i="85" l="1"/>
  <c r="AL19" i="85" s="1"/>
  <c r="AL23" i="85" s="1"/>
  <c r="AL54" i="85" s="1"/>
  <c r="AL59" i="85" s="1"/>
  <c r="AL62" i="85" s="1"/>
  <c r="AK61" i="85"/>
  <c r="AL61" i="85" l="1"/>
  <c r="AM5" i="85"/>
  <c r="AM19" i="85" s="1"/>
  <c r="AM23" i="85" s="1"/>
  <c r="AM54" i="85" s="1"/>
  <c r="AM59" i="85" s="1"/>
  <c r="AM62" i="85" s="1"/>
  <c r="AN5" i="85" l="1"/>
  <c r="AN19" i="85" s="1"/>
  <c r="AN23" i="85" s="1"/>
  <c r="AN54" i="85" s="1"/>
  <c r="AN59" i="85" s="1"/>
  <c r="AN62" i="85" s="1"/>
  <c r="AM61" i="85"/>
  <c r="AN61" i="85" l="1"/>
  <c r="AO5" i="85"/>
  <c r="AO19" i="85" s="1"/>
  <c r="AO23" i="85" s="1"/>
  <c r="AO54" i="85" s="1"/>
  <c r="AO59" i="85" s="1"/>
  <c r="AO62" i="85" s="1"/>
  <c r="AO61" i="85" l="1"/>
  <c r="AP5" i="85"/>
  <c r="AP19" i="85" s="1"/>
  <c r="AP23" i="85" s="1"/>
  <c r="AP54" i="85" s="1"/>
  <c r="AP59" i="85" s="1"/>
  <c r="AP62" i="85" s="1"/>
  <c r="AP61" i="85" l="1"/>
  <c r="AQ5" i="85"/>
  <c r="AQ19" i="85" s="1"/>
  <c r="AQ23" i="85" s="1"/>
  <c r="AQ54" i="85" s="1"/>
  <c r="AQ59" i="85" s="1"/>
  <c r="AQ62" i="85" s="1"/>
  <c r="AR5" i="85" l="1"/>
  <c r="AR19" i="85" s="1"/>
  <c r="AR23" i="85" s="1"/>
  <c r="AR54" i="85" s="1"/>
  <c r="AR59" i="85" s="1"/>
  <c r="AR62" i="85" s="1"/>
  <c r="AQ61" i="85"/>
  <c r="AR61" i="85" l="1"/>
  <c r="AS5" i="85"/>
  <c r="AS19" i="85" s="1"/>
  <c r="AS23" i="85" s="1"/>
  <c r="AS54" i="85" s="1"/>
  <c r="AS59" i="85" s="1"/>
  <c r="AS62" i="85" s="1"/>
  <c r="AS61" i="85" l="1"/>
  <c r="AT5" i="85"/>
  <c r="AT19" i="85" s="1"/>
  <c r="AT23" i="85" s="1"/>
  <c r="AT54" i="85" s="1"/>
  <c r="AT59" i="85" s="1"/>
  <c r="AT62" i="85" s="1"/>
  <c r="AU5" i="85" l="1"/>
  <c r="AU19" i="85" s="1"/>
  <c r="AU23" i="85" s="1"/>
  <c r="AU54" i="85" s="1"/>
  <c r="AU59" i="85" s="1"/>
  <c r="AU62" i="85" s="1"/>
  <c r="AT61" i="85"/>
  <c r="AU61" i="85" l="1"/>
  <c r="AV5" i="85"/>
  <c r="AV19" i="85" s="1"/>
  <c r="AV23" i="85" s="1"/>
  <c r="AV54" i="85" s="1"/>
  <c r="AV59" i="85" s="1"/>
  <c r="AV62" i="85" s="1"/>
  <c r="AW5" i="85" l="1"/>
  <c r="AW19" i="85" s="1"/>
  <c r="AW23" i="85" s="1"/>
  <c r="AW54" i="85" s="1"/>
  <c r="AW59" i="85" s="1"/>
  <c r="AW62" i="85" s="1"/>
  <c r="AV61" i="85"/>
  <c r="AX5" i="85" l="1"/>
  <c r="AX19" i="85" s="1"/>
  <c r="AX23" i="85" s="1"/>
  <c r="AX54" i="85" s="1"/>
  <c r="AX59" i="85" s="1"/>
  <c r="AX62" i="85" s="1"/>
  <c r="AW61" i="85"/>
  <c r="AX61" i="85" l="1"/>
  <c r="AY5" i="85"/>
  <c r="AY19" i="85" s="1"/>
  <c r="AY23" i="85" s="1"/>
  <c r="AY54" i="85" s="1"/>
  <c r="AY59" i="85" s="1"/>
  <c r="AY62" i="85" s="1"/>
  <c r="AY61" i="85" l="1"/>
  <c r="AZ5" i="85"/>
  <c r="AZ19" i="85" s="1"/>
  <c r="AZ23" i="85" s="1"/>
  <c r="AZ54" i="85" s="1"/>
  <c r="AZ59" i="85" s="1"/>
  <c r="BA5" i="85" l="1"/>
  <c r="BA19" i="85" s="1"/>
  <c r="BA23" i="85" s="1"/>
  <c r="BA54" i="85" s="1"/>
  <c r="BA59" i="85" s="1"/>
  <c r="AZ61" i="85"/>
  <c r="BA61" i="85" l="1"/>
  <c r="BB5" i="85"/>
  <c r="BB19" i="85" s="1"/>
  <c r="BB23" i="85" s="1"/>
  <c r="BB54" i="85" s="1"/>
  <c r="BB59" i="85" s="1"/>
  <c r="BB61" i="85" l="1"/>
  <c r="BC5" i="85"/>
  <c r="BC19" i="85" s="1"/>
  <c r="BC23" i="85" s="1"/>
  <c r="BC54" i="85" s="1"/>
  <c r="BC59" i="85" s="1"/>
  <c r="BC61" i="85" l="1"/>
  <c r="BD5" i="85"/>
  <c r="BD19" i="85" s="1"/>
  <c r="BD23" i="85" s="1"/>
  <c r="BD54" i="85" s="1"/>
  <c r="BD59" i="85" s="1"/>
  <c r="BE5" i="85" l="1"/>
  <c r="BE19" i="85" s="1"/>
  <c r="BE23" i="85" s="1"/>
  <c r="BE54" i="85" s="1"/>
  <c r="BE59" i="85" s="1"/>
  <c r="BD61" i="85"/>
  <c r="BE61" i="85" l="1"/>
  <c r="BF5" i="85"/>
  <c r="BF19" i="85" s="1"/>
  <c r="BF23" i="85" s="1"/>
  <c r="BF54" i="85" s="1"/>
  <c r="BF59" i="85" s="1"/>
  <c r="E6" i="73"/>
  <c r="D14" i="98"/>
  <c r="D5" i="98" s="1"/>
  <c r="D117" i="98" s="1"/>
  <c r="BF61" i="85" l="1"/>
  <c r="BG5" i="85"/>
  <c r="BG19" i="85" s="1"/>
  <c r="E212" i="73"/>
  <c r="F38" i="103"/>
  <c r="D220" i="98"/>
  <c r="D222" i="98" s="1"/>
  <c r="E136" i="73"/>
  <c r="E137" i="73" s="1"/>
  <c r="D205" i="98"/>
  <c r="E230" i="73"/>
  <c r="BG23" i="85" l="1"/>
  <c r="E38" i="103"/>
  <c r="BG54" i="85" l="1"/>
  <c r="E149" i="73"/>
  <c r="D128" i="98" s="1"/>
  <c r="E148" i="73"/>
  <c r="D127" i="98" s="1"/>
  <c r="BG59" i="85" l="1"/>
  <c r="BG61" i="85" s="1"/>
  <c r="E144" i="73"/>
  <c r="D123" i="98" l="1"/>
  <c r="E150" i="73" l="1"/>
  <c r="D16" i="4"/>
  <c r="D55" i="4" s="1"/>
  <c r="D129" i="98" l="1"/>
  <c r="D121" i="98" s="1"/>
  <c r="D120" i="98" s="1"/>
  <c r="D206" i="98" s="1"/>
  <c r="D207" i="98" s="1"/>
  <c r="D210" i="98" s="1"/>
  <c r="D214" i="98" s="1"/>
  <c r="E142" i="73"/>
  <c r="E213" i="73" l="1"/>
  <c r="E214" i="73" s="1"/>
  <c r="E217" i="73" s="1"/>
  <c r="E221" i="73" s="1"/>
  <c r="E141" i="73"/>
  <c r="E239" i="73" s="1"/>
  <c r="E240" i="73" s="1"/>
  <c r="E203" i="73" l="1"/>
  <c r="D68" i="4"/>
  <c r="D73" i="4" s="1"/>
  <c r="D198" i="98" l="1"/>
  <c r="D197" i="98" s="1"/>
  <c r="D201" i="98" s="1"/>
  <c r="D202" i="98" s="1"/>
  <c r="E202" i="73"/>
  <c r="E207" i="73" s="1"/>
  <c r="DI58" i="4" l="1"/>
  <c r="DI68" i="4" s="1"/>
  <c r="N283" i="94" l="1"/>
  <c r="O283" i="94" s="1"/>
  <c r="BI35" i="85"/>
  <c r="BJ35" i="85" s="1"/>
  <c r="E192" i="98" s="1"/>
  <c r="U283" i="94"/>
  <c r="V283" i="94" l="1"/>
  <c r="D192" i="98"/>
  <c r="BI28" i="85" l="1"/>
  <c r="BJ28" i="85" s="1"/>
  <c r="D184" i="98"/>
  <c r="P185" i="94"/>
  <c r="BU58" i="4" l="1"/>
  <c r="BT58" i="4" l="1"/>
  <c r="I58" i="4" s="1"/>
  <c r="DQ58" i="4" s="1"/>
  <c r="DM58" i="4" l="1"/>
  <c r="J192" i="73" l="1"/>
  <c r="K192" i="73" s="1"/>
  <c r="DN58" i="4"/>
  <c r="E54" i="117" l="1"/>
  <c r="C54" i="117" s="1"/>
  <c r="E49" i="117"/>
  <c r="E55" i="117" l="1"/>
  <c r="C55" i="117" s="1"/>
  <c r="C49" i="117"/>
  <c r="E56" i="117" l="1"/>
  <c r="F140" i="117"/>
  <c r="F142" i="117" s="1"/>
  <c r="F143" i="117" s="1"/>
  <c r="C56" i="117" l="1"/>
  <c r="C58" i="117" s="1"/>
  <c r="C140" i="117" s="1"/>
  <c r="C142" i="117" s="1"/>
  <c r="E58" i="117"/>
  <c r="E140" i="117" s="1"/>
  <c r="E142" i="117" s="1"/>
  <c r="E143" i="117" s="1"/>
  <c r="DI34" i="4" l="1"/>
  <c r="I34" i="4" s="1"/>
  <c r="DQ34" i="4" l="1"/>
  <c r="DI52" i="4"/>
  <c r="DI55" i="4" s="1"/>
  <c r="DI73" i="4" s="1"/>
  <c r="K169" i="87"/>
  <c r="L169" i="87" s="1"/>
  <c r="DM34" i="4"/>
  <c r="DN34" i="4" l="1"/>
  <c r="J170" i="73"/>
  <c r="K170" i="73" s="1"/>
  <c r="I180" i="87"/>
  <c r="I181" i="87" s="1"/>
  <c r="E146" i="98" l="1"/>
  <c r="BI16" i="85"/>
  <c r="F146" i="98" l="1"/>
  <c r="BJ16" i="85"/>
  <c r="G146" i="98" l="1"/>
  <c r="H146" i="98" l="1"/>
  <c r="I146" i="98" l="1"/>
  <c r="N177" i="94" l="1"/>
  <c r="O177" i="94" s="1"/>
  <c r="BU59" i="4"/>
  <c r="N224" i="94" l="1"/>
  <c r="O224" i="94" s="1"/>
  <c r="BT59" i="4"/>
  <c r="BU68" i="4"/>
  <c r="BU73" i="4" s="1"/>
  <c r="P177" i="94"/>
  <c r="P224" i="94" s="1"/>
  <c r="D182" i="98" l="1"/>
  <c r="BT68" i="4"/>
  <c r="BI27" i="85" l="1"/>
  <c r="BJ27" i="85" s="1"/>
  <c r="U224" i="94"/>
  <c r="V224" i="94" s="1"/>
  <c r="BT73" i="4"/>
  <c r="AU44" i="4" l="1"/>
  <c r="AU52" i="4" l="1"/>
  <c r="AU55" i="4" s="1"/>
  <c r="AU73" i="4" s="1"/>
  <c r="AT44" i="4"/>
  <c r="I44" i="4" s="1"/>
  <c r="DQ44" i="4" l="1"/>
  <c r="I52" i="4"/>
  <c r="DM44" i="4"/>
  <c r="I5" i="107"/>
  <c r="J5" i="107" s="1"/>
  <c r="K5" i="107"/>
  <c r="AT52" i="4"/>
  <c r="AT55" i="4" s="1"/>
  <c r="AT73" i="4" s="1"/>
  <c r="L5" i="107" l="1"/>
  <c r="I13" i="107"/>
  <c r="J180" i="73"/>
  <c r="K180" i="73" s="1"/>
  <c r="DQ52" i="4"/>
  <c r="I12" i="107"/>
  <c r="J12" i="107" s="1"/>
  <c r="DN44" i="4"/>
  <c r="F66" i="111" l="1"/>
  <c r="E154" i="98"/>
  <c r="F154" i="98" s="1"/>
  <c r="BI17" i="85"/>
  <c r="I14" i="107"/>
  <c r="BJ17" i="85" l="1"/>
  <c r="BI12" i="85"/>
  <c r="BJ12" i="85" s="1"/>
  <c r="G154" i="98"/>
  <c r="F130" i="98"/>
  <c r="F120" i="98" s="1"/>
  <c r="F206" i="98" l="1"/>
  <c r="F207" i="98" s="1"/>
  <c r="F210" i="98" s="1"/>
  <c r="F214" i="98" s="1"/>
  <c r="F201" i="98"/>
  <c r="F202" i="98" s="1"/>
  <c r="H154" i="98"/>
  <c r="G130" i="98"/>
  <c r="G120" i="98" s="1"/>
  <c r="G206" i="98" l="1"/>
  <c r="G207" i="98" s="1"/>
  <c r="G210" i="98" s="1"/>
  <c r="G214" i="98" s="1"/>
  <c r="G201" i="98"/>
  <c r="G202" i="98" s="1"/>
  <c r="I154" i="98"/>
  <c r="I130" i="98" s="1"/>
  <c r="I120" i="98" s="1"/>
  <c r="H130" i="98"/>
  <c r="H120" i="98" s="1"/>
  <c r="D7" i="117"/>
  <c r="D5" i="117" s="1"/>
  <c r="D47" i="117" s="1"/>
  <c r="C8" i="117"/>
  <c r="C7" i="117" s="1"/>
  <c r="C5" i="117" s="1"/>
  <c r="I206" i="98" l="1"/>
  <c r="I207" i="98" s="1"/>
  <c r="I210" i="98" s="1"/>
  <c r="I214" i="98" s="1"/>
  <c r="I201" i="98"/>
  <c r="I202" i="98" s="1"/>
  <c r="H201" i="98"/>
  <c r="H202" i="98" s="1"/>
  <c r="H206" i="98"/>
  <c r="H207" i="98" s="1"/>
  <c r="H210" i="98" s="1"/>
  <c r="H214" i="98" s="1"/>
  <c r="C47" i="117"/>
  <c r="C143" i="117" s="1"/>
  <c r="F48" i="117"/>
  <c r="D143" i="117"/>
  <c r="Q47" i="117"/>
  <c r="N96" i="94" l="1"/>
  <c r="O96" i="94" s="1"/>
  <c r="D174" i="98" l="1"/>
  <c r="N97" i="94"/>
  <c r="O97" i="94" s="1"/>
  <c r="P96" i="94"/>
  <c r="P97" i="94" s="1"/>
  <c r="P289" i="94" s="1"/>
  <c r="N289" i="94" l="1"/>
  <c r="O289" i="94" s="1"/>
  <c r="CY59" i="4" l="1"/>
  <c r="CX59" i="4" l="1"/>
  <c r="I59" i="4" s="1"/>
  <c r="DQ59" i="4" s="1"/>
  <c r="CY68" i="4"/>
  <c r="CY73" i="4" s="1"/>
  <c r="CX68" i="4" l="1"/>
  <c r="DM59" i="4"/>
  <c r="DN59" i="4" l="1"/>
  <c r="J193" i="73"/>
  <c r="K193" i="73" s="1"/>
  <c r="N290" i="94"/>
  <c r="N291" i="94" s="1"/>
  <c r="U97" i="94"/>
  <c r="V97" i="94" s="1"/>
  <c r="BI50" i="85"/>
  <c r="BJ50" i="85" s="1"/>
  <c r="CX73" i="4"/>
  <c r="J190" i="73" l="1"/>
  <c r="K190" i="73" s="1"/>
  <c r="E164" i="98" l="1"/>
  <c r="E213" i="98" s="1"/>
  <c r="C37" i="114"/>
  <c r="J220" i="73"/>
  <c r="J53" i="4" l="1"/>
  <c r="I53" i="4" s="1"/>
  <c r="DQ53" i="4" l="1"/>
  <c r="I55" i="4"/>
  <c r="DM53" i="4"/>
  <c r="J79" i="4"/>
  <c r="I79" i="4" s="1"/>
  <c r="BI20" i="85"/>
  <c r="BJ20" i="85" s="1"/>
  <c r="J55" i="4"/>
  <c r="J73" i="4" s="1"/>
  <c r="K70" i="4"/>
  <c r="DN53" i="4" l="1"/>
  <c r="F67" i="111"/>
  <c r="J188" i="73"/>
  <c r="K188" i="73" s="1"/>
  <c r="DM70" i="4"/>
  <c r="K71" i="4"/>
  <c r="I70" i="4"/>
  <c r="DQ70" i="4" s="1"/>
  <c r="K78" i="4"/>
  <c r="I78" i="4" s="1"/>
  <c r="I77" i="4" s="1"/>
  <c r="I86" i="4" s="1"/>
  <c r="M74" i="4" l="1"/>
  <c r="M66" i="4" s="1"/>
  <c r="I66" i="4" s="1"/>
  <c r="DQ55" i="4"/>
  <c r="DN70" i="4"/>
  <c r="I71" i="4"/>
  <c r="DQ71" i="4" s="1"/>
  <c r="F68" i="111"/>
  <c r="F80" i="111" s="1"/>
  <c r="D83" i="111" s="1"/>
  <c r="J83" i="111" s="1"/>
  <c r="J205" i="73"/>
  <c r="K205" i="73" s="1"/>
  <c r="J152" i="73"/>
  <c r="K152" i="73" s="1"/>
  <c r="E162" i="98"/>
  <c r="E130" i="98" s="1"/>
  <c r="E120" i="98" s="1"/>
  <c r="E206" i="98" s="1"/>
  <c r="E207" i="98" s="1"/>
  <c r="J235" i="73"/>
  <c r="DM71" i="4"/>
  <c r="K73" i="4"/>
  <c r="DN71" i="4" l="1"/>
  <c r="DQ66" i="4"/>
  <c r="I68" i="4"/>
  <c r="I73" i="4" s="1"/>
  <c r="I74" i="4" s="1"/>
  <c r="M68" i="4"/>
  <c r="M73" i="4" s="1"/>
  <c r="DM66" i="4"/>
  <c r="J213" i="73"/>
  <c r="J214" i="73" s="1"/>
  <c r="J141" i="73"/>
  <c r="K141" i="73" s="1"/>
  <c r="E200" i="98"/>
  <c r="J236" i="73"/>
  <c r="J234" i="73" s="1"/>
  <c r="J216" i="73"/>
  <c r="BI55" i="85"/>
  <c r="BJ55" i="85" l="1"/>
  <c r="BI59" i="85"/>
  <c r="DN66" i="4"/>
  <c r="J217" i="73"/>
  <c r="J221" i="73" s="1"/>
  <c r="J245" i="73"/>
  <c r="J227" i="73"/>
  <c r="J246" i="73"/>
  <c r="J239" i="73"/>
  <c r="J240" i="73" s="1"/>
  <c r="C36" i="114"/>
  <c r="E209" i="98"/>
  <c r="E210" i="98" s="1"/>
  <c r="E214" i="98" s="1"/>
  <c r="E221" i="98"/>
  <c r="E222" i="98" s="1"/>
  <c r="J203" i="73"/>
  <c r="K203" i="73" s="1"/>
  <c r="DQ68" i="4" l="1"/>
  <c r="J202" i="73"/>
  <c r="K202" i="73" s="1"/>
  <c r="E198" i="98"/>
  <c r="E197" i="98" s="1"/>
  <c r="E201" i="98" s="1"/>
  <c r="E202" i="98" s="1"/>
  <c r="J244" i="73"/>
  <c r="J207" i="73" l="1"/>
  <c r="K207" i="73" s="1"/>
  <c r="C38" i="114"/>
  <c r="J208" i="73" l="1"/>
  <c r="J209" i="73"/>
</calcChain>
</file>

<file path=xl/comments1.xml><?xml version="1.0" encoding="utf-8"?>
<comments xmlns="http://schemas.openxmlformats.org/spreadsheetml/2006/main">
  <authors>
    <author>Alexis Kimbembe</author>
  </authors>
  <commentList>
    <comment ref="N48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dotace rybáři 500 000 a 500 000,-Kč participativní rozpočet</t>
        </r>
      </text>
    </comment>
  </commentList>
</comments>
</file>

<file path=xl/comments2.xml><?xml version="1.0" encoding="utf-8"?>
<comments xmlns="http://schemas.openxmlformats.org/spreadsheetml/2006/main">
  <authors>
    <author>Alexis Kimbembe</author>
  </authors>
  <commentList>
    <comment ref="Z10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Dotace vodovod a kanalizace z roku 2010</t>
        </r>
      </text>
    </comment>
    <comment ref="AA10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Dotacde Holubek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daně</t>
        </r>
      </text>
    </comment>
  </commentList>
</comments>
</file>

<file path=xl/comments3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<sst xmlns="http://schemas.openxmlformats.org/spreadsheetml/2006/main" count="4876" uniqueCount="2147">
  <si>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</si>
  <si>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</si>
  <si>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</si>
  <si>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</si>
  <si>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</si>
  <si>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</si>
  <si>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</si>
  <si>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</si>
  <si>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</si>
  <si>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</si>
  <si>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</si>
  <si>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</si>
  <si>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</si>
  <si>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</si>
  <si>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</si>
  <si>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</si>
  <si>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</si>
  <si>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</si>
  <si>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</si>
  <si>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</si>
  <si>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</si>
  <si>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</si>
  <si>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</si>
  <si>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</si>
  <si>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</si>
  <si>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</si>
  <si>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</si>
  <si>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</si>
  <si>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1351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</si>
  <si>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</si>
  <si>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</si>
  <si>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</si>
  <si>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</si>
  <si>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</si>
  <si>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</si>
  <si>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</si>
  <si>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Úřad práce UZ13234</t>
  </si>
  <si>
    <t>2420</t>
  </si>
  <si>
    <t>Splátky půjček Sokol</t>
  </si>
  <si>
    <t>4111</t>
  </si>
  <si>
    <t>Neinv dotace PAP</t>
  </si>
  <si>
    <t>Neinvestiční přijaté dotace ze SR</t>
  </si>
  <si>
    <t>Neinvestiční přijaté dotace od obcí</t>
  </si>
  <si>
    <t>4122</t>
  </si>
  <si>
    <t>Dotace - bezpečnost na silnicích</t>
  </si>
  <si>
    <t>4216</t>
  </si>
  <si>
    <t>Dotace zateplení č.p. 897/7</t>
  </si>
  <si>
    <t>Dotace oprava hasičského auta</t>
  </si>
  <si>
    <t>Dotace auto pečovatelská služba</t>
  </si>
  <si>
    <t>Dotace zasakovací pás</t>
  </si>
  <si>
    <t>Dotace most Horova</t>
  </si>
  <si>
    <t>Dotace Pošembeří</t>
  </si>
  <si>
    <t>4223</t>
  </si>
  <si>
    <t>Dotace zateplení č.p. 95</t>
  </si>
  <si>
    <t>pečovatelská sl. - příspěvek KÚ</t>
  </si>
  <si>
    <t>8115</t>
  </si>
  <si>
    <t>rezerva z daně z nemovitosti</t>
  </si>
  <si>
    <t>3631</t>
  </si>
  <si>
    <t>3121</t>
  </si>
  <si>
    <t>2310</t>
  </si>
  <si>
    <t>dary na dlouh.maj.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</si>
  <si>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</si>
  <si>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</si>
  <si>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</si>
  <si>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</si>
  <si>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</si>
  <si>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</si>
  <si>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</si>
  <si>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 xml:space="preserve">spec. škola - služby  </t>
  </si>
  <si>
    <t>spec. škola - pronájem</t>
  </si>
  <si>
    <t>knihovna - poplatky</t>
  </si>
  <si>
    <t>Život Úval - inzerce</t>
  </si>
  <si>
    <t xml:space="preserve">kultura </t>
  </si>
  <si>
    <t>Koupaliště - pronájem</t>
  </si>
  <si>
    <t>Tesko - služby</t>
  </si>
  <si>
    <t>Tesko - pronájem</t>
  </si>
  <si>
    <t>2322</t>
  </si>
  <si>
    <t>pojistné náhrady-povodně</t>
  </si>
  <si>
    <t>zdrav. střed.- služby</t>
  </si>
  <si>
    <t>zdrav. střed.- pronájem</t>
  </si>
  <si>
    <t>Pojistná náhrada</t>
  </si>
  <si>
    <t>byty - služby</t>
  </si>
  <si>
    <t>byty - pronájem</t>
  </si>
  <si>
    <t>3113</t>
  </si>
  <si>
    <t>byty – prodej majetku</t>
  </si>
  <si>
    <t>nebytové služby</t>
  </si>
  <si>
    <t>nebytové - pronájem</t>
  </si>
  <si>
    <t>hřbitov - služby</t>
  </si>
  <si>
    <t>nájemné Eltodo</t>
  </si>
  <si>
    <t>odpady - vratka za tříděný odpad</t>
  </si>
  <si>
    <t>hasiči - služby</t>
  </si>
  <si>
    <t>přijaté neinv.dary</t>
  </si>
  <si>
    <t>prodej dřeva z těžby</t>
  </si>
  <si>
    <t>vývěska, kopírování</t>
  </si>
  <si>
    <t>Příjmy  z úroků</t>
  </si>
  <si>
    <t>2211</t>
  </si>
  <si>
    <t>2131</t>
  </si>
  <si>
    <t>pronájem pozemků</t>
  </si>
  <si>
    <t>8123</t>
  </si>
  <si>
    <t>revolvingový úvěr</t>
  </si>
  <si>
    <t xml:space="preserve">investiční příspěvky </t>
  </si>
  <si>
    <t>Příjmy  celkem</t>
  </si>
  <si>
    <t>Pol.</t>
  </si>
  <si>
    <t>Platy zaměstnanců</t>
  </si>
  <si>
    <t>Ostatní osobní výdaje</t>
  </si>
  <si>
    <t>Odměny zastupitelům</t>
  </si>
  <si>
    <t>Odstupné zastupitelé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</si>
  <si>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</si>
  <si>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</si>
  <si>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</si>
  <si>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</si>
  <si>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</si>
  <si>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</si>
  <si>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</si>
  <si>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</si>
  <si>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</si>
  <si>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</si>
  <si>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</si>
  <si>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</si>
  <si>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</si>
  <si>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</si>
  <si>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</si>
  <si>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</si>
  <si>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</si>
  <si>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</si>
  <si>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</si>
  <si>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</si>
  <si>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</si>
  <si>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</si>
  <si>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</si>
  <si>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</si>
  <si>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</si>
  <si>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</si>
  <si>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</si>
  <si>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</si>
  <si>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</si>
  <si>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</si>
  <si>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</si>
  <si>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</si>
  <si>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</si>
  <si>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</si>
  <si>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</si>
  <si>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>Převody vl. fondům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</si>
  <si>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</si>
  <si>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</si>
  <si>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</si>
  <si>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</si>
  <si>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</si>
  <si>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</si>
  <si>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</si>
  <si>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</si>
  <si>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</si>
  <si>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</si>
  <si>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</si>
  <si>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</si>
  <si>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</si>
  <si>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</si>
  <si>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</si>
  <si>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</si>
  <si>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</si>
  <si>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</si>
  <si>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</si>
  <si>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</si>
  <si>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</si>
  <si>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</si>
  <si>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</si>
  <si>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</si>
  <si>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</si>
  <si>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Konečný zůstatek: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</si>
  <si>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</si>
  <si>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</si>
  <si>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</si>
  <si>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</si>
  <si>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</si>
  <si>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</si>
  <si>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</si>
  <si>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</si>
  <si>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</si>
  <si>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</si>
  <si>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</si>
  <si>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</si>
  <si>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</si>
  <si>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</si>
  <si>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</si>
  <si>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</si>
  <si>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</si>
  <si>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</si>
  <si>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</si>
  <si>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</si>
  <si>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</si>
  <si>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</si>
  <si>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</si>
  <si>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</si>
  <si>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</si>
  <si>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</si>
  <si>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</si>
  <si>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</si>
  <si>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</si>
  <si>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</si>
  <si>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</si>
  <si>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Lesy</t>
  </si>
  <si>
    <t>Popelnice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</si>
  <si>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</si>
  <si>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</si>
  <si>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</si>
  <si>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</si>
  <si>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</si>
  <si>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</si>
  <si>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</si>
  <si>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</si>
  <si>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</si>
  <si>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</si>
  <si>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</si>
  <si>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</si>
  <si>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</si>
  <si>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</si>
  <si>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</si>
  <si>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</si>
  <si>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</si>
  <si>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</si>
  <si>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</si>
  <si>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</si>
  <si>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</si>
  <si>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</si>
  <si>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</si>
  <si>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</si>
  <si>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</si>
  <si>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</si>
  <si>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</si>
  <si>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</si>
  <si>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</si>
  <si>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</si>
  <si>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</si>
  <si>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</si>
  <si>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</si>
  <si>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</si>
  <si>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Spl.půjč.prostř.od obyvatelstva</t>
  </si>
  <si>
    <t>Příjmy od dlužniků za realizace záruk</t>
  </si>
  <si>
    <t>Knihovna</t>
  </si>
  <si>
    <t>3111-311</t>
  </si>
  <si>
    <t>3111-303</t>
  </si>
  <si>
    <t>3141-309</t>
  </si>
  <si>
    <t>3141-308</t>
  </si>
  <si>
    <t>2321-38</t>
  </si>
  <si>
    <t>drobné opravy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</si>
  <si>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</si>
  <si>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</si>
  <si>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</si>
  <si>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</si>
  <si>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</si>
  <si>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</si>
  <si>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</si>
  <si>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</si>
  <si>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</si>
  <si>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</si>
  <si>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</si>
  <si>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</si>
  <si>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</si>
  <si>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</si>
  <si>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</si>
  <si>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</si>
  <si>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</si>
  <si>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</si>
  <si>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</si>
  <si>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</si>
  <si>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</si>
  <si>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stavební práce</t>
  </si>
  <si>
    <t>3111-306</t>
  </si>
  <si>
    <t>PD</t>
  </si>
  <si>
    <t xml:space="preserve">Programové vybavení 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</si>
  <si>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</si>
  <si>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</si>
  <si>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</si>
  <si>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</si>
  <si>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</si>
  <si>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</si>
  <si>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</si>
  <si>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</si>
  <si>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</si>
  <si>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</si>
  <si>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věcná břemena</t>
  </si>
  <si>
    <t>pronájemost.nemovitost</t>
  </si>
  <si>
    <t>Třída 4</t>
  </si>
  <si>
    <t>Přijaté transfery</t>
  </si>
  <si>
    <t>veřejnoprávní smlouvy - MP</t>
  </si>
  <si>
    <t>Datoace IT EU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</si>
  <si>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</si>
  <si>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</si>
  <si>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</si>
  <si>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</si>
  <si>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</si>
  <si>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</si>
  <si>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</si>
  <si>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</si>
  <si>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</si>
  <si>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</si>
  <si>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</si>
  <si>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</si>
  <si>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</si>
  <si>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</si>
  <si>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</si>
  <si>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</si>
  <si>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</si>
  <si>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Monitorovací zpráva</t>
  </si>
  <si>
    <t>projektový manažer</t>
  </si>
  <si>
    <t>MŠ Čuk.  celkem</t>
  </si>
  <si>
    <t>Kanalizace obn. celkem</t>
  </si>
  <si>
    <t>Inž.sítě  celkem</t>
  </si>
  <si>
    <t>cyklostezka - koupaliště - stavba</t>
  </si>
  <si>
    <t>Městská policie</t>
  </si>
  <si>
    <t>Hřbitov Celkem</t>
  </si>
  <si>
    <t>Silnice Celkem</t>
  </si>
  <si>
    <t>navrtávky</t>
  </si>
  <si>
    <t>Realizace VO Želivského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</si>
  <si>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</si>
  <si>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</si>
  <si>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</si>
  <si>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</si>
  <si>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</si>
  <si>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</si>
  <si>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řešení nádvoří čp. 897, lomu a propojení s čp. 95 - studie</t>
  </si>
  <si>
    <t>studie - tělocvična</t>
  </si>
  <si>
    <t>parkoviště a točna autobusů (terminál)</t>
  </si>
  <si>
    <t>parkoviště u nádraží</t>
  </si>
  <si>
    <t>chodník Na Spojce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</si>
  <si>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</si>
  <si>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</si>
  <si>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</si>
  <si>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</si>
  <si>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</si>
  <si>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</si>
  <si>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</si>
  <si>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</si>
  <si>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</si>
  <si>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</si>
  <si>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</si>
  <si>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</si>
  <si>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</si>
  <si>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</si>
  <si>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</si>
  <si>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</si>
  <si>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</si>
  <si>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</si>
  <si>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</si>
  <si>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</si>
  <si>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</si>
  <si>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</si>
  <si>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</si>
  <si>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</si>
  <si>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</si>
  <si>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</si>
  <si>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</si>
  <si>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</si>
  <si>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</si>
  <si>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</si>
  <si>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</si>
  <si>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</si>
  <si>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</si>
  <si>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zateplení budovy "B"</t>
  </si>
  <si>
    <t>park Úvaly Vinice(Amfiteatr )</t>
  </si>
  <si>
    <t>Koupaliště</t>
  </si>
  <si>
    <t>rekonstrukce</t>
  </si>
  <si>
    <t>Investiční příjaté transfery od krajů průtah III/O1212</t>
  </si>
  <si>
    <t>Investiční příjaté  MŠ Koll.</t>
  </si>
  <si>
    <t>Investiční příspěvek</t>
  </si>
  <si>
    <t>3749/2</t>
  </si>
  <si>
    <t>Rybníky</t>
  </si>
  <si>
    <t>Dotace Park vinice</t>
  </si>
  <si>
    <t>Dotace Park Vinice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</si>
  <si>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</si>
  <si>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</si>
  <si>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</si>
  <si>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</si>
  <si>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</si>
  <si>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</si>
  <si>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</si>
  <si>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</si>
  <si>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</si>
  <si>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</si>
  <si>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</si>
  <si>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</si>
  <si>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</si>
  <si>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</si>
  <si>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</si>
  <si>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</si>
  <si>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</si>
  <si>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</si>
  <si>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</si>
  <si>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</si>
  <si>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</si>
  <si>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</si>
  <si>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</si>
  <si>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</si>
  <si>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</si>
  <si>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</si>
  <si>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</si>
  <si>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</si>
  <si>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</si>
  <si>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</si>
  <si>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</si>
  <si>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</si>
  <si>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</si>
  <si>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</si>
  <si>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</si>
  <si>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</si>
  <si>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</si>
  <si>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</si>
  <si>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</si>
  <si>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</si>
  <si>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</si>
  <si>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</si>
  <si>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</si>
  <si>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</si>
  <si>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</si>
  <si>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</si>
  <si>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</si>
  <si>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</si>
  <si>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</si>
  <si>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FKSP</t>
  </si>
  <si>
    <t>rok</t>
  </si>
  <si>
    <t>51-9x</t>
  </si>
  <si>
    <t xml:space="preserve">Neinvestiční přijaté dotace od obcí </t>
  </si>
  <si>
    <t>Neinvestiční přijaté dotace od obcí (MP)</t>
  </si>
  <si>
    <t>oprava a údržba komunikací</t>
  </si>
  <si>
    <t>VPS</t>
  </si>
  <si>
    <t>svozové auto</t>
  </si>
  <si>
    <t>ostatní služby</t>
  </si>
  <si>
    <t>Dotace MŠ Cukrovar</t>
  </si>
  <si>
    <t>4221</t>
  </si>
  <si>
    <t>Dotace revitalizace Výmoly - projekt</t>
  </si>
  <si>
    <t>pojistná náhrada</t>
  </si>
  <si>
    <t>cvičák-psy</t>
  </si>
  <si>
    <t>rok 2014</t>
  </si>
  <si>
    <t>Přijaté transfery_Dotace</t>
  </si>
  <si>
    <t>Správa</t>
  </si>
  <si>
    <t>Poskytnuté nahrady</t>
  </si>
  <si>
    <t>Daňové příjmy-RUD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</si>
  <si>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</si>
  <si>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</si>
  <si>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</si>
  <si>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</si>
  <si>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</si>
  <si>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1.týden</t>
  </si>
  <si>
    <t>2.týden</t>
  </si>
  <si>
    <t>3.týden</t>
  </si>
  <si>
    <t>4.týden</t>
  </si>
  <si>
    <t>obnova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</si>
  <si>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</si>
  <si>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</si>
  <si>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</si>
  <si>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</si>
  <si>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</si>
  <si>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</si>
  <si>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</si>
  <si>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</si>
  <si>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</si>
  <si>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</si>
  <si>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</si>
  <si>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</si>
  <si>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</si>
  <si>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</si>
  <si>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</si>
  <si>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</si>
  <si>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</si>
  <si>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</si>
  <si>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</si>
  <si>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</si>
  <si>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</si>
  <si>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</si>
  <si>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</si>
  <si>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</si>
  <si>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</si>
  <si>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</si>
  <si>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</si>
  <si>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</si>
  <si>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</si>
  <si>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</si>
  <si>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</si>
  <si>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</si>
  <si>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</si>
  <si>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</si>
  <si>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</si>
  <si>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</si>
  <si>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</si>
  <si>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</si>
  <si>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</si>
  <si>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</si>
  <si>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</si>
  <si>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</si>
  <si>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</si>
  <si>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</si>
  <si>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</si>
  <si>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</si>
  <si>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</si>
  <si>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</si>
  <si>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</si>
  <si>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</si>
  <si>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</si>
  <si>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</si>
  <si>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</si>
  <si>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</si>
  <si>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</si>
  <si>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</si>
  <si>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</si>
  <si>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</si>
  <si>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</si>
  <si>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</si>
  <si>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</si>
  <si>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</si>
  <si>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</si>
  <si>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</si>
  <si>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</si>
  <si>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</si>
  <si>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</si>
  <si>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</si>
  <si>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</si>
  <si>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</si>
  <si>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</si>
  <si>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</si>
  <si>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</si>
  <si>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</si>
  <si>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</si>
  <si>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</si>
  <si>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</si>
  <si>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</si>
  <si>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</si>
  <si>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</si>
  <si>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</si>
  <si>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</si>
  <si>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</si>
  <si>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</si>
  <si>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</si>
  <si>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</si>
  <si>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</si>
  <si>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</si>
  <si>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</si>
  <si>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</si>
  <si>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</si>
  <si>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</si>
  <si>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</si>
  <si>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</si>
  <si>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</si>
  <si>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</si>
  <si>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</si>
  <si>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</si>
  <si>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</si>
  <si>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</si>
  <si>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</si>
  <si>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</si>
  <si>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</si>
  <si>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</si>
  <si>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</si>
  <si>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</si>
  <si>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</si>
  <si>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</si>
  <si>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Běžné příjmy celkem</t>
  </si>
  <si>
    <t>Běžné výdaje před úrok</t>
  </si>
  <si>
    <t>Provozní přebytek/Deficit před úroky</t>
  </si>
  <si>
    <t>Provozní přebytek/Deficit po úrocích</t>
  </si>
  <si>
    <t>Přijaté kapitalové dotace</t>
  </si>
  <si>
    <t>Kapitalové výdaje</t>
  </si>
  <si>
    <t>Rozpočtový přebytek/Deficit</t>
  </si>
  <si>
    <t>Čerpání úvěru</t>
  </si>
  <si>
    <t>Změna stavu rozpočtových účtů</t>
  </si>
  <si>
    <t>Finacování celkem</t>
  </si>
  <si>
    <t>Běžný rozpočet</t>
  </si>
  <si>
    <t>Kapitalový rozpočet</t>
  </si>
  <si>
    <t>Peněžní tok</t>
  </si>
  <si>
    <t>Průběžně musí být aktualizován</t>
  </si>
  <si>
    <t>Investiční příjaté dotace</t>
  </si>
  <si>
    <t>pečovatelská služba - klienti</t>
  </si>
  <si>
    <t>Odměny zastupitelů</t>
  </si>
  <si>
    <t>3111/306</t>
  </si>
  <si>
    <t>studie parku poliklinika</t>
  </si>
  <si>
    <t>Příspěvky do infrastruktury města dle plánovacích smluv</t>
  </si>
  <si>
    <t>Daň z  příjmu fyzických osob ze kap.výnosů</t>
  </si>
  <si>
    <t>odvod z VHP</t>
  </si>
  <si>
    <t>Dotace revitalizace Výmola</t>
  </si>
  <si>
    <t>Pokuta PK, ŽP</t>
  </si>
  <si>
    <t>Pokuty MP</t>
  </si>
  <si>
    <t>cvičák-psi</t>
  </si>
  <si>
    <t>AÚ</t>
  </si>
  <si>
    <t>Sběrný dvůr</t>
  </si>
  <si>
    <t>UNC</t>
  </si>
  <si>
    <t>Avie</t>
  </si>
  <si>
    <t>nájemné Policie ČR</t>
  </si>
  <si>
    <t>monitorovací zprávy</t>
  </si>
  <si>
    <t>č.p 105</t>
  </si>
  <si>
    <t>čp. 75</t>
  </si>
  <si>
    <t>č.p. 181</t>
  </si>
  <si>
    <t>č.p. 1095 a 1096</t>
  </si>
  <si>
    <t>Kap.</t>
  </si>
  <si>
    <t>Č.P 65</t>
  </si>
  <si>
    <t xml:space="preserve"> MŠ Koll</t>
  </si>
  <si>
    <t>MŠ Cukr</t>
  </si>
  <si>
    <t>chodník podíl II/101</t>
  </si>
  <si>
    <t>autobusové zastávky</t>
  </si>
  <si>
    <t xml:space="preserve">rekonstrukce komunikace Kollárova </t>
  </si>
  <si>
    <t>křižovatka u Billy</t>
  </si>
  <si>
    <t>chodník ulice Dobročovická a I/12</t>
  </si>
  <si>
    <t>rekonstrukce komunikace 5.května</t>
  </si>
  <si>
    <t>rekonstrukce komunikace Škvorecká</t>
  </si>
  <si>
    <t>Dostavba SK - II. etapa Zálesí/Hájovna, Nad Okrájkem, Horova</t>
  </si>
  <si>
    <t>Park Vinice</t>
  </si>
  <si>
    <t>monitorovací zpráva, administrace dotace - rozšíření ZŠ</t>
  </si>
  <si>
    <t>studie proveditelnosti</t>
  </si>
  <si>
    <t>Zpracování PD MŠ Koll.</t>
  </si>
  <si>
    <t>úvěr</t>
  </si>
  <si>
    <t>práce VaK</t>
  </si>
  <si>
    <t>plošina</t>
  </si>
  <si>
    <t>traktůrek</t>
  </si>
  <si>
    <t>mulčovací rameno</t>
  </si>
  <si>
    <t>kancelářské spotřeby</t>
  </si>
  <si>
    <t>koupaliště</t>
  </si>
  <si>
    <t>Vš.pokladna</t>
  </si>
  <si>
    <t>Zastupitelé</t>
  </si>
  <si>
    <t>Kronika</t>
  </si>
  <si>
    <t>Kultura</t>
  </si>
  <si>
    <t>3722/1</t>
  </si>
  <si>
    <t>Čer.skl.</t>
  </si>
  <si>
    <t>Sběrný.dvůr</t>
  </si>
  <si>
    <t xml:space="preserve">Výdaje na nákup služeb celkem </t>
  </si>
  <si>
    <t>akce Bezpečná sobota</t>
  </si>
  <si>
    <t>vazba, digitalizace dokumentů</t>
  </si>
  <si>
    <t>zpracování kronikářských zápisů</t>
  </si>
  <si>
    <t>tisk ŽÚ</t>
  </si>
  <si>
    <t>mimořádné posudky, či odhady</t>
  </si>
  <si>
    <t>revize</t>
  </si>
  <si>
    <t>OSM</t>
  </si>
  <si>
    <t>nebytové - pronájem č.p. 203</t>
  </si>
  <si>
    <t>nebytové služby č.p. 203</t>
  </si>
  <si>
    <t>stavba - I.etapa  rekonstrukce komunikace</t>
  </si>
  <si>
    <t>stavba - II. Etapa rekonstrukce komunikace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</si>
  <si>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</si>
  <si>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</si>
  <si>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</si>
  <si>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</si>
  <si>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</si>
  <si>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Koupaliště , hřiště a zahrada celkem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</si>
  <si>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</si>
  <si>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</si>
  <si>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</si>
  <si>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</si>
  <si>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</si>
  <si>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</si>
  <si>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</si>
  <si>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</si>
  <si>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</si>
  <si>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</si>
  <si>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</si>
  <si>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</si>
  <si>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</si>
  <si>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</si>
  <si>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</si>
  <si>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</si>
  <si>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</si>
  <si>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</si>
  <si>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</si>
  <si>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</si>
  <si>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</si>
  <si>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</si>
  <si>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</si>
  <si>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</si>
  <si>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</si>
  <si>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</si>
  <si>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</si>
  <si>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</si>
  <si>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</si>
  <si>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</si>
  <si>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</si>
  <si>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</si>
  <si>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</si>
  <si>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</si>
  <si>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</si>
  <si>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</si>
  <si>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</si>
  <si>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</si>
  <si>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 xml:space="preserve"> WC - společná záchod včetně kan. přípojky</t>
  </si>
  <si>
    <t>Věcné břemeno Fišer</t>
  </si>
  <si>
    <t>rekonstrukce Úvalák včetně SK</t>
  </si>
  <si>
    <t>hřbitov</t>
  </si>
  <si>
    <t>Komentář</t>
  </si>
  <si>
    <t>dopravní značení</t>
  </si>
  <si>
    <t>postřiky na zeleň</t>
  </si>
  <si>
    <t>nákup květin</t>
  </si>
  <si>
    <t>nákup stromů</t>
  </si>
  <si>
    <t>Dotace hasiči - obnova zastaralých prostředků</t>
  </si>
  <si>
    <t>přijaté pojistné náhrady</t>
  </si>
  <si>
    <t>2016_skut.1-10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</si>
  <si>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</si>
  <si>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</si>
  <si>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</si>
  <si>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</si>
  <si>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</si>
  <si>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</si>
  <si>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</si>
  <si>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</si>
  <si>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</si>
  <si>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</si>
  <si>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</si>
  <si>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</si>
  <si>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</si>
  <si>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</si>
  <si>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</si>
  <si>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</si>
  <si>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</si>
  <si>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</si>
  <si>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</si>
  <si>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</si>
  <si>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</si>
  <si>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</si>
  <si>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</si>
  <si>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</si>
  <si>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</si>
  <si>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</si>
  <si>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</si>
  <si>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ostatní</t>
  </si>
  <si>
    <t>Celkem výdaje kapitol</t>
  </si>
  <si>
    <t xml:space="preserve"> </t>
  </si>
  <si>
    <t>Odpad</t>
  </si>
  <si>
    <t>cyklostezky, Úvaly</t>
  </si>
  <si>
    <t>cyklostezka II/101</t>
  </si>
  <si>
    <t>Lávka u devíti oblouků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</si>
  <si>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</si>
  <si>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</si>
  <si>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</si>
  <si>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</si>
  <si>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</si>
  <si>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</si>
  <si>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</si>
  <si>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</si>
  <si>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</si>
  <si>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</si>
  <si>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</si>
  <si>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</si>
  <si>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</si>
  <si>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</si>
  <si>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</si>
  <si>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</si>
  <si>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</si>
  <si>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</si>
  <si>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</si>
  <si>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</si>
  <si>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</si>
  <si>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</si>
  <si>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</si>
  <si>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</si>
  <si>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</si>
  <si>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</si>
  <si>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</si>
  <si>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</si>
  <si>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</si>
  <si>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</si>
  <si>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</si>
  <si>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</si>
  <si>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</si>
  <si>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</si>
  <si>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</si>
  <si>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</si>
  <si>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</si>
  <si>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Projekty</t>
  </si>
  <si>
    <t>Stavba</t>
  </si>
  <si>
    <t>zateplení čp95- monitorovací zpráva</t>
  </si>
  <si>
    <t>zateplení multitec-monitorovací zpráva</t>
  </si>
  <si>
    <t>TESKO-PD</t>
  </si>
  <si>
    <t>Sportoviště u ZŠ-stavba</t>
  </si>
  <si>
    <t>3141-310</t>
  </si>
  <si>
    <t>3111/307</t>
  </si>
  <si>
    <t>PD - II.etapa</t>
  </si>
  <si>
    <t>cyklostezka - koupaliště PD</t>
  </si>
  <si>
    <t>PD-Pod Slovany</t>
  </si>
  <si>
    <t>odnětí ze ZPF sběrný dvůr</t>
  </si>
  <si>
    <t>pozemek Třešňovka u rozhledny - Frintová</t>
  </si>
  <si>
    <t>Projektová dokumentace-Ing. Štefl</t>
  </si>
  <si>
    <t>Dotace Výzva 28 -spoluúčast</t>
  </si>
  <si>
    <t>TSÚ Celkem</t>
  </si>
  <si>
    <t>Byty Celkem</t>
  </si>
  <si>
    <t>Nebyty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</si>
  <si>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</si>
  <si>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</si>
  <si>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</si>
  <si>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</si>
  <si>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</si>
  <si>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</si>
  <si>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</si>
  <si>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</si>
  <si>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</si>
  <si>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</si>
  <si>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</si>
  <si>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Vyhlašovatel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</si>
  <si>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</si>
  <si>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</si>
  <si>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</si>
  <si>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</si>
  <si>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</si>
  <si>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</si>
  <si>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</si>
  <si>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</si>
  <si>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</si>
  <si>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Pontex+poplatek PD</t>
  </si>
  <si>
    <t>chodník podíl II/101 - PD</t>
  </si>
  <si>
    <t>autobusové zastávky-PD</t>
  </si>
  <si>
    <t>parkoviště a točna autobusů (terminál)-PD</t>
  </si>
  <si>
    <t>chodník Na Spojce - PD</t>
  </si>
  <si>
    <t>rekonstrukce komunikace Kollárova - PD</t>
  </si>
  <si>
    <t>křižovatka u Billy - PD</t>
  </si>
  <si>
    <t>chodník ulice Dobročovická a I/12-PD</t>
  </si>
  <si>
    <t>zateplení budovy "B"- PD</t>
  </si>
  <si>
    <t>Sportoviště u ZŠ- PD</t>
  </si>
  <si>
    <t>propojení v Radlické čtvrti</t>
  </si>
  <si>
    <t>propojení v Radlické čtvrti- PD</t>
  </si>
  <si>
    <t>Vodovod celkem</t>
  </si>
  <si>
    <t>Dostavba SK - II. etapa Zálesí/Hájovna, Nad Okrájkem, Horova- PD</t>
  </si>
  <si>
    <t>PD-Pod Slovany - PD</t>
  </si>
  <si>
    <t>monitorovcí zpráva - Hrad Skara a Stonehenge</t>
  </si>
  <si>
    <t>Vseob.pokladna</t>
  </si>
  <si>
    <t>Hasiči celkem</t>
  </si>
  <si>
    <t>Vseob.pokladna celkem</t>
  </si>
  <si>
    <t>Popis projektů</t>
  </si>
  <si>
    <t>Městská stezka</t>
  </si>
  <si>
    <t>3749/3</t>
  </si>
  <si>
    <t>Park Úvaly Vinice(Amfiteatr )</t>
  </si>
  <si>
    <t>Úprava PD Park Úvaly od HG Partner</t>
  </si>
  <si>
    <t>GP - Horova</t>
  </si>
  <si>
    <t>3111-307</t>
  </si>
  <si>
    <t>Dluhová služba</t>
  </si>
  <si>
    <t>Dluhová základna</t>
  </si>
  <si>
    <t>Ukazatel dluhové služby</t>
  </si>
  <si>
    <t>Dluhová služby</t>
  </si>
  <si>
    <t>třída 1</t>
  </si>
  <si>
    <t>třída 2</t>
  </si>
  <si>
    <t>třída 4</t>
  </si>
  <si>
    <t>Ukazatel dluhové služby ( dluhové služby / dluhová základna)</t>
  </si>
  <si>
    <t>dotace - úvěr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</si>
  <si>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</si>
  <si>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</si>
  <si>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</si>
  <si>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</si>
  <si>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</si>
  <si>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</si>
  <si>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</si>
  <si>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</si>
  <si>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</si>
  <si>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</si>
  <si>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</si>
  <si>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</si>
  <si>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</si>
  <si>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</si>
  <si>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</si>
  <si>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</si>
  <si>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Poplátek úvěr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</si>
  <si>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</si>
  <si>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</si>
  <si>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</si>
  <si>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</si>
  <si>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</si>
  <si>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</si>
  <si>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</si>
  <si>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</si>
  <si>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</si>
  <si>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</si>
  <si>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</si>
  <si>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</si>
  <si>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Koupal. + Hřišť</t>
  </si>
  <si>
    <t>1-8/2017</t>
  </si>
  <si>
    <t>MP Manažer+ implementace</t>
  </si>
  <si>
    <t>PD - rekonstrukce,vstupní portál, zeď, hygienické zázemí</t>
  </si>
  <si>
    <t>PD - č.p 105</t>
  </si>
  <si>
    <t>PD - čp. 75</t>
  </si>
  <si>
    <t>PD - č.p. 1095 a 1096</t>
  </si>
  <si>
    <t>PD - č.p. 181</t>
  </si>
  <si>
    <t>PD-V.Špály, Švermova, Slovinská</t>
  </si>
  <si>
    <t>Příruční radový měřič rychlosti</t>
  </si>
  <si>
    <t xml:space="preserve">Rezerva na ztrátu hlásičů  </t>
  </si>
  <si>
    <t>parkoviště u nádraží PD</t>
  </si>
  <si>
    <t>chodník Diamantová - Horoušánky PD</t>
  </si>
  <si>
    <t xml:space="preserve">chodník Diamantová - Horoušánky </t>
  </si>
  <si>
    <t>odkup - sportovci</t>
  </si>
  <si>
    <t>Peč.služby</t>
  </si>
  <si>
    <t>auto</t>
  </si>
  <si>
    <t>VEŘEJNÉ Osvětlení v Úvalech</t>
  </si>
  <si>
    <t>pozemky pod komunikacemi</t>
  </si>
  <si>
    <t>Holder Muvo/Multicar</t>
  </si>
  <si>
    <t>Dotace ZŠ Úvaly - TESKO</t>
  </si>
  <si>
    <t>Dotace SFDI - chodník Klánovická</t>
  </si>
  <si>
    <t>Kanalizace  celkem</t>
  </si>
  <si>
    <t>Dotace  Nachlingerův park</t>
  </si>
  <si>
    <t>y</t>
  </si>
  <si>
    <t>Výhled 2020</t>
  </si>
  <si>
    <t>Výhled 2021</t>
  </si>
  <si>
    <t>Výhled 2022</t>
  </si>
  <si>
    <t>Výhled 2023</t>
  </si>
  <si>
    <t xml:space="preserve">Hospodářský výsledek 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</si>
  <si>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</si>
  <si>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</si>
  <si>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</si>
  <si>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</si>
  <si>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2018 výhled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</si>
  <si>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</si>
  <si>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</si>
  <si>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</si>
  <si>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</si>
  <si>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</si>
  <si>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</si>
  <si>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</si>
  <si>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r>
      <rPr>
        <b/>
        <sz val="11"/>
        <color indexed="8"/>
        <rFont val="Calibri"/>
        <family val="2"/>
        <charset val="238"/>
      </rPr>
      <t xml:space="preserve">Městská policie  </t>
    </r>
    <r>
      <rPr>
        <sz val="10"/>
        <rFont val="Arial"/>
        <family val="2"/>
        <charset val="238"/>
      </rPr>
      <t>postupný nárůst pracovníků od roku 2014 - vznik MP, v roce 2017 navýšení o 1 strážníka</t>
    </r>
  </si>
  <si>
    <t>Transfery přijaté od kraje</t>
  </si>
  <si>
    <t>Dotace Výzva č.28 IT</t>
  </si>
  <si>
    <t>Plán</t>
  </si>
  <si>
    <t>Skut.</t>
  </si>
  <si>
    <t>Platba rok 2019 dle smlouvy</t>
  </si>
  <si>
    <t>Dotace sběrný dvůr</t>
  </si>
  <si>
    <t>Plán 2019</t>
  </si>
  <si>
    <t>I.KV 2018</t>
  </si>
  <si>
    <t>Příjmy z prodeje nemovitostí</t>
  </si>
  <si>
    <t>Převáděč</t>
  </si>
  <si>
    <t>Vodní čisterna na Bonetti</t>
  </si>
  <si>
    <t>zpět z město</t>
  </si>
  <si>
    <t>přededefin.</t>
  </si>
  <si>
    <t>RO Č.3                    rok 2018</t>
  </si>
  <si>
    <t>Dodávka VaK</t>
  </si>
  <si>
    <t>Klimatizace a vzduchotechnika pro objekt MDDM</t>
  </si>
  <si>
    <t>Klimatizace a vzduchotechnika pro objekt MDDM-PD</t>
  </si>
  <si>
    <t>řešení nádvoří čp. 897, lomu a propojení s čp. 95 - studie - PD</t>
  </si>
  <si>
    <t>Přechod ulice Bulharská</t>
  </si>
  <si>
    <t>Svazková škola</t>
  </si>
  <si>
    <t>Svazková škola-PD</t>
  </si>
  <si>
    <t>MŠ Koll.</t>
  </si>
  <si>
    <t>U Horoušánek, Pod Slovany</t>
  </si>
  <si>
    <t>U Horoušánek, Pod Slovany - PD</t>
  </si>
  <si>
    <t>Sběrný dvůr -PD</t>
  </si>
  <si>
    <t>dotace</t>
  </si>
  <si>
    <t>archeologický průzkum sběrný dvůr</t>
  </si>
  <si>
    <t>projektová dokumentace sběrný dvůr</t>
  </si>
  <si>
    <t>Peč.sl.</t>
  </si>
  <si>
    <t>Kontrola</t>
  </si>
  <si>
    <t>úvěr a město</t>
  </si>
  <si>
    <t>stavba</t>
  </si>
  <si>
    <t>RUD</t>
  </si>
  <si>
    <t>Hospodářský výsledek za rok  2019</t>
  </si>
  <si>
    <t>5137_DHIM</t>
  </si>
  <si>
    <t>5169_nákup služeb</t>
  </si>
  <si>
    <t>5139_Materiál</t>
  </si>
  <si>
    <t>5164_Nájemné</t>
  </si>
  <si>
    <t>MŠ Pražská</t>
  </si>
  <si>
    <t>3111/308</t>
  </si>
  <si>
    <t>Správce - tenis</t>
  </si>
  <si>
    <t>Správce - junák</t>
  </si>
  <si>
    <t>Koncepce rozvoje sportu</t>
  </si>
  <si>
    <t>Rekonstrukce čp. 95 -PD dvůr</t>
  </si>
  <si>
    <t>Rekonstrukce čp. 95 - dvůr</t>
  </si>
  <si>
    <t>Rekonstrukce čp. 276 - změna užívání na ZUŠ</t>
  </si>
  <si>
    <t>Rekonstrukce čp. 276 - změna užívání na ZUŠ-PD</t>
  </si>
  <si>
    <t>Klimatizace čp. 897</t>
  </si>
  <si>
    <t>Klimatizace čp. 897-PD</t>
  </si>
  <si>
    <t>IROP - fyzika, chemie, zeleň</t>
  </si>
  <si>
    <t>IROP - fyzika, chemie, zeleň - PD</t>
  </si>
  <si>
    <t>ZŠ - úpravy</t>
  </si>
  <si>
    <t>propojení čp.65-PD</t>
  </si>
  <si>
    <t>propojení čp. 65</t>
  </si>
  <si>
    <t>schody</t>
  </si>
  <si>
    <t>VZT</t>
  </si>
  <si>
    <t>VZT-PD</t>
  </si>
  <si>
    <t>BUS zastávka I/12</t>
  </si>
  <si>
    <t>BUS zastávka I/12-PD</t>
  </si>
  <si>
    <t>kamerový systém</t>
  </si>
  <si>
    <t>ČVUT - doprava</t>
  </si>
  <si>
    <t>Hálkova, cesta ke kostelu, lávka u 9-ti kanálů</t>
  </si>
  <si>
    <t>zajištění dodavatelských služeb</t>
  </si>
  <si>
    <t>Dotace SFDI  - kamerový systém</t>
  </si>
  <si>
    <t>Dotace SFDI - chodník Diamantová</t>
  </si>
  <si>
    <t>Dotace SFDI - přechod ulice Bulharská</t>
  </si>
  <si>
    <t>Dar - firma SATES</t>
  </si>
  <si>
    <t>Dotace - park Úvaly - Vinice</t>
  </si>
  <si>
    <t>skatepark, workout</t>
  </si>
  <si>
    <t>skatepark, workout - PD</t>
  </si>
  <si>
    <t>Přechod ulice Bulharská - PD</t>
  </si>
  <si>
    <t>rekonstrukce komunikace 5.května-PD</t>
  </si>
  <si>
    <t>rekonstrukce komunikace Škvorecká- PD</t>
  </si>
  <si>
    <t xml:space="preserve">rekonstrukce III/01214 - úsek č. 1 </t>
  </si>
  <si>
    <t>rekonstrukce III/01214 - úsek č. 1 - PD</t>
  </si>
  <si>
    <t>rekonstrukce Úvalák včetně SK-PD</t>
  </si>
  <si>
    <t>Lávka u devíti oblouků-PD</t>
  </si>
  <si>
    <t>ČVUT - doprava-PD</t>
  </si>
  <si>
    <t>Hálkova, cesta ke kostelu, lávka u 9-ti kanálů-PD</t>
  </si>
  <si>
    <t>DOTACE</t>
  </si>
  <si>
    <t>pronájem pozemku parc. č.3869/3(rekonstrukce rybníku Kalák)</t>
  </si>
  <si>
    <t>pozemky parc.č.3460/3,3460/4,3460/5,3460/6,3460/7(koupaliště hřiště)</t>
  </si>
  <si>
    <t>pozemek parc.č. 3928/1 Úvaly Development</t>
  </si>
  <si>
    <t>Oprava chodníků Maroldova od Erbenova</t>
  </si>
  <si>
    <t>drobné opravy mimo reklamace</t>
  </si>
  <si>
    <t>nákupní centrum</t>
  </si>
  <si>
    <t>3749/4</t>
  </si>
  <si>
    <t>3749/5</t>
  </si>
  <si>
    <t>ZŠ hřiště</t>
  </si>
  <si>
    <t>Park Satjam</t>
  </si>
  <si>
    <t>Realizace - Čelakovského, Foersterova, Bezručova,</t>
  </si>
  <si>
    <t>Výměnu svítidel-dodační titul efekt</t>
  </si>
  <si>
    <t xml:space="preserve">Revize VO </t>
  </si>
  <si>
    <t>Nákup dalších ozdob</t>
  </si>
  <si>
    <t>Vánoční osvětlení-strom,dekory</t>
  </si>
  <si>
    <t>ČD - zřízení VB - VO</t>
  </si>
  <si>
    <t>Obnova veřejného osvětlení</t>
  </si>
  <si>
    <t>Obnova lamp ul. Hálkova</t>
  </si>
  <si>
    <t>Hlásiče - rozhlas</t>
  </si>
  <si>
    <t>menší opravy zařízení</t>
  </si>
  <si>
    <t>běžné opravy, čištění střechy</t>
  </si>
  <si>
    <t>běžné opravy, údržba, čištění střechy</t>
  </si>
  <si>
    <t>pravidelné nátěry prken,teras</t>
  </si>
  <si>
    <t>drobné opravy, údržba</t>
  </si>
  <si>
    <t>opravy mimo záruky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</si>
  <si>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</si>
  <si>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</si>
  <si>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</si>
  <si>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</si>
  <si>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</si>
  <si>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</si>
  <si>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ZŠ HŘÍŠTĚ</t>
  </si>
  <si>
    <t>Dotace - park Satjam</t>
  </si>
  <si>
    <t>Střednědobý rozpočtový výhled na rok 2019-2024</t>
  </si>
  <si>
    <t>Výhled 2024</t>
  </si>
  <si>
    <t>Celkový dluh města</t>
  </si>
  <si>
    <t>Developeři</t>
  </si>
  <si>
    <t>Čistící nastávba Bonetti</t>
  </si>
  <si>
    <t>OPŽP -MZ</t>
  </si>
  <si>
    <t>Dotace - Kraj</t>
  </si>
  <si>
    <t>SFŽP</t>
  </si>
  <si>
    <t>Krajský úřad</t>
  </si>
  <si>
    <t>IROP MMR</t>
  </si>
  <si>
    <t>SFDI</t>
  </si>
  <si>
    <t>6M Pribor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</si>
  <si>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</si>
  <si>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</si>
  <si>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</si>
  <si>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</si>
  <si>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</si>
  <si>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Dotace - park SATJAM</t>
  </si>
  <si>
    <t>Dotace -Sběrný dvůr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</si>
  <si>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</si>
  <si>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</si>
  <si>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</si>
  <si>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</si>
  <si>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</si>
  <si>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</si>
  <si>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Zůstatek k 31.12.2019</t>
  </si>
  <si>
    <t>Přehled  příjmů jednotlivých kapitol a položek</t>
  </si>
  <si>
    <t>daň z hazardních her</t>
  </si>
  <si>
    <t>Příjmy od dlužniků za realizaci záruk</t>
  </si>
  <si>
    <t>Investice- přijaté transfery od regionalních rad</t>
  </si>
  <si>
    <t>Dar na investice - firma SATES</t>
  </si>
  <si>
    <t>nebytové - služby č.p. 203</t>
  </si>
  <si>
    <t>hasiči - služby-byt</t>
  </si>
  <si>
    <t>hasiči - nájem-byt</t>
  </si>
  <si>
    <t>příjmy  z úroků</t>
  </si>
  <si>
    <t>pokuty SÚ</t>
  </si>
  <si>
    <t>pokuty MP</t>
  </si>
  <si>
    <t>pokuta PK, ŽP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</si>
  <si>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</si>
  <si>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</si>
  <si>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</si>
  <si>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</si>
  <si>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</si>
  <si>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</si>
  <si>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</si>
  <si>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</si>
  <si>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</si>
  <si>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</si>
  <si>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</si>
  <si>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</si>
  <si>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</si>
  <si>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</si>
  <si>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Sinice Dar</t>
  </si>
  <si>
    <t>vratka transferů - volby</t>
  </si>
  <si>
    <t>RO Č.3               rok 2018</t>
  </si>
  <si>
    <t>50.týden</t>
  </si>
  <si>
    <t>51.týden</t>
  </si>
  <si>
    <t>52.týden</t>
  </si>
  <si>
    <t>5.týden</t>
  </si>
  <si>
    <t>6.týden</t>
  </si>
  <si>
    <t>7.týden</t>
  </si>
  <si>
    <t>8.týden</t>
  </si>
  <si>
    <t>9.týden</t>
  </si>
  <si>
    <t>10.týden</t>
  </si>
  <si>
    <t>11.týden</t>
  </si>
  <si>
    <t>12.týden</t>
  </si>
  <si>
    <t>13.týden</t>
  </si>
  <si>
    <t>14.týden</t>
  </si>
  <si>
    <t>15.týden</t>
  </si>
  <si>
    <t>16.týden</t>
  </si>
  <si>
    <t>17.týden</t>
  </si>
  <si>
    <t>18.týden</t>
  </si>
  <si>
    <t>19.týden</t>
  </si>
  <si>
    <t>20.týden</t>
  </si>
  <si>
    <t>21.týden</t>
  </si>
  <si>
    <t>22.týden</t>
  </si>
  <si>
    <t>23.týden</t>
  </si>
  <si>
    <t>24.týden</t>
  </si>
  <si>
    <t>25.týden</t>
  </si>
  <si>
    <t>26.týden</t>
  </si>
  <si>
    <t>27.týden</t>
  </si>
  <si>
    <t>28.týden</t>
  </si>
  <si>
    <t>29.týden</t>
  </si>
  <si>
    <t>30.týden</t>
  </si>
  <si>
    <t>31.týden</t>
  </si>
  <si>
    <t>32.týden</t>
  </si>
  <si>
    <t>33.týden</t>
  </si>
  <si>
    <t>34.týden</t>
  </si>
  <si>
    <t>35.týden</t>
  </si>
  <si>
    <t>36.týden</t>
  </si>
  <si>
    <t>37.týden</t>
  </si>
  <si>
    <t>38.týden</t>
  </si>
  <si>
    <t>39.týden</t>
  </si>
  <si>
    <t>40.týden</t>
  </si>
  <si>
    <t>41.týden</t>
  </si>
  <si>
    <t>42.týden</t>
  </si>
  <si>
    <t>43.týden</t>
  </si>
  <si>
    <t>44.týden</t>
  </si>
  <si>
    <t>45.týden</t>
  </si>
  <si>
    <t>46.týden</t>
  </si>
  <si>
    <t>47.týden</t>
  </si>
  <si>
    <t>48.týden</t>
  </si>
  <si>
    <t>49.týden</t>
  </si>
  <si>
    <t>Daňové příjmy RUD</t>
  </si>
  <si>
    <t>Služby+nákup+opravy</t>
  </si>
  <si>
    <t>MŠ Cukr.</t>
  </si>
  <si>
    <t>Výpočetní techniky</t>
  </si>
  <si>
    <t>Uz.plán</t>
  </si>
  <si>
    <t>Kontokorent</t>
  </si>
  <si>
    <t>dluhová služba/ peněžní  zůstatek+ investiční dotace</t>
  </si>
  <si>
    <t>Krytí krizové situace</t>
  </si>
  <si>
    <t>Dotace ZŠ šablony II.- vývoj, výzkum, vzdělávání</t>
  </si>
  <si>
    <t>Dotace MDDM šablony II -zjednodušené vkazování nákladů</t>
  </si>
  <si>
    <t>Demolice ČOV Houroušánky</t>
  </si>
  <si>
    <t>fobalisti lesy</t>
  </si>
  <si>
    <t>hřiště, parková zahrada, hrad Skara - revize hřišť, WC servis, odzimovaní fontany</t>
  </si>
  <si>
    <t>Správce - fotbal</t>
  </si>
  <si>
    <t>opravy silnice - výtluky štěrk, recyklát</t>
  </si>
  <si>
    <t>opravy silnice po i před zimou - DODAVATELSKÝ -ŽEHLIČKA</t>
  </si>
  <si>
    <t>Přípravné práce - prostřik vlastního recyklátu</t>
  </si>
  <si>
    <t>Dláždění chodníků - přípravné materiály</t>
  </si>
  <si>
    <t>chodník ul. Bratří Čapků</t>
  </si>
  <si>
    <t>Oprava komunikací - dle seznamu zásobníku projektů</t>
  </si>
  <si>
    <t>Oprava chodníků Pařezina - Guth Jarkovského v ramci ČEZ akce</t>
  </si>
  <si>
    <t xml:space="preserve">Oprava mostů - dle závad zjištěných z prohlídek </t>
  </si>
  <si>
    <t>údržba hřišť, doplňování písku, kačírku, opravy, nátěry</t>
  </si>
  <si>
    <t>hřiště Horoušánky, dar od Sates 130 000,-Kč</t>
  </si>
  <si>
    <t>drobné přípravné práce na provoz koupaliště</t>
  </si>
  <si>
    <t>opravy vodoměrných šachet, hrníčků</t>
  </si>
  <si>
    <t>únik vody v ZŠ družina, nová přípojka</t>
  </si>
  <si>
    <t>Silnice - 5.května</t>
  </si>
  <si>
    <t>Rozpočet</t>
  </si>
  <si>
    <t>Zůstatek jistiny - úvěr z roku 2019</t>
  </si>
  <si>
    <t>Úvěr 2019</t>
  </si>
  <si>
    <t>3.úvěr</t>
  </si>
  <si>
    <t xml:space="preserve">Silnice </t>
  </si>
  <si>
    <t>pozemek TSÚ</t>
  </si>
  <si>
    <t>Demolice ČOV Houroušánky PD</t>
  </si>
  <si>
    <t>úsekové měření I/12</t>
  </si>
  <si>
    <t>městský mobiliář</t>
  </si>
  <si>
    <t xml:space="preserve">obnova </t>
  </si>
  <si>
    <t>byty</t>
  </si>
  <si>
    <t>č.p.65</t>
  </si>
  <si>
    <t>Pošembeři</t>
  </si>
  <si>
    <t>Cyklostezka</t>
  </si>
  <si>
    <t>úrok z úvěru 30 000 000,-Kč  roku 2019</t>
  </si>
  <si>
    <t>jistina z úvěru 30 000 000,-Kč roku 2019</t>
  </si>
  <si>
    <t>Datoace IT z národního fondu-šablony</t>
  </si>
  <si>
    <t>MŠ Kollárova</t>
  </si>
  <si>
    <t>Jídelna ZŠ</t>
  </si>
  <si>
    <t>3141/308</t>
  </si>
  <si>
    <t>Jídelna MŠ III.</t>
  </si>
  <si>
    <t>MŠ Cukrovar</t>
  </si>
  <si>
    <t>sběrný dvůr</t>
  </si>
  <si>
    <t>Investiční příspěvek TSÚ</t>
  </si>
  <si>
    <t xml:space="preserve">Hasiči </t>
  </si>
  <si>
    <t xml:space="preserve">Hřbitov </t>
  </si>
  <si>
    <t>komunikace 5.května</t>
  </si>
  <si>
    <t>Celkem dluh města</t>
  </si>
  <si>
    <t>Zůstatek k 31.12.2018</t>
  </si>
  <si>
    <t>Nový úvěr</t>
  </si>
  <si>
    <t>pro firmu TNT Consulting, která řeší dovybavení nového sběrného dvora</t>
  </si>
  <si>
    <t>projektová dokumentace k SP + provedení stavby</t>
  </si>
  <si>
    <t>manipulační řády dle zákonu</t>
  </si>
  <si>
    <t>Uhrada sankcí</t>
  </si>
  <si>
    <t>průtah, 5.května - Povodí Labe</t>
  </si>
  <si>
    <t>Most Horova - Úřad pro zastupování státu</t>
  </si>
  <si>
    <t>průtah, III/01214 - Povodí Labe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</si>
  <si>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</si>
  <si>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</si>
  <si>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</si>
  <si>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</si>
  <si>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</si>
  <si>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</si>
  <si>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Rezerva z daně z nemovitosti</t>
  </si>
  <si>
    <t>Hertlovi kupní smlouva pozemek podél Výmoly</t>
  </si>
  <si>
    <t>PD - Hoffmann</t>
  </si>
  <si>
    <t>Suma</t>
  </si>
  <si>
    <t>Stavba a zazemí</t>
  </si>
  <si>
    <t>Vlastní zdroje a úvěr</t>
  </si>
  <si>
    <t>50.000,- Kč lesní sazenice, 30.000,- stromy ul. Dobročovická - třešně + švestky, 100.000,- ozelenění koupaliště</t>
  </si>
  <si>
    <t xml:space="preserve">štěrk, kůra, zemina apod. </t>
  </si>
  <si>
    <t>Květináč na naměstí</t>
  </si>
  <si>
    <t>Svazková škola -PD</t>
  </si>
  <si>
    <t>Úvěr</t>
  </si>
  <si>
    <t>Splátky</t>
  </si>
  <si>
    <t>Zůstátek</t>
  </si>
  <si>
    <t>opravy kopírek, tiskáren, aut…</t>
  </si>
  <si>
    <t>pneumatiky</t>
  </si>
  <si>
    <t>auta, masážní vana..</t>
  </si>
  <si>
    <t>podlaha v prádelně</t>
  </si>
  <si>
    <t>vozidla, kancelářská technika, radar</t>
  </si>
  <si>
    <t>oprava bytů, odstraňování závad</t>
  </si>
  <si>
    <t>instalatérské práce</t>
  </si>
  <si>
    <t>oprava či výměna spotřebičů do bytů-boiler,sporák...</t>
  </si>
  <si>
    <t>Výmalba bytovek-veřej.pr.</t>
  </si>
  <si>
    <t>větší rekonstrukce bytu</t>
  </si>
  <si>
    <t>oprava shnilých oken + nátěr</t>
  </si>
  <si>
    <t>mytí oken</t>
  </si>
  <si>
    <t>Odstranění vlhkosti, oprava narušené hydroizolace - sál, režiem sklad,chodby PP</t>
  </si>
  <si>
    <t>drobné opravy, oprava piána</t>
  </si>
  <si>
    <t>instalatérské práce, materiál k opravě, odstraňování závad - nebytové prostory</t>
  </si>
  <si>
    <t>opravy, údržba MěÚ objektů, havárie el.přípojky čp.897</t>
  </si>
  <si>
    <t>výmalba objektů MěÚ - OID,SÚ, mytí oken, stavební práce Smetanova</t>
  </si>
  <si>
    <t>lakování cisterny</t>
  </si>
  <si>
    <t>drobné opravy, revize</t>
  </si>
  <si>
    <t>údržba, výtahu, kotle</t>
  </si>
  <si>
    <t>výměna podlahové krytiny, modernizace umývacích center</t>
  </si>
  <si>
    <t>modernizace osvětlení ve 4 třídách</t>
  </si>
  <si>
    <t>oprava terénu dvora</t>
  </si>
  <si>
    <t>oprava dlažby na chodbě, položení koberce na podiu, výměna plovoučky - tan.sál, oprava oken, 300 000 Kč zatím vyřazeno</t>
  </si>
  <si>
    <t>Oprava obkladů WC, oprava dlažby</t>
  </si>
  <si>
    <t xml:space="preserve"> drobné opravy</t>
  </si>
  <si>
    <t>oprava zahradní chaty</t>
  </si>
  <si>
    <t>běžné opravy</t>
  </si>
  <si>
    <t>drobné opravy - sociálek, čištění potrubí, výměna dveří na WC</t>
  </si>
  <si>
    <t>odstranění závad dle revizí, větší opravy</t>
  </si>
  <si>
    <t>opravy</t>
  </si>
  <si>
    <t>opravy DK</t>
  </si>
  <si>
    <t>Sanace kanalizace -bezvýk.techn</t>
  </si>
  <si>
    <t>opravy šachet, nákupy poklopů</t>
  </si>
  <si>
    <t>oprava fasády + barva</t>
  </si>
  <si>
    <t>vizitky, parkovné, tisk…</t>
  </si>
  <si>
    <t>inzerce, odchytová služba,  tisk (vizitky, blahopřání, letáky), skartace…..logo</t>
  </si>
  <si>
    <t>GDPR - pověřenec</t>
  </si>
  <si>
    <t>stravenky</t>
  </si>
  <si>
    <t>tiskařské služby, mytí aut..</t>
  </si>
  <si>
    <t>Bezpečnostní  víkendy</t>
  </si>
  <si>
    <t>honoráře účinkujícím</t>
  </si>
  <si>
    <t>street art+veřejné prostory</t>
  </si>
  <si>
    <t>akce Advent</t>
  </si>
  <si>
    <t>letní kino</t>
  </si>
  <si>
    <t>vyúčtování přeplatků - vratky nájemníkům</t>
  </si>
  <si>
    <t>odečty ISTA, revize plyn, has. Přístroje, komíny, školení obsluhy</t>
  </si>
  <si>
    <t>vratky  nájemcům</t>
  </si>
  <si>
    <t>revize-výtah, has. Přístroje</t>
  </si>
  <si>
    <t>revize plyn, has. Přístroje, komíny, výtah, prohlídky BOZP</t>
  </si>
  <si>
    <t>geometrické plány</t>
  </si>
  <si>
    <t>zabezpečovací zařízení objektu</t>
  </si>
  <si>
    <t>revize, kontroly-rozhlas, výtah, UPC, komíny</t>
  </si>
  <si>
    <t>dodavatelské služby</t>
  </si>
  <si>
    <t>reinstalace technologie ozvučení</t>
  </si>
  <si>
    <t xml:space="preserve">nákup nových dveří - sociálky, </t>
  </si>
  <si>
    <t>povinné revize, kontroly</t>
  </si>
  <si>
    <t>revize výtah, vzduchotechniky, dodavatelské služby</t>
  </si>
  <si>
    <t>dodavatelské služby, revize</t>
  </si>
  <si>
    <t>revize vzduchotechnika</t>
  </si>
  <si>
    <t>revize komínů, has.přístr.</t>
  </si>
  <si>
    <t>revize kotlů</t>
  </si>
  <si>
    <t>Průzkumy, posudky</t>
  </si>
  <si>
    <t>smlouvy, geometrické plány, zaměření souvísejí s vodovodem</t>
  </si>
  <si>
    <t>poslechovky</t>
  </si>
  <si>
    <t>deratizace SK a DK</t>
  </si>
  <si>
    <t>monitorovací zpráva na rev.rybníků</t>
  </si>
  <si>
    <t>Těžba, zalesňování, pěstební a výchovné práce</t>
  </si>
  <si>
    <t>Geometrické plány k provedeným stavbám SK, zaměření</t>
  </si>
  <si>
    <t>Čištění vpustí, kamerové prohlídky</t>
  </si>
  <si>
    <t>Sběr a svoz směsného komunálního a kontejnerové nádoby na třídění odpad</t>
  </si>
  <si>
    <t>tříděného odpadu (TSÚ)</t>
  </si>
  <si>
    <t>Jarní a podzimní svoz (kolečko)</t>
  </si>
  <si>
    <t>Rekonstrukce kontejnerových stání</t>
  </si>
  <si>
    <t>Průběžná likvidace černých skládek</t>
  </si>
  <si>
    <t>Údržba hrází a toků</t>
  </si>
  <si>
    <t>zapůjčka SIM + provozování internet.Serveru</t>
  </si>
  <si>
    <t xml:space="preserve">Provoz sběrného dvora </t>
  </si>
  <si>
    <t>praní potahů, generální úklid</t>
  </si>
  <si>
    <t>servis výtah</t>
  </si>
  <si>
    <t>5.května</t>
  </si>
  <si>
    <t>aktualizace: Alexis Kimbembe 25.4.2019</t>
  </si>
  <si>
    <t>Pozemky (ČD)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</si>
  <si>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</si>
  <si>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</si>
  <si>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</si>
  <si>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</si>
  <si>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</si>
  <si>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</si>
  <si>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</si>
  <si>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</si>
  <si>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</si>
  <si>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</si>
  <si>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</si>
  <si>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>dlouhová služby</t>
  </si>
  <si>
    <t>ukazatel dluhové služby</t>
  </si>
  <si>
    <t xml:space="preserve">Nákup pozemky </t>
  </si>
  <si>
    <t xml:space="preserve">Rekonstrukce autobusových zastávek (4 ks) </t>
  </si>
  <si>
    <t>Prostředky na investic dotace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</si>
  <si>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</si>
  <si>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</si>
  <si>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</si>
  <si>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</si>
  <si>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</si>
  <si>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</si>
  <si>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</si>
  <si>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</si>
  <si>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</si>
  <si>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</si>
  <si>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</si>
  <si>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</si>
  <si>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</si>
  <si>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</si>
  <si>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</si>
  <si>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</si>
  <si>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</si>
  <si>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</si>
  <si>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</si>
  <si>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</si>
  <si>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</si>
  <si>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</si>
  <si>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</si>
  <si>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</si>
  <si>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</si>
  <si>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</si>
  <si>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</si>
  <si>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</si>
  <si>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</si>
  <si>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</si>
  <si>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</si>
  <si>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</si>
  <si>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</si>
  <si>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</si>
  <si>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</si>
  <si>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</si>
  <si>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</si>
  <si>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</si>
  <si>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</si>
  <si>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</si>
  <si>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</si>
  <si>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</si>
  <si>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</si>
  <si>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</si>
  <si>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</si>
  <si>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</si>
  <si>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</si>
  <si>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</si>
  <si>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</si>
  <si>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</si>
  <si>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</si>
  <si>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</si>
  <si>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</si>
  <si>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</si>
  <si>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</si>
  <si>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</si>
  <si>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</si>
  <si>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</si>
  <si>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</si>
  <si>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</si>
  <si>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</si>
  <si>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</si>
  <si>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>3749/9</t>
  </si>
  <si>
    <t>Posembeři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</si>
  <si>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</si>
  <si>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</si>
  <si>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</si>
  <si>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</si>
  <si>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</si>
  <si>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</si>
  <si>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</si>
  <si>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</si>
  <si>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</si>
  <si>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</si>
  <si>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</si>
  <si>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ÚVĚR</t>
  </si>
  <si>
    <t>propočet</t>
  </si>
  <si>
    <t>RO 2019</t>
  </si>
  <si>
    <t>odvody za odnětí půdy</t>
  </si>
  <si>
    <t>volby 2019 EP</t>
  </si>
  <si>
    <t>příjmy z poskytovaných služeb</t>
  </si>
  <si>
    <t>přijaté pojistní náhrady</t>
  </si>
  <si>
    <t>přijaté neinvestiční dary</t>
  </si>
  <si>
    <t>přijaté neivnestiční dary</t>
  </si>
  <si>
    <t>sankce přijaté</t>
  </si>
  <si>
    <t>sankční platby</t>
  </si>
  <si>
    <t>Volby</t>
  </si>
  <si>
    <t>Provozní řád</t>
  </si>
  <si>
    <t>Sekrétariat</t>
  </si>
  <si>
    <t>Návrh rozpočtu 2020</t>
  </si>
  <si>
    <t>Návrh rozpočtu TSÚ 2020</t>
  </si>
  <si>
    <t>Plán 2020</t>
  </si>
  <si>
    <t xml:space="preserve">                                                                                                 Příjem daní za 1-12 2020</t>
  </si>
  <si>
    <t>RO 2020</t>
  </si>
  <si>
    <t>v případě pořízení nových věcí</t>
  </si>
  <si>
    <t>úklidové prostředky, nová výzdoba sálu</t>
  </si>
  <si>
    <t>podsedáky, ubrusy</t>
  </si>
  <si>
    <t>označení hrobových míst</t>
  </si>
  <si>
    <t>přechody osvětlení</t>
  </si>
  <si>
    <t>nákup materiálů  do bytů ( drobné věcí, baterie)</t>
  </si>
  <si>
    <t>pronájem pozemku parc. č. 1059/40</t>
  </si>
  <si>
    <t>pronájem pozemku parc. č. 1056/1,1057/2</t>
  </si>
  <si>
    <t>kopírky, tiskárny, PC, drobnosti nad 1000,- Kč</t>
  </si>
  <si>
    <t>kancelářské potřeby, papír, obálky, čisticí prostředky…</t>
  </si>
  <si>
    <t xml:space="preserve">Zaznamove zarizeni + zobrazovaci zarizeni pro MP </t>
  </si>
  <si>
    <t>kancelářské potřeby, rukavice…</t>
  </si>
  <si>
    <t>ozvučení sálu</t>
  </si>
  <si>
    <t>úklidové prostředky, návleky</t>
  </si>
  <si>
    <t>kancelářské potřeby</t>
  </si>
  <si>
    <t>den účitelů sokolovna</t>
  </si>
  <si>
    <t>2x PC</t>
  </si>
  <si>
    <t>stánky(látkové)</t>
  </si>
  <si>
    <t>pronájem sálu - městský ples</t>
  </si>
  <si>
    <t>pronájem ozvučení a stanu Advent</t>
  </si>
  <si>
    <t>sušící zařízení pro 16 hadic STA 832</t>
  </si>
  <si>
    <t>kalové čerpadlo</t>
  </si>
  <si>
    <t>kancelářské potřeby, papír</t>
  </si>
  <si>
    <t>Smlouva s ČRS</t>
  </si>
  <si>
    <t>OID/OSM</t>
  </si>
  <si>
    <t>Sportovní zařízení +koupaliště</t>
  </si>
  <si>
    <t>OID/OŽPÚR</t>
  </si>
  <si>
    <t>OSM/OSPR</t>
  </si>
  <si>
    <t>Rozpočet  na rok 2020</t>
  </si>
  <si>
    <t>Kapitálové výdaje  2020_ projekty</t>
  </si>
  <si>
    <t>Návrh rozpočtu Města Úvaly na rok 2020</t>
  </si>
  <si>
    <t>Rozpočet 2020</t>
  </si>
  <si>
    <t>Přehled  výdajů jednotlivých kapitol a položek 2020</t>
  </si>
  <si>
    <t>Rok 2019</t>
  </si>
  <si>
    <t xml:space="preserve"> rok  2020</t>
  </si>
  <si>
    <t>k 31.12.2019</t>
  </si>
  <si>
    <t>k 31.12.2020</t>
  </si>
  <si>
    <t>Číslo řádku</t>
  </si>
  <si>
    <t>Označení</t>
  </si>
  <si>
    <t>Text 1</t>
  </si>
  <si>
    <t>Plán rok 2019</t>
  </si>
  <si>
    <t>Skutečnost TSÚ CELKEM</t>
  </si>
  <si>
    <t>%</t>
  </si>
  <si>
    <t>CELKEM Plán 2020</t>
  </si>
  <si>
    <t>Plán 100 SPRÁVA CELKEM 2019</t>
  </si>
  <si>
    <t>Skutečnost 100 SPRÁVA CELKEM 2019</t>
  </si>
  <si>
    <t>SPRÁVA Plán 2020</t>
  </si>
  <si>
    <t>Plán 300 VPS CELKEM 2019</t>
  </si>
  <si>
    <t>Skutečnost 300 VPS CELKEM 2019</t>
  </si>
  <si>
    <t>VPS CELKEM Plán 2020</t>
  </si>
  <si>
    <t>Plán 301 VEŘEJNÉ OSVĚTLENÍ 2019</t>
  </si>
  <si>
    <t>Skutečnost 301 VEŘEJNÉ OSVĚTLENÍ 2019</t>
  </si>
  <si>
    <t>VO Plán 2020</t>
  </si>
  <si>
    <t>Plán 302 ODPADY 2019</t>
  </si>
  <si>
    <t>Skutečnost 302 ODPADY 2019</t>
  </si>
  <si>
    <t>ODPADY Plán 2020</t>
  </si>
  <si>
    <t>Plán 303 HŘBITOV 2019</t>
  </si>
  <si>
    <t>Skutečnost 303 HŘBITOV 2019</t>
  </si>
  <si>
    <t>HŘBITOV Plán 2020</t>
  </si>
  <si>
    <t>Plán 2020 SBĚRNÝ DVŮR</t>
  </si>
  <si>
    <t>Plán 2020 DEŠŤOVÁ KANALIZACE</t>
  </si>
  <si>
    <t>Plán 309 VPS OSTATNÍ 2019</t>
  </si>
  <si>
    <t>Skutečnost 309 VPS OSTATNÍ 2019</t>
  </si>
  <si>
    <t>VPS OST. Plán 2020</t>
  </si>
  <si>
    <t>Plán 200 VAK CELKEM 2019</t>
  </si>
  <si>
    <t>Skutečnost 200 VAK CELKEM 2019</t>
  </si>
  <si>
    <t>VAK CeLKEM Plán 2020</t>
  </si>
  <si>
    <t>Plán 203 VAK REŽIE 2019</t>
  </si>
  <si>
    <t>Skutečnost 203 VAK REŽIE 2019</t>
  </si>
  <si>
    <t>VAK REŽIE Plán 2020</t>
  </si>
  <si>
    <t>Plán 201 VODA 2019</t>
  </si>
  <si>
    <t>Skutečnost 201 VODA 2019</t>
  </si>
  <si>
    <t>VODA Plán 2020</t>
  </si>
  <si>
    <t>Plán 202 KANALIZACE  2019</t>
  </si>
  <si>
    <t>Skutečnost 202 KANALIZACE 2019</t>
  </si>
  <si>
    <t>KANALIZACE Plán 2020</t>
  </si>
  <si>
    <t>Plán 204 PŘIVADĚČ 2019</t>
  </si>
  <si>
    <t>Skutečnost 204 PŘIVADĚČ 2019</t>
  </si>
  <si>
    <t>PŘIVADĚČ Plán 2020</t>
  </si>
  <si>
    <t>6720100</t>
  </si>
  <si>
    <t>6720200</t>
  </si>
  <si>
    <t>Dotace - popelnice, IS TSÚ</t>
  </si>
  <si>
    <t/>
  </si>
  <si>
    <t>602211101</t>
  </si>
  <si>
    <t>602211102</t>
  </si>
  <si>
    <t>602211103</t>
  </si>
  <si>
    <t>6032132</t>
  </si>
  <si>
    <t>603213301</t>
  </si>
  <si>
    <t>603213302</t>
  </si>
  <si>
    <t>603213303</t>
  </si>
  <si>
    <t>6092139</t>
  </si>
  <si>
    <t>6442112</t>
  </si>
  <si>
    <t>6492111</t>
  </si>
  <si>
    <t>Ostatní výnosy z činnosti</t>
  </si>
  <si>
    <t>6620100</t>
  </si>
  <si>
    <t>VÝNOSY celkem</t>
  </si>
  <si>
    <t>5011</t>
  </si>
  <si>
    <t>5021</t>
  </si>
  <si>
    <t>5031</t>
  </si>
  <si>
    <t>5032</t>
  </si>
  <si>
    <t>5169</t>
  </si>
  <si>
    <t>5499</t>
  </si>
  <si>
    <t>5038</t>
  </si>
  <si>
    <t>5178</t>
  </si>
  <si>
    <t>Bonetti sypač,zametač</t>
  </si>
  <si>
    <t>Holder</t>
  </si>
  <si>
    <t>5132</t>
  </si>
  <si>
    <t>5134</t>
  </si>
  <si>
    <t>5136</t>
  </si>
  <si>
    <t>5137</t>
  </si>
  <si>
    <t>5139</t>
  </si>
  <si>
    <t>513901</t>
  </si>
  <si>
    <t>Úklidové prostředky</t>
  </si>
  <si>
    <t>513902</t>
  </si>
  <si>
    <t>Síran</t>
  </si>
  <si>
    <t>513903</t>
  </si>
  <si>
    <t>Flokulant</t>
  </si>
  <si>
    <t>513904</t>
  </si>
  <si>
    <t>Chlornan sodný</t>
  </si>
  <si>
    <t>513905</t>
  </si>
  <si>
    <t>Vodoměry</t>
  </si>
  <si>
    <t>513906</t>
  </si>
  <si>
    <t>Materiál - kancelářské potřeby</t>
  </si>
  <si>
    <t>513907</t>
  </si>
  <si>
    <t>Materiál - dopravní značení</t>
  </si>
  <si>
    <t>513908</t>
  </si>
  <si>
    <t>Materiál - sůl, štěrk, beton, malta, recyklát, hlína</t>
  </si>
  <si>
    <t>513909</t>
  </si>
  <si>
    <t>Materiál - postřik zeleň</t>
  </si>
  <si>
    <t>513910</t>
  </si>
  <si>
    <t>Materiál - nákup květin</t>
  </si>
  <si>
    <t>513911</t>
  </si>
  <si>
    <t>Materiál - nákup stromů</t>
  </si>
  <si>
    <t>513915</t>
  </si>
  <si>
    <t>Materiál - elektromateriál</t>
  </si>
  <si>
    <t>513916</t>
  </si>
  <si>
    <t>Materiál - spojovací a ostatní</t>
  </si>
  <si>
    <t>513917</t>
  </si>
  <si>
    <t>Spotřeba materiálu - ostatní materiál</t>
  </si>
  <si>
    <t>513918</t>
  </si>
  <si>
    <t>Spotřeba materiálu - nádoby na odpad</t>
  </si>
  <si>
    <t>513919</t>
  </si>
  <si>
    <t>Materiál - nářadí</t>
  </si>
  <si>
    <t>513920</t>
  </si>
  <si>
    <t>Materiál - náhradní díly na techniku</t>
  </si>
  <si>
    <t>513921</t>
  </si>
  <si>
    <t>Materiál - instalatérský</t>
  </si>
  <si>
    <t>513922</t>
  </si>
  <si>
    <t>Materiál - lakýrnický</t>
  </si>
  <si>
    <t>513923</t>
  </si>
  <si>
    <t>Materiál - psí koše a sáčky</t>
  </si>
  <si>
    <t>513924</t>
  </si>
  <si>
    <t>Materiál - zednický</t>
  </si>
  <si>
    <t>513925</t>
  </si>
  <si>
    <t>Materiál - dřevo a řezivo</t>
  </si>
  <si>
    <t>5151</t>
  </si>
  <si>
    <t>Spotřeba energie - voda</t>
  </si>
  <si>
    <t>Spotřeba jiných neskladovatelných dodávek - voda</t>
  </si>
  <si>
    <t>5153</t>
  </si>
  <si>
    <t>Spotřeba energie - plyn</t>
  </si>
  <si>
    <t>5154</t>
  </si>
  <si>
    <t>Spotřeba energie - elektřina</t>
  </si>
  <si>
    <t>5156</t>
  </si>
  <si>
    <t>Materiál - pohonné hmoty a maziva</t>
  </si>
  <si>
    <t>5161</t>
  </si>
  <si>
    <t>Ostatní služby - poštovné</t>
  </si>
  <si>
    <t>5162</t>
  </si>
  <si>
    <t>Ostatní služby - telefony</t>
  </si>
  <si>
    <t>5163</t>
  </si>
  <si>
    <t>Ostatní služby - pojištění, bankovní poplatky</t>
  </si>
  <si>
    <t>5164</t>
  </si>
  <si>
    <t>Ostatní služby - nájemné</t>
  </si>
  <si>
    <t>5166</t>
  </si>
  <si>
    <t>Ostatní služby - právní služby</t>
  </si>
  <si>
    <t>5167</t>
  </si>
  <si>
    <t>Ostatní služby - školení, vzdělávání</t>
  </si>
  <si>
    <t>5168</t>
  </si>
  <si>
    <t>Ostatní služby - služby IT</t>
  </si>
  <si>
    <t>Ostatní služby</t>
  </si>
  <si>
    <t>516901</t>
  </si>
  <si>
    <t>Ostatní služby - Horoušánky</t>
  </si>
  <si>
    <t>516902</t>
  </si>
  <si>
    <t>Ostatní služby - služby VaK (Kolařík,Schütz,Hovorka,Bernardy)</t>
  </si>
  <si>
    <t>516904</t>
  </si>
  <si>
    <t>Ostatní služby - BOZP a revize</t>
  </si>
  <si>
    <t>516905</t>
  </si>
  <si>
    <t>Ostatní služby - laboratoř</t>
  </si>
  <si>
    <t>516906</t>
  </si>
  <si>
    <t>Ostatní služby - vypouštění odpadních vod</t>
  </si>
  <si>
    <t>516907</t>
  </si>
  <si>
    <t>Ostatní služby - prohlídky, programy pro zaměstnance</t>
  </si>
  <si>
    <t>516908</t>
  </si>
  <si>
    <t>Ostatní služby - odpad, černé skládky</t>
  </si>
  <si>
    <t>516909</t>
  </si>
  <si>
    <t>Ostatní služby - údržba lesa</t>
  </si>
  <si>
    <t>516910</t>
  </si>
  <si>
    <t>Ostatní služby - poplatek za uložení SKO</t>
  </si>
  <si>
    <t>516912</t>
  </si>
  <si>
    <t>Ostatní služby - bioodpad</t>
  </si>
  <si>
    <t>516916</t>
  </si>
  <si>
    <t>Ostatní služby - poradenské služby - Rubikon</t>
  </si>
  <si>
    <t>516918</t>
  </si>
  <si>
    <t>Ostatní služby - stravenky - daňové (provize,doprava)</t>
  </si>
  <si>
    <t>516919</t>
  </si>
  <si>
    <t>Ostatní služby - stravenky - nedaňové (provize,doprava)</t>
  </si>
  <si>
    <t>516920</t>
  </si>
  <si>
    <t>Ostatní služby - ostatní</t>
  </si>
  <si>
    <t>516921</t>
  </si>
  <si>
    <t>Ostatní služby - elektroinstalační práce</t>
  </si>
  <si>
    <t>516922</t>
  </si>
  <si>
    <t>Ostatní služby - Ostraha objektů</t>
  </si>
  <si>
    <t>516923</t>
  </si>
  <si>
    <t>Ostatní služby - jarní a podzimní kolečko</t>
  </si>
  <si>
    <t>5171</t>
  </si>
  <si>
    <t>517101</t>
  </si>
  <si>
    <t>Opravy a udržování - automobily</t>
  </si>
  <si>
    <t>517102</t>
  </si>
  <si>
    <t>Opravy a udržování - nářadí, zařízení a stroje</t>
  </si>
  <si>
    <t>517103</t>
  </si>
  <si>
    <t>Opravy a udržování - budovy a haly</t>
  </si>
  <si>
    <t>517104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</si>
  <si>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</si>
  <si>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</si>
  <si>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</si>
  <si>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</si>
  <si>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</si>
  <si>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</si>
  <si>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</si>
  <si>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</si>
  <si>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</si>
  <si>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</si>
  <si>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</si>
  <si>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</si>
  <si>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</si>
  <si>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</si>
  <si>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</si>
  <si>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</si>
  <si>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5625163</t>
  </si>
  <si>
    <t>5910100</t>
  </si>
  <si>
    <t>Daň z příjmů</t>
  </si>
  <si>
    <t>NÁKLADY celkem</t>
  </si>
  <si>
    <t>TSÚ celkem</t>
  </si>
  <si>
    <t>VPS celkem</t>
  </si>
  <si>
    <t>VPS ostatní</t>
  </si>
  <si>
    <t>VAK CELKEM</t>
  </si>
  <si>
    <t>VaK REŽIE</t>
  </si>
  <si>
    <t>VODA</t>
  </si>
  <si>
    <t>KANALIZACE</t>
  </si>
  <si>
    <t>PŘIVADĚČ</t>
  </si>
  <si>
    <t>5</t>
  </si>
  <si>
    <t>Náklady celkem</t>
  </si>
  <si>
    <t>6</t>
  </si>
  <si>
    <t>Výnosy celkem</t>
  </si>
  <si>
    <t>6-5</t>
  </si>
  <si>
    <t>Zisk/ztráta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</si>
  <si>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</si>
  <si>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</si>
  <si>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</si>
  <si>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</si>
  <si>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</si>
  <si>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</si>
  <si>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</si>
  <si>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1)</t>
  </si>
  <si>
    <t>škola</t>
  </si>
  <si>
    <t>3)</t>
  </si>
  <si>
    <t>nákup pražská MŠ</t>
  </si>
  <si>
    <t>4)</t>
  </si>
  <si>
    <t>nákup pozemku ČD</t>
  </si>
  <si>
    <t>5)</t>
  </si>
  <si>
    <t>6)</t>
  </si>
  <si>
    <t>7)</t>
  </si>
  <si>
    <t>8)</t>
  </si>
  <si>
    <t>MŠ</t>
  </si>
  <si>
    <t>9)</t>
  </si>
  <si>
    <t>10)</t>
  </si>
  <si>
    <t>11)</t>
  </si>
  <si>
    <t>hotel Budka</t>
  </si>
  <si>
    <t>parkovací systém</t>
  </si>
  <si>
    <t>ul.</t>
  </si>
  <si>
    <t>Neinvestice</t>
  </si>
  <si>
    <t>mzdy</t>
  </si>
  <si>
    <t xml:space="preserve">ostatní </t>
  </si>
  <si>
    <t>jistína</t>
  </si>
  <si>
    <t>ostatní příjmy daně</t>
  </si>
  <si>
    <t>nedaňové příjmy</t>
  </si>
  <si>
    <t>Tranféry</t>
  </si>
  <si>
    <t>12)</t>
  </si>
  <si>
    <t>2)</t>
  </si>
  <si>
    <t>13)</t>
  </si>
  <si>
    <t>rekonstrukce č.p. 276</t>
  </si>
  <si>
    <t>14)</t>
  </si>
  <si>
    <t>15)</t>
  </si>
  <si>
    <t>přiváděč</t>
  </si>
  <si>
    <t>Návrh rozpočtu  na rok 2020</t>
  </si>
  <si>
    <t>6171/1</t>
  </si>
  <si>
    <t>Příspěvek zřizovatele celkem</t>
  </si>
  <si>
    <t>Příspěvek zřizovatele na specifické činnosti VO, Odpad a hřbitov</t>
  </si>
  <si>
    <t>3612</t>
  </si>
  <si>
    <t>Příspěvek zřizovatele na specifické činnosti odborů - OID/byty</t>
  </si>
  <si>
    <t>Příspěvek zřizovatele na specifické činnosti odborů - OID/DPS</t>
  </si>
  <si>
    <t>Příspěvek zřizovatele na specifické činnosti odborů - OID/nebyty</t>
  </si>
  <si>
    <t>Příspěvek zřizovatele na specifické činnosti odborů - OID/hřiště+koupaliště</t>
  </si>
  <si>
    <t>Příspěvek zřizovatele na specifické činnosti odborů - OID/ZŠ</t>
  </si>
  <si>
    <t>3141/09</t>
  </si>
  <si>
    <t>Příspěvek zřizovatele na specifické činnosti odborů - OID/Jídelna ZŠ</t>
  </si>
  <si>
    <t>3114</t>
  </si>
  <si>
    <t>Příspěvek zřizovatele na specifické činnosti odborů - OID/č.p. 65</t>
  </si>
  <si>
    <t>3421</t>
  </si>
  <si>
    <t>Příspěvek zřizovatele na specifické činnosti odborů - OID/MDDM</t>
  </si>
  <si>
    <t>Příspěvek zřizovatele na specifické činnosti odborů - OID/MŠ Pražská</t>
  </si>
  <si>
    <t>Příspěvek zřizovatele na specifické činnosti odborů - OID/MŠ Kollárova</t>
  </si>
  <si>
    <t>Příspěvek zřizovatele na specifické činnosti odborů - OID/MŠ Cukrovar</t>
  </si>
  <si>
    <t>Příspěvek zřizovatele na specifické činnosti odborů - OID/silnice</t>
  </si>
  <si>
    <t>Příspěvek zřizovatele na specifické činnosti odborů - OŽPUR/jarní a podzimní kolečko</t>
  </si>
  <si>
    <t>3749</t>
  </si>
  <si>
    <t>Příspěvek zřizovatele na specifické činnosti odborů - OŽPUR/péče o veřejnou zeleň</t>
  </si>
  <si>
    <t>3729</t>
  </si>
  <si>
    <t>Příspěvek zřizovatele na specifické činnosti odborů - OŽPUR/ost. nakládání s odpady</t>
  </si>
  <si>
    <t>6171</t>
  </si>
  <si>
    <t>Příspěvek zřizovatele na specifické činnosti odborů - Správa</t>
  </si>
  <si>
    <t>PzVČ - Výnosy z prodeje služeb VaK - vodné a stočné</t>
  </si>
  <si>
    <t>PzVČ - Výnosy z prodeje služeb VaK - ostatní služby</t>
  </si>
  <si>
    <t>PzVČ - Výnosy z prodeje služeb VPS</t>
  </si>
  <si>
    <t>PzVČ - Výnosy z  ostatních nemovitostí</t>
  </si>
  <si>
    <t>PzVČ - Výnosy z pronájmu VPS - plošina</t>
  </si>
  <si>
    <t>PzVČ - Výnosy z pronájmu VPS - ostatní vozidla</t>
  </si>
  <si>
    <t>PzVČ - Výnosy z pronájmu VPS - kontejner</t>
  </si>
  <si>
    <t>PzVČ - Jiné výnosy z vlastních výkonů</t>
  </si>
  <si>
    <t>PzVČ - Výnosy z prodeje materiálu</t>
  </si>
  <si>
    <t>Kontejnerové vozidlo</t>
  </si>
  <si>
    <t>Svozové auto II</t>
  </si>
  <si>
    <t>Nástavba na multicar - dešťová kanalizace</t>
  </si>
  <si>
    <t>majetek nad 40 tis.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</si>
  <si>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</si>
  <si>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</si>
  <si>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</si>
  <si>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</si>
  <si>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</si>
  <si>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</si>
  <si>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</si>
  <si>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</si>
  <si>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</si>
  <si>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</si>
  <si>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</si>
  <si>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</si>
  <si>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t xml:space="preserve">Holder </t>
  </si>
  <si>
    <t>Zateplení čp. 1347 a 1346</t>
  </si>
  <si>
    <t>PD - č.p. 1347 a 1346</t>
  </si>
  <si>
    <t>Nákup MŠ Pražská</t>
  </si>
  <si>
    <t>světelná křižovatka</t>
  </si>
  <si>
    <t>zaměření, GP</t>
  </si>
  <si>
    <t>dopravní značky</t>
  </si>
  <si>
    <t>Průtah III/01214 - úsek č. 3</t>
  </si>
  <si>
    <t>Průtah III/01214 - úsek č. 3 PD</t>
  </si>
  <si>
    <t>chodník - Úvaly Dobročovická,Bratří Čapků, Škvorecká(Fabrák),Erbenova,</t>
  </si>
  <si>
    <t>kamerový systém - parkování v Úvalech</t>
  </si>
  <si>
    <t>kamerový systém - parkování v Úvalech PD</t>
  </si>
  <si>
    <t>Jirenská a Pražská (okružní křižovatka)</t>
  </si>
  <si>
    <t>Jirenská a Pražská (okružní křižovatka)-PD</t>
  </si>
  <si>
    <t>ZŠ - úpravy PD</t>
  </si>
  <si>
    <t>Tesko -stavební práce - kauce</t>
  </si>
  <si>
    <t>psí výběh Slovany (pozemek parc. č. 3928/362)</t>
  </si>
  <si>
    <t>Horova oddělovák</t>
  </si>
  <si>
    <t>poradenství pro UVAK</t>
  </si>
  <si>
    <t>Rozšíření ČOV</t>
  </si>
  <si>
    <t>Rozšíření ČOV-PD</t>
  </si>
  <si>
    <t>monitorovcí zpráva - Hrad Skara 60 000,-Kč, Stonehenge 60 000,-Kč</t>
  </si>
  <si>
    <t>Nová odběrná místa, Čez, příp.skříně</t>
  </si>
  <si>
    <t>Opravy a udržování místnosti MěÚ</t>
  </si>
  <si>
    <t>oprava hydroizolace objektu</t>
  </si>
  <si>
    <t>nový výtah</t>
  </si>
  <si>
    <t>nová kuchyně</t>
  </si>
  <si>
    <t xml:space="preserve">oprava přístřešku </t>
  </si>
  <si>
    <t>hasičský vůz</t>
  </si>
  <si>
    <t>TDI,AD, příprava admin.</t>
  </si>
  <si>
    <t>TSÚ drobný nákup</t>
  </si>
  <si>
    <t>oprava zídky u plotu</t>
  </si>
  <si>
    <t>oprava pracovní desky v kuchyni</t>
  </si>
  <si>
    <t>vnitřní schodiště, nátěr, dřevěné obložení</t>
  </si>
  <si>
    <t>obklady a nová umyvadla</t>
  </si>
  <si>
    <t>linoleum chodby a přípravná kuchyně</t>
  </si>
  <si>
    <t>vzduchotechnika</t>
  </si>
  <si>
    <t>nákup nových věcí na osvětlení</t>
  </si>
  <si>
    <t>další ozdoby</t>
  </si>
  <si>
    <t>další dekory</t>
  </si>
  <si>
    <t>revize rozhlas</t>
  </si>
  <si>
    <t>Doplnění lamp, Švermova, V. Špály</t>
  </si>
  <si>
    <t>Kamery, zařízení</t>
  </si>
  <si>
    <t>Služba-parkování a kamery</t>
  </si>
  <si>
    <t>Ul. Šafaříkova-podkladní vrstvy, obrubníky, vyr.uzávěrů</t>
  </si>
  <si>
    <t>oprava výtluků komunikací</t>
  </si>
  <si>
    <t>opravy - šachty, hrníčky</t>
  </si>
  <si>
    <t>Vydláždění ČOV</t>
  </si>
  <si>
    <t>čištění kanalizace</t>
  </si>
  <si>
    <t>Vyhodnocení POH</t>
  </si>
  <si>
    <t>30.000,- Kč lesní sazenice, 130.000,- stromy ul. - třešně + truhlíky, 135.000,- ozelenění koupaliště, ovocné remízky v polích a kaštany</t>
  </si>
  <si>
    <t xml:space="preserve">300.000,- Městský arborista Karburka, 25.000,- Kč sečení Králičina - Agrochemický podnik Mstětice, údržba Nachlinger 25.000,- Kč, AV CZ zádržné cestička Nachlinger 17.532,-Kč, </t>
  </si>
  <si>
    <t>ul. 5.května</t>
  </si>
  <si>
    <t>ozeleňování města dřevčice</t>
  </si>
  <si>
    <t>zahradník Drsek</t>
  </si>
  <si>
    <t xml:space="preserve">Pohádková odpadová cesta </t>
  </si>
  <si>
    <t>Cedule</t>
  </si>
  <si>
    <t xml:space="preserve">SD-nebezpečné odpady, ostatní odpady, provoz sběrného dvora </t>
  </si>
  <si>
    <t>velký monitor ke kamerovému systému</t>
  </si>
  <si>
    <t>čarodějnice+vratné kelínky+čerty</t>
  </si>
  <si>
    <t>Dýchací přístroj 2x</t>
  </si>
  <si>
    <t xml:space="preserve">výměna hadic </t>
  </si>
  <si>
    <t>nájemné sokolovna</t>
  </si>
  <si>
    <t>RO č.1                  rok 2020</t>
  </si>
  <si>
    <t>nové hlásiče - dotace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</si>
  <si>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</si>
  <si>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</si>
  <si>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</si>
  <si>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</si>
  <si>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popltky za odnetí pozemků</t>
  </si>
  <si>
    <t>příjmy z pronájmu Koupaliště</t>
  </si>
  <si>
    <t>finanční vypořádání z minulých let volby</t>
  </si>
  <si>
    <t>Neinvestiční přijaté dotace Technické služby</t>
  </si>
  <si>
    <t>Dotace Výzva č.28 IT Technické služby</t>
  </si>
  <si>
    <t>Defibrilátory 2x</t>
  </si>
  <si>
    <t>Aplikace Úvaly v mobilu</t>
  </si>
  <si>
    <t>č.p. 1347 oprava -  kotel</t>
  </si>
  <si>
    <t>Materiál na DPS</t>
  </si>
  <si>
    <t>TIZZI engineering studuim providitelnosti</t>
  </si>
  <si>
    <t>Kaméry na koupaliště</t>
  </si>
  <si>
    <t>parkoviště Heuréka</t>
  </si>
  <si>
    <t>nasvícení lavičky před ZŠ</t>
  </si>
  <si>
    <t>oprava sloupků u sochy</t>
  </si>
  <si>
    <t>náměstí - čistící kus u okapu</t>
  </si>
  <si>
    <t>TDI - náměstí</t>
  </si>
  <si>
    <t>architekt - návrhy</t>
  </si>
  <si>
    <t>Jirenská a Pražská PD</t>
  </si>
  <si>
    <t>Štěpkovač</t>
  </si>
  <si>
    <t>Nádoby</t>
  </si>
  <si>
    <t>Lis</t>
  </si>
  <si>
    <t>Čistící vůz</t>
  </si>
  <si>
    <t>ČD - parkoviště</t>
  </si>
  <si>
    <t>3722-34</t>
  </si>
  <si>
    <t>světelný řetěz</t>
  </si>
  <si>
    <t>zaměření GP</t>
  </si>
  <si>
    <t>připojení kamery</t>
  </si>
  <si>
    <t>Cedule na Vinici, ozelenění Viaduk, Nad Koupadlem, Škvorecká, chodník pivovar, Škvorecká semafor</t>
  </si>
  <si>
    <t xml:space="preserve">ozeleňování města, ozelenění koupaliště </t>
  </si>
  <si>
    <t>oprava sloupu Arnošta z Pardubic</t>
  </si>
  <si>
    <t>Návrh rozpočtu  rok 2020</t>
  </si>
  <si>
    <t>Zeleneč</t>
  </si>
  <si>
    <t>rezerva z přebytku 2019</t>
  </si>
  <si>
    <t>dí TSÚ</t>
  </si>
  <si>
    <t>Svozové auto II - platí TSÚ 1 850 000</t>
  </si>
  <si>
    <t>Svozové auto II- hradí TSÚ z inv.účtu 1 850 000,-</t>
  </si>
  <si>
    <t>Zálozní zdrojex2</t>
  </si>
  <si>
    <t>Fortinet Firewall prodlužení</t>
  </si>
  <si>
    <t>FKSP z rozpočtu města</t>
  </si>
  <si>
    <t>Dotace Nachlingerův park neiv.</t>
  </si>
  <si>
    <t>dotace výzva 28-neinvestiční</t>
  </si>
  <si>
    <t>příjmy z prodeje pozemků</t>
  </si>
  <si>
    <t>v.č. DPH</t>
  </si>
  <si>
    <t>RO  č.4      rok 2019</t>
  </si>
  <si>
    <t xml:space="preserve">Agregát 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</si>
  <si>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</si>
  <si>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</si>
  <si>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</si>
  <si>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VIZ LIST 5169 NÁKUP SLUŽEB</t>
  </si>
  <si>
    <t>VIZ INVESTICE</t>
  </si>
  <si>
    <t>chodníky - Úvaly - Pivovár</t>
  </si>
  <si>
    <t>stavební práce - kauce</t>
  </si>
  <si>
    <t>Audit PD budova D</t>
  </si>
  <si>
    <t>nápis 65</t>
  </si>
  <si>
    <t>Parkoviště U Hostína</t>
  </si>
  <si>
    <t>ul. Štefaniková</t>
  </si>
  <si>
    <t>ul. Štefaniková PD</t>
  </si>
  <si>
    <t>advent  navýšení jističe</t>
  </si>
  <si>
    <t>Sinice</t>
  </si>
  <si>
    <t>Kamera</t>
  </si>
  <si>
    <t>vysavač na fontánu</t>
  </si>
  <si>
    <t>oprava kotlů 1346</t>
  </si>
  <si>
    <t>neivest.dary</t>
  </si>
  <si>
    <t>dry na pořízní inv.majetku</t>
  </si>
  <si>
    <t>Hlasiči</t>
  </si>
  <si>
    <t>Běžné přijaté dotace</t>
  </si>
  <si>
    <t>Neivestiční příspěvek, přísp.org., sociální fond</t>
  </si>
  <si>
    <t>Běžné přijaté-přijaté transféry SR a obci</t>
  </si>
  <si>
    <t>RO Č.1</t>
  </si>
  <si>
    <t>Daňové příjmy - ostatní</t>
  </si>
  <si>
    <t>6 - 12</t>
  </si>
  <si>
    <t>13 - 19</t>
  </si>
  <si>
    <t>20 - 26</t>
  </si>
  <si>
    <t>3 - 9</t>
  </si>
  <si>
    <t>17 - 23</t>
  </si>
  <si>
    <t>2 - 8</t>
  </si>
  <si>
    <t>9 - 15</t>
  </si>
  <si>
    <t>16 - 22</t>
  </si>
  <si>
    <t>23 - 29</t>
  </si>
  <si>
    <t>30 - 5</t>
  </si>
  <si>
    <t>27 - 3</t>
  </si>
  <si>
    <t>4 - 10</t>
  </si>
  <si>
    <t>11 - 17</t>
  </si>
  <si>
    <t>18 - 24</t>
  </si>
  <si>
    <t>25 - 31</t>
  </si>
  <si>
    <t>1 - 7</t>
  </si>
  <si>
    <t>10 - 16</t>
  </si>
  <si>
    <t>24 - 30</t>
  </si>
  <si>
    <t>31 - 6</t>
  </si>
  <si>
    <t>7 - 13</t>
  </si>
  <si>
    <t>14 - 20</t>
  </si>
  <si>
    <t>21 - 27</t>
  </si>
  <si>
    <t>5 - 11</t>
  </si>
  <si>
    <t>12 - 18</t>
  </si>
  <si>
    <t>19 - 25</t>
  </si>
  <si>
    <t>28 - 3</t>
  </si>
  <si>
    <t>Rezerva</t>
  </si>
  <si>
    <t>Daň z příjmu fyz. osob placená platcí</t>
  </si>
  <si>
    <t>Daň z příjmu fyzických osob placená poplatník</t>
  </si>
  <si>
    <t>Daň z příjmu fyzických osob vybíraná srážkou</t>
  </si>
  <si>
    <t>RO Č.2</t>
  </si>
  <si>
    <t>RO č.2                  rok 2020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</si>
  <si>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</si>
  <si>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</si>
  <si>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</si>
  <si>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</si>
  <si>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</si>
  <si>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</si>
  <si>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</si>
  <si>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</si>
  <si>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</si>
  <si>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</si>
  <si>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</si>
  <si>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</si>
  <si>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</si>
  <si>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</si>
  <si>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</si>
  <si>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</si>
  <si>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</si>
  <si>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</si>
  <si>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</si>
  <si>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</si>
  <si>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</si>
  <si>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</si>
  <si>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</si>
  <si>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</si>
  <si>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</si>
  <si>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</si>
  <si>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</si>
  <si>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</si>
  <si>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</si>
  <si>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</si>
  <si>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</si>
  <si>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</si>
  <si>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</si>
  <si>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</si>
  <si>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</si>
  <si>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</si>
  <si>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</si>
  <si>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</si>
  <si>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</si>
  <si>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</si>
  <si>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</si>
  <si>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</si>
  <si>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</si>
  <si>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</si>
  <si>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</si>
  <si>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</si>
  <si>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</si>
  <si>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</si>
  <si>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</si>
  <si>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</si>
  <si>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</si>
  <si>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</si>
  <si>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</si>
  <si>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</si>
  <si>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</si>
  <si>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</si>
  <si>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</si>
  <si>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</si>
  <si>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</si>
  <si>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</si>
  <si>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</si>
  <si>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</si>
  <si>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</si>
  <si>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</si>
  <si>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</si>
  <si>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</si>
  <si>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</si>
  <si>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</si>
  <si>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</si>
  <si>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</si>
  <si>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</si>
  <si>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</si>
  <si>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</si>
  <si>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</si>
  <si>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</si>
  <si>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</si>
  <si>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</si>
  <si>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</si>
  <si>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</si>
  <si>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</si>
  <si>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</si>
  <si>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</si>
  <si>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</si>
  <si>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</si>
  <si>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</si>
  <si>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</si>
  <si>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</si>
  <si>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</si>
  <si>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</si>
  <si>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</si>
  <si>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</si>
  <si>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</si>
  <si>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</si>
  <si>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</si>
  <si>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</si>
  <si>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</si>
  <si>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</si>
  <si>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</si>
  <si>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</si>
  <si>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</si>
  <si>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</si>
  <si>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</si>
  <si>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</si>
  <si>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</si>
  <si>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</si>
  <si>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</si>
  <si>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</si>
  <si>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</si>
  <si>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</si>
  <si>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</si>
  <si>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</si>
  <si>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</si>
  <si>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</si>
  <si>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</si>
  <si>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</si>
  <si>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</si>
  <si>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</si>
  <si>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</si>
  <si>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</si>
  <si>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</si>
  <si>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</si>
  <si>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</si>
  <si>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</si>
  <si>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</si>
  <si>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 xml:space="preserve">      </t>
  </si>
  <si>
    <t>Dotace kanalizace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</si>
  <si>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</si>
  <si>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</si>
  <si>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</si>
  <si>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</si>
  <si>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</si>
  <si>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</si>
  <si>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</si>
  <si>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</si>
  <si>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</si>
  <si>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</si>
  <si>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3749-8</t>
  </si>
  <si>
    <t xml:space="preserve">Park Úvaly Vinice - dotace - spolúčast 5% Města </t>
  </si>
  <si>
    <t>Zpracování závěrecného výhodnocení SB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</si>
  <si>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</si>
  <si>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</si>
  <si>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</si>
  <si>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</si>
  <si>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</si>
  <si>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</si>
  <si>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</si>
  <si>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</si>
  <si>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</si>
  <si>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</si>
  <si>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</si>
  <si>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</si>
  <si>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</si>
  <si>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</si>
  <si>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</si>
  <si>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</si>
  <si>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</si>
  <si>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</si>
  <si>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</si>
  <si>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</si>
  <si>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</si>
  <si>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</si>
  <si>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</si>
  <si>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t>86.161.131,-</t>
  </si>
  <si>
    <t>67.105,-</t>
  </si>
  <si>
    <t>31.5.2020 CELKEM</t>
  </si>
  <si>
    <t>156.161.124,-</t>
  </si>
  <si>
    <t>139.934,-</t>
  </si>
  <si>
    <t>počet obyvatel</t>
  </si>
  <si>
    <t>osobní ohodnocení a náhrady mezd</t>
  </si>
  <si>
    <t>MŠ pražská celkem</t>
  </si>
  <si>
    <t>MŠ pražská</t>
  </si>
  <si>
    <t>nákup</t>
  </si>
  <si>
    <t>Infrastrutura Vinice-PD</t>
  </si>
  <si>
    <t>nový úvěr 2020</t>
  </si>
  <si>
    <t>25 - 1</t>
  </si>
  <si>
    <t xml:space="preserve">Vodovodni obchvat Jiren- podíl města 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</si>
  <si>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</si>
  <si>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</si>
  <si>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</si>
  <si>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</si>
  <si>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</si>
  <si>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RO Č.3</t>
  </si>
  <si>
    <t>RO č.3                  rok 2020</t>
  </si>
  <si>
    <t>Zůstatek jistiny z úvěru roku 2020</t>
  </si>
  <si>
    <t>26 - 3</t>
  </si>
  <si>
    <t>29 - 4</t>
  </si>
  <si>
    <t>22 - 28</t>
  </si>
  <si>
    <t>15 - 21</t>
  </si>
  <si>
    <t>8 - 14</t>
  </si>
  <si>
    <t>27 - 2</t>
  </si>
  <si>
    <t>28 - 5</t>
  </si>
  <si>
    <t>7 -13</t>
  </si>
  <si>
    <t>29 - 6</t>
  </si>
  <si>
    <t>18 - 23</t>
  </si>
  <si>
    <t>39.090.902,-</t>
  </si>
  <si>
    <t>78.577,-</t>
  </si>
  <si>
    <t>85.734.590,-</t>
  </si>
  <si>
    <t>64.620,-</t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</si>
  <si>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</si>
  <si>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149.500,-</t>
  </si>
  <si>
    <t>30.6.2020 CELKEM</t>
  </si>
  <si>
    <t>154.825.492,-</t>
  </si>
  <si>
    <t>292.697,-</t>
  </si>
  <si>
    <t>Koupě pozemků od Českých drah</t>
  </si>
  <si>
    <t>Koupě pozemků od pana Hodečka</t>
  </si>
  <si>
    <t>Neinvestiční přijaté dotace Hasiči</t>
  </si>
  <si>
    <t>Dotace mzdy PS covid-19</t>
  </si>
  <si>
    <t>Dotace kompenzace ušlých daňových příjmů</t>
  </si>
  <si>
    <t>VIZ LIST 5139 Materiál</t>
  </si>
  <si>
    <t>Dotace ÚP Holoubek</t>
  </si>
  <si>
    <t>neinvestiční dary</t>
  </si>
  <si>
    <t>Dotace SFDI - chodník Poliklinika</t>
  </si>
  <si>
    <r>
      <t xml:space="preserve">Služby zpracování podkladů </t>
    </r>
    <r>
      <rPr>
        <i/>
        <sz val="9"/>
        <rFont val="Courier New"/>
        <family val="3"/>
        <charset val="238"/>
      </rPr>
      <t>IT</t>
    </r>
  </si>
  <si>
    <t>popl.z ubytovací kapacity</t>
  </si>
  <si>
    <t>chodníky - Poliklinika</t>
  </si>
  <si>
    <t>sloupky na náměstí</t>
  </si>
  <si>
    <t>Kamerový systém Gemos-revize,servis,oprava,údržba</t>
  </si>
  <si>
    <t>Oprava komunikací - Mánesova,Jugoslávská chodník,Vinice,Horoušánky</t>
  </si>
  <si>
    <t>oprava přistřešku</t>
  </si>
  <si>
    <t>Paticipativní rozpočet kraje- Úvaly</t>
  </si>
  <si>
    <t>chodník Diamantová - Horoušánky</t>
  </si>
  <si>
    <t>Daň z příjmu fyz. osob ze závislé činnosti</t>
  </si>
  <si>
    <t>Daň z příjmu fyzických osob vybíraná zvláštní sazbou</t>
  </si>
  <si>
    <t>Daň z příjmu fyzických osob z podnikání-sdílená část</t>
  </si>
  <si>
    <t>RO Č.4</t>
  </si>
  <si>
    <t>RO č.4                  rok 2020</t>
  </si>
  <si>
    <t>Rybník</t>
  </si>
  <si>
    <t>Volby zastupitelstvo krajů 2020</t>
  </si>
  <si>
    <t>dotace hasiči</t>
  </si>
  <si>
    <t>přesun na Investice</t>
  </si>
  <si>
    <t>přesun na rok 2021</t>
  </si>
  <si>
    <t>140637-4122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</si>
</sst>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_ ;[Red]\-#,##0.00\ "/>
    <numFmt numFmtId="174" formatCode="#,##0.00\ _K_č"/>
  </numFmts>
  <fonts count="100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1"/>
      <color rgb="FF0070C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theme="2" tint="-0.749992370372631"/>
      <name val="Calibri"/>
      <family val="2"/>
      <charset val="238"/>
      <scheme val="minor"/>
    </font>
    <font>
      <b/>
      <sz val="10"/>
      <color theme="2" tint="-0.89999084444715716"/>
      <name val="Calibri"/>
      <family val="2"/>
      <charset val="238"/>
      <scheme val="minor"/>
    </font>
    <font>
      <sz val="10"/>
      <color theme="2" tint="-0.749992370372631"/>
      <name val="Calibri"/>
      <family val="2"/>
      <charset val="238"/>
      <scheme val="minor"/>
    </font>
    <font>
      <sz val="10"/>
      <color theme="2" tint="-0.89999084444715716"/>
      <name val="Calibri"/>
      <family val="2"/>
      <charset val="238"/>
      <scheme val="minor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b/>
      <sz val="12"/>
      <color theme="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1"/>
      <color theme="0" tint="-0.14999847407452621"/>
      <name val="Courier New"/>
      <family val="3"/>
      <charset val="238"/>
    </font>
    <font>
      <b/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b/>
      <sz val="9"/>
      <color theme="0" tint="-0.14999847407452621"/>
      <name val="Courier New"/>
      <family val="3"/>
      <charset val="238"/>
    </font>
    <font>
      <b/>
      <sz val="10"/>
      <color rgb="FF002060"/>
      <name val="Courier New"/>
      <family val="3"/>
      <charset val="238"/>
    </font>
    <font>
      <b/>
      <sz val="12"/>
      <color theme="0" tint="-0.14999847407452621"/>
      <name val="Courier New"/>
      <family val="3"/>
      <charset val="238"/>
    </font>
    <font>
      <b/>
      <sz val="12"/>
      <color rgb="FF002060"/>
      <name val="Courier New"/>
      <family val="3"/>
      <charset val="238"/>
    </font>
    <font>
      <b/>
      <sz val="11"/>
      <color rgb="FF002060"/>
      <name val="Courier New"/>
      <family val="3"/>
      <charset val="238"/>
    </font>
    <font>
      <sz val="14"/>
      <color theme="1"/>
      <name val="Courier New"/>
      <family val="3"/>
      <charset val="238"/>
    </font>
    <font>
      <sz val="12"/>
      <color theme="1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b/>
      <sz val="11"/>
      <color theme="0"/>
      <name val="Courier New"/>
      <family val="3"/>
      <charset val="238"/>
    </font>
    <font>
      <b/>
      <sz val="11"/>
      <color theme="0" tint="-0.249977111117893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b/>
      <sz val="11"/>
      <color rgb="FF00B050"/>
      <name val="Courier New"/>
      <family val="3"/>
      <charset val="238"/>
    </font>
    <font>
      <sz val="10"/>
      <color rgb="FF00B0F0"/>
      <name val="Courier New"/>
      <family val="3"/>
      <charset val="238"/>
    </font>
    <font>
      <sz val="11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b/>
      <i/>
      <sz val="10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sz val="9"/>
      <color theme="0"/>
      <name val="Courier New"/>
      <family val="3"/>
      <charset val="238"/>
    </font>
    <font>
      <b/>
      <sz val="9"/>
      <color theme="0"/>
      <name val="Courier New"/>
      <family val="3"/>
      <charset val="238"/>
    </font>
    <font>
      <sz val="9"/>
      <color rgb="FF002060"/>
      <name val="Courier New"/>
      <family val="3"/>
      <charset val="238"/>
    </font>
    <font>
      <i/>
      <sz val="9"/>
      <name val="Courier New"/>
      <family val="3"/>
      <charset val="238"/>
    </font>
  </fonts>
  <fills count="4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9A663"/>
        <bgColor indexed="64"/>
      </patternFill>
    </fill>
    <fill>
      <patternFill patternType="solid">
        <fgColor rgb="FF629C5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</fills>
  <borders count="1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mediumDashDot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mediumDashed">
        <color indexed="64"/>
      </right>
      <top style="thin">
        <color indexed="64"/>
      </top>
      <bottom/>
      <diagonal/>
    </border>
    <border>
      <left style="mediumDashed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 style="thick">
        <color auto="1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mediumDashDot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31" fillId="26" borderId="77" applyNumberFormat="0" applyAlignment="0" applyProtection="0"/>
    <xf numFmtId="0" fontId="1" fillId="27" borderId="0" applyNumberFormat="0" applyBorder="0" applyAlignment="0" applyProtection="0"/>
  </cellStyleXfs>
  <cellXfs count="2573">
    <xf numFmtId="0" fontId="0" fillId="0" borderId="0" xfId="0"/>
    <xf numFmtId="0" fontId="11" fillId="0" borderId="0" xfId="0" applyFont="1"/>
    <xf numFmtId="3" fontId="12" fillId="0" borderId="0" xfId="0" applyNumberFormat="1" applyFont="1"/>
    <xf numFmtId="3" fontId="11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2" fillId="0" borderId="0" xfId="0" applyFont="1"/>
    <xf numFmtId="0" fontId="14" fillId="0" borderId="0" xfId="0" applyFont="1"/>
    <xf numFmtId="0" fontId="5" fillId="0" borderId="0" xfId="0" applyFont="1"/>
    <xf numFmtId="3" fontId="0" fillId="0" borderId="0" xfId="0" applyNumberFormat="1"/>
    <xf numFmtId="0" fontId="19" fillId="0" borderId="0" xfId="0" applyFont="1"/>
    <xf numFmtId="0" fontId="9" fillId="0" borderId="0" xfId="0" applyFont="1"/>
    <xf numFmtId="0" fontId="10" fillId="0" borderId="0" xfId="0" applyFont="1" applyAlignment="1">
      <alignment horizontal="right"/>
    </xf>
    <xf numFmtId="3" fontId="10" fillId="0" borderId="0" xfId="0" applyNumberFormat="1" applyFont="1"/>
    <xf numFmtId="0" fontId="10" fillId="0" borderId="0" xfId="0" applyFont="1" applyAlignment="1">
      <alignment horizontal="left"/>
    </xf>
    <xf numFmtId="0" fontId="0" fillId="0" borderId="0" xfId="0" applyFont="1"/>
    <xf numFmtId="0" fontId="8" fillId="0" borderId="0" xfId="0" applyFont="1"/>
    <xf numFmtId="3" fontId="8" fillId="0" borderId="0" xfId="0" applyNumberFormat="1" applyFont="1"/>
    <xf numFmtId="0" fontId="20" fillId="0" borderId="0" xfId="0" applyFont="1"/>
    <xf numFmtId="0" fontId="5" fillId="0" borderId="47" xfId="0" applyFont="1" applyBorder="1"/>
    <xf numFmtId="3" fontId="5" fillId="0" borderId="47" xfId="0" applyNumberFormat="1" applyFont="1" applyBorder="1"/>
    <xf numFmtId="3" fontId="9" fillId="0" borderId="47" xfId="0" applyNumberFormat="1" applyFont="1" applyBorder="1"/>
    <xf numFmtId="0" fontId="9" fillId="0" borderId="47" xfId="0" applyFont="1" applyBorder="1"/>
    <xf numFmtId="0" fontId="0" fillId="0" borderId="47" xfId="0" applyBorder="1"/>
    <xf numFmtId="0" fontId="8" fillId="0" borderId="47" xfId="0" applyFont="1" applyBorder="1"/>
    <xf numFmtId="0" fontId="9" fillId="0" borderId="0" xfId="0" applyFont="1" applyAlignment="1">
      <alignment horizontal="center"/>
    </xf>
    <xf numFmtId="4" fontId="11" fillId="0" borderId="0" xfId="0" applyNumberFormat="1" applyFont="1"/>
    <xf numFmtId="0" fontId="17" fillId="0" borderId="0" xfId="0" applyFont="1"/>
    <xf numFmtId="4" fontId="12" fillId="0" borderId="0" xfId="0" applyNumberFormat="1" applyFont="1"/>
    <xf numFmtId="3" fontId="0" fillId="0" borderId="0" xfId="0" applyNumberFormat="1" applyFont="1"/>
    <xf numFmtId="3" fontId="20" fillId="0" borderId="0" xfId="0" applyNumberFormat="1" applyFont="1"/>
    <xf numFmtId="0" fontId="0" fillId="5" borderId="0" xfId="0" applyFill="1"/>
    <xf numFmtId="3" fontId="0" fillId="0" borderId="14" xfId="0" applyNumberFormat="1" applyBorder="1"/>
    <xf numFmtId="0" fontId="15" fillId="0" borderId="0" xfId="0" applyFont="1" applyBorder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4" fontId="2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15" fillId="0" borderId="14" xfId="0" applyFont="1" applyBorder="1"/>
    <xf numFmtId="4" fontId="20" fillId="0" borderId="14" xfId="0" applyNumberFormat="1" applyFont="1" applyBorder="1" applyAlignment="1">
      <alignment horizontal="center"/>
    </xf>
    <xf numFmtId="4" fontId="0" fillId="0" borderId="14" xfId="0" applyNumberFormat="1" applyBorder="1"/>
    <xf numFmtId="4" fontId="20" fillId="0" borderId="14" xfId="1" applyNumberFormat="1" applyFont="1" applyBorder="1" applyAlignment="1">
      <alignment horizontal="center"/>
    </xf>
    <xf numFmtId="0" fontId="6" fillId="0" borderId="0" xfId="0" applyFont="1"/>
    <xf numFmtId="0" fontId="0" fillId="0" borderId="0" xfId="0" applyFill="1" applyBorder="1" applyAlignment="1">
      <alignment horizontal="center"/>
    </xf>
    <xf numFmtId="3" fontId="11" fillId="0" borderId="0" xfId="0" applyNumberFormat="1" applyFont="1" applyFill="1" applyBorder="1"/>
    <xf numFmtId="0" fontId="0" fillId="0" borderId="69" xfId="0" applyBorder="1"/>
    <xf numFmtId="0" fontId="0" fillId="12" borderId="0" xfId="0" applyFill="1"/>
    <xf numFmtId="9" fontId="20" fillId="0" borderId="0" xfId="8" applyFont="1" applyAlignment="1">
      <alignment horizontal="center"/>
    </xf>
    <xf numFmtId="4" fontId="20" fillId="0" borderId="0" xfId="1" applyNumberFormat="1" applyFont="1" applyBorder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0" fillId="0" borderId="0" xfId="0" applyBorder="1"/>
    <xf numFmtId="0" fontId="9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9" fillId="0" borderId="67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17" xfId="0" applyFont="1" applyBorder="1"/>
    <xf numFmtId="0" fontId="0" fillId="0" borderId="7" xfId="0" applyBorder="1"/>
    <xf numFmtId="0" fontId="9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0" fillId="0" borderId="59" xfId="0" applyFont="1" applyBorder="1"/>
    <xf numFmtId="0" fontId="10" fillId="0" borderId="0" xfId="0" applyFont="1" applyBorder="1"/>
    <xf numFmtId="3" fontId="10" fillId="0" borderId="39" xfId="0" applyNumberFormat="1" applyFont="1" applyBorder="1"/>
    <xf numFmtId="0" fontId="10" fillId="0" borderId="0" xfId="0" applyFont="1"/>
    <xf numFmtId="0" fontId="10" fillId="0" borderId="0" xfId="0" applyFont="1" applyBorder="1" applyAlignment="1">
      <alignment horizontal="right"/>
    </xf>
    <xf numFmtId="3" fontId="10" fillId="0" borderId="36" xfId="0" applyNumberFormat="1" applyFont="1" applyBorder="1"/>
    <xf numFmtId="0" fontId="22" fillId="0" borderId="65" xfId="0" applyFont="1" applyBorder="1"/>
    <xf numFmtId="0" fontId="22" fillId="0" borderId="45" xfId="0" applyFont="1" applyBorder="1"/>
    <xf numFmtId="3" fontId="22" fillId="0" borderId="68" xfId="0" applyNumberFormat="1" applyFont="1" applyBorder="1"/>
    <xf numFmtId="0" fontId="22" fillId="0" borderId="0" xfId="0" applyFont="1" applyBorder="1"/>
    <xf numFmtId="0" fontId="22" fillId="0" borderId="59" xfId="0" applyFont="1" applyBorder="1"/>
    <xf numFmtId="3" fontId="22" fillId="0" borderId="39" xfId="0" applyNumberFormat="1" applyFont="1" applyBorder="1"/>
    <xf numFmtId="0" fontId="22" fillId="0" borderId="0" xfId="0" applyFont="1"/>
    <xf numFmtId="3" fontId="22" fillId="0" borderId="0" xfId="0" applyNumberFormat="1" applyFont="1"/>
    <xf numFmtId="3" fontId="22" fillId="0" borderId="53" xfId="0" applyNumberFormat="1" applyFont="1" applyBorder="1"/>
    <xf numFmtId="0" fontId="10" fillId="0" borderId="0" xfId="0" applyFont="1" applyFill="1" applyBorder="1" applyAlignment="1">
      <alignment horizontal="right"/>
    </xf>
    <xf numFmtId="0" fontId="10" fillId="0" borderId="39" xfId="0" applyFont="1" applyBorder="1"/>
    <xf numFmtId="0" fontId="10" fillId="0" borderId="36" xfId="0" applyFont="1" applyBorder="1"/>
    <xf numFmtId="3" fontId="0" fillId="4" borderId="39" xfId="0" applyNumberFormat="1" applyFill="1" applyBorder="1"/>
    <xf numFmtId="0" fontId="9" fillId="0" borderId="0" xfId="0" applyFont="1" applyBorder="1"/>
    <xf numFmtId="3" fontId="9" fillId="0" borderId="39" xfId="0" applyNumberFormat="1" applyFont="1" applyBorder="1"/>
    <xf numFmtId="3" fontId="9" fillId="0" borderId="0" xfId="0" applyNumberFormat="1" applyFont="1"/>
    <xf numFmtId="3" fontId="9" fillId="0" borderId="36" xfId="0" applyNumberFormat="1" applyFont="1" applyBorder="1"/>
    <xf numFmtId="0" fontId="10" fillId="0" borderId="65" xfId="0" applyFont="1" applyBorder="1"/>
    <xf numFmtId="0" fontId="10" fillId="0" borderId="45" xfId="0" applyFont="1" applyBorder="1"/>
    <xf numFmtId="0" fontId="10" fillId="0" borderId="68" xfId="0" applyFont="1" applyBorder="1"/>
    <xf numFmtId="3" fontId="10" fillId="0" borderId="68" xfId="0" applyNumberFormat="1" applyFont="1" applyBorder="1"/>
    <xf numFmtId="3" fontId="10" fillId="0" borderId="53" xfId="0" applyNumberFormat="1" applyFont="1" applyBorder="1"/>
    <xf numFmtId="171" fontId="0" fillId="5" borderId="0" xfId="0" applyNumberFormat="1" applyFill="1"/>
    <xf numFmtId="0" fontId="23" fillId="0" borderId="19" xfId="0" applyFont="1" applyBorder="1" applyAlignment="1">
      <alignment horizontal="right"/>
    </xf>
    <xf numFmtId="0" fontId="23" fillId="0" borderId="40" xfId="0" applyFont="1" applyBorder="1" applyAlignment="1">
      <alignment horizontal="right"/>
    </xf>
    <xf numFmtId="0" fontId="24" fillId="5" borderId="0" xfId="0" applyFont="1" applyFill="1"/>
    <xf numFmtId="3" fontId="25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4" fillId="0" borderId="14" xfId="0" applyNumberFormat="1" applyFont="1" applyBorder="1"/>
    <xf numFmtId="3" fontId="24" fillId="0" borderId="43" xfId="0" applyNumberFormat="1" applyFont="1" applyBorder="1"/>
    <xf numFmtId="3" fontId="24" fillId="0" borderId="37" xfId="0" applyNumberFormat="1" applyFont="1" applyBorder="1"/>
    <xf numFmtId="3" fontId="24" fillId="0" borderId="33" xfId="0" applyNumberFormat="1" applyFont="1" applyBorder="1"/>
    <xf numFmtId="0" fontId="23" fillId="0" borderId="43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23" xfId="0" applyFont="1" applyBorder="1" applyAlignment="1">
      <alignment horizontal="right"/>
    </xf>
    <xf numFmtId="0" fontId="23" fillId="0" borderId="27" xfId="0" applyFont="1" applyBorder="1" applyAlignment="1">
      <alignment horizontal="center"/>
    </xf>
    <xf numFmtId="3" fontId="24" fillId="0" borderId="25" xfId="0" applyNumberFormat="1" applyFont="1" applyBorder="1"/>
    <xf numFmtId="3" fontId="24" fillId="0" borderId="27" xfId="0" applyNumberFormat="1" applyFont="1" applyBorder="1"/>
    <xf numFmtId="0" fontId="23" fillId="0" borderId="40" xfId="0" applyFont="1" applyBorder="1"/>
    <xf numFmtId="0" fontId="25" fillId="0" borderId="37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3" fontId="24" fillId="0" borderId="42" xfId="0" applyNumberFormat="1" applyFont="1" applyBorder="1"/>
    <xf numFmtId="3" fontId="24" fillId="0" borderId="21" xfId="0" applyNumberFormat="1" applyFont="1" applyBorder="1"/>
    <xf numFmtId="3" fontId="24" fillId="0" borderId="48" xfId="0" applyNumberFormat="1" applyFont="1" applyBorder="1"/>
    <xf numFmtId="3" fontId="23" fillId="0" borderId="3" xfId="0" applyNumberFormat="1" applyFont="1" applyBorder="1" applyAlignment="1">
      <alignment horizontal="center"/>
    </xf>
    <xf numFmtId="3" fontId="23" fillId="0" borderId="10" xfId="0" applyNumberFormat="1" applyFont="1" applyBorder="1"/>
    <xf numFmtId="3" fontId="23" fillId="0" borderId="11" xfId="0" applyNumberFormat="1" applyFont="1" applyBorder="1"/>
    <xf numFmtId="3" fontId="23" fillId="0" borderId="34" xfId="0" applyNumberFormat="1" applyFont="1" applyBorder="1"/>
    <xf numFmtId="0" fontId="26" fillId="9" borderId="0" xfId="0" applyFont="1" applyFill="1"/>
    <xf numFmtId="0" fontId="26" fillId="9" borderId="0" xfId="0" applyFont="1" applyFill="1" applyAlignment="1">
      <alignment horizontal="center"/>
    </xf>
    <xf numFmtId="3" fontId="24" fillId="5" borderId="0" xfId="0" applyNumberFormat="1" applyFont="1" applyFill="1"/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22" borderId="2" xfId="0" applyFill="1" applyBorder="1"/>
    <xf numFmtId="0" fontId="0" fillId="22" borderId="30" xfId="0" applyFill="1" applyBorder="1"/>
    <xf numFmtId="0" fontId="0" fillId="22" borderId="5" xfId="0" applyFill="1" applyBorder="1"/>
    <xf numFmtId="0" fontId="0" fillId="22" borderId="6" xfId="0" applyFill="1" applyBorder="1"/>
    <xf numFmtId="0" fontId="0" fillId="0" borderId="16" xfId="0" applyBorder="1"/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0" xfId="0" applyBorder="1"/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/>
    <xf numFmtId="0" fontId="0" fillId="0" borderId="1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6" xfId="0" applyFill="1" applyBorder="1"/>
    <xf numFmtId="0" fontId="0" fillId="0" borderId="59" xfId="0" applyFill="1" applyBorder="1" applyAlignment="1">
      <alignment horizontal="center"/>
    </xf>
    <xf numFmtId="0" fontId="0" fillId="0" borderId="73" xfId="0" applyFill="1" applyBorder="1" applyAlignment="1">
      <alignment horizontal="center"/>
    </xf>
    <xf numFmtId="0" fontId="0" fillId="0" borderId="66" xfId="0" applyFill="1" applyBorder="1" applyAlignment="1">
      <alignment horizontal="center"/>
    </xf>
    <xf numFmtId="0" fontId="0" fillId="0" borderId="10" xfId="0" applyFill="1" applyBorder="1"/>
    <xf numFmtId="0" fontId="0" fillId="0" borderId="26" xfId="0" applyFill="1" applyBorder="1" applyAlignment="1">
      <alignment horizontal="center"/>
    </xf>
    <xf numFmtId="0" fontId="0" fillId="0" borderId="69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4" xfId="0" applyBorder="1"/>
    <xf numFmtId="0" fontId="0" fillId="0" borderId="40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35" xfId="0" applyBorder="1" applyAlignment="1">
      <alignment horizontal="center"/>
    </xf>
    <xf numFmtId="0" fontId="10" fillId="12" borderId="0" xfId="0" applyFont="1" applyFill="1"/>
    <xf numFmtId="0" fontId="9" fillId="12" borderId="0" xfId="0" applyFont="1" applyFill="1"/>
    <xf numFmtId="0" fontId="0" fillId="0" borderId="3" xfId="0" applyBorder="1"/>
    <xf numFmtId="0" fontId="11" fillId="0" borderId="0" xfId="0" applyFont="1" applyFill="1" applyBorder="1"/>
    <xf numFmtId="0" fontId="9" fillId="0" borderId="0" xfId="0" applyFont="1" applyFill="1" applyBorder="1"/>
    <xf numFmtId="9" fontId="10" fillId="0" borderId="0" xfId="8" applyFont="1" applyFill="1" applyBorder="1"/>
    <xf numFmtId="3" fontId="9" fillId="0" borderId="0" xfId="0" applyNumberFormat="1" applyFont="1" applyFill="1" applyBorder="1"/>
    <xf numFmtId="3" fontId="9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27" fillId="0" borderId="0" xfId="0" applyFont="1" applyFill="1" applyBorder="1"/>
    <xf numFmtId="0" fontId="28" fillId="0" borderId="0" xfId="0" applyFont="1" applyFill="1" applyBorder="1"/>
    <xf numFmtId="0" fontId="21" fillId="0" borderId="0" xfId="0" applyFont="1" applyFill="1" applyBorder="1"/>
    <xf numFmtId="3" fontId="21" fillId="0" borderId="0" xfId="0" applyNumberFormat="1" applyFont="1" applyFill="1" applyBorder="1"/>
    <xf numFmtId="9" fontId="8" fillId="0" borderId="0" xfId="8" applyFont="1" applyFill="1" applyBorder="1"/>
    <xf numFmtId="0" fontId="12" fillId="0" borderId="0" xfId="0" applyFont="1" applyFill="1" applyBorder="1"/>
    <xf numFmtId="3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/>
    <xf numFmtId="3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/>
    <xf numFmtId="43" fontId="16" fillId="0" borderId="0" xfId="1" applyFont="1" applyFill="1" applyBorder="1"/>
    <xf numFmtId="0" fontId="15" fillId="0" borderId="0" xfId="0" applyFont="1" applyFill="1" applyBorder="1" applyAlignment="1">
      <alignment horizontal="right"/>
    </xf>
    <xf numFmtId="3" fontId="18" fillId="0" borderId="0" xfId="0" applyNumberFormat="1" applyFont="1" applyFill="1" applyBorder="1"/>
    <xf numFmtId="3" fontId="15" fillId="0" borderId="0" xfId="0" applyNumberFormat="1" applyFont="1" applyFill="1" applyBorder="1"/>
    <xf numFmtId="0" fontId="30" fillId="0" borderId="78" xfId="0" applyFont="1" applyBorder="1" applyAlignment="1">
      <alignment horizontal="center" vertical="center" wrapText="1"/>
    </xf>
    <xf numFmtId="0" fontId="30" fillId="0" borderId="79" xfId="0" applyFont="1" applyBorder="1" applyAlignment="1">
      <alignment horizontal="center" vertical="center" wrapText="1"/>
    </xf>
    <xf numFmtId="0" fontId="30" fillId="0" borderId="79" xfId="0" applyFont="1" applyBorder="1" applyAlignment="1">
      <alignment horizontal="center" vertical="center" wrapText="1" shrinkToFit="1"/>
    </xf>
    <xf numFmtId="0" fontId="34" fillId="24" borderId="79" xfId="0" applyFont="1" applyFill="1" applyBorder="1" applyAlignment="1">
      <alignment horizontal="center" vertical="center" wrapText="1"/>
    </xf>
    <xf numFmtId="9" fontId="34" fillId="24" borderId="79" xfId="0" applyNumberFormat="1" applyFont="1" applyFill="1" applyBorder="1" applyAlignment="1">
      <alignment horizontal="center" vertical="center" wrapText="1"/>
    </xf>
    <xf numFmtId="4" fontId="35" fillId="24" borderId="79" xfId="0" applyNumberFormat="1" applyFont="1" applyFill="1" applyBorder="1" applyAlignment="1">
      <alignment horizontal="center" vertical="center" wrapText="1"/>
    </xf>
    <xf numFmtId="0" fontId="34" fillId="25" borderId="79" xfId="0" applyFont="1" applyFill="1" applyBorder="1" applyAlignment="1">
      <alignment horizontal="center" vertical="center" wrapText="1"/>
    </xf>
    <xf numFmtId="4" fontId="35" fillId="25" borderId="80" xfId="0" applyNumberFormat="1" applyFont="1" applyFill="1" applyBorder="1" applyAlignment="1">
      <alignment horizontal="center" vertical="center" wrapText="1"/>
    </xf>
    <xf numFmtId="0" fontId="34" fillId="6" borderId="81" xfId="0" applyFont="1" applyFill="1" applyBorder="1" applyAlignment="1">
      <alignment horizontal="center" vertical="center" wrapText="1"/>
    </xf>
    <xf numFmtId="0" fontId="34" fillId="6" borderId="79" xfId="0" applyFont="1" applyFill="1" applyBorder="1" applyAlignment="1">
      <alignment horizontal="center" vertical="center" wrapText="1"/>
    </xf>
    <xf numFmtId="4" fontId="35" fillId="6" borderId="80" xfId="0" applyNumberFormat="1" applyFont="1" applyFill="1" applyBorder="1" applyAlignment="1">
      <alignment horizontal="center" vertical="center" wrapText="1"/>
    </xf>
    <xf numFmtId="0" fontId="34" fillId="18" borderId="81" xfId="0" applyFont="1" applyFill="1" applyBorder="1" applyAlignment="1">
      <alignment horizontal="center" vertical="center" wrapText="1"/>
    </xf>
    <xf numFmtId="0" fontId="34" fillId="18" borderId="79" xfId="0" applyFont="1" applyFill="1" applyBorder="1" applyAlignment="1">
      <alignment horizontal="center" vertical="center" wrapText="1"/>
    </xf>
    <xf numFmtId="4" fontId="35" fillId="18" borderId="82" xfId="0" applyNumberFormat="1" applyFont="1" applyFill="1" applyBorder="1" applyAlignment="1">
      <alignment horizontal="center" vertical="center" wrapText="1"/>
    </xf>
    <xf numFmtId="0" fontId="34" fillId="29" borderId="83" xfId="0" applyFont="1" applyFill="1" applyBorder="1" applyAlignment="1">
      <alignment horizontal="center" vertical="center" wrapText="1"/>
    </xf>
    <xf numFmtId="0" fontId="34" fillId="29" borderId="79" xfId="0" applyFont="1" applyFill="1" applyBorder="1" applyAlignment="1">
      <alignment horizontal="center" vertical="center" wrapText="1"/>
    </xf>
    <xf numFmtId="4" fontId="35" fillId="29" borderId="82" xfId="0" applyNumberFormat="1" applyFont="1" applyFill="1" applyBorder="1" applyAlignment="1">
      <alignment horizontal="center" vertical="center" wrapText="1"/>
    </xf>
    <xf numFmtId="4" fontId="34" fillId="30" borderId="84" xfId="0" applyNumberFormat="1" applyFont="1" applyFill="1" applyBorder="1" applyAlignment="1">
      <alignment horizontal="center" vertical="center" wrapText="1"/>
    </xf>
    <xf numFmtId="0" fontId="34" fillId="30" borderId="81" xfId="0" applyFont="1" applyFill="1" applyBorder="1" applyAlignment="1">
      <alignment horizontal="center" vertical="center" wrapText="1"/>
    </xf>
    <xf numFmtId="4" fontId="35" fillId="30" borderId="82" xfId="0" applyNumberFormat="1" applyFont="1" applyFill="1" applyBorder="1" applyAlignment="1">
      <alignment horizontal="center" vertical="center" wrapText="1"/>
    </xf>
    <xf numFmtId="4" fontId="34" fillId="31" borderId="84" xfId="0" applyNumberFormat="1" applyFont="1" applyFill="1" applyBorder="1" applyAlignment="1">
      <alignment horizontal="center" vertical="center" wrapText="1"/>
    </xf>
    <xf numFmtId="4" fontId="34" fillId="31" borderId="81" xfId="0" applyNumberFormat="1" applyFont="1" applyFill="1" applyBorder="1" applyAlignment="1">
      <alignment horizontal="center" vertical="center" wrapText="1"/>
    </xf>
    <xf numFmtId="4" fontId="35" fillId="31" borderId="82" xfId="0" applyNumberFormat="1" applyFont="1" applyFill="1" applyBorder="1" applyAlignment="1">
      <alignment horizontal="center" vertical="center" wrapText="1"/>
    </xf>
    <xf numFmtId="4" fontId="34" fillId="32" borderId="84" xfId="0" applyNumberFormat="1" applyFont="1" applyFill="1" applyBorder="1" applyAlignment="1">
      <alignment horizontal="center" vertical="center" wrapText="1"/>
    </xf>
    <xf numFmtId="4" fontId="34" fillId="32" borderId="81" xfId="0" applyNumberFormat="1" applyFont="1" applyFill="1" applyBorder="1" applyAlignment="1">
      <alignment horizontal="center" vertical="center" wrapText="1"/>
    </xf>
    <xf numFmtId="4" fontId="35" fillId="32" borderId="82" xfId="0" applyNumberFormat="1" applyFont="1" applyFill="1" applyBorder="1" applyAlignment="1">
      <alignment horizontal="center" vertical="center" wrapText="1"/>
    </xf>
    <xf numFmtId="9" fontId="34" fillId="33" borderId="84" xfId="0" applyNumberFormat="1" applyFont="1" applyFill="1" applyBorder="1" applyAlignment="1">
      <alignment horizontal="center" vertical="center" wrapText="1"/>
    </xf>
    <xf numFmtId="0" fontId="34" fillId="33" borderId="81" xfId="0" applyFont="1" applyFill="1" applyBorder="1" applyAlignment="1">
      <alignment horizontal="center" vertical="center" wrapText="1"/>
    </xf>
    <xf numFmtId="4" fontId="35" fillId="33" borderId="80" xfId="0" applyNumberFormat="1" applyFont="1" applyFill="1" applyBorder="1" applyAlignment="1">
      <alignment horizontal="center" vertical="center" wrapText="1"/>
    </xf>
    <xf numFmtId="4" fontId="34" fillId="19" borderId="81" xfId="0" applyNumberFormat="1" applyFont="1" applyFill="1" applyBorder="1" applyAlignment="1">
      <alignment horizontal="center" vertical="center" wrapText="1"/>
    </xf>
    <xf numFmtId="4" fontId="35" fillId="19" borderId="82" xfId="0" applyNumberFormat="1" applyFont="1" applyFill="1" applyBorder="1" applyAlignment="1">
      <alignment horizontal="center" vertical="center" wrapText="1"/>
    </xf>
    <xf numFmtId="4" fontId="34" fillId="28" borderId="81" xfId="0" applyNumberFormat="1" applyFont="1" applyFill="1" applyBorder="1" applyAlignment="1">
      <alignment horizontal="center" vertical="center" wrapText="1"/>
    </xf>
    <xf numFmtId="4" fontId="35" fillId="28" borderId="82" xfId="0" applyNumberFormat="1" applyFont="1" applyFill="1" applyBorder="1" applyAlignment="1">
      <alignment horizontal="center" vertical="center" wrapText="1"/>
    </xf>
    <xf numFmtId="4" fontId="34" fillId="36" borderId="81" xfId="0" applyNumberFormat="1" applyFont="1" applyFill="1" applyBorder="1" applyAlignment="1">
      <alignment horizontal="center" vertical="center" wrapText="1"/>
    </xf>
    <xf numFmtId="4" fontId="35" fillId="36" borderId="80" xfId="0" applyNumberFormat="1" applyFont="1" applyFill="1" applyBorder="1" applyAlignment="1">
      <alignment horizontal="center" vertical="center" wrapText="1"/>
    </xf>
    <xf numFmtId="0" fontId="29" fillId="0" borderId="0" xfId="0" applyFont="1"/>
    <xf numFmtId="4" fontId="36" fillId="18" borderId="14" xfId="0" applyNumberFormat="1" applyFont="1" applyFill="1" applyBorder="1" applyAlignment="1">
      <alignment horizontal="center" vertical="center"/>
    </xf>
    <xf numFmtId="9" fontId="34" fillId="42" borderId="79" xfId="0" applyNumberFormat="1" applyFont="1" applyFill="1" applyBorder="1" applyAlignment="1">
      <alignment horizontal="center" vertical="center" wrapText="1"/>
    </xf>
    <xf numFmtId="4" fontId="34" fillId="34" borderId="79" xfId="0" applyNumberFormat="1" applyFont="1" applyFill="1" applyBorder="1" applyAlignment="1">
      <alignment horizontal="center" vertical="center" wrapText="1"/>
    </xf>
    <xf numFmtId="4" fontId="34" fillId="34" borderId="85" xfId="0" applyNumberFormat="1" applyFont="1" applyFill="1" applyBorder="1" applyAlignment="1">
      <alignment horizontal="center" vertical="center" wrapText="1"/>
    </xf>
    <xf numFmtId="4" fontId="35" fillId="34" borderId="80" xfId="0" applyNumberFormat="1" applyFont="1" applyFill="1" applyBorder="1" applyAlignment="1">
      <alignment horizontal="center" vertical="center" wrapText="1"/>
    </xf>
    <xf numFmtId="4" fontId="34" fillId="35" borderId="83" xfId="0" applyNumberFormat="1" applyFont="1" applyFill="1" applyBorder="1" applyAlignment="1">
      <alignment horizontal="center" vertical="center" wrapText="1"/>
    </xf>
    <xf numFmtId="4" fontId="34" fillId="35" borderId="79" xfId="0" applyNumberFormat="1" applyFont="1" applyFill="1" applyBorder="1" applyAlignment="1">
      <alignment horizontal="center" vertical="center" wrapText="1"/>
    </xf>
    <xf numFmtId="4" fontId="35" fillId="35" borderId="82" xfId="0" applyNumberFormat="1" applyFont="1" applyFill="1" applyBorder="1" applyAlignment="1">
      <alignment horizontal="center" vertical="center" wrapText="1"/>
    </xf>
    <xf numFmtId="0" fontId="29" fillId="0" borderId="86" xfId="0" applyNumberFormat="1" applyFont="1" applyBorder="1" applyAlignment="1">
      <alignment vertical="top"/>
    </xf>
    <xf numFmtId="49" fontId="29" fillId="0" borderId="14" xfId="0" applyNumberFormat="1" applyFont="1" applyBorder="1" applyAlignment="1">
      <alignment vertical="top"/>
    </xf>
    <xf numFmtId="49" fontId="29" fillId="0" borderId="14" xfId="0" applyNumberFormat="1" applyFont="1" applyBorder="1" applyAlignment="1">
      <alignment vertical="top" shrinkToFit="1"/>
    </xf>
    <xf numFmtId="4" fontId="36" fillId="37" borderId="14" xfId="0" applyNumberFormat="1" applyFont="1" applyFill="1" applyBorder="1" applyAlignment="1">
      <alignment vertical="top"/>
    </xf>
    <xf numFmtId="4" fontId="36" fillId="4" borderId="14" xfId="0" applyNumberFormat="1" applyFont="1" applyFill="1" applyBorder="1" applyAlignment="1">
      <alignment vertical="top"/>
    </xf>
    <xf numFmtId="9" fontId="36" fillId="0" borderId="14" xfId="0" applyNumberFormat="1" applyFont="1" applyFill="1" applyBorder="1" applyAlignment="1">
      <alignment vertical="top"/>
    </xf>
    <xf numFmtId="4" fontId="37" fillId="4" borderId="14" xfId="0" applyNumberFormat="1" applyFont="1" applyFill="1" applyBorder="1" applyAlignment="1">
      <alignment vertical="top"/>
    </xf>
    <xf numFmtId="9" fontId="36" fillId="42" borderId="14" xfId="0" applyNumberFormat="1" applyFont="1" applyFill="1" applyBorder="1" applyAlignment="1">
      <alignment vertical="top"/>
    </xf>
    <xf numFmtId="4" fontId="36" fillId="23" borderId="14" xfId="0" applyNumberFormat="1" applyFont="1" applyFill="1" applyBorder="1" applyAlignment="1">
      <alignment vertical="top"/>
    </xf>
    <xf numFmtId="4" fontId="36" fillId="23" borderId="86" xfId="0" applyNumberFormat="1" applyFont="1" applyFill="1" applyBorder="1" applyAlignment="1">
      <alignment vertical="top"/>
    </xf>
    <xf numFmtId="4" fontId="36" fillId="4" borderId="21" xfId="0" applyNumberFormat="1" applyFont="1" applyFill="1" applyBorder="1" applyAlignment="1">
      <alignment vertical="top"/>
    </xf>
    <xf numFmtId="4" fontId="37" fillId="0" borderId="87" xfId="0" applyNumberFormat="1" applyFont="1" applyFill="1" applyBorder="1" applyAlignment="1">
      <alignment vertical="top"/>
    </xf>
    <xf numFmtId="4" fontId="36" fillId="23" borderId="21" xfId="0" applyNumberFormat="1" applyFont="1" applyFill="1" applyBorder="1" applyAlignment="1">
      <alignment vertical="top"/>
    </xf>
    <xf numFmtId="4" fontId="36" fillId="38" borderId="14" xfId="0" applyNumberFormat="1" applyFont="1" applyFill="1" applyBorder="1" applyAlignment="1">
      <alignment vertical="top"/>
    </xf>
    <xf numFmtId="4" fontId="37" fillId="0" borderId="88" xfId="0" applyNumberFormat="1" applyFont="1" applyFill="1" applyBorder="1" applyAlignment="1">
      <alignment vertical="top"/>
    </xf>
    <xf numFmtId="4" fontId="36" fillId="23" borderId="62" xfId="0" applyNumberFormat="1" applyFont="1" applyFill="1" applyBorder="1" applyAlignment="1">
      <alignment vertical="top"/>
    </xf>
    <xf numFmtId="4" fontId="36" fillId="39" borderId="89" xfId="0" applyNumberFormat="1" applyFont="1" applyFill="1" applyBorder="1" applyAlignment="1">
      <alignment vertical="top"/>
    </xf>
    <xf numFmtId="4" fontId="36" fillId="38" borderId="21" xfId="0" applyNumberFormat="1" applyFont="1" applyFill="1" applyBorder="1" applyAlignment="1">
      <alignment vertical="top"/>
    </xf>
    <xf numFmtId="4" fontId="36" fillId="24" borderId="89" xfId="0" applyNumberFormat="1" applyFont="1" applyFill="1" applyBorder="1" applyAlignment="1">
      <alignment vertical="top"/>
    </xf>
    <xf numFmtId="4" fontId="36" fillId="24" borderId="21" xfId="0" applyNumberFormat="1" applyFont="1" applyFill="1" applyBorder="1" applyAlignment="1">
      <alignment vertical="top"/>
    </xf>
    <xf numFmtId="4" fontId="37" fillId="0" borderId="90" xfId="0" applyNumberFormat="1" applyFont="1" applyFill="1" applyBorder="1" applyAlignment="1">
      <alignment vertical="top"/>
    </xf>
    <xf numFmtId="4" fontId="34" fillId="38" borderId="21" xfId="0" applyNumberFormat="1" applyFont="1" applyFill="1" applyBorder="1" applyAlignment="1">
      <alignment vertical="top"/>
    </xf>
    <xf numFmtId="4" fontId="37" fillId="0" borderId="71" xfId="0" applyNumberFormat="1" applyFont="1" applyFill="1" applyBorder="1" applyAlignment="1">
      <alignment vertical="top"/>
    </xf>
    <xf numFmtId="4" fontId="36" fillId="23" borderId="91" xfId="0" applyNumberFormat="1" applyFont="1" applyFill="1" applyBorder="1" applyAlignment="1">
      <alignment vertical="top"/>
    </xf>
    <xf numFmtId="4" fontId="37" fillId="0" borderId="92" xfId="0" applyNumberFormat="1" applyFont="1" applyFill="1" applyBorder="1" applyAlignment="1">
      <alignment vertical="top"/>
    </xf>
    <xf numFmtId="49" fontId="29" fillId="0" borderId="14" xfId="0" applyNumberFormat="1" applyFont="1" applyBorder="1" applyAlignment="1">
      <alignment horizontal="right" vertical="top"/>
    </xf>
    <xf numFmtId="4" fontId="36" fillId="23" borderId="71" xfId="0" applyNumberFormat="1" applyFont="1" applyFill="1" applyBorder="1" applyAlignment="1">
      <alignment vertical="top"/>
    </xf>
    <xf numFmtId="0" fontId="29" fillId="0" borderId="86" xfId="0" applyNumberFormat="1" applyFont="1" applyFill="1" applyBorder="1" applyAlignment="1">
      <alignment vertical="top"/>
    </xf>
    <xf numFmtId="49" fontId="29" fillId="0" borderId="14" xfId="0" applyNumberFormat="1" applyFont="1" applyFill="1" applyBorder="1" applyAlignment="1">
      <alignment vertical="top"/>
    </xf>
    <xf numFmtId="49" fontId="29" fillId="0" borderId="14" xfId="0" applyNumberFormat="1" applyFont="1" applyFill="1" applyBorder="1" applyAlignment="1">
      <alignment vertical="top" shrinkToFit="1"/>
    </xf>
    <xf numFmtId="4" fontId="36" fillId="0" borderId="14" xfId="0" applyNumberFormat="1" applyFont="1" applyFill="1" applyBorder="1" applyAlignment="1">
      <alignment vertical="top"/>
    </xf>
    <xf numFmtId="4" fontId="36" fillId="0" borderId="21" xfId="0" applyNumberFormat="1" applyFont="1" applyFill="1" applyBorder="1" applyAlignment="1">
      <alignment vertical="top"/>
    </xf>
    <xf numFmtId="4" fontId="36" fillId="37" borderId="21" xfId="0" applyNumberFormat="1" applyFont="1" applyFill="1" applyBorder="1" applyAlignment="1">
      <alignment vertical="top"/>
    </xf>
    <xf numFmtId="4" fontId="36" fillId="37" borderId="62" xfId="0" applyNumberFormat="1" applyFont="1" applyFill="1" applyBorder="1" applyAlignment="1">
      <alignment vertical="top"/>
    </xf>
    <xf numFmtId="4" fontId="36" fillId="37" borderId="89" xfId="0" applyNumberFormat="1" applyFont="1" applyFill="1" applyBorder="1" applyAlignment="1">
      <alignment vertical="top"/>
    </xf>
    <xf numFmtId="4" fontId="36" fillId="37" borderId="91" xfId="0" applyNumberFormat="1" applyFont="1" applyFill="1" applyBorder="1" applyAlignment="1">
      <alignment vertical="top"/>
    </xf>
    <xf numFmtId="4" fontId="34" fillId="0" borderId="21" xfId="0" applyNumberFormat="1" applyFont="1" applyFill="1" applyBorder="1" applyAlignment="1">
      <alignment vertical="top"/>
    </xf>
    <xf numFmtId="0" fontId="29" fillId="4" borderId="86" xfId="0" applyNumberFormat="1" applyFont="1" applyFill="1" applyBorder="1" applyAlignment="1">
      <alignment vertical="top"/>
    </xf>
    <xf numFmtId="49" fontId="29" fillId="4" borderId="14" xfId="0" applyNumberFormat="1" applyFont="1" applyFill="1" applyBorder="1" applyAlignment="1">
      <alignment vertical="top"/>
    </xf>
    <xf numFmtId="49" fontId="29" fillId="4" borderId="14" xfId="0" applyNumberFormat="1" applyFont="1" applyFill="1" applyBorder="1" applyAlignment="1">
      <alignment vertical="top" shrinkToFit="1"/>
    </xf>
    <xf numFmtId="9" fontId="36" fillId="4" borderId="14" xfId="0" applyNumberFormat="1" applyFont="1" applyFill="1" applyBorder="1" applyAlignment="1">
      <alignment vertical="top"/>
    </xf>
    <xf numFmtId="4" fontId="37" fillId="4" borderId="71" xfId="0" applyNumberFormat="1" applyFont="1" applyFill="1" applyBorder="1" applyAlignment="1">
      <alignment vertical="top"/>
    </xf>
    <xf numFmtId="4" fontId="36" fillId="4" borderId="86" xfId="0" applyNumberFormat="1" applyFont="1" applyFill="1" applyBorder="1" applyAlignment="1">
      <alignment vertical="top"/>
    </xf>
    <xf numFmtId="4" fontId="37" fillId="4" borderId="90" xfId="0" applyNumberFormat="1" applyFont="1" applyFill="1" applyBorder="1" applyAlignment="1">
      <alignment vertical="top"/>
    </xf>
    <xf numFmtId="4" fontId="37" fillId="4" borderId="88" xfId="0" applyNumberFormat="1" applyFont="1" applyFill="1" applyBorder="1" applyAlignment="1">
      <alignment vertical="top"/>
    </xf>
    <xf numFmtId="4" fontId="36" fillId="4" borderId="89" xfId="0" applyNumberFormat="1" applyFont="1" applyFill="1" applyBorder="1" applyAlignment="1">
      <alignment vertical="top"/>
    </xf>
    <xf numFmtId="4" fontId="37" fillId="4" borderId="92" xfId="0" applyNumberFormat="1" applyFont="1" applyFill="1" applyBorder="1" applyAlignment="1">
      <alignment vertical="top"/>
    </xf>
    <xf numFmtId="4" fontId="36" fillId="0" borderId="14" xfId="0" applyNumberFormat="1" applyFont="1" applyBorder="1" applyAlignment="1">
      <alignment vertical="top"/>
    </xf>
    <xf numFmtId="4" fontId="37" fillId="4" borderId="87" xfId="0" applyNumberFormat="1" applyFont="1" applyFill="1" applyBorder="1" applyAlignment="1">
      <alignment vertical="top"/>
    </xf>
    <xf numFmtId="4" fontId="36" fillId="0" borderId="21" xfId="0" applyNumberFormat="1" applyFont="1" applyBorder="1" applyAlignment="1">
      <alignment vertical="top"/>
    </xf>
    <xf numFmtId="4" fontId="36" fillId="23" borderId="89" xfId="0" applyNumberFormat="1" applyFont="1" applyFill="1" applyBorder="1" applyAlignment="1">
      <alignment vertical="top"/>
    </xf>
    <xf numFmtId="4" fontId="37" fillId="0" borderId="14" xfId="0" applyNumberFormat="1" applyFont="1" applyFill="1" applyBorder="1" applyAlignment="1">
      <alignment vertical="top"/>
    </xf>
    <xf numFmtId="3" fontId="37" fillId="0" borderId="14" xfId="0" applyNumberFormat="1" applyFont="1" applyFill="1" applyBorder="1" applyAlignment="1">
      <alignment vertical="top"/>
    </xf>
    <xf numFmtId="3" fontId="37" fillId="0" borderId="90" xfId="0" applyNumberFormat="1" applyFont="1" applyFill="1" applyBorder="1" applyAlignment="1">
      <alignment vertical="top"/>
    </xf>
    <xf numFmtId="3" fontId="36" fillId="0" borderId="21" xfId="0" applyNumberFormat="1" applyFont="1" applyBorder="1" applyAlignment="1">
      <alignment vertical="top"/>
    </xf>
    <xf numFmtId="3" fontId="37" fillId="0" borderId="71" xfId="0" applyNumberFormat="1" applyFont="1" applyFill="1" applyBorder="1" applyAlignment="1">
      <alignment vertical="top"/>
    </xf>
    <xf numFmtId="0" fontId="29" fillId="15" borderId="86" xfId="0" applyNumberFormat="1" applyFont="1" applyFill="1" applyBorder="1" applyAlignment="1">
      <alignment vertical="top"/>
    </xf>
    <xf numFmtId="49" fontId="29" fillId="15" borderId="14" xfId="0" applyNumberFormat="1" applyFont="1" applyFill="1" applyBorder="1" applyAlignment="1">
      <alignment vertical="top"/>
    </xf>
    <xf numFmtId="49" fontId="29" fillId="15" borderId="14" xfId="0" applyNumberFormat="1" applyFont="1" applyFill="1" applyBorder="1" applyAlignment="1">
      <alignment vertical="top" shrinkToFit="1"/>
    </xf>
    <xf numFmtId="4" fontId="36" fillId="15" borderId="14" xfId="0" applyNumberFormat="1" applyFont="1" applyFill="1" applyBorder="1" applyAlignment="1">
      <alignment vertical="top"/>
    </xf>
    <xf numFmtId="9" fontId="36" fillId="15" borderId="14" xfId="0" applyNumberFormat="1" applyFont="1" applyFill="1" applyBorder="1" applyAlignment="1">
      <alignment vertical="top"/>
    </xf>
    <xf numFmtId="4" fontId="37" fillId="15" borderId="14" xfId="0" applyNumberFormat="1" applyFont="1" applyFill="1" applyBorder="1" applyAlignment="1">
      <alignment vertical="top"/>
    </xf>
    <xf numFmtId="4" fontId="37" fillId="15" borderId="71" xfId="0" applyNumberFormat="1" applyFont="1" applyFill="1" applyBorder="1" applyAlignment="1">
      <alignment vertical="top"/>
    </xf>
    <xf numFmtId="4" fontId="36" fillId="15" borderId="86" xfId="0" applyNumberFormat="1" applyFont="1" applyFill="1" applyBorder="1" applyAlignment="1">
      <alignment vertical="top"/>
    </xf>
    <xf numFmtId="4" fontId="37" fillId="15" borderId="90" xfId="0" applyNumberFormat="1" applyFont="1" applyFill="1" applyBorder="1" applyAlignment="1">
      <alignment vertical="top"/>
    </xf>
    <xf numFmtId="4" fontId="36" fillId="15" borderId="21" xfId="0" applyNumberFormat="1" applyFont="1" applyFill="1" applyBorder="1" applyAlignment="1">
      <alignment vertical="top"/>
    </xf>
    <xf numFmtId="4" fontId="37" fillId="15" borderId="88" xfId="0" applyNumberFormat="1" applyFont="1" applyFill="1" applyBorder="1" applyAlignment="1">
      <alignment vertical="top"/>
    </xf>
    <xf numFmtId="4" fontId="36" fillId="15" borderId="89" xfId="0" applyNumberFormat="1" applyFont="1" applyFill="1" applyBorder="1" applyAlignment="1">
      <alignment vertical="top"/>
    </xf>
    <xf numFmtId="4" fontId="37" fillId="15" borderId="92" xfId="0" applyNumberFormat="1" applyFont="1" applyFill="1" applyBorder="1" applyAlignment="1">
      <alignment vertical="top"/>
    </xf>
    <xf numFmtId="4" fontId="36" fillId="24" borderId="14" xfId="0" applyNumberFormat="1" applyFont="1" applyFill="1" applyBorder="1" applyAlignment="1">
      <alignment vertical="top"/>
    </xf>
    <xf numFmtId="4" fontId="37" fillId="23" borderId="88" xfId="0" applyNumberFormat="1" applyFont="1" applyFill="1" applyBorder="1" applyAlignment="1">
      <alignment vertical="top"/>
    </xf>
    <xf numFmtId="4" fontId="37" fillId="23" borderId="21" xfId="0" applyNumberFormat="1" applyFont="1" applyFill="1" applyBorder="1" applyAlignment="1">
      <alignment vertical="top"/>
    </xf>
    <xf numFmtId="4" fontId="37" fillId="23" borderId="62" xfId="0" applyNumberFormat="1" applyFont="1" applyFill="1" applyBorder="1" applyAlignment="1">
      <alignment vertical="top"/>
    </xf>
    <xf numFmtId="4" fontId="37" fillId="23" borderId="96" xfId="0" applyNumberFormat="1" applyFont="1" applyFill="1" applyBorder="1" applyAlignment="1">
      <alignment vertical="top"/>
    </xf>
    <xf numFmtId="4" fontId="37" fillId="23" borderId="87" xfId="0" applyNumberFormat="1" applyFont="1" applyFill="1" applyBorder="1" applyAlignment="1">
      <alignment vertical="top"/>
    </xf>
    <xf numFmtId="4" fontId="37" fillId="23" borderId="110" xfId="0" applyNumberFormat="1" applyFont="1" applyFill="1" applyBorder="1" applyAlignment="1">
      <alignment vertical="top"/>
    </xf>
    <xf numFmtId="4" fontId="37" fillId="23" borderId="90" xfId="0" applyNumberFormat="1" applyFont="1" applyFill="1" applyBorder="1" applyAlignment="1">
      <alignment vertical="top"/>
    </xf>
    <xf numFmtId="4" fontId="36" fillId="18" borderId="14" xfId="0" applyNumberFormat="1" applyFont="1" applyFill="1" applyBorder="1" applyAlignment="1">
      <alignment vertical="top"/>
    </xf>
    <xf numFmtId="4" fontId="36" fillId="29" borderId="14" xfId="0" applyNumberFormat="1" applyFont="1" applyFill="1" applyBorder="1" applyAlignment="1">
      <alignment vertical="top"/>
    </xf>
    <xf numFmtId="4" fontId="36" fillId="29" borderId="21" xfId="0" applyNumberFormat="1" applyFont="1" applyFill="1" applyBorder="1" applyAlignment="1">
      <alignment vertical="top"/>
    </xf>
    <xf numFmtId="4" fontId="36" fillId="15" borderId="62" xfId="0" applyNumberFormat="1" applyFont="1" applyFill="1" applyBorder="1" applyAlignment="1">
      <alignment vertical="top"/>
    </xf>
    <xf numFmtId="4" fontId="37" fillId="15" borderId="89" xfId="0" applyNumberFormat="1" applyFont="1" applyFill="1" applyBorder="1" applyAlignment="1">
      <alignment vertical="top"/>
    </xf>
    <xf numFmtId="4" fontId="37" fillId="15" borderId="93" xfId="0" applyNumberFormat="1" applyFont="1" applyFill="1" applyBorder="1" applyAlignment="1">
      <alignment vertical="top"/>
    </xf>
    <xf numFmtId="4" fontId="37" fillId="15" borderId="94" xfId="0" applyNumberFormat="1" applyFont="1" applyFill="1" applyBorder="1" applyAlignment="1">
      <alignment vertical="top"/>
    </xf>
    <xf numFmtId="4" fontId="37" fillId="15" borderId="95" xfId="0" applyNumberFormat="1" applyFont="1" applyFill="1" applyBorder="1" applyAlignment="1">
      <alignment vertical="top"/>
    </xf>
    <xf numFmtId="4" fontId="36" fillId="15" borderId="96" xfId="0" applyNumberFormat="1" applyFont="1" applyFill="1" applyBorder="1" applyAlignment="1">
      <alignment vertical="top"/>
    </xf>
    <xf numFmtId="4" fontId="37" fillId="15" borderId="97" xfId="0" applyNumberFormat="1" applyFont="1" applyFill="1" applyBorder="1" applyAlignment="1">
      <alignment vertical="top"/>
    </xf>
    <xf numFmtId="4" fontId="37" fillId="15" borderId="87" xfId="0" applyNumberFormat="1" applyFont="1" applyFill="1" applyBorder="1" applyAlignment="1">
      <alignment vertical="top"/>
    </xf>
    <xf numFmtId="4" fontId="36" fillId="29" borderId="89" xfId="0" applyNumberFormat="1" applyFont="1" applyFill="1" applyBorder="1" applyAlignment="1">
      <alignment vertical="top"/>
    </xf>
    <xf numFmtId="2" fontId="36" fillId="23" borderId="89" xfId="0" applyNumberFormat="1" applyFont="1" applyFill="1" applyBorder="1" applyAlignment="1">
      <alignment vertical="top"/>
    </xf>
    <xf numFmtId="2" fontId="36" fillId="23" borderId="93" xfId="0" applyNumberFormat="1" applyFont="1" applyFill="1" applyBorder="1" applyAlignment="1">
      <alignment vertical="top"/>
    </xf>
    <xf numFmtId="0" fontId="29" fillId="40" borderId="86" xfId="0" applyNumberFormat="1" applyFont="1" applyFill="1" applyBorder="1" applyAlignment="1">
      <alignment vertical="top"/>
    </xf>
    <xf numFmtId="49" fontId="29" fillId="40" borderId="14" xfId="0" applyNumberFormat="1" applyFont="1" applyFill="1" applyBorder="1" applyAlignment="1">
      <alignment vertical="top"/>
    </xf>
    <xf numFmtId="49" fontId="29" fillId="40" borderId="14" xfId="0" applyNumberFormat="1" applyFont="1" applyFill="1" applyBorder="1" applyAlignment="1">
      <alignment vertical="top" shrinkToFit="1"/>
    </xf>
    <xf numFmtId="4" fontId="36" fillId="40" borderId="14" xfId="0" applyNumberFormat="1" applyFont="1" applyFill="1" applyBorder="1" applyAlignment="1">
      <alignment vertical="top"/>
    </xf>
    <xf numFmtId="9" fontId="36" fillId="40" borderId="14" xfId="0" applyNumberFormat="1" applyFont="1" applyFill="1" applyBorder="1" applyAlignment="1">
      <alignment vertical="top"/>
    </xf>
    <xf numFmtId="4" fontId="37" fillId="40" borderId="14" xfId="0" applyNumberFormat="1" applyFont="1" applyFill="1" applyBorder="1" applyAlignment="1">
      <alignment vertical="top"/>
    </xf>
    <xf numFmtId="4" fontId="37" fillId="40" borderId="71" xfId="0" applyNumberFormat="1" applyFont="1" applyFill="1" applyBorder="1" applyAlignment="1">
      <alignment vertical="top"/>
    </xf>
    <xf numFmtId="4" fontId="36" fillId="40" borderId="86" xfId="0" applyNumberFormat="1" applyFont="1" applyFill="1" applyBorder="1" applyAlignment="1">
      <alignment vertical="top"/>
    </xf>
    <xf numFmtId="4" fontId="37" fillId="40" borderId="90" xfId="0" applyNumberFormat="1" applyFont="1" applyFill="1" applyBorder="1" applyAlignment="1">
      <alignment vertical="top"/>
    </xf>
    <xf numFmtId="4" fontId="36" fillId="40" borderId="21" xfId="0" applyNumberFormat="1" applyFont="1" applyFill="1" applyBorder="1" applyAlignment="1">
      <alignment vertical="top"/>
    </xf>
    <xf numFmtId="4" fontId="37" fillId="40" borderId="88" xfId="0" applyNumberFormat="1" applyFont="1" applyFill="1" applyBorder="1" applyAlignment="1">
      <alignment vertical="top"/>
    </xf>
    <xf numFmtId="4" fontId="37" fillId="40" borderId="62" xfId="0" applyNumberFormat="1" applyFont="1" applyFill="1" applyBorder="1" applyAlignment="1">
      <alignment vertical="top"/>
    </xf>
    <xf numFmtId="4" fontId="36" fillId="40" borderId="89" xfId="0" applyNumberFormat="1" applyFont="1" applyFill="1" applyBorder="1" applyAlignment="1">
      <alignment vertical="top"/>
    </xf>
    <xf numFmtId="4" fontId="37" fillId="40" borderId="96" xfId="0" applyNumberFormat="1" applyFont="1" applyFill="1" applyBorder="1" applyAlignment="1">
      <alignment vertical="top"/>
    </xf>
    <xf numFmtId="0" fontId="29" fillId="0" borderId="86" xfId="0" applyNumberFormat="1" applyFont="1" applyBorder="1" applyAlignment="1">
      <alignment horizontal="center" vertical="center"/>
    </xf>
    <xf numFmtId="49" fontId="29" fillId="0" borderId="14" xfId="0" applyNumberFormat="1" applyFont="1" applyBorder="1" applyAlignment="1">
      <alignment horizontal="center" vertical="center"/>
    </xf>
    <xf numFmtId="49" fontId="29" fillId="0" borderId="14" xfId="0" applyNumberFormat="1" applyFont="1" applyBorder="1" applyAlignment="1">
      <alignment horizontal="center" vertical="center" shrinkToFit="1"/>
    </xf>
    <xf numFmtId="4" fontId="36" fillId="21" borderId="14" xfId="0" applyNumberFormat="1" applyFont="1" applyFill="1" applyBorder="1" applyAlignment="1">
      <alignment horizontal="center" vertical="center"/>
    </xf>
    <xf numFmtId="9" fontId="36" fillId="21" borderId="14" xfId="0" applyNumberFormat="1" applyFont="1" applyFill="1" applyBorder="1" applyAlignment="1">
      <alignment horizontal="center" vertical="center"/>
    </xf>
    <xf numFmtId="4" fontId="37" fillId="21" borderId="14" xfId="0" applyNumberFormat="1" applyFont="1" applyFill="1" applyBorder="1" applyAlignment="1">
      <alignment horizontal="center" vertical="center"/>
    </xf>
    <xf numFmtId="9" fontId="36" fillId="42" borderId="14" xfId="0" applyNumberFormat="1" applyFont="1" applyFill="1" applyBorder="1" applyAlignment="1">
      <alignment horizontal="center" vertical="center"/>
    </xf>
    <xf numFmtId="4" fontId="36" fillId="25" borderId="14" xfId="0" applyNumberFormat="1" applyFont="1" applyFill="1" applyBorder="1" applyAlignment="1">
      <alignment horizontal="center" vertical="center"/>
    </xf>
    <xf numFmtId="4" fontId="37" fillId="25" borderId="71" xfId="0" applyNumberFormat="1" applyFont="1" applyFill="1" applyBorder="1" applyAlignment="1">
      <alignment horizontal="center" vertical="center"/>
    </xf>
    <xf numFmtId="4" fontId="36" fillId="6" borderId="86" xfId="0" applyNumberFormat="1" applyFont="1" applyFill="1" applyBorder="1" applyAlignment="1">
      <alignment horizontal="center" vertical="center"/>
    </xf>
    <xf numFmtId="4" fontId="36" fillId="6" borderId="14" xfId="0" applyNumberFormat="1" applyFont="1" applyFill="1" applyBorder="1" applyAlignment="1">
      <alignment horizontal="center" vertical="center"/>
    </xf>
    <xf numFmtId="4" fontId="37" fillId="6" borderId="90" xfId="0" applyNumberFormat="1" applyFont="1" applyFill="1" applyBorder="1" applyAlignment="1">
      <alignment horizontal="center" vertical="center"/>
    </xf>
    <xf numFmtId="4" fontId="36" fillId="18" borderId="21" xfId="0" applyNumberFormat="1" applyFont="1" applyFill="1" applyBorder="1" applyAlignment="1">
      <alignment horizontal="center" vertical="center"/>
    </xf>
    <xf numFmtId="4" fontId="37" fillId="18" borderId="88" xfId="0" applyNumberFormat="1" applyFont="1" applyFill="1" applyBorder="1" applyAlignment="1">
      <alignment horizontal="center" vertical="center"/>
    </xf>
    <xf numFmtId="4" fontId="36" fillId="29" borderId="62" xfId="0" applyNumberFormat="1" applyFont="1" applyFill="1" applyBorder="1" applyAlignment="1">
      <alignment horizontal="center" vertical="center"/>
    </xf>
    <xf numFmtId="4" fontId="36" fillId="29" borderId="14" xfId="0" applyNumberFormat="1" applyFont="1" applyFill="1" applyBorder="1" applyAlignment="1">
      <alignment horizontal="center" vertical="center"/>
    </xf>
    <xf numFmtId="4" fontId="37" fillId="29" borderId="88" xfId="0" applyNumberFormat="1" applyFont="1" applyFill="1" applyBorder="1" applyAlignment="1">
      <alignment horizontal="center" vertical="center"/>
    </xf>
    <xf numFmtId="4" fontId="36" fillId="30" borderId="89" xfId="0" applyNumberFormat="1" applyFont="1" applyFill="1" applyBorder="1" applyAlignment="1">
      <alignment horizontal="center" vertical="center"/>
    </xf>
    <xf numFmtId="4" fontId="36" fillId="30" borderId="21" xfId="0" applyNumberFormat="1" applyFont="1" applyFill="1" applyBorder="1" applyAlignment="1">
      <alignment horizontal="center" vertical="center"/>
    </xf>
    <xf numFmtId="4" fontId="37" fillId="30" borderId="71" xfId="0" applyNumberFormat="1" applyFont="1" applyFill="1" applyBorder="1" applyAlignment="1">
      <alignment horizontal="center" vertical="center"/>
    </xf>
    <xf numFmtId="4" fontId="36" fillId="31" borderId="89" xfId="0" applyNumberFormat="1" applyFont="1" applyFill="1" applyBorder="1" applyAlignment="1">
      <alignment horizontal="center" vertical="center"/>
    </xf>
    <xf numFmtId="4" fontId="36" fillId="31" borderId="21" xfId="0" applyNumberFormat="1" applyFont="1" applyFill="1" applyBorder="1" applyAlignment="1">
      <alignment horizontal="center" vertical="center"/>
    </xf>
    <xf numFmtId="4" fontId="37" fillId="31" borderId="88" xfId="0" applyNumberFormat="1" applyFont="1" applyFill="1" applyBorder="1" applyAlignment="1">
      <alignment horizontal="center" vertical="center"/>
    </xf>
    <xf numFmtId="4" fontId="36" fillId="32" borderId="21" xfId="0" applyNumberFormat="1" applyFont="1" applyFill="1" applyBorder="1" applyAlignment="1">
      <alignment horizontal="center" vertical="center"/>
    </xf>
    <xf numFmtId="4" fontId="37" fillId="32" borderId="71" xfId="0" applyNumberFormat="1" applyFont="1" applyFill="1" applyBorder="1" applyAlignment="1">
      <alignment horizontal="center" vertical="center"/>
    </xf>
    <xf numFmtId="9" fontId="36" fillId="33" borderId="89" xfId="0" applyNumberFormat="1" applyFont="1" applyFill="1" applyBorder="1" applyAlignment="1">
      <alignment horizontal="center" vertical="center"/>
    </xf>
    <xf numFmtId="4" fontId="36" fillId="33" borderId="21" xfId="0" applyNumberFormat="1" applyFont="1" applyFill="1" applyBorder="1" applyAlignment="1">
      <alignment horizontal="center" vertical="center"/>
    </xf>
    <xf numFmtId="4" fontId="37" fillId="33" borderId="71" xfId="0" applyNumberFormat="1" applyFont="1" applyFill="1" applyBorder="1" applyAlignment="1">
      <alignment horizontal="center" vertical="center"/>
    </xf>
    <xf numFmtId="4" fontId="36" fillId="10" borderId="86" xfId="0" applyNumberFormat="1" applyFont="1" applyFill="1" applyBorder="1" applyAlignment="1">
      <alignment horizontal="center" vertical="center"/>
    </xf>
    <xf numFmtId="4" fontId="36" fillId="10" borderId="14" xfId="0" applyNumberFormat="1" applyFont="1" applyFill="1" applyBorder="1" applyAlignment="1">
      <alignment horizontal="center" vertical="center"/>
    </xf>
    <xf numFmtId="4" fontId="37" fillId="10" borderId="90" xfId="0" applyNumberFormat="1" applyFont="1" applyFill="1" applyBorder="1" applyAlignment="1">
      <alignment horizontal="center" vertical="center"/>
    </xf>
    <xf numFmtId="4" fontId="36" fillId="22" borderId="21" xfId="0" applyNumberFormat="1" applyFont="1" applyFill="1" applyBorder="1" applyAlignment="1">
      <alignment horizontal="center" vertical="center"/>
    </xf>
    <xf numFmtId="4" fontId="36" fillId="19" borderId="21" xfId="0" applyNumberFormat="1" applyFont="1" applyFill="1" applyBorder="1" applyAlignment="1">
      <alignment horizontal="center" vertical="center"/>
    </xf>
    <xf numFmtId="4" fontId="37" fillId="22" borderId="71" xfId="0" applyNumberFormat="1" applyFont="1" applyFill="1" applyBorder="1" applyAlignment="1">
      <alignment horizontal="center" vertical="center"/>
    </xf>
    <xf numFmtId="4" fontId="36" fillId="41" borderId="89" xfId="0" applyNumberFormat="1" applyFont="1" applyFill="1" applyBorder="1" applyAlignment="1">
      <alignment horizontal="center" vertical="center"/>
    </xf>
    <xf numFmtId="4" fontId="36" fillId="41" borderId="21" xfId="0" applyNumberFormat="1" applyFont="1" applyFill="1" applyBorder="1" applyAlignment="1">
      <alignment horizontal="center" vertical="center"/>
    </xf>
    <xf numFmtId="4" fontId="37" fillId="41" borderId="88" xfId="0" applyNumberFormat="1" applyFont="1" applyFill="1" applyBorder="1" applyAlignment="1">
      <alignment horizontal="center" vertical="center"/>
    </xf>
    <xf numFmtId="4" fontId="36" fillId="35" borderId="21" xfId="0" applyNumberFormat="1" applyFont="1" applyFill="1" applyBorder="1" applyAlignment="1">
      <alignment horizontal="center" vertical="center"/>
    </xf>
    <xf numFmtId="4" fontId="37" fillId="35" borderId="88" xfId="0" applyNumberFormat="1" applyFont="1" applyFill="1" applyBorder="1" applyAlignment="1">
      <alignment horizontal="center" vertical="center"/>
    </xf>
    <xf numFmtId="4" fontId="36" fillId="36" borderId="21" xfId="0" applyNumberFormat="1" applyFont="1" applyFill="1" applyBorder="1" applyAlignment="1">
      <alignment horizontal="center" vertical="center"/>
    </xf>
    <xf numFmtId="4" fontId="37" fillId="36" borderId="90" xfId="0" applyNumberFormat="1" applyFont="1" applyFill="1" applyBorder="1" applyAlignment="1">
      <alignment horizontal="center" vertical="center"/>
    </xf>
    <xf numFmtId="0" fontId="30" fillId="9" borderId="86" xfId="0" applyNumberFormat="1" applyFont="1" applyFill="1" applyBorder="1" applyAlignment="1">
      <alignment vertical="top"/>
    </xf>
    <xf numFmtId="49" fontId="30" fillId="9" borderId="14" xfId="0" applyNumberFormat="1" applyFont="1" applyFill="1" applyBorder="1" applyAlignment="1">
      <alignment vertical="top"/>
    </xf>
    <xf numFmtId="49" fontId="30" fillId="9" borderId="14" xfId="0" applyNumberFormat="1" applyFont="1" applyFill="1" applyBorder="1" applyAlignment="1">
      <alignment vertical="top" shrinkToFit="1"/>
    </xf>
    <xf numFmtId="4" fontId="34" fillId="9" borderId="14" xfId="0" applyNumberFormat="1" applyFont="1" applyFill="1" applyBorder="1" applyAlignment="1">
      <alignment vertical="top"/>
    </xf>
    <xf numFmtId="9" fontId="36" fillId="9" borderId="14" xfId="0" applyNumberFormat="1" applyFont="1" applyFill="1" applyBorder="1" applyAlignment="1">
      <alignment vertical="top"/>
    </xf>
    <xf numFmtId="4" fontId="35" fillId="9" borderId="14" xfId="0" applyNumberFormat="1" applyFont="1" applyFill="1" applyBorder="1" applyAlignment="1">
      <alignment vertical="top"/>
    </xf>
    <xf numFmtId="4" fontId="36" fillId="9" borderId="14" xfId="0" applyNumberFormat="1" applyFont="1" applyFill="1" applyBorder="1" applyAlignment="1">
      <alignment vertical="top"/>
    </xf>
    <xf numFmtId="4" fontId="35" fillId="9" borderId="71" xfId="0" applyNumberFormat="1" applyFont="1" applyFill="1" applyBorder="1" applyAlignment="1">
      <alignment vertical="top"/>
    </xf>
    <xf numFmtId="4" fontId="36" fillId="9" borderId="86" xfId="0" applyNumberFormat="1" applyFont="1" applyFill="1" applyBorder="1" applyAlignment="1">
      <alignment vertical="top"/>
    </xf>
    <xf numFmtId="4" fontId="35" fillId="9" borderId="90" xfId="0" applyNumberFormat="1" applyFont="1" applyFill="1" applyBorder="1" applyAlignment="1">
      <alignment vertical="top"/>
    </xf>
    <xf numFmtId="4" fontId="36" fillId="9" borderId="21" xfId="0" applyNumberFormat="1" applyFont="1" applyFill="1" applyBorder="1" applyAlignment="1">
      <alignment vertical="top"/>
    </xf>
    <xf numFmtId="4" fontId="35" fillId="9" borderId="88" xfId="0" applyNumberFormat="1" applyFont="1" applyFill="1" applyBorder="1" applyAlignment="1">
      <alignment vertical="top"/>
    </xf>
    <xf numFmtId="4" fontId="36" fillId="9" borderId="62" xfId="0" applyNumberFormat="1" applyFont="1" applyFill="1" applyBorder="1" applyAlignment="1">
      <alignment vertical="top"/>
    </xf>
    <xf numFmtId="4" fontId="34" fillId="9" borderId="89" xfId="0" applyNumberFormat="1" applyFont="1" applyFill="1" applyBorder="1" applyAlignment="1">
      <alignment vertical="top"/>
    </xf>
    <xf numFmtId="4" fontId="34" fillId="9" borderId="21" xfId="0" applyNumberFormat="1" applyFont="1" applyFill="1" applyBorder="1" applyAlignment="1">
      <alignment vertical="top"/>
    </xf>
    <xf numFmtId="4" fontId="35" fillId="9" borderId="21" xfId="0" applyNumberFormat="1" applyFont="1" applyFill="1" applyBorder="1" applyAlignment="1">
      <alignment vertical="top"/>
    </xf>
    <xf numFmtId="4" fontId="35" fillId="9" borderId="62" xfId="0" applyNumberFormat="1" applyFont="1" applyFill="1" applyBorder="1" applyAlignment="1">
      <alignment vertical="top"/>
    </xf>
    <xf numFmtId="9" fontId="36" fillId="9" borderId="89" xfId="0" applyNumberFormat="1" applyFont="1" applyFill="1" applyBorder="1" applyAlignment="1">
      <alignment vertical="top"/>
    </xf>
    <xf numFmtId="4" fontId="37" fillId="9" borderId="90" xfId="0" applyNumberFormat="1" applyFont="1" applyFill="1" applyBorder="1" applyAlignment="1">
      <alignment vertical="top"/>
    </xf>
    <xf numFmtId="0" fontId="30" fillId="9" borderId="98" xfId="0" applyNumberFormat="1" applyFont="1" applyFill="1" applyBorder="1" applyAlignment="1">
      <alignment vertical="top"/>
    </xf>
    <xf numFmtId="49" fontId="30" fillId="9" borderId="24" xfId="0" applyNumberFormat="1" applyFont="1" applyFill="1" applyBorder="1" applyAlignment="1">
      <alignment vertical="top"/>
    </xf>
    <xf numFmtId="49" fontId="30" fillId="9" borderId="24" xfId="0" applyNumberFormat="1" applyFont="1" applyFill="1" applyBorder="1" applyAlignment="1">
      <alignment vertical="top" shrinkToFit="1"/>
    </xf>
    <xf numFmtId="4" fontId="34" fillId="9" borderId="24" xfId="0" applyNumberFormat="1" applyFont="1" applyFill="1" applyBorder="1" applyAlignment="1">
      <alignment vertical="top"/>
    </xf>
    <xf numFmtId="9" fontId="36" fillId="9" borderId="24" xfId="0" applyNumberFormat="1" applyFont="1" applyFill="1" applyBorder="1" applyAlignment="1">
      <alignment vertical="top"/>
    </xf>
    <xf numFmtId="4" fontId="35" fillId="9" borderId="24" xfId="0" applyNumberFormat="1" applyFont="1" applyFill="1" applyBorder="1" applyAlignment="1">
      <alignment vertical="top"/>
    </xf>
    <xf numFmtId="9" fontId="36" fillId="42" borderId="24" xfId="0" applyNumberFormat="1" applyFont="1" applyFill="1" applyBorder="1" applyAlignment="1">
      <alignment vertical="top"/>
    </xf>
    <xf numFmtId="4" fontId="36" fillId="9" borderId="24" xfId="0" applyNumberFormat="1" applyFont="1" applyFill="1" applyBorder="1" applyAlignment="1">
      <alignment vertical="top"/>
    </xf>
    <xf numFmtId="4" fontId="35" fillId="9" borderId="73" xfId="0" applyNumberFormat="1" applyFont="1" applyFill="1" applyBorder="1" applyAlignment="1">
      <alignment vertical="top"/>
    </xf>
    <xf numFmtId="4" fontId="36" fillId="9" borderId="98" xfId="0" applyNumberFormat="1" applyFont="1" applyFill="1" applyBorder="1" applyAlignment="1">
      <alignment vertical="top"/>
    </xf>
    <xf numFmtId="4" fontId="35" fillId="9" borderId="99" xfId="0" applyNumberFormat="1" applyFont="1" applyFill="1" applyBorder="1" applyAlignment="1">
      <alignment vertical="top"/>
    </xf>
    <xf numFmtId="4" fontId="36" fillId="9" borderId="76" xfId="0" applyNumberFormat="1" applyFont="1" applyFill="1" applyBorder="1" applyAlignment="1">
      <alignment vertical="top"/>
    </xf>
    <xf numFmtId="4" fontId="35" fillId="9" borderId="100" xfId="0" applyNumberFormat="1" applyFont="1" applyFill="1" applyBorder="1" applyAlignment="1">
      <alignment vertical="top"/>
    </xf>
    <xf numFmtId="4" fontId="36" fillId="9" borderId="75" xfId="0" applyNumberFormat="1" applyFont="1" applyFill="1" applyBorder="1" applyAlignment="1">
      <alignment vertical="top"/>
    </xf>
    <xf numFmtId="4" fontId="34" fillId="9" borderId="101" xfId="0" applyNumberFormat="1" applyFont="1" applyFill="1" applyBorder="1" applyAlignment="1">
      <alignment vertical="top"/>
    </xf>
    <xf numFmtId="4" fontId="34" fillId="9" borderId="76" xfId="0" applyNumberFormat="1" applyFont="1" applyFill="1" applyBorder="1" applyAlignment="1">
      <alignment vertical="top"/>
    </xf>
    <xf numFmtId="4" fontId="35" fillId="9" borderId="76" xfId="0" applyNumberFormat="1" applyFont="1" applyFill="1" applyBorder="1" applyAlignment="1">
      <alignment vertical="top"/>
    </xf>
    <xf numFmtId="4" fontId="35" fillId="9" borderId="75" xfId="0" applyNumberFormat="1" applyFont="1" applyFill="1" applyBorder="1" applyAlignment="1">
      <alignment vertical="top"/>
    </xf>
    <xf numFmtId="9" fontId="36" fillId="9" borderId="101" xfId="0" applyNumberFormat="1" applyFont="1" applyFill="1" applyBorder="1" applyAlignment="1">
      <alignment vertical="top"/>
    </xf>
    <xf numFmtId="4" fontId="37" fillId="9" borderId="99" xfId="0" applyNumberFormat="1" applyFont="1" applyFill="1" applyBorder="1" applyAlignment="1">
      <alignment vertical="top"/>
    </xf>
    <xf numFmtId="0" fontId="30" fillId="9" borderId="102" xfId="0" applyNumberFormat="1" applyFont="1" applyFill="1" applyBorder="1" applyAlignment="1">
      <alignment vertical="top"/>
    </xf>
    <xf numFmtId="49" fontId="30" fillId="9" borderId="103" xfId="0" applyNumberFormat="1" applyFont="1" applyFill="1" applyBorder="1" applyAlignment="1">
      <alignment vertical="top"/>
    </xf>
    <xf numFmtId="49" fontId="30" fillId="9" borderId="103" xfId="0" applyNumberFormat="1" applyFont="1" applyFill="1" applyBorder="1" applyAlignment="1">
      <alignment vertical="top" shrinkToFit="1"/>
    </xf>
    <xf numFmtId="4" fontId="34" fillId="9" borderId="103" xfId="0" applyNumberFormat="1" applyFont="1" applyFill="1" applyBorder="1" applyAlignment="1">
      <alignment vertical="top"/>
    </xf>
    <xf numFmtId="173" fontId="34" fillId="9" borderId="103" xfId="0" applyNumberFormat="1" applyFont="1" applyFill="1" applyBorder="1" applyAlignment="1">
      <alignment vertical="top"/>
    </xf>
    <xf numFmtId="9" fontId="36" fillId="9" borderId="103" xfId="0" applyNumberFormat="1" applyFont="1" applyFill="1" applyBorder="1"/>
    <xf numFmtId="4" fontId="35" fillId="9" borderId="103" xfId="0" applyNumberFormat="1" applyFont="1" applyFill="1" applyBorder="1" applyAlignment="1">
      <alignment vertical="top"/>
    </xf>
    <xf numFmtId="9" fontId="36" fillId="42" borderId="103" xfId="0" applyNumberFormat="1" applyFont="1" applyFill="1" applyBorder="1"/>
    <xf numFmtId="4" fontId="36" fillId="9" borderId="103" xfId="0" applyNumberFormat="1" applyFont="1" applyFill="1" applyBorder="1" applyAlignment="1">
      <alignment vertical="top"/>
    </xf>
    <xf numFmtId="173" fontId="35" fillId="9" borderId="104" xfId="0" applyNumberFormat="1" applyFont="1" applyFill="1" applyBorder="1" applyAlignment="1">
      <alignment vertical="top"/>
    </xf>
    <xf numFmtId="4" fontId="36" fillId="9" borderId="102" xfId="0" applyNumberFormat="1" applyFont="1" applyFill="1" applyBorder="1" applyAlignment="1">
      <alignment vertical="top"/>
    </xf>
    <xf numFmtId="173" fontId="35" fillId="9" borderId="105" xfId="0" applyNumberFormat="1" applyFont="1" applyFill="1" applyBorder="1" applyAlignment="1">
      <alignment vertical="top"/>
    </xf>
    <xf numFmtId="4" fontId="36" fillId="9" borderId="106" xfId="0" applyNumberFormat="1" applyFont="1" applyFill="1" applyBorder="1" applyAlignment="1">
      <alignment vertical="top"/>
    </xf>
    <xf numFmtId="173" fontId="35" fillId="9" borderId="107" xfId="0" applyNumberFormat="1" applyFont="1" applyFill="1" applyBorder="1" applyAlignment="1">
      <alignment vertical="top"/>
    </xf>
    <xf numFmtId="4" fontId="34" fillId="9" borderId="106" xfId="0" applyNumberFormat="1" applyFont="1" applyFill="1" applyBorder="1" applyAlignment="1">
      <alignment vertical="top"/>
    </xf>
    <xf numFmtId="173" fontId="35" fillId="9" borderId="88" xfId="0" applyNumberFormat="1" applyFont="1" applyFill="1" applyBorder="1" applyAlignment="1">
      <alignment vertical="top"/>
    </xf>
    <xf numFmtId="9" fontId="36" fillId="9" borderId="108" xfId="0" applyNumberFormat="1" applyFont="1" applyFill="1" applyBorder="1" applyAlignment="1">
      <alignment vertical="top"/>
    </xf>
    <xf numFmtId="173" fontId="34" fillId="9" borderId="106" xfId="0" applyNumberFormat="1" applyFont="1" applyFill="1" applyBorder="1" applyAlignment="1">
      <alignment vertical="top"/>
    </xf>
    <xf numFmtId="173" fontId="35" fillId="9" borderId="109" xfId="0" applyNumberFormat="1" applyFont="1" applyFill="1" applyBorder="1" applyAlignment="1">
      <alignment vertical="top"/>
    </xf>
    <xf numFmtId="4" fontId="37" fillId="9" borderId="105" xfId="0" applyNumberFormat="1" applyFont="1" applyFill="1" applyBorder="1" applyAlignment="1">
      <alignment vertical="top"/>
    </xf>
    <xf numFmtId="4" fontId="35" fillId="9" borderId="107" xfId="0" applyNumberFormat="1" applyFont="1" applyFill="1" applyBorder="1" applyAlignment="1">
      <alignment vertical="top"/>
    </xf>
    <xf numFmtId="4" fontId="35" fillId="9" borderId="105" xfId="0" applyNumberFormat="1" applyFont="1" applyFill="1" applyBorder="1" applyAlignment="1">
      <alignment vertical="top"/>
    </xf>
    <xf numFmtId="0" fontId="36" fillId="0" borderId="0" xfId="0" applyFont="1"/>
    <xf numFmtId="4" fontId="14" fillId="4" borderId="14" xfId="0" applyNumberFormat="1" applyFont="1" applyFill="1" applyBorder="1" applyAlignment="1">
      <alignment vertical="top"/>
    </xf>
    <xf numFmtId="0" fontId="38" fillId="0" borderId="0" xfId="5" applyFont="1"/>
    <xf numFmtId="0" fontId="39" fillId="0" borderId="0" xfId="0" applyFont="1"/>
    <xf numFmtId="0" fontId="40" fillId="0" borderId="0" xfId="0" applyFont="1"/>
    <xf numFmtId="0" fontId="39" fillId="24" borderId="0" xfId="0" applyFont="1" applyFill="1"/>
    <xf numFmtId="0" fontId="38" fillId="0" borderId="0" xfId="0" applyFont="1"/>
    <xf numFmtId="3" fontId="41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41" fillId="2" borderId="2" xfId="5" applyFont="1" applyFill="1" applyBorder="1" applyAlignment="1">
      <alignment horizontal="center" vertical="center"/>
    </xf>
    <xf numFmtId="0" fontId="41" fillId="2" borderId="56" xfId="5" applyFont="1" applyFill="1" applyBorder="1" applyAlignment="1">
      <alignment vertical="center"/>
    </xf>
    <xf numFmtId="0" fontId="41" fillId="4" borderId="3" xfId="5" applyFont="1" applyFill="1" applyBorder="1" applyAlignment="1">
      <alignment horizontal="center" vertical="center" wrapText="1"/>
    </xf>
    <xf numFmtId="3" fontId="41" fillId="2" borderId="15" xfId="5" applyNumberFormat="1" applyFont="1" applyFill="1" applyBorder="1" applyAlignment="1">
      <alignment horizontal="center" vertical="center" wrapText="1"/>
    </xf>
    <xf numFmtId="3" fontId="41" fillId="7" borderId="16" xfId="5" applyNumberFormat="1" applyFont="1" applyFill="1" applyBorder="1" applyAlignment="1">
      <alignment horizontal="center" vertical="center" wrapText="1"/>
    </xf>
    <xf numFmtId="3" fontId="41" fillId="2" borderId="20" xfId="5" applyNumberFormat="1" applyFont="1" applyFill="1" applyBorder="1" applyAlignment="1">
      <alignment horizontal="center" vertical="center" wrapText="1"/>
    </xf>
    <xf numFmtId="3" fontId="41" fillId="2" borderId="13" xfId="5" applyNumberFormat="1" applyFont="1" applyFill="1" applyBorder="1" applyAlignment="1">
      <alignment horizontal="center" vertical="center" wrapText="1"/>
    </xf>
    <xf numFmtId="3" fontId="41" fillId="2" borderId="46" xfId="5" applyNumberFormat="1" applyFont="1" applyFill="1" applyBorder="1" applyAlignment="1">
      <alignment horizontal="center" vertical="center" wrapText="1"/>
    </xf>
    <xf numFmtId="3" fontId="41" fillId="2" borderId="60" xfId="5" applyNumberFormat="1" applyFont="1" applyFill="1" applyBorder="1" applyAlignment="1">
      <alignment horizontal="center" vertical="center" wrapText="1"/>
    </xf>
    <xf numFmtId="3" fontId="41" fillId="2" borderId="72" xfId="5" applyNumberFormat="1" applyFont="1" applyFill="1" applyBorder="1" applyAlignment="1">
      <alignment horizontal="center" vertical="center" wrapText="1"/>
    </xf>
    <xf numFmtId="0" fontId="41" fillId="3" borderId="18" xfId="0" applyFont="1" applyFill="1" applyBorder="1" applyAlignment="1">
      <alignment horizontal="center"/>
    </xf>
    <xf numFmtId="0" fontId="41" fillId="3" borderId="31" xfId="0" applyFont="1" applyFill="1" applyBorder="1" applyAlignment="1">
      <alignment wrapText="1"/>
    </xf>
    <xf numFmtId="3" fontId="41" fillId="4" borderId="16" xfId="0" applyNumberFormat="1" applyFont="1" applyFill="1" applyBorder="1" applyAlignment="1">
      <alignment wrapText="1"/>
    </xf>
    <xf numFmtId="3" fontId="41" fillId="3" borderId="15" xfId="0" applyNumberFormat="1" applyFont="1" applyFill="1" applyBorder="1" applyAlignment="1">
      <alignment wrapText="1"/>
    </xf>
    <xf numFmtId="3" fontId="41" fillId="7" borderId="16" xfId="0" applyNumberFormat="1" applyFont="1" applyFill="1" applyBorder="1" applyAlignment="1">
      <alignment wrapText="1"/>
    </xf>
    <xf numFmtId="3" fontId="41" fillId="3" borderId="20" xfId="0" applyNumberFormat="1" applyFont="1" applyFill="1" applyBorder="1" applyAlignment="1">
      <alignment wrapText="1"/>
    </xf>
    <xf numFmtId="3" fontId="41" fillId="3" borderId="13" xfId="0" applyNumberFormat="1" applyFont="1" applyFill="1" applyBorder="1" applyAlignment="1">
      <alignment wrapText="1"/>
    </xf>
    <xf numFmtId="3" fontId="41" fillId="3" borderId="60" xfId="0" applyNumberFormat="1" applyFont="1" applyFill="1" applyBorder="1" applyAlignment="1">
      <alignment wrapText="1"/>
    </xf>
    <xf numFmtId="3" fontId="41" fillId="3" borderId="46" xfId="0" applyNumberFormat="1" applyFont="1" applyFill="1" applyBorder="1" applyAlignment="1">
      <alignment wrapText="1"/>
    </xf>
    <xf numFmtId="3" fontId="42" fillId="0" borderId="0" xfId="0" applyNumberFormat="1" applyFont="1"/>
    <xf numFmtId="0" fontId="41" fillId="24" borderId="0" xfId="0" applyFont="1" applyFill="1"/>
    <xf numFmtId="0" fontId="39" fillId="3" borderId="43" xfId="0" applyFont="1" applyFill="1" applyBorder="1" applyAlignment="1">
      <alignment horizontal="left" wrapText="1"/>
    </xf>
    <xf numFmtId="3" fontId="41" fillId="4" borderId="10" xfId="0" applyNumberFormat="1" applyFont="1" applyFill="1" applyBorder="1" applyAlignment="1">
      <alignment wrapText="1"/>
    </xf>
    <xf numFmtId="3" fontId="41" fillId="3" borderId="17" xfId="0" applyNumberFormat="1" applyFont="1" applyFill="1" applyBorder="1" applyAlignment="1">
      <alignment wrapText="1"/>
    </xf>
    <xf numFmtId="3" fontId="41" fillId="7" borderId="10" xfId="0" applyNumberFormat="1" applyFont="1" applyFill="1" applyBorder="1" applyAlignment="1">
      <alignment wrapText="1"/>
    </xf>
    <xf numFmtId="3" fontId="41" fillId="3" borderId="42" xfId="0" applyNumberFormat="1" applyFont="1" applyFill="1" applyBorder="1" applyAlignment="1">
      <alignment wrapText="1"/>
    </xf>
    <xf numFmtId="3" fontId="41" fillId="3" borderId="25" xfId="0" applyNumberFormat="1" applyFont="1" applyFill="1" applyBorder="1" applyAlignment="1">
      <alignment wrapText="1"/>
    </xf>
    <xf numFmtId="3" fontId="41" fillId="3" borderId="27" xfId="0" applyNumberFormat="1" applyFont="1" applyFill="1" applyBorder="1" applyAlignment="1">
      <alignment wrapText="1"/>
    </xf>
    <xf numFmtId="3" fontId="41" fillId="3" borderId="47" xfId="0" applyNumberFormat="1" applyFont="1" applyFill="1" applyBorder="1" applyAlignment="1">
      <alignment wrapText="1"/>
    </xf>
    <xf numFmtId="3" fontId="39" fillId="24" borderId="0" xfId="0" applyNumberFormat="1" applyFont="1" applyFill="1"/>
    <xf numFmtId="0" fontId="39" fillId="3" borderId="27" xfId="0" applyFont="1" applyFill="1" applyBorder="1" applyAlignment="1">
      <alignment horizontal="left" wrapText="1"/>
    </xf>
    <xf numFmtId="0" fontId="39" fillId="5" borderId="27" xfId="0" applyFont="1" applyFill="1" applyBorder="1" applyAlignment="1">
      <alignment horizontal="right" wrapText="1"/>
    </xf>
    <xf numFmtId="3" fontId="39" fillId="4" borderId="10" xfId="0" applyNumberFormat="1" applyFont="1" applyFill="1" applyBorder="1"/>
    <xf numFmtId="3" fontId="39" fillId="5" borderId="17" xfId="0" applyNumberFormat="1" applyFont="1" applyFill="1" applyBorder="1"/>
    <xf numFmtId="3" fontId="39" fillId="7" borderId="10" xfId="0" applyNumberFormat="1" applyFont="1" applyFill="1" applyBorder="1"/>
    <xf numFmtId="3" fontId="39" fillId="5" borderId="42" xfId="0" applyNumberFormat="1" applyFont="1" applyFill="1" applyBorder="1"/>
    <xf numFmtId="3" fontId="39" fillId="5" borderId="25" xfId="0" applyNumberFormat="1" applyFont="1" applyFill="1" applyBorder="1"/>
    <xf numFmtId="3" fontId="39" fillId="5" borderId="47" xfId="0" applyNumberFormat="1" applyFont="1" applyFill="1" applyBorder="1"/>
    <xf numFmtId="3" fontId="43" fillId="5" borderId="25" xfId="0" applyNumberFormat="1" applyFont="1" applyFill="1" applyBorder="1"/>
    <xf numFmtId="3" fontId="39" fillId="5" borderId="27" xfId="0" applyNumberFormat="1" applyFont="1" applyFill="1" applyBorder="1"/>
    <xf numFmtId="3" fontId="39" fillId="0" borderId="14" xfId="0" applyNumberFormat="1" applyFont="1" applyFill="1" applyBorder="1"/>
    <xf numFmtId="3" fontId="39" fillId="0" borderId="47" xfId="0" applyNumberFormat="1" applyFont="1" applyFill="1" applyBorder="1"/>
    <xf numFmtId="0" fontId="41" fillId="3" borderId="27" xfId="0" applyFont="1" applyFill="1" applyBorder="1" applyAlignment="1">
      <alignment wrapText="1"/>
    </xf>
    <xf numFmtId="3" fontId="41" fillId="7" borderId="17" xfId="0" applyNumberFormat="1" applyFont="1" applyFill="1" applyBorder="1" applyAlignment="1">
      <alignment wrapText="1"/>
    </xf>
    <xf numFmtId="0" fontId="42" fillId="0" borderId="0" xfId="0" applyFont="1"/>
    <xf numFmtId="3" fontId="39" fillId="5" borderId="14" xfId="0" applyNumberFormat="1" applyFont="1" applyFill="1" applyBorder="1"/>
    <xf numFmtId="3" fontId="39" fillId="5" borderId="62" xfId="0" applyNumberFormat="1" applyFont="1" applyFill="1" applyBorder="1"/>
    <xf numFmtId="3" fontId="39" fillId="5" borderId="43" xfId="0" applyNumberFormat="1" applyFont="1" applyFill="1" applyBorder="1"/>
    <xf numFmtId="0" fontId="41" fillId="3" borderId="23" xfId="0" applyFont="1" applyFill="1" applyBorder="1" applyAlignment="1">
      <alignment horizontal="center"/>
    </xf>
    <xf numFmtId="0" fontId="41" fillId="3" borderId="7" xfId="0" applyFont="1" applyFill="1" applyBorder="1" applyAlignment="1">
      <alignment horizontal="left" wrapText="1"/>
    </xf>
    <xf numFmtId="0" fontId="41" fillId="5" borderId="23" xfId="0" applyFont="1" applyFill="1" applyBorder="1" applyAlignment="1">
      <alignment horizontal="center"/>
    </xf>
    <xf numFmtId="0" fontId="39" fillId="5" borderId="7" xfId="0" applyFont="1" applyFill="1" applyBorder="1" applyAlignment="1">
      <alignment horizontal="right" wrapText="1"/>
    </xf>
    <xf numFmtId="3" fontId="39" fillId="4" borderId="11" xfId="0" applyNumberFormat="1" applyFont="1" applyFill="1" applyBorder="1"/>
    <xf numFmtId="3" fontId="39" fillId="5" borderId="58" xfId="0" applyNumberFormat="1" applyFont="1" applyFill="1" applyBorder="1"/>
    <xf numFmtId="3" fontId="39" fillId="7" borderId="11" xfId="0" applyNumberFormat="1" applyFont="1" applyFill="1" applyBorder="1"/>
    <xf numFmtId="3" fontId="39" fillId="5" borderId="21" xfId="0" applyNumberFormat="1" applyFont="1" applyFill="1" applyBorder="1"/>
    <xf numFmtId="0" fontId="44" fillId="5" borderId="23" xfId="0" applyFont="1" applyFill="1" applyBorder="1" applyAlignment="1">
      <alignment horizontal="center"/>
    </xf>
    <xf numFmtId="0" fontId="43" fillId="5" borderId="7" xfId="0" applyFont="1" applyFill="1" applyBorder="1" applyAlignment="1">
      <alignment horizontal="right" wrapText="1"/>
    </xf>
    <xf numFmtId="3" fontId="43" fillId="4" borderId="11" xfId="0" applyNumberFormat="1" applyFont="1" applyFill="1" applyBorder="1"/>
    <xf numFmtId="3" fontId="43" fillId="5" borderId="58" xfId="0" applyNumberFormat="1" applyFont="1" applyFill="1" applyBorder="1"/>
    <xf numFmtId="3" fontId="43" fillId="7" borderId="11" xfId="0" applyNumberFormat="1" applyFont="1" applyFill="1" applyBorder="1"/>
    <xf numFmtId="3" fontId="43" fillId="5" borderId="21" xfId="0" applyNumberFormat="1" applyFont="1" applyFill="1" applyBorder="1"/>
    <xf numFmtId="3" fontId="43" fillId="5" borderId="14" xfId="0" applyNumberFormat="1" applyFont="1" applyFill="1" applyBorder="1"/>
    <xf numFmtId="3" fontId="43" fillId="5" borderId="62" xfId="0" applyNumberFormat="1" applyFont="1" applyFill="1" applyBorder="1"/>
    <xf numFmtId="3" fontId="43" fillId="5" borderId="43" xfId="0" applyNumberFormat="1" applyFont="1" applyFill="1" applyBorder="1"/>
    <xf numFmtId="0" fontId="43" fillId="0" borderId="0" xfId="0" applyFont="1"/>
    <xf numFmtId="0" fontId="43" fillId="24" borderId="0" xfId="0" applyFont="1" applyFill="1"/>
    <xf numFmtId="0" fontId="41" fillId="3" borderId="7" xfId="0" applyFont="1" applyFill="1" applyBorder="1" applyAlignment="1">
      <alignment wrapText="1"/>
    </xf>
    <xf numFmtId="3" fontId="41" fillId="7" borderId="32" xfId="0" applyNumberFormat="1" applyFont="1" applyFill="1" applyBorder="1"/>
    <xf numFmtId="3" fontId="41" fillId="7" borderId="34" xfId="0" applyNumberFormat="1" applyFont="1" applyFill="1" applyBorder="1"/>
    <xf numFmtId="3" fontId="41" fillId="7" borderId="44" xfId="0" applyNumberFormat="1" applyFont="1" applyFill="1" applyBorder="1"/>
    <xf numFmtId="3" fontId="41" fillId="7" borderId="33" xfId="0" applyNumberFormat="1" applyFont="1" applyFill="1" applyBorder="1"/>
    <xf numFmtId="3" fontId="41" fillId="7" borderId="37" xfId="0" applyNumberFormat="1" applyFont="1" applyFill="1" applyBorder="1"/>
    <xf numFmtId="3" fontId="40" fillId="0" borderId="0" xfId="0" applyNumberFormat="1" applyFont="1"/>
    <xf numFmtId="0" fontId="41" fillId="0" borderId="0" xfId="0" applyFont="1"/>
    <xf numFmtId="3" fontId="39" fillId="0" borderId="0" xfId="0" applyNumberFormat="1" applyFont="1"/>
    <xf numFmtId="3" fontId="39" fillId="0" borderId="38" xfId="0" applyNumberFormat="1" applyFont="1" applyBorder="1"/>
    <xf numFmtId="3" fontId="39" fillId="0" borderId="57" xfId="0" applyNumberFormat="1" applyFont="1" applyBorder="1"/>
    <xf numFmtId="3" fontId="39" fillId="0" borderId="69" xfId="0" applyNumberFormat="1" applyFont="1" applyBorder="1"/>
    <xf numFmtId="0" fontId="39" fillId="3" borderId="31" xfId="0" applyFont="1" applyFill="1" applyBorder="1" applyAlignment="1">
      <alignment wrapText="1"/>
    </xf>
    <xf numFmtId="3" fontId="39" fillId="4" borderId="16" xfId="0" applyNumberFormat="1" applyFont="1" applyFill="1" applyBorder="1"/>
    <xf numFmtId="3" fontId="39" fillId="7" borderId="16" xfId="0" applyNumberFormat="1" applyFont="1" applyFill="1" applyBorder="1"/>
    <xf numFmtId="3" fontId="39" fillId="0" borderId="20" xfId="0" applyNumberFormat="1" applyFont="1" applyFill="1" applyBorder="1"/>
    <xf numFmtId="3" fontId="39" fillId="0" borderId="13" xfId="0" applyNumberFormat="1" applyFont="1" applyFill="1" applyBorder="1"/>
    <xf numFmtId="3" fontId="39" fillId="9" borderId="13" xfId="0" applyNumberFormat="1" applyFont="1" applyFill="1" applyBorder="1"/>
    <xf numFmtId="3" fontId="39" fillId="0" borderId="46" xfId="0" applyNumberFormat="1" applyFont="1" applyFill="1" applyBorder="1"/>
    <xf numFmtId="3" fontId="39" fillId="9" borderId="18" xfId="0" applyNumberFormat="1" applyFont="1" applyFill="1" applyBorder="1"/>
    <xf numFmtId="3" fontId="39" fillId="0" borderId="72" xfId="0" applyNumberFormat="1" applyFont="1" applyFill="1" applyBorder="1"/>
    <xf numFmtId="3" fontId="39" fillId="0" borderId="60" xfId="0" applyNumberFormat="1" applyFont="1" applyFill="1" applyBorder="1"/>
    <xf numFmtId="0" fontId="45" fillId="24" borderId="0" xfId="0" applyFont="1" applyFill="1"/>
    <xf numFmtId="0" fontId="39" fillId="3" borderId="7" xfId="0" applyFont="1" applyFill="1" applyBorder="1" applyAlignment="1">
      <alignment wrapText="1"/>
    </xf>
    <xf numFmtId="3" fontId="39" fillId="0" borderId="58" xfId="0" applyNumberFormat="1" applyFont="1" applyFill="1" applyBorder="1"/>
    <xf numFmtId="3" fontId="39" fillId="0" borderId="21" xfId="0" applyNumberFormat="1" applyFont="1" applyFill="1" applyBorder="1"/>
    <xf numFmtId="3" fontId="39" fillId="9" borderId="14" xfId="0" applyNumberFormat="1" applyFont="1" applyFill="1" applyBorder="1"/>
    <xf numFmtId="3" fontId="39" fillId="0" borderId="62" xfId="0" applyNumberFormat="1" applyFont="1" applyFill="1" applyBorder="1"/>
    <xf numFmtId="3" fontId="39" fillId="9" borderId="19" xfId="0" applyNumberFormat="1" applyFont="1" applyFill="1" applyBorder="1"/>
    <xf numFmtId="3" fontId="39" fillId="0" borderId="71" xfId="0" applyNumberFormat="1" applyFont="1" applyFill="1" applyBorder="1"/>
    <xf numFmtId="3" fontId="39" fillId="0" borderId="43" xfId="0" applyNumberFormat="1" applyFont="1" applyFill="1" applyBorder="1"/>
    <xf numFmtId="0" fontId="41" fillId="3" borderId="32" xfId="0" applyFont="1" applyFill="1" applyBorder="1" applyAlignment="1">
      <alignment horizontal="center" wrapText="1"/>
    </xf>
    <xf numFmtId="0" fontId="41" fillId="3" borderId="33" xfId="0" applyFont="1" applyFill="1" applyBorder="1" applyAlignment="1">
      <alignment wrapText="1"/>
    </xf>
    <xf numFmtId="3" fontId="41" fillId="3" borderId="32" xfId="0" applyNumberFormat="1" applyFont="1" applyFill="1" applyBorder="1"/>
    <xf numFmtId="3" fontId="41" fillId="3" borderId="48" xfId="0" applyNumberFormat="1" applyFont="1" applyFill="1" applyBorder="1"/>
    <xf numFmtId="3" fontId="41" fillId="3" borderId="37" xfId="0" applyNumberFormat="1" applyFont="1" applyFill="1" applyBorder="1"/>
    <xf numFmtId="3" fontId="41" fillId="3" borderId="44" xfId="0" applyNumberFormat="1" applyFont="1" applyFill="1" applyBorder="1"/>
    <xf numFmtId="3" fontId="41" fillId="3" borderId="40" xfId="0" applyNumberFormat="1" applyFont="1" applyFill="1" applyBorder="1"/>
    <xf numFmtId="3" fontId="41" fillId="3" borderId="49" xfId="0" applyNumberFormat="1" applyFont="1" applyFill="1" applyBorder="1"/>
    <xf numFmtId="3" fontId="41" fillId="3" borderId="33" xfId="0" applyNumberFormat="1" applyFont="1" applyFill="1" applyBorder="1"/>
    <xf numFmtId="0" fontId="39" fillId="3" borderId="25" xfId="0" applyFont="1" applyFill="1" applyBorder="1" applyAlignment="1">
      <alignment horizontal="center"/>
    </xf>
    <xf numFmtId="3" fontId="39" fillId="7" borderId="17" xfId="0" applyNumberFormat="1" applyFont="1" applyFill="1" applyBorder="1" applyAlignment="1">
      <alignment wrapText="1"/>
    </xf>
    <xf numFmtId="3" fontId="39" fillId="3" borderId="17" xfId="0" applyNumberFormat="1" applyFont="1" applyFill="1" applyBorder="1" applyAlignment="1">
      <alignment wrapText="1"/>
    </xf>
    <xf numFmtId="3" fontId="39" fillId="7" borderId="10" xfId="0" applyNumberFormat="1" applyFont="1" applyFill="1" applyBorder="1" applyAlignment="1">
      <alignment wrapText="1"/>
    </xf>
    <xf numFmtId="3" fontId="39" fillId="3" borderId="42" xfId="0" applyNumberFormat="1" applyFont="1" applyFill="1" applyBorder="1" applyAlignment="1">
      <alignment wrapText="1"/>
    </xf>
    <xf numFmtId="3" fontId="39" fillId="3" borderId="25" xfId="0" applyNumberFormat="1" applyFont="1" applyFill="1" applyBorder="1" applyAlignment="1">
      <alignment wrapText="1"/>
    </xf>
    <xf numFmtId="3" fontId="39" fillId="3" borderId="47" xfId="0" applyNumberFormat="1" applyFont="1" applyFill="1" applyBorder="1" applyAlignment="1">
      <alignment wrapText="1"/>
    </xf>
    <xf numFmtId="3" fontId="39" fillId="3" borderId="23" xfId="0" applyNumberFormat="1" applyFont="1" applyFill="1" applyBorder="1" applyAlignment="1">
      <alignment wrapText="1"/>
    </xf>
    <xf numFmtId="3" fontId="39" fillId="3" borderId="26" xfId="0" applyNumberFormat="1" applyFont="1" applyFill="1" applyBorder="1" applyAlignment="1">
      <alignment wrapText="1"/>
    </xf>
    <xf numFmtId="3" fontId="39" fillId="3" borderId="27" xfId="0" applyNumberFormat="1" applyFont="1" applyFill="1" applyBorder="1" applyAlignment="1">
      <alignment wrapText="1"/>
    </xf>
    <xf numFmtId="0" fontId="39" fillId="5" borderId="25" xfId="0" applyFont="1" applyFill="1" applyBorder="1" applyAlignment="1">
      <alignment horizontal="center"/>
    </xf>
    <xf numFmtId="0" fontId="39" fillId="5" borderId="7" xfId="0" applyFont="1" applyFill="1" applyBorder="1" applyAlignment="1">
      <alignment wrapText="1"/>
    </xf>
    <xf numFmtId="3" fontId="39" fillId="0" borderId="19" xfId="0" applyNumberFormat="1" applyFont="1" applyFill="1" applyBorder="1"/>
    <xf numFmtId="3" fontId="43" fillId="3" borderId="42" xfId="0" applyNumberFormat="1" applyFont="1" applyFill="1" applyBorder="1" applyAlignment="1">
      <alignment wrapText="1"/>
    </xf>
    <xf numFmtId="3" fontId="43" fillId="3" borderId="25" xfId="0" applyNumberFormat="1" applyFont="1" applyFill="1" applyBorder="1" applyAlignment="1">
      <alignment wrapText="1"/>
    </xf>
    <xf numFmtId="3" fontId="43" fillId="3" borderId="47" xfId="0" applyNumberFormat="1" applyFont="1" applyFill="1" applyBorder="1" applyAlignment="1">
      <alignment wrapText="1"/>
    </xf>
    <xf numFmtId="0" fontId="41" fillId="3" borderId="25" xfId="0" applyFont="1" applyFill="1" applyBorder="1" applyAlignment="1">
      <alignment horizontal="center"/>
    </xf>
    <xf numFmtId="3" fontId="41" fillId="3" borderId="23" xfId="0" applyNumberFormat="1" applyFont="1" applyFill="1" applyBorder="1" applyAlignment="1">
      <alignment wrapText="1"/>
    </xf>
    <xf numFmtId="3" fontId="41" fillId="3" borderId="26" xfId="0" applyNumberFormat="1" applyFont="1" applyFill="1" applyBorder="1" applyAlignment="1">
      <alignment wrapText="1"/>
    </xf>
    <xf numFmtId="3" fontId="43" fillId="0" borderId="62" xfId="0" applyNumberFormat="1" applyFont="1" applyFill="1" applyBorder="1"/>
    <xf numFmtId="3" fontId="43" fillId="7" borderId="10" xfId="0" applyNumberFormat="1" applyFont="1" applyFill="1" applyBorder="1" applyAlignment="1">
      <alignment wrapText="1"/>
    </xf>
    <xf numFmtId="3" fontId="43" fillId="3" borderId="23" xfId="0" applyNumberFormat="1" applyFont="1" applyFill="1" applyBorder="1" applyAlignment="1">
      <alignment wrapText="1"/>
    </xf>
    <xf numFmtId="3" fontId="43" fillId="3" borderId="14" xfId="0" applyNumberFormat="1" applyFont="1" applyFill="1" applyBorder="1" applyAlignment="1">
      <alignment wrapText="1"/>
    </xf>
    <xf numFmtId="3" fontId="43" fillId="3" borderId="27" xfId="0" applyNumberFormat="1" applyFont="1" applyFill="1" applyBorder="1" applyAlignment="1">
      <alignment wrapText="1"/>
    </xf>
    <xf numFmtId="3" fontId="39" fillId="5" borderId="19" xfId="0" applyNumberFormat="1" applyFont="1" applyFill="1" applyBorder="1"/>
    <xf numFmtId="3" fontId="39" fillId="5" borderId="71" xfId="0" applyNumberFormat="1" applyFont="1" applyFill="1" applyBorder="1"/>
    <xf numFmtId="0" fontId="41" fillId="3" borderId="32" xfId="0" applyFont="1" applyFill="1" applyBorder="1" applyAlignment="1">
      <alignment horizontal="left" wrapText="1"/>
    </xf>
    <xf numFmtId="3" fontId="39" fillId="4" borderId="36" xfId="0" applyNumberFormat="1" applyFont="1" applyFill="1" applyBorder="1"/>
    <xf numFmtId="3" fontId="39" fillId="0" borderId="59" xfId="0" applyNumberFormat="1" applyFont="1" applyFill="1" applyBorder="1"/>
    <xf numFmtId="3" fontId="39" fillId="7" borderId="4" xfId="0" applyNumberFormat="1" applyFont="1" applyFill="1" applyBorder="1"/>
    <xf numFmtId="3" fontId="39" fillId="0" borderId="57" xfId="0" applyNumberFormat="1" applyFont="1" applyFill="1" applyBorder="1"/>
    <xf numFmtId="3" fontId="39" fillId="0" borderId="0" xfId="0" applyNumberFormat="1" applyFont="1" applyFill="1" applyBorder="1"/>
    <xf numFmtId="3" fontId="39" fillId="7" borderId="36" xfId="0" applyNumberFormat="1" applyFont="1" applyFill="1" applyBorder="1"/>
    <xf numFmtId="3" fontId="39" fillId="0" borderId="41" xfId="0" applyNumberFormat="1" applyFont="1" applyFill="1" applyBorder="1"/>
    <xf numFmtId="3" fontId="39" fillId="0" borderId="69" xfId="0" applyNumberFormat="1" applyFont="1" applyFill="1" applyBorder="1"/>
    <xf numFmtId="3" fontId="39" fillId="0" borderId="61" xfId="0" applyNumberFormat="1" applyFont="1" applyFill="1" applyBorder="1"/>
    <xf numFmtId="3" fontId="39" fillId="0" borderId="2" xfId="0" applyNumberFormat="1" applyFont="1" applyFill="1" applyBorder="1" applyAlignment="1"/>
    <xf numFmtId="3" fontId="39" fillId="0" borderId="30" xfId="0" applyNumberFormat="1" applyFont="1" applyFill="1" applyBorder="1" applyAlignment="1"/>
    <xf numFmtId="3" fontId="41" fillId="7" borderId="2" xfId="0" applyNumberFormat="1" applyFont="1" applyFill="1" applyBorder="1"/>
    <xf numFmtId="3" fontId="41" fillId="3" borderId="2" xfId="0" applyNumberFormat="1" applyFont="1" applyFill="1" applyBorder="1"/>
    <xf numFmtId="3" fontId="41" fillId="7" borderId="3" xfId="0" applyNumberFormat="1" applyFont="1" applyFill="1" applyBorder="1"/>
    <xf numFmtId="3" fontId="41" fillId="3" borderId="22" xfId="0" applyNumberFormat="1" applyFont="1" applyFill="1" applyBorder="1"/>
    <xf numFmtId="3" fontId="41" fillId="3" borderId="5" xfId="0" applyNumberFormat="1" applyFont="1" applyFill="1" applyBorder="1"/>
    <xf numFmtId="3" fontId="41" fillId="3" borderId="30" xfId="0" applyNumberFormat="1" applyFont="1" applyFill="1" applyBorder="1"/>
    <xf numFmtId="3" fontId="41" fillId="3" borderId="1" xfId="0" applyNumberFormat="1" applyFont="1" applyFill="1" applyBorder="1"/>
    <xf numFmtId="3" fontId="41" fillId="3" borderId="50" xfId="0" applyNumberFormat="1" applyFont="1" applyFill="1" applyBorder="1"/>
    <xf numFmtId="3" fontId="41" fillId="3" borderId="56" xfId="0" applyNumberFormat="1" applyFont="1" applyFill="1" applyBorder="1"/>
    <xf numFmtId="0" fontId="39" fillId="0" borderId="0" xfId="0" applyFont="1" applyAlignment="1">
      <alignment horizontal="center"/>
    </xf>
    <xf numFmtId="0" fontId="39" fillId="24" borderId="0" xfId="0" applyFont="1" applyFill="1" applyAlignment="1">
      <alignment horizontal="center"/>
    </xf>
    <xf numFmtId="0" fontId="40" fillId="24" borderId="0" xfId="0" applyFont="1" applyFill="1"/>
    <xf numFmtId="0" fontId="39" fillId="10" borderId="0" xfId="0" applyFont="1" applyFill="1"/>
    <xf numFmtId="0" fontId="41" fillId="10" borderId="0" xfId="0" applyFont="1" applyFill="1" applyAlignment="1">
      <alignment horizontal="center"/>
    </xf>
    <xf numFmtId="0" fontId="38" fillId="10" borderId="0" xfId="0" applyFont="1" applyFill="1" applyAlignment="1">
      <alignment horizontal="center"/>
    </xf>
    <xf numFmtId="3" fontId="39" fillId="10" borderId="0" xfId="0" applyNumberFormat="1" applyFont="1" applyFill="1"/>
    <xf numFmtId="3" fontId="43" fillId="10" borderId="0" xfId="0" applyNumberFormat="1" applyFont="1" applyFill="1"/>
    <xf numFmtId="3" fontId="47" fillId="10" borderId="0" xfId="0" applyNumberFormat="1" applyFont="1" applyFill="1" applyAlignment="1">
      <alignment horizontal="center"/>
    </xf>
    <xf numFmtId="3" fontId="48" fillId="10" borderId="0" xfId="0" applyNumberFormat="1" applyFont="1" applyFill="1" applyAlignment="1">
      <alignment horizontal="center"/>
    </xf>
    <xf numFmtId="49" fontId="43" fillId="10" borderId="0" xfId="0" applyNumberFormat="1" applyFont="1" applyFill="1"/>
    <xf numFmtId="0" fontId="49" fillId="23" borderId="0" xfId="0" applyFont="1" applyFill="1"/>
    <xf numFmtId="0" fontId="41" fillId="5" borderId="0" xfId="0" applyFont="1" applyFill="1"/>
    <xf numFmtId="0" fontId="41" fillId="5" borderId="0" xfId="0" applyFont="1" applyFill="1" applyAlignment="1">
      <alignment horizontal="center"/>
    </xf>
    <xf numFmtId="0" fontId="38" fillId="5" borderId="0" xfId="0" applyFont="1" applyFill="1" applyAlignment="1">
      <alignment horizontal="center"/>
    </xf>
    <xf numFmtId="3" fontId="39" fillId="5" borderId="0" xfId="0" applyNumberFormat="1" applyFont="1" applyFill="1"/>
    <xf numFmtId="3" fontId="43" fillId="5" borderId="0" xfId="0" applyNumberFormat="1" applyFont="1" applyFill="1"/>
    <xf numFmtId="3" fontId="47" fillId="5" borderId="0" xfId="0" applyNumberFormat="1" applyFont="1" applyFill="1" applyAlignment="1">
      <alignment horizontal="center"/>
    </xf>
    <xf numFmtId="3" fontId="48" fillId="5" borderId="0" xfId="0" applyNumberFormat="1" applyFont="1" applyFill="1" applyAlignment="1">
      <alignment horizontal="center"/>
    </xf>
    <xf numFmtId="49" fontId="43" fillId="5" borderId="0" xfId="0" applyNumberFormat="1" applyFont="1" applyFill="1"/>
    <xf numFmtId="0" fontId="39" fillId="5" borderId="0" xfId="0" applyFont="1" applyFill="1"/>
    <xf numFmtId="3" fontId="41" fillId="5" borderId="0" xfId="0" applyNumberFormat="1" applyFont="1" applyFill="1" applyAlignment="1">
      <alignment horizontal="center"/>
    </xf>
    <xf numFmtId="3" fontId="43" fillId="5" borderId="47" xfId="0" applyNumberFormat="1" applyFont="1" applyFill="1" applyBorder="1"/>
    <xf numFmtId="3" fontId="50" fillId="5" borderId="47" xfId="0" applyNumberFormat="1" applyFont="1" applyFill="1" applyBorder="1" applyAlignment="1">
      <alignment horizontal="center"/>
    </xf>
    <xf numFmtId="3" fontId="51" fillId="5" borderId="47" xfId="0" applyNumberFormat="1" applyFont="1" applyFill="1" applyBorder="1" applyAlignment="1">
      <alignment horizontal="center"/>
    </xf>
    <xf numFmtId="49" fontId="43" fillId="5" borderId="47" xfId="0" applyNumberFormat="1" applyFont="1" applyFill="1" applyBorder="1"/>
    <xf numFmtId="0" fontId="41" fillId="0" borderId="44" xfId="0" applyFont="1" applyBorder="1" applyAlignment="1">
      <alignment vertical="center"/>
    </xf>
    <xf numFmtId="0" fontId="39" fillId="0" borderId="44" xfId="0" applyFont="1" applyBorder="1" applyAlignment="1">
      <alignment vertical="center"/>
    </xf>
    <xf numFmtId="0" fontId="41" fillId="0" borderId="37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3" fontId="41" fillId="0" borderId="37" xfId="0" applyNumberFormat="1" applyFont="1" applyBorder="1" applyAlignment="1">
      <alignment horizontal="center" vertical="center" wrapText="1"/>
    </xf>
    <xf numFmtId="3" fontId="44" fillId="4" borderId="52" xfId="0" applyNumberFormat="1" applyFont="1" applyFill="1" applyBorder="1" applyAlignment="1">
      <alignment horizontal="center" vertical="center"/>
    </xf>
    <xf numFmtId="3" fontId="50" fillId="4" borderId="37" xfId="0" applyNumberFormat="1" applyFont="1" applyFill="1" applyBorder="1" applyAlignment="1">
      <alignment horizontal="center" vertical="center"/>
    </xf>
    <xf numFmtId="3" fontId="51" fillId="4" borderId="37" xfId="0" applyNumberFormat="1" applyFont="1" applyFill="1" applyBorder="1" applyAlignment="1">
      <alignment horizontal="center" vertical="center"/>
    </xf>
    <xf numFmtId="49" fontId="44" fillId="4" borderId="37" xfId="0" applyNumberFormat="1" applyFont="1" applyFill="1" applyBorder="1" applyAlignment="1">
      <alignment vertical="center"/>
    </xf>
    <xf numFmtId="0" fontId="38" fillId="0" borderId="0" xfId="0" applyFont="1" applyAlignment="1">
      <alignment horizontal="center"/>
    </xf>
    <xf numFmtId="3" fontId="50" fillId="0" borderId="46" xfId="0" applyNumberFormat="1" applyFont="1" applyBorder="1" applyAlignment="1">
      <alignment horizontal="center"/>
    </xf>
    <xf numFmtId="49" fontId="43" fillId="0" borderId="46" xfId="0" applyNumberFormat="1" applyFont="1" applyBorder="1"/>
    <xf numFmtId="0" fontId="41" fillId="0" borderId="45" xfId="0" applyFont="1" applyBorder="1"/>
    <xf numFmtId="0" fontId="41" fillId="0" borderId="45" xfId="0" applyFont="1" applyBorder="1" applyAlignment="1">
      <alignment horizontal="center"/>
    </xf>
    <xf numFmtId="3" fontId="38" fillId="0" borderId="37" xfId="0" applyNumberFormat="1" applyFont="1" applyBorder="1"/>
    <xf numFmtId="3" fontId="41" fillId="0" borderId="37" xfId="0" applyNumberFormat="1" applyFont="1" applyBorder="1"/>
    <xf numFmtId="3" fontId="44" fillId="4" borderId="0" xfId="0" applyNumberFormat="1" applyFont="1" applyFill="1" applyBorder="1"/>
    <xf numFmtId="3" fontId="50" fillId="0" borderId="0" xfId="0" applyNumberFormat="1" applyFont="1" applyBorder="1" applyAlignment="1">
      <alignment horizontal="center"/>
    </xf>
    <xf numFmtId="3" fontId="51" fillId="0" borderId="0" xfId="0" applyNumberFormat="1" applyFont="1" applyBorder="1" applyAlignment="1">
      <alignment horizontal="center"/>
    </xf>
    <xf numFmtId="49" fontId="44" fillId="0" borderId="0" xfId="0" applyNumberFormat="1" applyFont="1"/>
    <xf numFmtId="0" fontId="38" fillId="23" borderId="0" xfId="0" applyFont="1" applyFill="1"/>
    <xf numFmtId="0" fontId="43" fillId="0" borderId="0" xfId="0" applyFont="1" applyAlignment="1">
      <alignment horizontal="right"/>
    </xf>
    <xf numFmtId="0" fontId="44" fillId="0" borderId="0" xfId="0" applyFont="1" applyAlignment="1">
      <alignment horizontal="center"/>
    </xf>
    <xf numFmtId="3" fontId="52" fillId="0" borderId="0" xfId="0" applyNumberFormat="1" applyFont="1"/>
    <xf numFmtId="3" fontId="43" fillId="0" borderId="0" xfId="0" applyNumberFormat="1" applyFont="1"/>
    <xf numFmtId="3" fontId="47" fillId="0" borderId="0" xfId="0" applyNumberFormat="1" applyFont="1" applyFill="1" applyAlignment="1">
      <alignment horizontal="center"/>
    </xf>
    <xf numFmtId="3" fontId="48" fillId="0" borderId="0" xfId="0" applyNumberFormat="1" applyFont="1" applyFill="1" applyAlignment="1">
      <alignment horizontal="center"/>
    </xf>
    <xf numFmtId="49" fontId="43" fillId="0" borderId="0" xfId="0" applyNumberFormat="1" applyFont="1" applyFill="1"/>
    <xf numFmtId="0" fontId="52" fillId="23" borderId="0" xfId="0" applyFont="1" applyFill="1"/>
    <xf numFmtId="0" fontId="39" fillId="0" borderId="0" xfId="0" applyFont="1" applyAlignment="1">
      <alignment horizontal="right"/>
    </xf>
    <xf numFmtId="3" fontId="4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right"/>
    </xf>
    <xf numFmtId="0" fontId="50" fillId="0" borderId="0" xfId="0" applyFont="1" applyAlignment="1">
      <alignment horizontal="center"/>
    </xf>
    <xf numFmtId="3" fontId="53" fillId="0" borderId="0" xfId="0" applyNumberFormat="1" applyFont="1"/>
    <xf numFmtId="3" fontId="47" fillId="0" borderId="0" xfId="0" applyNumberFormat="1" applyFont="1"/>
    <xf numFmtId="49" fontId="47" fillId="0" borderId="0" xfId="0" applyNumberFormat="1" applyFont="1" applyFill="1"/>
    <xf numFmtId="0" fontId="53" fillId="23" borderId="0" xfId="0" applyFont="1" applyFill="1"/>
    <xf numFmtId="3" fontId="43" fillId="0" borderId="0" xfId="0" applyNumberFormat="1" applyFont="1" applyFill="1" applyAlignment="1">
      <alignment horizontal="center"/>
    </xf>
    <xf numFmtId="3" fontId="39" fillId="4" borderId="0" xfId="0" applyNumberFormat="1" applyFont="1" applyFill="1"/>
    <xf numFmtId="3" fontId="43" fillId="7" borderId="0" xfId="0" applyNumberFormat="1" applyFont="1" applyFill="1"/>
    <xf numFmtId="0" fontId="41" fillId="0" borderId="44" xfId="0" applyFont="1" applyBorder="1"/>
    <xf numFmtId="0" fontId="41" fillId="0" borderId="44" xfId="0" applyFont="1" applyBorder="1" applyAlignment="1">
      <alignment horizontal="center"/>
    </xf>
    <xf numFmtId="3" fontId="54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8" fillId="0" borderId="37" xfId="0" applyFont="1" applyBorder="1" applyAlignment="1">
      <alignment horizontal="center" vertical="center"/>
    </xf>
    <xf numFmtId="3" fontId="38" fillId="23" borderId="0" xfId="0" applyNumberFormat="1" applyFont="1" applyFill="1"/>
    <xf numFmtId="0" fontId="41" fillId="0" borderId="46" xfId="0" applyFont="1" applyBorder="1"/>
    <xf numFmtId="0" fontId="41" fillId="0" borderId="46" xfId="0" applyFont="1" applyBorder="1" applyAlignment="1">
      <alignment horizontal="center"/>
    </xf>
    <xf numFmtId="3" fontId="38" fillId="0" borderId="25" xfId="0" applyNumberFormat="1" applyFont="1" applyBorder="1"/>
    <xf numFmtId="3" fontId="41" fillId="0" borderId="25" xfId="0" applyNumberFormat="1" applyFont="1" applyBorder="1"/>
    <xf numFmtId="0" fontId="39" fillId="0" borderId="0" xfId="0" applyFont="1" applyAlignment="1">
      <alignment vertical="center"/>
    </xf>
    <xf numFmtId="0" fontId="39" fillId="0" borderId="0" xfId="0" applyFont="1" applyAlignment="1">
      <alignment horizontal="right" vertical="center"/>
    </xf>
    <xf numFmtId="0" fontId="41" fillId="0" borderId="0" xfId="0" applyFont="1" applyAlignment="1">
      <alignment horizontal="center" vertical="center"/>
    </xf>
    <xf numFmtId="3" fontId="49" fillId="0" borderId="0" xfId="0" applyNumberFormat="1" applyFont="1" applyAlignment="1">
      <alignment vertical="center"/>
    </xf>
    <xf numFmtId="3" fontId="39" fillId="0" borderId="0" xfId="0" applyNumberFormat="1" applyFont="1" applyAlignment="1">
      <alignment vertical="center"/>
    </xf>
    <xf numFmtId="49" fontId="43" fillId="0" borderId="0" xfId="0" applyNumberFormat="1" applyFont="1" applyFill="1" applyAlignment="1">
      <alignment horizontal="left" vertical="center" wrapText="1"/>
    </xf>
    <xf numFmtId="0" fontId="49" fillId="23" borderId="0" xfId="0" applyFont="1" applyFill="1" applyAlignment="1">
      <alignment vertical="center"/>
    </xf>
    <xf numFmtId="3" fontId="43" fillId="0" borderId="0" xfId="0" applyNumberFormat="1" applyFont="1" applyAlignment="1">
      <alignment vertical="center"/>
    </xf>
    <xf numFmtId="49" fontId="43" fillId="0" borderId="0" xfId="0" applyNumberFormat="1" applyFont="1" applyFill="1" applyAlignment="1">
      <alignment vertical="center"/>
    </xf>
    <xf numFmtId="0" fontId="41" fillId="0" borderId="47" xfId="0" applyFont="1" applyBorder="1"/>
    <xf numFmtId="0" fontId="41" fillId="0" borderId="47" xfId="0" applyFont="1" applyBorder="1" applyAlignment="1">
      <alignment horizontal="center"/>
    </xf>
    <xf numFmtId="3" fontId="38" fillId="0" borderId="14" xfId="0" applyNumberFormat="1" applyFont="1" applyBorder="1"/>
    <xf numFmtId="3" fontId="41" fillId="0" borderId="14" xfId="0" applyNumberFormat="1" applyFont="1" applyBorder="1"/>
    <xf numFmtId="49" fontId="48" fillId="0" borderId="0" xfId="0" applyNumberFormat="1" applyFont="1" applyFill="1"/>
    <xf numFmtId="3" fontId="49" fillId="23" borderId="0" xfId="0" applyNumberFormat="1" applyFont="1" applyFill="1"/>
    <xf numFmtId="49" fontId="43" fillId="0" borderId="0" xfId="0" applyNumberFormat="1" applyFont="1" applyFill="1" applyAlignment="1">
      <alignment vertical="center" wrapText="1"/>
    </xf>
    <xf numFmtId="0" fontId="41" fillId="0" borderId="45" xfId="0" applyFont="1" applyBorder="1" applyAlignment="1">
      <alignment horizontal="left"/>
    </xf>
    <xf numFmtId="3" fontId="44" fillId="0" borderId="0" xfId="0" applyNumberFormat="1" applyFont="1" applyBorder="1"/>
    <xf numFmtId="0" fontId="54" fillId="0" borderId="0" xfId="0" applyFont="1" applyAlignment="1">
      <alignment horizontal="center"/>
    </xf>
    <xf numFmtId="0" fontId="50" fillId="0" borderId="0" xfId="0" applyFont="1"/>
    <xf numFmtId="0" fontId="50" fillId="0" borderId="47" xfId="0" applyFont="1" applyBorder="1"/>
    <xf numFmtId="0" fontId="50" fillId="0" borderId="47" xfId="0" applyFont="1" applyBorder="1" applyAlignment="1">
      <alignment horizontal="center"/>
    </xf>
    <xf numFmtId="0" fontId="55" fillId="0" borderId="47" xfId="0" applyFont="1" applyBorder="1" applyAlignment="1">
      <alignment horizontal="center"/>
    </xf>
    <xf numFmtId="3" fontId="50" fillId="0" borderId="47" xfId="0" applyNumberFormat="1" applyFont="1" applyBorder="1" applyAlignment="1">
      <alignment horizontal="center"/>
    </xf>
    <xf numFmtId="3" fontId="50" fillId="0" borderId="0" xfId="0" applyNumberFormat="1" applyFont="1"/>
    <xf numFmtId="3" fontId="50" fillId="0" borderId="0" xfId="0" applyNumberFormat="1" applyFont="1" applyFill="1" applyAlignment="1">
      <alignment horizontal="center"/>
    </xf>
    <xf numFmtId="49" fontId="50" fillId="0" borderId="0" xfId="0" applyNumberFormat="1" applyFont="1" applyFill="1"/>
    <xf numFmtId="0" fontId="55" fillId="23" borderId="0" xfId="0" applyFont="1" applyFill="1"/>
    <xf numFmtId="166" fontId="55" fillId="0" borderId="0" xfId="8" applyNumberFormat="1" applyFont="1"/>
    <xf numFmtId="166" fontId="50" fillId="0" borderId="0" xfId="8" applyNumberFormat="1" applyFont="1"/>
    <xf numFmtId="0" fontId="44" fillId="0" borderId="0" xfId="0" applyFont="1"/>
    <xf numFmtId="0" fontId="44" fillId="0" borderId="47" xfId="0" applyFont="1" applyBorder="1"/>
    <xf numFmtId="0" fontId="44" fillId="0" borderId="47" xfId="0" applyFont="1" applyBorder="1" applyAlignment="1">
      <alignment horizontal="center"/>
    </xf>
    <xf numFmtId="3" fontId="54" fillId="0" borderId="47" xfId="0" applyNumberFormat="1" applyFont="1" applyBorder="1"/>
    <xf numFmtId="3" fontId="44" fillId="0" borderId="47" xfId="0" applyNumberFormat="1" applyFont="1" applyBorder="1"/>
    <xf numFmtId="3" fontId="44" fillId="0" borderId="0" xfId="0" applyNumberFormat="1" applyFont="1"/>
    <xf numFmtId="3" fontId="44" fillId="0" borderId="0" xfId="0" applyNumberFormat="1" applyFont="1" applyFill="1" applyAlignment="1">
      <alignment horizontal="center"/>
    </xf>
    <xf numFmtId="49" fontId="44" fillId="0" borderId="0" xfId="0" applyNumberFormat="1" applyFont="1" applyFill="1"/>
    <xf numFmtId="3" fontId="54" fillId="23" borderId="0" xfId="0" applyNumberFormat="1" applyFont="1" applyFill="1"/>
    <xf numFmtId="0" fontId="54" fillId="23" borderId="0" xfId="0" applyFont="1" applyFill="1"/>
    <xf numFmtId="0" fontId="49" fillId="0" borderId="0" xfId="0" applyFont="1"/>
    <xf numFmtId="3" fontId="38" fillId="0" borderId="0" xfId="0" applyNumberFormat="1" applyFont="1"/>
    <xf numFmtId="3" fontId="41" fillId="0" borderId="0" xfId="0" applyNumberFormat="1" applyFont="1"/>
    <xf numFmtId="3" fontId="51" fillId="0" borderId="0" xfId="0" applyNumberFormat="1" applyFont="1" applyFill="1" applyAlignment="1">
      <alignment horizontal="center"/>
    </xf>
    <xf numFmtId="0" fontId="44" fillId="0" borderId="45" xfId="0" applyFont="1" applyBorder="1"/>
    <xf numFmtId="0" fontId="44" fillId="0" borderId="45" xfId="0" applyFont="1" applyBorder="1" applyAlignment="1">
      <alignment horizontal="center"/>
    </xf>
    <xf numFmtId="10" fontId="54" fillId="0" borderId="45" xfId="8" applyNumberFormat="1" applyFont="1" applyBorder="1"/>
    <xf numFmtId="10" fontId="44" fillId="0" borderId="45" xfId="8" applyNumberFormat="1" applyFont="1" applyBorder="1"/>
    <xf numFmtId="10" fontId="44" fillId="0" borderId="0" xfId="8" applyNumberFormat="1" applyFont="1" applyBorder="1"/>
    <xf numFmtId="3" fontId="50" fillId="0" borderId="0" xfId="8" applyNumberFormat="1" applyFont="1" applyFill="1" applyBorder="1" applyAlignment="1">
      <alignment horizontal="center"/>
    </xf>
    <xf numFmtId="3" fontId="51" fillId="0" borderId="0" xfId="8" applyNumberFormat="1" applyFont="1" applyFill="1" applyBorder="1" applyAlignment="1">
      <alignment horizontal="center"/>
    </xf>
    <xf numFmtId="43" fontId="56" fillId="0" borderId="0" xfId="1" applyFont="1"/>
    <xf numFmtId="43" fontId="42" fillId="0" borderId="0" xfId="1" applyFont="1"/>
    <xf numFmtId="43" fontId="38" fillId="4" borderId="0" xfId="1" applyFont="1" applyFill="1"/>
    <xf numFmtId="43" fontId="41" fillId="4" borderId="0" xfId="1" applyFont="1" applyFill="1"/>
    <xf numFmtId="0" fontId="39" fillId="0" borderId="0" xfId="0" applyFont="1" applyAlignment="1">
      <alignment horizontal="center" wrapText="1"/>
    </xf>
    <xf numFmtId="3" fontId="41" fillId="23" borderId="0" xfId="0" applyNumberFormat="1" applyFont="1" applyFill="1" applyAlignment="1">
      <alignment horizontal="center"/>
    </xf>
    <xf numFmtId="3" fontId="55" fillId="23" borderId="0" xfId="0" applyNumberFormat="1" applyFont="1" applyFill="1"/>
    <xf numFmtId="0" fontId="41" fillId="0" borderId="0" xfId="0" applyFont="1" applyAlignment="1">
      <alignment horizontal="right"/>
    </xf>
    <xf numFmtId="3" fontId="44" fillId="0" borderId="0" xfId="0" applyNumberFormat="1" applyFont="1" applyAlignment="1">
      <alignment horizontal="center"/>
    </xf>
    <xf numFmtId="3" fontId="54" fillId="0" borderId="0" xfId="0" applyNumberFormat="1" applyFont="1"/>
    <xf numFmtId="43" fontId="41" fillId="0" borderId="0" xfId="1" applyFont="1"/>
    <xf numFmtId="0" fontId="50" fillId="0" borderId="0" xfId="0" applyFont="1" applyAlignment="1">
      <alignment horizontal="right"/>
    </xf>
    <xf numFmtId="3" fontId="55" fillId="0" borderId="0" xfId="0" applyNumberFormat="1" applyFont="1"/>
    <xf numFmtId="0" fontId="50" fillId="0" borderId="47" xfId="0" applyFont="1" applyBorder="1" applyAlignment="1">
      <alignment horizontal="right"/>
    </xf>
    <xf numFmtId="3" fontId="50" fillId="0" borderId="47" xfId="0" applyNumberFormat="1" applyFont="1" applyBorder="1"/>
    <xf numFmtId="3" fontId="55" fillId="0" borderId="47" xfId="0" applyNumberFormat="1" applyFont="1" applyBorder="1"/>
    <xf numFmtId="3" fontId="50" fillId="0" borderId="47" xfId="0" applyNumberFormat="1" applyFont="1" applyFill="1" applyBorder="1" applyAlignment="1">
      <alignment horizontal="center"/>
    </xf>
    <xf numFmtId="49" fontId="44" fillId="0" borderId="47" xfId="0" applyNumberFormat="1" applyFont="1" applyFill="1" applyBorder="1"/>
    <xf numFmtId="0" fontId="39" fillId="5" borderId="0" xfId="3" applyFont="1" applyFill="1"/>
    <xf numFmtId="0" fontId="50" fillId="5" borderId="0" xfId="0" applyFont="1" applyFill="1" applyAlignment="1">
      <alignment horizontal="right"/>
    </xf>
    <xf numFmtId="3" fontId="50" fillId="5" borderId="0" xfId="0" applyNumberFormat="1" applyFont="1" applyFill="1"/>
    <xf numFmtId="3" fontId="55" fillId="5" borderId="0" xfId="0" applyNumberFormat="1" applyFont="1" applyFill="1"/>
    <xf numFmtId="3" fontId="44" fillId="5" borderId="0" xfId="0" applyNumberFormat="1" applyFont="1" applyFill="1"/>
    <xf numFmtId="3" fontId="50" fillId="5" borderId="0" xfId="0" applyNumberFormat="1" applyFont="1" applyFill="1" applyAlignment="1">
      <alignment horizontal="center"/>
    </xf>
    <xf numFmtId="49" fontId="44" fillId="5" borderId="0" xfId="0" applyNumberFormat="1" applyFont="1" applyFill="1"/>
    <xf numFmtId="0" fontId="39" fillId="23" borderId="0" xfId="0" applyFont="1" applyFill="1"/>
    <xf numFmtId="0" fontId="41" fillId="23" borderId="0" xfId="0" applyFont="1" applyFill="1" applyAlignment="1">
      <alignment horizontal="center"/>
    </xf>
    <xf numFmtId="0" fontId="38" fillId="23" borderId="0" xfId="0" applyFont="1" applyFill="1" applyAlignment="1">
      <alignment horizontal="center"/>
    </xf>
    <xf numFmtId="3" fontId="39" fillId="23" borderId="0" xfId="0" applyNumberFormat="1" applyFont="1" applyFill="1"/>
    <xf numFmtId="3" fontId="43" fillId="23" borderId="0" xfId="0" applyNumberFormat="1" applyFont="1" applyFill="1"/>
    <xf numFmtId="3" fontId="47" fillId="23" borderId="0" xfId="0" applyNumberFormat="1" applyFont="1" applyFill="1" applyAlignment="1">
      <alignment horizontal="center"/>
    </xf>
    <xf numFmtId="3" fontId="48" fillId="23" borderId="0" xfId="0" applyNumberFormat="1" applyFont="1" applyFill="1" applyAlignment="1">
      <alignment horizontal="center"/>
    </xf>
    <xf numFmtId="49" fontId="43" fillId="23" borderId="0" xfId="0" applyNumberFormat="1" applyFont="1" applyFill="1"/>
    <xf numFmtId="3" fontId="57" fillId="23" borderId="0" xfId="0" applyNumberFormat="1" applyFont="1" applyFill="1"/>
    <xf numFmtId="0" fontId="43" fillId="23" borderId="0" xfId="0" applyFont="1" applyFill="1"/>
    <xf numFmtId="4" fontId="43" fillId="23" borderId="0" xfId="0" applyNumberFormat="1" applyFont="1" applyFill="1"/>
    <xf numFmtId="0" fontId="57" fillId="23" borderId="0" xfId="0" applyFont="1" applyFill="1"/>
    <xf numFmtId="0" fontId="38" fillId="5" borderId="0" xfId="5" applyFont="1" applyFill="1" applyAlignment="1">
      <alignment horizontal="left"/>
    </xf>
    <xf numFmtId="0" fontId="38" fillId="5" borderId="0" xfId="5" applyFont="1" applyFill="1" applyAlignment="1">
      <alignment horizontal="center"/>
    </xf>
    <xf numFmtId="0" fontId="49" fillId="5" borderId="0" xfId="5" applyFont="1" applyFill="1"/>
    <xf numFmtId="3" fontId="39" fillId="5" borderId="0" xfId="5" applyNumberFormat="1" applyFont="1" applyFill="1"/>
    <xf numFmtId="3" fontId="41" fillId="5" borderId="0" xfId="5" applyNumberFormat="1" applyFont="1" applyFill="1"/>
    <xf numFmtId="0" fontId="43" fillId="23" borderId="0" xfId="5" applyFont="1" applyFill="1"/>
    <xf numFmtId="4" fontId="43" fillId="23" borderId="0" xfId="5" applyNumberFormat="1" applyFont="1" applyFill="1"/>
    <xf numFmtId="3" fontId="57" fillId="23" borderId="0" xfId="5" applyNumberFormat="1" applyFont="1" applyFill="1"/>
    <xf numFmtId="0" fontId="57" fillId="23" borderId="0" xfId="5" applyFont="1" applyFill="1"/>
    <xf numFmtId="0" fontId="39" fillId="23" borderId="0" xfId="5" applyFont="1" applyFill="1"/>
    <xf numFmtId="0" fontId="38" fillId="5" borderId="0" xfId="0" applyFont="1" applyFill="1"/>
    <xf numFmtId="0" fontId="38" fillId="5" borderId="0" xfId="5" applyFont="1" applyFill="1" applyAlignment="1">
      <alignment wrapText="1"/>
    </xf>
    <xf numFmtId="3" fontId="41" fillId="5" borderId="0" xfId="5" applyNumberFormat="1" applyFont="1" applyFill="1" applyAlignment="1">
      <alignment wrapText="1"/>
    </xf>
    <xf numFmtId="3" fontId="41" fillId="5" borderId="0" xfId="0" applyNumberFormat="1" applyFont="1" applyFill="1"/>
    <xf numFmtId="0" fontId="39" fillId="5" borderId="0" xfId="0" applyFont="1" applyFill="1" applyAlignment="1">
      <alignment wrapText="1"/>
    </xf>
    <xf numFmtId="3" fontId="39" fillId="5" borderId="0" xfId="0" applyNumberFormat="1" applyFont="1" applyFill="1" applyAlignment="1">
      <alignment wrapText="1"/>
    </xf>
    <xf numFmtId="3" fontId="41" fillId="5" borderId="0" xfId="0" applyNumberFormat="1" applyFont="1" applyFill="1" applyAlignment="1">
      <alignment horizontal="right"/>
    </xf>
    <xf numFmtId="49" fontId="43" fillId="23" borderId="0" xfId="0" applyNumberFormat="1" applyFont="1" applyFill="1" applyAlignment="1">
      <alignment horizontal="center"/>
    </xf>
    <xf numFmtId="4" fontId="43" fillId="23" borderId="0" xfId="0" applyNumberFormat="1" applyFont="1" applyFill="1" applyAlignment="1">
      <alignment horizontal="center"/>
    </xf>
    <xf numFmtId="3" fontId="41" fillId="2" borderId="67" xfId="5" applyNumberFormat="1" applyFont="1" applyFill="1" applyBorder="1" applyAlignment="1">
      <alignment horizontal="center" vertical="center" wrapText="1"/>
    </xf>
    <xf numFmtId="3" fontId="41" fillId="2" borderId="4" xfId="5" applyNumberFormat="1" applyFont="1" applyFill="1" applyBorder="1" applyAlignment="1">
      <alignment horizontal="center" vertical="center" wrapText="1"/>
    </xf>
    <xf numFmtId="3" fontId="58" fillId="23" borderId="0" xfId="0" applyNumberFormat="1" applyFont="1" applyFill="1"/>
    <xf numFmtId="0" fontId="58" fillId="23" borderId="0" xfId="0" applyFont="1" applyFill="1"/>
    <xf numFmtId="3" fontId="59" fillId="23" borderId="0" xfId="0" applyNumberFormat="1" applyFont="1" applyFill="1"/>
    <xf numFmtId="0" fontId="59" fillId="23" borderId="0" xfId="0" applyFont="1" applyFill="1"/>
    <xf numFmtId="0" fontId="60" fillId="23" borderId="0" xfId="0" applyFont="1" applyFill="1"/>
    <xf numFmtId="0" fontId="41" fillId="0" borderId="1" xfId="0" applyFont="1" applyFill="1" applyBorder="1" applyAlignment="1">
      <alignment horizontal="center"/>
    </xf>
    <xf numFmtId="0" fontId="41" fillId="0" borderId="5" xfId="0" applyFont="1" applyFill="1" applyBorder="1" applyAlignment="1">
      <alignment horizontal="center"/>
    </xf>
    <xf numFmtId="0" fontId="41" fillId="0" borderId="6" xfId="0" applyFont="1" applyFill="1" applyBorder="1" applyAlignment="1">
      <alignment wrapText="1"/>
    </xf>
    <xf numFmtId="3" fontId="41" fillId="0" borderId="6" xfId="0" applyNumberFormat="1" applyFont="1" applyFill="1" applyBorder="1" applyAlignment="1">
      <alignment wrapText="1"/>
    </xf>
    <xf numFmtId="3" fontId="41" fillId="0" borderId="3" xfId="0" applyNumberFormat="1" applyFont="1" applyFill="1" applyBorder="1"/>
    <xf numFmtId="4" fontId="58" fillId="23" borderId="0" xfId="0" applyNumberFormat="1" applyFont="1" applyFill="1"/>
    <xf numFmtId="0" fontId="39" fillId="0" borderId="23" xfId="0" applyFont="1" applyFill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7" xfId="0" applyFont="1" applyFill="1" applyBorder="1" applyAlignment="1">
      <alignment wrapText="1"/>
    </xf>
    <xf numFmtId="3" fontId="39" fillId="0" borderId="7" xfId="0" applyNumberFormat="1" applyFont="1" applyFill="1" applyBorder="1" applyAlignment="1">
      <alignment wrapText="1"/>
    </xf>
    <xf numFmtId="3" fontId="39" fillId="5" borderId="11" xfId="0" applyNumberFormat="1" applyFont="1" applyFill="1" applyBorder="1"/>
    <xf numFmtId="9" fontId="58" fillId="23" borderId="0" xfId="8" applyFont="1" applyFill="1"/>
    <xf numFmtId="4" fontId="61" fillId="23" borderId="0" xfId="0" applyNumberFormat="1" applyFont="1" applyFill="1"/>
    <xf numFmtId="3" fontId="62" fillId="23" borderId="0" xfId="0" applyNumberFormat="1" applyFont="1" applyFill="1"/>
    <xf numFmtId="4" fontId="62" fillId="23" borderId="0" xfId="0" applyNumberFormat="1" applyFont="1" applyFill="1"/>
    <xf numFmtId="0" fontId="39" fillId="0" borderId="19" xfId="0" applyFont="1" applyFill="1" applyBorder="1" applyAlignment="1">
      <alignment horizontal="center"/>
    </xf>
    <xf numFmtId="0" fontId="39" fillId="0" borderId="14" xfId="0" applyFont="1" applyFill="1" applyBorder="1" applyAlignment="1">
      <alignment horizontal="center"/>
    </xf>
    <xf numFmtId="0" fontId="39" fillId="0" borderId="8" xfId="0" applyFont="1" applyFill="1" applyBorder="1" applyAlignment="1">
      <alignment wrapText="1"/>
    </xf>
    <xf numFmtId="3" fontId="39" fillId="0" borderId="8" xfId="0" applyNumberFormat="1" applyFont="1" applyFill="1" applyBorder="1" applyAlignment="1">
      <alignment wrapText="1"/>
    </xf>
    <xf numFmtId="3" fontId="39" fillId="0" borderId="11" xfId="0" applyNumberFormat="1" applyFont="1" applyFill="1" applyBorder="1"/>
    <xf numFmtId="4" fontId="64" fillId="23" borderId="0" xfId="0" applyNumberFormat="1" applyFont="1" applyFill="1"/>
    <xf numFmtId="3" fontId="64" fillId="23" borderId="0" xfId="0" applyNumberFormat="1" applyFont="1" applyFill="1"/>
    <xf numFmtId="3" fontId="65" fillId="23" borderId="0" xfId="0" applyNumberFormat="1" applyFont="1" applyFill="1"/>
    <xf numFmtId="3" fontId="61" fillId="23" borderId="0" xfId="0" applyNumberFormat="1" applyFont="1" applyFill="1"/>
    <xf numFmtId="0" fontId="48" fillId="0" borderId="14" xfId="0" applyFont="1" applyFill="1" applyBorder="1" applyAlignment="1">
      <alignment horizontal="center"/>
    </xf>
    <xf numFmtId="0" fontId="48" fillId="0" borderId="8" xfId="0" applyFont="1" applyFill="1" applyBorder="1" applyAlignment="1">
      <alignment wrapText="1"/>
    </xf>
    <xf numFmtId="3" fontId="48" fillId="0" borderId="8" xfId="0" applyNumberFormat="1" applyFont="1" applyFill="1" applyBorder="1" applyAlignment="1">
      <alignment wrapText="1"/>
    </xf>
    <xf numFmtId="3" fontId="48" fillId="0" borderId="11" xfId="0" applyNumberFormat="1" applyFont="1" applyFill="1" applyBorder="1"/>
    <xf numFmtId="0" fontId="58" fillId="23" borderId="0" xfId="0" applyFont="1" applyFill="1" applyAlignment="1">
      <alignment horizontal="center"/>
    </xf>
    <xf numFmtId="3" fontId="58" fillId="23" borderId="0" xfId="0" applyNumberFormat="1" applyFont="1" applyFill="1" applyAlignment="1">
      <alignment horizontal="center"/>
    </xf>
    <xf numFmtId="0" fontId="39" fillId="0" borderId="29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0" fontId="39" fillId="0" borderId="9" xfId="0" applyFont="1" applyFill="1" applyBorder="1" applyAlignment="1">
      <alignment wrapText="1"/>
    </xf>
    <xf numFmtId="3" fontId="39" fillId="0" borderId="9" xfId="0" applyNumberFormat="1" applyFont="1" applyFill="1" applyBorder="1" applyAlignment="1">
      <alignment wrapText="1"/>
    </xf>
    <xf numFmtId="0" fontId="66" fillId="3" borderId="2" xfId="0" applyFont="1" applyFill="1" applyBorder="1" applyAlignment="1"/>
    <xf numFmtId="0" fontId="66" fillId="3" borderId="30" xfId="0" applyFont="1" applyFill="1" applyBorder="1" applyAlignment="1"/>
    <xf numFmtId="0" fontId="66" fillId="3" borderId="6" xfId="0" applyFont="1" applyFill="1" applyBorder="1" applyAlignment="1"/>
    <xf numFmtId="3" fontId="66" fillId="3" borderId="3" xfId="0" applyNumberFormat="1" applyFont="1" applyFill="1" applyBorder="1"/>
    <xf numFmtId="4" fontId="54" fillId="23" borderId="0" xfId="0" applyNumberFormat="1" applyFont="1" applyFill="1"/>
    <xf numFmtId="3" fontId="67" fillId="23" borderId="0" xfId="0" applyNumberFormat="1" applyFont="1" applyFill="1"/>
    <xf numFmtId="0" fontId="67" fillId="23" borderId="0" xfId="0" applyFont="1" applyFill="1"/>
    <xf numFmtId="0" fontId="68" fillId="23" borderId="0" xfId="0" applyFont="1" applyFill="1"/>
    <xf numFmtId="0" fontId="39" fillId="0" borderId="0" xfId="0" applyFont="1" applyAlignment="1">
      <alignment wrapText="1"/>
    </xf>
    <xf numFmtId="3" fontId="41" fillId="0" borderId="0" xfId="0" applyNumberFormat="1" applyFont="1" applyAlignment="1">
      <alignment horizontal="right"/>
    </xf>
    <xf numFmtId="0" fontId="66" fillId="0" borderId="23" xfId="0" applyFont="1" applyFill="1" applyBorder="1" applyAlignment="1">
      <alignment horizontal="center" vertical="center"/>
    </xf>
    <xf numFmtId="0" fontId="66" fillId="0" borderId="25" xfId="0" applyFont="1" applyFill="1" applyBorder="1" applyAlignment="1">
      <alignment horizontal="center" vertical="center"/>
    </xf>
    <xf numFmtId="0" fontId="66" fillId="0" borderId="25" xfId="0" applyFont="1" applyFill="1" applyBorder="1" applyAlignment="1">
      <alignment horizontal="center"/>
    </xf>
    <xf numFmtId="0" fontId="45" fillId="0" borderId="7" xfId="0" applyFont="1" applyFill="1" applyBorder="1" applyAlignment="1">
      <alignment vertical="center" wrapText="1"/>
    </xf>
    <xf numFmtId="3" fontId="45" fillId="0" borderId="39" xfId="0" applyNumberFormat="1" applyFont="1" applyFill="1" applyBorder="1" applyAlignment="1">
      <alignment vertical="center" wrapText="1"/>
    </xf>
    <xf numFmtId="3" fontId="45" fillId="0" borderId="12" xfId="0" applyNumberFormat="1" applyFont="1" applyFill="1" applyBorder="1" applyAlignment="1">
      <alignment vertical="center"/>
    </xf>
    <xf numFmtId="3" fontId="58" fillId="23" borderId="0" xfId="0" applyNumberFormat="1" applyFont="1" applyFill="1" applyAlignment="1">
      <alignment vertical="center"/>
    </xf>
    <xf numFmtId="0" fontId="58" fillId="23" borderId="0" xfId="0" applyFont="1" applyFill="1" applyAlignment="1">
      <alignment vertical="center"/>
    </xf>
    <xf numFmtId="4" fontId="58" fillId="23" borderId="0" xfId="0" applyNumberFormat="1" applyFont="1" applyFill="1" applyAlignment="1">
      <alignment vertical="center"/>
    </xf>
    <xf numFmtId="3" fontId="59" fillId="23" borderId="0" xfId="0" applyNumberFormat="1" applyFont="1" applyFill="1" applyAlignment="1">
      <alignment vertical="center"/>
    </xf>
    <xf numFmtId="0" fontId="59" fillId="23" borderId="0" xfId="0" applyFont="1" applyFill="1" applyAlignment="1">
      <alignment vertical="center"/>
    </xf>
    <xf numFmtId="0" fontId="69" fillId="23" borderId="0" xfId="0" applyFont="1" applyFill="1" applyAlignment="1">
      <alignment vertical="center"/>
    </xf>
    <xf numFmtId="0" fontId="66" fillId="0" borderId="29" xfId="0" applyFont="1" applyFill="1" applyBorder="1" applyAlignment="1">
      <alignment horizontal="center" vertical="center"/>
    </xf>
    <xf numFmtId="0" fontId="66" fillId="0" borderId="24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/>
    </xf>
    <xf numFmtId="0" fontId="45" fillId="0" borderId="9" xfId="0" applyFont="1" applyFill="1" applyBorder="1" applyAlignment="1">
      <alignment vertical="center" wrapText="1"/>
    </xf>
    <xf numFmtId="3" fontId="45" fillId="0" borderId="9" xfId="0" applyNumberFormat="1" applyFont="1" applyFill="1" applyBorder="1" applyAlignment="1">
      <alignment vertical="center" wrapText="1"/>
    </xf>
    <xf numFmtId="3" fontId="41" fillId="3" borderId="3" xfId="0" applyNumberFormat="1" applyFont="1" applyFill="1" applyBorder="1"/>
    <xf numFmtId="0" fontId="39" fillId="23" borderId="0" xfId="0" applyFont="1" applyFill="1" applyAlignment="1">
      <alignment wrapText="1"/>
    </xf>
    <xf numFmtId="3" fontId="39" fillId="23" borderId="0" xfId="0" applyNumberFormat="1" applyFont="1" applyFill="1" applyAlignment="1">
      <alignment wrapText="1"/>
    </xf>
    <xf numFmtId="3" fontId="41" fillId="23" borderId="0" xfId="0" applyNumberFormat="1" applyFont="1" applyFill="1"/>
    <xf numFmtId="164" fontId="63" fillId="23" borderId="0" xfId="0" applyNumberFormat="1" applyFont="1" applyFill="1"/>
    <xf numFmtId="0" fontId="39" fillId="0" borderId="14" xfId="0" applyFont="1" applyBorder="1"/>
    <xf numFmtId="3" fontId="39" fillId="0" borderId="14" xfId="0" applyNumberFormat="1" applyFont="1" applyBorder="1"/>
    <xf numFmtId="0" fontId="39" fillId="0" borderId="14" xfId="0" applyFont="1" applyBorder="1" applyAlignment="1">
      <alignment horizontal="center"/>
    </xf>
    <xf numFmtId="3" fontId="39" fillId="0" borderId="0" xfId="0" applyNumberFormat="1" applyFont="1" applyAlignment="1">
      <alignment horizontal="center"/>
    </xf>
    <xf numFmtId="3" fontId="39" fillId="0" borderId="14" xfId="0" applyNumberFormat="1" applyFont="1" applyBorder="1" applyAlignment="1">
      <alignment horizontal="right"/>
    </xf>
    <xf numFmtId="3" fontId="71" fillId="0" borderId="14" xfId="0" applyNumberFormat="1" applyFont="1" applyBorder="1"/>
    <xf numFmtId="0" fontId="41" fillId="0" borderId="14" xfId="0" applyFont="1" applyBorder="1" applyAlignment="1">
      <alignment horizontal="center"/>
    </xf>
    <xf numFmtId="0" fontId="41" fillId="0" borderId="14" xfId="0" applyFont="1" applyBorder="1"/>
    <xf numFmtId="3" fontId="41" fillId="0" borderId="14" xfId="0" applyNumberFormat="1" applyFont="1" applyBorder="1" applyAlignment="1">
      <alignment horizontal="right"/>
    </xf>
    <xf numFmtId="3" fontId="39" fillId="4" borderId="14" xfId="0" applyNumberFormat="1" applyFont="1" applyFill="1" applyBorder="1"/>
    <xf numFmtId="0" fontId="72" fillId="0" borderId="14" xfId="0" applyFont="1" applyBorder="1" applyAlignment="1">
      <alignment horizontal="center"/>
    </xf>
    <xf numFmtId="3" fontId="41" fillId="4" borderId="0" xfId="0" applyNumberFormat="1" applyFont="1" applyFill="1"/>
    <xf numFmtId="3" fontId="43" fillId="0" borderId="14" xfId="0" applyNumberFormat="1" applyFont="1" applyBorder="1"/>
    <xf numFmtId="3" fontId="39" fillId="0" borderId="14" xfId="0" applyNumberFormat="1" applyFont="1" applyBorder="1" applyAlignment="1">
      <alignment horizontal="center"/>
    </xf>
    <xf numFmtId="3" fontId="72" fillId="0" borderId="14" xfId="0" applyNumberFormat="1" applyFont="1" applyBorder="1" applyAlignment="1">
      <alignment horizontal="center"/>
    </xf>
    <xf numFmtId="4" fontId="39" fillId="0" borderId="0" xfId="0" applyNumberFormat="1" applyFont="1"/>
    <xf numFmtId="4" fontId="39" fillId="0" borderId="0" xfId="0" applyNumberFormat="1" applyFont="1" applyAlignment="1">
      <alignment horizontal="center"/>
    </xf>
    <xf numFmtId="0" fontId="41" fillId="0" borderId="0" xfId="5" applyFont="1" applyAlignment="1">
      <alignment horizontal="left"/>
    </xf>
    <xf numFmtId="0" fontId="39" fillId="0" borderId="0" xfId="0" applyFont="1" applyFill="1" applyAlignment="1">
      <alignment horizontal="center"/>
    </xf>
    <xf numFmtId="0" fontId="39" fillId="0" borderId="0" xfId="0" applyFont="1" applyFill="1"/>
    <xf numFmtId="0" fontId="41" fillId="0" borderId="0" xfId="0" applyFont="1" applyFill="1"/>
    <xf numFmtId="4" fontId="39" fillId="0" borderId="0" xfId="0" applyNumberFormat="1" applyFont="1" applyFill="1"/>
    <xf numFmtId="0" fontId="43" fillId="0" borderId="0" xfId="0" applyFont="1" applyFill="1"/>
    <xf numFmtId="4" fontId="39" fillId="0" borderId="0" xfId="0" applyNumberFormat="1" applyFont="1" applyFill="1" applyAlignment="1">
      <alignment horizontal="center"/>
    </xf>
    <xf numFmtId="0" fontId="38" fillId="0" borderId="0" xfId="0" applyFont="1" applyFill="1"/>
    <xf numFmtId="165" fontId="39" fillId="0" borderId="0" xfId="0" applyNumberFormat="1" applyFont="1" applyFill="1" applyAlignment="1">
      <alignment horizontal="right"/>
    </xf>
    <xf numFmtId="169" fontId="41" fillId="0" borderId="0" xfId="0" applyNumberFormat="1" applyFont="1" applyFill="1"/>
    <xf numFmtId="170" fontId="39" fillId="0" borderId="0" xfId="0" applyNumberFormat="1" applyFont="1" applyFill="1" applyAlignment="1">
      <alignment horizontal="center"/>
    </xf>
    <xf numFmtId="3" fontId="39" fillId="0" borderId="0" xfId="0" applyNumberFormat="1" applyFont="1" applyFill="1" applyAlignment="1">
      <alignment horizontal="center"/>
    </xf>
    <xf numFmtId="0" fontId="41" fillId="2" borderId="1" xfId="5" applyFont="1" applyFill="1" applyBorder="1" applyAlignment="1">
      <alignment horizontal="center" vertical="center"/>
    </xf>
    <xf numFmtId="0" fontId="41" fillId="2" borderId="2" xfId="5" applyFont="1" applyFill="1" applyBorder="1" applyAlignment="1">
      <alignment horizontal="center" vertical="center" wrapText="1"/>
    </xf>
    <xf numFmtId="0" fontId="41" fillId="2" borderId="3" xfId="5" applyFont="1" applyFill="1" applyBorder="1" applyAlignment="1">
      <alignment horizontal="center" vertical="center" wrapText="1"/>
    </xf>
    <xf numFmtId="0" fontId="43" fillId="4" borderId="2" xfId="5" applyFont="1" applyFill="1" applyBorder="1" applyAlignment="1">
      <alignment horizontal="center" vertical="center" wrapText="1"/>
    </xf>
    <xf numFmtId="0" fontId="43" fillId="4" borderId="50" xfId="5" applyFont="1" applyFill="1" applyBorder="1" applyAlignment="1">
      <alignment horizontal="center" vertical="center" wrapText="1"/>
    </xf>
    <xf numFmtId="0" fontId="41" fillId="6" borderId="2" xfId="5" applyFont="1" applyFill="1" applyBorder="1" applyAlignment="1">
      <alignment horizontal="center" vertical="center" wrapText="1"/>
    </xf>
    <xf numFmtId="0" fontId="41" fillId="2" borderId="56" xfId="5" applyFont="1" applyFill="1" applyBorder="1" applyAlignment="1">
      <alignment horizontal="center" vertical="center" wrapText="1"/>
    </xf>
    <xf numFmtId="0" fontId="43" fillId="4" borderId="56" xfId="5" applyFont="1" applyFill="1" applyBorder="1" applyAlignment="1">
      <alignment horizontal="center" vertical="center" wrapText="1"/>
    </xf>
    <xf numFmtId="0" fontId="43" fillId="4" borderId="5" xfId="5" applyFont="1" applyFill="1" applyBorder="1" applyAlignment="1">
      <alignment horizontal="center" vertical="center" wrapText="1"/>
    </xf>
    <xf numFmtId="0" fontId="38" fillId="2" borderId="3" xfId="5" applyFont="1" applyFill="1" applyBorder="1" applyAlignment="1">
      <alignment horizontal="center" vertical="center" wrapText="1"/>
    </xf>
    <xf numFmtId="0" fontId="39" fillId="2" borderId="2" xfId="5" applyFont="1" applyFill="1" applyBorder="1" applyAlignment="1">
      <alignment vertical="center"/>
    </xf>
    <xf numFmtId="0" fontId="39" fillId="2" borderId="30" xfId="5" applyFont="1" applyFill="1" applyBorder="1" applyAlignment="1">
      <alignment vertical="center"/>
    </xf>
    <xf numFmtId="0" fontId="41" fillId="2" borderId="30" xfId="5" applyFont="1" applyFill="1" applyBorder="1" applyAlignment="1">
      <alignment vertical="center"/>
    </xf>
    <xf numFmtId="0" fontId="43" fillId="2" borderId="1" xfId="5" applyFont="1" applyFill="1" applyBorder="1" applyAlignment="1">
      <alignment horizontal="center" vertical="center" wrapText="1"/>
    </xf>
    <xf numFmtId="0" fontId="43" fillId="2" borderId="5" xfId="5" applyFont="1" applyFill="1" applyBorder="1" applyAlignment="1">
      <alignment horizontal="center" vertical="center" wrapText="1"/>
    </xf>
    <xf numFmtId="0" fontId="43" fillId="2" borderId="50" xfId="5" applyFont="1" applyFill="1" applyBorder="1" applyAlignment="1">
      <alignment horizontal="center" vertical="center" wrapText="1"/>
    </xf>
    <xf numFmtId="0" fontId="40" fillId="6" borderId="2" xfId="5" applyFont="1" applyFill="1" applyBorder="1" applyAlignment="1">
      <alignment horizontal="center" vertical="center" wrapText="1"/>
    </xf>
    <xf numFmtId="0" fontId="43" fillId="2" borderId="6" xfId="5" applyFont="1" applyFill="1" applyBorder="1" applyAlignment="1">
      <alignment horizontal="center" vertical="center" wrapText="1"/>
    </xf>
    <xf numFmtId="0" fontId="43" fillId="2" borderId="3" xfId="5" applyFont="1" applyFill="1" applyBorder="1" applyAlignment="1">
      <alignment horizontal="center" vertical="center" wrapText="1"/>
    </xf>
    <xf numFmtId="3" fontId="41" fillId="0" borderId="16" xfId="0" applyNumberFormat="1" applyFont="1" applyFill="1" applyBorder="1"/>
    <xf numFmtId="3" fontId="39" fillId="0" borderId="23" xfId="0" applyNumberFormat="1" applyFont="1" applyFill="1" applyBorder="1"/>
    <xf numFmtId="3" fontId="39" fillId="0" borderId="25" xfId="0" applyNumberFormat="1" applyFont="1" applyFill="1" applyBorder="1"/>
    <xf numFmtId="3" fontId="43" fillId="0" borderId="25" xfId="0" applyNumberFormat="1" applyFont="1" applyFill="1" applyBorder="1"/>
    <xf numFmtId="3" fontId="43" fillId="0" borderId="26" xfId="0" applyNumberFormat="1" applyFont="1" applyFill="1" applyBorder="1"/>
    <xf numFmtId="3" fontId="43" fillId="6" borderId="17" xfId="0" applyNumberFormat="1" applyFont="1" applyFill="1" applyBorder="1"/>
    <xf numFmtId="3" fontId="39" fillId="0" borderId="7" xfId="0" applyNumberFormat="1" applyFont="1" applyFill="1" applyBorder="1"/>
    <xf numFmtId="4" fontId="49" fillId="0" borderId="0" xfId="0" applyNumberFormat="1" applyFont="1"/>
    <xf numFmtId="4" fontId="49" fillId="0" borderId="0" xfId="0" applyNumberFormat="1" applyFont="1" applyAlignment="1">
      <alignment horizontal="center"/>
    </xf>
    <xf numFmtId="3" fontId="41" fillId="0" borderId="10" xfId="0" applyNumberFormat="1" applyFont="1" applyFill="1" applyBorder="1"/>
    <xf numFmtId="3" fontId="41" fillId="0" borderId="11" xfId="0" applyNumberFormat="1" applyFont="1" applyFill="1" applyBorder="1"/>
    <xf numFmtId="3" fontId="43" fillId="0" borderId="14" xfId="0" applyNumberFormat="1" applyFont="1" applyFill="1" applyBorder="1"/>
    <xf numFmtId="3" fontId="43" fillId="0" borderId="71" xfId="0" applyNumberFormat="1" applyFont="1" applyFill="1" applyBorder="1"/>
    <xf numFmtId="3" fontId="40" fillId="6" borderId="58" xfId="0" applyNumberFormat="1" applyFont="1" applyFill="1" applyBorder="1"/>
    <xf numFmtId="3" fontId="39" fillId="0" borderId="8" xfId="0" applyNumberFormat="1" applyFont="1" applyFill="1" applyBorder="1"/>
    <xf numFmtId="3" fontId="41" fillId="3" borderId="34" xfId="0" applyNumberFormat="1" applyFont="1" applyFill="1" applyBorder="1"/>
    <xf numFmtId="3" fontId="44" fillId="3" borderId="37" xfId="0" applyNumberFormat="1" applyFont="1" applyFill="1" applyBorder="1"/>
    <xf numFmtId="3" fontId="44" fillId="3" borderId="49" xfId="0" applyNumberFormat="1" applyFont="1" applyFill="1" applyBorder="1"/>
    <xf numFmtId="3" fontId="42" fillId="6" borderId="32" xfId="0" applyNumberFormat="1" applyFont="1" applyFill="1" applyBorder="1"/>
    <xf numFmtId="3" fontId="41" fillId="3" borderId="35" xfId="0" applyNumberFormat="1" applyFont="1" applyFill="1" applyBorder="1"/>
    <xf numFmtId="3" fontId="38" fillId="3" borderId="34" xfId="0" applyNumberFormat="1" applyFont="1" applyFill="1" applyBorder="1"/>
    <xf numFmtId="3" fontId="39" fillId="6" borderId="17" xfId="0" applyNumberFormat="1" applyFont="1" applyFill="1" applyBorder="1"/>
    <xf numFmtId="3" fontId="39" fillId="6" borderId="58" xfId="0" applyNumberFormat="1" applyFont="1" applyFill="1" applyBorder="1"/>
    <xf numFmtId="3" fontId="40" fillId="21" borderId="58" xfId="0" applyNumberFormat="1" applyFont="1" applyFill="1" applyBorder="1"/>
    <xf numFmtId="3" fontId="43" fillId="4" borderId="14" xfId="0" applyNumberFormat="1" applyFont="1" applyFill="1" applyBorder="1"/>
    <xf numFmtId="4" fontId="49" fillId="4" borderId="0" xfId="0" applyNumberFormat="1" applyFont="1" applyFill="1" applyAlignment="1">
      <alignment horizontal="center"/>
    </xf>
    <xf numFmtId="3" fontId="73" fillId="0" borderId="14" xfId="0" applyNumberFormat="1" applyFont="1" applyFill="1" applyBorder="1"/>
    <xf numFmtId="3" fontId="73" fillId="0" borderId="71" xfId="0" applyNumberFormat="1" applyFont="1" applyFill="1" applyBorder="1"/>
    <xf numFmtId="0" fontId="43" fillId="3" borderId="25" xfId="0" applyFont="1" applyFill="1" applyBorder="1" applyAlignment="1">
      <alignment horizontal="center"/>
    </xf>
    <xf numFmtId="0" fontId="43" fillId="3" borderId="7" xfId="0" applyFont="1" applyFill="1" applyBorder="1" applyAlignment="1">
      <alignment wrapText="1"/>
    </xf>
    <xf numFmtId="3" fontId="44" fillId="0" borderId="11" xfId="0" applyNumberFormat="1" applyFont="1" applyFill="1" applyBorder="1"/>
    <xf numFmtId="3" fontId="43" fillId="0" borderId="19" xfId="0" applyNumberFormat="1" applyFont="1" applyFill="1" applyBorder="1"/>
    <xf numFmtId="3" fontId="43" fillId="0" borderId="8" xfId="0" applyNumberFormat="1" applyFont="1" applyFill="1" applyBorder="1"/>
    <xf numFmtId="0" fontId="39" fillId="3" borderId="62" xfId="0" applyFont="1" applyFill="1" applyBorder="1" applyAlignment="1">
      <alignment horizontal="center"/>
    </xf>
    <xf numFmtId="0" fontId="39" fillId="3" borderId="43" xfId="0" applyFont="1" applyFill="1" applyBorder="1" applyAlignment="1">
      <alignment wrapText="1"/>
    </xf>
    <xf numFmtId="3" fontId="41" fillId="0" borderId="12" xfId="0" applyNumberFormat="1" applyFont="1" applyFill="1" applyBorder="1"/>
    <xf numFmtId="3" fontId="39" fillId="0" borderId="29" xfId="0" applyNumberFormat="1" applyFont="1" applyFill="1" applyBorder="1"/>
    <xf numFmtId="3" fontId="39" fillId="0" borderId="24" xfId="0" applyNumberFormat="1" applyFont="1" applyFill="1" applyBorder="1"/>
    <xf numFmtId="3" fontId="43" fillId="0" borderId="24" xfId="0" applyNumberFormat="1" applyFont="1" applyFill="1" applyBorder="1"/>
    <xf numFmtId="3" fontId="43" fillId="0" borderId="73" xfId="0" applyNumberFormat="1" applyFont="1" applyFill="1" applyBorder="1"/>
    <xf numFmtId="3" fontId="39" fillId="6" borderId="74" xfId="0" applyNumberFormat="1" applyFont="1" applyFill="1" applyBorder="1"/>
    <xf numFmtId="3" fontId="39" fillId="0" borderId="9" xfId="0" applyNumberFormat="1" applyFont="1" applyFill="1" applyBorder="1"/>
    <xf numFmtId="0" fontId="39" fillId="3" borderId="0" xfId="0" applyFont="1" applyFill="1" applyBorder="1" applyAlignment="1">
      <alignment horizontal="center"/>
    </xf>
    <xf numFmtId="0" fontId="39" fillId="3" borderId="27" xfId="0" applyFont="1" applyFill="1" applyBorder="1" applyAlignment="1">
      <alignment wrapText="1"/>
    </xf>
    <xf numFmtId="3" fontId="41" fillId="0" borderId="36" xfId="0" applyNumberFormat="1" applyFont="1" applyFill="1" applyBorder="1"/>
    <xf numFmtId="3" fontId="39" fillId="0" borderId="18" xfId="0" applyNumberFormat="1" applyFont="1" applyFill="1" applyBorder="1"/>
    <xf numFmtId="3" fontId="41" fillId="0" borderId="13" xfId="0" applyNumberFormat="1" applyFont="1" applyFill="1" applyBorder="1"/>
    <xf numFmtId="3" fontId="44" fillId="0" borderId="13" xfId="0" applyNumberFormat="1" applyFont="1" applyFill="1" applyBorder="1"/>
    <xf numFmtId="3" fontId="44" fillId="0" borderId="72" xfId="0" applyNumberFormat="1" applyFont="1" applyFill="1" applyBorder="1"/>
    <xf numFmtId="3" fontId="41" fillId="6" borderId="15" xfId="0" applyNumberFormat="1" applyFont="1" applyFill="1" applyBorder="1"/>
    <xf numFmtId="3" fontId="41" fillId="0" borderId="31" xfId="0" applyNumberFormat="1" applyFont="1" applyFill="1" applyBorder="1"/>
    <xf numFmtId="0" fontId="39" fillId="3" borderId="14" xfId="0" applyFont="1" applyFill="1" applyBorder="1" applyAlignment="1">
      <alignment wrapText="1"/>
    </xf>
    <xf numFmtId="3" fontId="41" fillId="0" borderId="38" xfId="0" applyNumberFormat="1" applyFont="1" applyFill="1" applyBorder="1"/>
    <xf numFmtId="3" fontId="44" fillId="0" borderId="38" xfId="0" applyNumberFormat="1" applyFont="1" applyFill="1" applyBorder="1"/>
    <xf numFmtId="3" fontId="44" fillId="0" borderId="69" xfId="0" applyNumberFormat="1" applyFont="1" applyFill="1" applyBorder="1"/>
    <xf numFmtId="3" fontId="41" fillId="6" borderId="59" xfId="0" applyNumberFormat="1" applyFont="1" applyFill="1" applyBorder="1"/>
    <xf numFmtId="3" fontId="41" fillId="0" borderId="39" xfId="0" applyNumberFormat="1" applyFont="1" applyFill="1" applyBorder="1"/>
    <xf numFmtId="4" fontId="41" fillId="0" borderId="36" xfId="0" applyNumberFormat="1" applyFont="1" applyFill="1" applyBorder="1"/>
    <xf numFmtId="3" fontId="41" fillId="0" borderId="41" xfId="0" applyNumberFormat="1" applyFont="1" applyFill="1" applyBorder="1"/>
    <xf numFmtId="0" fontId="39" fillId="3" borderId="26" xfId="0" applyFont="1" applyFill="1" applyBorder="1" applyAlignment="1">
      <alignment horizontal="center"/>
    </xf>
    <xf numFmtId="3" fontId="43" fillId="5" borderId="71" xfId="0" applyNumberFormat="1" applyFont="1" applyFill="1" applyBorder="1"/>
    <xf numFmtId="3" fontId="41" fillId="0" borderId="29" xfId="0" applyNumberFormat="1" applyFont="1" applyFill="1" applyBorder="1"/>
    <xf numFmtId="3" fontId="41" fillId="0" borderId="24" xfId="0" applyNumberFormat="1" applyFont="1" applyFill="1" applyBorder="1"/>
    <xf numFmtId="3" fontId="44" fillId="0" borderId="24" xfId="0" applyNumberFormat="1" applyFont="1" applyFill="1" applyBorder="1"/>
    <xf numFmtId="3" fontId="44" fillId="0" borderId="73" xfId="0" applyNumberFormat="1" applyFont="1" applyFill="1" applyBorder="1"/>
    <xf numFmtId="3" fontId="41" fillId="6" borderId="74" xfId="0" applyNumberFormat="1" applyFont="1" applyFill="1" applyBorder="1"/>
    <xf numFmtId="3" fontId="41" fillId="0" borderId="9" xfId="0" applyNumberFormat="1" applyFont="1" applyFill="1" applyBorder="1"/>
    <xf numFmtId="0" fontId="39" fillId="3" borderId="28" xfId="0" applyFont="1" applyFill="1" applyBorder="1" applyAlignment="1">
      <alignment wrapText="1"/>
    </xf>
    <xf numFmtId="3" fontId="44" fillId="3" borderId="5" xfId="0" applyNumberFormat="1" applyFont="1" applyFill="1" applyBorder="1"/>
    <xf numFmtId="3" fontId="44" fillId="3" borderId="50" xfId="0" applyNumberFormat="1" applyFont="1" applyFill="1" applyBorder="1"/>
    <xf numFmtId="3" fontId="42" fillId="6" borderId="2" xfId="0" applyNumberFormat="1" applyFont="1" applyFill="1" applyBorder="1"/>
    <xf numFmtId="3" fontId="41" fillId="3" borderId="6" xfId="0" applyNumberFormat="1" applyFont="1" applyFill="1" applyBorder="1"/>
    <xf numFmtId="3" fontId="38" fillId="3" borderId="3" xfId="0" applyNumberFormat="1" applyFont="1" applyFill="1" applyBorder="1"/>
    <xf numFmtId="3" fontId="41" fillId="3" borderId="3" xfId="0" applyNumberFormat="1" applyFont="1" applyFill="1" applyBorder="1" applyAlignment="1">
      <alignment horizontal="right"/>
    </xf>
    <xf numFmtId="3" fontId="41" fillId="5" borderId="0" xfId="0" applyNumberFormat="1" applyFont="1" applyFill="1" applyBorder="1"/>
    <xf numFmtId="3" fontId="42" fillId="5" borderId="0" xfId="0" applyNumberFormat="1" applyFont="1" applyFill="1" applyBorder="1"/>
    <xf numFmtId="3" fontId="44" fillId="5" borderId="0" xfId="0" applyNumberFormat="1" applyFont="1" applyFill="1" applyBorder="1"/>
    <xf numFmtId="3" fontId="38" fillId="0" borderId="0" xfId="0" applyNumberFormat="1" applyFont="1" applyFill="1" applyBorder="1"/>
    <xf numFmtId="165" fontId="39" fillId="5" borderId="0" xfId="0" applyNumberFormat="1" applyFont="1" applyFill="1" applyAlignment="1">
      <alignment horizontal="right"/>
    </xf>
    <xf numFmtId="3" fontId="39" fillId="5" borderId="0" xfId="0" applyNumberFormat="1" applyFont="1" applyFill="1" applyAlignment="1">
      <alignment horizontal="center"/>
    </xf>
    <xf numFmtId="3" fontId="43" fillId="5" borderId="0" xfId="0" applyNumberFormat="1" applyFont="1" applyFill="1" applyAlignment="1">
      <alignment horizontal="center"/>
    </xf>
    <xf numFmtId="3" fontId="40" fillId="5" borderId="0" xfId="0" applyNumberFormat="1" applyFont="1" applyFill="1" applyAlignment="1">
      <alignment horizontal="center"/>
    </xf>
    <xf numFmtId="3" fontId="47" fillId="23" borderId="0" xfId="0" applyNumberFormat="1" applyFont="1" applyFill="1"/>
    <xf numFmtId="4" fontId="39" fillId="23" borderId="0" xfId="0" applyNumberFormat="1" applyFont="1" applyFill="1"/>
    <xf numFmtId="4" fontId="39" fillId="23" borderId="0" xfId="0" applyNumberFormat="1" applyFont="1" applyFill="1" applyAlignment="1">
      <alignment horizontal="center"/>
    </xf>
    <xf numFmtId="0" fontId="39" fillId="23" borderId="0" xfId="0" applyFont="1" applyFill="1" applyAlignment="1">
      <alignment horizontal="center"/>
    </xf>
    <xf numFmtId="0" fontId="41" fillId="23" borderId="0" xfId="0" applyFont="1" applyFill="1"/>
    <xf numFmtId="0" fontId="39" fillId="23" borderId="0" xfId="0" applyFont="1" applyFill="1" applyAlignment="1">
      <alignment horizontal="right"/>
    </xf>
    <xf numFmtId="0" fontId="43" fillId="23" borderId="0" xfId="0" applyFont="1" applyFill="1" applyAlignment="1">
      <alignment horizontal="center"/>
    </xf>
    <xf numFmtId="10" fontId="44" fillId="23" borderId="0" xfId="8" applyNumberFormat="1" applyFont="1" applyFill="1"/>
    <xf numFmtId="0" fontId="41" fillId="5" borderId="0" xfId="10" applyFont="1" applyFill="1" applyBorder="1" applyAlignment="1"/>
    <xf numFmtId="43" fontId="40" fillId="5" borderId="0" xfId="1" applyFont="1" applyFill="1"/>
    <xf numFmtId="0" fontId="40" fillId="5" borderId="0" xfId="3" applyFont="1" applyFill="1"/>
    <xf numFmtId="0" fontId="47" fillId="5" borderId="0" xfId="3" applyFont="1" applyFill="1"/>
    <xf numFmtId="43" fontId="47" fillId="5" borderId="0" xfId="1" applyFont="1" applyFill="1"/>
    <xf numFmtId="172" fontId="40" fillId="5" borderId="0" xfId="1" applyNumberFormat="1" applyFont="1" applyFill="1"/>
    <xf numFmtId="3" fontId="40" fillId="5" borderId="0" xfId="3" applyNumberFormat="1" applyFont="1" applyFill="1"/>
    <xf numFmtId="0" fontId="43" fillId="5" borderId="0" xfId="3" applyFont="1" applyFill="1"/>
    <xf numFmtId="0" fontId="39" fillId="24" borderId="0" xfId="3" applyFont="1" applyFill="1"/>
    <xf numFmtId="3" fontId="43" fillId="5" borderId="0" xfId="3" applyNumberFormat="1" applyFont="1" applyFill="1"/>
    <xf numFmtId="0" fontId="41" fillId="2" borderId="3" xfId="5" applyFont="1" applyFill="1" applyBorder="1" applyAlignment="1">
      <alignment horizontal="center" vertical="center"/>
    </xf>
    <xf numFmtId="0" fontId="41" fillId="2" borderId="70" xfId="5" applyFont="1" applyFill="1" applyBorder="1" applyAlignment="1">
      <alignment horizontal="center" vertical="center"/>
    </xf>
    <xf numFmtId="0" fontId="41" fillId="2" borderId="64" xfId="5" applyFont="1" applyFill="1" applyBorder="1" applyAlignment="1">
      <alignment horizontal="center" vertical="center"/>
    </xf>
    <xf numFmtId="3" fontId="42" fillId="9" borderId="2" xfId="10" applyNumberFormat="1" applyFont="1" applyFill="1" applyBorder="1"/>
    <xf numFmtId="3" fontId="42" fillId="9" borderId="5" xfId="10" applyNumberFormat="1" applyFont="1" applyFill="1" applyBorder="1"/>
    <xf numFmtId="3" fontId="42" fillId="9" borderId="30" xfId="10" applyNumberFormat="1" applyFont="1" applyFill="1" applyBorder="1"/>
    <xf numFmtId="3" fontId="42" fillId="9" borderId="1" xfId="10" applyNumberFormat="1" applyFont="1" applyFill="1" applyBorder="1"/>
    <xf numFmtId="3" fontId="42" fillId="9" borderId="22" xfId="10" applyNumberFormat="1" applyFont="1" applyFill="1" applyBorder="1"/>
    <xf numFmtId="3" fontId="42" fillId="9" borderId="50" xfId="10" applyNumberFormat="1" applyFont="1" applyFill="1" applyBorder="1"/>
    <xf numFmtId="3" fontId="42" fillId="9" borderId="56" xfId="10" applyNumberFormat="1" applyFont="1" applyFill="1" applyBorder="1"/>
    <xf numFmtId="0" fontId="43" fillId="5" borderId="0" xfId="3" applyFont="1" applyFill="1" applyAlignment="1">
      <alignment horizontal="center"/>
    </xf>
    <xf numFmtId="0" fontId="47" fillId="5" borderId="0" xfId="3" applyFont="1" applyFill="1" applyAlignment="1">
      <alignment horizontal="center"/>
    </xf>
    <xf numFmtId="0" fontId="40" fillId="24" borderId="0" xfId="3" applyFont="1" applyFill="1"/>
    <xf numFmtId="3" fontId="39" fillId="0" borderId="17" xfId="10" applyNumberFormat="1" applyFont="1" applyFill="1" applyBorder="1" applyAlignment="1">
      <alignment horizontal="center" vertical="center"/>
    </xf>
    <xf numFmtId="3" fontId="39" fillId="0" borderId="27" xfId="10" applyNumberFormat="1" applyFont="1" applyFill="1" applyBorder="1" applyAlignment="1">
      <alignment horizontal="left" vertical="center"/>
    </xf>
    <xf numFmtId="3" fontId="39" fillId="0" borderId="25" xfId="10" applyNumberFormat="1" applyFont="1" applyFill="1" applyBorder="1" applyAlignment="1">
      <alignment horizontal="center" vertical="center"/>
    </xf>
    <xf numFmtId="3" fontId="39" fillId="0" borderId="47" xfId="10" applyNumberFormat="1" applyFont="1" applyFill="1" applyBorder="1" applyAlignment="1">
      <alignment horizontal="center" vertical="center"/>
    </xf>
    <xf numFmtId="3" fontId="39" fillId="0" borderId="23" xfId="10" applyNumberFormat="1" applyFont="1" applyFill="1" applyBorder="1" applyAlignment="1">
      <alignment horizontal="center" vertical="center"/>
    </xf>
    <xf numFmtId="3" fontId="39" fillId="0" borderId="42" xfId="10" applyNumberFormat="1" applyFont="1" applyFill="1" applyBorder="1" applyAlignment="1">
      <alignment horizontal="right" vertical="center"/>
    </xf>
    <xf numFmtId="3" fontId="39" fillId="0" borderId="47" xfId="10" applyNumberFormat="1" applyFont="1" applyFill="1" applyBorder="1" applyAlignment="1">
      <alignment horizontal="right" vertical="center"/>
    </xf>
    <xf numFmtId="3" fontId="39" fillId="0" borderId="25" xfId="10" applyNumberFormat="1" applyFont="1" applyFill="1" applyBorder="1" applyAlignment="1">
      <alignment horizontal="right" vertical="center"/>
    </xf>
    <xf numFmtId="3" fontId="39" fillId="0" borderId="26" xfId="10" applyNumberFormat="1" applyFont="1" applyFill="1" applyBorder="1" applyAlignment="1">
      <alignment horizontal="right" vertical="center"/>
    </xf>
    <xf numFmtId="3" fontId="39" fillId="0" borderId="27" xfId="10" applyNumberFormat="1" applyFont="1" applyFill="1" applyBorder="1" applyAlignment="1">
      <alignment horizontal="right" vertical="center"/>
    </xf>
    <xf numFmtId="3" fontId="43" fillId="5" borderId="0" xfId="3" applyNumberFormat="1" applyFont="1" applyFill="1" applyAlignment="1">
      <alignment horizontal="right" vertical="center"/>
    </xf>
    <xf numFmtId="9" fontId="47" fillId="5" borderId="0" xfId="8" applyFont="1" applyFill="1" applyAlignment="1">
      <alignment horizontal="center" vertical="center" wrapText="1"/>
    </xf>
    <xf numFmtId="0" fontId="39" fillId="24" borderId="0" xfId="3" applyFont="1" applyFill="1" applyAlignment="1">
      <alignment horizontal="center" vertical="center"/>
    </xf>
    <xf numFmtId="3" fontId="39" fillId="0" borderId="17" xfId="10" applyNumberFormat="1" applyFont="1" applyFill="1" applyBorder="1"/>
    <xf numFmtId="3" fontId="39" fillId="0" borderId="27" xfId="10" applyNumberFormat="1" applyFont="1" applyFill="1" applyBorder="1"/>
    <xf numFmtId="3" fontId="39" fillId="0" borderId="25" xfId="10" applyNumberFormat="1" applyFont="1" applyFill="1" applyBorder="1"/>
    <xf numFmtId="3" fontId="39" fillId="0" borderId="47" xfId="10" applyNumberFormat="1" applyFont="1" applyFill="1" applyBorder="1"/>
    <xf numFmtId="3" fontId="39" fillId="0" borderId="23" xfId="10" applyNumberFormat="1" applyFont="1" applyFill="1" applyBorder="1"/>
    <xf numFmtId="3" fontId="39" fillId="0" borderId="42" xfId="10" applyNumberFormat="1" applyFont="1" applyFill="1" applyBorder="1"/>
    <xf numFmtId="3" fontId="39" fillId="0" borderId="26" xfId="10" applyNumberFormat="1" applyFont="1" applyFill="1" applyBorder="1"/>
    <xf numFmtId="3" fontId="47" fillId="5" borderId="0" xfId="3" applyNumberFormat="1" applyFont="1" applyFill="1"/>
    <xf numFmtId="3" fontId="39" fillId="0" borderId="58" xfId="10" applyNumberFormat="1" applyFont="1" applyFill="1" applyBorder="1"/>
    <xf numFmtId="3" fontId="39" fillId="0" borderId="14" xfId="10" applyNumberFormat="1" applyFont="1" applyFill="1" applyBorder="1"/>
    <xf numFmtId="3" fontId="39" fillId="0" borderId="62" xfId="10" applyNumberFormat="1" applyFont="1" applyFill="1" applyBorder="1"/>
    <xf numFmtId="3" fontId="39" fillId="0" borderId="19" xfId="10" applyNumberFormat="1" applyFont="1" applyFill="1" applyBorder="1"/>
    <xf numFmtId="3" fontId="39" fillId="0" borderId="21" xfId="10" applyNumberFormat="1" applyFont="1" applyFill="1" applyBorder="1"/>
    <xf numFmtId="3" fontId="39" fillId="0" borderId="71" xfId="10" applyNumberFormat="1" applyFont="1" applyFill="1" applyBorder="1"/>
    <xf numFmtId="3" fontId="39" fillId="0" borderId="43" xfId="10" applyNumberFormat="1" applyFont="1" applyFill="1" applyBorder="1"/>
    <xf numFmtId="3" fontId="39" fillId="4" borderId="71" xfId="10" applyNumberFormat="1" applyFont="1" applyFill="1" applyBorder="1"/>
    <xf numFmtId="3" fontId="39" fillId="8" borderId="65" xfId="10" applyNumberFormat="1" applyFont="1" applyFill="1" applyBorder="1"/>
    <xf numFmtId="3" fontId="39" fillId="8" borderId="51" xfId="10" applyNumberFormat="1" applyFont="1" applyFill="1" applyBorder="1"/>
    <xf numFmtId="3" fontId="39" fillId="8" borderId="45" xfId="10" applyNumberFormat="1" applyFont="1" applyFill="1" applyBorder="1"/>
    <xf numFmtId="3" fontId="39" fillId="8" borderId="54" xfId="10" applyNumberFormat="1" applyFont="1" applyFill="1" applyBorder="1"/>
    <xf numFmtId="3" fontId="39" fillId="8" borderId="55" xfId="10" applyNumberFormat="1" applyFont="1" applyFill="1" applyBorder="1"/>
    <xf numFmtId="3" fontId="39" fillId="8" borderId="52" xfId="10" applyNumberFormat="1" applyFont="1" applyFill="1" applyBorder="1"/>
    <xf numFmtId="3" fontId="39" fillId="8" borderId="28" xfId="10" applyNumberFormat="1" applyFont="1" applyFill="1" applyBorder="1"/>
    <xf numFmtId="3" fontId="39" fillId="8" borderId="32" xfId="10" applyNumberFormat="1" applyFont="1" applyFill="1" applyBorder="1"/>
    <xf numFmtId="3" fontId="39" fillId="8" borderId="37" xfId="10" applyNumberFormat="1" applyFont="1" applyFill="1" applyBorder="1"/>
    <xf numFmtId="3" fontId="39" fillId="8" borderId="44" xfId="10" applyNumberFormat="1" applyFont="1" applyFill="1" applyBorder="1"/>
    <xf numFmtId="3" fontId="39" fillId="8" borderId="40" xfId="10" applyNumberFormat="1" applyFont="1" applyFill="1" applyBorder="1"/>
    <xf numFmtId="3" fontId="39" fillId="8" borderId="48" xfId="10" applyNumberFormat="1" applyFont="1" applyFill="1" applyBorder="1"/>
    <xf numFmtId="3" fontId="39" fillId="8" borderId="49" xfId="10" applyNumberFormat="1" applyFont="1" applyFill="1" applyBorder="1"/>
    <xf numFmtId="3" fontId="39" fillId="8" borderId="33" xfId="10" applyNumberFormat="1" applyFont="1" applyFill="1" applyBorder="1"/>
    <xf numFmtId="0" fontId="39" fillId="3" borderId="43" xfId="3" applyFont="1" applyFill="1" applyBorder="1" applyAlignment="1">
      <alignment wrapText="1"/>
    </xf>
    <xf numFmtId="3" fontId="40" fillId="9" borderId="32" xfId="10" applyNumberFormat="1" applyFont="1" applyFill="1" applyBorder="1"/>
    <xf numFmtId="3" fontId="40" fillId="9" borderId="37" xfId="10" applyNumberFormat="1" applyFont="1" applyFill="1" applyBorder="1"/>
    <xf numFmtId="3" fontId="40" fillId="9" borderId="44" xfId="10" applyNumberFormat="1" applyFont="1" applyFill="1" applyBorder="1"/>
    <xf numFmtId="3" fontId="40" fillId="9" borderId="40" xfId="10" applyNumberFormat="1" applyFont="1" applyFill="1" applyBorder="1"/>
    <xf numFmtId="3" fontId="40" fillId="9" borderId="48" xfId="10" applyNumberFormat="1" applyFont="1" applyFill="1" applyBorder="1"/>
    <xf numFmtId="3" fontId="40" fillId="9" borderId="49" xfId="10" applyNumberFormat="1" applyFont="1" applyFill="1" applyBorder="1"/>
    <xf numFmtId="3" fontId="40" fillId="9" borderId="33" xfId="10" applyNumberFormat="1" applyFont="1" applyFill="1" applyBorder="1"/>
    <xf numFmtId="0" fontId="39" fillId="3" borderId="66" xfId="3" applyFont="1" applyFill="1" applyBorder="1" applyAlignment="1">
      <alignment wrapText="1"/>
    </xf>
    <xf numFmtId="3" fontId="43" fillId="8" borderId="65" xfId="10" applyNumberFormat="1" applyFont="1" applyFill="1" applyBorder="1"/>
    <xf numFmtId="3" fontId="43" fillId="8" borderId="51" xfId="10" applyNumberFormat="1" applyFont="1" applyFill="1" applyBorder="1"/>
    <xf numFmtId="3" fontId="43" fillId="8" borderId="45" xfId="10" applyNumberFormat="1" applyFont="1" applyFill="1" applyBorder="1"/>
    <xf numFmtId="3" fontId="43" fillId="8" borderId="54" xfId="10" applyNumberFormat="1" applyFont="1" applyFill="1" applyBorder="1"/>
    <xf numFmtId="3" fontId="43" fillId="8" borderId="55" xfId="10" applyNumberFormat="1" applyFont="1" applyFill="1" applyBorder="1"/>
    <xf numFmtId="3" fontId="43" fillId="8" borderId="52" xfId="10" applyNumberFormat="1" applyFont="1" applyFill="1" applyBorder="1"/>
    <xf numFmtId="3" fontId="43" fillId="8" borderId="28" xfId="10" applyNumberFormat="1" applyFont="1" applyFill="1" applyBorder="1"/>
    <xf numFmtId="0" fontId="43" fillId="24" borderId="0" xfId="3" applyFont="1" applyFill="1"/>
    <xf numFmtId="3" fontId="43" fillId="0" borderId="59" xfId="10" applyNumberFormat="1" applyFont="1" applyFill="1" applyBorder="1" applyAlignment="1">
      <alignment horizontal="center"/>
    </xf>
    <xf numFmtId="3" fontId="43" fillId="0" borderId="43" xfId="10" applyNumberFormat="1" applyFont="1" applyFill="1" applyBorder="1" applyAlignment="1">
      <alignment horizontal="right"/>
    </xf>
    <xf numFmtId="3" fontId="43" fillId="0" borderId="58" xfId="10" applyNumberFormat="1" applyFont="1" applyFill="1" applyBorder="1"/>
    <xf numFmtId="3" fontId="43" fillId="0" borderId="13" xfId="10" applyNumberFormat="1" applyFont="1" applyFill="1" applyBorder="1"/>
    <xf numFmtId="3" fontId="43" fillId="0" borderId="62" xfId="10" applyNumberFormat="1" applyFont="1" applyFill="1" applyBorder="1"/>
    <xf numFmtId="3" fontId="43" fillId="0" borderId="19" xfId="10" applyNumberFormat="1" applyFont="1" applyFill="1" applyBorder="1"/>
    <xf numFmtId="3" fontId="43" fillId="0" borderId="21" xfId="10" applyNumberFormat="1" applyFont="1" applyFill="1" applyBorder="1"/>
    <xf numFmtId="3" fontId="43" fillId="0" borderId="71" xfId="10" applyNumberFormat="1" applyFont="1" applyFill="1" applyBorder="1"/>
    <xf numFmtId="3" fontId="43" fillId="0" borderId="14" xfId="10" applyNumberFormat="1" applyFont="1" applyFill="1" applyBorder="1"/>
    <xf numFmtId="3" fontId="43" fillId="0" borderId="43" xfId="10" applyNumberFormat="1" applyFont="1" applyFill="1" applyBorder="1"/>
    <xf numFmtId="3" fontId="43" fillId="0" borderId="25" xfId="10" applyNumberFormat="1" applyFont="1" applyFill="1" applyBorder="1"/>
    <xf numFmtId="3" fontId="43" fillId="4" borderId="62" xfId="10" applyNumberFormat="1" applyFont="1" applyFill="1" applyBorder="1"/>
    <xf numFmtId="3" fontId="39" fillId="0" borderId="13" xfId="10" applyNumberFormat="1" applyFont="1" applyFill="1" applyBorder="1"/>
    <xf numFmtId="3" fontId="39" fillId="4" borderId="14" xfId="10" applyNumberFormat="1" applyFont="1" applyFill="1" applyBorder="1"/>
    <xf numFmtId="3" fontId="43" fillId="4" borderId="14" xfId="10" applyNumberFormat="1" applyFont="1" applyFill="1" applyBorder="1"/>
    <xf numFmtId="3" fontId="47" fillId="0" borderId="59" xfId="10" applyNumberFormat="1" applyFont="1" applyFill="1" applyBorder="1" applyAlignment="1">
      <alignment horizontal="center"/>
    </xf>
    <xf numFmtId="0" fontId="47" fillId="3" borderId="43" xfId="3" applyFont="1" applyFill="1" applyBorder="1" applyAlignment="1">
      <alignment wrapText="1"/>
    </xf>
    <xf numFmtId="3" fontId="47" fillId="0" borderId="58" xfId="10" applyNumberFormat="1" applyFont="1" applyFill="1" applyBorder="1"/>
    <xf numFmtId="3" fontId="47" fillId="0" borderId="71" xfId="10" applyNumberFormat="1" applyFont="1" applyFill="1" applyBorder="1"/>
    <xf numFmtId="3" fontId="47" fillId="0" borderId="19" xfId="10" applyNumberFormat="1" applyFont="1" applyFill="1" applyBorder="1"/>
    <xf numFmtId="3" fontId="47" fillId="0" borderId="21" xfId="10" applyNumberFormat="1" applyFont="1" applyFill="1" applyBorder="1"/>
    <xf numFmtId="3" fontId="47" fillId="0" borderId="62" xfId="10" applyNumberFormat="1" applyFont="1" applyFill="1" applyBorder="1"/>
    <xf numFmtId="3" fontId="47" fillId="0" borderId="14" xfId="10" applyNumberFormat="1" applyFont="1" applyFill="1" applyBorder="1"/>
    <xf numFmtId="3" fontId="47" fillId="0" borderId="43" xfId="10" applyNumberFormat="1" applyFont="1" applyFill="1" applyBorder="1"/>
    <xf numFmtId="0" fontId="47" fillId="24" borderId="0" xfId="3" applyFont="1" applyFill="1"/>
    <xf numFmtId="3" fontId="39" fillId="9" borderId="32" xfId="10" applyNumberFormat="1" applyFont="1" applyFill="1" applyBorder="1"/>
    <xf numFmtId="3" fontId="39" fillId="9" borderId="37" xfId="10" applyNumberFormat="1" applyFont="1" applyFill="1" applyBorder="1"/>
    <xf numFmtId="3" fontId="39" fillId="9" borderId="44" xfId="10" applyNumberFormat="1" applyFont="1" applyFill="1" applyBorder="1"/>
    <xf numFmtId="3" fontId="39" fillId="9" borderId="40" xfId="10" applyNumberFormat="1" applyFont="1" applyFill="1" applyBorder="1"/>
    <xf numFmtId="3" fontId="39" fillId="9" borderId="48" xfId="10" applyNumberFormat="1" applyFont="1" applyFill="1" applyBorder="1"/>
    <xf numFmtId="3" fontId="39" fillId="9" borderId="49" xfId="10" applyNumberFormat="1" applyFont="1" applyFill="1" applyBorder="1"/>
    <xf numFmtId="3" fontId="39" fillId="9" borderId="33" xfId="10" applyNumberFormat="1" applyFont="1" applyFill="1" applyBorder="1"/>
    <xf numFmtId="0" fontId="40" fillId="0" borderId="4" xfId="3" applyFont="1" applyBorder="1"/>
    <xf numFmtId="3" fontId="42" fillId="10" borderId="2" xfId="3" applyNumberFormat="1" applyFont="1" applyFill="1" applyBorder="1" applyAlignment="1">
      <alignment vertical="center" wrapText="1"/>
    </xf>
    <xf numFmtId="3" fontId="42" fillId="10" borderId="5" xfId="3" applyNumberFormat="1" applyFont="1" applyFill="1" applyBorder="1" applyAlignment="1">
      <alignment vertical="center" wrapText="1"/>
    </xf>
    <xf numFmtId="3" fontId="42" fillId="10" borderId="30" xfId="3" applyNumberFormat="1" applyFont="1" applyFill="1" applyBorder="1" applyAlignment="1">
      <alignment vertical="center" wrapText="1"/>
    </xf>
    <xf numFmtId="3" fontId="42" fillId="10" borderId="1" xfId="3" applyNumberFormat="1" applyFont="1" applyFill="1" applyBorder="1" applyAlignment="1">
      <alignment vertical="center" wrapText="1"/>
    </xf>
    <xf numFmtId="3" fontId="42" fillId="10" borderId="22" xfId="3" applyNumberFormat="1" applyFont="1" applyFill="1" applyBorder="1" applyAlignment="1">
      <alignment vertical="center" wrapText="1"/>
    </xf>
    <xf numFmtId="3" fontId="42" fillId="10" borderId="50" xfId="3" applyNumberFormat="1" applyFont="1" applyFill="1" applyBorder="1" applyAlignment="1">
      <alignment vertical="center" wrapText="1"/>
    </xf>
    <xf numFmtId="3" fontId="42" fillId="10" borderId="56" xfId="3" applyNumberFormat="1" applyFont="1" applyFill="1" applyBorder="1" applyAlignment="1">
      <alignment vertical="center" wrapText="1"/>
    </xf>
    <xf numFmtId="0" fontId="43" fillId="0" borderId="36" xfId="3" applyFont="1" applyBorder="1"/>
    <xf numFmtId="0" fontId="43" fillId="0" borderId="2" xfId="3" applyFont="1" applyBorder="1"/>
    <xf numFmtId="0" fontId="43" fillId="0" borderId="6" xfId="3" applyFont="1" applyBorder="1"/>
    <xf numFmtId="3" fontId="43" fillId="0" borderId="0" xfId="3" applyNumberFormat="1" applyFont="1" applyBorder="1"/>
    <xf numFmtId="3" fontId="43" fillId="0" borderId="59" xfId="3" applyNumberFormat="1" applyFont="1" applyBorder="1"/>
    <xf numFmtId="3" fontId="43" fillId="0" borderId="69" xfId="3" applyNumberFormat="1" applyFont="1" applyBorder="1"/>
    <xf numFmtId="3" fontId="43" fillId="0" borderId="57" xfId="3" applyNumberFormat="1" applyFont="1" applyBorder="1"/>
    <xf numFmtId="3" fontId="43" fillId="0" borderId="39" xfId="3" applyNumberFormat="1" applyFont="1" applyBorder="1"/>
    <xf numFmtId="0" fontId="40" fillId="0" borderId="53" xfId="3" applyFont="1" applyBorder="1"/>
    <xf numFmtId="3" fontId="39" fillId="5" borderId="0" xfId="3" applyNumberFormat="1" applyFont="1" applyFill="1"/>
    <xf numFmtId="0" fontId="41" fillId="0" borderId="0" xfId="5" applyFont="1" applyFill="1"/>
    <xf numFmtId="0" fontId="41" fillId="0" borderId="0" xfId="7" applyFont="1" applyFill="1" applyAlignment="1">
      <alignment wrapText="1"/>
    </xf>
    <xf numFmtId="0" fontId="39" fillId="0" borderId="0" xfId="0" applyFont="1" applyFill="1" applyAlignment="1"/>
    <xf numFmtId="0" fontId="39" fillId="0" borderId="0" xfId="7" applyFont="1" applyFill="1"/>
    <xf numFmtId="0" fontId="43" fillId="0" borderId="0" xfId="7" applyFont="1" applyFill="1"/>
    <xf numFmtId="0" fontId="39" fillId="0" borderId="0" xfId="7" applyFont="1" applyFill="1" applyAlignment="1">
      <alignment horizontal="center"/>
    </xf>
    <xf numFmtId="0" fontId="47" fillId="0" borderId="0" xfId="7" applyFont="1" applyFill="1" applyAlignment="1">
      <alignment horizontal="center"/>
    </xf>
    <xf numFmtId="0" fontId="43" fillId="0" borderId="0" xfId="7" applyFont="1" applyFill="1" applyAlignment="1">
      <alignment horizontal="center"/>
    </xf>
    <xf numFmtId="0" fontId="39" fillId="23" borderId="0" xfId="7" applyFont="1" applyFill="1"/>
    <xf numFmtId="0" fontId="41" fillId="0" borderId="0" xfId="7" applyFont="1" applyFill="1"/>
    <xf numFmtId="0" fontId="41" fillId="3" borderId="3" xfId="4" applyFont="1" applyFill="1" applyBorder="1" applyAlignment="1">
      <alignment horizontal="center" vertical="center"/>
    </xf>
    <xf numFmtId="2" fontId="41" fillId="3" borderId="3" xfId="4" applyNumberFormat="1" applyFont="1" applyFill="1" applyBorder="1" applyAlignment="1">
      <alignment horizontal="center" vertical="center" wrapText="1"/>
    </xf>
    <xf numFmtId="0" fontId="41" fillId="3" borderId="2" xfId="4" applyFont="1" applyFill="1" applyBorder="1" applyAlignment="1">
      <alignment horizontal="center" vertical="center"/>
    </xf>
    <xf numFmtId="3" fontId="41" fillId="3" borderId="3" xfId="4" applyNumberFormat="1" applyFont="1" applyFill="1" applyBorder="1" applyAlignment="1">
      <alignment horizontal="center" vertical="center" wrapText="1"/>
    </xf>
    <xf numFmtId="3" fontId="44" fillId="3" borderId="3" xfId="4" applyNumberFormat="1" applyFont="1" applyFill="1" applyBorder="1" applyAlignment="1">
      <alignment horizontal="center" vertical="center" wrapText="1"/>
    </xf>
    <xf numFmtId="0" fontId="39" fillId="0" borderId="30" xfId="7" applyFont="1" applyBorder="1"/>
    <xf numFmtId="0" fontId="41" fillId="0" borderId="30" xfId="4" applyFont="1" applyBorder="1"/>
    <xf numFmtId="3" fontId="41" fillId="5" borderId="2" xfId="7" applyNumberFormat="1" applyFont="1" applyFill="1" applyBorder="1" applyAlignment="1"/>
    <xf numFmtId="3" fontId="41" fillId="5" borderId="30" xfId="7" applyNumberFormat="1" applyFont="1" applyFill="1" applyBorder="1" applyAlignment="1"/>
    <xf numFmtId="3" fontId="44" fillId="5" borderId="30" xfId="7" applyNumberFormat="1" applyFont="1" applyFill="1" applyBorder="1" applyAlignment="1"/>
    <xf numFmtId="3" fontId="41" fillId="5" borderId="6" xfId="7" applyNumberFormat="1" applyFont="1" applyFill="1" applyBorder="1" applyAlignment="1"/>
    <xf numFmtId="0" fontId="41" fillId="0" borderId="59" xfId="7" applyFont="1" applyBorder="1" applyAlignment="1">
      <alignment vertical="center" textRotation="180"/>
    </xf>
    <xf numFmtId="49" fontId="39" fillId="0" borderId="16" xfId="7" applyNumberFormat="1" applyFont="1" applyBorder="1" applyAlignment="1">
      <alignment horizontal="left"/>
    </xf>
    <xf numFmtId="0" fontId="39" fillId="0" borderId="16" xfId="7" applyFont="1" applyBorder="1"/>
    <xf numFmtId="0" fontId="39" fillId="0" borderId="16" xfId="7" applyFont="1" applyBorder="1" applyAlignment="1">
      <alignment horizontal="center"/>
    </xf>
    <xf numFmtId="0" fontId="39" fillId="0" borderId="15" xfId="7" applyFont="1" applyBorder="1" applyAlignment="1">
      <alignment horizontal="center"/>
    </xf>
    <xf numFmtId="3" fontId="39" fillId="0" borderId="16" xfId="7" applyNumberFormat="1" applyFont="1" applyBorder="1" applyAlignment="1">
      <alignment horizontal="right"/>
    </xf>
    <xf numFmtId="3" fontId="43" fillId="0" borderId="16" xfId="7" applyNumberFormat="1" applyFont="1" applyBorder="1" applyAlignment="1">
      <alignment horizontal="right"/>
    </xf>
    <xf numFmtId="3" fontId="41" fillId="0" borderId="16" xfId="7" applyNumberFormat="1" applyFont="1" applyBorder="1" applyAlignment="1">
      <alignment horizontal="right"/>
    </xf>
    <xf numFmtId="3" fontId="41" fillId="0" borderId="16" xfId="7" applyNumberFormat="1" applyFont="1" applyBorder="1" applyAlignment="1">
      <alignment horizontal="center"/>
    </xf>
    <xf numFmtId="49" fontId="39" fillId="0" borderId="10" xfId="7" applyNumberFormat="1" applyFont="1" applyBorder="1" applyAlignment="1">
      <alignment horizontal="left"/>
    </xf>
    <xf numFmtId="0" fontId="39" fillId="0" borderId="10" xfId="7" applyFont="1" applyBorder="1"/>
    <xf numFmtId="0" fontId="39" fillId="0" borderId="10" xfId="7" applyFont="1" applyBorder="1" applyAlignment="1">
      <alignment horizontal="center"/>
    </xf>
    <xf numFmtId="0" fontId="39" fillId="0" borderId="17" xfId="7" applyFont="1" applyBorder="1" applyAlignment="1">
      <alignment horizontal="center"/>
    </xf>
    <xf numFmtId="3" fontId="39" fillId="0" borderId="10" xfId="7" applyNumberFormat="1" applyFont="1" applyBorder="1" applyAlignment="1">
      <alignment horizontal="right"/>
    </xf>
    <xf numFmtId="3" fontId="43" fillId="0" borderId="10" xfId="7" applyNumberFormat="1" applyFont="1" applyBorder="1" applyAlignment="1">
      <alignment horizontal="right"/>
    </xf>
    <xf numFmtId="3" fontId="41" fillId="0" borderId="10" xfId="7" applyNumberFormat="1" applyFont="1" applyBorder="1" applyAlignment="1">
      <alignment horizontal="right"/>
    </xf>
    <xf numFmtId="3" fontId="41" fillId="0" borderId="10" xfId="7" applyNumberFormat="1" applyFont="1" applyBorder="1" applyAlignment="1">
      <alignment horizontal="center"/>
    </xf>
    <xf numFmtId="49" fontId="39" fillId="0" borderId="11" xfId="7" applyNumberFormat="1" applyFont="1" applyBorder="1" applyAlignment="1">
      <alignment horizontal="left"/>
    </xf>
    <xf numFmtId="0" fontId="39" fillId="0" borderId="11" xfId="7" applyFont="1" applyBorder="1"/>
    <xf numFmtId="0" fontId="39" fillId="0" borderId="11" xfId="7" applyFont="1" applyBorder="1" applyAlignment="1">
      <alignment horizontal="center"/>
    </xf>
    <xf numFmtId="0" fontId="39" fillId="0" borderId="58" xfId="7" applyFont="1" applyBorder="1" applyAlignment="1">
      <alignment horizontal="center"/>
    </xf>
    <xf numFmtId="3" fontId="39" fillId="0" borderId="11" xfId="7" applyNumberFormat="1" applyFont="1" applyBorder="1" applyAlignment="1">
      <alignment horizontal="right"/>
    </xf>
    <xf numFmtId="3" fontId="41" fillId="0" borderId="11" xfId="7" applyNumberFormat="1" applyFont="1" applyBorder="1" applyAlignment="1">
      <alignment horizontal="right"/>
    </xf>
    <xf numFmtId="3" fontId="41" fillId="0" borderId="11" xfId="7" applyNumberFormat="1" applyFont="1" applyBorder="1" applyAlignment="1">
      <alignment horizontal="center"/>
    </xf>
    <xf numFmtId="3" fontId="43" fillId="0" borderId="11" xfId="7" applyNumberFormat="1" applyFont="1" applyBorder="1" applyAlignment="1">
      <alignment horizontal="right"/>
    </xf>
    <xf numFmtId="0" fontId="41" fillId="0" borderId="65" xfId="7" applyFont="1" applyBorder="1" applyAlignment="1">
      <alignment vertical="center" textRotation="180"/>
    </xf>
    <xf numFmtId="49" fontId="39" fillId="0" borderId="53" xfId="7" applyNumberFormat="1" applyFont="1" applyBorder="1" applyAlignment="1">
      <alignment horizontal="left"/>
    </xf>
    <xf numFmtId="0" fontId="39" fillId="0" borderId="53" xfId="7" applyFont="1" applyBorder="1"/>
    <xf numFmtId="0" fontId="39" fillId="0" borderId="53" xfId="7" applyFont="1" applyBorder="1" applyAlignment="1">
      <alignment horizontal="center"/>
    </xf>
    <xf numFmtId="0" fontId="39" fillId="0" borderId="65" xfId="7" applyFont="1" applyBorder="1" applyAlignment="1">
      <alignment horizontal="center"/>
    </xf>
    <xf numFmtId="3" fontId="39" fillId="0" borderId="53" xfId="7" applyNumberFormat="1" applyFont="1" applyBorder="1" applyAlignment="1">
      <alignment horizontal="right"/>
    </xf>
    <xf numFmtId="3" fontId="39" fillId="0" borderId="34" xfId="7" applyNumberFormat="1" applyFont="1" applyBorder="1" applyAlignment="1">
      <alignment horizontal="right"/>
    </xf>
    <xf numFmtId="3" fontId="41" fillId="0" borderId="53" xfId="7" applyNumberFormat="1" applyFont="1" applyBorder="1" applyAlignment="1">
      <alignment horizontal="right"/>
    </xf>
    <xf numFmtId="3" fontId="41" fillId="0" borderId="53" xfId="7" applyNumberFormat="1" applyFont="1" applyBorder="1" applyAlignment="1">
      <alignment horizontal="center"/>
    </xf>
    <xf numFmtId="0" fontId="39" fillId="30" borderId="53" xfId="7" applyFont="1" applyFill="1" applyBorder="1"/>
    <xf numFmtId="0" fontId="39" fillId="30" borderId="53" xfId="7" applyFont="1" applyFill="1" applyBorder="1" applyAlignment="1">
      <alignment horizontal="center"/>
    </xf>
    <xf numFmtId="0" fontId="39" fillId="30" borderId="65" xfId="7" applyFont="1" applyFill="1" applyBorder="1" applyAlignment="1">
      <alignment horizontal="center"/>
    </xf>
    <xf numFmtId="3" fontId="41" fillId="30" borderId="53" xfId="7" applyNumberFormat="1" applyFont="1" applyFill="1" applyBorder="1" applyAlignment="1">
      <alignment horizontal="right"/>
    </xf>
    <xf numFmtId="3" fontId="44" fillId="30" borderId="53" xfId="7" applyNumberFormat="1" applyFont="1" applyFill="1" applyBorder="1" applyAlignment="1">
      <alignment horizontal="right"/>
    </xf>
    <xf numFmtId="3" fontId="41" fillId="30" borderId="53" xfId="7" applyNumberFormat="1" applyFont="1" applyFill="1" applyBorder="1" applyAlignment="1">
      <alignment horizontal="center"/>
    </xf>
    <xf numFmtId="3" fontId="39" fillId="30" borderId="53" xfId="7" applyNumberFormat="1" applyFont="1" applyFill="1" applyBorder="1" applyAlignment="1">
      <alignment horizontal="right"/>
    </xf>
    <xf numFmtId="3" fontId="47" fillId="0" borderId="0" xfId="7" applyNumberFormat="1" applyFont="1" applyFill="1" applyAlignment="1">
      <alignment horizontal="center"/>
    </xf>
    <xf numFmtId="3" fontId="43" fillId="0" borderId="0" xfId="7" applyNumberFormat="1" applyFont="1" applyFill="1" applyAlignment="1">
      <alignment horizontal="center"/>
    </xf>
    <xf numFmtId="0" fontId="41" fillId="0" borderId="63" xfId="7" applyFont="1" applyBorder="1" applyAlignment="1">
      <alignment horizontal="left" vertical="center"/>
    </xf>
    <xf numFmtId="0" fontId="41" fillId="0" borderId="59" xfId="7" applyFont="1" applyBorder="1" applyAlignment="1">
      <alignment horizontal="left" vertical="center"/>
    </xf>
    <xf numFmtId="0" fontId="41" fillId="0" borderId="53" xfId="7" applyFont="1" applyBorder="1" applyAlignment="1">
      <alignment horizontal="left" vertical="center"/>
    </xf>
    <xf numFmtId="0" fontId="39" fillId="0" borderId="34" xfId="7" applyFont="1" applyBorder="1"/>
    <xf numFmtId="0" fontId="39" fillId="0" borderId="34" xfId="7" applyFont="1" applyBorder="1" applyAlignment="1">
      <alignment horizontal="center"/>
    </xf>
    <xf numFmtId="0" fontId="39" fillId="0" borderId="32" xfId="7" applyFont="1" applyBorder="1" applyAlignment="1">
      <alignment horizontal="center"/>
    </xf>
    <xf numFmtId="3" fontId="43" fillId="0" borderId="34" xfId="7" applyNumberFormat="1" applyFont="1" applyBorder="1" applyAlignment="1">
      <alignment horizontal="right"/>
    </xf>
    <xf numFmtId="3" fontId="41" fillId="0" borderId="34" xfId="7" applyNumberFormat="1" applyFont="1" applyBorder="1" applyAlignment="1">
      <alignment horizontal="right"/>
    </xf>
    <xf numFmtId="3" fontId="41" fillId="0" borderId="34" xfId="7" applyNumberFormat="1" applyFont="1" applyBorder="1" applyAlignment="1">
      <alignment horizontal="center"/>
    </xf>
    <xf numFmtId="0" fontId="41" fillId="0" borderId="65" xfId="7" applyFont="1" applyBorder="1" applyAlignment="1">
      <alignment horizontal="left" vertical="center"/>
    </xf>
    <xf numFmtId="49" fontId="39" fillId="7" borderId="53" xfId="7" applyNumberFormat="1" applyFont="1" applyFill="1" applyBorder="1" applyAlignment="1">
      <alignment horizontal="left"/>
    </xf>
    <xf numFmtId="0" fontId="39" fillId="7" borderId="53" xfId="7" applyFont="1" applyFill="1" applyBorder="1"/>
    <xf numFmtId="0" fontId="39" fillId="7" borderId="53" xfId="7" applyFont="1" applyFill="1" applyBorder="1" applyAlignment="1">
      <alignment horizontal="center"/>
    </xf>
    <xf numFmtId="0" fontId="39" fillId="7" borderId="65" xfId="7" applyFont="1" applyFill="1" applyBorder="1" applyAlignment="1">
      <alignment horizontal="center"/>
    </xf>
    <xf numFmtId="3" fontId="39" fillId="7" borderId="53" xfId="7" applyNumberFormat="1" applyFont="1" applyFill="1" applyBorder="1" applyAlignment="1">
      <alignment horizontal="right"/>
    </xf>
    <xf numFmtId="3" fontId="43" fillId="7" borderId="53" xfId="7" applyNumberFormat="1" applyFont="1" applyFill="1" applyBorder="1" applyAlignment="1">
      <alignment horizontal="right"/>
    </xf>
    <xf numFmtId="49" fontId="39" fillId="7" borderId="10" xfId="7" applyNumberFormat="1" applyFont="1" applyFill="1" applyBorder="1" applyAlignment="1">
      <alignment horizontal="left"/>
    </xf>
    <xf numFmtId="0" fontId="39" fillId="7" borderId="10" xfId="7" applyFont="1" applyFill="1" applyBorder="1"/>
    <xf numFmtId="0" fontId="39" fillId="7" borderId="10" xfId="7" applyFont="1" applyFill="1" applyBorder="1" applyAlignment="1">
      <alignment horizontal="center"/>
    </xf>
    <xf numFmtId="0" fontId="39" fillId="7" borderId="17" xfId="7" applyFont="1" applyFill="1" applyBorder="1" applyAlignment="1">
      <alignment horizontal="center"/>
    </xf>
    <xf numFmtId="3" fontId="39" fillId="7" borderId="10" xfId="7" applyNumberFormat="1" applyFont="1" applyFill="1" applyBorder="1" applyAlignment="1">
      <alignment horizontal="right"/>
    </xf>
    <xf numFmtId="3" fontId="43" fillId="7" borderId="10" xfId="7" applyNumberFormat="1" applyFont="1" applyFill="1" applyBorder="1" applyAlignment="1">
      <alignment horizontal="right"/>
    </xf>
    <xf numFmtId="3" fontId="41" fillId="7" borderId="10" xfId="7" applyNumberFormat="1" applyFont="1" applyFill="1" applyBorder="1" applyAlignment="1">
      <alignment horizontal="right"/>
    </xf>
    <xf numFmtId="3" fontId="43" fillId="0" borderId="53" xfId="7" applyNumberFormat="1" applyFont="1" applyBorder="1" applyAlignment="1">
      <alignment horizontal="right"/>
    </xf>
    <xf numFmtId="0" fontId="41" fillId="0" borderId="59" xfId="7" applyFont="1" applyBorder="1" applyAlignment="1">
      <alignment horizontal="left" vertical="center" textRotation="180"/>
    </xf>
    <xf numFmtId="0" fontId="39" fillId="0" borderId="10" xfId="0" applyFont="1" applyBorder="1" applyAlignment="1">
      <alignment wrapText="1"/>
    </xf>
    <xf numFmtId="0" fontId="39" fillId="0" borderId="10" xfId="0" applyFont="1" applyBorder="1" applyAlignment="1">
      <alignment horizontal="center" wrapText="1"/>
    </xf>
    <xf numFmtId="0" fontId="39" fillId="0" borderId="17" xfId="0" applyFont="1" applyBorder="1" applyAlignment="1">
      <alignment horizontal="center" wrapText="1"/>
    </xf>
    <xf numFmtId="0" fontId="44" fillId="0" borderId="0" xfId="7" applyFont="1" applyFill="1" applyAlignment="1">
      <alignment horizontal="center"/>
    </xf>
    <xf numFmtId="0" fontId="41" fillId="23" borderId="0" xfId="7" applyFont="1" applyFill="1" applyAlignment="1"/>
    <xf numFmtId="0" fontId="41" fillId="0" borderId="0" xfId="7" applyFont="1" applyFill="1" applyAlignment="1">
      <alignment horizontal="center"/>
    </xf>
    <xf numFmtId="49" fontId="39" fillId="0" borderId="10" xfId="7" applyNumberFormat="1" applyFont="1" applyBorder="1" applyAlignment="1">
      <alignment horizontal="left" vertical="center"/>
    </xf>
    <xf numFmtId="0" fontId="39" fillId="0" borderId="10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3" fontId="39" fillId="0" borderId="10" xfId="7" applyNumberFormat="1" applyFont="1" applyBorder="1" applyAlignment="1">
      <alignment horizontal="right" vertical="center"/>
    </xf>
    <xf numFmtId="3" fontId="43" fillId="0" borderId="10" xfId="7" applyNumberFormat="1" applyFont="1" applyBorder="1" applyAlignment="1">
      <alignment horizontal="right" vertical="center"/>
    </xf>
    <xf numFmtId="3" fontId="41" fillId="0" borderId="10" xfId="7" applyNumberFormat="1" applyFont="1" applyBorder="1" applyAlignment="1">
      <alignment horizontal="right" vertical="center"/>
    </xf>
    <xf numFmtId="3" fontId="41" fillId="0" borderId="10" xfId="7" applyNumberFormat="1" applyFont="1" applyBorder="1" applyAlignment="1">
      <alignment horizontal="center" vertical="center"/>
    </xf>
    <xf numFmtId="3" fontId="39" fillId="0" borderId="10" xfId="7" applyNumberFormat="1" applyFont="1" applyBorder="1" applyAlignment="1">
      <alignment horizontal="right" vertical="center" wrapText="1"/>
    </xf>
    <xf numFmtId="0" fontId="39" fillId="0" borderId="0" xfId="7" applyFont="1" applyFill="1" applyAlignment="1">
      <alignment horizontal="center" vertical="center"/>
    </xf>
    <xf numFmtId="0" fontId="41" fillId="0" borderId="0" xfId="7" applyFont="1" applyFill="1" applyAlignment="1">
      <alignment horizontal="center" vertical="center"/>
    </xf>
    <xf numFmtId="0" fontId="41" fillId="23" borderId="0" xfId="7" applyFont="1" applyFill="1" applyAlignment="1">
      <alignment vertical="center"/>
    </xf>
    <xf numFmtId="0" fontId="41" fillId="0" borderId="53" xfId="7" applyFont="1" applyBorder="1" applyAlignment="1">
      <alignment horizontal="left" vertical="center" textRotation="180"/>
    </xf>
    <xf numFmtId="0" fontId="39" fillId="0" borderId="11" xfId="0" applyFont="1" applyBorder="1" applyAlignment="1">
      <alignment wrapText="1"/>
    </xf>
    <xf numFmtId="0" fontId="39" fillId="0" borderId="11" xfId="0" applyFont="1" applyBorder="1" applyAlignment="1">
      <alignment horizontal="center" wrapText="1"/>
    </xf>
    <xf numFmtId="0" fontId="39" fillId="0" borderId="58" xfId="0" applyFont="1" applyBorder="1" applyAlignment="1">
      <alignment horizontal="center" wrapText="1"/>
    </xf>
    <xf numFmtId="0" fontId="39" fillId="0" borderId="10" xfId="0" applyFont="1" applyBorder="1" applyAlignment="1">
      <alignment horizontal="left" wrapText="1"/>
    </xf>
    <xf numFmtId="14" fontId="39" fillId="0" borderId="10" xfId="0" applyNumberFormat="1" applyFont="1" applyBorder="1" applyAlignment="1">
      <alignment horizontal="center" wrapText="1"/>
    </xf>
    <xf numFmtId="14" fontId="39" fillId="0" borderId="17" xfId="0" applyNumberFormat="1" applyFont="1" applyBorder="1" applyAlignment="1">
      <alignment horizontal="center" wrapText="1"/>
    </xf>
    <xf numFmtId="0" fontId="39" fillId="0" borderId="53" xfId="0" applyFont="1" applyBorder="1" applyAlignment="1">
      <alignment horizontal="left" wrapText="1"/>
    </xf>
    <xf numFmtId="0" fontId="39" fillId="0" borderId="53" xfId="0" applyFont="1" applyBorder="1" applyAlignment="1">
      <alignment horizontal="center" wrapText="1"/>
    </xf>
    <xf numFmtId="0" fontId="39" fillId="0" borderId="65" xfId="0" applyFont="1" applyBorder="1" applyAlignment="1">
      <alignment horizontal="center" wrapText="1"/>
    </xf>
    <xf numFmtId="0" fontId="39" fillId="0" borderId="53" xfId="0" applyFont="1" applyBorder="1" applyAlignment="1">
      <alignment wrapText="1"/>
    </xf>
    <xf numFmtId="0" fontId="39" fillId="7" borderId="10" xfId="0" applyFont="1" applyFill="1" applyBorder="1" applyAlignment="1">
      <alignment wrapText="1"/>
    </xf>
    <xf numFmtId="0" fontId="39" fillId="7" borderId="10" xfId="0" applyFont="1" applyFill="1" applyBorder="1" applyAlignment="1">
      <alignment horizontal="center" wrapText="1"/>
    </xf>
    <xf numFmtId="0" fontId="39" fillId="7" borderId="17" xfId="0" applyFont="1" applyFill="1" applyBorder="1" applyAlignment="1">
      <alignment horizontal="center" wrapText="1"/>
    </xf>
    <xf numFmtId="49" fontId="39" fillId="0" borderId="10" xfId="7" applyNumberFormat="1" applyFont="1" applyFill="1" applyBorder="1" applyAlignment="1">
      <alignment horizontal="left"/>
    </xf>
    <xf numFmtId="0" fontId="39" fillId="0" borderId="10" xfId="0" applyFont="1" applyFill="1" applyBorder="1" applyAlignment="1">
      <alignment wrapText="1"/>
    </xf>
    <xf numFmtId="0" fontId="39" fillId="9" borderId="53" xfId="0" applyFont="1" applyFill="1" applyBorder="1" applyAlignment="1">
      <alignment wrapText="1"/>
    </xf>
    <xf numFmtId="0" fontId="39" fillId="9" borderId="53" xfId="0" applyFont="1" applyFill="1" applyBorder="1" applyAlignment="1">
      <alignment horizontal="center" wrapText="1"/>
    </xf>
    <xf numFmtId="0" fontId="39" fillId="9" borderId="65" xfId="0" applyFont="1" applyFill="1" applyBorder="1" applyAlignment="1">
      <alignment horizontal="center" wrapText="1"/>
    </xf>
    <xf numFmtId="3" fontId="41" fillId="9" borderId="53" xfId="7" applyNumberFormat="1" applyFont="1" applyFill="1" applyBorder="1" applyAlignment="1">
      <alignment horizontal="right"/>
    </xf>
    <xf numFmtId="3" fontId="44" fillId="9" borderId="53" xfId="7" applyNumberFormat="1" applyFont="1" applyFill="1" applyBorder="1" applyAlignment="1">
      <alignment horizontal="right"/>
    </xf>
    <xf numFmtId="0" fontId="41" fillId="0" borderId="59" xfId="7" applyFont="1" applyBorder="1" applyAlignment="1">
      <alignment horizontal="left"/>
    </xf>
    <xf numFmtId="0" fontId="41" fillId="0" borderId="65" xfId="7" applyFont="1" applyBorder="1" applyAlignment="1">
      <alignment horizontal="left" vertical="center" textRotation="180"/>
    </xf>
    <xf numFmtId="49" fontId="39" fillId="0" borderId="53" xfId="7" applyNumberFormat="1" applyFont="1" applyFill="1" applyBorder="1" applyAlignment="1">
      <alignment horizontal="left"/>
    </xf>
    <xf numFmtId="0" fontId="39" fillId="0" borderId="53" xfId="0" applyFont="1" applyFill="1" applyBorder="1" applyAlignment="1">
      <alignment wrapText="1"/>
    </xf>
    <xf numFmtId="0" fontId="39" fillId="0" borderId="53" xfId="0" applyFont="1" applyFill="1" applyBorder="1" applyAlignment="1">
      <alignment horizontal="center" wrapText="1"/>
    </xf>
    <xf numFmtId="14" fontId="39" fillId="0" borderId="53" xfId="0" applyNumberFormat="1" applyFont="1" applyFill="1" applyBorder="1" applyAlignment="1">
      <alignment horizontal="center" wrapText="1"/>
    </xf>
    <xf numFmtId="14" fontId="39" fillId="0" borderId="65" xfId="0" applyNumberFormat="1" applyFont="1" applyFill="1" applyBorder="1" applyAlignment="1">
      <alignment horizontal="center" wrapText="1"/>
    </xf>
    <xf numFmtId="3" fontId="41" fillId="0" borderId="53" xfId="7" applyNumberFormat="1" applyFont="1" applyFill="1" applyBorder="1" applyAlignment="1">
      <alignment horizontal="right"/>
    </xf>
    <xf numFmtId="3" fontId="44" fillId="0" borderId="53" xfId="7" applyNumberFormat="1" applyFont="1" applyFill="1" applyBorder="1" applyAlignment="1">
      <alignment horizontal="right"/>
    </xf>
    <xf numFmtId="3" fontId="39" fillId="0" borderId="53" xfId="7" applyNumberFormat="1" applyFont="1" applyFill="1" applyBorder="1" applyAlignment="1">
      <alignment horizontal="right"/>
    </xf>
    <xf numFmtId="0" fontId="41" fillId="0" borderId="65" xfId="7" applyFont="1" applyBorder="1" applyAlignment="1">
      <alignment horizontal="left"/>
    </xf>
    <xf numFmtId="0" fontId="39" fillId="0" borderId="53" xfId="0" applyFont="1" applyFill="1" applyBorder="1" applyAlignment="1">
      <alignment horizontal="left" wrapText="1"/>
    </xf>
    <xf numFmtId="49" fontId="39" fillId="7" borderId="11" xfId="7" applyNumberFormat="1" applyFont="1" applyFill="1" applyBorder="1" applyAlignment="1">
      <alignment horizontal="left"/>
    </xf>
    <xf numFmtId="0" fontId="39" fillId="7" borderId="11" xfId="0" applyFont="1" applyFill="1" applyBorder="1" applyAlignment="1">
      <alignment wrapText="1"/>
    </xf>
    <xf numFmtId="0" fontId="39" fillId="7" borderId="11" xfId="0" applyFont="1" applyFill="1" applyBorder="1" applyAlignment="1">
      <alignment horizontal="center" wrapText="1"/>
    </xf>
    <xf numFmtId="0" fontId="39" fillId="7" borderId="58" xfId="0" applyFont="1" applyFill="1" applyBorder="1" applyAlignment="1">
      <alignment horizontal="center" wrapText="1"/>
    </xf>
    <xf numFmtId="3" fontId="39" fillId="7" borderId="11" xfId="7" applyNumberFormat="1" applyFont="1" applyFill="1" applyBorder="1" applyAlignment="1">
      <alignment horizontal="right"/>
    </xf>
    <xf numFmtId="3" fontId="43" fillId="7" borderId="11" xfId="7" applyNumberFormat="1" applyFont="1" applyFill="1" applyBorder="1" applyAlignment="1">
      <alignment horizontal="right"/>
    </xf>
    <xf numFmtId="3" fontId="41" fillId="7" borderId="11" xfId="7" applyNumberFormat="1" applyFont="1" applyFill="1" applyBorder="1" applyAlignment="1">
      <alignment horizontal="right"/>
    </xf>
    <xf numFmtId="49" fontId="39" fillId="5" borderId="11" xfId="7" applyNumberFormat="1" applyFont="1" applyFill="1" applyBorder="1" applyAlignment="1">
      <alignment horizontal="left"/>
    </xf>
    <xf numFmtId="0" fontId="39" fillId="5" borderId="11" xfId="0" applyFont="1" applyFill="1" applyBorder="1" applyAlignment="1">
      <alignment wrapText="1"/>
    </xf>
    <xf numFmtId="0" fontId="39" fillId="5" borderId="11" xfId="0" applyFont="1" applyFill="1" applyBorder="1" applyAlignment="1">
      <alignment horizontal="center" wrapText="1"/>
    </xf>
    <xf numFmtId="0" fontId="39" fillId="5" borderId="58" xfId="0" applyFont="1" applyFill="1" applyBorder="1" applyAlignment="1">
      <alignment horizontal="center" wrapText="1"/>
    </xf>
    <xf numFmtId="3" fontId="39" fillId="5" borderId="11" xfId="7" applyNumberFormat="1" applyFont="1" applyFill="1" applyBorder="1" applyAlignment="1">
      <alignment horizontal="right"/>
    </xf>
    <xf numFmtId="3" fontId="43" fillId="5" borderId="11" xfId="7" applyNumberFormat="1" applyFont="1" applyFill="1" applyBorder="1" applyAlignment="1">
      <alignment horizontal="right"/>
    </xf>
    <xf numFmtId="3" fontId="41" fillId="5" borderId="11" xfId="7" applyNumberFormat="1" applyFont="1" applyFill="1" applyBorder="1" applyAlignment="1">
      <alignment horizontal="right"/>
    </xf>
    <xf numFmtId="0" fontId="74" fillId="5" borderId="16" xfId="0" applyFont="1" applyFill="1" applyBorder="1"/>
    <xf numFmtId="0" fontId="74" fillId="5" borderId="16" xfId="0" applyFont="1" applyFill="1" applyBorder="1" applyAlignment="1">
      <alignment horizontal="center"/>
    </xf>
    <xf numFmtId="0" fontId="74" fillId="5" borderId="15" xfId="0" applyFont="1" applyFill="1" applyBorder="1" applyAlignment="1">
      <alignment horizontal="center"/>
    </xf>
    <xf numFmtId="0" fontId="39" fillId="23" borderId="0" xfId="7" applyFont="1" applyFill="1" applyAlignment="1"/>
    <xf numFmtId="0" fontId="74" fillId="5" borderId="11" xfId="0" applyFont="1" applyFill="1" applyBorder="1"/>
    <xf numFmtId="0" fontId="74" fillId="5" borderId="11" xfId="0" applyFont="1" applyFill="1" applyBorder="1" applyAlignment="1">
      <alignment horizontal="center"/>
    </xf>
    <xf numFmtId="0" fontId="74" fillId="5" borderId="58" xfId="0" applyFont="1" applyFill="1" applyBorder="1" applyAlignment="1">
      <alignment horizontal="center"/>
    </xf>
    <xf numFmtId="14" fontId="74" fillId="5" borderId="11" xfId="0" applyNumberFormat="1" applyFont="1" applyFill="1" applyBorder="1" applyAlignment="1">
      <alignment horizontal="center"/>
    </xf>
    <xf numFmtId="14" fontId="74" fillId="5" borderId="58" xfId="0" applyNumberFormat="1" applyFont="1" applyFill="1" applyBorder="1" applyAlignment="1">
      <alignment horizontal="center"/>
    </xf>
    <xf numFmtId="0" fontId="74" fillId="7" borderId="11" xfId="0" applyFont="1" applyFill="1" applyBorder="1"/>
    <xf numFmtId="0" fontId="74" fillId="7" borderId="11" xfId="0" applyFont="1" applyFill="1" applyBorder="1" applyAlignment="1">
      <alignment horizontal="center"/>
    </xf>
    <xf numFmtId="0" fontId="74" fillId="7" borderId="58" xfId="0" applyFont="1" applyFill="1" applyBorder="1" applyAlignment="1">
      <alignment horizontal="center"/>
    </xf>
    <xf numFmtId="49" fontId="39" fillId="9" borderId="11" xfId="7" applyNumberFormat="1" applyFont="1" applyFill="1" applyBorder="1" applyAlignment="1">
      <alignment horizontal="left"/>
    </xf>
    <xf numFmtId="0" fontId="74" fillId="9" borderId="11" xfId="0" applyFont="1" applyFill="1" applyBorder="1"/>
    <xf numFmtId="0" fontId="74" fillId="9" borderId="11" xfId="0" applyFont="1" applyFill="1" applyBorder="1" applyAlignment="1">
      <alignment horizontal="center"/>
    </xf>
    <xf numFmtId="0" fontId="74" fillId="9" borderId="58" xfId="0" applyFont="1" applyFill="1" applyBorder="1" applyAlignment="1">
      <alignment horizontal="center"/>
    </xf>
    <xf numFmtId="3" fontId="39" fillId="9" borderId="11" xfId="7" applyNumberFormat="1" applyFont="1" applyFill="1" applyBorder="1" applyAlignment="1">
      <alignment horizontal="right"/>
    </xf>
    <xf numFmtId="3" fontId="43" fillId="9" borderId="11" xfId="7" applyNumberFormat="1" applyFont="1" applyFill="1" applyBorder="1" applyAlignment="1">
      <alignment horizontal="right"/>
    </xf>
    <xf numFmtId="3" fontId="41" fillId="9" borderId="11" xfId="7" applyNumberFormat="1" applyFont="1" applyFill="1" applyBorder="1" applyAlignment="1">
      <alignment horizontal="right"/>
    </xf>
    <xf numFmtId="3" fontId="74" fillId="0" borderId="11" xfId="7" applyNumberFormat="1" applyFont="1" applyBorder="1" applyAlignment="1">
      <alignment horizontal="right"/>
    </xf>
    <xf numFmtId="49" fontId="39" fillId="0" borderId="34" xfId="7" applyNumberFormat="1" applyFont="1" applyBorder="1" applyAlignment="1">
      <alignment horizontal="left"/>
    </xf>
    <xf numFmtId="0" fontId="74" fillId="5" borderId="34" xfId="0" applyFont="1" applyFill="1" applyBorder="1"/>
    <xf numFmtId="0" fontId="74" fillId="5" borderId="34" xfId="0" applyFont="1" applyFill="1" applyBorder="1" applyAlignment="1">
      <alignment horizontal="center"/>
    </xf>
    <xf numFmtId="0" fontId="74" fillId="5" borderId="32" xfId="0" applyFont="1" applyFill="1" applyBorder="1" applyAlignment="1">
      <alignment horizontal="center"/>
    </xf>
    <xf numFmtId="0" fontId="41" fillId="30" borderId="65" xfId="7" applyFont="1" applyFill="1" applyBorder="1" applyAlignment="1">
      <alignment horizontal="left"/>
    </xf>
    <xf numFmtId="49" fontId="41" fillId="30" borderId="3" xfId="7" applyNumberFormat="1" applyFont="1" applyFill="1" applyBorder="1" applyAlignment="1">
      <alignment horizontal="left"/>
    </xf>
    <xf numFmtId="0" fontId="41" fillId="30" borderId="3" xfId="0" applyFont="1" applyFill="1" applyBorder="1" applyAlignment="1">
      <alignment wrapText="1"/>
    </xf>
    <xf numFmtId="0" fontId="41" fillId="30" borderId="3" xfId="0" applyFont="1" applyFill="1" applyBorder="1" applyAlignment="1">
      <alignment horizontal="center" wrapText="1"/>
    </xf>
    <xf numFmtId="0" fontId="41" fillId="30" borderId="2" xfId="0" applyFont="1" applyFill="1" applyBorder="1" applyAlignment="1">
      <alignment horizontal="center" wrapText="1"/>
    </xf>
    <xf numFmtId="3" fontId="41" fillId="30" borderId="3" xfId="7" applyNumberFormat="1" applyFont="1" applyFill="1" applyBorder="1" applyAlignment="1">
      <alignment horizontal="right"/>
    </xf>
    <xf numFmtId="3" fontId="44" fillId="30" borderId="3" xfId="7" applyNumberFormat="1" applyFont="1" applyFill="1" applyBorder="1" applyAlignment="1">
      <alignment horizontal="right"/>
    </xf>
    <xf numFmtId="3" fontId="41" fillId="30" borderId="3" xfId="7" applyNumberFormat="1" applyFont="1" applyFill="1" applyBorder="1" applyAlignment="1">
      <alignment horizontal="center"/>
    </xf>
    <xf numFmtId="3" fontId="39" fillId="30" borderId="3" xfId="7" applyNumberFormat="1" applyFont="1" applyFill="1" applyBorder="1" applyAlignment="1">
      <alignment horizontal="right"/>
    </xf>
    <xf numFmtId="0" fontId="39" fillId="0" borderId="16" xfId="0" applyFont="1" applyBorder="1" applyAlignment="1">
      <alignment wrapText="1"/>
    </xf>
    <xf numFmtId="0" fontId="39" fillId="0" borderId="16" xfId="0" applyFont="1" applyBorder="1" applyAlignment="1">
      <alignment horizontal="center" wrapText="1"/>
    </xf>
    <xf numFmtId="0" fontId="39" fillId="0" borderId="15" xfId="0" applyFont="1" applyBorder="1" applyAlignment="1">
      <alignment horizontal="center" wrapText="1"/>
    </xf>
    <xf numFmtId="0" fontId="39" fillId="0" borderId="34" xfId="0" applyFont="1" applyBorder="1" applyAlignment="1">
      <alignment wrapText="1"/>
    </xf>
    <xf numFmtId="0" fontId="39" fillId="0" borderId="34" xfId="0" applyFont="1" applyBorder="1" applyAlignment="1">
      <alignment horizontal="center" wrapText="1"/>
    </xf>
    <xf numFmtId="0" fontId="39" fillId="0" borderId="32" xfId="0" applyFont="1" applyBorder="1" applyAlignment="1">
      <alignment horizontal="center" wrapText="1"/>
    </xf>
    <xf numFmtId="0" fontId="39" fillId="7" borderId="16" xfId="0" applyFont="1" applyFill="1" applyBorder="1" applyAlignment="1">
      <alignment wrapText="1"/>
    </xf>
    <xf numFmtId="0" fontId="39" fillId="7" borderId="16" xfId="0" applyFont="1" applyFill="1" applyBorder="1" applyAlignment="1">
      <alignment horizontal="center" wrapText="1"/>
    </xf>
    <xf numFmtId="0" fontId="39" fillId="7" borderId="15" xfId="0" applyFont="1" applyFill="1" applyBorder="1" applyAlignment="1">
      <alignment horizontal="center" wrapText="1"/>
    </xf>
    <xf numFmtId="3" fontId="39" fillId="7" borderId="16" xfId="7" applyNumberFormat="1" applyFont="1" applyFill="1" applyBorder="1" applyAlignment="1">
      <alignment horizontal="right"/>
    </xf>
    <xf numFmtId="3" fontId="43" fillId="7" borderId="16" xfId="7" applyNumberFormat="1" applyFont="1" applyFill="1" applyBorder="1" applyAlignment="1">
      <alignment horizontal="right"/>
    </xf>
    <xf numFmtId="0" fontId="41" fillId="0" borderId="53" xfId="7" applyFont="1" applyFill="1" applyBorder="1" applyAlignment="1">
      <alignment horizontal="left" vertical="center"/>
    </xf>
    <xf numFmtId="0" fontId="39" fillId="0" borderId="65" xfId="0" applyFont="1" applyFill="1" applyBorder="1" applyAlignment="1">
      <alignment horizontal="center" wrapText="1"/>
    </xf>
    <xf numFmtId="3" fontId="43" fillId="0" borderId="53" xfId="7" applyNumberFormat="1" applyFont="1" applyFill="1" applyBorder="1" applyAlignment="1">
      <alignment horizontal="right"/>
    </xf>
    <xf numFmtId="3" fontId="41" fillId="0" borderId="53" xfId="7" applyNumberFormat="1" applyFont="1" applyFill="1" applyBorder="1" applyAlignment="1">
      <alignment horizontal="center"/>
    </xf>
    <xf numFmtId="0" fontId="41" fillId="0" borderId="0" xfId="7" applyFont="1" applyFill="1" applyAlignment="1"/>
    <xf numFmtId="0" fontId="39" fillId="0" borderId="59" xfId="7" applyFont="1" applyBorder="1" applyAlignment="1">
      <alignment horizontal="left" vertical="center" textRotation="180"/>
    </xf>
    <xf numFmtId="3" fontId="39" fillId="0" borderId="11" xfId="7" applyNumberFormat="1" applyFont="1" applyBorder="1" applyAlignment="1">
      <alignment horizontal="center"/>
    </xf>
    <xf numFmtId="0" fontId="39" fillId="0" borderId="65" xfId="7" applyFont="1" applyBorder="1" applyAlignment="1">
      <alignment horizontal="left" vertical="center" textRotation="180"/>
    </xf>
    <xf numFmtId="3" fontId="39" fillId="0" borderId="53" xfId="7" applyNumberFormat="1" applyFont="1" applyBorder="1" applyAlignment="1">
      <alignment horizontal="center"/>
    </xf>
    <xf numFmtId="0" fontId="39" fillId="4" borderId="1" xfId="7" applyFont="1" applyFill="1" applyBorder="1" applyAlignment="1">
      <alignment horizontal="center"/>
    </xf>
    <xf numFmtId="0" fontId="39" fillId="4" borderId="30" xfId="7" applyFont="1" applyFill="1" applyBorder="1" applyAlignment="1">
      <alignment horizontal="center"/>
    </xf>
    <xf numFmtId="0" fontId="41" fillId="4" borderId="3" xfId="7" applyFont="1" applyFill="1" applyBorder="1"/>
    <xf numFmtId="0" fontId="41" fillId="4" borderId="3" xfId="7" applyFont="1" applyFill="1" applyBorder="1" applyAlignment="1">
      <alignment horizontal="center"/>
    </xf>
    <xf numFmtId="0" fontId="41" fillId="4" borderId="2" xfId="7" applyFont="1" applyFill="1" applyBorder="1" applyAlignment="1">
      <alignment horizontal="center"/>
    </xf>
    <xf numFmtId="3" fontId="41" fillId="4" borderId="6" xfId="7" applyNumberFormat="1" applyFont="1" applyFill="1" applyBorder="1" applyAlignment="1">
      <alignment horizontal="right"/>
    </xf>
    <xf numFmtId="3" fontId="44" fillId="4" borderId="6" xfId="7" applyNumberFormat="1" applyFont="1" applyFill="1" applyBorder="1" applyAlignment="1">
      <alignment horizontal="right"/>
    </xf>
    <xf numFmtId="3" fontId="41" fillId="4" borderId="3" xfId="7" applyNumberFormat="1" applyFont="1" applyFill="1" applyBorder="1" applyAlignment="1">
      <alignment horizontal="center"/>
    </xf>
    <xf numFmtId="3" fontId="39" fillId="4" borderId="3" xfId="7" applyNumberFormat="1" applyFont="1" applyFill="1" applyBorder="1" applyAlignment="1">
      <alignment horizontal="right"/>
    </xf>
    <xf numFmtId="0" fontId="41" fillId="23" borderId="0" xfId="7" applyFont="1" applyFill="1"/>
    <xf numFmtId="3" fontId="41" fillId="0" borderId="0" xfId="7" applyNumberFormat="1" applyFont="1" applyFill="1"/>
    <xf numFmtId="3" fontId="44" fillId="0" borderId="0" xfId="7" applyNumberFormat="1" applyFont="1" applyFill="1"/>
    <xf numFmtId="3" fontId="41" fillId="0" borderId="0" xfId="7" applyNumberFormat="1" applyFont="1" applyFill="1" applyAlignment="1">
      <alignment horizontal="center"/>
    </xf>
    <xf numFmtId="0" fontId="39" fillId="0" borderId="0" xfId="3" applyFont="1" applyFill="1"/>
    <xf numFmtId="3" fontId="39" fillId="0" borderId="0" xfId="7" applyNumberFormat="1" applyFont="1" applyFill="1"/>
    <xf numFmtId="3" fontId="43" fillId="0" borderId="0" xfId="7" applyNumberFormat="1" applyFont="1" applyFill="1"/>
    <xf numFmtId="0" fontId="39" fillId="23" borderId="0" xfId="7" applyFont="1" applyFill="1" applyAlignment="1">
      <alignment horizontal="center"/>
    </xf>
    <xf numFmtId="0" fontId="43" fillId="23" borderId="0" xfId="7" applyFont="1" applyFill="1"/>
    <xf numFmtId="0" fontId="47" fillId="23" borderId="0" xfId="7" applyFont="1" applyFill="1" applyAlignment="1">
      <alignment horizontal="center"/>
    </xf>
    <xf numFmtId="0" fontId="43" fillId="23" borderId="0" xfId="7" applyFont="1" applyFill="1" applyAlignment="1">
      <alignment horizontal="center"/>
    </xf>
    <xf numFmtId="0" fontId="38" fillId="0" borderId="0" xfId="5" applyFont="1" applyFill="1"/>
    <xf numFmtId="0" fontId="49" fillId="0" borderId="0" xfId="5" applyFont="1" applyFill="1"/>
    <xf numFmtId="0" fontId="39" fillId="0" borderId="0" xfId="5" applyFont="1" applyFill="1"/>
    <xf numFmtId="0" fontId="43" fillId="0" borderId="0" xfId="5" applyFont="1" applyFill="1"/>
    <xf numFmtId="0" fontId="47" fillId="0" borderId="0" xfId="5" applyFont="1" applyFill="1" applyAlignment="1">
      <alignment horizontal="center"/>
    </xf>
    <xf numFmtId="0" fontId="43" fillId="0" borderId="0" xfId="5" applyFont="1" applyFill="1" applyAlignment="1">
      <alignment horizontal="center"/>
    </xf>
    <xf numFmtId="0" fontId="39" fillId="0" borderId="0" xfId="6" applyFont="1" applyFill="1"/>
    <xf numFmtId="0" fontId="43" fillId="0" borderId="0" xfId="6" applyFont="1" applyFill="1"/>
    <xf numFmtId="0" fontId="47" fillId="0" borderId="0" xfId="6" applyFont="1" applyFill="1" applyAlignment="1">
      <alignment horizontal="center"/>
    </xf>
    <xf numFmtId="0" fontId="43" fillId="0" borderId="0" xfId="6" applyFont="1" applyFill="1" applyAlignment="1">
      <alignment horizontal="center"/>
    </xf>
    <xf numFmtId="0" fontId="39" fillId="23" borderId="0" xfId="6" applyFont="1" applyFill="1"/>
    <xf numFmtId="3" fontId="39" fillId="0" borderId="0" xfId="0" applyNumberFormat="1" applyFont="1" applyFill="1"/>
    <xf numFmtId="3" fontId="43" fillId="0" borderId="0" xfId="0" applyNumberFormat="1" applyFont="1" applyFill="1"/>
    <xf numFmtId="0" fontId="47" fillId="0" borderId="0" xfId="0" applyFont="1" applyFill="1" applyAlignment="1">
      <alignment horizontal="center"/>
    </xf>
    <xf numFmtId="0" fontId="43" fillId="0" borderId="0" xfId="0" applyFont="1" applyFill="1" applyAlignment="1">
      <alignment horizontal="center"/>
    </xf>
    <xf numFmtId="49" fontId="41" fillId="2" borderId="2" xfId="6" applyNumberFormat="1" applyFont="1" applyFill="1" applyBorder="1" applyAlignment="1">
      <alignment horizontal="center" vertical="center" wrapText="1"/>
    </xf>
    <xf numFmtId="49" fontId="41" fillId="2" borderId="5" xfId="6" applyNumberFormat="1" applyFont="1" applyFill="1" applyBorder="1" applyAlignment="1">
      <alignment horizontal="center" vertical="center" wrapText="1"/>
    </xf>
    <xf numFmtId="0" fontId="38" fillId="2" borderId="5" xfId="6" applyFont="1" applyFill="1" applyBorder="1" applyAlignment="1">
      <alignment horizontal="center" vertical="center"/>
    </xf>
    <xf numFmtId="3" fontId="41" fillId="2" borderId="3" xfId="5" applyNumberFormat="1" applyFont="1" applyFill="1" applyBorder="1" applyAlignment="1">
      <alignment horizontal="center" vertical="center" wrapText="1"/>
    </xf>
    <xf numFmtId="3" fontId="44" fillId="2" borderId="3" xfId="5" applyNumberFormat="1" applyFont="1" applyFill="1" applyBorder="1" applyAlignment="1">
      <alignment horizontal="center" vertical="center" wrapText="1"/>
    </xf>
    <xf numFmtId="0" fontId="39" fillId="0" borderId="18" xfId="6" applyFont="1" applyBorder="1" applyAlignment="1">
      <alignment horizontal="center" wrapText="1"/>
    </xf>
    <xf numFmtId="0" fontId="39" fillId="0" borderId="13" xfId="6" applyFont="1" applyBorder="1" applyAlignment="1">
      <alignment horizontal="center" wrapText="1"/>
    </xf>
    <xf numFmtId="0" fontId="39" fillId="0" borderId="13" xfId="6" applyFont="1" applyBorder="1" applyAlignment="1">
      <alignment wrapText="1"/>
    </xf>
    <xf numFmtId="3" fontId="39" fillId="0" borderId="16" xfId="6" applyNumberFormat="1" applyFont="1" applyFill="1" applyBorder="1"/>
    <xf numFmtId="3" fontId="43" fillId="0" borderId="16" xfId="6" applyNumberFormat="1" applyFont="1" applyFill="1" applyBorder="1"/>
    <xf numFmtId="0" fontId="39" fillId="0" borderId="23" xfId="6" applyFont="1" applyBorder="1" applyAlignment="1">
      <alignment horizontal="center" wrapText="1"/>
    </xf>
    <xf numFmtId="0" fontId="39" fillId="0" borderId="25" xfId="6" applyFont="1" applyBorder="1" applyAlignment="1">
      <alignment horizontal="center" wrapText="1"/>
    </xf>
    <xf numFmtId="0" fontId="39" fillId="0" borderId="25" xfId="6" applyFont="1" applyBorder="1" applyAlignment="1">
      <alignment wrapText="1"/>
    </xf>
    <xf numFmtId="3" fontId="39" fillId="0" borderId="10" xfId="6" applyNumberFormat="1" applyFont="1" applyFill="1" applyBorder="1"/>
    <xf numFmtId="3" fontId="43" fillId="0" borderId="10" xfId="6" applyNumberFormat="1" applyFont="1" applyFill="1" applyBorder="1"/>
    <xf numFmtId="0" fontId="41" fillId="0" borderId="40" xfId="6" applyFont="1" applyBorder="1" applyAlignment="1">
      <alignment horizontal="center" wrapText="1"/>
    </xf>
    <xf numFmtId="0" fontId="41" fillId="0" borderId="37" xfId="6" applyFont="1" applyBorder="1" applyAlignment="1">
      <alignment horizontal="center" wrapText="1"/>
    </xf>
    <xf numFmtId="0" fontId="41" fillId="0" borderId="37" xfId="6" applyFont="1" applyBorder="1" applyAlignment="1">
      <alignment wrapText="1"/>
    </xf>
    <xf numFmtId="3" fontId="41" fillId="0" borderId="34" xfId="6" applyNumberFormat="1" applyFont="1" applyFill="1" applyBorder="1"/>
    <xf numFmtId="3" fontId="44" fillId="0" borderId="34" xfId="6" applyNumberFormat="1" applyFont="1" applyFill="1" applyBorder="1"/>
    <xf numFmtId="3" fontId="44" fillId="0" borderId="10" xfId="6" applyNumberFormat="1" applyFont="1" applyFill="1" applyBorder="1"/>
    <xf numFmtId="3" fontId="41" fillId="0" borderId="10" xfId="6" applyNumberFormat="1" applyFont="1" applyFill="1" applyBorder="1"/>
    <xf numFmtId="0" fontId="39" fillId="0" borderId="19" xfId="6" applyFont="1" applyBorder="1" applyAlignment="1">
      <alignment horizontal="center" wrapText="1"/>
    </xf>
    <xf numFmtId="0" fontId="39" fillId="0" borderId="14" xfId="6" applyFont="1" applyBorder="1" applyAlignment="1">
      <alignment wrapText="1"/>
    </xf>
    <xf numFmtId="3" fontId="39" fillId="0" borderId="11" xfId="6" applyNumberFormat="1" applyFont="1" applyFill="1" applyBorder="1"/>
    <xf numFmtId="3" fontId="43" fillId="0" borderId="11" xfId="6" applyNumberFormat="1" applyFont="1" applyFill="1" applyBorder="1"/>
    <xf numFmtId="0" fontId="39" fillId="0" borderId="14" xfId="6" applyFont="1" applyBorder="1" applyAlignment="1">
      <alignment horizontal="center" wrapText="1"/>
    </xf>
    <xf numFmtId="0" fontId="39" fillId="0" borderId="40" xfId="6" applyFont="1" applyBorder="1" applyAlignment="1">
      <alignment horizontal="center" wrapText="1"/>
    </xf>
    <xf numFmtId="0" fontId="39" fillId="0" borderId="37" xfId="6" applyFont="1" applyBorder="1" applyAlignment="1">
      <alignment horizontal="center" wrapText="1"/>
    </xf>
    <xf numFmtId="3" fontId="44" fillId="0" borderId="11" xfId="6" applyNumberFormat="1" applyFont="1" applyFill="1" applyBorder="1"/>
    <xf numFmtId="3" fontId="41" fillId="0" borderId="11" xfId="6" applyNumberFormat="1" applyFont="1" applyFill="1" applyBorder="1"/>
    <xf numFmtId="3" fontId="38" fillId="0" borderId="3" xfId="0" applyNumberFormat="1" applyFont="1" applyBorder="1"/>
    <xf numFmtId="3" fontId="54" fillId="0" borderId="3" xfId="0" applyNumberFormat="1" applyFont="1" applyBorder="1"/>
    <xf numFmtId="0" fontId="53" fillId="0" borderId="0" xfId="0" applyFont="1" applyFill="1" applyAlignment="1">
      <alignment horizontal="center"/>
    </xf>
    <xf numFmtId="0" fontId="54" fillId="0" borderId="0" xfId="0" applyFont="1" applyFill="1" applyAlignment="1">
      <alignment horizontal="center"/>
    </xf>
    <xf numFmtId="0" fontId="47" fillId="23" borderId="0" xfId="0" applyFont="1" applyFill="1" applyAlignment="1">
      <alignment horizontal="center"/>
    </xf>
    <xf numFmtId="0" fontId="39" fillId="0" borderId="38" xfId="6" applyFont="1" applyBorder="1" applyAlignment="1">
      <alignment wrapText="1"/>
    </xf>
    <xf numFmtId="3" fontId="39" fillId="0" borderId="36" xfId="6" applyNumberFormat="1" applyFont="1" applyFill="1" applyBorder="1"/>
    <xf numFmtId="0" fontId="39" fillId="0" borderId="41" xfId="6" applyFont="1" applyBorder="1" applyAlignment="1">
      <alignment horizontal="center" wrapText="1"/>
    </xf>
    <xf numFmtId="0" fontId="39" fillId="0" borderId="38" xfId="6" applyFont="1" applyBorder="1" applyAlignment="1">
      <alignment horizontal="center" wrapText="1"/>
    </xf>
    <xf numFmtId="3" fontId="44" fillId="0" borderId="36" xfId="6" applyNumberFormat="1" applyFont="1" applyFill="1" applyBorder="1"/>
    <xf numFmtId="0" fontId="39" fillId="0" borderId="29" xfId="6" applyFont="1" applyBorder="1" applyAlignment="1">
      <alignment horizontal="center" wrapText="1"/>
    </xf>
    <xf numFmtId="0" fontId="39" fillId="0" borderId="24" xfId="6" applyFont="1" applyBorder="1" applyAlignment="1">
      <alignment horizontal="center" wrapText="1"/>
    </xf>
    <xf numFmtId="0" fontId="39" fillId="0" borderId="24" xfId="6" applyFont="1" applyBorder="1" applyAlignment="1">
      <alignment wrapText="1"/>
    </xf>
    <xf numFmtId="3" fontId="41" fillId="0" borderId="12" xfId="6" applyNumberFormat="1" applyFont="1" applyFill="1" applyBorder="1"/>
    <xf numFmtId="3" fontId="41" fillId="0" borderId="36" xfId="6" applyNumberFormat="1" applyFont="1" applyFill="1" applyBorder="1"/>
    <xf numFmtId="3" fontId="39" fillId="0" borderId="12" xfId="6" applyNumberFormat="1" applyFont="1" applyFill="1" applyBorder="1"/>
    <xf numFmtId="0" fontId="39" fillId="0" borderId="60" xfId="6" applyFont="1" applyBorder="1" applyAlignment="1">
      <alignment wrapText="1"/>
    </xf>
    <xf numFmtId="0" fontId="41" fillId="0" borderId="24" xfId="6" applyFont="1" applyBorder="1" applyAlignment="1">
      <alignment wrapText="1"/>
    </xf>
    <xf numFmtId="0" fontId="44" fillId="0" borderId="0" xfId="0" applyFont="1" applyFill="1" applyAlignment="1">
      <alignment horizontal="center"/>
    </xf>
    <xf numFmtId="0" fontId="49" fillId="0" borderId="0" xfId="5" applyFont="1"/>
    <xf numFmtId="0" fontId="39" fillId="0" borderId="0" xfId="5" applyFont="1"/>
    <xf numFmtId="0" fontId="43" fillId="0" borderId="0" xfId="5" applyFont="1"/>
    <xf numFmtId="0" fontId="47" fillId="0" borderId="0" xfId="5" applyFont="1"/>
    <xf numFmtId="0" fontId="43" fillId="0" borderId="0" xfId="5" applyFont="1" applyAlignment="1">
      <alignment horizontal="center"/>
    </xf>
    <xf numFmtId="0" fontId="39" fillId="0" borderId="0" xfId="6" applyFont="1"/>
    <xf numFmtId="0" fontId="43" fillId="0" borderId="0" xfId="6" applyFont="1"/>
    <xf numFmtId="0" fontId="47" fillId="0" borderId="0" xfId="6" applyFont="1"/>
    <xf numFmtId="0" fontId="43" fillId="0" borderId="0" xfId="6" applyFont="1" applyAlignment="1">
      <alignment horizontal="center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7" fillId="23" borderId="0" xfId="0" applyFont="1" applyFill="1"/>
    <xf numFmtId="3" fontId="43" fillId="0" borderId="12" xfId="6" applyNumberFormat="1" applyFont="1" applyFill="1" applyBorder="1"/>
    <xf numFmtId="3" fontId="44" fillId="0" borderId="16" xfId="6" applyNumberFormat="1" applyFont="1" applyFill="1" applyBorder="1"/>
    <xf numFmtId="0" fontId="39" fillId="23" borderId="0" xfId="3" applyFont="1" applyFill="1"/>
    <xf numFmtId="0" fontId="75" fillId="25" borderId="0" xfId="0" applyFont="1" applyFill="1"/>
    <xf numFmtId="0" fontId="41" fillId="2" borderId="5" xfId="6" applyFont="1" applyFill="1" applyBorder="1" applyAlignment="1">
      <alignment horizontal="center" vertical="center" wrapText="1"/>
    </xf>
    <xf numFmtId="3" fontId="44" fillId="2" borderId="4" xfId="5" applyNumberFormat="1" applyFont="1" applyFill="1" applyBorder="1" applyAlignment="1">
      <alignment horizontal="center" vertical="center" wrapText="1"/>
    </xf>
    <xf numFmtId="3" fontId="47" fillId="0" borderId="0" xfId="0" applyNumberFormat="1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39" fillId="23" borderId="0" xfId="0" applyFont="1" applyFill="1" applyAlignment="1">
      <alignment vertical="center" wrapText="1"/>
    </xf>
    <xf numFmtId="0" fontId="39" fillId="0" borderId="18" xfId="6" applyFont="1" applyBorder="1" applyAlignment="1">
      <alignment horizontal="center" vertical="center" wrapText="1"/>
    </xf>
    <xf numFmtId="0" fontId="39" fillId="0" borderId="13" xfId="6" applyFont="1" applyBorder="1" applyAlignment="1">
      <alignment horizontal="center" vertical="center" wrapText="1"/>
    </xf>
    <xf numFmtId="0" fontId="39" fillId="0" borderId="13" xfId="6" applyFont="1" applyBorder="1" applyAlignment="1">
      <alignment vertical="center" wrapText="1"/>
    </xf>
    <xf numFmtId="3" fontId="39" fillId="0" borderId="16" xfId="6" applyNumberFormat="1" applyFont="1" applyFill="1" applyBorder="1" applyAlignment="1">
      <alignment vertical="center"/>
    </xf>
    <xf numFmtId="3" fontId="43" fillId="0" borderId="16" xfId="6" applyNumberFormat="1" applyFont="1" applyFill="1" applyBorder="1" applyAlignment="1">
      <alignment vertical="center"/>
    </xf>
    <xf numFmtId="0" fontId="47" fillId="0" borderId="0" xfId="0" applyFont="1" applyAlignment="1">
      <alignment horizontal="center" vertical="center" wrapText="1"/>
    </xf>
    <xf numFmtId="0" fontId="39" fillId="23" borderId="0" xfId="0" applyFont="1" applyFill="1" applyAlignment="1">
      <alignment vertical="center"/>
    </xf>
    <xf numFmtId="3" fontId="43" fillId="0" borderId="10" xfId="6" applyNumberFormat="1" applyFont="1" applyFill="1" applyBorder="1" applyAlignment="1">
      <alignment vertical="center"/>
    </xf>
    <xf numFmtId="3" fontId="44" fillId="23" borderId="0" xfId="0" applyNumberFormat="1" applyFont="1" applyFill="1" applyAlignment="1">
      <alignment horizontal="center"/>
    </xf>
    <xf numFmtId="0" fontId="44" fillId="23" borderId="0" xfId="0" applyFont="1" applyFill="1" applyAlignment="1">
      <alignment horizontal="center"/>
    </xf>
    <xf numFmtId="0" fontId="76" fillId="24" borderId="0" xfId="0" applyFont="1" applyFill="1"/>
    <xf numFmtId="0" fontId="76" fillId="24" borderId="0" xfId="0" applyFont="1" applyFill="1" applyAlignment="1">
      <alignment horizontal="center"/>
    </xf>
    <xf numFmtId="3" fontId="77" fillId="24" borderId="0" xfId="0" applyNumberFormat="1" applyFont="1" applyFill="1" applyAlignment="1">
      <alignment horizontal="center"/>
    </xf>
    <xf numFmtId="3" fontId="76" fillId="24" borderId="0" xfId="0" applyNumberFormat="1" applyFont="1" applyFill="1" applyAlignment="1">
      <alignment horizontal="center"/>
    </xf>
    <xf numFmtId="3" fontId="76" fillId="24" borderId="0" xfId="0" applyNumberFormat="1" applyFont="1" applyFill="1"/>
    <xf numFmtId="3" fontId="40" fillId="24" borderId="0" xfId="0" applyNumberFormat="1" applyFont="1" applyFill="1"/>
    <xf numFmtId="0" fontId="72" fillId="0" borderId="18" xfId="0" applyFont="1" applyBorder="1"/>
    <xf numFmtId="0" fontId="72" fillId="0" borderId="20" xfId="0" applyFont="1" applyBorder="1" applyAlignment="1">
      <alignment horizontal="center"/>
    </xf>
    <xf numFmtId="0" fontId="72" fillId="0" borderId="13" xfId="0" applyFont="1" applyBorder="1"/>
    <xf numFmtId="0" fontId="78" fillId="4" borderId="60" xfId="0" applyFont="1" applyFill="1" applyBorder="1"/>
    <xf numFmtId="0" fontId="78" fillId="4" borderId="20" xfId="0" applyFont="1" applyFill="1" applyBorder="1"/>
    <xf numFmtId="0" fontId="78" fillId="4" borderId="13" xfId="0" applyFont="1" applyFill="1" applyBorder="1"/>
    <xf numFmtId="0" fontId="79" fillId="11" borderId="20" xfId="0" applyFont="1" applyFill="1" applyBorder="1"/>
    <xf numFmtId="0" fontId="79" fillId="11" borderId="13" xfId="0" applyFont="1" applyFill="1" applyBorder="1"/>
    <xf numFmtId="0" fontId="58" fillId="0" borderId="13" xfId="0" applyFont="1" applyBorder="1"/>
    <xf numFmtId="0" fontId="72" fillId="0" borderId="60" xfId="0" applyFont="1" applyBorder="1"/>
    <xf numFmtId="0" fontId="72" fillId="0" borderId="0" xfId="0" applyFont="1" applyBorder="1"/>
    <xf numFmtId="3" fontId="39" fillId="0" borderId="19" xfId="0" applyNumberFormat="1" applyFont="1" applyBorder="1"/>
    <xf numFmtId="3" fontId="39" fillId="0" borderId="21" xfId="0" applyNumberFormat="1" applyFont="1" applyBorder="1"/>
    <xf numFmtId="3" fontId="39" fillId="0" borderId="43" xfId="0" applyNumberFormat="1" applyFont="1" applyBorder="1"/>
    <xf numFmtId="3" fontId="39" fillId="4" borderId="43" xfId="0" applyNumberFormat="1" applyFont="1" applyFill="1" applyBorder="1"/>
    <xf numFmtId="3" fontId="43" fillId="0" borderId="19" xfId="0" applyNumberFormat="1" applyFont="1" applyBorder="1"/>
    <xf numFmtId="3" fontId="43" fillId="0" borderId="21" xfId="0" applyNumberFormat="1" applyFont="1" applyBorder="1"/>
    <xf numFmtId="3" fontId="43" fillId="0" borderId="43" xfId="0" applyNumberFormat="1" applyFont="1" applyBorder="1"/>
    <xf numFmtId="3" fontId="43" fillId="4" borderId="43" xfId="0" applyNumberFormat="1" applyFont="1" applyFill="1" applyBorder="1"/>
    <xf numFmtId="3" fontId="43" fillId="24" borderId="0" xfId="0" applyNumberFormat="1" applyFont="1" applyFill="1"/>
    <xf numFmtId="3" fontId="80" fillId="0" borderId="19" xfId="0" applyNumberFormat="1" applyFont="1" applyBorder="1"/>
    <xf numFmtId="3" fontId="80" fillId="0" borderId="21" xfId="0" applyNumberFormat="1" applyFont="1" applyBorder="1"/>
    <xf numFmtId="3" fontId="80" fillId="0" borderId="14" xfId="0" applyNumberFormat="1" applyFont="1" applyBorder="1"/>
    <xf numFmtId="3" fontId="80" fillId="0" borderId="43" xfId="0" applyNumberFormat="1" applyFont="1" applyBorder="1"/>
    <xf numFmtId="3" fontId="80" fillId="4" borderId="43" xfId="0" applyNumberFormat="1" applyFont="1" applyFill="1" applyBorder="1"/>
    <xf numFmtId="3" fontId="80" fillId="24" borderId="0" xfId="0" applyNumberFormat="1" applyFont="1" applyFill="1"/>
    <xf numFmtId="3" fontId="48" fillId="0" borderId="29" xfId="0" applyNumberFormat="1" applyFont="1" applyBorder="1"/>
    <xf numFmtId="3" fontId="48" fillId="0" borderId="76" xfId="0" applyNumberFormat="1" applyFont="1" applyBorder="1"/>
    <xf numFmtId="3" fontId="48" fillId="0" borderId="24" xfId="0" applyNumberFormat="1" applyFont="1" applyBorder="1"/>
    <xf numFmtId="3" fontId="48" fillId="0" borderId="66" xfId="0" applyNumberFormat="1" applyFont="1" applyBorder="1"/>
    <xf numFmtId="0" fontId="48" fillId="5" borderId="0" xfId="0" applyFont="1" applyFill="1"/>
    <xf numFmtId="3" fontId="48" fillId="24" borderId="0" xfId="0" applyNumberFormat="1" applyFont="1" applyFill="1"/>
    <xf numFmtId="3" fontId="72" fillId="18" borderId="40" xfId="0" applyNumberFormat="1" applyFont="1" applyFill="1" applyBorder="1"/>
    <xf numFmtId="3" fontId="72" fillId="18" borderId="48" xfId="0" applyNumberFormat="1" applyFont="1" applyFill="1" applyBorder="1"/>
    <xf numFmtId="3" fontId="72" fillId="18" borderId="37" xfId="0" applyNumberFormat="1" applyFont="1" applyFill="1" applyBorder="1"/>
    <xf numFmtId="3" fontId="72" fillId="18" borderId="33" xfId="0" applyNumberFormat="1" applyFont="1" applyFill="1" applyBorder="1"/>
    <xf numFmtId="3" fontId="72" fillId="24" borderId="0" xfId="0" applyNumberFormat="1" applyFont="1" applyFill="1"/>
    <xf numFmtId="3" fontId="39" fillId="5" borderId="69" xfId="0" applyNumberFormat="1" applyFont="1" applyFill="1" applyBorder="1"/>
    <xf numFmtId="3" fontId="39" fillId="5" borderId="0" xfId="0" applyNumberFormat="1" applyFont="1" applyFill="1" applyBorder="1"/>
    <xf numFmtId="0" fontId="39" fillId="5" borderId="0" xfId="0" applyFont="1" applyFill="1" applyBorder="1"/>
    <xf numFmtId="3" fontId="39" fillId="0" borderId="18" xfId="0" applyNumberFormat="1" applyFont="1" applyBorder="1"/>
    <xf numFmtId="3" fontId="39" fillId="0" borderId="20" xfId="0" applyNumberFormat="1" applyFont="1" applyBorder="1"/>
    <xf numFmtId="3" fontId="39" fillId="0" borderId="13" xfId="0" applyNumberFormat="1" applyFont="1" applyBorder="1"/>
    <xf numFmtId="3" fontId="39" fillId="0" borderId="60" xfId="0" applyNumberFormat="1" applyFont="1" applyBorder="1"/>
    <xf numFmtId="3" fontId="39" fillId="4" borderId="60" xfId="0" applyNumberFormat="1" applyFont="1" applyFill="1" applyBorder="1"/>
    <xf numFmtId="3" fontId="39" fillId="0" borderId="23" xfId="0" applyNumberFormat="1" applyFont="1" applyBorder="1"/>
    <xf numFmtId="3" fontId="39" fillId="0" borderId="42" xfId="0" applyNumberFormat="1" applyFont="1" applyBorder="1"/>
    <xf numFmtId="3" fontId="39" fillId="0" borderId="41" xfId="0" applyNumberFormat="1" applyFont="1" applyBorder="1"/>
    <xf numFmtId="3" fontId="39" fillId="0" borderId="24" xfId="0" applyNumberFormat="1" applyFont="1" applyBorder="1"/>
    <xf numFmtId="3" fontId="39" fillId="0" borderId="66" xfId="0" applyNumberFormat="1" applyFont="1" applyBorder="1"/>
    <xf numFmtId="3" fontId="39" fillId="0" borderId="76" xfId="0" applyNumberFormat="1" applyFont="1" applyBorder="1"/>
    <xf numFmtId="3" fontId="39" fillId="4" borderId="66" xfId="0" applyNumberFormat="1" applyFont="1" applyFill="1" applyBorder="1"/>
    <xf numFmtId="3" fontId="72" fillId="19" borderId="40" xfId="0" applyNumberFormat="1" applyFont="1" applyFill="1" applyBorder="1"/>
    <xf numFmtId="3" fontId="72" fillId="19" borderId="48" xfId="0" applyNumberFormat="1" applyFont="1" applyFill="1" applyBorder="1"/>
    <xf numFmtId="3" fontId="72" fillId="19" borderId="37" xfId="0" applyNumberFormat="1" applyFont="1" applyFill="1" applyBorder="1"/>
    <xf numFmtId="3" fontId="72" fillId="19" borderId="33" xfId="0" applyNumberFormat="1" applyFont="1" applyFill="1" applyBorder="1"/>
    <xf numFmtId="0" fontId="39" fillId="24" borderId="0" xfId="0" applyFont="1" applyFill="1" applyBorder="1"/>
    <xf numFmtId="0" fontId="72" fillId="0" borderId="20" xfId="0" applyFont="1" applyBorder="1"/>
    <xf numFmtId="3" fontId="58" fillId="0" borderId="13" xfId="0" applyNumberFormat="1" applyFont="1" applyBorder="1"/>
    <xf numFmtId="3" fontId="58" fillId="0" borderId="60" xfId="0" applyNumberFormat="1" applyFont="1" applyBorder="1"/>
    <xf numFmtId="3" fontId="58" fillId="0" borderId="20" xfId="0" applyNumberFormat="1" applyFont="1" applyBorder="1"/>
    <xf numFmtId="0" fontId="72" fillId="24" borderId="0" xfId="0" applyFont="1" applyFill="1"/>
    <xf numFmtId="0" fontId="39" fillId="17" borderId="40" xfId="0" applyFont="1" applyFill="1" applyBorder="1"/>
    <xf numFmtId="0" fontId="39" fillId="17" borderId="48" xfId="0" applyFont="1" applyFill="1" applyBorder="1"/>
    <xf numFmtId="9" fontId="81" fillId="17" borderId="37" xfId="8" applyFont="1" applyFill="1" applyBorder="1"/>
    <xf numFmtId="9" fontId="81" fillId="17" borderId="33" xfId="8" applyFont="1" applyFill="1" applyBorder="1"/>
    <xf numFmtId="9" fontId="81" fillId="17" borderId="48" xfId="8" applyFont="1" applyFill="1" applyBorder="1"/>
    <xf numFmtId="9" fontId="81" fillId="17" borderId="54" xfId="8" applyFont="1" applyFill="1" applyBorder="1"/>
    <xf numFmtId="9" fontId="81" fillId="17" borderId="55" xfId="8" applyFont="1" applyFill="1" applyBorder="1"/>
    <xf numFmtId="9" fontId="81" fillId="17" borderId="51" xfId="8" applyFont="1" applyFill="1" applyBorder="1"/>
    <xf numFmtId="9" fontId="81" fillId="17" borderId="28" xfId="8" applyFont="1" applyFill="1" applyBorder="1"/>
    <xf numFmtId="0" fontId="72" fillId="0" borderId="3" xfId="0" applyFont="1" applyBorder="1"/>
    <xf numFmtId="3" fontId="72" fillId="5" borderId="0" xfId="0" applyNumberFormat="1" applyFont="1" applyFill="1"/>
    <xf numFmtId="0" fontId="72" fillId="5" borderId="0" xfId="0" applyFont="1" applyFill="1"/>
    <xf numFmtId="0" fontId="39" fillId="0" borderId="18" xfId="0" applyFont="1" applyBorder="1"/>
    <xf numFmtId="0" fontId="39" fillId="0" borderId="20" xfId="0" applyFont="1" applyBorder="1"/>
    <xf numFmtId="3" fontId="39" fillId="0" borderId="31" xfId="0" applyNumberFormat="1" applyFont="1" applyBorder="1"/>
    <xf numFmtId="0" fontId="50" fillId="20" borderId="40" xfId="0" applyFont="1" applyFill="1" applyBorder="1"/>
    <xf numFmtId="9" fontId="78" fillId="20" borderId="37" xfId="8" applyFont="1" applyFill="1" applyBorder="1"/>
    <xf numFmtId="9" fontId="78" fillId="20" borderId="33" xfId="8" applyFont="1" applyFill="1" applyBorder="1"/>
    <xf numFmtId="9" fontId="78" fillId="20" borderId="48" xfId="8" applyFont="1" applyFill="1" applyBorder="1"/>
    <xf numFmtId="9" fontId="78" fillId="20" borderId="40" xfId="8" applyFont="1" applyFill="1" applyBorder="1"/>
    <xf numFmtId="0" fontId="50" fillId="24" borderId="0" xfId="0" applyFont="1" applyFill="1"/>
    <xf numFmtId="3" fontId="41" fillId="5" borderId="3" xfId="0" applyNumberFormat="1" applyFont="1" applyFill="1" applyBorder="1" applyAlignment="1">
      <alignment horizontal="center"/>
    </xf>
    <xf numFmtId="0" fontId="41" fillId="5" borderId="2" xfId="0" applyFont="1" applyFill="1" applyBorder="1" applyAlignment="1">
      <alignment horizontal="center"/>
    </xf>
    <xf numFmtId="0" fontId="41" fillId="5" borderId="2" xfId="0" applyFont="1" applyFill="1" applyBorder="1" applyAlignment="1"/>
    <xf numFmtId="0" fontId="41" fillId="5" borderId="30" xfId="0" applyFont="1" applyFill="1" applyBorder="1" applyAlignment="1"/>
    <xf numFmtId="0" fontId="41" fillId="5" borderId="6" xfId="0" applyFont="1" applyFill="1" applyBorder="1" applyAlignment="1"/>
    <xf numFmtId="0" fontId="41" fillId="5" borderId="0" xfId="0" applyFont="1" applyFill="1" applyBorder="1" applyAlignment="1"/>
    <xf numFmtId="0" fontId="39" fillId="5" borderId="3" xfId="0" applyFont="1" applyFill="1" applyBorder="1"/>
    <xf numFmtId="0" fontId="39" fillId="5" borderId="2" xfId="0" applyFont="1" applyFill="1" applyBorder="1"/>
    <xf numFmtId="3" fontId="39" fillId="5" borderId="1" xfId="0" applyNumberFormat="1" applyFont="1" applyFill="1" applyBorder="1" applyAlignment="1">
      <alignment horizontal="center"/>
    </xf>
    <xf numFmtId="3" fontId="39" fillId="5" borderId="5" xfId="0" applyNumberFormat="1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56" xfId="0" applyFont="1" applyFill="1" applyBorder="1" applyAlignment="1">
      <alignment horizontal="center"/>
    </xf>
    <xf numFmtId="3" fontId="39" fillId="5" borderId="2" xfId="0" applyNumberFormat="1" applyFont="1" applyFill="1" applyBorder="1" applyAlignment="1">
      <alignment horizontal="center"/>
    </xf>
    <xf numFmtId="0" fontId="39" fillId="5" borderId="0" xfId="0" applyFont="1" applyFill="1" applyBorder="1" applyAlignment="1">
      <alignment horizontal="center"/>
    </xf>
    <xf numFmtId="0" fontId="38" fillId="0" borderId="2" xfId="0" applyFont="1" applyBorder="1"/>
    <xf numFmtId="43" fontId="54" fillId="0" borderId="53" xfId="1" applyFont="1" applyBorder="1"/>
    <xf numFmtId="43" fontId="54" fillId="0" borderId="65" xfId="1" applyFont="1" applyBorder="1"/>
    <xf numFmtId="43" fontId="54" fillId="0" borderId="0" xfId="1" applyFont="1" applyBorder="1"/>
    <xf numFmtId="0" fontId="49" fillId="0" borderId="16" xfId="0" applyFont="1" applyBorder="1" applyAlignment="1">
      <alignment horizontal="right"/>
    </xf>
    <xf numFmtId="3" fontId="52" fillId="0" borderId="10" xfId="0" applyNumberFormat="1" applyFont="1" applyBorder="1"/>
    <xf numFmtId="3" fontId="52" fillId="0" borderId="17" xfId="0" applyNumberFormat="1" applyFont="1" applyBorder="1"/>
    <xf numFmtId="3" fontId="39" fillId="5" borderId="23" xfId="0" applyNumberFormat="1" applyFont="1" applyFill="1" applyBorder="1"/>
    <xf numFmtId="0" fontId="49" fillId="0" borderId="34" xfId="0" applyFont="1" applyBorder="1" applyAlignment="1">
      <alignment horizontal="right"/>
    </xf>
    <xf numFmtId="3" fontId="49" fillId="0" borderId="34" xfId="0" applyNumberFormat="1" applyFont="1" applyBorder="1"/>
    <xf numFmtId="3" fontId="49" fillId="0" borderId="32" xfId="0" applyNumberFormat="1" applyFont="1" applyBorder="1"/>
    <xf numFmtId="3" fontId="39" fillId="5" borderId="40" xfId="0" applyNumberFormat="1" applyFont="1" applyFill="1" applyBorder="1"/>
    <xf numFmtId="3" fontId="39" fillId="5" borderId="37" xfId="0" applyNumberFormat="1" applyFont="1" applyFill="1" applyBorder="1"/>
    <xf numFmtId="3" fontId="39" fillId="5" borderId="33" xfId="0" applyNumberFormat="1" applyFont="1" applyFill="1" applyBorder="1"/>
    <xf numFmtId="3" fontId="39" fillId="5" borderId="32" xfId="0" applyNumberFormat="1" applyFont="1" applyFill="1" applyBorder="1"/>
    <xf numFmtId="0" fontId="41" fillId="0" borderId="0" xfId="0" applyFont="1" applyBorder="1" applyAlignment="1">
      <alignment vertical="center"/>
    </xf>
    <xf numFmtId="0" fontId="41" fillId="0" borderId="14" xfId="0" applyFont="1" applyBorder="1" applyAlignment="1">
      <alignment horizontal="center" vertical="center"/>
    </xf>
    <xf numFmtId="3" fontId="41" fillId="0" borderId="14" xfId="0" applyNumberFormat="1" applyFont="1" applyBorder="1" applyAlignment="1">
      <alignment horizontal="center" vertical="center" wrapText="1"/>
    </xf>
    <xf numFmtId="0" fontId="41" fillId="4" borderId="0" xfId="0" applyFont="1" applyFill="1" applyBorder="1" applyAlignment="1">
      <alignment vertical="center"/>
    </xf>
    <xf numFmtId="0" fontId="39" fillId="4" borderId="0" xfId="0" applyFont="1" applyFill="1" applyBorder="1"/>
    <xf numFmtId="0" fontId="41" fillId="24" borderId="14" xfId="0" applyFont="1" applyFill="1" applyBorder="1"/>
    <xf numFmtId="0" fontId="41" fillId="24" borderId="14" xfId="0" applyFont="1" applyFill="1" applyBorder="1" applyAlignment="1">
      <alignment horizontal="center"/>
    </xf>
    <xf numFmtId="3" fontId="41" fillId="24" borderId="14" xfId="0" applyNumberFormat="1" applyFont="1" applyFill="1" applyBorder="1"/>
    <xf numFmtId="0" fontId="43" fillId="0" borderId="25" xfId="0" applyFont="1" applyBorder="1" applyAlignment="1">
      <alignment horizontal="right"/>
    </xf>
    <xf numFmtId="0" fontId="44" fillId="0" borderId="25" xfId="0" applyFont="1" applyBorder="1" applyAlignment="1">
      <alignment horizontal="center"/>
    </xf>
    <xf numFmtId="3" fontId="43" fillId="0" borderId="25" xfId="0" applyNumberFormat="1" applyFont="1" applyBorder="1"/>
    <xf numFmtId="0" fontId="43" fillId="0" borderId="14" xfId="0" applyFont="1" applyBorder="1" applyAlignment="1">
      <alignment horizontal="right"/>
    </xf>
    <xf numFmtId="0" fontId="44" fillId="0" borderId="14" xfId="0" applyFont="1" applyBorder="1" applyAlignment="1">
      <alignment horizontal="center"/>
    </xf>
    <xf numFmtId="0" fontId="39" fillId="0" borderId="14" xfId="0" applyFont="1" applyBorder="1" applyAlignment="1">
      <alignment horizontal="right"/>
    </xf>
    <xf numFmtId="0" fontId="47" fillId="0" borderId="14" xfId="0" applyFont="1" applyBorder="1" applyAlignment="1">
      <alignment horizontal="right"/>
    </xf>
    <xf numFmtId="0" fontId="50" fillId="0" borderId="14" xfId="0" applyFont="1" applyBorder="1" applyAlignment="1">
      <alignment horizontal="center"/>
    </xf>
    <xf numFmtId="3" fontId="47" fillId="0" borderId="14" xfId="0" applyNumberFormat="1" applyFont="1" applyBorder="1"/>
    <xf numFmtId="0" fontId="39" fillId="4" borderId="14" xfId="0" applyFont="1" applyFill="1" applyBorder="1" applyAlignment="1">
      <alignment horizontal="right"/>
    </xf>
    <xf numFmtId="0" fontId="41" fillId="4" borderId="14" xfId="0" applyFont="1" applyFill="1" applyBorder="1" applyAlignment="1">
      <alignment horizontal="center"/>
    </xf>
    <xf numFmtId="0" fontId="43" fillId="0" borderId="24" xfId="0" applyFont="1" applyBorder="1" applyAlignment="1">
      <alignment horizontal="right"/>
    </xf>
    <xf numFmtId="0" fontId="44" fillId="0" borderId="24" xfId="0" applyFont="1" applyBorder="1" applyAlignment="1">
      <alignment horizontal="center"/>
    </xf>
    <xf numFmtId="3" fontId="43" fillId="0" borderId="24" xfId="0" applyNumberFormat="1" applyFont="1" applyBorder="1"/>
    <xf numFmtId="0" fontId="39" fillId="0" borderId="24" xfId="0" applyFont="1" applyBorder="1" applyAlignment="1">
      <alignment horizontal="right"/>
    </xf>
    <xf numFmtId="0" fontId="41" fillId="0" borderId="24" xfId="0" applyFont="1" applyBorder="1" applyAlignment="1">
      <alignment horizontal="center"/>
    </xf>
    <xf numFmtId="0" fontId="41" fillId="4" borderId="44" xfId="0" applyFont="1" applyFill="1" applyBorder="1"/>
    <xf numFmtId="0" fontId="41" fillId="4" borderId="44" xfId="0" applyFont="1" applyFill="1" applyBorder="1" applyAlignment="1">
      <alignment horizontal="center"/>
    </xf>
    <xf numFmtId="3" fontId="41" fillId="4" borderId="37" xfId="0" applyNumberFormat="1" applyFont="1" applyFill="1" applyBorder="1"/>
    <xf numFmtId="0" fontId="41" fillId="24" borderId="37" xfId="0" applyFont="1" applyFill="1" applyBorder="1"/>
    <xf numFmtId="0" fontId="41" fillId="24" borderId="37" xfId="0" applyFont="1" applyFill="1" applyBorder="1" applyAlignment="1">
      <alignment horizontal="center"/>
    </xf>
    <xf numFmtId="3" fontId="41" fillId="24" borderId="37" xfId="0" applyNumberFormat="1" applyFont="1" applyFill="1" applyBorder="1"/>
    <xf numFmtId="0" fontId="41" fillId="11" borderId="25" xfId="0" applyFont="1" applyFill="1" applyBorder="1"/>
    <xf numFmtId="0" fontId="41" fillId="11" borderId="25" xfId="0" applyFont="1" applyFill="1" applyBorder="1" applyAlignment="1">
      <alignment horizontal="center"/>
    </xf>
    <xf numFmtId="3" fontId="41" fillId="11" borderId="25" xfId="0" applyNumberFormat="1" applyFont="1" applyFill="1" applyBorder="1"/>
    <xf numFmtId="0" fontId="39" fillId="0" borderId="14" xfId="0" applyFont="1" applyBorder="1" applyAlignment="1">
      <alignment horizontal="right" vertical="center"/>
    </xf>
    <xf numFmtId="3" fontId="39" fillId="0" borderId="14" xfId="0" applyNumberFormat="1" applyFont="1" applyBorder="1" applyAlignment="1">
      <alignment vertical="center"/>
    </xf>
    <xf numFmtId="0" fontId="41" fillId="11" borderId="14" xfId="0" applyFont="1" applyFill="1" applyBorder="1"/>
    <xf numFmtId="0" fontId="41" fillId="11" borderId="14" xfId="0" applyFont="1" applyFill="1" applyBorder="1" applyAlignment="1">
      <alignment horizontal="center"/>
    </xf>
    <xf numFmtId="3" fontId="41" fillId="11" borderId="14" xfId="0" applyNumberFormat="1" applyFont="1" applyFill="1" applyBorder="1"/>
    <xf numFmtId="0" fontId="43" fillId="7" borderId="14" xfId="0" applyFont="1" applyFill="1" applyBorder="1" applyAlignment="1">
      <alignment horizontal="right"/>
    </xf>
    <xf numFmtId="0" fontId="44" fillId="7" borderId="14" xfId="0" applyFont="1" applyFill="1" applyBorder="1" applyAlignment="1">
      <alignment horizontal="center"/>
    </xf>
    <xf numFmtId="3" fontId="43" fillId="7" borderId="14" xfId="0" applyNumberFormat="1" applyFont="1" applyFill="1" applyBorder="1"/>
    <xf numFmtId="0" fontId="44" fillId="24" borderId="14" xfId="0" applyFont="1" applyFill="1" applyBorder="1"/>
    <xf numFmtId="0" fontId="44" fillId="24" borderId="14" xfId="0" applyFont="1" applyFill="1" applyBorder="1" applyAlignment="1">
      <alignment horizontal="left"/>
    </xf>
    <xf numFmtId="0" fontId="44" fillId="24" borderId="14" xfId="0" applyFont="1" applyFill="1" applyBorder="1" applyAlignment="1">
      <alignment horizontal="center"/>
    </xf>
    <xf numFmtId="3" fontId="44" fillId="24" borderId="14" xfId="0" applyNumberFormat="1" applyFont="1" applyFill="1" applyBorder="1"/>
    <xf numFmtId="0" fontId="43" fillId="0" borderId="0" xfId="0" applyFont="1" applyAlignment="1">
      <alignment vertical="center"/>
    </xf>
    <xf numFmtId="0" fontId="43" fillId="0" borderId="14" xfId="0" applyFont="1" applyBorder="1" applyAlignment="1">
      <alignment horizontal="right" vertical="center"/>
    </xf>
    <xf numFmtId="0" fontId="44" fillId="0" borderId="14" xfId="0" applyFont="1" applyBorder="1" applyAlignment="1">
      <alignment horizontal="center" vertical="center"/>
    </xf>
    <xf numFmtId="3" fontId="43" fillId="0" borderId="14" xfId="0" applyNumberFormat="1" applyFont="1" applyBorder="1" applyAlignment="1">
      <alignment vertical="center"/>
    </xf>
    <xf numFmtId="0" fontId="43" fillId="4" borderId="14" xfId="0" applyFont="1" applyFill="1" applyBorder="1" applyAlignment="1">
      <alignment horizontal="right" vertical="center"/>
    </xf>
    <xf numFmtId="0" fontId="44" fillId="4" borderId="14" xfId="0" applyFont="1" applyFill="1" applyBorder="1" applyAlignment="1">
      <alignment horizontal="center" vertical="center"/>
    </xf>
    <xf numFmtId="3" fontId="43" fillId="4" borderId="14" xfId="0" applyNumberFormat="1" applyFont="1" applyFill="1" applyBorder="1" applyAlignment="1">
      <alignment vertical="center"/>
    </xf>
    <xf numFmtId="0" fontId="41" fillId="24" borderId="14" xfId="0" applyFont="1" applyFill="1" applyBorder="1" applyAlignment="1">
      <alignment horizontal="left"/>
    </xf>
    <xf numFmtId="0" fontId="41" fillId="9" borderId="44" xfId="0" applyFont="1" applyFill="1" applyBorder="1"/>
    <xf numFmtId="0" fontId="41" fillId="9" borderId="44" xfId="0" applyFont="1" applyFill="1" applyBorder="1" applyAlignment="1">
      <alignment horizontal="center"/>
    </xf>
    <xf numFmtId="3" fontId="41" fillId="9" borderId="37" xfId="0" applyNumberFormat="1" applyFont="1" applyFill="1" applyBorder="1"/>
    <xf numFmtId="3" fontId="41" fillId="9" borderId="44" xfId="0" applyNumberFormat="1" applyFont="1" applyFill="1" applyBorder="1"/>
    <xf numFmtId="3" fontId="39" fillId="9" borderId="44" xfId="0" applyNumberFormat="1" applyFont="1" applyFill="1" applyBorder="1"/>
    <xf numFmtId="3" fontId="41" fillId="4" borderId="44" xfId="0" applyNumberFormat="1" applyFont="1" applyFill="1" applyBorder="1"/>
    <xf numFmtId="9" fontId="41" fillId="9" borderId="44" xfId="8" applyFont="1" applyFill="1" applyBorder="1"/>
    <xf numFmtId="0" fontId="75" fillId="5" borderId="0" xfId="0" applyFont="1" applyFill="1"/>
    <xf numFmtId="0" fontId="82" fillId="5" borderId="0" xfId="0" applyFont="1" applyFill="1"/>
    <xf numFmtId="49" fontId="41" fillId="5" borderId="0" xfId="0" applyNumberFormat="1" applyFont="1" applyFill="1" applyAlignment="1">
      <alignment horizontal="left" vertical="center"/>
    </xf>
    <xf numFmtId="0" fontId="75" fillId="12" borderId="0" xfId="0" applyFont="1" applyFill="1" applyBorder="1"/>
    <xf numFmtId="0" fontId="39" fillId="12" borderId="0" xfId="0" applyFont="1" applyFill="1" applyBorder="1"/>
    <xf numFmtId="0" fontId="75" fillId="12" borderId="0" xfId="0" applyFont="1" applyFill="1" applyBorder="1" applyAlignment="1">
      <alignment horizontal="center"/>
    </xf>
    <xf numFmtId="0" fontId="39" fillId="13" borderId="0" xfId="0" applyFont="1" applyFill="1" applyBorder="1"/>
    <xf numFmtId="0" fontId="75" fillId="13" borderId="0" xfId="0" applyFont="1" applyFill="1" applyBorder="1" applyAlignment="1">
      <alignment horizontal="center"/>
    </xf>
    <xf numFmtId="0" fontId="75" fillId="13" borderId="0" xfId="0" applyFont="1" applyFill="1" applyBorder="1"/>
    <xf numFmtId="0" fontId="75" fillId="5" borderId="1" xfId="0" applyFont="1" applyFill="1" applyBorder="1"/>
    <xf numFmtId="0" fontId="75" fillId="5" borderId="5" xfId="0" applyFont="1" applyFill="1" applyBorder="1"/>
    <xf numFmtId="0" fontId="75" fillId="5" borderId="5" xfId="0" applyFont="1" applyFill="1" applyBorder="1" applyAlignment="1">
      <alignment horizontal="center"/>
    </xf>
    <xf numFmtId="0" fontId="75" fillId="5" borderId="50" xfId="0" applyFont="1" applyFill="1" applyBorder="1"/>
    <xf numFmtId="0" fontId="75" fillId="5" borderId="3" xfId="0" applyFont="1" applyFill="1" applyBorder="1"/>
    <xf numFmtId="0" fontId="39" fillId="14" borderId="23" xfId="0" applyFont="1" applyFill="1" applyBorder="1"/>
    <xf numFmtId="0" fontId="39" fillId="14" borderId="25" xfId="0" applyFont="1" applyFill="1" applyBorder="1" applyAlignment="1">
      <alignment horizontal="right" indent="5"/>
    </xf>
    <xf numFmtId="168" fontId="39" fillId="14" borderId="25" xfId="0" applyNumberFormat="1" applyFont="1" applyFill="1" applyBorder="1" applyAlignment="1">
      <alignment horizontal="right" indent="1"/>
    </xf>
    <xf numFmtId="0" fontId="39" fillId="14" borderId="25" xfId="0" applyFont="1" applyFill="1" applyBorder="1"/>
    <xf numFmtId="0" fontId="39" fillId="14" borderId="25" xfId="0" applyFont="1" applyFill="1" applyBorder="1" applyAlignment="1">
      <alignment horizontal="center"/>
    </xf>
    <xf numFmtId="0" fontId="43" fillId="14" borderId="25" xfId="0" applyFont="1" applyFill="1" applyBorder="1"/>
    <xf numFmtId="0" fontId="43" fillId="14" borderId="26" xfId="0" applyFont="1" applyFill="1" applyBorder="1"/>
    <xf numFmtId="0" fontId="39" fillId="14" borderId="10" xfId="0" applyFont="1" applyFill="1" applyBorder="1"/>
    <xf numFmtId="0" fontId="39" fillId="14" borderId="14" xfId="0" applyFont="1" applyFill="1" applyBorder="1"/>
    <xf numFmtId="0" fontId="44" fillId="14" borderId="25" xfId="0" applyFont="1" applyFill="1" applyBorder="1" applyAlignment="1">
      <alignment horizontal="center"/>
    </xf>
    <xf numFmtId="0" fontId="39" fillId="4" borderId="23" xfId="0" applyFont="1" applyFill="1" applyBorder="1" applyAlignment="1">
      <alignment wrapText="1"/>
    </xf>
    <xf numFmtId="0" fontId="39" fillId="14" borderId="23" xfId="0" applyFont="1" applyFill="1" applyBorder="1" applyAlignment="1">
      <alignment wrapText="1"/>
    </xf>
    <xf numFmtId="168" fontId="39" fillId="4" borderId="25" xfId="0" applyNumberFormat="1" applyFont="1" applyFill="1" applyBorder="1" applyAlignment="1">
      <alignment horizontal="right" indent="1"/>
    </xf>
    <xf numFmtId="0" fontId="39" fillId="15" borderId="23" xfId="0" applyFont="1" applyFill="1" applyBorder="1" applyAlignment="1">
      <alignment wrapText="1"/>
    </xf>
    <xf numFmtId="0" fontId="39" fillId="15" borderId="25" xfId="0" applyFont="1" applyFill="1" applyBorder="1" applyAlignment="1">
      <alignment horizontal="right" indent="5"/>
    </xf>
    <xf numFmtId="168" fontId="39" fillId="15" borderId="25" xfId="0" applyNumberFormat="1" applyFont="1" applyFill="1" applyBorder="1" applyAlignment="1">
      <alignment horizontal="right" indent="1"/>
    </xf>
    <xf numFmtId="0" fontId="39" fillId="15" borderId="14" xfId="0" applyFont="1" applyFill="1" applyBorder="1"/>
    <xf numFmtId="0" fontId="44" fillId="15" borderId="25" xfId="0" applyFont="1" applyFill="1" applyBorder="1" applyAlignment="1">
      <alignment horizontal="center"/>
    </xf>
    <xf numFmtId="0" fontId="39" fillId="15" borderId="25" xfId="0" applyFont="1" applyFill="1" applyBorder="1" applyAlignment="1">
      <alignment horizontal="center"/>
    </xf>
    <xf numFmtId="0" fontId="43" fillId="15" borderId="25" xfId="0" applyFont="1" applyFill="1" applyBorder="1"/>
    <xf numFmtId="0" fontId="43" fillId="15" borderId="26" xfId="0" applyFont="1" applyFill="1" applyBorder="1"/>
    <xf numFmtId="0" fontId="39" fillId="15" borderId="10" xfId="0" applyFont="1" applyFill="1" applyBorder="1"/>
    <xf numFmtId="0" fontId="39" fillId="14" borderId="19" xfId="0" applyFont="1" applyFill="1" applyBorder="1"/>
    <xf numFmtId="0" fontId="39" fillId="14" borderId="14" xfId="0" applyFont="1" applyFill="1" applyBorder="1" applyAlignment="1">
      <alignment horizontal="right" indent="5"/>
    </xf>
    <xf numFmtId="168" fontId="39" fillId="14" borderId="14" xfId="0" applyNumberFormat="1" applyFont="1" applyFill="1" applyBorder="1" applyAlignment="1">
      <alignment horizontal="right" indent="1"/>
    </xf>
    <xf numFmtId="0" fontId="39" fillId="14" borderId="14" xfId="0" applyFont="1" applyFill="1" applyBorder="1" applyAlignment="1">
      <alignment horizontal="center"/>
    </xf>
    <xf numFmtId="0" fontId="43" fillId="14" borderId="14" xfId="0" applyFont="1" applyFill="1" applyBorder="1"/>
    <xf numFmtId="0" fontId="43" fillId="14" borderId="71" xfId="0" applyFont="1" applyFill="1" applyBorder="1"/>
    <xf numFmtId="0" fontId="39" fillId="14" borderId="11" xfId="0" applyFont="1" applyFill="1" applyBorder="1"/>
    <xf numFmtId="0" fontId="39" fillId="15" borderId="19" xfId="0" applyFont="1" applyFill="1" applyBorder="1"/>
    <xf numFmtId="0" fontId="39" fillId="15" borderId="14" xfId="0" applyFont="1" applyFill="1" applyBorder="1" applyAlignment="1">
      <alignment horizontal="right" indent="5"/>
    </xf>
    <xf numFmtId="168" fontId="39" fillId="15" borderId="14" xfId="0" applyNumberFormat="1" applyFont="1" applyFill="1" applyBorder="1" applyAlignment="1">
      <alignment horizontal="right" indent="1"/>
    </xf>
    <xf numFmtId="0" fontId="39" fillId="15" borderId="14" xfId="0" applyFont="1" applyFill="1" applyBorder="1" applyAlignment="1">
      <alignment horizontal="center"/>
    </xf>
    <xf numFmtId="0" fontId="44" fillId="15" borderId="14" xfId="0" applyFont="1" applyFill="1" applyBorder="1" applyAlignment="1">
      <alignment horizontal="center"/>
    </xf>
    <xf numFmtId="0" fontId="43" fillId="15" borderId="14" xfId="0" applyFont="1" applyFill="1" applyBorder="1"/>
    <xf numFmtId="0" fontId="43" fillId="15" borderId="71" xfId="0" applyFont="1" applyFill="1" applyBorder="1"/>
    <xf numFmtId="0" fontId="39" fillId="15" borderId="11" xfId="0" applyFont="1" applyFill="1" applyBorder="1"/>
    <xf numFmtId="0" fontId="44" fillId="14" borderId="14" xfId="0" applyFont="1" applyFill="1" applyBorder="1" applyAlignment="1">
      <alignment horizontal="center"/>
    </xf>
    <xf numFmtId="0" fontId="39" fillId="4" borderId="19" xfId="0" applyFont="1" applyFill="1" applyBorder="1"/>
    <xf numFmtId="0" fontId="39" fillId="14" borderId="40" xfId="0" applyFont="1" applyFill="1" applyBorder="1"/>
    <xf numFmtId="0" fontId="39" fillId="14" borderId="37" xfId="0" applyFont="1" applyFill="1" applyBorder="1" applyAlignment="1">
      <alignment horizontal="right" indent="5"/>
    </xf>
    <xf numFmtId="168" fontId="39" fillId="14" borderId="37" xfId="0" applyNumberFormat="1" applyFont="1" applyFill="1" applyBorder="1" applyAlignment="1">
      <alignment horizontal="right" indent="1"/>
    </xf>
    <xf numFmtId="168" fontId="39" fillId="14" borderId="51" xfId="0" applyNumberFormat="1" applyFont="1" applyFill="1" applyBorder="1" applyAlignment="1">
      <alignment horizontal="right" indent="1"/>
    </xf>
    <xf numFmtId="0" fontId="39" fillId="14" borderId="37" xfId="0" applyFont="1" applyFill="1" applyBorder="1"/>
    <xf numFmtId="0" fontId="39" fillId="14" borderId="37" xfId="0" applyFont="1" applyFill="1" applyBorder="1" applyAlignment="1">
      <alignment horizontal="center"/>
    </xf>
    <xf numFmtId="0" fontId="44" fillId="14" borderId="37" xfId="0" applyFont="1" applyFill="1" applyBorder="1" applyAlignment="1">
      <alignment horizontal="center"/>
    </xf>
    <xf numFmtId="0" fontId="43" fillId="14" borderId="37" xfId="0" applyFont="1" applyFill="1" applyBorder="1"/>
    <xf numFmtId="0" fontId="43" fillId="14" borderId="49" xfId="0" applyFont="1" applyFill="1" applyBorder="1"/>
    <xf numFmtId="0" fontId="39" fillId="14" borderId="34" xfId="0" applyFont="1" applyFill="1" applyBorder="1"/>
    <xf numFmtId="3" fontId="39" fillId="5" borderId="0" xfId="0" applyNumberFormat="1" applyFont="1" applyFill="1" applyAlignment="1">
      <alignment horizontal="right" indent="5"/>
    </xf>
    <xf numFmtId="168" fontId="39" fillId="5" borderId="0" xfId="0" applyNumberFormat="1" applyFont="1" applyFill="1"/>
    <xf numFmtId="0" fontId="75" fillId="5" borderId="56" xfId="0" applyFont="1" applyFill="1" applyBorder="1"/>
    <xf numFmtId="0" fontId="39" fillId="5" borderId="25" xfId="0" applyFont="1" applyFill="1" applyBorder="1"/>
    <xf numFmtId="0" fontId="39" fillId="5" borderId="27" xfId="0" applyFont="1" applyFill="1" applyBorder="1"/>
    <xf numFmtId="0" fontId="39" fillId="15" borderId="25" xfId="0" applyFont="1" applyFill="1" applyBorder="1"/>
    <xf numFmtId="0" fontId="39" fillId="15" borderId="23" xfId="0" applyFont="1" applyFill="1" applyBorder="1"/>
    <xf numFmtId="3" fontId="39" fillId="14" borderId="25" xfId="0" applyNumberFormat="1" applyFont="1" applyFill="1" applyBorder="1" applyAlignment="1">
      <alignment horizontal="right" indent="5"/>
    </xf>
    <xf numFmtId="0" fontId="39" fillId="7" borderId="19" xfId="0" applyFont="1" applyFill="1" applyBorder="1"/>
    <xf numFmtId="0" fontId="39" fillId="7" borderId="14" xfId="0" applyFont="1" applyFill="1" applyBorder="1" applyAlignment="1">
      <alignment horizontal="right" indent="5"/>
    </xf>
    <xf numFmtId="168" fontId="39" fillId="7" borderId="14" xfId="0" applyNumberFormat="1" applyFont="1" applyFill="1" applyBorder="1" applyAlignment="1">
      <alignment horizontal="right" indent="1"/>
    </xf>
    <xf numFmtId="0" fontId="39" fillId="7" borderId="14" xfId="0" applyFont="1" applyFill="1" applyBorder="1"/>
    <xf numFmtId="0" fontId="39" fillId="5" borderId="14" xfId="0" applyFont="1" applyFill="1" applyBorder="1"/>
    <xf numFmtId="0" fontId="39" fillId="5" borderId="43" xfId="0" applyFont="1" applyFill="1" applyBorder="1"/>
    <xf numFmtId="0" fontId="39" fillId="14" borderId="19" xfId="0" applyFont="1" applyFill="1" applyBorder="1" applyAlignment="1">
      <alignment wrapText="1"/>
    </xf>
    <xf numFmtId="0" fontId="39" fillId="5" borderId="19" xfId="0" applyFont="1" applyFill="1" applyBorder="1"/>
    <xf numFmtId="3" fontId="39" fillId="5" borderId="14" xfId="0" applyNumberFormat="1" applyFont="1" applyFill="1" applyBorder="1" applyAlignment="1">
      <alignment horizontal="right" indent="5"/>
    </xf>
    <xf numFmtId="168" fontId="39" fillId="5" borderId="14" xfId="0" applyNumberFormat="1" applyFont="1" applyFill="1" applyBorder="1" applyAlignment="1">
      <alignment horizontal="right" indent="1"/>
    </xf>
    <xf numFmtId="0" fontId="39" fillId="5" borderId="14" xfId="0" applyFont="1" applyFill="1" applyBorder="1" applyAlignment="1">
      <alignment horizontal="right" indent="5"/>
    </xf>
    <xf numFmtId="0" fontId="39" fillId="5" borderId="40" xfId="0" applyFont="1" applyFill="1" applyBorder="1"/>
    <xf numFmtId="0" fontId="39" fillId="5" borderId="37" xfId="0" applyFont="1" applyFill="1" applyBorder="1" applyAlignment="1">
      <alignment horizontal="right" indent="5"/>
    </xf>
    <xf numFmtId="168" fontId="39" fillId="5" borderId="51" xfId="0" applyNumberFormat="1" applyFont="1" applyFill="1" applyBorder="1" applyAlignment="1">
      <alignment horizontal="right" indent="1"/>
    </xf>
    <xf numFmtId="168" fontId="39" fillId="5" borderId="37" xfId="0" applyNumberFormat="1" applyFont="1" applyFill="1" applyBorder="1" applyAlignment="1">
      <alignment horizontal="right" indent="1"/>
    </xf>
    <xf numFmtId="0" fontId="39" fillId="5" borderId="37" xfId="0" applyFont="1" applyFill="1" applyBorder="1"/>
    <xf numFmtId="0" fontId="39" fillId="5" borderId="33" xfId="0" applyFont="1" applyFill="1" applyBorder="1"/>
    <xf numFmtId="0" fontId="75" fillId="5" borderId="22" xfId="0" applyFont="1" applyFill="1" applyBorder="1"/>
    <xf numFmtId="168" fontId="39" fillId="15" borderId="23" xfId="0" applyNumberFormat="1" applyFont="1" applyFill="1" applyBorder="1" applyAlignment="1">
      <alignment horizontal="right" indent="1"/>
    </xf>
    <xf numFmtId="168" fontId="39" fillId="15" borderId="42" xfId="0" applyNumberFormat="1" applyFont="1" applyFill="1" applyBorder="1" applyAlignment="1">
      <alignment horizontal="right" indent="1"/>
    </xf>
    <xf numFmtId="168" fontId="39" fillId="14" borderId="23" xfId="0" applyNumberFormat="1" applyFont="1" applyFill="1" applyBorder="1" applyAlignment="1">
      <alignment horizontal="right" indent="1"/>
    </xf>
    <xf numFmtId="168" fontId="39" fillId="14" borderId="42" xfId="0" applyNumberFormat="1" applyFont="1" applyFill="1" applyBorder="1" applyAlignment="1">
      <alignment horizontal="right" indent="1"/>
    </xf>
    <xf numFmtId="0" fontId="39" fillId="16" borderId="10" xfId="0" applyFont="1" applyFill="1" applyBorder="1"/>
    <xf numFmtId="168" fontId="39" fillId="16" borderId="19" xfId="0" applyNumberFormat="1" applyFont="1" applyFill="1" applyBorder="1" applyAlignment="1">
      <alignment horizontal="right" indent="1"/>
    </xf>
    <xf numFmtId="168" fontId="39" fillId="16" borderId="42" xfId="0" applyNumberFormat="1" applyFont="1" applyFill="1" applyBorder="1" applyAlignment="1">
      <alignment horizontal="right" indent="1"/>
    </xf>
    <xf numFmtId="0" fontId="39" fillId="16" borderId="25" xfId="0" applyFont="1" applyFill="1" applyBorder="1"/>
    <xf numFmtId="168" fontId="39" fillId="14" borderId="19" xfId="0" applyNumberFormat="1" applyFont="1" applyFill="1" applyBorder="1" applyAlignment="1">
      <alignment horizontal="right" indent="1"/>
    </xf>
    <xf numFmtId="168" fontId="39" fillId="15" borderId="19" xfId="0" applyNumberFormat="1" applyFont="1" applyFill="1" applyBorder="1" applyAlignment="1">
      <alignment horizontal="right" indent="1"/>
    </xf>
    <xf numFmtId="168" fontId="39" fillId="14" borderId="40" xfId="0" applyNumberFormat="1" applyFont="1" applyFill="1" applyBorder="1" applyAlignment="1">
      <alignment horizontal="right" indent="1"/>
    </xf>
    <xf numFmtId="168" fontId="39" fillId="14" borderId="48" xfId="0" applyNumberFormat="1" applyFont="1" applyFill="1" applyBorder="1" applyAlignment="1">
      <alignment horizontal="right" indent="1"/>
    </xf>
    <xf numFmtId="168" fontId="39" fillId="4" borderId="37" xfId="0" applyNumberFormat="1" applyFont="1" applyFill="1" applyBorder="1" applyAlignment="1">
      <alignment horizontal="right" indent="1"/>
    </xf>
    <xf numFmtId="168" fontId="39" fillId="5" borderId="37" xfId="0" applyNumberFormat="1" applyFont="1" applyFill="1" applyBorder="1" applyAlignment="1"/>
    <xf numFmtId="0" fontId="39" fillId="15" borderId="27" xfId="0" applyFont="1" applyFill="1" applyBorder="1"/>
    <xf numFmtId="0" fontId="39" fillId="14" borderId="10" xfId="0" applyFont="1" applyFill="1" applyBorder="1" applyAlignment="1">
      <alignment wrapText="1"/>
    </xf>
    <xf numFmtId="0" fontId="39" fillId="14" borderId="27" xfId="0" applyFont="1" applyFill="1" applyBorder="1"/>
    <xf numFmtId="0" fontId="39" fillId="17" borderId="10" xfId="0" applyFont="1" applyFill="1" applyBorder="1"/>
    <xf numFmtId="168" fontId="39" fillId="16" borderId="23" xfId="0" applyNumberFormat="1" applyFont="1" applyFill="1" applyBorder="1" applyAlignment="1">
      <alignment horizontal="right" indent="1"/>
    </xf>
    <xf numFmtId="168" fontId="39" fillId="16" borderId="25" xfId="0" applyNumberFormat="1" applyFont="1" applyFill="1" applyBorder="1" applyAlignment="1">
      <alignment horizontal="right" indent="1"/>
    </xf>
    <xf numFmtId="0" fontId="39" fillId="16" borderId="27" xfId="0" applyFont="1" applyFill="1" applyBorder="1"/>
    <xf numFmtId="0" fontId="39" fillId="15" borderId="10" xfId="0" applyFont="1" applyFill="1" applyBorder="1" applyAlignment="1">
      <alignment wrapText="1"/>
    </xf>
    <xf numFmtId="0" fontId="39" fillId="5" borderId="53" xfId="0" applyFont="1" applyFill="1" applyBorder="1"/>
    <xf numFmtId="168" fontId="39" fillId="5" borderId="40" xfId="0" applyNumberFormat="1" applyFont="1" applyFill="1" applyBorder="1" applyAlignment="1">
      <alignment horizontal="right" indent="1"/>
    </xf>
    <xf numFmtId="168" fontId="39" fillId="5" borderId="55" xfId="0" applyNumberFormat="1" applyFont="1" applyFill="1" applyBorder="1" applyAlignment="1">
      <alignment horizontal="right" indent="1"/>
    </xf>
    <xf numFmtId="0" fontId="39" fillId="5" borderId="28" xfId="0" applyFont="1" applyFill="1" applyBorder="1"/>
    <xf numFmtId="0" fontId="39" fillId="5" borderId="10" xfId="0" applyFont="1" applyFill="1" applyBorder="1" applyAlignment="1">
      <alignment wrapText="1"/>
    </xf>
    <xf numFmtId="168" fontId="39" fillId="5" borderId="23" xfId="0" applyNumberFormat="1" applyFont="1" applyFill="1" applyBorder="1" applyAlignment="1">
      <alignment horizontal="right" indent="1"/>
    </xf>
    <xf numFmtId="168" fontId="39" fillId="5" borderId="42" xfId="0" applyNumberFormat="1" applyFont="1" applyFill="1" applyBorder="1" applyAlignment="1">
      <alignment horizontal="right" indent="1"/>
    </xf>
    <xf numFmtId="168" fontId="39" fillId="5" borderId="25" xfId="0" applyNumberFormat="1" applyFont="1" applyFill="1" applyBorder="1" applyAlignment="1">
      <alignment horizontal="right" indent="1"/>
    </xf>
    <xf numFmtId="0" fontId="39" fillId="15" borderId="53" xfId="0" applyFont="1" applyFill="1" applyBorder="1"/>
    <xf numFmtId="168" fontId="39" fillId="15" borderId="40" xfId="0" applyNumberFormat="1" applyFont="1" applyFill="1" applyBorder="1" applyAlignment="1">
      <alignment horizontal="right" indent="1"/>
    </xf>
    <xf numFmtId="168" fontId="39" fillId="15" borderId="55" xfId="0" applyNumberFormat="1" applyFont="1" applyFill="1" applyBorder="1" applyAlignment="1">
      <alignment horizontal="right" indent="1"/>
    </xf>
    <xf numFmtId="168" fontId="39" fillId="15" borderId="51" xfId="0" applyNumberFormat="1" applyFont="1" applyFill="1" applyBorder="1" applyAlignment="1">
      <alignment horizontal="right" indent="1"/>
    </xf>
    <xf numFmtId="0" fontId="39" fillId="15" borderId="28" xfId="0" applyFont="1" applyFill="1" applyBorder="1"/>
    <xf numFmtId="0" fontId="75" fillId="5" borderId="0" xfId="0" applyFont="1" applyFill="1" applyAlignment="1">
      <alignment horizontal="center"/>
    </xf>
    <xf numFmtId="0" fontId="82" fillId="5" borderId="0" xfId="0" applyFont="1" applyFill="1" applyAlignment="1">
      <alignment horizontal="right"/>
    </xf>
    <xf numFmtId="168" fontId="82" fillId="5" borderId="0" xfId="0" applyNumberFormat="1" applyFont="1" applyFill="1"/>
    <xf numFmtId="168" fontId="75" fillId="5" borderId="0" xfId="0" applyNumberFormat="1" applyFont="1" applyFill="1"/>
    <xf numFmtId="168" fontId="83" fillId="5" borderId="0" xfId="0" applyNumberFormat="1" applyFont="1" applyFill="1"/>
    <xf numFmtId="168" fontId="44" fillId="5" borderId="0" xfId="0" applyNumberFormat="1" applyFont="1" applyFill="1"/>
    <xf numFmtId="0" fontId="82" fillId="14" borderId="0" xfId="0" applyFont="1" applyFill="1"/>
    <xf numFmtId="168" fontId="82" fillId="14" borderId="0" xfId="0" applyNumberFormat="1" applyFont="1" applyFill="1"/>
    <xf numFmtId="0" fontId="82" fillId="17" borderId="0" xfId="0" applyFont="1" applyFill="1"/>
    <xf numFmtId="168" fontId="82" fillId="17" borderId="0" xfId="0" applyNumberFormat="1" applyFont="1" applyFill="1"/>
    <xf numFmtId="168" fontId="84" fillId="5" borderId="0" xfId="0" applyNumberFormat="1" applyFont="1" applyFill="1"/>
    <xf numFmtId="3" fontId="41" fillId="24" borderId="0" xfId="0" applyNumberFormat="1" applyFont="1" applyFill="1"/>
    <xf numFmtId="3" fontId="50" fillId="24" borderId="0" xfId="0" applyNumberFormat="1" applyFont="1" applyFill="1"/>
    <xf numFmtId="0" fontId="44" fillId="24" borderId="0" xfId="0" applyFont="1" applyFill="1"/>
    <xf numFmtId="3" fontId="50" fillId="0" borderId="0" xfId="0" applyNumberFormat="1" applyFont="1" applyAlignment="1">
      <alignment horizontal="center"/>
    </xf>
    <xf numFmtId="3" fontId="47" fillId="0" borderId="0" xfId="0" applyNumberFormat="1" applyFont="1" applyAlignment="1">
      <alignment horizontal="center"/>
    </xf>
    <xf numFmtId="3" fontId="47" fillId="24" borderId="0" xfId="0" applyNumberFormat="1" applyFont="1" applyFill="1"/>
    <xf numFmtId="0" fontId="47" fillId="0" borderId="0" xfId="0" applyFont="1" applyAlignment="1">
      <alignment horizontal="right" wrapText="1"/>
    </xf>
    <xf numFmtId="0" fontId="70" fillId="11" borderId="14" xfId="0" applyFont="1" applyFill="1" applyBorder="1" applyAlignment="1">
      <alignment horizontal="center"/>
    </xf>
    <xf numFmtId="0" fontId="70" fillId="11" borderId="14" xfId="0" applyFont="1" applyFill="1" applyBorder="1"/>
    <xf numFmtId="0" fontId="39" fillId="11" borderId="14" xfId="0" applyFont="1" applyFill="1" applyBorder="1"/>
    <xf numFmtId="3" fontId="39" fillId="11" borderId="14" xfId="0" applyNumberFormat="1" applyFont="1" applyFill="1" applyBorder="1"/>
    <xf numFmtId="0" fontId="39" fillId="11" borderId="14" xfId="0" applyFont="1" applyFill="1" applyBorder="1" applyAlignment="1">
      <alignment horizontal="center"/>
    </xf>
    <xf numFmtId="49" fontId="57" fillId="23" borderId="0" xfId="0" applyNumberFormat="1" applyFont="1" applyFill="1" applyAlignment="1">
      <alignment horizontal="center"/>
    </xf>
    <xf numFmtId="4" fontId="57" fillId="23" borderId="0" xfId="0" applyNumberFormat="1" applyFont="1" applyFill="1" applyAlignment="1">
      <alignment horizontal="center"/>
    </xf>
    <xf numFmtId="0" fontId="59" fillId="23" borderId="0" xfId="0" applyFont="1" applyFill="1" applyAlignment="1">
      <alignment horizontal="right"/>
    </xf>
    <xf numFmtId="4" fontId="59" fillId="23" borderId="0" xfId="0" applyNumberFormat="1" applyFont="1" applyFill="1"/>
    <xf numFmtId="4" fontId="62" fillId="23" borderId="0" xfId="0" applyNumberFormat="1" applyFont="1" applyFill="1" applyAlignment="1">
      <alignment horizontal="center"/>
    </xf>
    <xf numFmtId="3" fontId="59" fillId="23" borderId="0" xfId="0" applyNumberFormat="1" applyFont="1" applyFill="1" applyAlignment="1">
      <alignment horizontal="center"/>
    </xf>
    <xf numFmtId="0" fontId="59" fillId="23" borderId="0" xfId="0" applyFont="1" applyFill="1" applyAlignment="1">
      <alignment horizontal="center"/>
    </xf>
    <xf numFmtId="4" fontId="59" fillId="23" borderId="0" xfId="0" applyNumberFormat="1" applyFont="1" applyFill="1" applyAlignment="1">
      <alignment horizontal="center"/>
    </xf>
    <xf numFmtId="0" fontId="39" fillId="0" borderId="8" xfId="0" applyFont="1" applyFill="1" applyBorder="1" applyAlignment="1">
      <alignment horizontal="left" wrapText="1"/>
    </xf>
    <xf numFmtId="0" fontId="39" fillId="0" borderId="0" xfId="0" applyFont="1" applyAlignment="1">
      <alignment horizontal="right" wrapText="1"/>
    </xf>
    <xf numFmtId="3" fontId="39" fillId="9" borderId="15" xfId="0" applyNumberFormat="1" applyFont="1" applyFill="1" applyBorder="1"/>
    <xf numFmtId="3" fontId="39" fillId="9" borderId="58" xfId="0" applyNumberFormat="1" applyFont="1" applyFill="1" applyBorder="1"/>
    <xf numFmtId="0" fontId="39" fillId="0" borderId="10" xfId="7" applyFont="1" applyBorder="1" applyAlignment="1">
      <alignment vertical="center" wrapText="1"/>
    </xf>
    <xf numFmtId="0" fontId="39" fillId="0" borderId="10" xfId="7" applyFont="1" applyBorder="1" applyAlignment="1">
      <alignment vertical="center"/>
    </xf>
    <xf numFmtId="0" fontId="39" fillId="0" borderId="10" xfId="7" applyFont="1" applyBorder="1" applyAlignment="1">
      <alignment horizontal="center" vertical="center"/>
    </xf>
    <xf numFmtId="0" fontId="39" fillId="0" borderId="17" xfId="7" applyFont="1" applyBorder="1" applyAlignment="1">
      <alignment horizontal="center" vertical="center"/>
    </xf>
    <xf numFmtId="0" fontId="47" fillId="0" borderId="0" xfId="7" applyFont="1" applyFill="1" applyAlignment="1">
      <alignment horizontal="center" vertical="center"/>
    </xf>
    <xf numFmtId="0" fontId="43" fillId="0" borderId="0" xfId="7" applyFont="1" applyFill="1" applyAlignment="1">
      <alignment horizontal="center" vertical="center"/>
    </xf>
    <xf numFmtId="0" fontId="39" fillId="23" borderId="0" xfId="7" applyFont="1" applyFill="1" applyAlignment="1">
      <alignment vertical="center"/>
    </xf>
    <xf numFmtId="0" fontId="43" fillId="0" borderId="19" xfId="0" applyFont="1" applyFill="1" applyBorder="1" applyAlignment="1">
      <alignment horizontal="center"/>
    </xf>
    <xf numFmtId="0" fontId="43" fillId="0" borderId="14" xfId="0" applyFont="1" applyFill="1" applyBorder="1" applyAlignment="1">
      <alignment horizontal="center"/>
    </xf>
    <xf numFmtId="0" fontId="43" fillId="0" borderId="8" xfId="0" applyFont="1" applyFill="1" applyBorder="1" applyAlignment="1">
      <alignment wrapText="1"/>
    </xf>
    <xf numFmtId="3" fontId="43" fillId="0" borderId="8" xfId="0" applyNumberFormat="1" applyFont="1" applyFill="1" applyBorder="1" applyAlignment="1">
      <alignment wrapText="1"/>
    </xf>
    <xf numFmtId="3" fontId="43" fillId="5" borderId="11" xfId="0" applyNumberFormat="1" applyFont="1" applyFill="1" applyBorder="1"/>
    <xf numFmtId="49" fontId="39" fillId="0" borderId="11" xfId="7" applyNumberFormat="1" applyFont="1" applyBorder="1" applyAlignment="1">
      <alignment horizontal="left" vertical="center"/>
    </xf>
    <xf numFmtId="0" fontId="39" fillId="0" borderId="11" xfId="7" applyFont="1" applyBorder="1" applyAlignment="1">
      <alignment vertical="center" wrapText="1"/>
    </xf>
    <xf numFmtId="0" fontId="39" fillId="0" borderId="11" xfId="7" applyFont="1" applyBorder="1" applyAlignment="1">
      <alignment vertical="center"/>
    </xf>
    <xf numFmtId="0" fontId="39" fillId="0" borderId="11" xfId="7" applyFont="1" applyBorder="1" applyAlignment="1">
      <alignment horizontal="center" vertical="center"/>
    </xf>
    <xf numFmtId="0" fontId="39" fillId="0" borderId="58" xfId="7" applyFont="1" applyBorder="1" applyAlignment="1">
      <alignment horizontal="center" vertical="center"/>
    </xf>
    <xf numFmtId="3" fontId="39" fillId="0" borderId="11" xfId="7" applyNumberFormat="1" applyFont="1" applyBorder="1" applyAlignment="1">
      <alignment horizontal="right" vertical="center"/>
    </xf>
    <xf numFmtId="3" fontId="41" fillId="0" borderId="11" xfId="7" applyNumberFormat="1" applyFont="1" applyBorder="1" applyAlignment="1">
      <alignment horizontal="right" vertical="center"/>
    </xf>
    <xf numFmtId="3" fontId="41" fillId="0" borderId="11" xfId="7" applyNumberFormat="1" applyFont="1" applyBorder="1" applyAlignment="1">
      <alignment horizontal="center" vertical="center"/>
    </xf>
    <xf numFmtId="49" fontId="39" fillId="10" borderId="10" xfId="7" applyNumberFormat="1" applyFont="1" applyFill="1" applyBorder="1" applyAlignment="1">
      <alignment horizontal="left"/>
    </xf>
    <xf numFmtId="0" fontId="39" fillId="10" borderId="10" xfId="0" applyFont="1" applyFill="1" applyBorder="1" applyAlignment="1">
      <alignment wrapText="1"/>
    </xf>
    <xf numFmtId="0" fontId="39" fillId="10" borderId="10" xfId="0" applyFont="1" applyFill="1" applyBorder="1" applyAlignment="1">
      <alignment horizontal="center" wrapText="1"/>
    </xf>
    <xf numFmtId="0" fontId="39" fillId="10" borderId="17" xfId="0" applyFont="1" applyFill="1" applyBorder="1" applyAlignment="1">
      <alignment horizontal="center" wrapText="1"/>
    </xf>
    <xf numFmtId="3" fontId="39" fillId="10" borderId="10" xfId="7" applyNumberFormat="1" applyFont="1" applyFill="1" applyBorder="1" applyAlignment="1">
      <alignment horizontal="right"/>
    </xf>
    <xf numFmtId="3" fontId="43" fillId="10" borderId="10" xfId="7" applyNumberFormat="1" applyFont="1" applyFill="1" applyBorder="1" applyAlignment="1">
      <alignment horizontal="right"/>
    </xf>
    <xf numFmtId="49" fontId="39" fillId="10" borderId="11" xfId="7" applyNumberFormat="1" applyFont="1" applyFill="1" applyBorder="1" applyAlignment="1">
      <alignment horizontal="left"/>
    </xf>
    <xf numFmtId="0" fontId="39" fillId="10" borderId="11" xfId="7" applyFont="1" applyFill="1" applyBorder="1"/>
    <xf numFmtId="0" fontId="39" fillId="10" borderId="11" xfId="7" applyFont="1" applyFill="1" applyBorder="1" applyAlignment="1">
      <alignment horizontal="center"/>
    </xf>
    <xf numFmtId="0" fontId="39" fillId="10" borderId="58" xfId="7" applyFont="1" applyFill="1" applyBorder="1" applyAlignment="1">
      <alignment horizontal="center"/>
    </xf>
    <xf numFmtId="0" fontId="39" fillId="10" borderId="10" xfId="7" applyFont="1" applyFill="1" applyBorder="1" applyAlignment="1">
      <alignment horizontal="center"/>
    </xf>
    <xf numFmtId="3" fontId="39" fillId="10" borderId="11" xfId="7" applyNumberFormat="1" applyFont="1" applyFill="1" applyBorder="1" applyAlignment="1">
      <alignment horizontal="right"/>
    </xf>
    <xf numFmtId="3" fontId="41" fillId="10" borderId="11" xfId="7" applyNumberFormat="1" applyFont="1" applyFill="1" applyBorder="1" applyAlignment="1">
      <alignment horizontal="right"/>
    </xf>
    <xf numFmtId="3" fontId="41" fillId="10" borderId="11" xfId="7" applyNumberFormat="1" applyFont="1" applyFill="1" applyBorder="1" applyAlignment="1">
      <alignment horizontal="center"/>
    </xf>
    <xf numFmtId="0" fontId="39" fillId="30" borderId="53" xfId="7" applyFont="1" applyFill="1" applyBorder="1" applyAlignment="1">
      <alignment wrapText="1"/>
    </xf>
    <xf numFmtId="0" fontId="74" fillId="5" borderId="11" xfId="0" applyFont="1" applyFill="1" applyBorder="1" applyAlignment="1">
      <alignment wrapText="1"/>
    </xf>
    <xf numFmtId="3" fontId="43" fillId="4" borderId="3" xfId="0" applyNumberFormat="1" applyFont="1" applyFill="1" applyBorder="1"/>
    <xf numFmtId="4" fontId="37" fillId="25" borderId="14" xfId="0" applyNumberFormat="1" applyFont="1" applyFill="1" applyBorder="1" applyAlignment="1">
      <alignment vertical="top"/>
    </xf>
    <xf numFmtId="3" fontId="39" fillId="0" borderId="53" xfId="7" applyNumberFormat="1" applyFont="1" applyBorder="1" applyAlignment="1">
      <alignment horizontal="right" wrapText="1"/>
    </xf>
    <xf numFmtId="0" fontId="44" fillId="3" borderId="23" xfId="0" applyFont="1" applyFill="1" applyBorder="1" applyAlignment="1">
      <alignment horizontal="center"/>
    </xf>
    <xf numFmtId="3" fontId="43" fillId="9" borderId="58" xfId="0" applyNumberFormat="1" applyFont="1" applyFill="1" applyBorder="1"/>
    <xf numFmtId="3" fontId="43" fillId="0" borderId="21" xfId="0" applyNumberFormat="1" applyFont="1" applyFill="1" applyBorder="1"/>
    <xf numFmtId="3" fontId="43" fillId="9" borderId="14" xfId="0" applyNumberFormat="1" applyFont="1" applyFill="1" applyBorder="1"/>
    <xf numFmtId="3" fontId="43" fillId="9" borderId="19" xfId="0" applyNumberFormat="1" applyFont="1" applyFill="1" applyBorder="1"/>
    <xf numFmtId="3" fontId="43" fillId="0" borderId="43" xfId="0" applyNumberFormat="1" applyFont="1" applyFill="1" applyBorder="1"/>
    <xf numFmtId="0" fontId="43" fillId="5" borderId="27" xfId="0" applyFont="1" applyFill="1" applyBorder="1" applyAlignment="1">
      <alignment horizontal="right" wrapText="1"/>
    </xf>
    <xf numFmtId="3" fontId="43" fillId="4" borderId="10" xfId="0" applyNumberFormat="1" applyFont="1" applyFill="1" applyBorder="1"/>
    <xf numFmtId="3" fontId="43" fillId="5" borderId="17" xfId="0" applyNumberFormat="1" applyFont="1" applyFill="1" applyBorder="1"/>
    <xf numFmtId="3" fontId="43" fillId="7" borderId="10" xfId="0" applyNumberFormat="1" applyFont="1" applyFill="1" applyBorder="1"/>
    <xf numFmtId="3" fontId="43" fillId="5" borderId="42" xfId="0" applyNumberFormat="1" applyFont="1" applyFill="1" applyBorder="1"/>
    <xf numFmtId="3" fontId="43" fillId="5" borderId="27" xfId="0" applyNumberFormat="1" applyFont="1" applyFill="1" applyBorder="1"/>
    <xf numFmtId="3" fontId="39" fillId="11" borderId="11" xfId="0" applyNumberFormat="1" applyFont="1" applyFill="1" applyBorder="1"/>
    <xf numFmtId="3" fontId="78" fillId="23" borderId="0" xfId="0" applyNumberFormat="1" applyFont="1" applyFill="1"/>
    <xf numFmtId="3" fontId="39" fillId="0" borderId="17" xfId="10" applyNumberFormat="1" applyFont="1" applyFill="1" applyBorder="1" applyAlignment="1">
      <alignment horizontal="right" vertical="center"/>
    </xf>
    <xf numFmtId="9" fontId="39" fillId="0" borderId="0" xfId="8" applyFont="1"/>
    <xf numFmtId="3" fontId="61" fillId="23" borderId="0" xfId="0" applyNumberFormat="1" applyFont="1" applyFill="1" applyAlignment="1">
      <alignment horizontal="right"/>
    </xf>
    <xf numFmtId="4" fontId="58" fillId="23" borderId="0" xfId="0" applyNumberFormat="1" applyFont="1" applyFill="1" applyAlignment="1">
      <alignment horizontal="right"/>
    </xf>
    <xf numFmtId="0" fontId="39" fillId="0" borderId="45" xfId="0" applyFont="1" applyBorder="1"/>
    <xf numFmtId="3" fontId="85" fillId="0" borderId="0" xfId="0" applyNumberFormat="1" applyFont="1"/>
    <xf numFmtId="0" fontId="85" fillId="0" borderId="45" xfId="0" applyFont="1" applyBorder="1"/>
    <xf numFmtId="0" fontId="85" fillId="0" borderId="45" xfId="0" applyFont="1" applyBorder="1" applyAlignment="1">
      <alignment horizontal="left"/>
    </xf>
    <xf numFmtId="0" fontId="39" fillId="12" borderId="0" xfId="0" applyFont="1" applyFill="1"/>
    <xf numFmtId="0" fontId="39" fillId="0" borderId="1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39" fillId="0" borderId="50" xfId="0" applyFont="1" applyBorder="1" applyAlignment="1">
      <alignment horizontal="center" vertical="center"/>
    </xf>
    <xf numFmtId="0" fontId="39" fillId="0" borderId="30" xfId="0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39" fillId="0" borderId="16" xfId="0" applyFont="1" applyBorder="1"/>
    <xf numFmtId="0" fontId="39" fillId="0" borderId="18" xfId="0" applyFont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39" fillId="0" borderId="72" xfId="0" applyFont="1" applyBorder="1" applyAlignment="1">
      <alignment horizontal="center"/>
    </xf>
    <xf numFmtId="0" fontId="39" fillId="0" borderId="46" xfId="0" applyFont="1" applyBorder="1" applyAlignment="1">
      <alignment horizontal="center"/>
    </xf>
    <xf numFmtId="0" fontId="39" fillId="0" borderId="31" xfId="0" applyFont="1" applyBorder="1" applyAlignment="1">
      <alignment horizontal="center"/>
    </xf>
    <xf numFmtId="0" fontId="39" fillId="0" borderId="10" xfId="0" applyFont="1" applyBorder="1"/>
    <xf numFmtId="0" fontId="39" fillId="0" borderId="23" xfId="0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0" fontId="39" fillId="0" borderId="2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39" fillId="0" borderId="11" xfId="0" applyFont="1" applyBorder="1"/>
    <xf numFmtId="0" fontId="39" fillId="0" borderId="19" xfId="0" applyFont="1" applyBorder="1" applyAlignment="1">
      <alignment horizontal="center"/>
    </xf>
    <xf numFmtId="0" fontId="39" fillId="0" borderId="71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39" fillId="0" borderId="59" xfId="0" applyFont="1" applyFill="1" applyBorder="1" applyAlignment="1">
      <alignment horizontal="center"/>
    </xf>
    <xf numFmtId="0" fontId="39" fillId="0" borderId="10" xfId="0" applyFont="1" applyFill="1" applyBorder="1"/>
    <xf numFmtId="0" fontId="39" fillId="0" borderId="26" xfId="0" applyFont="1" applyFill="1" applyBorder="1" applyAlignment="1">
      <alignment horizontal="center"/>
    </xf>
    <xf numFmtId="0" fontId="39" fillId="0" borderId="69" xfId="0" applyFont="1" applyFill="1" applyBorder="1" applyAlignment="1">
      <alignment horizontal="center"/>
    </xf>
    <xf numFmtId="0" fontId="39" fillId="0" borderId="7" xfId="0" applyFont="1" applyFill="1" applyBorder="1" applyAlignment="1">
      <alignment horizontal="center"/>
    </xf>
    <xf numFmtId="0" fontId="39" fillId="0" borderId="62" xfId="0" applyFont="1" applyBorder="1" applyAlignment="1">
      <alignment horizontal="center"/>
    </xf>
    <xf numFmtId="0" fontId="39" fillId="0" borderId="11" xfId="0" applyFont="1" applyFill="1" applyBorder="1"/>
    <xf numFmtId="0" fontId="39" fillId="0" borderId="58" xfId="0" applyFont="1" applyFill="1" applyBorder="1" applyAlignment="1">
      <alignment horizontal="center"/>
    </xf>
    <xf numFmtId="0" fontId="39" fillId="0" borderId="71" xfId="0" applyFont="1" applyFill="1" applyBorder="1" applyAlignment="1">
      <alignment horizontal="center"/>
    </xf>
    <xf numFmtId="0" fontId="39" fillId="0" borderId="8" xfId="0" applyFont="1" applyFill="1" applyBorder="1" applyAlignment="1">
      <alignment horizontal="center"/>
    </xf>
    <xf numFmtId="0" fontId="39" fillId="0" borderId="34" xfId="0" applyFont="1" applyBorder="1"/>
    <xf numFmtId="0" fontId="39" fillId="0" borderId="40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41" fillId="5" borderId="18" xfId="0" applyFont="1" applyFill="1" applyBorder="1"/>
    <xf numFmtId="0" fontId="41" fillId="5" borderId="13" xfId="0" applyFont="1" applyFill="1" applyBorder="1"/>
    <xf numFmtId="0" fontId="41" fillId="5" borderId="60" xfId="0" applyFont="1" applyFill="1" applyBorder="1"/>
    <xf numFmtId="0" fontId="63" fillId="12" borderId="0" xfId="0" applyFont="1" applyFill="1"/>
    <xf numFmtId="0" fontId="43" fillId="5" borderId="40" xfId="0" applyFont="1" applyFill="1" applyBorder="1"/>
    <xf numFmtId="0" fontId="43" fillId="5" borderId="37" xfId="0" applyFont="1" applyFill="1" applyBorder="1"/>
    <xf numFmtId="0" fontId="43" fillId="5" borderId="33" xfId="0" applyFont="1" applyFill="1" applyBorder="1"/>
    <xf numFmtId="0" fontId="41" fillId="5" borderId="1" xfId="0" applyFont="1" applyFill="1" applyBorder="1"/>
    <xf numFmtId="0" fontId="41" fillId="5" borderId="5" xfId="0" applyFont="1" applyFill="1" applyBorder="1"/>
    <xf numFmtId="0" fontId="41" fillId="5" borderId="56" xfId="0" applyFont="1" applyFill="1" applyBorder="1"/>
    <xf numFmtId="0" fontId="72" fillId="12" borderId="0" xfId="0" applyFont="1" applyFill="1"/>
    <xf numFmtId="0" fontId="47" fillId="12" borderId="0" xfId="0" applyFont="1" applyFill="1"/>
    <xf numFmtId="0" fontId="47" fillId="0" borderId="3" xfId="0" applyFont="1" applyBorder="1"/>
    <xf numFmtId="0" fontId="47" fillId="0" borderId="1" xfId="0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47" fillId="0" borderId="50" xfId="0" applyFont="1" applyBorder="1" applyAlignment="1">
      <alignment horizontal="center"/>
    </xf>
    <xf numFmtId="0" fontId="47" fillId="0" borderId="30" xfId="0" applyFont="1" applyBorder="1" applyAlignment="1">
      <alignment horizontal="center"/>
    </xf>
    <xf numFmtId="0" fontId="47" fillId="0" borderId="6" xfId="0" applyFont="1" applyBorder="1" applyAlignment="1">
      <alignment horizontal="center"/>
    </xf>
    <xf numFmtId="3" fontId="39" fillId="4" borderId="8" xfId="0" applyNumberFormat="1" applyFont="1" applyFill="1" applyBorder="1" applyAlignment="1">
      <alignment wrapText="1"/>
    </xf>
    <xf numFmtId="0" fontId="47" fillId="0" borderId="0" xfId="7" applyFont="1" applyFill="1"/>
    <xf numFmtId="3" fontId="50" fillId="3" borderId="3" xfId="4" applyNumberFormat="1" applyFont="1" applyFill="1" applyBorder="1" applyAlignment="1">
      <alignment horizontal="center" vertical="center" wrapText="1"/>
    </xf>
    <xf numFmtId="3" fontId="50" fillId="5" borderId="30" xfId="7" applyNumberFormat="1" applyFont="1" applyFill="1" applyBorder="1" applyAlignment="1"/>
    <xf numFmtId="3" fontId="47" fillId="0" borderId="16" xfId="7" applyNumberFormat="1" applyFont="1" applyBorder="1" applyAlignment="1">
      <alignment horizontal="right"/>
    </xf>
    <xf numFmtId="3" fontId="47" fillId="0" borderId="10" xfId="7" applyNumberFormat="1" applyFont="1" applyBorder="1" applyAlignment="1">
      <alignment horizontal="right"/>
    </xf>
    <xf numFmtId="3" fontId="47" fillId="10" borderId="10" xfId="7" applyNumberFormat="1" applyFont="1" applyFill="1" applyBorder="1" applyAlignment="1">
      <alignment horizontal="right"/>
    </xf>
    <xf numFmtId="3" fontId="47" fillId="0" borderId="34" xfId="7" applyNumberFormat="1" applyFont="1" applyBorder="1" applyAlignment="1">
      <alignment horizontal="right"/>
    </xf>
    <xf numFmtId="3" fontId="50" fillId="30" borderId="53" xfId="7" applyNumberFormat="1" applyFont="1" applyFill="1" applyBorder="1" applyAlignment="1">
      <alignment horizontal="right"/>
    </xf>
    <xf numFmtId="3" fontId="47" fillId="0" borderId="10" xfId="7" applyNumberFormat="1" applyFont="1" applyBorder="1" applyAlignment="1">
      <alignment horizontal="right" vertical="center"/>
    </xf>
    <xf numFmtId="3" fontId="47" fillId="0" borderId="11" xfId="7" applyNumberFormat="1" applyFont="1" applyBorder="1" applyAlignment="1">
      <alignment horizontal="right" vertical="center"/>
    </xf>
    <xf numFmtId="3" fontId="47" fillId="7" borderId="53" xfId="7" applyNumberFormat="1" applyFont="1" applyFill="1" applyBorder="1" applyAlignment="1">
      <alignment horizontal="right"/>
    </xf>
    <xf numFmtId="3" fontId="47" fillId="7" borderId="10" xfId="7" applyNumberFormat="1" applyFont="1" applyFill="1" applyBorder="1" applyAlignment="1">
      <alignment horizontal="right"/>
    </xf>
    <xf numFmtId="3" fontId="47" fillId="0" borderId="53" xfId="7" applyNumberFormat="1" applyFont="1" applyBorder="1" applyAlignment="1">
      <alignment horizontal="right"/>
    </xf>
    <xf numFmtId="3" fontId="47" fillId="0" borderId="11" xfId="7" applyNumberFormat="1" applyFont="1" applyBorder="1" applyAlignment="1">
      <alignment horizontal="right"/>
    </xf>
    <xf numFmtId="3" fontId="47" fillId="9" borderId="53" xfId="7" applyNumberFormat="1" applyFont="1" applyFill="1" applyBorder="1" applyAlignment="1">
      <alignment horizontal="right"/>
    </xf>
    <xf numFmtId="3" fontId="47" fillId="0" borderId="53" xfId="7" applyNumberFormat="1" applyFont="1" applyFill="1" applyBorder="1" applyAlignment="1">
      <alignment horizontal="right"/>
    </xf>
    <xf numFmtId="3" fontId="47" fillId="7" borderId="11" xfId="7" applyNumberFormat="1" applyFont="1" applyFill="1" applyBorder="1" applyAlignment="1">
      <alignment horizontal="right"/>
    </xf>
    <xf numFmtId="3" fontId="47" fillId="5" borderId="11" xfId="7" applyNumberFormat="1" applyFont="1" applyFill="1" applyBorder="1" applyAlignment="1">
      <alignment horizontal="right"/>
    </xf>
    <xf numFmtId="3" fontId="47" fillId="9" borderId="11" xfId="7" applyNumberFormat="1" applyFont="1" applyFill="1" applyBorder="1" applyAlignment="1">
      <alignment horizontal="right"/>
    </xf>
    <xf numFmtId="3" fontId="50" fillId="30" borderId="3" xfId="7" applyNumberFormat="1" applyFont="1" applyFill="1" applyBorder="1" applyAlignment="1">
      <alignment horizontal="right"/>
    </xf>
    <xf numFmtId="3" fontId="47" fillId="7" borderId="16" xfId="7" applyNumberFormat="1" applyFont="1" applyFill="1" applyBorder="1" applyAlignment="1">
      <alignment horizontal="right"/>
    </xf>
    <xf numFmtId="3" fontId="50" fillId="4" borderId="6" xfId="7" applyNumberFormat="1" applyFont="1" applyFill="1" applyBorder="1" applyAlignment="1">
      <alignment horizontal="right"/>
    </xf>
    <xf numFmtId="3" fontId="50" fillId="0" borderId="0" xfId="7" applyNumberFormat="1" applyFont="1" applyFill="1"/>
    <xf numFmtId="0" fontId="47" fillId="23" borderId="0" xfId="7" applyFont="1" applyFill="1"/>
    <xf numFmtId="49" fontId="41" fillId="2" borderId="2" xfId="5" applyNumberFormat="1" applyFont="1" applyFill="1" applyBorder="1" applyAlignment="1">
      <alignment horizontal="center" vertical="center"/>
    </xf>
    <xf numFmtId="49" fontId="41" fillId="2" borderId="30" xfId="5" applyNumberFormat="1" applyFont="1" applyFill="1" applyBorder="1" applyAlignment="1">
      <alignment horizontal="center" vertical="center"/>
    </xf>
    <xf numFmtId="49" fontId="43" fillId="5" borderId="0" xfId="3" applyNumberFormat="1" applyFont="1" applyFill="1" applyAlignment="1">
      <alignment horizontal="center"/>
    </xf>
    <xf numFmtId="49" fontId="47" fillId="5" borderId="0" xfId="3" applyNumberFormat="1" applyFont="1" applyFill="1" applyAlignment="1">
      <alignment horizontal="center"/>
    </xf>
    <xf numFmtId="49" fontId="39" fillId="24" borderId="0" xfId="3" applyNumberFormat="1" applyFont="1" applyFill="1" applyAlignment="1">
      <alignment horizontal="center"/>
    </xf>
    <xf numFmtId="0" fontId="41" fillId="2" borderId="0" xfId="5" applyFont="1" applyFill="1" applyBorder="1" applyAlignment="1">
      <alignment horizontal="center" vertical="center"/>
    </xf>
    <xf numFmtId="0" fontId="41" fillId="2" borderId="41" xfId="5" applyFont="1" applyFill="1" applyBorder="1" applyAlignment="1">
      <alignment horizontal="center" vertical="center"/>
    </xf>
    <xf numFmtId="0" fontId="41" fillId="2" borderId="69" xfId="5" applyFont="1" applyFill="1" applyBorder="1" applyAlignment="1">
      <alignment horizontal="center" vertical="center"/>
    </xf>
    <xf numFmtId="0" fontId="41" fillId="2" borderId="38" xfId="5" applyFont="1" applyFill="1" applyBorder="1" applyAlignment="1">
      <alignment horizontal="center" vertical="center"/>
    </xf>
    <xf numFmtId="0" fontId="41" fillId="2" borderId="57" xfId="5" applyFont="1" applyFill="1" applyBorder="1" applyAlignment="1">
      <alignment horizontal="center" vertical="center"/>
    </xf>
    <xf numFmtId="0" fontId="41" fillId="2" borderId="61" xfId="5" applyFont="1" applyFill="1" applyBorder="1" applyAlignment="1">
      <alignment horizontal="center" vertical="center"/>
    </xf>
    <xf numFmtId="49" fontId="41" fillId="4" borderId="5" xfId="5" applyNumberFormat="1" applyFont="1" applyFill="1" applyBorder="1" applyAlignment="1">
      <alignment horizontal="center" vertical="center"/>
    </xf>
    <xf numFmtId="49" fontId="41" fillId="4" borderId="56" xfId="5" applyNumberFormat="1" applyFont="1" applyFill="1" applyBorder="1" applyAlignment="1">
      <alignment horizontal="center" vertical="center"/>
    </xf>
    <xf numFmtId="3" fontId="41" fillId="0" borderId="25" xfId="10" applyNumberFormat="1" applyFont="1" applyFill="1" applyBorder="1" applyAlignment="1">
      <alignment horizontal="right" vertical="center"/>
    </xf>
    <xf numFmtId="3" fontId="41" fillId="0" borderId="21" xfId="10" applyNumberFormat="1" applyFont="1" applyFill="1" applyBorder="1"/>
    <xf numFmtId="3" fontId="41" fillId="0" borderId="62" xfId="10" applyNumberFormat="1" applyFont="1" applyFill="1" applyBorder="1"/>
    <xf numFmtId="3" fontId="41" fillId="0" borderId="19" xfId="10" applyNumberFormat="1" applyFont="1" applyFill="1" applyBorder="1"/>
    <xf numFmtId="3" fontId="41" fillId="0" borderId="42" xfId="10" applyNumberFormat="1" applyFont="1" applyFill="1" applyBorder="1"/>
    <xf numFmtId="3" fontId="41" fillId="0" borderId="47" xfId="10" applyNumberFormat="1" applyFont="1" applyFill="1" applyBorder="1"/>
    <xf numFmtId="3" fontId="41" fillId="0" borderId="14" xfId="10" applyNumberFormat="1" applyFont="1" applyFill="1" applyBorder="1"/>
    <xf numFmtId="3" fontId="41" fillId="0" borderId="23" xfId="10" applyNumberFormat="1" applyFont="1" applyFill="1" applyBorder="1"/>
    <xf numFmtId="3" fontId="46" fillId="0" borderId="25" xfId="10" applyNumberFormat="1" applyFont="1" applyFill="1" applyBorder="1"/>
    <xf numFmtId="3" fontId="87" fillId="0" borderId="42" xfId="10" applyNumberFormat="1" applyFont="1" applyFill="1" applyBorder="1"/>
    <xf numFmtId="0" fontId="41" fillId="0" borderId="13" xfId="6" applyFont="1" applyBorder="1" applyAlignment="1">
      <alignment wrapText="1"/>
    </xf>
    <xf numFmtId="3" fontId="41" fillId="0" borderId="16" xfId="6" applyNumberFormat="1" applyFont="1" applyFill="1" applyBorder="1"/>
    <xf numFmtId="0" fontId="41" fillId="0" borderId="14" xfId="6" applyFont="1" applyBorder="1" applyAlignment="1">
      <alignment wrapText="1"/>
    </xf>
    <xf numFmtId="3" fontId="41" fillId="0" borderId="47" xfId="10" applyNumberFormat="1" applyFont="1" applyFill="1" applyBorder="1" applyAlignment="1">
      <alignment horizontal="right" vertical="center"/>
    </xf>
    <xf numFmtId="3" fontId="41" fillId="0" borderId="71" xfId="10" applyNumberFormat="1" applyFont="1" applyFill="1" applyBorder="1"/>
    <xf numFmtId="3" fontId="43" fillId="23" borderId="0" xfId="5" applyNumberFormat="1" applyFont="1" applyFill="1"/>
    <xf numFmtId="3" fontId="58" fillId="23" borderId="0" xfId="8" applyNumberFormat="1" applyFont="1" applyFill="1"/>
    <xf numFmtId="3" fontId="63" fillId="23" borderId="0" xfId="0" applyNumberFormat="1" applyFont="1" applyFill="1" applyAlignment="1">
      <alignment horizontal="left" wrapText="1"/>
    </xf>
    <xf numFmtId="3" fontId="63" fillId="23" borderId="0" xfId="0" applyNumberFormat="1" applyFont="1" applyFill="1" applyAlignment="1">
      <alignment wrapText="1"/>
    </xf>
    <xf numFmtId="3" fontId="61" fillId="23" borderId="0" xfId="0" applyNumberFormat="1" applyFont="1" applyFill="1" applyAlignment="1">
      <alignment horizontal="center"/>
    </xf>
    <xf numFmtId="3" fontId="41" fillId="0" borderId="25" xfId="10" applyNumberFormat="1" applyFont="1" applyFill="1" applyBorder="1"/>
    <xf numFmtId="3" fontId="41" fillId="0" borderId="26" xfId="10" applyNumberFormat="1" applyFont="1" applyFill="1" applyBorder="1" applyAlignment="1">
      <alignment horizontal="right" vertical="center"/>
    </xf>
    <xf numFmtId="3" fontId="41" fillId="2" borderId="30" xfId="5" applyNumberFormat="1" applyFont="1" applyFill="1" applyBorder="1" applyAlignment="1">
      <alignment vertical="center"/>
    </xf>
    <xf numFmtId="0" fontId="88" fillId="0" borderId="0" xfId="0" applyFont="1"/>
    <xf numFmtId="3" fontId="88" fillId="0" borderId="0" xfId="0" applyNumberFormat="1" applyFont="1"/>
    <xf numFmtId="0" fontId="88" fillId="0" borderId="24" xfId="0" applyFont="1" applyBorder="1" applyAlignment="1">
      <alignment horizontal="center" vertical="center"/>
    </xf>
    <xf numFmtId="0" fontId="88" fillId="0" borderId="7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8" fillId="4" borderId="112" xfId="0" applyFont="1" applyFill="1" applyBorder="1"/>
    <xf numFmtId="3" fontId="88" fillId="4" borderId="112" xfId="0" applyNumberFormat="1" applyFont="1" applyFill="1" applyBorder="1"/>
    <xf numFmtId="3" fontId="88" fillId="4" borderId="64" xfId="0" applyNumberFormat="1" applyFont="1" applyFill="1" applyBorder="1"/>
    <xf numFmtId="2" fontId="89" fillId="0" borderId="4" xfId="0" applyNumberFormat="1" applyFont="1" applyBorder="1"/>
    <xf numFmtId="0" fontId="88" fillId="4" borderId="38" xfId="0" applyFont="1" applyFill="1" applyBorder="1"/>
    <xf numFmtId="3" fontId="88" fillId="4" borderId="38" xfId="0" applyNumberFormat="1" applyFont="1" applyFill="1" applyBorder="1"/>
    <xf numFmtId="3" fontId="88" fillId="4" borderId="0" xfId="0" applyNumberFormat="1" applyFont="1" applyFill="1"/>
    <xf numFmtId="2" fontId="89" fillId="0" borderId="36" xfId="0" applyNumberFormat="1" applyFont="1" applyBorder="1"/>
    <xf numFmtId="3" fontId="88" fillId="4" borderId="69" xfId="0" applyNumberFormat="1" applyFont="1" applyFill="1" applyBorder="1"/>
    <xf numFmtId="3" fontId="89" fillId="0" borderId="36" xfId="0" applyNumberFormat="1" applyFont="1" applyBorder="1"/>
    <xf numFmtId="167" fontId="88" fillId="4" borderId="38" xfId="0" applyNumberFormat="1" applyFont="1" applyFill="1" applyBorder="1"/>
    <xf numFmtId="167" fontId="88" fillId="4" borderId="0" xfId="0" applyNumberFormat="1" applyFont="1" applyFill="1"/>
    <xf numFmtId="0" fontId="88" fillId="4" borderId="51" xfId="0" applyFont="1" applyFill="1" applyBorder="1"/>
    <xf numFmtId="167" fontId="88" fillId="4" borderId="51" xfId="0" applyNumberFormat="1" applyFont="1" applyFill="1" applyBorder="1"/>
    <xf numFmtId="167" fontId="88" fillId="4" borderId="45" xfId="0" applyNumberFormat="1" applyFont="1" applyFill="1" applyBorder="1"/>
    <xf numFmtId="2" fontId="89" fillId="0" borderId="53" xfId="0" applyNumberFormat="1" applyFont="1" applyBorder="1"/>
    <xf numFmtId="0" fontId="88" fillId="43" borderId="112" xfId="0" applyFont="1" applyFill="1" applyBorder="1"/>
    <xf numFmtId="3" fontId="88" fillId="43" borderId="112" xfId="0" applyNumberFormat="1" applyFont="1" applyFill="1" applyBorder="1"/>
    <xf numFmtId="3" fontId="89" fillId="0" borderId="4" xfId="0" applyNumberFormat="1" applyFont="1" applyBorder="1"/>
    <xf numFmtId="0" fontId="88" fillId="43" borderId="38" xfId="0" applyFont="1" applyFill="1" applyBorder="1"/>
    <xf numFmtId="3" fontId="88" fillId="43" borderId="38" xfId="0" applyNumberFormat="1" applyFont="1" applyFill="1" applyBorder="1"/>
    <xf numFmtId="3" fontId="88" fillId="43" borderId="0" xfId="0" applyNumberFormat="1" applyFont="1" applyFill="1"/>
    <xf numFmtId="3" fontId="88" fillId="0" borderId="36" xfId="0" applyNumberFormat="1" applyFont="1" applyBorder="1"/>
    <xf numFmtId="167" fontId="88" fillId="43" borderId="38" xfId="0" applyNumberFormat="1" applyFont="1" applyFill="1" applyBorder="1"/>
    <xf numFmtId="167" fontId="88" fillId="43" borderId="0" xfId="0" applyNumberFormat="1" applyFont="1" applyFill="1"/>
    <xf numFmtId="0" fontId="88" fillId="43" borderId="25" xfId="0" applyFont="1" applyFill="1" applyBorder="1"/>
    <xf numFmtId="167" fontId="88" fillId="43" borderId="25" xfId="0" applyNumberFormat="1" applyFont="1" applyFill="1" applyBorder="1"/>
    <xf numFmtId="167" fontId="88" fillId="43" borderId="47" xfId="0" applyNumberFormat="1" applyFont="1" applyFill="1" applyBorder="1"/>
    <xf numFmtId="3" fontId="89" fillId="0" borderId="53" xfId="0" applyNumberFormat="1" applyFont="1" applyBorder="1"/>
    <xf numFmtId="0" fontId="88" fillId="43" borderId="24" xfId="0" applyFont="1" applyFill="1" applyBorder="1"/>
    <xf numFmtId="3" fontId="88" fillId="43" borderId="24" xfId="0" applyNumberFormat="1" applyFont="1" applyFill="1" applyBorder="1"/>
    <xf numFmtId="3" fontId="89" fillId="0" borderId="62" xfId="0" applyNumberFormat="1" applyFont="1" applyBorder="1"/>
    <xf numFmtId="0" fontId="88" fillId="0" borderId="62" xfId="0" applyFont="1" applyBorder="1"/>
    <xf numFmtId="0" fontId="90" fillId="28" borderId="2" xfId="0" applyFont="1" applyFill="1" applyBorder="1" applyAlignment="1">
      <alignment horizontal="center" vertical="center" wrapText="1"/>
    </xf>
    <xf numFmtId="0" fontId="91" fillId="28" borderId="1" xfId="0" applyFont="1" applyFill="1" applyBorder="1" applyAlignment="1">
      <alignment horizontal="center" vertical="center" wrapText="1"/>
    </xf>
    <xf numFmtId="0" fontId="91" fillId="28" borderId="5" xfId="0" applyFont="1" applyFill="1" applyBorder="1"/>
    <xf numFmtId="3" fontId="91" fillId="28" borderId="5" xfId="0" applyNumberFormat="1" applyFont="1" applyFill="1" applyBorder="1"/>
    <xf numFmtId="3" fontId="91" fillId="28" borderId="56" xfId="0" applyNumberFormat="1" applyFont="1" applyFill="1" applyBorder="1"/>
    <xf numFmtId="3" fontId="89" fillId="43" borderId="36" xfId="0" applyNumberFormat="1" applyFont="1" applyFill="1" applyBorder="1" applyAlignment="1">
      <alignment horizontal="center" vertical="center"/>
    </xf>
    <xf numFmtId="0" fontId="92" fillId="30" borderId="38" xfId="0" applyFont="1" applyFill="1" applyBorder="1"/>
    <xf numFmtId="1" fontId="92" fillId="30" borderId="38" xfId="0" applyNumberFormat="1" applyFont="1" applyFill="1" applyBorder="1"/>
    <xf numFmtId="0" fontId="88" fillId="30" borderId="4" xfId="0" applyFont="1" applyFill="1" applyBorder="1"/>
    <xf numFmtId="1" fontId="92" fillId="30" borderId="0" xfId="0" applyNumberFormat="1" applyFont="1" applyFill="1"/>
    <xf numFmtId="0" fontId="88" fillId="30" borderId="36" xfId="0" applyFont="1" applyFill="1" applyBorder="1"/>
    <xf numFmtId="1" fontId="92" fillId="30" borderId="69" xfId="0" applyNumberFormat="1" applyFont="1" applyFill="1" applyBorder="1"/>
    <xf numFmtId="167" fontId="92" fillId="30" borderId="38" xfId="0" applyNumberFormat="1" applyFont="1" applyFill="1" applyBorder="1"/>
    <xf numFmtId="167" fontId="92" fillId="30" borderId="0" xfId="0" applyNumberFormat="1" applyFont="1" applyFill="1"/>
    <xf numFmtId="167" fontId="92" fillId="30" borderId="69" xfId="0" applyNumberFormat="1" applyFont="1" applyFill="1" applyBorder="1"/>
    <xf numFmtId="167" fontId="88" fillId="0" borderId="0" xfId="0" applyNumberFormat="1" applyFont="1"/>
    <xf numFmtId="167" fontId="88" fillId="30" borderId="53" xfId="0" applyNumberFormat="1" applyFont="1" applyFill="1" applyBorder="1"/>
    <xf numFmtId="0" fontId="92" fillId="7" borderId="112" xfId="0" applyFont="1" applyFill="1" applyBorder="1"/>
    <xf numFmtId="3" fontId="92" fillId="7" borderId="112" xfId="0" applyNumberFormat="1" applyFont="1" applyFill="1" applyBorder="1"/>
    <xf numFmtId="3" fontId="92" fillId="7" borderId="113" xfId="0" applyNumberFormat="1" applyFont="1" applyFill="1" applyBorder="1"/>
    <xf numFmtId="0" fontId="92" fillId="7" borderId="38" xfId="0" applyFont="1" applyFill="1" applyBorder="1"/>
    <xf numFmtId="3" fontId="92" fillId="7" borderId="38" xfId="0" applyNumberFormat="1" applyFont="1" applyFill="1" applyBorder="1"/>
    <xf numFmtId="3" fontId="92" fillId="7" borderId="39" xfId="0" applyNumberFormat="1" applyFont="1" applyFill="1" applyBorder="1"/>
    <xf numFmtId="3" fontId="92" fillId="7" borderId="61" xfId="0" applyNumberFormat="1" applyFont="1" applyFill="1" applyBorder="1"/>
    <xf numFmtId="167" fontId="92" fillId="7" borderId="38" xfId="0" applyNumberFormat="1" applyFont="1" applyFill="1" applyBorder="1"/>
    <xf numFmtId="167" fontId="92" fillId="7" borderId="39" xfId="0" applyNumberFormat="1" applyFont="1" applyFill="1" applyBorder="1"/>
    <xf numFmtId="0" fontId="92" fillId="7" borderId="25" xfId="0" applyFont="1" applyFill="1" applyBorder="1"/>
    <xf numFmtId="167" fontId="92" fillId="7" borderId="25" xfId="0" applyNumberFormat="1" applyFont="1" applyFill="1" applyBorder="1"/>
    <xf numFmtId="167" fontId="92" fillId="7" borderId="7" xfId="0" applyNumberFormat="1" applyFont="1" applyFill="1" applyBorder="1"/>
    <xf numFmtId="0" fontId="92" fillId="7" borderId="24" xfId="0" applyFont="1" applyFill="1" applyBorder="1"/>
    <xf numFmtId="0" fontId="88" fillId="0" borderId="57" xfId="0" applyFont="1" applyBorder="1"/>
    <xf numFmtId="3" fontId="88" fillId="7" borderId="42" xfId="0" applyNumberFormat="1" applyFont="1" applyFill="1" applyBorder="1"/>
    <xf numFmtId="1" fontId="88" fillId="7" borderId="23" xfId="0" applyNumberFormat="1" applyFont="1" applyFill="1" applyBorder="1"/>
    <xf numFmtId="3" fontId="89" fillId="7" borderId="21" xfId="0" applyNumberFormat="1" applyFont="1" applyFill="1" applyBorder="1"/>
    <xf numFmtId="0" fontId="89" fillId="0" borderId="0" xfId="0" applyFont="1"/>
    <xf numFmtId="0" fontId="92" fillId="7" borderId="51" xfId="0" applyFont="1" applyFill="1" applyBorder="1"/>
    <xf numFmtId="167" fontId="92" fillId="7" borderId="51" xfId="0" applyNumberFormat="1" applyFont="1" applyFill="1" applyBorder="1"/>
    <xf numFmtId="167" fontId="92" fillId="7" borderId="68" xfId="0" applyNumberFormat="1" applyFont="1" applyFill="1" applyBorder="1"/>
    <xf numFmtId="3" fontId="88" fillId="7" borderId="48" xfId="0" applyNumberFormat="1" applyFont="1" applyFill="1" applyBorder="1" applyAlignment="1">
      <alignment horizontal="left" wrapText="1"/>
    </xf>
    <xf numFmtId="174" fontId="88" fillId="7" borderId="37" xfId="0" applyNumberFormat="1" applyFont="1" applyFill="1" applyBorder="1" applyAlignment="1">
      <alignment horizontal="right" wrapText="1"/>
    </xf>
    <xf numFmtId="174" fontId="88" fillId="7" borderId="33" xfId="0" applyNumberFormat="1" applyFont="1" applyFill="1" applyBorder="1" applyAlignment="1">
      <alignment horizontal="right" wrapText="1"/>
    </xf>
    <xf numFmtId="1" fontId="88" fillId="7" borderId="21" xfId="0" applyNumberFormat="1" applyFont="1" applyFill="1" applyBorder="1"/>
    <xf numFmtId="0" fontId="92" fillId="29" borderId="112" xfId="0" applyFont="1" applyFill="1" applyBorder="1"/>
    <xf numFmtId="3" fontId="92" fillId="29" borderId="112" xfId="0" applyNumberFormat="1" applyFont="1" applyFill="1" applyBorder="1"/>
    <xf numFmtId="0" fontId="88" fillId="0" borderId="4" xfId="0" applyFont="1" applyBorder="1"/>
    <xf numFmtId="0" fontId="92" fillId="29" borderId="38" xfId="0" applyFont="1" applyFill="1" applyBorder="1"/>
    <xf numFmtId="3" fontId="92" fillId="29" borderId="38" xfId="0" applyNumberFormat="1" applyFont="1" applyFill="1" applyBorder="1"/>
    <xf numFmtId="3" fontId="92" fillId="29" borderId="39" xfId="0" applyNumberFormat="1" applyFont="1" applyFill="1" applyBorder="1"/>
    <xf numFmtId="0" fontId="88" fillId="0" borderId="36" xfId="0" applyFont="1" applyBorder="1"/>
    <xf numFmtId="3" fontId="92" fillId="29" borderId="61" xfId="0" applyNumberFormat="1" applyFont="1" applyFill="1" applyBorder="1"/>
    <xf numFmtId="167" fontId="92" fillId="29" borderId="38" xfId="0" applyNumberFormat="1" applyFont="1" applyFill="1" applyBorder="1"/>
    <xf numFmtId="167" fontId="92" fillId="29" borderId="39" xfId="0" applyNumberFormat="1" applyFont="1" applyFill="1" applyBorder="1"/>
    <xf numFmtId="0" fontId="92" fillId="29" borderId="25" xfId="0" applyFont="1" applyFill="1" applyBorder="1"/>
    <xf numFmtId="167" fontId="92" fillId="29" borderId="25" xfId="0" applyNumberFormat="1" applyFont="1" applyFill="1" applyBorder="1"/>
    <xf numFmtId="167" fontId="92" fillId="29" borderId="7" xfId="0" applyNumberFormat="1" applyFont="1" applyFill="1" applyBorder="1"/>
    <xf numFmtId="0" fontId="92" fillId="29" borderId="24" xfId="0" applyFont="1" applyFill="1" applyBorder="1"/>
    <xf numFmtId="0" fontId="92" fillId="29" borderId="41" xfId="0" applyFont="1" applyFill="1" applyBorder="1" applyAlignment="1">
      <alignment horizontal="center" vertical="center" wrapText="1"/>
    </xf>
    <xf numFmtId="3" fontId="88" fillId="18" borderId="21" xfId="0" applyNumberFormat="1" applyFont="1" applyFill="1" applyBorder="1" applyAlignment="1">
      <alignment vertical="center"/>
    </xf>
    <xf numFmtId="1" fontId="88" fillId="18" borderId="14" xfId="0" applyNumberFormat="1" applyFont="1" applyFill="1" applyBorder="1" applyAlignment="1">
      <alignment vertical="center"/>
    </xf>
    <xf numFmtId="1" fontId="88" fillId="18" borderId="43" xfId="0" applyNumberFormat="1" applyFont="1" applyFill="1" applyBorder="1" applyAlignment="1">
      <alignment vertical="center"/>
    </xf>
    <xf numFmtId="3" fontId="89" fillId="18" borderId="21" xfId="0" applyNumberFormat="1" applyFont="1" applyFill="1" applyBorder="1"/>
    <xf numFmtId="0" fontId="92" fillId="29" borderId="54" xfId="0" applyFont="1" applyFill="1" applyBorder="1" applyAlignment="1">
      <alignment horizontal="center" vertical="center" wrapText="1"/>
    </xf>
    <xf numFmtId="0" fontId="92" fillId="29" borderId="51" xfId="0" applyFont="1" applyFill="1" applyBorder="1"/>
    <xf numFmtId="167" fontId="92" fillId="29" borderId="51" xfId="0" applyNumberFormat="1" applyFont="1" applyFill="1" applyBorder="1"/>
    <xf numFmtId="167" fontId="92" fillId="29" borderId="68" xfId="0" applyNumberFormat="1" applyFont="1" applyFill="1" applyBorder="1"/>
    <xf numFmtId="0" fontId="88" fillId="0" borderId="53" xfId="0" applyFont="1" applyBorder="1"/>
    <xf numFmtId="3" fontId="89" fillId="18" borderId="48" xfId="0" applyNumberFormat="1" applyFont="1" applyFill="1" applyBorder="1" applyAlignment="1">
      <alignment vertical="center" wrapText="1"/>
    </xf>
    <xf numFmtId="4" fontId="89" fillId="18" borderId="37" xfId="0" applyNumberFormat="1" applyFont="1" applyFill="1" applyBorder="1" applyAlignment="1">
      <alignment vertical="center" wrapText="1"/>
    </xf>
    <xf numFmtId="4" fontId="89" fillId="18" borderId="33" xfId="0" applyNumberFormat="1" applyFont="1" applyFill="1" applyBorder="1" applyAlignment="1">
      <alignment vertical="center" wrapText="1"/>
    </xf>
    <xf numFmtId="4" fontId="88" fillId="18" borderId="21" xfId="0" applyNumberFormat="1" applyFont="1" applyFill="1" applyBorder="1"/>
    <xf numFmtId="0" fontId="89" fillId="0" borderId="45" xfId="0" applyFont="1" applyBorder="1" applyAlignment="1">
      <alignment vertical="center"/>
    </xf>
    <xf numFmtId="0" fontId="90" fillId="28" borderId="3" xfId="0" applyFont="1" applyFill="1" applyBorder="1" applyAlignment="1">
      <alignment horizontal="center" vertical="center" wrapText="1"/>
    </xf>
    <xf numFmtId="0" fontId="88" fillId="0" borderId="3" xfId="0" applyFont="1" applyBorder="1"/>
    <xf numFmtId="3" fontId="89" fillId="18" borderId="0" xfId="0" applyNumberFormat="1" applyFont="1" applyFill="1" applyAlignment="1">
      <alignment vertical="center" wrapText="1"/>
    </xf>
    <xf numFmtId="4" fontId="89" fillId="18" borderId="0" xfId="0" applyNumberFormat="1" applyFont="1" applyFill="1" applyAlignment="1">
      <alignment vertical="center" wrapText="1"/>
    </xf>
    <xf numFmtId="4" fontId="88" fillId="18" borderId="0" xfId="0" applyNumberFormat="1" applyFont="1" applyFill="1"/>
    <xf numFmtId="0" fontId="89" fillId="0" borderId="0" xfId="0" applyFont="1" applyAlignment="1">
      <alignment vertical="center"/>
    </xf>
    <xf numFmtId="0" fontId="90" fillId="28" borderId="4" xfId="0" applyFont="1" applyFill="1" applyBorder="1" applyAlignment="1">
      <alignment horizontal="center" vertical="center" wrapText="1"/>
    </xf>
    <xf numFmtId="0" fontId="91" fillId="28" borderId="111" xfId="0" applyFont="1" applyFill="1" applyBorder="1" applyAlignment="1">
      <alignment horizontal="center" vertical="center" wrapText="1"/>
    </xf>
    <xf numFmtId="0" fontId="91" fillId="28" borderId="112" xfId="0" applyFont="1" applyFill="1" applyBorder="1"/>
    <xf numFmtId="3" fontId="91" fillId="28" borderId="112" xfId="0" applyNumberFormat="1" applyFont="1" applyFill="1" applyBorder="1"/>
    <xf numFmtId="3" fontId="88" fillId="29" borderId="112" xfId="0" applyNumberFormat="1" applyFont="1" applyFill="1" applyBorder="1"/>
    <xf numFmtId="3" fontId="88" fillId="29" borderId="38" xfId="0" applyNumberFormat="1" applyFont="1" applyFill="1" applyBorder="1"/>
    <xf numFmtId="3" fontId="88" fillId="29" borderId="39" xfId="0" applyNumberFormat="1" applyFont="1" applyFill="1" applyBorder="1"/>
    <xf numFmtId="3" fontId="88" fillId="29" borderId="61" xfId="0" applyNumberFormat="1" applyFont="1" applyFill="1" applyBorder="1"/>
    <xf numFmtId="167" fontId="88" fillId="29" borderId="38" xfId="0" applyNumberFormat="1" applyFont="1" applyFill="1" applyBorder="1"/>
    <xf numFmtId="167" fontId="88" fillId="29" borderId="39" xfId="0" applyNumberFormat="1" applyFont="1" applyFill="1" applyBorder="1"/>
    <xf numFmtId="167" fontId="88" fillId="29" borderId="51" xfId="0" applyNumberFormat="1" applyFont="1" applyFill="1" applyBorder="1"/>
    <xf numFmtId="167" fontId="88" fillId="29" borderId="28" xfId="0" applyNumberFormat="1" applyFont="1" applyFill="1" applyBorder="1"/>
    <xf numFmtId="0" fontId="92" fillId="11" borderId="112" xfId="0" applyFont="1" applyFill="1" applyBorder="1"/>
    <xf numFmtId="3" fontId="88" fillId="11" borderId="112" xfId="0" applyNumberFormat="1" applyFont="1" applyFill="1" applyBorder="1"/>
    <xf numFmtId="0" fontId="92" fillId="11" borderId="38" xfId="0" applyFont="1" applyFill="1" applyBorder="1"/>
    <xf numFmtId="3" fontId="88" fillId="11" borderId="38" xfId="0" applyNumberFormat="1" applyFont="1" applyFill="1" applyBorder="1"/>
    <xf numFmtId="3" fontId="88" fillId="11" borderId="39" xfId="0" applyNumberFormat="1" applyFont="1" applyFill="1" applyBorder="1"/>
    <xf numFmtId="3" fontId="88" fillId="11" borderId="61" xfId="0" applyNumberFormat="1" applyFont="1" applyFill="1" applyBorder="1"/>
    <xf numFmtId="167" fontId="88" fillId="11" borderId="38" xfId="0" applyNumberFormat="1" applyFont="1" applyFill="1" applyBorder="1"/>
    <xf numFmtId="167" fontId="88" fillId="11" borderId="39" xfId="0" applyNumberFormat="1" applyFont="1" applyFill="1" applyBorder="1"/>
    <xf numFmtId="0" fontId="92" fillId="11" borderId="51" xfId="0" applyFont="1" applyFill="1" applyBorder="1"/>
    <xf numFmtId="167" fontId="88" fillId="11" borderId="51" xfId="0" applyNumberFormat="1" applyFont="1" applyFill="1" applyBorder="1"/>
    <xf numFmtId="167" fontId="88" fillId="11" borderId="28" xfId="0" applyNumberFormat="1" applyFont="1" applyFill="1" applyBorder="1"/>
    <xf numFmtId="0" fontId="92" fillId="43" borderId="112" xfId="0" applyFont="1" applyFill="1" applyBorder="1"/>
    <xf numFmtId="3" fontId="88" fillId="43" borderId="67" xfId="0" applyNumberFormat="1" applyFont="1" applyFill="1" applyBorder="1"/>
    <xf numFmtId="0" fontId="92" fillId="43" borderId="38" xfId="0" applyFont="1" applyFill="1" applyBorder="1"/>
    <xf numFmtId="3" fontId="88" fillId="43" borderId="39" xfId="0" applyNumberFormat="1" applyFont="1" applyFill="1" applyBorder="1"/>
    <xf numFmtId="3" fontId="88" fillId="43" borderId="61" xfId="0" applyNumberFormat="1" applyFont="1" applyFill="1" applyBorder="1"/>
    <xf numFmtId="167" fontId="88" fillId="43" borderId="61" xfId="0" applyNumberFormat="1" applyFont="1" applyFill="1" applyBorder="1"/>
    <xf numFmtId="0" fontId="92" fillId="43" borderId="51" xfId="0" applyFont="1" applyFill="1" applyBorder="1"/>
    <xf numFmtId="167" fontId="88" fillId="43" borderId="51" xfId="0" applyNumberFormat="1" applyFont="1" applyFill="1" applyBorder="1"/>
    <xf numFmtId="167" fontId="88" fillId="43" borderId="28" xfId="0" applyNumberFormat="1" applyFont="1" applyFill="1" applyBorder="1"/>
    <xf numFmtId="0" fontId="88" fillId="35" borderId="63" xfId="0" applyFont="1" applyFill="1" applyBorder="1"/>
    <xf numFmtId="0" fontId="92" fillId="35" borderId="112" xfId="0" applyFont="1" applyFill="1" applyBorder="1"/>
    <xf numFmtId="1" fontId="88" fillId="35" borderId="112" xfId="0" applyNumberFormat="1" applyFont="1" applyFill="1" applyBorder="1"/>
    <xf numFmtId="0" fontId="88" fillId="35" borderId="59" xfId="0" applyFont="1" applyFill="1" applyBorder="1"/>
    <xf numFmtId="0" fontId="92" fillId="35" borderId="38" xfId="0" applyFont="1" applyFill="1" applyBorder="1"/>
    <xf numFmtId="1" fontId="88" fillId="35" borderId="38" xfId="0" applyNumberFormat="1" applyFont="1" applyFill="1" applyBorder="1"/>
    <xf numFmtId="1" fontId="88" fillId="35" borderId="61" xfId="0" applyNumberFormat="1" applyFont="1" applyFill="1" applyBorder="1"/>
    <xf numFmtId="0" fontId="88" fillId="35" borderId="17" xfId="0" applyFont="1" applyFill="1" applyBorder="1"/>
    <xf numFmtId="0" fontId="92" fillId="35" borderId="25" xfId="0" applyFont="1" applyFill="1" applyBorder="1"/>
    <xf numFmtId="1" fontId="88" fillId="35" borderId="25" xfId="0" applyNumberFormat="1" applyFont="1" applyFill="1" applyBorder="1"/>
    <xf numFmtId="1" fontId="88" fillId="35" borderId="27" xfId="0" applyNumberFormat="1" applyFont="1" applyFill="1" applyBorder="1"/>
    <xf numFmtId="0" fontId="88" fillId="16" borderId="74" xfId="0" applyFont="1" applyFill="1" applyBorder="1"/>
    <xf numFmtId="0" fontId="92" fillId="16" borderId="24" xfId="0" applyFont="1" applyFill="1" applyBorder="1"/>
    <xf numFmtId="1" fontId="88" fillId="16" borderId="38" xfId="0" applyNumberFormat="1" applyFont="1" applyFill="1" applyBorder="1"/>
    <xf numFmtId="0" fontId="88" fillId="16" borderId="59" xfId="0" applyFont="1" applyFill="1" applyBorder="1"/>
    <xf numFmtId="0" fontId="92" fillId="16" borderId="38" xfId="0" applyFont="1" applyFill="1" applyBorder="1"/>
    <xf numFmtId="1" fontId="88" fillId="16" borderId="61" xfId="0" applyNumberFormat="1" applyFont="1" applyFill="1" applyBorder="1"/>
    <xf numFmtId="0" fontId="88" fillId="16" borderId="17" xfId="0" applyFont="1" applyFill="1" applyBorder="1"/>
    <xf numFmtId="0" fontId="92" fillId="16" borderId="25" xfId="0" applyFont="1" applyFill="1" applyBorder="1"/>
    <xf numFmtId="1" fontId="88" fillId="16" borderId="25" xfId="0" applyNumberFormat="1" applyFont="1" applyFill="1" applyBorder="1"/>
    <xf numFmtId="1" fontId="88" fillId="16" borderId="27" xfId="0" applyNumberFormat="1" applyFont="1" applyFill="1" applyBorder="1"/>
    <xf numFmtId="0" fontId="92" fillId="45" borderId="24" xfId="0" applyFont="1" applyFill="1" applyBorder="1"/>
    <xf numFmtId="1" fontId="88" fillId="45" borderId="24" xfId="0" applyNumberFormat="1" applyFont="1" applyFill="1" applyBorder="1"/>
    <xf numFmtId="0" fontId="92" fillId="45" borderId="38" xfId="0" applyFont="1" applyFill="1" applyBorder="1"/>
    <xf numFmtId="1" fontId="88" fillId="45" borderId="38" xfId="0" applyNumberFormat="1" applyFont="1" applyFill="1" applyBorder="1"/>
    <xf numFmtId="1" fontId="88" fillId="45" borderId="39" xfId="0" applyNumberFormat="1" applyFont="1" applyFill="1" applyBorder="1"/>
    <xf numFmtId="0" fontId="92" fillId="45" borderId="51" xfId="0" applyFont="1" applyFill="1" applyBorder="1"/>
    <xf numFmtId="1" fontId="88" fillId="45" borderId="51" xfId="0" applyNumberFormat="1" applyFont="1" applyFill="1" applyBorder="1"/>
    <xf numFmtId="1" fontId="88" fillId="45" borderId="28" xfId="0" applyNumberFormat="1" applyFont="1" applyFill="1" applyBorder="1"/>
    <xf numFmtId="0" fontId="29" fillId="0" borderId="14" xfId="0" applyFont="1" applyBorder="1"/>
    <xf numFmtId="167" fontId="91" fillId="0" borderId="0" xfId="0" applyNumberFormat="1" applyFont="1"/>
    <xf numFmtId="3" fontId="89" fillId="0" borderId="0" xfId="0" applyNumberFormat="1" applyFont="1"/>
    <xf numFmtId="49" fontId="41" fillId="7" borderId="1" xfId="5" applyNumberFormat="1" applyFont="1" applyFill="1" applyBorder="1" applyAlignment="1">
      <alignment horizontal="center" vertical="center"/>
    </xf>
    <xf numFmtId="49" fontId="41" fillId="7" borderId="5" xfId="5" applyNumberFormat="1" applyFont="1" applyFill="1" applyBorder="1" applyAlignment="1">
      <alignment horizontal="center" vertical="center"/>
    </xf>
    <xf numFmtId="0" fontId="39" fillId="4" borderId="0" xfId="0" applyFont="1" applyFill="1" applyAlignment="1">
      <alignment horizontal="right"/>
    </xf>
    <xf numFmtId="0" fontId="41" fillId="4" borderId="0" xfId="0" applyFont="1" applyFill="1" applyAlignment="1">
      <alignment horizontal="center"/>
    </xf>
    <xf numFmtId="3" fontId="49" fillId="4" borderId="0" xfId="0" applyNumberFormat="1" applyFont="1" applyFill="1"/>
    <xf numFmtId="169" fontId="51" fillId="0" borderId="46" xfId="0" applyNumberFormat="1" applyFont="1" applyBorder="1" applyAlignment="1">
      <alignment horizontal="center"/>
    </xf>
    <xf numFmtId="9" fontId="41" fillId="0" borderId="46" xfId="8" applyFont="1" applyBorder="1" applyAlignment="1">
      <alignment horizontal="center"/>
    </xf>
    <xf numFmtId="0" fontId="41" fillId="0" borderId="60" xfId="0" applyFont="1" applyBorder="1" applyAlignment="1">
      <alignment horizontal="center"/>
    </xf>
    <xf numFmtId="0" fontId="41" fillId="0" borderId="43" xfId="0" applyFont="1" applyBorder="1" applyAlignment="1">
      <alignment horizontal="center"/>
    </xf>
    <xf numFmtId="0" fontId="41" fillId="0" borderId="33" xfId="0" applyFont="1" applyBorder="1" applyAlignment="1">
      <alignment horizontal="center"/>
    </xf>
    <xf numFmtId="3" fontId="39" fillId="0" borderId="34" xfId="0" applyNumberFormat="1" applyFont="1" applyBorder="1"/>
    <xf numFmtId="3" fontId="39" fillId="0" borderId="48" xfId="0" applyNumberFormat="1" applyFont="1" applyBorder="1" applyAlignment="1">
      <alignment horizontal="center"/>
    </xf>
    <xf numFmtId="3" fontId="43" fillId="0" borderId="49" xfId="0" applyNumberFormat="1" applyFont="1" applyBorder="1" applyAlignment="1">
      <alignment horizontal="center"/>
    </xf>
    <xf numFmtId="3" fontId="39" fillId="0" borderId="40" xfId="0" applyNumberFormat="1" applyFont="1" applyBorder="1" applyAlignment="1">
      <alignment horizontal="center"/>
    </xf>
    <xf numFmtId="3" fontId="43" fillId="0" borderId="33" xfId="0" applyNumberFormat="1" applyFont="1" applyBorder="1" applyAlignment="1">
      <alignment horizontal="center"/>
    </xf>
    <xf numFmtId="3" fontId="39" fillId="0" borderId="10" xfId="0" applyNumberFormat="1" applyFont="1" applyBorder="1"/>
    <xf numFmtId="3" fontId="43" fillId="0" borderId="26" xfId="0" applyNumberFormat="1" applyFont="1" applyBorder="1"/>
    <xf numFmtId="3" fontId="43" fillId="0" borderId="27" xfId="0" applyNumberFormat="1" applyFont="1" applyBorder="1"/>
    <xf numFmtId="3" fontId="39" fillId="0" borderId="11" xfId="0" applyNumberFormat="1" applyFont="1" applyBorder="1"/>
    <xf numFmtId="3" fontId="43" fillId="0" borderId="71" xfId="0" applyNumberFormat="1" applyFont="1" applyBorder="1"/>
    <xf numFmtId="3" fontId="39" fillId="0" borderId="12" xfId="0" applyNumberFormat="1" applyFont="1" applyBorder="1"/>
    <xf numFmtId="3" fontId="43" fillId="0" borderId="73" xfId="0" applyNumberFormat="1" applyFont="1" applyBorder="1"/>
    <xf numFmtId="3" fontId="39" fillId="0" borderId="29" xfId="0" applyNumberFormat="1" applyFont="1" applyBorder="1"/>
    <xf numFmtId="3" fontId="43" fillId="0" borderId="66" xfId="0" applyNumberFormat="1" applyFont="1" applyBorder="1"/>
    <xf numFmtId="0" fontId="75" fillId="0" borderId="0" xfId="0" applyFont="1"/>
    <xf numFmtId="3" fontId="75" fillId="0" borderId="0" xfId="0" applyNumberFormat="1" applyFont="1"/>
    <xf numFmtId="49" fontId="41" fillId="0" borderId="16" xfId="0" applyNumberFormat="1" applyFont="1" applyBorder="1" applyAlignment="1">
      <alignment horizontal="center"/>
    </xf>
    <xf numFmtId="0" fontId="47" fillId="3" borderId="25" xfId="0" applyFont="1" applyFill="1" applyBorder="1" applyAlignment="1">
      <alignment horizontal="center"/>
    </xf>
    <xf numFmtId="0" fontId="47" fillId="3" borderId="7" xfId="0" applyFont="1" applyFill="1" applyBorder="1" applyAlignment="1">
      <alignment wrapText="1"/>
    </xf>
    <xf numFmtId="3" fontId="50" fillId="0" borderId="11" xfId="0" applyNumberFormat="1" applyFont="1" applyFill="1" applyBorder="1"/>
    <xf numFmtId="171" fontId="50" fillId="0" borderId="11" xfId="0" applyNumberFormat="1" applyFont="1" applyFill="1" applyBorder="1" applyAlignment="1">
      <alignment horizontal="right"/>
    </xf>
    <xf numFmtId="3" fontId="47" fillId="0" borderId="19" xfId="0" applyNumberFormat="1" applyFont="1" applyFill="1" applyBorder="1"/>
    <xf numFmtId="3" fontId="47" fillId="0" borderId="71" xfId="0" applyNumberFormat="1" applyFont="1" applyFill="1" applyBorder="1"/>
    <xf numFmtId="3" fontId="47" fillId="0" borderId="14" xfId="0" applyNumberFormat="1" applyFont="1" applyFill="1" applyBorder="1"/>
    <xf numFmtId="3" fontId="47" fillId="0" borderId="21" xfId="0" applyNumberFormat="1" applyFont="1" applyFill="1" applyBorder="1"/>
    <xf numFmtId="3" fontId="47" fillId="6" borderId="58" xfId="0" applyNumberFormat="1" applyFont="1" applyFill="1" applyBorder="1"/>
    <xf numFmtId="3" fontId="47" fillId="0" borderId="8" xfId="0" applyNumberFormat="1" applyFont="1" applyFill="1" applyBorder="1"/>
    <xf numFmtId="4" fontId="53" fillId="0" borderId="0" xfId="0" applyNumberFormat="1" applyFont="1"/>
    <xf numFmtId="4" fontId="53" fillId="0" borderId="0" xfId="0" applyNumberFormat="1" applyFont="1" applyAlignment="1">
      <alignment horizontal="center"/>
    </xf>
    <xf numFmtId="0" fontId="39" fillId="0" borderId="18" xfId="0" applyFont="1" applyBorder="1" applyAlignment="1">
      <alignment horizontal="left"/>
    </xf>
    <xf numFmtId="0" fontId="39" fillId="0" borderId="19" xfId="0" applyFont="1" applyBorder="1" applyAlignment="1">
      <alignment horizontal="left"/>
    </xf>
    <xf numFmtId="0" fontId="39" fillId="0" borderId="40" xfId="0" applyFont="1" applyBorder="1" applyAlignment="1">
      <alignment horizontal="left"/>
    </xf>
    <xf numFmtId="0" fontId="39" fillId="0" borderId="23" xfId="0" applyFont="1" applyBorder="1" applyAlignment="1">
      <alignment horizontal="left"/>
    </xf>
    <xf numFmtId="3" fontId="50" fillId="0" borderId="3" xfId="0" applyNumberFormat="1" applyFont="1" applyBorder="1"/>
    <xf numFmtId="3" fontId="50" fillId="0" borderId="22" xfId="0" applyNumberFormat="1" applyFont="1" applyBorder="1"/>
    <xf numFmtId="3" fontId="50" fillId="0" borderId="50" xfId="0" applyNumberFormat="1" applyFont="1" applyBorder="1"/>
    <xf numFmtId="3" fontId="50" fillId="0" borderId="1" xfId="0" applyNumberFormat="1" applyFont="1" applyBorder="1"/>
    <xf numFmtId="3" fontId="50" fillId="0" borderId="56" xfId="0" applyNumberFormat="1" applyFont="1" applyBorder="1"/>
    <xf numFmtId="9" fontId="43" fillId="0" borderId="0" xfId="8" applyFont="1"/>
    <xf numFmtId="0" fontId="43" fillId="4" borderId="14" xfId="0" applyFont="1" applyFill="1" applyBorder="1" applyAlignment="1">
      <alignment horizontal="center"/>
    </xf>
    <xf numFmtId="0" fontId="43" fillId="4" borderId="8" xfId="0" applyFont="1" applyFill="1" applyBorder="1" applyAlignment="1">
      <alignment wrapText="1"/>
    </xf>
    <xf numFmtId="3" fontId="43" fillId="4" borderId="8" xfId="0" applyNumberFormat="1" applyFont="1" applyFill="1" applyBorder="1" applyAlignment="1">
      <alignment wrapText="1"/>
    </xf>
    <xf numFmtId="3" fontId="39" fillId="5" borderId="8" xfId="0" applyNumberFormat="1" applyFont="1" applyFill="1" applyBorder="1" applyAlignment="1">
      <alignment wrapText="1"/>
    </xf>
    <xf numFmtId="0" fontId="31" fillId="26" borderId="77" xfId="11" applyAlignment="1">
      <alignment horizontal="center"/>
    </xf>
    <xf numFmtId="0" fontId="31" fillId="26" borderId="77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14" fontId="1" fillId="27" borderId="71" xfId="12" applyNumberFormat="1" applyBorder="1"/>
    <xf numFmtId="0" fontId="1" fillId="27" borderId="62" xfId="12" applyBorder="1"/>
    <xf numFmtId="0" fontId="1" fillId="27" borderId="62" xfId="12" applyBorder="1" applyAlignment="1">
      <alignment horizontal="right" vertical="center"/>
    </xf>
    <xf numFmtId="0" fontId="1" fillId="27" borderId="21" xfId="12" applyBorder="1" applyAlignment="1">
      <alignment horizontal="right"/>
    </xf>
    <xf numFmtId="0" fontId="0" fillId="27" borderId="62" xfId="12" applyFont="1" applyBorder="1" applyAlignment="1">
      <alignment horizontal="right"/>
    </xf>
    <xf numFmtId="0" fontId="0" fillId="27" borderId="21" xfId="12" applyFont="1" applyBorder="1" applyAlignment="1">
      <alignment horizontal="right"/>
    </xf>
    <xf numFmtId="14" fontId="1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8" borderId="71" xfId="0" applyNumberFormat="1" applyFill="1" applyBorder="1"/>
    <xf numFmtId="0" fontId="0" fillId="28" borderId="62" xfId="0" applyFill="1" applyBorder="1"/>
    <xf numFmtId="0" fontId="0" fillId="28" borderId="62" xfId="0" applyFill="1" applyBorder="1" applyAlignment="1">
      <alignment horizontal="right"/>
    </xf>
    <xf numFmtId="0" fontId="0" fillId="28" borderId="21" xfId="0" applyFill="1" applyBorder="1" applyAlignment="1">
      <alignment horizontal="right"/>
    </xf>
    <xf numFmtId="0" fontId="0" fillId="28" borderId="71" xfId="0" applyFill="1" applyBorder="1"/>
    <xf numFmtId="14" fontId="0" fillId="28" borderId="62" xfId="0" applyNumberFormat="1" applyFill="1" applyBorder="1"/>
    <xf numFmtId="3" fontId="45" fillId="4" borderId="12" xfId="0" applyNumberFormat="1" applyFont="1" applyFill="1" applyBorder="1" applyAlignment="1">
      <alignment vertical="center"/>
    </xf>
    <xf numFmtId="3" fontId="39" fillId="24" borderId="0" xfId="3" applyNumberFormat="1" applyFont="1" applyFill="1"/>
    <xf numFmtId="0" fontId="43" fillId="0" borderId="14" xfId="0" applyFont="1" applyBorder="1" applyAlignment="1">
      <alignment horizontal="center"/>
    </xf>
    <xf numFmtId="0" fontId="43" fillId="0" borderId="14" xfId="0" applyFont="1" applyBorder="1"/>
    <xf numFmtId="3" fontId="43" fillId="0" borderId="14" xfId="0" applyNumberFormat="1" applyFont="1" applyBorder="1" applyAlignment="1">
      <alignment horizontal="right"/>
    </xf>
    <xf numFmtId="3" fontId="43" fillId="4" borderId="0" xfId="0" applyNumberFormat="1" applyFont="1" applyFill="1"/>
    <xf numFmtId="9" fontId="43" fillId="0" borderId="0" xfId="0" applyNumberFormat="1" applyFont="1" applyAlignment="1">
      <alignment horizontal="center"/>
    </xf>
    <xf numFmtId="3" fontId="39" fillId="0" borderId="0" xfId="0" applyNumberFormat="1" applyFont="1" applyBorder="1"/>
    <xf numFmtId="9" fontId="81" fillId="17" borderId="0" xfId="8" applyFont="1" applyFill="1" applyBorder="1"/>
    <xf numFmtId="9" fontId="78" fillId="20" borderId="0" xfId="8" applyFont="1" applyFill="1" applyBorder="1"/>
    <xf numFmtId="3" fontId="47" fillId="0" borderId="29" xfId="0" applyNumberFormat="1" applyFont="1" applyBorder="1"/>
    <xf numFmtId="3" fontId="47" fillId="0" borderId="76" xfId="0" applyNumberFormat="1" applyFont="1" applyBorder="1"/>
    <xf numFmtId="3" fontId="47" fillId="0" borderId="24" xfId="0" applyNumberFormat="1" applyFont="1" applyBorder="1"/>
    <xf numFmtId="3" fontId="47" fillId="0" borderId="66" xfId="0" applyNumberFormat="1" applyFont="1" applyBorder="1"/>
    <xf numFmtId="0" fontId="47" fillId="5" borderId="0" xfId="0" applyFont="1" applyFill="1"/>
    <xf numFmtId="9" fontId="39" fillId="0" borderId="0" xfId="8" applyFont="1" applyAlignment="1">
      <alignment horizontal="center"/>
    </xf>
    <xf numFmtId="3" fontId="47" fillId="4" borderId="21" xfId="10" applyNumberFormat="1" applyFont="1" applyFill="1" applyBorder="1"/>
    <xf numFmtId="0" fontId="39" fillId="4" borderId="14" xfId="0" applyFont="1" applyFill="1" applyBorder="1" applyAlignment="1">
      <alignment horizontal="center"/>
    </xf>
    <xf numFmtId="0" fontId="39" fillId="4" borderId="8" xfId="0" applyFont="1" applyFill="1" applyBorder="1" applyAlignment="1">
      <alignment wrapText="1"/>
    </xf>
    <xf numFmtId="0" fontId="60" fillId="4" borderId="0" xfId="0" applyFont="1" applyFill="1"/>
    <xf numFmtId="0" fontId="94" fillId="0" borderId="0" xfId="5" applyFont="1"/>
    <xf numFmtId="0" fontId="95" fillId="0" borderId="0" xfId="0" applyFont="1"/>
    <xf numFmtId="0" fontId="96" fillId="0" borderId="0" xfId="0" applyFont="1"/>
    <xf numFmtId="0" fontId="95" fillId="24" borderId="0" xfId="0" applyFont="1" applyFill="1"/>
    <xf numFmtId="0" fontId="94" fillId="0" borderId="0" xfId="0" applyFont="1"/>
    <xf numFmtId="3" fontId="94" fillId="0" borderId="0" xfId="0" applyNumberFormat="1" applyFont="1" applyAlignment="1">
      <alignment horizontal="center"/>
    </xf>
    <xf numFmtId="0" fontId="94" fillId="0" borderId="0" xfId="0" applyFont="1" applyAlignment="1">
      <alignment horizontal="center"/>
    </xf>
    <xf numFmtId="0" fontId="94" fillId="2" borderId="2" xfId="5" applyFont="1" applyFill="1" applyBorder="1" applyAlignment="1">
      <alignment horizontal="center" vertical="center"/>
    </xf>
    <xf numFmtId="0" fontId="94" fillId="2" borderId="56" xfId="5" applyFont="1" applyFill="1" applyBorder="1" applyAlignment="1">
      <alignment vertical="center"/>
    </xf>
    <xf numFmtId="0" fontId="94" fillId="4" borderId="3" xfId="5" applyFont="1" applyFill="1" applyBorder="1" applyAlignment="1">
      <alignment horizontal="center" vertical="center" wrapText="1"/>
    </xf>
    <xf numFmtId="3" fontId="94" fillId="2" borderId="15" xfId="5" applyNumberFormat="1" applyFont="1" applyFill="1" applyBorder="1" applyAlignment="1">
      <alignment horizontal="center" vertical="center" wrapText="1"/>
    </xf>
    <xf numFmtId="3" fontId="94" fillId="7" borderId="16" xfId="5" applyNumberFormat="1" applyFont="1" applyFill="1" applyBorder="1" applyAlignment="1">
      <alignment horizontal="center" vertical="center" wrapText="1"/>
    </xf>
    <xf numFmtId="3" fontId="94" fillId="2" borderId="20" xfId="5" applyNumberFormat="1" applyFont="1" applyFill="1" applyBorder="1" applyAlignment="1">
      <alignment horizontal="center" vertical="center" wrapText="1"/>
    </xf>
    <xf numFmtId="3" fontId="94" fillId="2" borderId="13" xfId="5" applyNumberFormat="1" applyFont="1" applyFill="1" applyBorder="1" applyAlignment="1">
      <alignment horizontal="center" vertical="center" wrapText="1"/>
    </xf>
    <xf numFmtId="3" fontId="94" fillId="2" borderId="46" xfId="5" applyNumberFormat="1" applyFont="1" applyFill="1" applyBorder="1" applyAlignment="1">
      <alignment horizontal="center" vertical="center" wrapText="1"/>
    </xf>
    <xf numFmtId="3" fontId="94" fillId="2" borderId="60" xfId="5" applyNumberFormat="1" applyFont="1" applyFill="1" applyBorder="1" applyAlignment="1">
      <alignment horizontal="center" vertical="center" wrapText="1"/>
    </xf>
    <xf numFmtId="3" fontId="94" fillId="2" borderId="72" xfId="5" applyNumberFormat="1" applyFont="1" applyFill="1" applyBorder="1" applyAlignment="1">
      <alignment horizontal="center" vertical="center" wrapText="1"/>
    </xf>
    <xf numFmtId="0" fontId="94" fillId="3" borderId="18" xfId="0" applyFont="1" applyFill="1" applyBorder="1" applyAlignment="1">
      <alignment horizontal="center"/>
    </xf>
    <xf numFmtId="0" fontId="94" fillId="3" borderId="31" xfId="0" applyFont="1" applyFill="1" applyBorder="1" applyAlignment="1">
      <alignment wrapText="1"/>
    </xf>
    <xf numFmtId="3" fontId="94" fillId="4" borderId="16" xfId="0" applyNumberFormat="1" applyFont="1" applyFill="1" applyBorder="1" applyAlignment="1">
      <alignment wrapText="1"/>
    </xf>
    <xf numFmtId="3" fontId="94" fillId="3" borderId="15" xfId="0" applyNumberFormat="1" applyFont="1" applyFill="1" applyBorder="1" applyAlignment="1">
      <alignment wrapText="1"/>
    </xf>
    <xf numFmtId="3" fontId="94" fillId="7" borderId="16" xfId="0" applyNumberFormat="1" applyFont="1" applyFill="1" applyBorder="1" applyAlignment="1">
      <alignment wrapText="1"/>
    </xf>
    <xf numFmtId="3" fontId="94" fillId="3" borderId="20" xfId="0" applyNumberFormat="1" applyFont="1" applyFill="1" applyBorder="1" applyAlignment="1">
      <alignment wrapText="1"/>
    </xf>
    <xf numFmtId="3" fontId="94" fillId="3" borderId="13" xfId="0" applyNumberFormat="1" applyFont="1" applyFill="1" applyBorder="1" applyAlignment="1">
      <alignment wrapText="1"/>
    </xf>
    <xf numFmtId="3" fontId="94" fillId="3" borderId="60" xfId="0" applyNumberFormat="1" applyFont="1" applyFill="1" applyBorder="1" applyAlignment="1">
      <alignment wrapText="1"/>
    </xf>
    <xf numFmtId="3" fontId="94" fillId="3" borderId="46" xfId="0" applyNumberFormat="1" applyFont="1" applyFill="1" applyBorder="1" applyAlignment="1">
      <alignment wrapText="1"/>
    </xf>
    <xf numFmtId="3" fontId="97" fillId="0" borderId="0" xfId="0" applyNumberFormat="1" applyFont="1"/>
    <xf numFmtId="0" fontId="94" fillId="24" borderId="0" xfId="0" applyFont="1" applyFill="1"/>
    <xf numFmtId="0" fontId="95" fillId="3" borderId="43" xfId="0" applyFont="1" applyFill="1" applyBorder="1" applyAlignment="1">
      <alignment horizontal="left" wrapText="1"/>
    </xf>
    <xf numFmtId="3" fontId="94" fillId="4" borderId="10" xfId="0" applyNumberFormat="1" applyFont="1" applyFill="1" applyBorder="1" applyAlignment="1">
      <alignment wrapText="1"/>
    </xf>
    <xf numFmtId="3" fontId="94" fillId="3" borderId="17" xfId="0" applyNumberFormat="1" applyFont="1" applyFill="1" applyBorder="1" applyAlignment="1">
      <alignment wrapText="1"/>
    </xf>
    <xf numFmtId="3" fontId="94" fillId="7" borderId="10" xfId="0" applyNumberFormat="1" applyFont="1" applyFill="1" applyBorder="1" applyAlignment="1">
      <alignment wrapText="1"/>
    </xf>
    <xf numFmtId="3" fontId="94" fillId="3" borderId="42" xfId="0" applyNumberFormat="1" applyFont="1" applyFill="1" applyBorder="1" applyAlignment="1">
      <alignment wrapText="1"/>
    </xf>
    <xf numFmtId="3" fontId="94" fillId="3" borderId="25" xfId="0" applyNumberFormat="1" applyFont="1" applyFill="1" applyBorder="1" applyAlignment="1">
      <alignment wrapText="1"/>
    </xf>
    <xf numFmtId="3" fontId="94" fillId="3" borderId="27" xfId="0" applyNumberFormat="1" applyFont="1" applyFill="1" applyBorder="1" applyAlignment="1">
      <alignment wrapText="1"/>
    </xf>
    <xf numFmtId="3" fontId="94" fillId="3" borderId="47" xfId="0" applyNumberFormat="1" applyFont="1" applyFill="1" applyBorder="1" applyAlignment="1">
      <alignment wrapText="1"/>
    </xf>
    <xf numFmtId="3" fontId="95" fillId="24" borderId="0" xfId="0" applyNumberFormat="1" applyFont="1" applyFill="1"/>
    <xf numFmtId="0" fontId="95" fillId="3" borderId="27" xfId="0" applyFont="1" applyFill="1" applyBorder="1" applyAlignment="1">
      <alignment horizontal="left" wrapText="1"/>
    </xf>
    <xf numFmtId="0" fontId="95" fillId="5" borderId="27" xfId="0" applyFont="1" applyFill="1" applyBorder="1" applyAlignment="1">
      <alignment horizontal="right" wrapText="1"/>
    </xf>
    <xf numFmtId="3" fontId="95" fillId="4" borderId="10" xfId="0" applyNumberFormat="1" applyFont="1" applyFill="1" applyBorder="1"/>
    <xf numFmtId="3" fontId="95" fillId="5" borderId="17" xfId="0" applyNumberFormat="1" applyFont="1" applyFill="1" applyBorder="1"/>
    <xf numFmtId="3" fontId="95" fillId="7" borderId="10" xfId="0" applyNumberFormat="1" applyFont="1" applyFill="1" applyBorder="1"/>
    <xf numFmtId="3" fontId="95" fillId="5" borderId="42" xfId="0" applyNumberFormat="1" applyFont="1" applyFill="1" applyBorder="1"/>
    <xf numFmtId="3" fontId="95" fillId="5" borderId="25" xfId="0" applyNumberFormat="1" applyFont="1" applyFill="1" applyBorder="1"/>
    <xf numFmtId="3" fontId="95" fillId="5" borderId="47" xfId="0" applyNumberFormat="1" applyFont="1" applyFill="1" applyBorder="1"/>
    <xf numFmtId="3" fontId="63" fillId="5" borderId="25" xfId="0" applyNumberFormat="1" applyFont="1" applyFill="1" applyBorder="1"/>
    <xf numFmtId="3" fontId="95" fillId="5" borderId="27" xfId="0" applyNumberFormat="1" applyFont="1" applyFill="1" applyBorder="1"/>
    <xf numFmtId="3" fontId="95" fillId="0" borderId="14" xfId="0" applyNumberFormat="1" applyFont="1" applyFill="1" applyBorder="1"/>
    <xf numFmtId="3" fontId="95" fillId="0" borderId="47" xfId="0" applyNumberFormat="1" applyFont="1" applyFill="1" applyBorder="1"/>
    <xf numFmtId="0" fontId="94" fillId="3" borderId="27" xfId="0" applyFont="1" applyFill="1" applyBorder="1" applyAlignment="1">
      <alignment wrapText="1"/>
    </xf>
    <xf numFmtId="3" fontId="94" fillId="7" borderId="17" xfId="0" applyNumberFormat="1" applyFont="1" applyFill="1" applyBorder="1" applyAlignment="1">
      <alignment wrapText="1"/>
    </xf>
    <xf numFmtId="0" fontId="97" fillId="0" borderId="0" xfId="0" applyFont="1"/>
    <xf numFmtId="3" fontId="95" fillId="5" borderId="14" xfId="0" applyNumberFormat="1" applyFont="1" applyFill="1" applyBorder="1"/>
    <xf numFmtId="3" fontId="95" fillId="5" borderId="62" xfId="0" applyNumberFormat="1" applyFont="1" applyFill="1" applyBorder="1"/>
    <xf numFmtId="3" fontId="95" fillId="5" borderId="43" xfId="0" applyNumberFormat="1" applyFont="1" applyFill="1" applyBorder="1"/>
    <xf numFmtId="0" fontId="63" fillId="5" borderId="27" xfId="0" applyFont="1" applyFill="1" applyBorder="1" applyAlignment="1">
      <alignment horizontal="right" wrapText="1"/>
    </xf>
    <xf numFmtId="3" fontId="63" fillId="4" borderId="10" xfId="0" applyNumberFormat="1" applyFont="1" applyFill="1" applyBorder="1"/>
    <xf numFmtId="3" fontId="63" fillId="5" borderId="17" xfId="0" applyNumberFormat="1" applyFont="1" applyFill="1" applyBorder="1"/>
    <xf numFmtId="3" fontId="63" fillId="7" borderId="10" xfId="0" applyNumberFormat="1" applyFont="1" applyFill="1" applyBorder="1"/>
    <xf numFmtId="3" fontId="63" fillId="5" borderId="42" xfId="0" applyNumberFormat="1" applyFont="1" applyFill="1" applyBorder="1"/>
    <xf numFmtId="3" fontId="63" fillId="5" borderId="47" xfId="0" applyNumberFormat="1" applyFont="1" applyFill="1" applyBorder="1"/>
    <xf numFmtId="3" fontId="63" fillId="5" borderId="27" xfId="0" applyNumberFormat="1" applyFont="1" applyFill="1" applyBorder="1"/>
    <xf numFmtId="0" fontId="63" fillId="0" borderId="0" xfId="0" applyFont="1"/>
    <xf numFmtId="0" fontId="63" fillId="24" borderId="0" xfId="0" applyFont="1" applyFill="1"/>
    <xf numFmtId="0" fontId="94" fillId="3" borderId="23" xfId="0" applyFont="1" applyFill="1" applyBorder="1" applyAlignment="1">
      <alignment horizontal="center"/>
    </xf>
    <xf numFmtId="0" fontId="94" fillId="3" borderId="7" xfId="0" applyFont="1" applyFill="1" applyBorder="1" applyAlignment="1">
      <alignment horizontal="left" wrapText="1"/>
    </xf>
    <xf numFmtId="0" fontId="94" fillId="5" borderId="23" xfId="0" applyFont="1" applyFill="1" applyBorder="1" applyAlignment="1">
      <alignment horizontal="center"/>
    </xf>
    <xf numFmtId="0" fontId="95" fillId="5" borderId="7" xfId="0" applyFont="1" applyFill="1" applyBorder="1" applyAlignment="1">
      <alignment horizontal="right" wrapText="1"/>
    </xf>
    <xf numFmtId="3" fontId="95" fillId="4" borderId="11" xfId="0" applyNumberFormat="1" applyFont="1" applyFill="1" applyBorder="1"/>
    <xf numFmtId="3" fontId="95" fillId="5" borderId="58" xfId="0" applyNumberFormat="1" applyFont="1" applyFill="1" applyBorder="1"/>
    <xf numFmtId="3" fontId="95" fillId="7" borderId="11" xfId="0" applyNumberFormat="1" applyFont="1" applyFill="1" applyBorder="1"/>
    <xf numFmtId="3" fontId="95" fillId="5" borderId="21" xfId="0" applyNumberFormat="1" applyFont="1" applyFill="1" applyBorder="1"/>
    <xf numFmtId="0" fontId="64" fillId="5" borderId="23" xfId="0" applyFont="1" applyFill="1" applyBorder="1" applyAlignment="1">
      <alignment horizontal="center"/>
    </xf>
    <xf numFmtId="0" fontId="63" fillId="5" borderId="7" xfId="0" applyFont="1" applyFill="1" applyBorder="1" applyAlignment="1">
      <alignment horizontal="right" wrapText="1"/>
    </xf>
    <xf numFmtId="3" fontId="63" fillId="4" borderId="11" xfId="0" applyNumberFormat="1" applyFont="1" applyFill="1" applyBorder="1"/>
    <xf numFmtId="3" fontId="63" fillId="5" borderId="58" xfId="0" applyNumberFormat="1" applyFont="1" applyFill="1" applyBorder="1"/>
    <xf numFmtId="3" fontId="63" fillId="7" borderId="11" xfId="0" applyNumberFormat="1" applyFont="1" applyFill="1" applyBorder="1"/>
    <xf numFmtId="3" fontId="63" fillId="5" borderId="21" xfId="0" applyNumberFormat="1" applyFont="1" applyFill="1" applyBorder="1"/>
    <xf numFmtId="3" fontId="63" fillId="5" borderId="14" xfId="0" applyNumberFormat="1" applyFont="1" applyFill="1" applyBorder="1"/>
    <xf numFmtId="3" fontId="63" fillId="5" borderId="62" xfId="0" applyNumberFormat="1" applyFont="1" applyFill="1" applyBorder="1"/>
    <xf numFmtId="3" fontId="63" fillId="5" borderId="43" xfId="0" applyNumberFormat="1" applyFont="1" applyFill="1" applyBorder="1"/>
    <xf numFmtId="0" fontId="94" fillId="3" borderId="7" xfId="0" applyFont="1" applyFill="1" applyBorder="1" applyAlignment="1">
      <alignment wrapText="1"/>
    </xf>
    <xf numFmtId="3" fontId="94" fillId="7" borderId="32" xfId="0" applyNumberFormat="1" applyFont="1" applyFill="1" applyBorder="1"/>
    <xf numFmtId="3" fontId="94" fillId="7" borderId="34" xfId="0" applyNumberFormat="1" applyFont="1" applyFill="1" applyBorder="1"/>
    <xf numFmtId="3" fontId="94" fillId="7" borderId="44" xfId="0" applyNumberFormat="1" applyFont="1" applyFill="1" applyBorder="1"/>
    <xf numFmtId="3" fontId="94" fillId="7" borderId="33" xfId="0" applyNumberFormat="1" applyFont="1" applyFill="1" applyBorder="1"/>
    <xf numFmtId="3" fontId="94" fillId="7" borderId="37" xfId="0" applyNumberFormat="1" applyFont="1" applyFill="1" applyBorder="1"/>
    <xf numFmtId="3" fontId="96" fillId="0" borderId="0" xfId="0" applyNumberFormat="1" applyFont="1"/>
    <xf numFmtId="3" fontId="95" fillId="0" borderId="0" xfId="0" applyNumberFormat="1" applyFont="1"/>
    <xf numFmtId="3" fontId="95" fillId="0" borderId="38" xfId="0" applyNumberFormat="1" applyFont="1" applyBorder="1"/>
    <xf numFmtId="3" fontId="95" fillId="0" borderId="57" xfId="0" applyNumberFormat="1" applyFont="1" applyBorder="1"/>
    <xf numFmtId="3" fontId="95" fillId="0" borderId="69" xfId="0" applyNumberFormat="1" applyFont="1" applyBorder="1"/>
    <xf numFmtId="0" fontId="95" fillId="3" borderId="31" xfId="0" applyFont="1" applyFill="1" applyBorder="1" applyAlignment="1">
      <alignment wrapText="1"/>
    </xf>
    <xf numFmtId="3" fontId="95" fillId="4" borderId="16" xfId="0" applyNumberFormat="1" applyFont="1" applyFill="1" applyBorder="1"/>
    <xf numFmtId="3" fontId="95" fillId="9" borderId="15" xfId="0" applyNumberFormat="1" applyFont="1" applyFill="1" applyBorder="1"/>
    <xf numFmtId="3" fontId="95" fillId="7" borderId="16" xfId="0" applyNumberFormat="1" applyFont="1" applyFill="1" applyBorder="1"/>
    <xf numFmtId="3" fontId="95" fillId="0" borderId="20" xfId="0" applyNumberFormat="1" applyFont="1" applyFill="1" applyBorder="1"/>
    <xf numFmtId="3" fontId="95" fillId="0" borderId="13" xfId="0" applyNumberFormat="1" applyFont="1" applyFill="1" applyBorder="1"/>
    <xf numFmtId="3" fontId="95" fillId="9" borderId="13" xfId="0" applyNumberFormat="1" applyFont="1" applyFill="1" applyBorder="1"/>
    <xf numFmtId="3" fontId="95" fillId="0" borderId="46" xfId="0" applyNumberFormat="1" applyFont="1" applyFill="1" applyBorder="1"/>
    <xf numFmtId="3" fontId="95" fillId="9" borderId="18" xfId="0" applyNumberFormat="1" applyFont="1" applyFill="1" applyBorder="1"/>
    <xf numFmtId="3" fontId="95" fillId="0" borderId="72" xfId="0" applyNumberFormat="1" applyFont="1" applyFill="1" applyBorder="1"/>
    <xf numFmtId="3" fontId="95" fillId="0" borderId="60" xfId="0" applyNumberFormat="1" applyFont="1" applyFill="1" applyBorder="1"/>
    <xf numFmtId="0" fontId="98" fillId="24" borderId="0" xfId="0" applyFont="1" applyFill="1"/>
    <xf numFmtId="0" fontId="95" fillId="3" borderId="7" xfId="0" applyFont="1" applyFill="1" applyBorder="1" applyAlignment="1">
      <alignment wrapText="1"/>
    </xf>
    <xf numFmtId="3" fontId="95" fillId="9" borderId="58" xfId="0" applyNumberFormat="1" applyFont="1" applyFill="1" applyBorder="1"/>
    <xf numFmtId="3" fontId="95" fillId="0" borderId="21" xfId="0" applyNumberFormat="1" applyFont="1" applyFill="1" applyBorder="1"/>
    <xf numFmtId="3" fontId="95" fillId="9" borderId="14" xfId="0" applyNumberFormat="1" applyFont="1" applyFill="1" applyBorder="1"/>
    <xf numFmtId="3" fontId="95" fillId="0" borderId="62" xfId="0" applyNumberFormat="1" applyFont="1" applyFill="1" applyBorder="1"/>
    <xf numFmtId="3" fontId="95" fillId="9" borderId="19" xfId="0" applyNumberFormat="1" applyFont="1" applyFill="1" applyBorder="1"/>
    <xf numFmtId="3" fontId="95" fillId="0" borderId="71" xfId="0" applyNumberFormat="1" applyFont="1" applyFill="1" applyBorder="1"/>
    <xf numFmtId="3" fontId="95" fillId="0" borderId="43" xfId="0" applyNumberFormat="1" applyFont="1" applyFill="1" applyBorder="1"/>
    <xf numFmtId="0" fontId="64" fillId="3" borderId="23" xfId="0" applyFont="1" applyFill="1" applyBorder="1" applyAlignment="1">
      <alignment horizontal="center"/>
    </xf>
    <xf numFmtId="0" fontId="63" fillId="3" borderId="7" xfId="0" applyFont="1" applyFill="1" applyBorder="1" applyAlignment="1">
      <alignment wrapText="1"/>
    </xf>
    <xf numFmtId="3" fontId="63" fillId="9" borderId="58" xfId="0" applyNumberFormat="1" applyFont="1" applyFill="1" applyBorder="1"/>
    <xf numFmtId="3" fontId="63" fillId="0" borderId="21" xfId="0" applyNumberFormat="1" applyFont="1" applyFill="1" applyBorder="1"/>
    <xf numFmtId="3" fontId="63" fillId="0" borderId="14" xfId="0" applyNumberFormat="1" applyFont="1" applyFill="1" applyBorder="1"/>
    <xf numFmtId="3" fontId="63" fillId="9" borderId="14" xfId="0" applyNumberFormat="1" applyFont="1" applyFill="1" applyBorder="1"/>
    <xf numFmtId="3" fontId="63" fillId="0" borderId="62" xfId="0" applyNumberFormat="1" applyFont="1" applyFill="1" applyBorder="1"/>
    <xf numFmtId="3" fontId="63" fillId="9" borderId="19" xfId="0" applyNumberFormat="1" applyFont="1" applyFill="1" applyBorder="1"/>
    <xf numFmtId="3" fontId="63" fillId="0" borderId="71" xfId="0" applyNumberFormat="1" applyFont="1" applyFill="1" applyBorder="1"/>
    <xf numFmtId="3" fontId="63" fillId="0" borderId="43" xfId="0" applyNumberFormat="1" applyFont="1" applyFill="1" applyBorder="1"/>
    <xf numFmtId="0" fontId="94" fillId="3" borderId="32" xfId="0" applyFont="1" applyFill="1" applyBorder="1" applyAlignment="1">
      <alignment horizontal="center" wrapText="1"/>
    </xf>
    <xf numFmtId="0" fontId="94" fillId="3" borderId="33" xfId="0" applyFont="1" applyFill="1" applyBorder="1" applyAlignment="1">
      <alignment wrapText="1"/>
    </xf>
    <xf numFmtId="3" fontId="94" fillId="3" borderId="32" xfId="0" applyNumberFormat="1" applyFont="1" applyFill="1" applyBorder="1"/>
    <xf numFmtId="3" fontId="94" fillId="3" borderId="48" xfId="0" applyNumberFormat="1" applyFont="1" applyFill="1" applyBorder="1"/>
    <xf numFmtId="3" fontId="94" fillId="3" borderId="37" xfId="0" applyNumberFormat="1" applyFont="1" applyFill="1" applyBorder="1"/>
    <xf numFmtId="3" fontId="94" fillId="3" borderId="44" xfId="0" applyNumberFormat="1" applyFont="1" applyFill="1" applyBorder="1"/>
    <xf numFmtId="3" fontId="94" fillId="3" borderId="40" xfId="0" applyNumberFormat="1" applyFont="1" applyFill="1" applyBorder="1"/>
    <xf numFmtId="3" fontId="94" fillId="3" borderId="49" xfId="0" applyNumberFormat="1" applyFont="1" applyFill="1" applyBorder="1"/>
    <xf numFmtId="3" fontId="94" fillId="3" borderId="33" xfId="0" applyNumberFormat="1" applyFont="1" applyFill="1" applyBorder="1"/>
    <xf numFmtId="0" fontId="95" fillId="3" borderId="25" xfId="0" applyFont="1" applyFill="1" applyBorder="1" applyAlignment="1">
      <alignment horizontal="center"/>
    </xf>
    <xf numFmtId="3" fontId="95" fillId="7" borderId="17" xfId="0" applyNumberFormat="1" applyFont="1" applyFill="1" applyBorder="1" applyAlignment="1">
      <alignment wrapText="1"/>
    </xf>
    <xf numFmtId="3" fontId="95" fillId="3" borderId="17" xfId="0" applyNumberFormat="1" applyFont="1" applyFill="1" applyBorder="1" applyAlignment="1">
      <alignment wrapText="1"/>
    </xf>
    <xf numFmtId="3" fontId="95" fillId="7" borderId="10" xfId="0" applyNumberFormat="1" applyFont="1" applyFill="1" applyBorder="1" applyAlignment="1">
      <alignment wrapText="1"/>
    </xf>
    <xf numFmtId="3" fontId="95" fillId="3" borderId="42" xfId="0" applyNumberFormat="1" applyFont="1" applyFill="1" applyBorder="1" applyAlignment="1">
      <alignment wrapText="1"/>
    </xf>
    <xf numFmtId="3" fontId="95" fillId="3" borderId="25" xfId="0" applyNumberFormat="1" applyFont="1" applyFill="1" applyBorder="1" applyAlignment="1">
      <alignment wrapText="1"/>
    </xf>
    <xf numFmtId="3" fontId="95" fillId="3" borderId="47" xfId="0" applyNumberFormat="1" applyFont="1" applyFill="1" applyBorder="1" applyAlignment="1">
      <alignment wrapText="1"/>
    </xf>
    <xf numFmtId="3" fontId="95" fillId="3" borderId="23" xfId="0" applyNumberFormat="1" applyFont="1" applyFill="1" applyBorder="1" applyAlignment="1">
      <alignment wrapText="1"/>
    </xf>
    <xf numFmtId="3" fontId="95" fillId="3" borderId="26" xfId="0" applyNumberFormat="1" applyFont="1" applyFill="1" applyBorder="1" applyAlignment="1">
      <alignment wrapText="1"/>
    </xf>
    <xf numFmtId="3" fontId="95" fillId="3" borderId="27" xfId="0" applyNumberFormat="1" applyFont="1" applyFill="1" applyBorder="1" applyAlignment="1">
      <alignment wrapText="1"/>
    </xf>
    <xf numFmtId="0" fontId="95" fillId="5" borderId="25" xfId="0" applyFont="1" applyFill="1" applyBorder="1" applyAlignment="1">
      <alignment horizontal="center"/>
    </xf>
    <xf numFmtId="0" fontId="95" fillId="5" borderId="7" xfId="0" applyFont="1" applyFill="1" applyBorder="1" applyAlignment="1">
      <alignment wrapText="1"/>
    </xf>
    <xf numFmtId="3" fontId="95" fillId="0" borderId="58" xfId="0" applyNumberFormat="1" applyFont="1" applyFill="1" applyBorder="1"/>
    <xf numFmtId="3" fontId="95" fillId="0" borderId="19" xfId="0" applyNumberFormat="1" applyFont="1" applyFill="1" applyBorder="1"/>
    <xf numFmtId="3" fontId="63" fillId="3" borderId="42" xfId="0" applyNumberFormat="1" applyFont="1" applyFill="1" applyBorder="1" applyAlignment="1">
      <alignment wrapText="1"/>
    </xf>
    <xf numFmtId="3" fontId="63" fillId="3" borderId="25" xfId="0" applyNumberFormat="1" applyFont="1" applyFill="1" applyBorder="1" applyAlignment="1">
      <alignment wrapText="1"/>
    </xf>
    <xf numFmtId="3" fontId="63" fillId="3" borderId="47" xfId="0" applyNumberFormat="1" applyFont="1" applyFill="1" applyBorder="1" applyAlignment="1">
      <alignment wrapText="1"/>
    </xf>
    <xf numFmtId="0" fontId="94" fillId="3" borderId="25" xfId="0" applyFont="1" applyFill="1" applyBorder="1" applyAlignment="1">
      <alignment horizontal="center"/>
    </xf>
    <xf numFmtId="3" fontId="94" fillId="3" borderId="23" xfId="0" applyNumberFormat="1" applyFont="1" applyFill="1" applyBorder="1" applyAlignment="1">
      <alignment wrapText="1"/>
    </xf>
    <xf numFmtId="3" fontId="94" fillId="3" borderId="26" xfId="0" applyNumberFormat="1" applyFont="1" applyFill="1" applyBorder="1" applyAlignment="1">
      <alignment wrapText="1"/>
    </xf>
    <xf numFmtId="3" fontId="63" fillId="7" borderId="10" xfId="0" applyNumberFormat="1" applyFont="1" applyFill="1" applyBorder="1" applyAlignment="1">
      <alignment wrapText="1"/>
    </xf>
    <xf numFmtId="3" fontId="63" fillId="3" borderId="23" xfId="0" applyNumberFormat="1" applyFont="1" applyFill="1" applyBorder="1" applyAlignment="1">
      <alignment wrapText="1"/>
    </xf>
    <xf numFmtId="3" fontId="63" fillId="3" borderId="14" xfId="0" applyNumberFormat="1" applyFont="1" applyFill="1" applyBorder="1" applyAlignment="1">
      <alignment wrapText="1"/>
    </xf>
    <xf numFmtId="3" fontId="63" fillId="3" borderId="27" xfId="0" applyNumberFormat="1" applyFont="1" applyFill="1" applyBorder="1" applyAlignment="1">
      <alignment wrapText="1"/>
    </xf>
    <xf numFmtId="3" fontId="95" fillId="5" borderId="19" xfId="0" applyNumberFormat="1" applyFont="1" applyFill="1" applyBorder="1"/>
    <xf numFmtId="3" fontId="95" fillId="5" borderId="71" xfId="0" applyNumberFormat="1" applyFont="1" applyFill="1" applyBorder="1"/>
    <xf numFmtId="0" fontId="94" fillId="3" borderId="32" xfId="0" applyFont="1" applyFill="1" applyBorder="1" applyAlignment="1">
      <alignment horizontal="left" wrapText="1"/>
    </xf>
    <xf numFmtId="3" fontId="95" fillId="4" borderId="36" xfId="0" applyNumberFormat="1" applyFont="1" applyFill="1" applyBorder="1"/>
    <xf numFmtId="3" fontId="95" fillId="0" borderId="59" xfId="0" applyNumberFormat="1" applyFont="1" applyFill="1" applyBorder="1"/>
    <xf numFmtId="3" fontId="95" fillId="7" borderId="4" xfId="0" applyNumberFormat="1" applyFont="1" applyFill="1" applyBorder="1"/>
    <xf numFmtId="3" fontId="95" fillId="0" borderId="57" xfId="0" applyNumberFormat="1" applyFont="1" applyFill="1" applyBorder="1"/>
    <xf numFmtId="3" fontId="95" fillId="0" borderId="0" xfId="0" applyNumberFormat="1" applyFont="1" applyFill="1" applyBorder="1"/>
    <xf numFmtId="3" fontId="95" fillId="7" borderId="36" xfId="0" applyNumberFormat="1" applyFont="1" applyFill="1" applyBorder="1"/>
    <xf numFmtId="3" fontId="95" fillId="0" borderId="41" xfId="0" applyNumberFormat="1" applyFont="1" applyFill="1" applyBorder="1"/>
    <xf numFmtId="3" fontId="95" fillId="0" borderId="69" xfId="0" applyNumberFormat="1" applyFont="1" applyFill="1" applyBorder="1"/>
    <xf numFmtId="3" fontId="95" fillId="0" borderId="61" xfId="0" applyNumberFormat="1" applyFont="1" applyFill="1" applyBorder="1"/>
    <xf numFmtId="3" fontId="95" fillId="0" borderId="2" xfId="0" applyNumberFormat="1" applyFont="1" applyFill="1" applyBorder="1" applyAlignment="1"/>
    <xf numFmtId="3" fontId="95" fillId="0" borderId="30" xfId="0" applyNumberFormat="1" applyFont="1" applyFill="1" applyBorder="1" applyAlignment="1"/>
    <xf numFmtId="3" fontId="94" fillId="7" borderId="2" xfId="0" applyNumberFormat="1" applyFont="1" applyFill="1" applyBorder="1"/>
    <xf numFmtId="3" fontId="94" fillId="3" borderId="2" xfId="0" applyNumberFormat="1" applyFont="1" applyFill="1" applyBorder="1"/>
    <xf numFmtId="3" fontId="94" fillId="7" borderId="3" xfId="0" applyNumberFormat="1" applyFont="1" applyFill="1" applyBorder="1"/>
    <xf numFmtId="3" fontId="94" fillId="3" borderId="22" xfId="0" applyNumberFormat="1" applyFont="1" applyFill="1" applyBorder="1"/>
    <xf numFmtId="3" fontId="94" fillId="3" borderId="5" xfId="0" applyNumberFormat="1" applyFont="1" applyFill="1" applyBorder="1"/>
    <xf numFmtId="3" fontId="94" fillId="3" borderId="30" xfId="0" applyNumberFormat="1" applyFont="1" applyFill="1" applyBorder="1"/>
    <xf numFmtId="3" fontId="94" fillId="3" borderId="1" xfId="0" applyNumberFormat="1" applyFont="1" applyFill="1" applyBorder="1"/>
    <xf numFmtId="3" fontId="94" fillId="3" borderId="50" xfId="0" applyNumberFormat="1" applyFont="1" applyFill="1" applyBorder="1"/>
    <xf numFmtId="3" fontId="94" fillId="3" borderId="56" xfId="0" applyNumberFormat="1" applyFont="1" applyFill="1" applyBorder="1"/>
    <xf numFmtId="0" fontId="95" fillId="0" borderId="0" xfId="0" applyFont="1" applyAlignment="1">
      <alignment horizontal="center"/>
    </xf>
    <xf numFmtId="3" fontId="63" fillId="0" borderId="0" xfId="0" applyNumberFormat="1" applyFont="1"/>
    <xf numFmtId="0" fontId="95" fillId="24" borderId="0" xfId="0" applyFont="1" applyFill="1" applyAlignment="1">
      <alignment horizontal="center"/>
    </xf>
    <xf numFmtId="0" fontId="96" fillId="24" borderId="0" xfId="0" applyFont="1" applyFill="1"/>
    <xf numFmtId="3" fontId="39" fillId="0" borderId="7" xfId="10" applyNumberFormat="1" applyFont="1" applyFill="1" applyBorder="1"/>
    <xf numFmtId="0" fontId="39" fillId="0" borderId="24" xfId="6" applyFont="1" applyBorder="1" applyAlignment="1">
      <alignment horizontal="left" wrapText="1"/>
    </xf>
    <xf numFmtId="3" fontId="39" fillId="0" borderId="10" xfId="6" applyNumberFormat="1" applyFont="1" applyFill="1" applyBorder="1" applyAlignment="1">
      <alignment vertical="center"/>
    </xf>
    <xf numFmtId="3" fontId="39" fillId="5" borderId="8" xfId="0" applyNumberFormat="1" applyFont="1" applyFill="1" applyBorder="1"/>
    <xf numFmtId="9" fontId="44" fillId="4" borderId="0" xfId="8" applyFont="1" applyFill="1" applyBorder="1"/>
    <xf numFmtId="9" fontId="39" fillId="5" borderId="0" xfId="8" applyFont="1" applyFill="1" applyBorder="1"/>
    <xf numFmtId="3" fontId="63" fillId="3" borderId="26" xfId="0" applyNumberFormat="1" applyFont="1" applyFill="1" applyBorder="1" applyAlignment="1">
      <alignment wrapText="1"/>
    </xf>
    <xf numFmtId="3" fontId="63" fillId="7" borderId="17" xfId="0" applyNumberFormat="1" applyFont="1" applyFill="1" applyBorder="1" applyAlignment="1">
      <alignment wrapText="1"/>
    </xf>
    <xf numFmtId="3" fontId="63" fillId="3" borderId="17" xfId="0" applyNumberFormat="1" applyFont="1" applyFill="1" applyBorder="1" applyAlignment="1">
      <alignment wrapText="1"/>
    </xf>
    <xf numFmtId="167" fontId="44" fillId="5" borderId="0" xfId="0" applyNumberFormat="1" applyFont="1" applyFill="1"/>
    <xf numFmtId="167" fontId="44" fillId="5" borderId="0" xfId="3" applyNumberFormat="1" applyFont="1" applyFill="1"/>
    <xf numFmtId="0" fontId="44" fillId="5" borderId="3" xfId="5" applyFont="1" applyFill="1" applyBorder="1" applyAlignment="1">
      <alignment vertical="center"/>
    </xf>
    <xf numFmtId="0" fontId="44" fillId="5" borderId="4" xfId="5" applyFont="1" applyFill="1" applyBorder="1" applyAlignment="1">
      <alignment vertical="center"/>
    </xf>
    <xf numFmtId="3" fontId="40" fillId="9" borderId="24" xfId="10" applyNumberFormat="1" applyFont="1" applyFill="1" applyBorder="1"/>
    <xf numFmtId="0" fontId="9" fillId="0" borderId="63" xfId="0" applyFont="1" applyBorder="1" applyAlignment="1">
      <alignment horizontal="center"/>
    </xf>
    <xf numFmtId="0" fontId="9" fillId="0" borderId="64" xfId="0" applyFont="1" applyBorder="1" applyAlignment="1">
      <alignment horizontal="center"/>
    </xf>
    <xf numFmtId="0" fontId="9" fillId="0" borderId="67" xfId="0" applyFont="1" applyBorder="1" applyAlignment="1">
      <alignment horizontal="center"/>
    </xf>
    <xf numFmtId="0" fontId="72" fillId="0" borderId="2" xfId="0" applyFont="1" applyBorder="1" applyAlignment="1">
      <alignment horizontal="center" vertical="center" wrapText="1"/>
    </xf>
    <xf numFmtId="0" fontId="72" fillId="0" borderId="30" xfId="0" applyFont="1" applyBorder="1" applyAlignment="1">
      <alignment horizontal="center" vertical="center" wrapText="1"/>
    </xf>
    <xf numFmtId="0" fontId="72" fillId="0" borderId="6" xfId="0" applyFont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left" wrapText="1"/>
    </xf>
    <xf numFmtId="0" fontId="41" fillId="3" borderId="30" xfId="0" applyFont="1" applyFill="1" applyBorder="1" applyAlignment="1">
      <alignment horizontal="left" wrapText="1"/>
    </xf>
    <xf numFmtId="0" fontId="41" fillId="3" borderId="6" xfId="0" applyFont="1" applyFill="1" applyBorder="1" applyAlignment="1">
      <alignment horizontal="left" wrapText="1"/>
    </xf>
    <xf numFmtId="3" fontId="41" fillId="2" borderId="2" xfId="5" applyNumberFormat="1" applyFont="1" applyFill="1" applyBorder="1" applyAlignment="1">
      <alignment horizontal="left" vertical="center" wrapText="1"/>
    </xf>
    <xf numFmtId="3" fontId="41" fillId="2" borderId="30" xfId="5" applyNumberFormat="1" applyFont="1" applyFill="1" applyBorder="1" applyAlignment="1">
      <alignment horizontal="left" vertical="center" wrapText="1"/>
    </xf>
    <xf numFmtId="3" fontId="41" fillId="2" borderId="6" xfId="5" applyNumberFormat="1" applyFont="1" applyFill="1" applyBorder="1" applyAlignment="1">
      <alignment horizontal="left" vertical="center" wrapText="1"/>
    </xf>
    <xf numFmtId="0" fontId="66" fillId="3" borderId="2" xfId="0" applyFont="1" applyFill="1" applyBorder="1" applyAlignment="1">
      <alignment horizontal="left" wrapText="1"/>
    </xf>
    <xf numFmtId="0" fontId="66" fillId="3" borderId="30" xfId="0" applyFont="1" applyFill="1" applyBorder="1" applyAlignment="1">
      <alignment horizontal="left" wrapText="1"/>
    </xf>
    <xf numFmtId="0" fontId="66" fillId="3" borderId="6" xfId="0" applyFont="1" applyFill="1" applyBorder="1" applyAlignment="1">
      <alignment horizontal="left" wrapText="1"/>
    </xf>
    <xf numFmtId="0" fontId="41" fillId="5" borderId="74" xfId="0" applyFont="1" applyFill="1" applyBorder="1" applyAlignment="1">
      <alignment horizontal="center" vertical="center" textRotation="180"/>
    </xf>
    <xf numFmtId="0" fontId="41" fillId="5" borderId="59" xfId="0" applyFont="1" applyFill="1" applyBorder="1" applyAlignment="1">
      <alignment horizontal="center" vertical="center" textRotation="180"/>
    </xf>
    <xf numFmtId="0" fontId="41" fillId="3" borderId="32" xfId="0" applyFont="1" applyFill="1" applyBorder="1" applyAlignment="1">
      <alignment horizontal="left" wrapText="1"/>
    </xf>
    <xf numFmtId="0" fontId="41" fillId="3" borderId="35" xfId="0" applyFont="1" applyFill="1" applyBorder="1" applyAlignment="1">
      <alignment horizontal="left" wrapText="1"/>
    </xf>
    <xf numFmtId="0" fontId="94" fillId="5" borderId="74" xfId="0" applyFont="1" applyFill="1" applyBorder="1" applyAlignment="1">
      <alignment horizontal="center" vertical="center" textRotation="180"/>
    </xf>
    <xf numFmtId="0" fontId="94" fillId="5" borderId="59" xfId="0" applyFont="1" applyFill="1" applyBorder="1" applyAlignment="1">
      <alignment horizontal="center" vertical="center" textRotation="180"/>
    </xf>
    <xf numFmtId="0" fontId="94" fillId="3" borderId="32" xfId="0" applyFont="1" applyFill="1" applyBorder="1" applyAlignment="1">
      <alignment horizontal="left" wrapText="1"/>
    </xf>
    <xf numFmtId="0" fontId="94" fillId="3" borderId="35" xfId="0" applyFont="1" applyFill="1" applyBorder="1" applyAlignment="1">
      <alignment horizontal="left" wrapText="1"/>
    </xf>
    <xf numFmtId="0" fontId="94" fillId="3" borderId="2" xfId="0" applyFont="1" applyFill="1" applyBorder="1" applyAlignment="1">
      <alignment horizontal="left" wrapText="1"/>
    </xf>
    <xf numFmtId="0" fontId="94" fillId="3" borderId="30" xfId="0" applyFont="1" applyFill="1" applyBorder="1" applyAlignment="1">
      <alignment horizontal="left" wrapText="1"/>
    </xf>
    <xf numFmtId="0" fontId="43" fillId="4" borderId="0" xfId="0" applyFont="1" applyFill="1" applyAlignment="1">
      <alignment vertical="center"/>
    </xf>
    <xf numFmtId="0" fontId="20" fillId="4" borderId="0" xfId="0" applyFont="1" applyFill="1" applyAlignment="1">
      <alignment vertical="center"/>
    </xf>
    <xf numFmtId="3" fontId="41" fillId="6" borderId="20" xfId="0" applyNumberFormat="1" applyFont="1" applyFill="1" applyBorder="1" applyAlignment="1">
      <alignment horizontal="center"/>
    </xf>
    <xf numFmtId="3" fontId="41" fillId="6" borderId="72" xfId="0" applyNumberFormat="1" applyFont="1" applyFill="1" applyBorder="1" applyAlignment="1">
      <alignment horizontal="center"/>
    </xf>
    <xf numFmtId="3" fontId="41" fillId="4" borderId="18" xfId="0" applyNumberFormat="1" applyFont="1" applyFill="1" applyBorder="1" applyAlignment="1">
      <alignment horizontal="center"/>
    </xf>
    <xf numFmtId="3" fontId="41" fillId="4" borderId="60" xfId="0" applyNumberFormat="1" applyFont="1" applyFill="1" applyBorder="1" applyAlignment="1">
      <alignment horizontal="center"/>
    </xf>
    <xf numFmtId="3" fontId="41" fillId="6" borderId="60" xfId="0" applyNumberFormat="1" applyFont="1" applyFill="1" applyBorder="1" applyAlignment="1">
      <alignment horizontal="center"/>
    </xf>
    <xf numFmtId="0" fontId="42" fillId="10" borderId="2" xfId="5" applyFont="1" applyFill="1" applyBorder="1" applyAlignment="1">
      <alignment horizontal="left" vertical="center"/>
    </xf>
    <xf numFmtId="0" fontId="42" fillId="10" borderId="6" xfId="5" applyFont="1" applyFill="1" applyBorder="1" applyAlignment="1">
      <alignment horizontal="left" vertical="center"/>
    </xf>
    <xf numFmtId="0" fontId="41" fillId="0" borderId="4" xfId="3" applyFont="1" applyBorder="1" applyAlignment="1">
      <alignment horizontal="center" vertical="center" textRotation="90"/>
    </xf>
    <xf numFmtId="0" fontId="41" fillId="0" borderId="36" xfId="3" applyFont="1" applyBorder="1" applyAlignment="1">
      <alignment horizontal="center" vertical="center" textRotation="90"/>
    </xf>
    <xf numFmtId="3" fontId="43" fillId="8" borderId="65" xfId="10" applyNumberFormat="1" applyFont="1" applyFill="1" applyBorder="1" applyAlignment="1">
      <alignment horizontal="left"/>
    </xf>
    <xf numFmtId="3" fontId="43" fillId="8" borderId="68" xfId="10" applyNumberFormat="1" applyFont="1" applyFill="1" applyBorder="1" applyAlignment="1">
      <alignment horizontal="left"/>
    </xf>
    <xf numFmtId="3" fontId="40" fillId="9" borderId="32" xfId="10" applyNumberFormat="1" applyFont="1" applyFill="1" applyBorder="1" applyAlignment="1">
      <alignment horizontal="left"/>
    </xf>
    <xf numFmtId="3" fontId="40" fillId="9" borderId="35" xfId="10" applyNumberFormat="1" applyFont="1" applyFill="1" applyBorder="1" applyAlignment="1">
      <alignment horizontal="left"/>
    </xf>
    <xf numFmtId="0" fontId="41" fillId="0" borderId="53" xfId="3" applyFont="1" applyBorder="1" applyAlignment="1">
      <alignment horizontal="center" vertical="center" textRotation="90"/>
    </xf>
    <xf numFmtId="3" fontId="39" fillId="9" borderId="32" xfId="10" applyNumberFormat="1" applyFont="1" applyFill="1" applyBorder="1" applyAlignment="1">
      <alignment horizontal="left"/>
    </xf>
    <xf numFmtId="3" fontId="39" fillId="9" borderId="35" xfId="10" applyNumberFormat="1" applyFont="1" applyFill="1" applyBorder="1" applyAlignment="1">
      <alignment horizontal="left"/>
    </xf>
    <xf numFmtId="0" fontId="41" fillId="2" borderId="63" xfId="5" applyFont="1" applyFill="1" applyBorder="1" applyAlignment="1">
      <alignment horizontal="center" vertical="center"/>
    </xf>
    <xf numFmtId="0" fontId="41" fillId="2" borderId="64" xfId="5" applyFont="1" applyFill="1" applyBorder="1" applyAlignment="1">
      <alignment horizontal="center" vertical="center"/>
    </xf>
    <xf numFmtId="0" fontId="41" fillId="2" borderId="67" xfId="5" applyFont="1" applyFill="1" applyBorder="1" applyAlignment="1">
      <alignment horizontal="center" vertical="center"/>
    </xf>
    <xf numFmtId="0" fontId="41" fillId="2" borderId="65" xfId="5" applyFont="1" applyFill="1" applyBorder="1" applyAlignment="1">
      <alignment horizontal="center" vertical="center"/>
    </xf>
    <xf numFmtId="0" fontId="41" fillId="2" borderId="45" xfId="5" applyFont="1" applyFill="1" applyBorder="1" applyAlignment="1">
      <alignment horizontal="center" vertical="center"/>
    </xf>
    <xf numFmtId="0" fontId="41" fillId="2" borderId="68" xfId="5" applyFont="1" applyFill="1" applyBorder="1" applyAlignment="1">
      <alignment horizontal="center" vertical="center"/>
    </xf>
    <xf numFmtId="3" fontId="42" fillId="9" borderId="2" xfId="10" applyNumberFormat="1" applyFont="1" applyFill="1" applyBorder="1" applyAlignment="1">
      <alignment horizontal="left"/>
    </xf>
    <xf numFmtId="3" fontId="42" fillId="9" borderId="30" xfId="10" applyNumberFormat="1" applyFont="1" applyFill="1" applyBorder="1" applyAlignment="1">
      <alignment horizontal="left"/>
    </xf>
    <xf numFmtId="3" fontId="42" fillId="9" borderId="6" xfId="10" applyNumberFormat="1" applyFont="1" applyFill="1" applyBorder="1" applyAlignment="1">
      <alignment horizontal="left"/>
    </xf>
    <xf numFmtId="3" fontId="39" fillId="8" borderId="65" xfId="10" applyNumberFormat="1" applyFont="1" applyFill="1" applyBorder="1" applyAlignment="1">
      <alignment horizontal="left"/>
    </xf>
    <xf numFmtId="3" fontId="39" fillId="8" borderId="68" xfId="10" applyNumberFormat="1" applyFont="1" applyFill="1" applyBorder="1" applyAlignment="1">
      <alignment horizontal="left"/>
    </xf>
    <xf numFmtId="3" fontId="39" fillId="8" borderId="2" xfId="10" applyNumberFormat="1" applyFont="1" applyFill="1" applyBorder="1" applyAlignment="1">
      <alignment horizontal="left"/>
    </xf>
    <xf numFmtId="3" fontId="39" fillId="8" borderId="6" xfId="10" applyNumberFormat="1" applyFont="1" applyFill="1" applyBorder="1" applyAlignment="1">
      <alignment horizontal="left"/>
    </xf>
    <xf numFmtId="0" fontId="89" fillId="4" borderId="4" xfId="0" applyFont="1" applyFill="1" applyBorder="1" applyAlignment="1">
      <alignment horizontal="center" vertical="center" wrapText="1"/>
    </xf>
    <xf numFmtId="0" fontId="89" fillId="4" borderId="36" xfId="0" applyFont="1" applyFill="1" applyBorder="1" applyAlignment="1">
      <alignment horizontal="center" vertical="center" wrapText="1"/>
    </xf>
    <xf numFmtId="0" fontId="88" fillId="4" borderId="111" xfId="0" applyFont="1" applyFill="1" applyBorder="1" applyAlignment="1">
      <alignment horizontal="center" vertical="center"/>
    </xf>
    <xf numFmtId="0" fontId="88" fillId="4" borderId="41" xfId="0" applyFont="1" applyFill="1" applyBorder="1" applyAlignment="1">
      <alignment horizontal="center" vertical="center"/>
    </xf>
    <xf numFmtId="0" fontId="88" fillId="4" borderId="54" xfId="0" applyFont="1" applyFill="1" applyBorder="1" applyAlignment="1">
      <alignment horizontal="center" vertical="center"/>
    </xf>
    <xf numFmtId="0" fontId="89" fillId="43" borderId="4" xfId="0" applyFont="1" applyFill="1" applyBorder="1" applyAlignment="1">
      <alignment horizontal="center" vertical="center" wrapText="1"/>
    </xf>
    <xf numFmtId="0" fontId="89" fillId="43" borderId="36" xfId="0" applyFont="1" applyFill="1" applyBorder="1" applyAlignment="1">
      <alignment horizontal="center" vertical="center" wrapText="1"/>
    </xf>
    <xf numFmtId="0" fontId="88" fillId="43" borderId="111" xfId="0" applyFont="1" applyFill="1" applyBorder="1" applyAlignment="1">
      <alignment horizontal="center" vertical="center"/>
    </xf>
    <xf numFmtId="0" fontId="88" fillId="43" borderId="41" xfId="0" applyFont="1" applyFill="1" applyBorder="1" applyAlignment="1">
      <alignment horizontal="center" vertical="center"/>
    </xf>
    <xf numFmtId="0" fontId="88" fillId="43" borderId="23" xfId="0" applyFont="1" applyFill="1" applyBorder="1" applyAlignment="1">
      <alignment horizontal="center" vertical="center"/>
    </xf>
    <xf numFmtId="3" fontId="89" fillId="43" borderId="4" xfId="0" applyNumberFormat="1" applyFont="1" applyFill="1" applyBorder="1" applyAlignment="1">
      <alignment horizontal="center" vertical="center"/>
    </xf>
    <xf numFmtId="3" fontId="89" fillId="43" borderId="36" xfId="0" applyNumberFormat="1" applyFont="1" applyFill="1" applyBorder="1" applyAlignment="1">
      <alignment horizontal="center" vertical="center"/>
    </xf>
    <xf numFmtId="3" fontId="89" fillId="43" borderId="53" xfId="0" applyNumberFormat="1" applyFont="1" applyFill="1" applyBorder="1" applyAlignment="1">
      <alignment horizontal="center" vertical="center"/>
    </xf>
    <xf numFmtId="0" fontId="88" fillId="43" borderId="29" xfId="0" applyFont="1" applyFill="1" applyBorder="1" applyAlignment="1">
      <alignment horizontal="center" vertical="center" wrapText="1"/>
    </xf>
    <xf numFmtId="0" fontId="88" fillId="43" borderId="41" xfId="0" applyFont="1" applyFill="1" applyBorder="1" applyAlignment="1">
      <alignment horizontal="center" vertical="center" wrapText="1"/>
    </xf>
    <xf numFmtId="0" fontId="89" fillId="30" borderId="36" xfId="0" applyFont="1" applyFill="1" applyBorder="1" applyAlignment="1">
      <alignment horizontal="center" vertical="center" wrapText="1"/>
    </xf>
    <xf numFmtId="0" fontId="89" fillId="30" borderId="53" xfId="0" applyFont="1" applyFill="1" applyBorder="1" applyAlignment="1">
      <alignment horizontal="center" vertical="center" wrapText="1"/>
    </xf>
    <xf numFmtId="0" fontId="92" fillId="30" borderId="57" xfId="0" applyFont="1" applyFill="1" applyBorder="1" applyAlignment="1">
      <alignment horizontal="center" vertical="center" wrapText="1"/>
    </xf>
    <xf numFmtId="0" fontId="89" fillId="7" borderId="4" xfId="0" applyFont="1" applyFill="1" applyBorder="1" applyAlignment="1">
      <alignment horizontal="center" vertical="center" wrapText="1"/>
    </xf>
    <xf numFmtId="0" fontId="89" fillId="7" borderId="36" xfId="0" applyFont="1" applyFill="1" applyBorder="1" applyAlignment="1">
      <alignment horizontal="center" vertical="center" wrapText="1"/>
    </xf>
    <xf numFmtId="0" fontId="89" fillId="7" borderId="53" xfId="0" applyFont="1" applyFill="1" applyBorder="1" applyAlignment="1">
      <alignment horizontal="center" vertical="center" wrapText="1"/>
    </xf>
    <xf numFmtId="0" fontId="92" fillId="7" borderId="111" xfId="0" applyFont="1" applyFill="1" applyBorder="1" applyAlignment="1">
      <alignment horizontal="center" vertical="center" wrapText="1"/>
    </xf>
    <xf numFmtId="0" fontId="92" fillId="7" borderId="41" xfId="0" applyFont="1" applyFill="1" applyBorder="1" applyAlignment="1">
      <alignment horizontal="center" vertical="center" wrapText="1"/>
    </xf>
    <xf numFmtId="0" fontId="92" fillId="7" borderId="23" xfId="0" applyFont="1" applyFill="1" applyBorder="1" applyAlignment="1">
      <alignment horizontal="center" vertical="center" wrapText="1"/>
    </xf>
    <xf numFmtId="0" fontId="88" fillId="7" borderId="63" xfId="0" applyFont="1" applyFill="1" applyBorder="1" applyAlignment="1">
      <alignment horizontal="center"/>
    </xf>
    <xf numFmtId="0" fontId="88" fillId="7" borderId="64" xfId="0" applyFont="1" applyFill="1" applyBorder="1" applyAlignment="1">
      <alignment horizontal="center"/>
    </xf>
    <xf numFmtId="0" fontId="88" fillId="7" borderId="67" xfId="0" applyFont="1" applyFill="1" applyBorder="1" applyAlignment="1">
      <alignment horizontal="center"/>
    </xf>
    <xf numFmtId="0" fontId="88" fillId="7" borderId="59" xfId="0" applyFont="1" applyFill="1" applyBorder="1" applyAlignment="1">
      <alignment horizontal="center"/>
    </xf>
    <xf numFmtId="0" fontId="88" fillId="7" borderId="0" xfId="0" applyFont="1" applyFill="1" applyAlignment="1">
      <alignment horizontal="center"/>
    </xf>
    <xf numFmtId="0" fontId="88" fillId="7" borderId="39" xfId="0" applyFont="1" applyFill="1" applyBorder="1" applyAlignment="1">
      <alignment horizontal="center"/>
    </xf>
    <xf numFmtId="0" fontId="88" fillId="7" borderId="65" xfId="0" applyFont="1" applyFill="1" applyBorder="1" applyAlignment="1">
      <alignment horizontal="center"/>
    </xf>
    <xf numFmtId="0" fontId="88" fillId="7" borderId="45" xfId="0" applyFont="1" applyFill="1" applyBorder="1" applyAlignment="1">
      <alignment horizontal="center"/>
    </xf>
    <xf numFmtId="0" fontId="88" fillId="7" borderId="68" xfId="0" applyFont="1" applyFill="1" applyBorder="1" applyAlignment="1">
      <alignment horizontal="center"/>
    </xf>
    <xf numFmtId="0" fontId="92" fillId="7" borderId="29" xfId="0" applyFont="1" applyFill="1" applyBorder="1" applyAlignment="1">
      <alignment horizontal="center" vertical="center" wrapText="1"/>
    </xf>
    <xf numFmtId="0" fontId="92" fillId="7" borderId="54" xfId="0" applyFont="1" applyFill="1" applyBorder="1" applyAlignment="1">
      <alignment horizontal="center" vertical="center" wrapText="1"/>
    </xf>
    <xf numFmtId="0" fontId="89" fillId="29" borderId="4" xfId="0" applyFont="1" applyFill="1" applyBorder="1" applyAlignment="1">
      <alignment horizontal="center" vertical="center" wrapText="1"/>
    </xf>
    <xf numFmtId="0" fontId="89" fillId="29" borderId="36" xfId="0" applyFont="1" applyFill="1" applyBorder="1" applyAlignment="1">
      <alignment horizontal="center" vertical="center" wrapText="1"/>
    </xf>
    <xf numFmtId="0" fontId="89" fillId="29" borderId="53" xfId="0" applyFont="1" applyFill="1" applyBorder="1" applyAlignment="1">
      <alignment horizontal="center" vertical="center" wrapText="1"/>
    </xf>
    <xf numFmtId="0" fontId="92" fillId="29" borderId="111" xfId="0" applyFont="1" applyFill="1" applyBorder="1" applyAlignment="1">
      <alignment horizontal="center" vertical="center" wrapText="1"/>
    </xf>
    <xf numFmtId="0" fontId="92" fillId="29" borderId="41" xfId="0" applyFont="1" applyFill="1" applyBorder="1" applyAlignment="1">
      <alignment horizontal="center" vertical="center" wrapText="1"/>
    </xf>
    <xf numFmtId="0" fontId="92" fillId="29" borderId="23" xfId="0" applyFont="1" applyFill="1" applyBorder="1" applyAlignment="1">
      <alignment horizontal="center" vertical="center" wrapText="1"/>
    </xf>
    <xf numFmtId="0" fontId="88" fillId="18" borderId="64" xfId="0" applyFont="1" applyFill="1" applyBorder="1" applyAlignment="1">
      <alignment horizontal="center" vertical="center"/>
    </xf>
    <xf numFmtId="0" fontId="88" fillId="18" borderId="67" xfId="0" applyFont="1" applyFill="1" applyBorder="1" applyAlignment="1">
      <alignment horizontal="center" vertical="center"/>
    </xf>
    <xf numFmtId="0" fontId="88" fillId="18" borderId="0" xfId="0" applyFont="1" applyFill="1" applyAlignment="1">
      <alignment horizontal="center" vertical="center"/>
    </xf>
    <xf numFmtId="0" fontId="88" fillId="18" borderId="39" xfId="0" applyFont="1" applyFill="1" applyBorder="1" applyAlignment="1">
      <alignment horizontal="center" vertical="center"/>
    </xf>
    <xf numFmtId="0" fontId="92" fillId="29" borderId="29" xfId="0" applyFont="1" applyFill="1" applyBorder="1" applyAlignment="1">
      <alignment horizontal="center" vertical="center" wrapText="1"/>
    </xf>
    <xf numFmtId="0" fontId="88" fillId="45" borderId="29" xfId="0" applyFont="1" applyFill="1" applyBorder="1" applyAlignment="1">
      <alignment horizontal="center" vertical="center" wrapText="1" shrinkToFit="1"/>
    </xf>
    <xf numFmtId="0" fontId="88" fillId="45" borderId="41" xfId="0" applyFont="1" applyFill="1" applyBorder="1" applyAlignment="1">
      <alignment horizontal="center" vertical="center" wrapText="1" shrinkToFit="1"/>
    </xf>
    <xf numFmtId="0" fontId="88" fillId="45" borderId="54" xfId="0" applyFont="1" applyFill="1" applyBorder="1" applyAlignment="1">
      <alignment horizontal="center" vertical="center" wrapText="1" shrinkToFit="1"/>
    </xf>
    <xf numFmtId="0" fontId="88" fillId="29" borderId="111" xfId="0" applyFont="1" applyFill="1" applyBorder="1" applyAlignment="1">
      <alignment horizontal="justify" vertical="center"/>
    </xf>
    <xf numFmtId="0" fontId="88" fillId="29" borderId="41" xfId="0" applyFont="1" applyFill="1" applyBorder="1" applyAlignment="1">
      <alignment horizontal="justify" vertical="center"/>
    </xf>
    <xf numFmtId="0" fontId="88" fillId="29" borderId="54" xfId="0" applyFont="1" applyFill="1" applyBorder="1" applyAlignment="1">
      <alignment horizontal="justify" vertical="center"/>
    </xf>
    <xf numFmtId="0" fontId="89" fillId="44" borderId="4" xfId="0" applyFont="1" applyFill="1" applyBorder="1" applyAlignment="1">
      <alignment horizontal="center" vertical="center" wrapText="1"/>
    </xf>
    <xf numFmtId="0" fontId="89" fillId="44" borderId="36" xfId="0" applyFont="1" applyFill="1" applyBorder="1" applyAlignment="1">
      <alignment horizontal="center" vertical="center" wrapText="1"/>
    </xf>
    <xf numFmtId="0" fontId="89" fillId="44" borderId="53" xfId="0" applyFont="1" applyFill="1" applyBorder="1" applyAlignment="1">
      <alignment horizontal="center" vertical="center" wrapText="1"/>
    </xf>
    <xf numFmtId="0" fontId="88" fillId="11" borderId="111" xfId="0" applyFont="1" applyFill="1" applyBorder="1" applyAlignment="1">
      <alignment horizontal="justify" vertical="center"/>
    </xf>
    <xf numFmtId="0" fontId="88" fillId="11" borderId="41" xfId="0" applyFont="1" applyFill="1" applyBorder="1" applyAlignment="1">
      <alignment horizontal="justify" vertical="center"/>
    </xf>
    <xf numFmtId="0" fontId="88" fillId="11" borderId="54" xfId="0" applyFont="1" applyFill="1" applyBorder="1" applyAlignment="1">
      <alignment horizontal="justify" vertical="center"/>
    </xf>
    <xf numFmtId="0" fontId="89" fillId="43" borderId="53" xfId="0" applyFont="1" applyFill="1" applyBorder="1" applyAlignment="1">
      <alignment horizontal="center" vertical="center" wrapText="1"/>
    </xf>
    <xf numFmtId="0" fontId="88" fillId="43" borderId="111" xfId="0" applyFont="1" applyFill="1" applyBorder="1" applyAlignment="1">
      <alignment horizontal="justify" vertical="center"/>
    </xf>
    <xf numFmtId="0" fontId="88" fillId="43" borderId="41" xfId="0" applyFont="1" applyFill="1" applyBorder="1" applyAlignment="1">
      <alignment horizontal="justify" vertical="center"/>
    </xf>
    <xf numFmtId="0" fontId="88" fillId="43" borderId="54" xfId="0" applyFont="1" applyFill="1" applyBorder="1" applyAlignment="1">
      <alignment horizontal="justify" vertical="center"/>
    </xf>
    <xf numFmtId="0" fontId="41" fillId="30" borderId="2" xfId="7" applyFont="1" applyFill="1" applyBorder="1" applyAlignment="1">
      <alignment horizontal="left"/>
    </xf>
    <xf numFmtId="0" fontId="41" fillId="30" borderId="6" xfId="7" applyFont="1" applyFill="1" applyBorder="1" applyAlignment="1">
      <alignment horizontal="left"/>
    </xf>
    <xf numFmtId="0" fontId="38" fillId="0" borderId="0" xfId="6" applyFont="1" applyFill="1" applyAlignment="1">
      <alignment horizontal="left"/>
    </xf>
    <xf numFmtId="0" fontId="49" fillId="0" borderId="0" xfId="6" applyFont="1" applyFill="1" applyAlignment="1">
      <alignment horizontal="left"/>
    </xf>
    <xf numFmtId="0" fontId="38" fillId="0" borderId="2" xfId="0" applyFont="1" applyBorder="1" applyAlignment="1">
      <alignment horizontal="left" wrapText="1"/>
    </xf>
    <xf numFmtId="0" fontId="38" fillId="0" borderId="30" xfId="0" applyFont="1" applyBorder="1" applyAlignment="1">
      <alignment horizontal="left" wrapText="1"/>
    </xf>
    <xf numFmtId="0" fontId="38" fillId="0" borderId="22" xfId="0" applyFont="1" applyBorder="1" applyAlignment="1">
      <alignment horizontal="left" wrapText="1"/>
    </xf>
    <xf numFmtId="0" fontId="38" fillId="0" borderId="0" xfId="6" applyFont="1" applyAlignment="1">
      <alignment horizontal="left"/>
    </xf>
    <xf numFmtId="0" fontId="49" fillId="0" borderId="0" xfId="6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75" xfId="0" applyFont="1" applyBorder="1" applyAlignment="1">
      <alignment horizontal="left" vertical="center"/>
    </xf>
    <xf numFmtId="0" fontId="8" fillId="0" borderId="47" xfId="0" applyFont="1" applyBorder="1" applyAlignment="1">
      <alignment horizontal="left" vertical="center"/>
    </xf>
    <xf numFmtId="0" fontId="75" fillId="5" borderId="0" xfId="0" applyFont="1" applyFill="1" applyBorder="1" applyAlignment="1">
      <alignment horizontal="center"/>
    </xf>
  </cellXfs>
  <cellStyles count="13">
    <cellStyle name="40 % – Zvýraznění1" xfId="12" builtinId="31"/>
    <cellStyle name="Čárka" xfId="1" builtinId="3"/>
    <cellStyle name="Normální" xfId="0" builtinId="0"/>
    <cellStyle name="Normální 2" xfId="2"/>
    <cellStyle name="Normální 3" xfId="3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Procento nákladovostí k RUDu rok 2017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13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82327209098934E-2"/>
          <c:y val="0.19334612286550495"/>
          <c:w val="0.63884414065832684"/>
          <c:h val="0.7007772614826300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1E1-4C4C-B2DC-133D155FA979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1E1-4C4C-B2DC-133D155FA979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1E1-4C4C-B2DC-133D155FA979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1E1-4C4C-B2DC-133D155FA979}"/>
              </c:ext>
            </c:extLst>
          </c:dPt>
          <c:dLbls>
            <c:dLbl>
              <c:idx val="1"/>
              <c:layout>
                <c:manualLayout>
                  <c:x val="2.6259365762836082E-2"/>
                  <c:y val="-0.1035117579999469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1E1-4C4C-B2DC-133D155FA97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087708204734434"/>
                  <c:y val="1.7534575854785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1E1-4C4C-B2DC-133D155FA97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2534640148948876E-2"/>
                  <c:y val="-0.2134941718143820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1E1-4C4C-B2DC-133D155FA9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RUD'!$N$8:$N$11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  <c:pt idx="3">
                  <c:v>Celkem  výdaje </c:v>
                </c:pt>
              </c:strCache>
            </c:strRef>
          </c:cat>
          <c:val>
            <c:numRef>
              <c:f>'Graf_analýza nákladovost na RUD'!$P$8:$P$11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1E1-4C4C-B2DC-133D155F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117195000</c:v>
                </c:pt>
                <c:pt idx="1">
                  <c:v>24320747</c:v>
                </c:pt>
                <c:pt idx="2">
                  <c:v>65000</c:v>
                </c:pt>
                <c:pt idx="3">
                  <c:v>37184374</c:v>
                </c:pt>
                <c:pt idx="4">
                  <c:v>23434045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132230314.75040001</c:v>
                </c:pt>
                <c:pt idx="1">
                  <c:v>51207498</c:v>
                </c:pt>
                <c:pt idx="2">
                  <c:v>18761353.249599993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Procento nákladovostí k RUDu rok 2015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D1-470C-A057-87F811CDE278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D1-470C-A057-87F811CDE278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D1-470C-A057-87F811CDE278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D1-470C-A057-87F811CDE278}"/>
              </c:ext>
            </c:extLst>
          </c:dPt>
          <c:dLbls>
            <c:dLbl>
              <c:idx val="0"/>
              <c:layout>
                <c:manualLayout>
                  <c:x val="9.5988626421697285E-3"/>
                  <c:y val="-3.809384023923419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7D1-470C-A057-87F811CDE27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500000000010246E-4"/>
                  <c:y val="-0.1185185010179738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7D1-470C-A057-87F811CDE27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101706036745404E-3"/>
                  <c:y val="3.75663956991711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7D1-470C-A057-87F811CDE27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2104111986001815E-2"/>
                  <c:y val="-0.3722958131062588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7D1-470C-A057-87F811CDE27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RUD'!$E$8:$E$11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  <c:pt idx="3">
                  <c:v>Celkem  výdaje </c:v>
                </c:pt>
              </c:strCache>
            </c:strRef>
          </c:cat>
          <c:val>
            <c:numRef>
              <c:f>'Graf_analýza nákladovost na RUD'!$G$8:$G$11</c:f>
              <c:numCache>
                <c:formatCode>#,##0.00</c:formatCode>
                <c:ptCount val="4"/>
                <c:pt idx="0">
                  <c:v>0.40947991998836331</c:v>
                </c:pt>
                <c:pt idx="1">
                  <c:v>0.7862683708387822</c:v>
                </c:pt>
                <c:pt idx="2">
                  <c:v>1.0013121908697897</c:v>
                </c:pt>
                <c:pt idx="3">
                  <c:v>2.1970604739380191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D1-470C-A057-87F811CDE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Procento nákladovostí k RUDu 2014_skutečnost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A5-4C14-AAB4-113791C7A07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A5-4C14-AAB4-113791C7A07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A5-4C14-AAB4-113791C7A07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A5-4C14-AAB4-113791C7A07E}"/>
              </c:ext>
            </c:extLst>
          </c:dPt>
          <c:dLbls>
            <c:dLbl>
              <c:idx val="0"/>
              <c:layout>
                <c:manualLayout>
                  <c:x val="5.6825715181828614E-2"/>
                  <c:y val="-5.86807369576256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9A5-4C14-AAB4-113791C7A07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3731656184486373E-3"/>
                  <c:y val="-6.51535054295077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9A5-4C14-AAB4-113791C7A07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6230789547532976E-2"/>
                  <c:y val="8.796868543860561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9A5-4C14-AAB4-113791C7A07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529473910100853E-2"/>
                  <c:y val="-0.2779828080027280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9A5-4C14-AAB4-113791C7A07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RUD'!$A$8:$A$11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  <c:pt idx="3">
                  <c:v>Celkem  výdaje </c:v>
                </c:pt>
              </c:strCache>
            </c:strRef>
          </c:cat>
          <c:val>
            <c:numRef>
              <c:f>'Graf_analýza nákladovost na RUD'!$C$8:$C$11</c:f>
              <c:numCache>
                <c:formatCode>#,##0.00</c:formatCode>
                <c:ptCount val="4"/>
                <c:pt idx="0">
                  <c:v>0.38657163825886059</c:v>
                </c:pt>
                <c:pt idx="1">
                  <c:v>0.59796367149995799</c:v>
                </c:pt>
                <c:pt idx="2">
                  <c:v>0.93007614610619882</c:v>
                </c:pt>
                <c:pt idx="3">
                  <c:v>1.9146114605110029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A5-4C14-AAB4-113791C7A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400" b="1" i="0" u="none" strike="noStrike" baseline="0">
                <a:solidFill>
                  <a:srgbClr val="333333"/>
                </a:solidFill>
                <a:latin typeface="Calibri"/>
              </a:rPr>
              <a:t>Rozpočtové</a:t>
            </a:r>
            <a:r>
              <a:rPr lang="cs-CZ" sz="1400" b="0" i="0" u="none" strike="noStrike" baseline="0">
                <a:solidFill>
                  <a:srgbClr val="333333"/>
                </a:solidFill>
                <a:latin typeface="Calibri"/>
              </a:rPr>
              <a:t> </a:t>
            </a:r>
            <a:r>
              <a:rPr lang="cs-CZ" sz="1400" b="1" i="0" u="none" strike="noStrike" baseline="0">
                <a:solidFill>
                  <a:srgbClr val="333333"/>
                </a:solidFill>
                <a:latin typeface="Calibri"/>
              </a:rPr>
              <a:t>příjmy rok 2017 v%</a:t>
            </a:r>
          </a:p>
        </c:rich>
      </c:tx>
      <c:layout>
        <c:manualLayout>
          <c:xMode val="edge"/>
          <c:yMode val="edge"/>
          <c:x val="0.25647698293032556"/>
          <c:y val="1.5704615870384624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148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373443157003734E-2"/>
          <c:y val="0.18015795267454338"/>
          <c:w val="0.82983305948545061"/>
          <c:h val="0.72791337310056015"/>
        </c:manualLayout>
      </c:layout>
      <c:pie3D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08-411C-974D-815F5681AC75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08-411C-974D-815F5681AC75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08-411C-974D-815F5681AC75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08-411C-974D-815F5681AC75}"/>
              </c:ext>
            </c:extLst>
          </c:dPt>
          <c:dLbls>
            <c:dLbl>
              <c:idx val="0"/>
              <c:layout>
                <c:manualLayout>
                  <c:x val="-2.1601476644687711E-2"/>
                  <c:y val="-0.1125444339278961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D08-411C-974D-815F5681AC7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9785473970225292E-3"/>
                  <c:y val="-0.2849528968831143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D08-411C-974D-815F5681AC7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0275057081279389E-2"/>
                  <c:y val="5.69412145285990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D08-411C-974D-815F5681AC7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RUD'!$B$42:$B$46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transfery_Dotace</c:v>
                </c:pt>
                <c:pt idx="4">
                  <c:v>Financování</c:v>
                </c:pt>
              </c:strCache>
            </c:strRef>
          </c:cat>
          <c:val>
            <c:numRef>
              <c:f>'Graf_analýza nákladovost na RUD'!$E$42:$E$46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D08-411C-974D-815F5681A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RUD'!$A$70:$A$73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RUD'!$C$70:$C$73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RUD'!$A$99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RUD'!$B$98:$D$98</c:f>
              <c:strCache>
                <c:ptCount val="3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</c:strCache>
            </c:strRef>
          </c:cat>
          <c:val>
            <c:numRef>
              <c:f>'Graf_analýza nákladovost na RUD'!$B$99:$D$99</c:f>
              <c:numCache>
                <c:formatCode>0%</c:formatCode>
                <c:ptCount val="3"/>
                <c:pt idx="0">
                  <c:v>0.41</c:v>
                </c:pt>
                <c:pt idx="1">
                  <c:v>0.99</c:v>
                </c:pt>
                <c:pt idx="2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RUD'!$B$98:$D$98</c:f>
              <c:strCache>
                <c:ptCount val="3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</c:strCache>
            </c:strRef>
          </c:cat>
          <c:val>
            <c:numRef>
              <c:f>'Graf_analýza nákladovost na RUD'!$B$100:$D$100</c:f>
              <c:numCache>
                <c:formatCode>0%</c:formatCode>
                <c:ptCount val="3"/>
                <c:pt idx="0">
                  <c:v>0.39</c:v>
                </c:pt>
                <c:pt idx="1">
                  <c:v>0.89</c:v>
                </c:pt>
                <c:pt idx="2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RUD'!$B$98:$D$98</c:f>
              <c:strCache>
                <c:ptCount val="3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</c:strCache>
            </c:strRef>
          </c:cat>
          <c:val>
            <c:numRef>
              <c:f>'Graf_analýza nákladovost na RUD'!$B$101:$D$101</c:f>
              <c:numCache>
                <c:formatCode>0%</c:formatCode>
                <c:ptCount val="3"/>
                <c:pt idx="0">
                  <c:v>0.41</c:v>
                </c:pt>
                <c:pt idx="1">
                  <c:v>0.79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RUD'!$A$102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RUD'!$B$98:$D$98</c:f>
              <c:strCache>
                <c:ptCount val="3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</c:strCache>
            </c:strRef>
          </c:cat>
          <c:val>
            <c:numRef>
              <c:f>'Graf_analýza nákladovost na RUD'!$B$102:$D$102</c:f>
              <c:numCache>
                <c:formatCode>0%</c:formatCode>
                <c:ptCount val="3"/>
                <c:pt idx="0">
                  <c:v>0.39</c:v>
                </c:pt>
                <c:pt idx="1">
                  <c:v>0.6</c:v>
                </c:pt>
                <c:pt idx="2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871408"/>
        <c:axId val="186904568"/>
      </c:barChart>
      <c:catAx>
        <c:axId val="18687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6904568"/>
        <c:crosses val="autoZero"/>
        <c:auto val="1"/>
        <c:lblAlgn val="ctr"/>
        <c:lblOffset val="100"/>
        <c:noMultiLvlLbl val="0"/>
      </c:catAx>
      <c:valAx>
        <c:axId val="186904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6871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RUD'!$A$142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RUD'!$B$141:$F$141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'Graf_analýza nákladovost na RUD'!$B$142:$F$142</c:f>
              <c:numCache>
                <c:formatCode>#,##0.00</c:formatCode>
                <c:ptCount val="5"/>
                <c:pt idx="0" formatCode="General">
                  <c:v>64168276</c:v>
                </c:pt>
                <c:pt idx="1">
                  <c:v>68876667</c:v>
                </c:pt>
                <c:pt idx="2">
                  <c:v>70886189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RUD'!$A$143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RUD'!$B$141:$F$141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'Graf_analýza nákladovost na RUD'!$B$143:$F$143</c:f>
              <c:numCache>
                <c:formatCode>#,##0.00</c:formatCode>
                <c:ptCount val="5"/>
                <c:pt idx="0" formatCode="General">
                  <c:v>89472981</c:v>
                </c:pt>
                <c:pt idx="1">
                  <c:v>70930301</c:v>
                </c:pt>
                <c:pt idx="2">
                  <c:v>87313297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975496"/>
        <c:axId val="186975880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RUD'!$A$144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RUD'!$B$141:$F$141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'Graf_analýza nákladovost na RUD'!$B$144:$F$144</c:f>
              <c:numCache>
                <c:formatCode>#,##0.00</c:formatCode>
                <c:ptCount val="5"/>
                <c:pt idx="0" formatCode="General">
                  <c:v>153641257</c:v>
                </c:pt>
                <c:pt idx="1">
                  <c:v>139806968</c:v>
                </c:pt>
                <c:pt idx="2">
                  <c:v>158199486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75496"/>
        <c:axId val="186975880"/>
      </c:lineChart>
      <c:catAx>
        <c:axId val="186975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6975880"/>
        <c:crosses val="autoZero"/>
        <c:auto val="1"/>
        <c:lblAlgn val="ctr"/>
        <c:lblOffset val="100"/>
        <c:noMultiLvlLbl val="0"/>
      </c:catAx>
      <c:valAx>
        <c:axId val="18697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6975496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RUD'!$G$99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RUD'!$H$98:$K$98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RUD'!$H$99:$K$99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021168"/>
        <c:axId val="187021552"/>
      </c:barChart>
      <c:catAx>
        <c:axId val="18702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7021552"/>
        <c:crosses val="autoZero"/>
        <c:auto val="1"/>
        <c:lblAlgn val="ctr"/>
        <c:lblOffset val="100"/>
        <c:noMultiLvlLbl val="0"/>
      </c:catAx>
      <c:valAx>
        <c:axId val="18702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702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RUD'!$H$129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RUD'!$G$130:$G$133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RUD'!$H$130:$H$133</c:f>
              <c:numCache>
                <c:formatCode>0%</c:formatCode>
                <c:ptCount val="4"/>
                <c:pt idx="0">
                  <c:v>0.51422198710544109</c:v>
                </c:pt>
                <c:pt idx="1">
                  <c:v>0.54424914790073209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RUD'!$I$129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RUD'!$G$130:$G$133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RUD'!$I$130:$I$133</c:f>
              <c:numCache>
                <c:formatCode>0%</c:formatCode>
                <c:ptCount val="4"/>
                <c:pt idx="0">
                  <c:v>0.48577801046796448</c:v>
                </c:pt>
                <c:pt idx="1">
                  <c:v>0.45575085563076662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026688"/>
        <c:axId val="187027072"/>
      </c:scatterChart>
      <c:valAx>
        <c:axId val="187026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7027072"/>
        <c:crosses val="autoZero"/>
        <c:crossBetween val="midCat"/>
      </c:valAx>
      <c:valAx>
        <c:axId val="18702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70266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809625</xdr:colOff>
      <xdr:row>37</xdr:row>
      <xdr:rowOff>152400</xdr:rowOff>
    </xdr:from>
    <xdr:to>
      <xdr:col>17</xdr:col>
      <xdr:colOff>200025</xdr:colOff>
      <xdr:row>63</xdr:row>
      <xdr:rowOff>9525</xdr:rowOff>
    </xdr:to>
    <xdr:graphicFrame macro="">
      <xdr:nvGraphicFramePr>
        <xdr:cNvPr id="8459114" name="Graf 1">
          <a:extLst>
            <a:ext uri="{FF2B5EF4-FFF2-40B4-BE49-F238E27FC236}">
              <a16:creationId xmlns:a16="http://schemas.microsoft.com/office/drawing/2014/main" xmlns="" id="{00000000-0008-0000-0600-00006A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561975</xdr:colOff>
      <xdr:row>13</xdr:row>
      <xdr:rowOff>0</xdr:rowOff>
    </xdr:from>
    <xdr:to>
      <xdr:col>17</xdr:col>
      <xdr:colOff>152400</xdr:colOff>
      <xdr:row>33</xdr:row>
      <xdr:rowOff>152400</xdr:rowOff>
    </xdr:to>
    <xdr:graphicFrame macro="">
      <xdr:nvGraphicFramePr>
        <xdr:cNvPr id="8459115" name="Graf 2">
          <a:extLst>
            <a:ext uri="{FF2B5EF4-FFF2-40B4-BE49-F238E27FC236}">
              <a16:creationId xmlns:a16="http://schemas.microsoft.com/office/drawing/2014/main" xmlns="" id="{00000000-0008-0000-0600-00006B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17</xdr:row>
      <xdr:rowOff>19050</xdr:rowOff>
    </xdr:from>
    <xdr:to>
      <xdr:col>4</xdr:col>
      <xdr:colOff>1562100</xdr:colOff>
      <xdr:row>33</xdr:row>
      <xdr:rowOff>161925</xdr:rowOff>
    </xdr:to>
    <xdr:graphicFrame macro="">
      <xdr:nvGraphicFramePr>
        <xdr:cNvPr id="8459116" name="Graf 3">
          <a:extLst>
            <a:ext uri="{FF2B5EF4-FFF2-40B4-BE49-F238E27FC236}">
              <a16:creationId xmlns:a16="http://schemas.microsoft.com/office/drawing/2014/main" xmlns="" id="{00000000-0008-0000-0600-00006C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37</xdr:row>
      <xdr:rowOff>104775</xdr:rowOff>
    </xdr:from>
    <xdr:to>
      <xdr:col>5</xdr:col>
      <xdr:colOff>219075</xdr:colOff>
      <xdr:row>52</xdr:row>
      <xdr:rowOff>19050</xdr:rowOff>
    </xdr:to>
    <xdr:graphicFrame macro="">
      <xdr:nvGraphicFramePr>
        <xdr:cNvPr id="8459117" name="Graf 5">
          <a:extLst>
            <a:ext uri="{FF2B5EF4-FFF2-40B4-BE49-F238E27FC236}">
              <a16:creationId xmlns:a16="http://schemas.microsoft.com/office/drawing/2014/main" xmlns="" id="{00000000-0008-0000-0600-00006D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1333500</xdr:colOff>
      <xdr:row>75</xdr:row>
      <xdr:rowOff>57150</xdr:rowOff>
    </xdr:from>
    <xdr:to>
      <xdr:col>5</xdr:col>
      <xdr:colOff>438150</xdr:colOff>
      <xdr:row>93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323850</xdr:colOff>
      <xdr:row>104</xdr:row>
      <xdr:rowOff>57150</xdr:rowOff>
    </xdr:from>
    <xdr:to>
      <xdr:col>4</xdr:col>
      <xdr:colOff>1704975</xdr:colOff>
      <xdr:row>134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123825</xdr:colOff>
      <xdr:row>150</xdr:row>
      <xdr:rowOff>19050</xdr:rowOff>
    </xdr:from>
    <xdr:to>
      <xdr:col>4</xdr:col>
      <xdr:colOff>209550</xdr:colOff>
      <xdr:row>167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1781175</xdr:colOff>
      <xdr:row>100</xdr:row>
      <xdr:rowOff>28575</xdr:rowOff>
    </xdr:from>
    <xdr:to>
      <xdr:col>12</xdr:col>
      <xdr:colOff>28575</xdr:colOff>
      <xdr:row>117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161925</xdr:colOff>
      <xdr:row>138</xdr:row>
      <xdr:rowOff>66675</xdr:rowOff>
    </xdr:from>
    <xdr:to>
      <xdr:col>13</xdr:col>
      <xdr:colOff>762000</xdr:colOff>
      <xdr:row>155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3</xdr:row>
      <xdr:rowOff>9526</xdr:rowOff>
    </xdr:from>
    <xdr:to>
      <xdr:col>14</xdr:col>
      <xdr:colOff>542925</xdr:colOff>
      <xdr:row>30</xdr:row>
      <xdr:rowOff>85725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0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0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0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0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0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0%20-%20podklady%20O&#381;P&#218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RO 4 2020"/>
    </sheetNames>
    <sheetDataSet>
      <sheetData sheetId="0">
        <row r="3">
          <cell r="B3">
            <v>4765000</v>
          </cell>
          <cell r="C3">
            <v>120000</v>
          </cell>
          <cell r="D3">
            <v>390000</v>
          </cell>
          <cell r="E3"/>
          <cell r="F3"/>
          <cell r="G3"/>
          <cell r="H3">
            <v>1288750</v>
          </cell>
          <cell r="I3">
            <v>463950</v>
          </cell>
          <cell r="J3">
            <v>21651</v>
          </cell>
        </row>
        <row r="4">
          <cell r="B4">
            <v>3610000</v>
          </cell>
          <cell r="C4"/>
          <cell r="D4"/>
          <cell r="E4"/>
          <cell r="F4"/>
          <cell r="G4"/>
          <cell r="H4">
            <v>924632</v>
          </cell>
          <cell r="I4">
            <v>332868</v>
          </cell>
          <cell r="J4">
            <v>15161.999999999998</v>
          </cell>
        </row>
        <row r="5">
          <cell r="B5"/>
          <cell r="C5"/>
          <cell r="D5">
            <v>90000</v>
          </cell>
          <cell r="E5"/>
          <cell r="F5"/>
          <cell r="G5">
            <v>30000</v>
          </cell>
          <cell r="H5">
            <v>22500</v>
          </cell>
          <cell r="I5">
            <v>8100</v>
          </cell>
          <cell r="J5">
            <v>378</v>
          </cell>
        </row>
        <row r="6">
          <cell r="B6">
            <v>1800000</v>
          </cell>
          <cell r="C6"/>
          <cell r="D6"/>
          <cell r="E6"/>
          <cell r="F6"/>
          <cell r="G6"/>
          <cell r="H6">
            <v>450000</v>
          </cell>
          <cell r="I6">
            <v>162000.00000000023</v>
          </cell>
          <cell r="J6">
            <v>7559.9999999999991</v>
          </cell>
        </row>
        <row r="7">
          <cell r="B7"/>
          <cell r="C7"/>
          <cell r="D7">
            <v>0</v>
          </cell>
          <cell r="E7"/>
          <cell r="F7"/>
          <cell r="G7"/>
          <cell r="H7">
            <v>0</v>
          </cell>
          <cell r="I7">
            <v>0</v>
          </cell>
          <cell r="J7">
            <v>0</v>
          </cell>
        </row>
        <row r="8">
          <cell r="B8">
            <v>1355000</v>
          </cell>
          <cell r="C8">
            <v>30000</v>
          </cell>
          <cell r="D8">
            <v>0</v>
          </cell>
          <cell r="E8"/>
          <cell r="F8"/>
          <cell r="G8"/>
          <cell r="H8">
            <v>338750</v>
          </cell>
          <cell r="I8">
            <v>121950</v>
          </cell>
          <cell r="J8">
            <v>5691</v>
          </cell>
        </row>
        <row r="9">
          <cell r="B9">
            <v>150000</v>
          </cell>
          <cell r="C9"/>
          <cell r="D9"/>
          <cell r="E9"/>
          <cell r="F9"/>
          <cell r="G9"/>
          <cell r="H9">
            <v>37500</v>
          </cell>
          <cell r="I9">
            <v>13500</v>
          </cell>
          <cell r="J9">
            <v>630</v>
          </cell>
        </row>
        <row r="10">
          <cell r="B10"/>
          <cell r="C10">
            <v>150000</v>
          </cell>
          <cell r="D10">
            <v>0</v>
          </cell>
          <cell r="E10"/>
          <cell r="F10"/>
          <cell r="G10"/>
          <cell r="H10">
            <v>0</v>
          </cell>
          <cell r="I10">
            <v>0</v>
          </cell>
          <cell r="J10">
            <v>0</v>
          </cell>
        </row>
        <row r="11">
          <cell r="B11"/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/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2540000</v>
          </cell>
          <cell r="C13"/>
          <cell r="D13">
            <v>48000</v>
          </cell>
          <cell r="E13"/>
          <cell r="F13"/>
          <cell r="G13"/>
          <cell r="H13">
            <v>647000</v>
          </cell>
          <cell r="I13">
            <v>232920</v>
          </cell>
          <cell r="J13">
            <v>10869.6</v>
          </cell>
        </row>
        <row r="14">
          <cell r="B14">
            <v>4100000</v>
          </cell>
          <cell r="C14"/>
          <cell r="D14">
            <v>292000</v>
          </cell>
          <cell r="E14"/>
          <cell r="F14"/>
          <cell r="G14"/>
          <cell r="H14">
            <v>1098000</v>
          </cell>
          <cell r="I14">
            <v>395280</v>
          </cell>
          <cell r="J14">
            <v>18446.400000000001</v>
          </cell>
        </row>
        <row r="15">
          <cell r="B15">
            <v>1760000</v>
          </cell>
          <cell r="C15"/>
          <cell r="D15"/>
          <cell r="E15"/>
          <cell r="F15"/>
          <cell r="G15"/>
          <cell r="H15">
            <v>440000</v>
          </cell>
          <cell r="I15">
            <v>158400.00000000023</v>
          </cell>
          <cell r="J15">
            <v>7391.9999999999991</v>
          </cell>
        </row>
        <row r="16">
          <cell r="B16">
            <v>1430000</v>
          </cell>
          <cell r="C16"/>
          <cell r="D16"/>
          <cell r="E16"/>
          <cell r="F16"/>
          <cell r="G16"/>
          <cell r="H16">
            <v>357500</v>
          </cell>
          <cell r="I16">
            <v>128700</v>
          </cell>
          <cell r="J16">
            <v>6006</v>
          </cell>
        </row>
        <row r="17">
          <cell r="B17">
            <v>3560000</v>
          </cell>
          <cell r="C17"/>
          <cell r="D17">
            <v>380000</v>
          </cell>
          <cell r="E17"/>
          <cell r="F17"/>
          <cell r="G17"/>
          <cell r="H17">
            <v>985000</v>
          </cell>
          <cell r="I17">
            <v>354600.00000000093</v>
          </cell>
          <cell r="J17">
            <v>16548</v>
          </cell>
        </row>
        <row r="18"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/>
          <cell r="C19"/>
          <cell r="D19"/>
          <cell r="E19">
            <v>2360000</v>
          </cell>
          <cell r="F19">
            <v>0</v>
          </cell>
          <cell r="G19"/>
          <cell r="H19">
            <v>590000</v>
          </cell>
          <cell r="I19">
            <v>212400</v>
          </cell>
          <cell r="J19">
            <v>9912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Knihovna"/>
      <sheetName val="Byty"/>
      <sheetName val="DPS"/>
      <sheetName val="Nebyty"/>
      <sheetName val="TESKO"/>
      <sheetName val="Hřbitov"/>
      <sheetName val="Hasiči"/>
      <sheetName val="Silnice"/>
      <sheetName val="Sportovní zařízení"/>
      <sheetName val="ZŠ"/>
      <sheetName val="č.p.65"/>
      <sheetName val="MDDM"/>
      <sheetName val="MŠ Koll"/>
      <sheetName val="Jídelna ZŠ"/>
      <sheetName val="Jídelna MŠ Koll."/>
      <sheetName val=" MŠ Cuk"/>
    </sheetNames>
    <sheetDataSet>
      <sheetData sheetId="0">
        <row r="4">
          <cell r="B4">
            <v>2248528.8254</v>
          </cell>
        </row>
        <row r="12">
          <cell r="B12"/>
        </row>
        <row r="18">
          <cell r="B18">
            <v>6310</v>
          </cell>
        </row>
      </sheetData>
      <sheetData sheetId="1">
        <row r="4">
          <cell r="B4">
            <v>17055284</v>
          </cell>
        </row>
      </sheetData>
      <sheetData sheetId="2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35">
          <cell r="B35">
            <v>0</v>
          </cell>
        </row>
        <row r="42">
          <cell r="B42">
            <v>0</v>
          </cell>
        </row>
        <row r="49">
          <cell r="B49">
            <v>869500</v>
          </cell>
        </row>
        <row r="57">
          <cell r="B57">
            <v>4300000</v>
          </cell>
        </row>
        <row r="64">
          <cell r="B64">
            <v>1300000</v>
          </cell>
        </row>
        <row r="71">
          <cell r="B71">
            <v>0</v>
          </cell>
        </row>
        <row r="85">
          <cell r="B85">
            <v>0</v>
          </cell>
        </row>
        <row r="92">
          <cell r="B92">
            <v>1750000</v>
          </cell>
        </row>
        <row r="93">
          <cell r="B93">
            <v>1050000</v>
          </cell>
        </row>
        <row r="94">
          <cell r="B94">
            <v>700000</v>
          </cell>
        </row>
      </sheetData>
      <sheetData sheetId="3">
        <row r="4">
          <cell r="B4">
            <v>130378</v>
          </cell>
        </row>
        <row r="11">
          <cell r="B11">
            <v>0</v>
          </cell>
        </row>
        <row r="18">
          <cell r="B18">
            <v>17138</v>
          </cell>
        </row>
        <row r="19">
          <cell r="B19">
            <v>17138</v>
          </cell>
        </row>
        <row r="25">
          <cell r="B25">
            <v>9000</v>
          </cell>
        </row>
        <row r="26">
          <cell r="B26">
            <v>9000</v>
          </cell>
        </row>
        <row r="32">
          <cell r="B32">
            <v>4698</v>
          </cell>
        </row>
      </sheetData>
      <sheetData sheetId="4">
        <row r="4">
          <cell r="B4">
            <v>52435.245000000003</v>
          </cell>
        </row>
      </sheetData>
      <sheetData sheetId="5">
        <row r="4">
          <cell r="D4">
            <v>35000</v>
          </cell>
          <cell r="E4">
            <v>0</v>
          </cell>
        </row>
        <row r="11">
          <cell r="D11">
            <v>350000</v>
          </cell>
          <cell r="E11">
            <v>0</v>
          </cell>
        </row>
        <row r="18">
          <cell r="D18">
            <v>350000</v>
          </cell>
          <cell r="E18">
            <v>0</v>
          </cell>
        </row>
      </sheetData>
      <sheetData sheetId="6">
        <row r="4">
          <cell r="B4">
            <v>5000</v>
          </cell>
        </row>
        <row r="11">
          <cell r="B11">
            <v>5000</v>
          </cell>
        </row>
        <row r="18">
          <cell r="B18">
            <v>136000</v>
          </cell>
        </row>
      </sheetData>
      <sheetData sheetId="7">
        <row r="4">
          <cell r="D4">
            <v>30000</v>
          </cell>
          <cell r="E4">
            <v>0</v>
          </cell>
        </row>
        <row r="11">
          <cell r="D11">
            <v>120000</v>
          </cell>
          <cell r="E11">
            <v>0</v>
          </cell>
        </row>
        <row r="18">
          <cell r="D18">
            <v>100000</v>
          </cell>
          <cell r="E18">
            <v>0</v>
          </cell>
        </row>
      </sheetData>
      <sheetData sheetId="8">
        <row r="4">
          <cell r="D4">
            <v>500000</v>
          </cell>
          <cell r="E4">
            <v>0</v>
          </cell>
        </row>
        <row r="11">
          <cell r="D11">
            <v>930000</v>
          </cell>
          <cell r="E11">
            <v>0</v>
          </cell>
        </row>
        <row r="18">
          <cell r="D18">
            <v>300000</v>
          </cell>
          <cell r="E18">
            <v>0</v>
          </cell>
        </row>
      </sheetData>
      <sheetData sheetId="9">
        <row r="4">
          <cell r="D4">
            <v>30000</v>
          </cell>
          <cell r="E4">
            <v>0</v>
          </cell>
        </row>
        <row r="11">
          <cell r="D11">
            <v>500000</v>
          </cell>
          <cell r="E11">
            <v>0</v>
          </cell>
        </row>
        <row r="18">
          <cell r="D18">
            <v>359000</v>
          </cell>
          <cell r="E18">
            <v>0</v>
          </cell>
        </row>
      </sheetData>
      <sheetData sheetId="10">
        <row r="4">
          <cell r="B4">
            <v>31000</v>
          </cell>
        </row>
      </sheetData>
      <sheetData sheetId="11">
        <row r="4">
          <cell r="D4">
            <v>10000</v>
          </cell>
          <cell r="E4">
            <v>0</v>
          </cell>
        </row>
      </sheetData>
      <sheetData sheetId="12">
        <row r="4">
          <cell r="B4">
            <v>3000</v>
          </cell>
        </row>
        <row r="11">
          <cell r="B11">
            <v>50000</v>
          </cell>
        </row>
        <row r="18">
          <cell r="B18">
            <v>43000</v>
          </cell>
        </row>
      </sheetData>
      <sheetData sheetId="13">
        <row r="4">
          <cell r="B4">
            <v>15000</v>
          </cell>
        </row>
      </sheetData>
      <sheetData sheetId="14">
        <row r="4">
          <cell r="D4">
            <v>205000</v>
          </cell>
          <cell r="E4">
            <v>0</v>
          </cell>
        </row>
        <row r="11">
          <cell r="D11">
            <v>1000000</v>
          </cell>
          <cell r="E11">
            <v>0</v>
          </cell>
        </row>
      </sheetData>
      <sheetData sheetId="15">
        <row r="4">
          <cell r="D4">
            <v>30000</v>
          </cell>
          <cell r="E4">
            <v>0</v>
          </cell>
        </row>
        <row r="11">
          <cell r="D11">
            <v>900000</v>
          </cell>
          <cell r="E11">
            <v>0</v>
          </cell>
        </row>
        <row r="18">
          <cell r="D18">
            <v>250000</v>
          </cell>
          <cell r="E18">
            <v>0</v>
          </cell>
        </row>
        <row r="25">
          <cell r="D25">
            <v>816000</v>
          </cell>
          <cell r="E25">
            <v>0</v>
          </cell>
        </row>
        <row r="26">
          <cell r="B26">
            <v>816000</v>
          </cell>
        </row>
        <row r="32">
          <cell r="D32">
            <v>14470000</v>
          </cell>
          <cell r="E32">
            <v>0</v>
          </cell>
        </row>
      </sheetData>
      <sheetData sheetId="16">
        <row r="4">
          <cell r="D4">
            <v>20000</v>
          </cell>
          <cell r="E4">
            <v>0</v>
          </cell>
        </row>
        <row r="11">
          <cell r="D11">
            <v>100000</v>
          </cell>
          <cell r="E11">
            <v>0</v>
          </cell>
        </row>
        <row r="18">
          <cell r="D18">
            <v>100000</v>
          </cell>
          <cell r="E18">
            <v>0</v>
          </cell>
        </row>
      </sheetData>
      <sheetData sheetId="17">
        <row r="4">
          <cell r="D4">
            <v>550000</v>
          </cell>
          <cell r="E4">
            <v>0</v>
          </cell>
        </row>
      </sheetData>
      <sheetData sheetId="18">
        <row r="4">
          <cell r="D4">
            <v>2400000</v>
          </cell>
          <cell r="E4">
            <v>0</v>
          </cell>
        </row>
      </sheetData>
      <sheetData sheetId="19">
        <row r="4">
          <cell r="D4">
            <v>0</v>
          </cell>
          <cell r="E4">
            <v>0</v>
          </cell>
        </row>
      </sheetData>
      <sheetData sheetId="20">
        <row r="4">
          <cell r="B4">
            <v>200000</v>
          </cell>
        </row>
      </sheetData>
      <sheetData sheetId="21">
        <row r="4">
          <cell r="D4">
            <v>0</v>
          </cell>
          <cell r="E4">
            <v>0</v>
          </cell>
        </row>
        <row r="11">
          <cell r="D11">
            <v>0</v>
          </cell>
          <cell r="E11">
            <v>0</v>
          </cell>
        </row>
        <row r="18">
          <cell r="D18">
            <v>0</v>
          </cell>
          <cell r="E18">
            <v>0</v>
          </cell>
        </row>
        <row r="25">
          <cell r="D25">
            <v>0</v>
          </cell>
          <cell r="E25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Správa"/>
      <sheetName val="Pečovatelská služba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85000</v>
          </cell>
        </row>
        <row r="11">
          <cell r="B11">
            <v>50000</v>
          </cell>
        </row>
        <row r="12">
          <cell r="B12">
            <v>35000</v>
          </cell>
        </row>
        <row r="17">
          <cell r="B17">
            <v>45000</v>
          </cell>
        </row>
        <row r="18">
          <cell r="B18">
            <v>45000</v>
          </cell>
        </row>
        <row r="19">
          <cell r="B19">
            <v>0</v>
          </cell>
        </row>
        <row r="24">
          <cell r="B24">
            <v>50000</v>
          </cell>
        </row>
        <row r="31">
          <cell r="B31">
            <v>50000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4">
          <cell r="B44">
            <v>25000</v>
          </cell>
        </row>
        <row r="51">
          <cell r="B51">
            <v>79000</v>
          </cell>
        </row>
        <row r="52">
          <cell r="B52">
            <v>49000</v>
          </cell>
        </row>
        <row r="53">
          <cell r="B53">
            <v>30000</v>
          </cell>
        </row>
        <row r="58">
          <cell r="B58">
            <v>20000</v>
          </cell>
        </row>
        <row r="65">
          <cell r="B65">
            <v>70000</v>
          </cell>
        </row>
        <row r="80">
          <cell r="B80">
            <v>20000</v>
          </cell>
        </row>
        <row r="87">
          <cell r="B87">
            <v>401000</v>
          </cell>
        </row>
      </sheetData>
      <sheetData sheetId="1">
        <row r="4">
          <cell r="D4">
            <v>45000</v>
          </cell>
          <cell r="E4">
            <v>0</v>
          </cell>
        </row>
        <row r="11">
          <cell r="D11">
            <v>400000</v>
          </cell>
          <cell r="E11">
            <v>0</v>
          </cell>
        </row>
        <row r="12">
          <cell r="B12">
            <v>400000</v>
          </cell>
        </row>
        <row r="20">
          <cell r="D20">
            <v>480000</v>
          </cell>
          <cell r="E20">
            <v>70000</v>
          </cell>
        </row>
        <row r="21">
          <cell r="B21">
            <v>550000</v>
          </cell>
        </row>
        <row r="27">
          <cell r="D27">
            <v>50000</v>
          </cell>
          <cell r="E27">
            <v>0</v>
          </cell>
        </row>
        <row r="34">
          <cell r="D34">
            <v>600000</v>
          </cell>
          <cell r="E34">
            <v>0</v>
          </cell>
        </row>
        <row r="41">
          <cell r="D41">
            <v>300000</v>
          </cell>
          <cell r="E41">
            <v>0</v>
          </cell>
        </row>
        <row r="48">
          <cell r="D48">
            <v>780000</v>
          </cell>
          <cell r="E48">
            <v>0</v>
          </cell>
        </row>
        <row r="55">
          <cell r="D55">
            <v>100000</v>
          </cell>
          <cell r="E55">
            <v>0</v>
          </cell>
        </row>
        <row r="62">
          <cell r="D62">
            <v>1090000</v>
          </cell>
          <cell r="E62">
            <v>0</v>
          </cell>
        </row>
        <row r="63">
          <cell r="B63">
            <v>330000</v>
          </cell>
        </row>
        <row r="64">
          <cell r="B64">
            <v>200000</v>
          </cell>
        </row>
        <row r="65">
          <cell r="B65">
            <v>560000</v>
          </cell>
        </row>
        <row r="70">
          <cell r="D70">
            <v>230000</v>
          </cell>
          <cell r="E70">
            <v>0</v>
          </cell>
        </row>
        <row r="71">
          <cell r="B71">
            <v>200000</v>
          </cell>
        </row>
        <row r="72">
          <cell r="B72">
            <v>30000</v>
          </cell>
        </row>
        <row r="77">
          <cell r="D77">
            <v>2280000</v>
          </cell>
          <cell r="E77">
            <v>0</v>
          </cell>
        </row>
        <row r="84">
          <cell r="D84">
            <v>30000</v>
          </cell>
          <cell r="E84">
            <v>0</v>
          </cell>
        </row>
        <row r="91">
          <cell r="D91">
            <v>120000</v>
          </cell>
          <cell r="E91">
            <v>0</v>
          </cell>
        </row>
        <row r="98">
          <cell r="D98">
            <v>0</v>
          </cell>
          <cell r="E98">
            <v>0</v>
          </cell>
        </row>
        <row r="105">
          <cell r="D105">
            <v>80000</v>
          </cell>
          <cell r="E105">
            <v>0</v>
          </cell>
        </row>
        <row r="112">
          <cell r="D112">
            <v>30000</v>
          </cell>
          <cell r="E112">
            <v>0</v>
          </cell>
        </row>
        <row r="119">
          <cell r="D119">
            <v>50000</v>
          </cell>
          <cell r="E119">
            <v>0</v>
          </cell>
        </row>
        <row r="126">
          <cell r="B126">
            <v>0</v>
          </cell>
        </row>
        <row r="133">
          <cell r="B133">
            <v>0</v>
          </cell>
        </row>
        <row r="140">
          <cell r="B140">
            <v>0</v>
          </cell>
        </row>
        <row r="147">
          <cell r="B147">
            <v>204000</v>
          </cell>
        </row>
        <row r="148">
          <cell r="B148">
            <v>104000</v>
          </cell>
        </row>
        <row r="149">
          <cell r="B149">
            <v>100000</v>
          </cell>
        </row>
      </sheetData>
      <sheetData sheetId="2">
        <row r="4">
          <cell r="B4">
            <v>20000</v>
          </cell>
        </row>
        <row r="11">
          <cell r="B11">
            <v>58000</v>
          </cell>
        </row>
        <row r="12">
          <cell r="B12">
            <v>0</v>
          </cell>
        </row>
        <row r="13">
          <cell r="B13">
            <v>58000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100000</v>
          </cell>
        </row>
        <row r="32">
          <cell r="B32">
            <v>12000</v>
          </cell>
        </row>
        <row r="39">
          <cell r="B39">
            <v>0</v>
          </cell>
        </row>
        <row r="45">
          <cell r="B45">
            <v>10000</v>
          </cell>
        </row>
        <row r="52">
          <cell r="B52">
            <v>10000</v>
          </cell>
        </row>
        <row r="53">
          <cell r="B53">
            <v>10000</v>
          </cell>
        </row>
        <row r="54">
          <cell r="B54"/>
        </row>
        <row r="59">
          <cell r="B59">
            <v>60000</v>
          </cell>
        </row>
        <row r="60">
          <cell r="B60">
            <v>40000</v>
          </cell>
        </row>
        <row r="61">
          <cell r="B61">
            <v>20000</v>
          </cell>
        </row>
        <row r="66">
          <cell r="B66">
            <v>10000</v>
          </cell>
        </row>
        <row r="73">
          <cell r="B73">
            <v>1000</v>
          </cell>
        </row>
        <row r="80">
          <cell r="B80">
            <v>12000</v>
          </cell>
        </row>
        <row r="87">
          <cell r="B87">
            <v>10000</v>
          </cell>
        </row>
        <row r="94">
          <cell r="B94">
            <v>5000</v>
          </cell>
        </row>
        <row r="101">
          <cell r="B101">
            <v>0</v>
          </cell>
        </row>
      </sheetData>
      <sheetData sheetId="3">
        <row r="4">
          <cell r="B4">
            <v>155000</v>
          </cell>
        </row>
        <row r="11">
          <cell r="B11">
            <v>5000</v>
          </cell>
        </row>
        <row r="18">
          <cell r="B18">
            <v>140000</v>
          </cell>
        </row>
        <row r="19">
          <cell r="B19">
            <v>35000</v>
          </cell>
        </row>
        <row r="20">
          <cell r="B20">
            <v>25000</v>
          </cell>
        </row>
        <row r="21">
          <cell r="B21">
            <v>80000</v>
          </cell>
        </row>
        <row r="28">
          <cell r="B28">
            <v>30000</v>
          </cell>
        </row>
        <row r="29">
          <cell r="B29">
            <v>20000</v>
          </cell>
        </row>
        <row r="30">
          <cell r="B30">
            <v>10000</v>
          </cell>
        </row>
        <row r="35">
          <cell r="B35">
            <v>100000</v>
          </cell>
        </row>
        <row r="42">
          <cell r="B42">
            <v>0</v>
          </cell>
        </row>
        <row r="49">
          <cell r="B49">
            <v>70000</v>
          </cell>
        </row>
        <row r="56">
          <cell r="B56">
            <v>0</v>
          </cell>
        </row>
        <row r="63">
          <cell r="B63">
            <v>0</v>
          </cell>
        </row>
        <row r="70">
          <cell r="B70">
            <v>93000</v>
          </cell>
        </row>
        <row r="77">
          <cell r="B77">
            <v>25000</v>
          </cell>
        </row>
        <row r="78">
          <cell r="B78">
            <v>25000</v>
          </cell>
        </row>
        <row r="79">
          <cell r="B79">
            <v>0</v>
          </cell>
        </row>
        <row r="84">
          <cell r="B84">
            <v>75000</v>
          </cell>
        </row>
        <row r="85">
          <cell r="B85">
            <v>75000</v>
          </cell>
        </row>
        <row r="86">
          <cell r="B86">
            <v>0</v>
          </cell>
        </row>
        <row r="91">
          <cell r="B91">
            <v>155000</v>
          </cell>
        </row>
        <row r="98">
          <cell r="B98">
            <v>10000</v>
          </cell>
        </row>
        <row r="105">
          <cell r="B105">
            <v>20000</v>
          </cell>
        </row>
        <row r="112">
          <cell r="B112">
            <v>0</v>
          </cell>
        </row>
        <row r="119">
          <cell r="B119">
            <v>30000</v>
          </cell>
        </row>
        <row r="126">
          <cell r="B126">
            <v>10000</v>
          </cell>
        </row>
        <row r="133">
          <cell r="B133">
            <v>13000</v>
          </cell>
        </row>
        <row r="140">
          <cell r="B140">
            <v>0</v>
          </cell>
        </row>
        <row r="147">
          <cell r="B147">
            <v>0</v>
          </cell>
        </row>
        <row r="154">
          <cell r="B154">
            <v>0</v>
          </cell>
        </row>
        <row r="155">
          <cell r="B155">
            <v>0</v>
          </cell>
        </row>
        <row r="161">
          <cell r="B161">
            <v>0</v>
          </cell>
        </row>
      </sheetData>
      <sheetData sheetId="4">
        <row r="4">
          <cell r="B4">
            <v>200000</v>
          </cell>
        </row>
        <row r="5">
          <cell r="B5">
            <v>200000</v>
          </cell>
        </row>
      </sheetData>
      <sheetData sheetId="5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8">
          <cell r="B18">
            <v>5000</v>
          </cell>
        </row>
        <row r="19">
          <cell r="B19">
            <v>5000</v>
          </cell>
        </row>
        <row r="20">
          <cell r="B20">
            <v>0</v>
          </cell>
        </row>
        <row r="25">
          <cell r="B25">
            <v>6000</v>
          </cell>
        </row>
      </sheetData>
      <sheetData sheetId="6">
        <row r="4">
          <cell r="B4">
            <v>150000</v>
          </cell>
        </row>
        <row r="11">
          <cell r="B11">
            <v>50000</v>
          </cell>
        </row>
        <row r="12">
          <cell r="B12">
            <v>50000</v>
          </cell>
        </row>
        <row r="19">
          <cell r="B19">
            <v>25000</v>
          </cell>
        </row>
        <row r="20">
          <cell r="B20">
            <v>25000</v>
          </cell>
        </row>
        <row r="26">
          <cell r="B26">
            <v>8000</v>
          </cell>
        </row>
        <row r="33">
          <cell r="B33">
            <v>12000</v>
          </cell>
        </row>
        <row r="40">
          <cell r="B40">
            <v>160000</v>
          </cell>
        </row>
        <row r="41">
          <cell r="B41">
            <v>160000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15000</v>
          </cell>
        </row>
        <row r="55">
          <cell r="B55">
            <v>15000</v>
          </cell>
        </row>
        <row r="61">
          <cell r="B61">
            <v>15000</v>
          </cell>
        </row>
        <row r="62">
          <cell r="B62">
            <v>15000</v>
          </cell>
        </row>
        <row r="63">
          <cell r="B63">
            <v>0</v>
          </cell>
        </row>
        <row r="68">
          <cell r="B68">
            <v>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7">
        <row r="4">
          <cell r="B4">
            <v>40000</v>
          </cell>
        </row>
        <row r="11">
          <cell r="B11">
            <v>450000</v>
          </cell>
        </row>
        <row r="12">
          <cell r="B12">
            <v>450000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13">
          <cell r="B13">
            <v>60000</v>
          </cell>
        </row>
        <row r="14">
          <cell r="B14">
            <v>40000</v>
          </cell>
        </row>
        <row r="15">
          <cell r="B15">
            <v>20000</v>
          </cell>
        </row>
        <row r="21">
          <cell r="B21">
            <v>50000</v>
          </cell>
        </row>
        <row r="22">
          <cell r="B22">
            <v>0</v>
          </cell>
        </row>
        <row r="23">
          <cell r="B23">
            <v>50000</v>
          </cell>
        </row>
        <row r="28">
          <cell r="B28">
            <v>650000</v>
          </cell>
        </row>
        <row r="29">
          <cell r="B29">
            <v>200000</v>
          </cell>
        </row>
        <row r="30">
          <cell r="B30">
            <v>100000</v>
          </cell>
        </row>
        <row r="31">
          <cell r="B31">
            <v>30000</v>
          </cell>
        </row>
        <row r="32">
          <cell r="B32">
            <v>100000</v>
          </cell>
        </row>
        <row r="33">
          <cell r="B33">
            <v>220000</v>
          </cell>
        </row>
        <row r="38">
          <cell r="B38">
            <v>55000</v>
          </cell>
        </row>
        <row r="45">
          <cell r="B45">
            <v>95000</v>
          </cell>
        </row>
        <row r="52">
          <cell r="B52">
            <v>15000</v>
          </cell>
        </row>
        <row r="59">
          <cell r="B59">
            <v>20000</v>
          </cell>
        </row>
      </sheetData>
      <sheetData sheetId="9">
        <row r="4">
          <cell r="B4">
            <v>190637</v>
          </cell>
        </row>
        <row r="11">
          <cell r="B11">
            <v>135000</v>
          </cell>
        </row>
        <row r="12">
          <cell r="B12">
            <v>85000</v>
          </cell>
        </row>
        <row r="13">
          <cell r="B13">
            <v>50000</v>
          </cell>
        </row>
        <row r="18">
          <cell r="B18">
            <v>65000</v>
          </cell>
        </row>
        <row r="19">
          <cell r="B19">
            <v>50000</v>
          </cell>
        </row>
        <row r="20">
          <cell r="B20">
            <v>15000</v>
          </cell>
        </row>
        <row r="26">
          <cell r="B26">
            <v>0</v>
          </cell>
        </row>
        <row r="33">
          <cell r="B33">
            <v>26000</v>
          </cell>
        </row>
        <row r="40">
          <cell r="B40">
            <v>6000</v>
          </cell>
        </row>
        <row r="47">
          <cell r="B47">
            <v>67000</v>
          </cell>
        </row>
        <row r="54">
          <cell r="B54">
            <v>25000</v>
          </cell>
        </row>
        <row r="55">
          <cell r="B55">
            <v>25000</v>
          </cell>
        </row>
        <row r="61">
          <cell r="B61">
            <v>100000</v>
          </cell>
        </row>
        <row r="62">
          <cell r="B62">
            <v>60000</v>
          </cell>
        </row>
        <row r="63">
          <cell r="B63">
            <v>40000</v>
          </cell>
        </row>
        <row r="68">
          <cell r="B68">
            <v>0</v>
          </cell>
        </row>
        <row r="75">
          <cell r="B75">
            <v>5000</v>
          </cell>
        </row>
      </sheetData>
      <sheetData sheetId="10">
        <row r="4">
          <cell r="B4">
            <v>10000</v>
          </cell>
        </row>
        <row r="5">
          <cell r="B5">
            <v>0</v>
          </cell>
        </row>
        <row r="6">
          <cell r="B6">
            <v>10000</v>
          </cell>
        </row>
        <row r="11">
          <cell r="B11">
            <v>10000</v>
          </cell>
        </row>
        <row r="12">
          <cell r="B12">
            <v>10000</v>
          </cell>
        </row>
        <row r="18">
          <cell r="B18">
            <v>10000</v>
          </cell>
        </row>
        <row r="25">
          <cell r="B25">
            <v>5000</v>
          </cell>
        </row>
        <row r="26">
          <cell r="B26">
            <v>5000</v>
          </cell>
        </row>
        <row r="33">
          <cell r="B33">
            <v>0</v>
          </cell>
        </row>
        <row r="34">
          <cell r="B34">
            <v>0</v>
          </cell>
        </row>
        <row r="46">
          <cell r="B46">
            <v>0</v>
          </cell>
        </row>
      </sheetData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Nebyty"/>
      <sheetName val="DPS"/>
      <sheetName val="Hasiči"/>
      <sheetName val="Zdrav. středisko"/>
      <sheetName val="Tesko"/>
      <sheetName val="Hřbitov"/>
      <sheetName val="Sportovní zařízen+koup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660000</v>
          </cell>
        </row>
        <row r="11">
          <cell r="B11">
            <v>12</v>
          </cell>
        </row>
        <row r="12">
          <cell r="B12">
            <v>12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100000</v>
          </cell>
        </row>
      </sheetData>
      <sheetData sheetId="1">
        <row r="4">
          <cell r="D4">
            <v>0</v>
          </cell>
          <cell r="E4">
            <v>0</v>
          </cell>
        </row>
        <row r="11">
          <cell r="D11">
            <v>20000</v>
          </cell>
          <cell r="E11">
            <v>0</v>
          </cell>
        </row>
        <row r="12">
          <cell r="B12">
            <v>20000</v>
          </cell>
        </row>
      </sheetData>
      <sheetData sheetId="2"/>
      <sheetData sheetId="3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20000</v>
          </cell>
          <cell r="E11">
            <v>0</v>
          </cell>
        </row>
        <row r="12">
          <cell r="B12">
            <v>20000</v>
          </cell>
        </row>
        <row r="13">
          <cell r="B13">
            <v>0</v>
          </cell>
        </row>
        <row r="18">
          <cell r="D18">
            <v>40000</v>
          </cell>
          <cell r="E18">
            <v>0</v>
          </cell>
        </row>
        <row r="19">
          <cell r="B19">
            <v>15000</v>
          </cell>
        </row>
        <row r="20">
          <cell r="B20">
            <v>25000</v>
          </cell>
        </row>
        <row r="25">
          <cell r="D25">
            <v>460000</v>
          </cell>
          <cell r="E25">
            <v>0</v>
          </cell>
        </row>
        <row r="26">
          <cell r="B26">
            <v>250000</v>
          </cell>
        </row>
        <row r="27">
          <cell r="B27">
            <v>210000</v>
          </cell>
        </row>
        <row r="32">
          <cell r="D32">
            <v>670000</v>
          </cell>
          <cell r="E32">
            <v>180000</v>
          </cell>
        </row>
        <row r="33">
          <cell r="B33">
            <v>150000</v>
          </cell>
        </row>
        <row r="34">
          <cell r="B34">
            <v>200000</v>
          </cell>
        </row>
        <row r="35">
          <cell r="B35">
            <v>50000</v>
          </cell>
        </row>
        <row r="36">
          <cell r="B36">
            <v>150000</v>
          </cell>
        </row>
        <row r="37">
          <cell r="B37">
            <v>300000</v>
          </cell>
        </row>
      </sheetData>
      <sheetData sheetId="4">
        <row r="4">
          <cell r="D4">
            <v>240000</v>
          </cell>
          <cell r="E4">
            <v>0</v>
          </cell>
        </row>
        <row r="5">
          <cell r="B5">
            <v>220000</v>
          </cell>
        </row>
        <row r="6">
          <cell r="B6">
            <v>20000</v>
          </cell>
        </row>
        <row r="11">
          <cell r="D11">
            <v>1290000</v>
          </cell>
          <cell r="E11">
            <v>50000</v>
          </cell>
        </row>
        <row r="12">
          <cell r="B12">
            <v>90000</v>
          </cell>
        </row>
        <row r="13">
          <cell r="B13">
            <v>250000</v>
          </cell>
        </row>
        <row r="14">
          <cell r="B14">
            <v>1000000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5">
        <row r="4">
          <cell r="D4">
            <v>20000</v>
          </cell>
          <cell r="E4">
            <v>0</v>
          </cell>
        </row>
        <row r="5">
          <cell r="B5">
            <v>20000</v>
          </cell>
        </row>
        <row r="6">
          <cell r="B6">
            <v>0</v>
          </cell>
        </row>
        <row r="12">
          <cell r="D12">
            <v>30000</v>
          </cell>
          <cell r="E12">
            <v>0</v>
          </cell>
        </row>
        <row r="13">
          <cell r="B13">
            <v>10000</v>
          </cell>
        </row>
        <row r="14">
          <cell r="B14">
            <v>20000</v>
          </cell>
        </row>
        <row r="19">
          <cell r="D19">
            <v>60000</v>
          </cell>
          <cell r="E19">
            <v>0</v>
          </cell>
        </row>
        <row r="26">
          <cell r="D26">
            <v>150000</v>
          </cell>
          <cell r="E26">
            <v>0</v>
          </cell>
        </row>
        <row r="27">
          <cell r="B27">
            <v>120000</v>
          </cell>
        </row>
        <row r="28">
          <cell r="B28">
            <v>30000</v>
          </cell>
        </row>
        <row r="33">
          <cell r="D33">
            <v>410000</v>
          </cell>
          <cell r="E33">
            <v>0</v>
          </cell>
        </row>
        <row r="34">
          <cell r="B34">
            <v>250000</v>
          </cell>
        </row>
        <row r="35">
          <cell r="B35">
            <v>40000</v>
          </cell>
        </row>
        <row r="36">
          <cell r="B36">
            <v>0</v>
          </cell>
        </row>
        <row r="37">
          <cell r="B37">
            <v>120000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</sheetData>
      <sheetData sheetId="6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40000</v>
          </cell>
        </row>
        <row r="18">
          <cell r="B18">
            <v>80000</v>
          </cell>
        </row>
        <row r="19">
          <cell r="B19">
            <v>20000</v>
          </cell>
        </row>
        <row r="20">
          <cell r="B20">
            <v>60000</v>
          </cell>
        </row>
        <row r="25">
          <cell r="B25">
            <v>65000</v>
          </cell>
        </row>
        <row r="26">
          <cell r="B26">
            <v>0</v>
          </cell>
        </row>
        <row r="27">
          <cell r="B27">
            <v>65000</v>
          </cell>
        </row>
        <row r="39">
          <cell r="B39">
            <v>80000</v>
          </cell>
        </row>
        <row r="40">
          <cell r="B40">
            <v>0</v>
          </cell>
        </row>
        <row r="41">
          <cell r="B41">
            <v>80000</v>
          </cell>
        </row>
      </sheetData>
      <sheetData sheetId="7">
        <row r="4">
          <cell r="B4">
            <v>10000</v>
          </cell>
        </row>
        <row r="5">
          <cell r="B5">
            <v>10000</v>
          </cell>
        </row>
        <row r="6">
          <cell r="B6">
            <v>0</v>
          </cell>
        </row>
        <row r="11">
          <cell r="B11">
            <v>200000</v>
          </cell>
        </row>
        <row r="12">
          <cell r="B12">
            <v>100000</v>
          </cell>
        </row>
        <row r="13">
          <cell r="B13">
            <v>100000</v>
          </cell>
        </row>
      </sheetData>
      <sheetData sheetId="8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11">
          <cell r="B11">
            <v>10000</v>
          </cell>
        </row>
        <row r="12">
          <cell r="B12">
            <v>10000</v>
          </cell>
        </row>
        <row r="13">
          <cell r="B13">
            <v>0</v>
          </cell>
        </row>
      </sheetData>
      <sheetData sheetId="9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1">
          <cell r="D11">
            <v>10000</v>
          </cell>
          <cell r="E11">
            <v>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0">
        <row r="4">
          <cell r="D4">
            <v>13000</v>
          </cell>
          <cell r="E4">
            <v>0</v>
          </cell>
        </row>
        <row r="5">
          <cell r="B5">
            <v>13000</v>
          </cell>
        </row>
        <row r="14">
          <cell r="D14">
            <v>741675</v>
          </cell>
          <cell r="E14">
            <v>0</v>
          </cell>
        </row>
        <row r="15">
          <cell r="D15">
            <v>191675</v>
          </cell>
        </row>
        <row r="16">
          <cell r="D16">
            <v>300000</v>
          </cell>
        </row>
        <row r="17">
          <cell r="D17">
            <v>150000</v>
          </cell>
        </row>
        <row r="18">
          <cell r="D18">
            <v>100000</v>
          </cell>
        </row>
        <row r="19">
          <cell r="D19">
            <v>0</v>
          </cell>
        </row>
        <row r="24">
          <cell r="D24">
            <v>100000</v>
          </cell>
          <cell r="E24">
            <v>150000</v>
          </cell>
        </row>
        <row r="25">
          <cell r="B25">
            <v>150000</v>
          </cell>
        </row>
        <row r="26">
          <cell r="B26">
            <v>0</v>
          </cell>
        </row>
        <row r="27">
          <cell r="B27">
            <v>100000</v>
          </cell>
        </row>
      </sheetData>
      <sheetData sheetId="11">
        <row r="4">
          <cell r="D4">
            <v>9300</v>
          </cell>
          <cell r="E4">
            <v>0</v>
          </cell>
        </row>
        <row r="5">
          <cell r="B5">
            <v>5100</v>
          </cell>
        </row>
        <row r="6">
          <cell r="B6">
            <v>4200</v>
          </cell>
        </row>
        <row r="7">
          <cell r="B7">
            <v>0</v>
          </cell>
        </row>
        <row r="13">
          <cell r="D13">
            <v>0</v>
          </cell>
          <cell r="E13">
            <v>0</v>
          </cell>
        </row>
        <row r="14">
          <cell r="B14">
            <v>0</v>
          </cell>
        </row>
        <row r="15">
          <cell r="B15">
            <v>0</v>
          </cell>
        </row>
      </sheetData>
      <sheetData sheetId="12">
        <row r="4">
          <cell r="D4">
            <v>16000</v>
          </cell>
          <cell r="E4">
            <v>0</v>
          </cell>
        </row>
        <row r="5">
          <cell r="B5">
            <v>10000</v>
          </cell>
        </row>
        <row r="6">
          <cell r="B6">
            <v>6000</v>
          </cell>
        </row>
        <row r="11">
          <cell r="D11">
            <v>80000</v>
          </cell>
          <cell r="E11">
            <v>0</v>
          </cell>
        </row>
        <row r="12">
          <cell r="B12">
            <v>80000</v>
          </cell>
        </row>
        <row r="13">
          <cell r="B13">
            <v>0</v>
          </cell>
        </row>
      </sheetData>
      <sheetData sheetId="13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1">
          <cell r="D11">
            <v>200000</v>
          </cell>
          <cell r="E11">
            <v>0</v>
          </cell>
        </row>
        <row r="12">
          <cell r="B12">
            <v>50000</v>
          </cell>
        </row>
        <row r="13">
          <cell r="B13">
            <v>150000</v>
          </cell>
        </row>
      </sheetData>
      <sheetData sheetId="14">
        <row r="4">
          <cell r="D4">
            <v>538094</v>
          </cell>
          <cell r="E4">
            <v>0</v>
          </cell>
        </row>
        <row r="5">
          <cell r="B5">
            <v>538094</v>
          </cell>
        </row>
        <row r="11">
          <cell r="D11">
            <v>20000</v>
          </cell>
          <cell r="E11">
            <v>0</v>
          </cell>
        </row>
        <row r="12">
          <cell r="B12">
            <v>20000</v>
          </cell>
        </row>
        <row r="13">
          <cell r="B13">
            <v>0</v>
          </cell>
        </row>
        <row r="18">
          <cell r="D18">
            <v>40000</v>
          </cell>
          <cell r="E18">
            <v>20000</v>
          </cell>
        </row>
        <row r="19">
          <cell r="B19">
            <v>40000</v>
          </cell>
        </row>
        <row r="20">
          <cell r="B20">
            <v>20000</v>
          </cell>
        </row>
      </sheetData>
      <sheetData sheetId="15">
        <row r="4">
          <cell r="D4">
            <v>85000</v>
          </cell>
          <cell r="E4">
            <v>0</v>
          </cell>
        </row>
        <row r="5">
          <cell r="B5">
            <v>85000</v>
          </cell>
        </row>
        <row r="6">
          <cell r="B6">
            <v>0</v>
          </cell>
        </row>
        <row r="11">
          <cell r="D11">
            <v>80000</v>
          </cell>
          <cell r="E11">
            <v>20000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80000</v>
          </cell>
        </row>
        <row r="16">
          <cell r="B16">
            <v>20000</v>
          </cell>
        </row>
      </sheetData>
      <sheetData sheetId="16">
        <row r="4">
          <cell r="D4">
            <v>20000</v>
          </cell>
          <cell r="E4">
            <v>0</v>
          </cell>
        </row>
        <row r="5">
          <cell r="B5">
            <v>20000</v>
          </cell>
        </row>
        <row r="6">
          <cell r="B6">
            <v>0</v>
          </cell>
        </row>
        <row r="11">
          <cell r="D11">
            <v>60000</v>
          </cell>
          <cell r="E11">
            <v>20000</v>
          </cell>
        </row>
        <row r="12">
          <cell r="B12">
            <v>60000</v>
          </cell>
        </row>
        <row r="13">
          <cell r="B13">
            <v>20000</v>
          </cell>
        </row>
      </sheetData>
      <sheetData sheetId="17">
        <row r="4">
          <cell r="B4">
            <v>15000</v>
          </cell>
        </row>
        <row r="5">
          <cell r="B5">
            <v>15000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18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100000</v>
          </cell>
          <cell r="E12">
            <v>20000</v>
          </cell>
        </row>
        <row r="13">
          <cell r="B13">
            <v>80000</v>
          </cell>
        </row>
        <row r="14">
          <cell r="B14">
            <v>20000</v>
          </cell>
        </row>
        <row r="15">
          <cell r="B15">
            <v>20000</v>
          </cell>
        </row>
        <row r="16">
          <cell r="B16">
            <v>0</v>
          </cell>
        </row>
      </sheetData>
      <sheetData sheetId="19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D12">
            <v>1012000</v>
          </cell>
          <cell r="E12">
            <v>0</v>
          </cell>
        </row>
        <row r="20">
          <cell r="D20">
            <v>182100</v>
          </cell>
          <cell r="E20">
            <v>0</v>
          </cell>
        </row>
        <row r="21">
          <cell r="B21">
            <v>100000</v>
          </cell>
        </row>
        <row r="22">
          <cell r="B22">
            <v>70000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90000</v>
          </cell>
          <cell r="E29">
            <v>250000</v>
          </cell>
        </row>
        <row r="30">
          <cell r="B30">
            <v>250000</v>
          </cell>
        </row>
        <row r="31">
          <cell r="B31">
            <v>0</v>
          </cell>
        </row>
        <row r="32">
          <cell r="B32">
            <v>70000</v>
          </cell>
        </row>
        <row r="33">
          <cell r="B33">
            <v>20000</v>
          </cell>
        </row>
        <row r="38">
          <cell r="B38">
            <v>270000</v>
          </cell>
        </row>
        <row r="40">
          <cell r="B40">
            <v>210000</v>
          </cell>
        </row>
        <row r="41">
          <cell r="B41">
            <v>0</v>
          </cell>
        </row>
        <row r="42">
          <cell r="B42">
            <v>0</v>
          </cell>
        </row>
        <row r="44">
          <cell r="B44">
            <v>0</v>
          </cell>
        </row>
        <row r="45">
          <cell r="B45">
            <v>60000</v>
          </cell>
        </row>
      </sheetData>
      <sheetData sheetId="20">
        <row r="4">
          <cell r="D4">
            <v>50000</v>
          </cell>
          <cell r="E4">
            <v>0</v>
          </cell>
        </row>
        <row r="5">
          <cell r="B5">
            <v>50000</v>
          </cell>
        </row>
        <row r="6">
          <cell r="B6">
            <v>0</v>
          </cell>
        </row>
        <row r="12">
          <cell r="D12">
            <v>170000</v>
          </cell>
          <cell r="E12">
            <v>0</v>
          </cell>
        </row>
        <row r="20">
          <cell r="D20">
            <v>400</v>
          </cell>
          <cell r="E20">
            <v>0</v>
          </cell>
        </row>
        <row r="21">
          <cell r="B21">
            <v>400</v>
          </cell>
        </row>
        <row r="31">
          <cell r="D31">
            <v>100000</v>
          </cell>
          <cell r="E31">
            <v>0</v>
          </cell>
        </row>
        <row r="32">
          <cell r="B32">
            <v>100000</v>
          </cell>
        </row>
        <row r="33">
          <cell r="B33">
            <v>0</v>
          </cell>
        </row>
        <row r="40">
          <cell r="D40">
            <v>2371480</v>
          </cell>
          <cell r="E40">
            <v>100000</v>
          </cell>
        </row>
        <row r="41">
          <cell r="B41">
            <v>100000</v>
          </cell>
        </row>
        <row r="42">
          <cell r="B42">
            <v>200000</v>
          </cell>
        </row>
        <row r="43">
          <cell r="B43">
            <v>0</v>
          </cell>
        </row>
        <row r="44">
          <cell r="B44">
            <v>200000</v>
          </cell>
        </row>
        <row r="45">
          <cell r="B45">
            <v>711480</v>
          </cell>
        </row>
        <row r="46">
          <cell r="B46">
            <v>0</v>
          </cell>
        </row>
        <row r="47">
          <cell r="B47">
            <v>630000</v>
          </cell>
        </row>
        <row r="48">
          <cell r="B48">
            <v>0</v>
          </cell>
        </row>
        <row r="49">
          <cell r="B49">
            <v>630000</v>
          </cell>
        </row>
        <row r="50">
          <cell r="B50">
            <v>0</v>
          </cell>
        </row>
      </sheetData>
      <sheetData sheetId="21">
        <row r="4">
          <cell r="D4">
            <v>220000</v>
          </cell>
          <cell r="E4">
            <v>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9">
          <cell r="D19">
            <v>350000</v>
          </cell>
          <cell r="E19">
            <v>0</v>
          </cell>
        </row>
        <row r="20">
          <cell r="B20">
            <v>250000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  <sheetData sheetId="22">
        <row r="4">
          <cell r="D4">
            <v>10000</v>
          </cell>
          <cell r="E4">
            <v>0</v>
          </cell>
        </row>
        <row r="13">
          <cell r="D13">
            <v>150000</v>
          </cell>
          <cell r="E13">
            <v>0</v>
          </cell>
        </row>
        <row r="14">
          <cell r="B14">
            <v>50000</v>
          </cell>
        </row>
        <row r="15">
          <cell r="B15">
            <v>100000</v>
          </cell>
        </row>
        <row r="22">
          <cell r="D22">
            <v>240000</v>
          </cell>
          <cell r="E22">
            <v>0</v>
          </cell>
        </row>
        <row r="23">
          <cell r="B23">
            <v>100000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140000</v>
          </cell>
        </row>
      </sheetData>
      <sheetData sheetId="23">
        <row r="4">
          <cell r="D4">
            <v>60000</v>
          </cell>
          <cell r="E4">
            <v>0</v>
          </cell>
        </row>
        <row r="5">
          <cell r="B5">
            <v>60000</v>
          </cell>
        </row>
        <row r="6">
          <cell r="B6">
            <v>0</v>
          </cell>
        </row>
        <row r="11">
          <cell r="D11">
            <v>90000</v>
          </cell>
          <cell r="E11">
            <v>0</v>
          </cell>
        </row>
        <row r="12">
          <cell r="B12">
            <v>40000</v>
          </cell>
        </row>
        <row r="13">
          <cell r="B13">
            <v>50000</v>
          </cell>
        </row>
      </sheetData>
      <sheetData sheetId="24"/>
      <sheetData sheetId="25">
        <row r="4">
          <cell r="B4">
            <v>5000</v>
          </cell>
        </row>
        <row r="5">
          <cell r="B5">
            <v>5000</v>
          </cell>
        </row>
        <row r="13">
          <cell r="B13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ZŠ"/>
      <sheetName val="Č.p. 65"/>
      <sheetName val="MŠ Pražská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584700</v>
          </cell>
        </row>
        <row r="5">
          <cell r="B5">
            <v>7000</v>
          </cell>
        </row>
        <row r="8">
          <cell r="B8">
            <v>0</v>
          </cell>
        </row>
        <row r="9">
          <cell r="B9">
            <v>0</v>
          </cell>
        </row>
        <row r="25">
          <cell r="B25">
            <v>0</v>
          </cell>
        </row>
        <row r="26">
          <cell r="B26">
            <v>0</v>
          </cell>
        </row>
        <row r="43">
          <cell r="B43">
            <v>0</v>
          </cell>
        </row>
        <row r="44">
          <cell r="B44">
            <v>0</v>
          </cell>
        </row>
        <row r="61">
          <cell r="B61">
            <v>584700</v>
          </cell>
        </row>
        <row r="62">
          <cell r="B62">
            <v>7000</v>
          </cell>
        </row>
        <row r="79">
          <cell r="B79">
            <v>0</v>
          </cell>
        </row>
      </sheetData>
      <sheetData sheetId="1">
        <row r="4">
          <cell r="B4">
            <v>155000</v>
          </cell>
        </row>
        <row r="5">
          <cell r="B5">
            <v>0</v>
          </cell>
        </row>
        <row r="8">
          <cell r="B8">
            <v>5000</v>
          </cell>
        </row>
        <row r="24">
          <cell r="B24"/>
        </row>
        <row r="40">
          <cell r="B40"/>
        </row>
        <row r="41">
          <cell r="B41"/>
        </row>
        <row r="51">
          <cell r="B51"/>
        </row>
        <row r="52">
          <cell r="B52"/>
        </row>
        <row r="62">
          <cell r="B62"/>
        </row>
        <row r="76">
          <cell r="B76"/>
        </row>
        <row r="77">
          <cell r="B77"/>
        </row>
        <row r="91">
          <cell r="B91"/>
        </row>
        <row r="92">
          <cell r="B92"/>
        </row>
        <row r="93">
          <cell r="B93">
            <v>150000</v>
          </cell>
        </row>
        <row r="105">
          <cell r="B105"/>
        </row>
        <row r="106">
          <cell r="B106"/>
        </row>
      </sheetData>
      <sheetData sheetId="2">
        <row r="4">
          <cell r="B4">
            <v>0</v>
          </cell>
        </row>
      </sheetData>
      <sheetData sheetId="3">
        <row r="3">
          <cell r="B3">
            <v>260000</v>
          </cell>
          <cell r="E3">
            <v>0</v>
          </cell>
        </row>
        <row r="4">
          <cell r="B4">
            <v>210000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4">
        <row r="3">
          <cell r="D3">
            <v>382000</v>
          </cell>
          <cell r="E3">
            <v>0</v>
          </cell>
        </row>
        <row r="4">
          <cell r="B4">
            <v>150000</v>
          </cell>
        </row>
        <row r="5">
          <cell r="B5">
            <v>100000</v>
          </cell>
        </row>
        <row r="6">
          <cell r="B6">
            <v>100000</v>
          </cell>
        </row>
        <row r="7">
          <cell r="B7">
            <v>32000</v>
          </cell>
        </row>
      </sheetData>
      <sheetData sheetId="5">
        <row r="4">
          <cell r="B4">
            <v>3473018</v>
          </cell>
        </row>
        <row r="5">
          <cell r="B5">
            <v>1001982</v>
          </cell>
        </row>
        <row r="9">
          <cell r="B9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180000</v>
          </cell>
        </row>
        <row r="37">
          <cell r="B37">
            <v>0</v>
          </cell>
        </row>
        <row r="48">
          <cell r="B48">
            <v>80000</v>
          </cell>
        </row>
        <row r="49">
          <cell r="B49">
            <v>0</v>
          </cell>
        </row>
        <row r="63">
          <cell r="B63">
            <v>0</v>
          </cell>
        </row>
        <row r="75">
          <cell r="B75">
            <v>0</v>
          </cell>
        </row>
        <row r="76">
          <cell r="B76"/>
        </row>
        <row r="89">
          <cell r="B89">
            <v>0</v>
          </cell>
        </row>
        <row r="90">
          <cell r="B90"/>
        </row>
        <row r="99">
          <cell r="D99">
            <v>0</v>
          </cell>
        </row>
        <row r="100">
          <cell r="D100">
            <v>0</v>
          </cell>
        </row>
        <row r="113">
          <cell r="B113">
            <v>630000</v>
          </cell>
        </row>
        <row r="114">
          <cell r="B114">
            <v>0</v>
          </cell>
        </row>
        <row r="127">
          <cell r="B127">
            <v>0</v>
          </cell>
        </row>
        <row r="128">
          <cell r="B128"/>
        </row>
        <row r="142">
          <cell r="B142"/>
        </row>
        <row r="143">
          <cell r="B143">
            <v>0</v>
          </cell>
        </row>
        <row r="153">
          <cell r="B153"/>
        </row>
        <row r="154">
          <cell r="B154">
            <v>100000</v>
          </cell>
        </row>
        <row r="163">
          <cell r="B163"/>
        </row>
        <row r="164">
          <cell r="B164">
            <v>351982</v>
          </cell>
        </row>
        <row r="171">
          <cell r="B171">
            <v>683018</v>
          </cell>
        </row>
        <row r="172">
          <cell r="B172">
            <v>0</v>
          </cell>
        </row>
        <row r="186">
          <cell r="B186">
            <v>1400000</v>
          </cell>
        </row>
        <row r="187">
          <cell r="B187">
            <v>0</v>
          </cell>
        </row>
        <row r="201">
          <cell r="B201"/>
        </row>
        <row r="202">
          <cell r="B202">
            <v>100000</v>
          </cell>
        </row>
        <row r="221">
          <cell r="B221"/>
        </row>
        <row r="222">
          <cell r="B222">
            <v>0</v>
          </cell>
        </row>
        <row r="240">
          <cell r="B240"/>
        </row>
        <row r="241">
          <cell r="B241">
            <v>0</v>
          </cell>
        </row>
        <row r="250">
          <cell r="B250"/>
        </row>
        <row r="251">
          <cell r="B251">
            <v>50000</v>
          </cell>
        </row>
        <row r="258">
          <cell r="B258">
            <v>0</v>
          </cell>
        </row>
        <row r="261">
          <cell r="B261">
            <v>0</v>
          </cell>
        </row>
        <row r="271">
          <cell r="B271"/>
        </row>
        <row r="272">
          <cell r="B272">
            <v>400000</v>
          </cell>
        </row>
        <row r="282">
          <cell r="B282"/>
        </row>
        <row r="283">
          <cell r="B283">
            <v>0</v>
          </cell>
        </row>
        <row r="308">
          <cell r="B308">
            <v>0</v>
          </cell>
        </row>
        <row r="310">
          <cell r="B310"/>
        </row>
        <row r="321">
          <cell r="B321"/>
        </row>
        <row r="332">
          <cell r="B332"/>
        </row>
        <row r="354">
          <cell r="B354"/>
        </row>
        <row r="355">
          <cell r="B355"/>
        </row>
        <row r="369">
          <cell r="B369"/>
        </row>
        <row r="374">
          <cell r="B374">
            <v>500000</v>
          </cell>
        </row>
      </sheetData>
      <sheetData sheetId="6">
        <row r="4">
          <cell r="B4">
            <v>2930000</v>
          </cell>
        </row>
        <row r="11">
          <cell r="B11">
            <v>770000</v>
          </cell>
        </row>
        <row r="12">
          <cell r="B12">
            <v>950000</v>
          </cell>
        </row>
        <row r="14">
          <cell r="B14">
            <v>400000</v>
          </cell>
        </row>
        <row r="15">
          <cell r="B15">
            <v>0</v>
          </cell>
        </row>
        <row r="16">
          <cell r="B16">
            <v>810000</v>
          </cell>
        </row>
      </sheetData>
      <sheetData sheetId="7">
        <row r="4">
          <cell r="B4">
            <v>28000</v>
          </cell>
        </row>
        <row r="11">
          <cell r="B11">
            <v>2000000</v>
          </cell>
        </row>
      </sheetData>
      <sheetData sheetId="8">
        <row r="4">
          <cell r="B4">
            <v>320000</v>
          </cell>
        </row>
        <row r="5">
          <cell r="B5">
            <v>0</v>
          </cell>
        </row>
      </sheetData>
      <sheetData sheetId="9">
        <row r="4">
          <cell r="B4">
            <v>2074325</v>
          </cell>
        </row>
        <row r="5">
          <cell r="B5">
            <v>300000</v>
          </cell>
        </row>
        <row r="21">
          <cell r="B21">
            <v>12156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  <row r="7">
          <cell r="B7">
            <v>0</v>
          </cell>
        </row>
        <row r="8">
          <cell r="B8">
            <v>0</v>
          </cell>
        </row>
        <row r="22">
          <cell r="B22">
            <v>0</v>
          </cell>
        </row>
        <row r="29">
          <cell r="B29">
            <v>0</v>
          </cell>
        </row>
        <row r="30">
          <cell r="B30">
            <v>0</v>
          </cell>
        </row>
        <row r="43">
          <cell r="B43">
            <v>0</v>
          </cell>
        </row>
        <row r="44">
          <cell r="B44">
            <v>0</v>
          </cell>
        </row>
        <row r="56">
          <cell r="B56">
            <v>0</v>
          </cell>
        </row>
        <row r="57">
          <cell r="B57">
            <v>0</v>
          </cell>
        </row>
        <row r="69">
          <cell r="B69">
            <v>0</v>
          </cell>
        </row>
        <row r="70">
          <cell r="B70">
            <v>0</v>
          </cell>
        </row>
        <row r="83">
          <cell r="B83">
            <v>0</v>
          </cell>
        </row>
      </sheetData>
      <sheetData sheetId="11">
        <row r="4">
          <cell r="B4">
            <v>5800</v>
          </cell>
        </row>
        <row r="5">
          <cell r="B5">
            <v>0</v>
          </cell>
        </row>
      </sheetData>
      <sheetData sheetId="12">
        <row r="4">
          <cell r="B4">
            <v>15000000</v>
          </cell>
        </row>
        <row r="5">
          <cell r="B5">
            <v>0</v>
          </cell>
        </row>
        <row r="11">
          <cell r="B11">
            <v>15000000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3">
          <cell r="B3">
            <v>0</v>
          </cell>
        </row>
        <row r="4">
          <cell r="B4">
            <v>0</v>
          </cell>
        </row>
        <row r="15">
          <cell r="B15">
            <v>0</v>
          </cell>
        </row>
      </sheetData>
      <sheetData sheetId="15">
        <row r="4">
          <cell r="B4">
            <v>30000</v>
          </cell>
        </row>
        <row r="5">
          <cell r="B5">
            <v>0</v>
          </cell>
        </row>
        <row r="20">
          <cell r="B20">
            <v>0</v>
          </cell>
        </row>
        <row r="21">
          <cell r="B21">
            <v>0</v>
          </cell>
        </row>
      </sheetData>
      <sheetData sheetId="16">
        <row r="4">
          <cell r="B4">
            <v>5835000</v>
          </cell>
        </row>
        <row r="6">
          <cell r="B6">
            <v>5835000</v>
          </cell>
        </row>
      </sheetData>
      <sheetData sheetId="17">
        <row r="4">
          <cell r="B4">
            <v>39629</v>
          </cell>
        </row>
        <row r="6">
          <cell r="B6">
            <v>1500</v>
          </cell>
        </row>
        <row r="7">
          <cell r="B7">
            <v>500</v>
          </cell>
        </row>
        <row r="8">
          <cell r="B8">
            <v>3500</v>
          </cell>
        </row>
        <row r="9">
          <cell r="B9">
            <v>1000</v>
          </cell>
        </row>
        <row r="10">
          <cell r="B10">
            <v>13104</v>
          </cell>
        </row>
        <row r="11">
          <cell r="B11">
            <v>225</v>
          </cell>
        </row>
        <row r="12">
          <cell r="B12">
            <v>3900</v>
          </cell>
        </row>
        <row r="13">
          <cell r="B13">
            <v>15800</v>
          </cell>
        </row>
        <row r="14">
          <cell r="B14">
            <v>0</v>
          </cell>
        </row>
        <row r="15">
          <cell r="B15">
            <v>100</v>
          </cell>
        </row>
      </sheetData>
      <sheetData sheetId="18">
        <row r="4">
          <cell r="B4">
            <v>0</v>
          </cell>
        </row>
        <row r="5">
          <cell r="B5">
            <v>70000</v>
          </cell>
        </row>
        <row r="7">
          <cell r="B7">
            <v>70000</v>
          </cell>
        </row>
        <row r="14">
          <cell r="B14">
            <v>0</v>
          </cell>
        </row>
        <row r="30">
          <cell r="B30">
            <v>0</v>
          </cell>
        </row>
      </sheetData>
      <sheetData sheetId="19">
        <row r="4">
          <cell r="B4">
            <v>0</v>
          </cell>
        </row>
        <row r="5">
          <cell r="B5">
            <v>500000</v>
          </cell>
        </row>
      </sheetData>
      <sheetData sheetId="20">
        <row r="4">
          <cell r="D4">
            <v>1037500</v>
          </cell>
          <cell r="E4">
            <v>0</v>
          </cell>
        </row>
        <row r="6">
          <cell r="B6">
            <v>1037500</v>
          </cell>
        </row>
        <row r="7">
          <cell r="B7">
            <v>0</v>
          </cell>
        </row>
      </sheetData>
      <sheetData sheetId="21">
        <row r="4">
          <cell r="B4">
            <v>2550000</v>
          </cell>
        </row>
        <row r="5">
          <cell r="B5">
            <v>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B53">
            <v>0</v>
          </cell>
        </row>
        <row r="54">
          <cell r="B54">
            <v>0</v>
          </cell>
        </row>
        <row r="71">
          <cell r="B71">
            <v>2500000</v>
          </cell>
        </row>
      </sheetData>
      <sheetData sheetId="22">
        <row r="4">
          <cell r="D4">
            <v>1366000</v>
          </cell>
          <cell r="E4">
            <v>0</v>
          </cell>
        </row>
        <row r="6">
          <cell r="B6">
            <v>1066000</v>
          </cell>
        </row>
        <row r="7">
          <cell r="B7">
            <v>300000</v>
          </cell>
        </row>
      </sheetData>
      <sheetData sheetId="23">
        <row r="4">
          <cell r="B4">
            <v>8425000</v>
          </cell>
        </row>
        <row r="7">
          <cell r="B7"/>
        </row>
      </sheetData>
      <sheetData sheetId="24">
        <row r="4">
          <cell r="B4">
            <v>20000</v>
          </cell>
        </row>
        <row r="5">
          <cell r="B5">
            <v>0</v>
          </cell>
        </row>
      </sheetData>
      <sheetData sheetId="25">
        <row r="5">
          <cell r="B5">
            <v>1001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-1"/>
      <sheetName val="Odpady 3722-34"/>
      <sheetName val="Silnice-2212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6"/>
      <sheetName val="TSÚ-Sběrný dvůr 3722-36"/>
      <sheetName val="Pošembeří"/>
    </sheetNames>
    <sheetDataSet>
      <sheetData sheetId="0">
        <row r="4">
          <cell r="B4">
            <v>165000</v>
          </cell>
        </row>
        <row r="21">
          <cell r="B21">
            <v>50000</v>
          </cell>
        </row>
        <row r="29">
          <cell r="B29">
            <v>3430000</v>
          </cell>
        </row>
        <row r="31">
          <cell r="B31">
            <v>25000</v>
          </cell>
        </row>
        <row r="32">
          <cell r="B32">
            <v>2590000</v>
          </cell>
        </row>
        <row r="33">
          <cell r="B33">
            <v>800000</v>
          </cell>
        </row>
        <row r="34">
          <cell r="B34">
            <v>15000</v>
          </cell>
        </row>
      </sheetData>
      <sheetData sheetId="1">
        <row r="12">
          <cell r="B12">
            <v>250000</v>
          </cell>
        </row>
        <row r="20">
          <cell r="B20">
            <v>50000</v>
          </cell>
        </row>
        <row r="22">
          <cell r="B22">
            <v>50000</v>
          </cell>
        </row>
        <row r="23">
          <cell r="B23">
            <v>0</v>
          </cell>
        </row>
        <row r="29">
          <cell r="B29">
            <v>250000</v>
          </cell>
        </row>
      </sheetData>
      <sheetData sheetId="2">
        <row r="4">
          <cell r="B4">
            <v>50000</v>
          </cell>
        </row>
        <row r="6">
          <cell r="B6">
            <v>50000</v>
          </cell>
        </row>
      </sheetData>
      <sheetData sheetId="3">
        <row r="20">
          <cell r="D20">
            <v>0</v>
          </cell>
          <cell r="E20">
            <v>4950000</v>
          </cell>
        </row>
        <row r="22">
          <cell r="B22">
            <v>4950000</v>
          </cell>
        </row>
        <row r="23">
          <cell r="B23">
            <v>0</v>
          </cell>
        </row>
      </sheetData>
      <sheetData sheetId="4">
        <row r="4">
          <cell r="D4">
            <v>4500</v>
          </cell>
          <cell r="E4">
            <v>750000</v>
          </cell>
        </row>
        <row r="6">
          <cell r="B6">
            <v>750000</v>
          </cell>
        </row>
        <row r="7">
          <cell r="B7">
            <v>0</v>
          </cell>
        </row>
        <row r="8">
          <cell r="B8">
            <v>4500</v>
          </cell>
        </row>
      </sheetData>
      <sheetData sheetId="5"/>
      <sheetData sheetId="6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7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2">
          <cell r="B32">
            <v>0</v>
          </cell>
        </row>
      </sheetData>
      <sheetData sheetId="8">
        <row r="4">
          <cell r="D4">
            <v>220000</v>
          </cell>
          <cell r="E4">
            <v>0</v>
          </cell>
        </row>
        <row r="6">
          <cell r="B6">
            <v>220000</v>
          </cell>
        </row>
        <row r="7">
          <cell r="B7">
            <v>0</v>
          </cell>
        </row>
        <row r="8">
          <cell r="B8">
            <v>0</v>
          </cell>
        </row>
        <row r="13">
          <cell r="D13">
            <v>2709817</v>
          </cell>
          <cell r="E13">
            <v>0</v>
          </cell>
        </row>
        <row r="15">
          <cell r="D15">
            <v>67532</v>
          </cell>
        </row>
        <row r="16">
          <cell r="D16">
            <v>750000</v>
          </cell>
        </row>
        <row r="17">
          <cell r="D17">
            <v>1042285</v>
          </cell>
        </row>
        <row r="18">
          <cell r="D18">
            <v>850000</v>
          </cell>
        </row>
        <row r="23">
          <cell r="D23">
            <v>243600</v>
          </cell>
          <cell r="E23">
            <v>0</v>
          </cell>
        </row>
        <row r="25">
          <cell r="B25">
            <v>243600</v>
          </cell>
        </row>
      </sheetData>
      <sheetData sheetId="9">
        <row r="21">
          <cell r="B21">
            <v>5000</v>
          </cell>
        </row>
        <row r="23">
          <cell r="B23">
            <v>5000</v>
          </cell>
        </row>
      </sheetData>
      <sheetData sheetId="10">
        <row r="32">
          <cell r="B32">
            <v>476604</v>
          </cell>
        </row>
      </sheetData>
      <sheetData sheetId="11">
        <row r="13">
          <cell r="B13">
            <v>350000</v>
          </cell>
        </row>
        <row r="16">
          <cell r="B16">
            <v>350000</v>
          </cell>
        </row>
        <row r="21">
          <cell r="B21">
            <v>400000</v>
          </cell>
        </row>
        <row r="23">
          <cell r="B23">
            <v>400000</v>
          </cell>
        </row>
        <row r="24">
          <cell r="B24">
            <v>0</v>
          </cell>
        </row>
      </sheetData>
      <sheetData sheetId="12"/>
      <sheetData sheetId="13"/>
      <sheetData sheetId="14"/>
      <sheetData sheetId="15">
        <row r="23">
          <cell r="B23">
            <v>821469</v>
          </cell>
        </row>
        <row r="25">
          <cell r="B25">
            <v>0</v>
          </cell>
        </row>
        <row r="26">
          <cell r="B26">
            <v>821469</v>
          </cell>
        </row>
        <row r="27">
          <cell r="B27">
            <v>0</v>
          </cell>
        </row>
      </sheetData>
      <sheetData sheetId="16">
        <row r="4">
          <cell r="B4">
            <v>5000</v>
          </cell>
        </row>
        <row r="13">
          <cell r="B13">
            <v>2624980</v>
          </cell>
        </row>
        <row r="15">
          <cell r="B15">
            <v>2500000</v>
          </cell>
        </row>
        <row r="16">
          <cell r="B16">
            <v>79000</v>
          </cell>
        </row>
        <row r="17">
          <cell r="B17">
            <v>45980</v>
          </cell>
        </row>
      </sheetData>
      <sheetData sheetId="17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P256"/>
  <sheetViews>
    <sheetView zoomScale="84" zoomScaleNormal="84" workbookViewId="0">
      <pane xSplit="8" ySplit="6" topLeftCell="I190" activePane="bottomRight" state="frozen"/>
      <selection pane="topRight" activeCell="I1" sqref="I1"/>
      <selection pane="bottomLeft" activeCell="A7" sqref="A7"/>
      <selection pane="bottomRight" activeCell="K174" sqref="K174"/>
    </sheetView>
  </sheetViews>
  <sheetFormatPr defaultColWidth="9.140625" defaultRowHeight="16.5" outlineLevelRow="1" outlineLevelCol="1" x14ac:dyDescent="0.3"/>
  <cols>
    <col min="1" max="1" width="11" style="760" customWidth="1"/>
    <col min="2" max="2" width="61.140625" style="760" customWidth="1"/>
    <col min="3" max="3" width="9.42578125" style="761" customWidth="1"/>
    <col min="4" max="4" width="16.28515625" style="762" hidden="1" customWidth="1"/>
    <col min="5" max="5" width="15.85546875" style="761" hidden="1" customWidth="1"/>
    <col min="6" max="6" width="15.140625" style="761" hidden="1" customWidth="1"/>
    <col min="7" max="7" width="16.28515625" style="761" hidden="1" customWidth="1"/>
    <col min="8" max="8" width="13.42578125" style="763" hidden="1" customWidth="1"/>
    <col min="9" max="10" width="13.42578125" style="763" customWidth="1"/>
    <col min="11" max="11" width="13.140625" style="764" customWidth="1" outlineLevel="1"/>
    <col min="12" max="12" width="14.140625" style="765" hidden="1" customWidth="1" outlineLevel="1"/>
    <col min="13" max="13" width="17.42578125" style="766" hidden="1" customWidth="1" outlineLevel="1"/>
    <col min="14" max="14" width="41.85546875" style="767" customWidth="1"/>
    <col min="15" max="15" width="12.42578125" style="617" bestFit="1" customWidth="1"/>
    <col min="16" max="16384" width="9.140625" style="617"/>
  </cols>
  <sheetData>
    <row r="1" spans="1:14" x14ac:dyDescent="0.3">
      <c r="A1" s="609"/>
      <c r="B1" s="609"/>
      <c r="C1" s="610"/>
      <c r="D1" s="611"/>
      <c r="E1" s="610"/>
      <c r="F1" s="610"/>
      <c r="G1" s="610"/>
      <c r="H1" s="612"/>
      <c r="I1" s="612"/>
      <c r="J1" s="612"/>
      <c r="K1" s="613"/>
      <c r="L1" s="614"/>
      <c r="M1" s="615"/>
      <c r="N1" s="616"/>
    </row>
    <row r="2" spans="1:14" x14ac:dyDescent="0.3">
      <c r="A2" s="618" t="s">
        <v>1429</v>
      </c>
      <c r="B2" s="618"/>
      <c r="C2" s="619"/>
      <c r="D2" s="620"/>
      <c r="E2" s="619"/>
      <c r="F2" s="619"/>
      <c r="G2" s="619"/>
      <c r="H2" s="621"/>
      <c r="I2" s="621"/>
      <c r="J2" s="621"/>
      <c r="K2" s="622"/>
      <c r="L2" s="623"/>
      <c r="M2" s="624"/>
      <c r="N2" s="625"/>
    </row>
    <row r="3" spans="1:14" x14ac:dyDescent="0.3">
      <c r="A3" s="626"/>
      <c r="B3" s="626"/>
      <c r="C3" s="619"/>
      <c r="D3" s="620"/>
      <c r="E3" s="627"/>
      <c r="F3" s="627"/>
      <c r="G3" s="627"/>
      <c r="H3" s="627"/>
      <c r="I3" s="627"/>
      <c r="J3" s="627"/>
      <c r="K3" s="628"/>
      <c r="L3" s="629"/>
      <c r="M3" s="630"/>
      <c r="N3" s="631"/>
    </row>
    <row r="4" spans="1:14" ht="41.25" thickBot="1" x14ac:dyDescent="0.3">
      <c r="A4" s="632" t="s">
        <v>271</v>
      </c>
      <c r="B4" s="633"/>
      <c r="C4" s="634" t="s">
        <v>102</v>
      </c>
      <c r="D4" s="635" t="s">
        <v>1073</v>
      </c>
      <c r="E4" s="636" t="s">
        <v>1856</v>
      </c>
      <c r="F4" s="636" t="s">
        <v>1394</v>
      </c>
      <c r="G4" s="636" t="s">
        <v>1881</v>
      </c>
      <c r="H4" s="637" t="s">
        <v>1913</v>
      </c>
      <c r="I4" s="637" t="s">
        <v>2096</v>
      </c>
      <c r="J4" s="637" t="s">
        <v>2139</v>
      </c>
      <c r="K4" s="638" t="s">
        <v>5</v>
      </c>
      <c r="L4" s="639" t="s">
        <v>852</v>
      </c>
      <c r="M4" s="640" t="s">
        <v>853</v>
      </c>
      <c r="N4" s="641" t="s">
        <v>681</v>
      </c>
    </row>
    <row r="5" spans="1:14" x14ac:dyDescent="0.3">
      <c r="A5" s="446"/>
      <c r="B5" s="446"/>
      <c r="C5" s="451"/>
      <c r="D5" s="642"/>
      <c r="E5" s="450"/>
      <c r="F5" s="450"/>
      <c r="G5" s="450"/>
      <c r="H5" s="450"/>
      <c r="I5" s="450"/>
      <c r="J5" s="450"/>
      <c r="K5" s="2159"/>
      <c r="L5" s="643"/>
      <c r="M5" s="2158"/>
      <c r="N5" s="644"/>
    </row>
    <row r="6" spans="1:14" s="653" customFormat="1" ht="15" customHeight="1" thickBot="1" x14ac:dyDescent="0.35">
      <c r="A6" s="645" t="s">
        <v>272</v>
      </c>
      <c r="B6" s="645" t="s">
        <v>273</v>
      </c>
      <c r="C6" s="646"/>
      <c r="D6" s="647" t="e">
        <f>SUM(D7:D25)</f>
        <v>#REF!</v>
      </c>
      <c r="E6" s="648" t="e">
        <f>SUM(E7:E25)</f>
        <v>#REF!</v>
      </c>
      <c r="F6" s="648">
        <v>121729545.24197242</v>
      </c>
      <c r="G6" s="648">
        <v>122983750</v>
      </c>
      <c r="H6" s="648">
        <f>SUM(H7:H25)</f>
        <v>107983750</v>
      </c>
      <c r="I6" s="648">
        <v>117195000</v>
      </c>
      <c r="J6" s="648">
        <f>SUM(J7:J25)</f>
        <v>117195000</v>
      </c>
      <c r="K6" s="649">
        <f>+J6-I6</f>
        <v>0</v>
      </c>
      <c r="L6" s="650"/>
      <c r="M6" s="651"/>
      <c r="N6" s="652"/>
    </row>
    <row r="7" spans="1:14" s="661" customFormat="1" ht="18" customHeight="1" outlineLevel="1" x14ac:dyDescent="0.25">
      <c r="A7" s="517"/>
      <c r="B7" s="654" t="s">
        <v>1910</v>
      </c>
      <c r="C7" s="655">
        <v>1111</v>
      </c>
      <c r="D7" s="656" t="e">
        <f>'Příjmy kapitol celkem'!#REF!</f>
        <v>#REF!</v>
      </c>
      <c r="E7" s="657" t="e">
        <f>'Příjmy kapitol celkem'!#REF!</f>
        <v>#REF!</v>
      </c>
      <c r="F7" s="657">
        <v>26453500</v>
      </c>
      <c r="G7" s="657">
        <v>26453500</v>
      </c>
      <c r="H7" s="657">
        <f>'Příjmy kapitol celkem'!G7</f>
        <v>22370444</v>
      </c>
      <c r="I7" s="657">
        <v>22370444</v>
      </c>
      <c r="J7" s="657">
        <f>'Příjmy kapitol celkem'!H7</f>
        <v>22370444</v>
      </c>
      <c r="K7" s="657">
        <f t="shared" ref="K7:K70" si="0">+J7-I7</f>
        <v>0</v>
      </c>
      <c r="L7" s="658"/>
      <c r="M7" s="659"/>
      <c r="N7" s="660"/>
    </row>
    <row r="8" spans="1:14" s="661" customFormat="1" ht="18" customHeight="1" outlineLevel="1" x14ac:dyDescent="0.25">
      <c r="A8" s="517"/>
      <c r="B8" s="654" t="s">
        <v>1911</v>
      </c>
      <c r="C8" s="655">
        <v>1112</v>
      </c>
      <c r="D8" s="656" t="e">
        <f>'Příjmy kapitol celkem'!#REF!</f>
        <v>#REF!</v>
      </c>
      <c r="E8" s="657">
        <v>600000</v>
      </c>
      <c r="F8" s="657">
        <v>525250</v>
      </c>
      <c r="G8" s="657">
        <v>525250</v>
      </c>
      <c r="H8" s="657">
        <f>'Příjmy kapitol celkem'!G8</f>
        <v>47750</v>
      </c>
      <c r="I8" s="657">
        <v>170000</v>
      </c>
      <c r="J8" s="657">
        <f>'Příjmy kapitol celkem'!H8</f>
        <v>170000</v>
      </c>
      <c r="K8" s="657">
        <f t="shared" si="0"/>
        <v>0</v>
      </c>
      <c r="L8" s="658"/>
      <c r="M8" s="659"/>
      <c r="N8" s="660"/>
    </row>
    <row r="9" spans="1:14" s="661" customFormat="1" ht="18" customHeight="1" outlineLevel="1" x14ac:dyDescent="0.25">
      <c r="A9" s="517"/>
      <c r="B9" s="654" t="s">
        <v>1912</v>
      </c>
      <c r="C9" s="655">
        <v>1121</v>
      </c>
      <c r="D9" s="656" t="e">
        <f>'Příjmy kapitol celkem'!#REF!</f>
        <v>#REF!</v>
      </c>
      <c r="E9" s="657" t="e">
        <f>'Příjmy kapitol celkem'!#REF!</f>
        <v>#REF!</v>
      </c>
      <c r="F9" s="657">
        <v>22262990</v>
      </c>
      <c r="G9" s="657">
        <v>22300000</v>
      </c>
      <c r="H9" s="657">
        <f>'Příjmy kapitol celkem'!G10</f>
        <v>16893500</v>
      </c>
      <c r="I9" s="657">
        <v>16893500</v>
      </c>
      <c r="J9" s="657">
        <f>'Příjmy kapitol celkem'!H10</f>
        <v>16893500</v>
      </c>
      <c r="K9" s="657">
        <f t="shared" si="0"/>
        <v>0</v>
      </c>
      <c r="L9" s="658"/>
      <c r="M9" s="659"/>
      <c r="N9" s="660"/>
    </row>
    <row r="10" spans="1:14" s="661" customFormat="1" ht="18" customHeight="1" outlineLevel="1" x14ac:dyDescent="0.25">
      <c r="A10" s="517"/>
      <c r="B10" s="654" t="s">
        <v>15</v>
      </c>
      <c r="C10" s="655">
        <v>1113</v>
      </c>
      <c r="D10" s="656" t="e">
        <f>'Příjmy kapitol celkem'!#REF!</f>
        <v>#REF!</v>
      </c>
      <c r="E10" s="657">
        <v>2400000</v>
      </c>
      <c r="F10" s="657">
        <v>2292000</v>
      </c>
      <c r="G10" s="657">
        <v>2300000</v>
      </c>
      <c r="H10" s="657">
        <f>'Příjmy kapitol celkem'!G9</f>
        <v>2185556</v>
      </c>
      <c r="I10" s="657">
        <v>2185556</v>
      </c>
      <c r="J10" s="657">
        <f>'Příjmy kapitol celkem'!H9</f>
        <v>2185556</v>
      </c>
      <c r="K10" s="657">
        <f t="shared" si="0"/>
        <v>0</v>
      </c>
      <c r="L10" s="658"/>
      <c r="M10" s="659"/>
      <c r="N10" s="660"/>
    </row>
    <row r="11" spans="1:14" s="661" customFormat="1" ht="18" customHeight="1" outlineLevel="1" x14ac:dyDescent="0.25">
      <c r="A11" s="517"/>
      <c r="B11" s="654" t="s">
        <v>16</v>
      </c>
      <c r="C11" s="655">
        <v>1211</v>
      </c>
      <c r="D11" s="656" t="e">
        <f>'Příjmy kapitol celkem'!#REF!</f>
        <v>#REF!</v>
      </c>
      <c r="E11" s="657" t="e">
        <f>'Příjmy kapitol celkem'!#REF!</f>
        <v>#REF!</v>
      </c>
      <c r="F11" s="657">
        <v>53336750</v>
      </c>
      <c r="G11" s="657">
        <v>53337000</v>
      </c>
      <c r="H11" s="657">
        <f>'Příjmy kapitol celkem'!G11</f>
        <v>48418500</v>
      </c>
      <c r="I11" s="657">
        <v>48418500</v>
      </c>
      <c r="J11" s="657">
        <f>'Příjmy kapitol celkem'!H11</f>
        <v>48418500</v>
      </c>
      <c r="K11" s="657">
        <f t="shared" si="0"/>
        <v>0</v>
      </c>
      <c r="L11" s="658"/>
      <c r="M11" s="659"/>
      <c r="N11" s="660"/>
    </row>
    <row r="12" spans="1:14" ht="18" customHeight="1" outlineLevel="1" x14ac:dyDescent="0.25">
      <c r="A12" s="446"/>
      <c r="B12" s="662" t="s">
        <v>18</v>
      </c>
      <c r="C12" s="451" t="s">
        <v>17</v>
      </c>
      <c r="D12" s="663" t="e">
        <f>'Příjmy kapitol celkem'!#REF!</f>
        <v>#REF!</v>
      </c>
      <c r="E12" s="527" t="e">
        <f>'Příjmy kapitol celkem'!#REF!</f>
        <v>#REF!</v>
      </c>
      <c r="F12" s="527">
        <v>100000</v>
      </c>
      <c r="G12" s="527">
        <v>100000</v>
      </c>
      <c r="H12" s="527">
        <f>'Příjmy kapitol celkem'!G15</f>
        <v>100000</v>
      </c>
      <c r="I12" s="527">
        <v>189000</v>
      </c>
      <c r="J12" s="527">
        <f>'Příjmy kapitol celkem'!H15</f>
        <v>189000</v>
      </c>
      <c r="K12" s="657">
        <f t="shared" si="0"/>
        <v>0</v>
      </c>
      <c r="L12" s="658"/>
      <c r="M12" s="659"/>
      <c r="N12" s="660"/>
    </row>
    <row r="13" spans="1:14" ht="18" hidden="1" customHeight="1" outlineLevel="1" x14ac:dyDescent="0.25">
      <c r="A13" s="446"/>
      <c r="B13" s="662" t="s">
        <v>1813</v>
      </c>
      <c r="C13" s="451">
        <v>1335</v>
      </c>
      <c r="D13" s="663" t="e">
        <f>'Příjmy kapitol celkem'!#REF!</f>
        <v>#REF!</v>
      </c>
      <c r="E13" s="527">
        <v>0</v>
      </c>
      <c r="F13" s="527">
        <v>0</v>
      </c>
      <c r="G13" s="527">
        <v>0</v>
      </c>
      <c r="H13" s="527">
        <f>'Příjmy kapitol celkem'!G12</f>
        <v>0</v>
      </c>
      <c r="I13" s="527">
        <v>0</v>
      </c>
      <c r="J13" s="527">
        <f>'Příjmy kapitol celkem'!H12</f>
        <v>0</v>
      </c>
      <c r="K13" s="657">
        <f t="shared" si="0"/>
        <v>0</v>
      </c>
      <c r="L13" s="658"/>
      <c r="M13" s="659"/>
      <c r="N13" s="660"/>
    </row>
    <row r="14" spans="1:14" s="670" customFormat="1" ht="18" customHeight="1" outlineLevel="1" x14ac:dyDescent="0.25">
      <c r="A14" s="664"/>
      <c r="B14" s="665" t="s">
        <v>20</v>
      </c>
      <c r="C14" s="666" t="s">
        <v>19</v>
      </c>
      <c r="D14" s="667" t="e">
        <f>'Příjmy kapitol celkem'!#REF!</f>
        <v>#REF!</v>
      </c>
      <c r="E14" s="668" t="e">
        <f>'Příjmy kapitol celkem'!#REF!</f>
        <v>#REF!</v>
      </c>
      <c r="F14" s="668">
        <v>4700000</v>
      </c>
      <c r="G14" s="668">
        <v>6300000</v>
      </c>
      <c r="H14" s="668">
        <f>'Příjmy kapitol celkem'!G13</f>
        <v>6300000</v>
      </c>
      <c r="I14" s="668">
        <v>6300000</v>
      </c>
      <c r="J14" s="668">
        <f>'Příjmy kapitol celkem'!H13</f>
        <v>6300000</v>
      </c>
      <c r="K14" s="668">
        <f t="shared" si="0"/>
        <v>0</v>
      </c>
      <c r="L14" s="658"/>
      <c r="M14" s="658"/>
      <c r="N14" s="669"/>
    </row>
    <row r="15" spans="1:14" ht="18" customHeight="1" outlineLevel="1" x14ac:dyDescent="0.25">
      <c r="A15" s="446"/>
      <c r="B15" s="662" t="s">
        <v>21</v>
      </c>
      <c r="C15" s="451">
        <v>1341</v>
      </c>
      <c r="D15" s="663" t="e">
        <f>'Příjmy kapitol celkem'!#REF!</f>
        <v>#REF!</v>
      </c>
      <c r="E15" s="527">
        <v>267000</v>
      </c>
      <c r="F15" s="527">
        <v>260000</v>
      </c>
      <c r="G15" s="527">
        <v>260000</v>
      </c>
      <c r="H15" s="527">
        <f>'Příjmy kapitol celkem'!G14</f>
        <v>260000</v>
      </c>
      <c r="I15" s="527">
        <v>260000</v>
      </c>
      <c r="J15" s="527">
        <f>'Příjmy kapitol celkem'!H14</f>
        <v>260000</v>
      </c>
      <c r="K15" s="657">
        <f t="shared" si="0"/>
        <v>0</v>
      </c>
      <c r="L15" s="658"/>
      <c r="M15" s="659"/>
      <c r="N15" s="660"/>
    </row>
    <row r="16" spans="1:14" ht="18" customHeight="1" outlineLevel="1" x14ac:dyDescent="0.25">
      <c r="A16" s="446"/>
      <c r="B16" s="662" t="s">
        <v>22</v>
      </c>
      <c r="C16" s="451">
        <v>1343</v>
      </c>
      <c r="D16" s="663" t="e">
        <f>'Příjmy kapitol celkem'!#REF!</f>
        <v>#REF!</v>
      </c>
      <c r="E16" s="527">
        <v>75000</v>
      </c>
      <c r="F16" s="527">
        <v>75000</v>
      </c>
      <c r="G16" s="527">
        <v>75000</v>
      </c>
      <c r="H16" s="527">
        <f>'Příjmy kapitol celkem'!G16</f>
        <v>75000</v>
      </c>
      <c r="I16" s="527">
        <v>75000</v>
      </c>
      <c r="J16" s="527">
        <f>'Příjmy kapitol celkem'!H16</f>
        <v>75000</v>
      </c>
      <c r="K16" s="657">
        <f t="shared" si="0"/>
        <v>0</v>
      </c>
      <c r="L16" s="658"/>
      <c r="M16" s="659"/>
      <c r="N16" s="660"/>
    </row>
    <row r="17" spans="1:14" ht="18" customHeight="1" outlineLevel="1" x14ac:dyDescent="0.25">
      <c r="A17" s="446"/>
      <c r="B17" s="662" t="s">
        <v>23</v>
      </c>
      <c r="C17" s="451">
        <v>1344</v>
      </c>
      <c r="D17" s="663" t="e">
        <f>'Příjmy kapitol celkem'!#REF!</f>
        <v>#REF!</v>
      </c>
      <c r="E17" s="527">
        <v>3000</v>
      </c>
      <c r="F17" s="527">
        <v>3000</v>
      </c>
      <c r="G17" s="527">
        <v>3000</v>
      </c>
      <c r="H17" s="527">
        <f>'Příjmy kapitol celkem'!G17</f>
        <v>3000</v>
      </c>
      <c r="I17" s="527">
        <v>3000</v>
      </c>
      <c r="J17" s="527">
        <f>'Příjmy kapitol celkem'!H17</f>
        <v>3000</v>
      </c>
      <c r="K17" s="657">
        <f t="shared" si="0"/>
        <v>0</v>
      </c>
      <c r="L17" s="658"/>
      <c r="M17" s="659"/>
      <c r="N17" s="660"/>
    </row>
    <row r="18" spans="1:14" ht="18" customHeight="1" outlineLevel="1" x14ac:dyDescent="0.25">
      <c r="A18" s="446"/>
      <c r="B18" s="662" t="s">
        <v>2128</v>
      </c>
      <c r="C18" s="451">
        <v>1345</v>
      </c>
      <c r="D18" s="663" t="e">
        <f>'Příjmy kapitol celkem'!#REF!</f>
        <v>#REF!</v>
      </c>
      <c r="E18" s="527" t="e">
        <f>'Příjmy kapitol celkem'!#REF!</f>
        <v>#REF!</v>
      </c>
      <c r="F18" s="527">
        <v>20000</v>
      </c>
      <c r="G18" s="527">
        <v>20000</v>
      </c>
      <c r="H18" s="527">
        <f>'Příjmy kapitol celkem'!G18</f>
        <v>20000</v>
      </c>
      <c r="I18" s="527">
        <v>20000</v>
      </c>
      <c r="J18" s="527">
        <f>'Příjmy kapitol celkem'!H18</f>
        <v>20000</v>
      </c>
      <c r="K18" s="657">
        <f t="shared" si="0"/>
        <v>0</v>
      </c>
      <c r="L18" s="658"/>
      <c r="M18" s="659"/>
      <c r="N18" s="660"/>
    </row>
    <row r="19" spans="1:14" ht="18" hidden="1" customHeight="1" outlineLevel="1" x14ac:dyDescent="0.25">
      <c r="A19" s="446"/>
      <c r="B19" s="662" t="s">
        <v>25</v>
      </c>
      <c r="C19" s="451">
        <v>1347</v>
      </c>
      <c r="D19" s="663" t="e">
        <f>'Příjmy kapitol celkem'!#REF!</f>
        <v>#REF!</v>
      </c>
      <c r="E19" s="527">
        <v>0</v>
      </c>
      <c r="F19" s="527">
        <v>0</v>
      </c>
      <c r="G19" s="527">
        <v>0</v>
      </c>
      <c r="H19" s="527">
        <f>'Příjmy kapitol celkem'!G19</f>
        <v>0</v>
      </c>
      <c r="I19" s="527">
        <v>0</v>
      </c>
      <c r="J19" s="527">
        <f>'Příjmy kapitol celkem'!H19</f>
        <v>0</v>
      </c>
      <c r="K19" s="657">
        <f t="shared" si="0"/>
        <v>0</v>
      </c>
      <c r="L19" s="658"/>
      <c r="M19" s="659"/>
      <c r="N19" s="660"/>
    </row>
    <row r="20" spans="1:14" ht="18" customHeight="1" outlineLevel="1" x14ac:dyDescent="0.25">
      <c r="A20" s="446"/>
      <c r="B20" s="662" t="s">
        <v>27</v>
      </c>
      <c r="C20" s="451" t="s">
        <v>26</v>
      </c>
      <c r="D20" s="663" t="e">
        <f>'Příjmy kapitol celkem'!#REF!</f>
        <v>#REF!</v>
      </c>
      <c r="E20" s="527">
        <v>100000</v>
      </c>
      <c r="F20" s="527">
        <v>100000</v>
      </c>
      <c r="G20" s="527">
        <v>100000</v>
      </c>
      <c r="H20" s="527">
        <f>'Příjmy kapitol celkem'!G20</f>
        <v>100000</v>
      </c>
      <c r="I20" s="527">
        <v>100000</v>
      </c>
      <c r="J20" s="527">
        <f>'Příjmy kapitol celkem'!H20</f>
        <v>100000</v>
      </c>
      <c r="K20" s="657">
        <f t="shared" si="0"/>
        <v>0</v>
      </c>
      <c r="L20" s="658"/>
      <c r="M20" s="659"/>
      <c r="N20" s="660"/>
    </row>
    <row r="21" spans="1:14" s="670" customFormat="1" ht="21.6" customHeight="1" outlineLevel="1" x14ac:dyDescent="0.25">
      <c r="A21" s="664"/>
      <c r="B21" s="1777" t="s">
        <v>574</v>
      </c>
      <c r="C21" s="666" t="s">
        <v>26</v>
      </c>
      <c r="D21" s="667" t="e">
        <f>'Příjmy kapitol celkem'!#REF!</f>
        <v>#REF!</v>
      </c>
      <c r="E21" s="668">
        <v>0</v>
      </c>
      <c r="F21" s="668">
        <v>0</v>
      </c>
      <c r="G21" s="668">
        <v>0</v>
      </c>
      <c r="H21" s="668">
        <f>'Příjmy kapitol celkem'!G21</f>
        <v>0</v>
      </c>
      <c r="I21" s="668">
        <v>9000000</v>
      </c>
      <c r="J21" s="668">
        <f>'Příjmy kapitol celkem'!H21</f>
        <v>9000000</v>
      </c>
      <c r="K21" s="668">
        <f t="shared" si="0"/>
        <v>0</v>
      </c>
      <c r="L21" s="658"/>
      <c r="M21" s="658"/>
      <c r="N21" s="669"/>
    </row>
    <row r="22" spans="1:14" ht="18" customHeight="1" outlineLevel="1" x14ac:dyDescent="0.25">
      <c r="A22" s="446"/>
      <c r="B22" s="662" t="s">
        <v>576</v>
      </c>
      <c r="C22" s="451">
        <v>1355</v>
      </c>
      <c r="D22" s="663" t="e">
        <f>'Příjmy kapitol celkem'!#REF!</f>
        <v>#REF!</v>
      </c>
      <c r="E22" s="527" t="e">
        <f>'Příjmy kapitol celkem'!#REF!</f>
        <v>#REF!</v>
      </c>
      <c r="F22" s="527">
        <v>900000</v>
      </c>
      <c r="G22" s="527">
        <v>900000</v>
      </c>
      <c r="H22" s="527">
        <f>'Příjmy kapitol celkem'!G22</f>
        <v>900000</v>
      </c>
      <c r="I22" s="527">
        <v>900000</v>
      </c>
      <c r="J22" s="527">
        <f>'Příjmy kapitol celkem'!H22</f>
        <v>900000</v>
      </c>
      <c r="K22" s="657">
        <f t="shared" si="0"/>
        <v>0</v>
      </c>
      <c r="L22" s="658"/>
      <c r="M22" s="659"/>
      <c r="N22" s="660"/>
    </row>
    <row r="23" spans="1:14" ht="18" customHeight="1" outlineLevel="1" x14ac:dyDescent="0.25">
      <c r="A23" s="446"/>
      <c r="B23" s="662" t="s">
        <v>29</v>
      </c>
      <c r="C23" s="451" t="s">
        <v>28</v>
      </c>
      <c r="D23" s="663" t="e">
        <f>'Příjmy kapitol celkem'!#REF!</f>
        <v>#REF!</v>
      </c>
      <c r="E23" s="527" t="e">
        <f>'Příjmy kapitol celkem'!#REF!</f>
        <v>#REF!</v>
      </c>
      <c r="F23" s="527">
        <v>1000000</v>
      </c>
      <c r="G23" s="527">
        <v>1000000</v>
      </c>
      <c r="H23" s="527">
        <f>'Příjmy kapitol celkem'!G23</f>
        <v>1000000</v>
      </c>
      <c r="I23" s="527">
        <v>1000000</v>
      </c>
      <c r="J23" s="527">
        <f>'Příjmy kapitol celkem'!H23</f>
        <v>1000000</v>
      </c>
      <c r="K23" s="657">
        <f t="shared" si="0"/>
        <v>0</v>
      </c>
      <c r="L23" s="658"/>
      <c r="M23" s="659"/>
      <c r="N23" s="660"/>
    </row>
    <row r="24" spans="1:14" ht="18" customHeight="1" outlineLevel="1" x14ac:dyDescent="0.25">
      <c r="A24" s="446"/>
      <c r="B24" s="662" t="s">
        <v>31</v>
      </c>
      <c r="C24" s="451" t="s">
        <v>30</v>
      </c>
      <c r="D24" s="663" t="e">
        <f>'Příjmy kapitol celkem'!#REF!</f>
        <v>#REF!</v>
      </c>
      <c r="E24" s="527" t="e">
        <f>'Příjmy kapitol celkem'!#REF!</f>
        <v>#REF!</v>
      </c>
      <c r="F24" s="527">
        <v>1900000</v>
      </c>
      <c r="G24" s="527">
        <v>1500000</v>
      </c>
      <c r="H24" s="527">
        <f>'Příjmy kapitol celkem'!G24</f>
        <v>1500000</v>
      </c>
      <c r="I24" s="527">
        <v>1500000</v>
      </c>
      <c r="J24" s="527">
        <f>'Příjmy kapitol celkem'!H24</f>
        <v>1500000</v>
      </c>
      <c r="K24" s="657">
        <f t="shared" si="0"/>
        <v>0</v>
      </c>
      <c r="L24" s="658"/>
      <c r="M24" s="659"/>
      <c r="N24" s="660"/>
    </row>
    <row r="25" spans="1:14" s="670" customFormat="1" ht="18" customHeight="1" outlineLevel="1" x14ac:dyDescent="0.25">
      <c r="A25" s="664"/>
      <c r="B25" s="665" t="s">
        <v>32</v>
      </c>
      <c r="C25" s="666">
        <v>1511</v>
      </c>
      <c r="D25" s="667" t="e">
        <f>'Příjmy kapitol celkem'!#REF!</f>
        <v>#REF!</v>
      </c>
      <c r="E25" s="668" t="e">
        <f>'Příjmy kapitol celkem'!#REF!</f>
        <v>#REF!</v>
      </c>
      <c r="F25" s="668">
        <v>7801055.2419724092</v>
      </c>
      <c r="G25" s="668">
        <v>7810000</v>
      </c>
      <c r="H25" s="668">
        <f>'Příjmy kapitol celkem'!G25</f>
        <v>7810000</v>
      </c>
      <c r="I25" s="668">
        <v>7810000</v>
      </c>
      <c r="J25" s="668">
        <f>'Příjmy kapitol celkem'!H25</f>
        <v>7810000</v>
      </c>
      <c r="K25" s="668">
        <f t="shared" si="0"/>
        <v>0</v>
      </c>
      <c r="L25" s="658"/>
      <c r="M25" s="658"/>
      <c r="N25" s="669"/>
    </row>
    <row r="26" spans="1:14" ht="13.5" customHeight="1" x14ac:dyDescent="0.25">
      <c r="A26" s="446"/>
      <c r="B26" s="446"/>
      <c r="C26" s="451"/>
      <c r="D26" s="663"/>
      <c r="E26" s="527"/>
      <c r="F26" s="527"/>
      <c r="G26" s="527"/>
      <c r="H26" s="527"/>
      <c r="I26" s="527"/>
      <c r="J26" s="527"/>
      <c r="K26" s="657">
        <f t="shared" si="0"/>
        <v>0</v>
      </c>
      <c r="L26" s="658"/>
      <c r="M26" s="659"/>
      <c r="N26" s="660"/>
    </row>
    <row r="27" spans="1:14" s="653" customFormat="1" ht="17.25" thickBot="1" x14ac:dyDescent="0.35">
      <c r="A27" s="645" t="s">
        <v>274</v>
      </c>
      <c r="B27" s="645" t="s">
        <v>275</v>
      </c>
      <c r="C27" s="646"/>
      <c r="D27" s="647" t="e">
        <f>SUM(D28:D86)</f>
        <v>#REF!</v>
      </c>
      <c r="E27" s="648" t="e">
        <f>SUM(E28:E86)</f>
        <v>#REF!</v>
      </c>
      <c r="F27" s="648">
        <v>21937310</v>
      </c>
      <c r="G27" s="648">
        <v>22537310</v>
      </c>
      <c r="H27" s="648">
        <f>SUM(H28:H86)</f>
        <v>23966705</v>
      </c>
      <c r="I27" s="648">
        <v>24320747</v>
      </c>
      <c r="J27" s="648">
        <f>SUM(J28:J86)</f>
        <v>24320747</v>
      </c>
      <c r="K27" s="649">
        <f t="shared" si="0"/>
        <v>0</v>
      </c>
      <c r="L27" s="658"/>
      <c r="M27" s="659"/>
      <c r="N27" s="660"/>
    </row>
    <row r="28" spans="1:14" ht="16.5" hidden="1" customHeight="1" outlineLevel="1" x14ac:dyDescent="0.25">
      <c r="A28" s="446"/>
      <c r="B28" s="662" t="s">
        <v>34</v>
      </c>
      <c r="C28" s="451" t="s">
        <v>33</v>
      </c>
      <c r="D28" s="663" t="e">
        <f>'Příjmy kapitol celkem'!#REF!</f>
        <v>#REF!</v>
      </c>
      <c r="E28" s="527">
        <v>0</v>
      </c>
      <c r="F28" s="527">
        <v>0</v>
      </c>
      <c r="G28" s="527">
        <v>0</v>
      </c>
      <c r="H28" s="527">
        <f>'Příjmy kapitol celkem'!G26</f>
        <v>0</v>
      </c>
      <c r="I28" s="527">
        <v>0</v>
      </c>
      <c r="J28" s="527">
        <f>'Příjmy kapitol celkem'!H26</f>
        <v>0</v>
      </c>
      <c r="K28" s="657">
        <f t="shared" si="0"/>
        <v>0</v>
      </c>
      <c r="L28" s="658"/>
      <c r="M28" s="659"/>
      <c r="N28" s="660"/>
    </row>
    <row r="29" spans="1:14" ht="17.25" hidden="1" customHeight="1" outlineLevel="1" x14ac:dyDescent="0.25">
      <c r="A29" s="446"/>
      <c r="B29" s="662" t="s">
        <v>851</v>
      </c>
      <c r="C29" s="451" t="s">
        <v>35</v>
      </c>
      <c r="D29" s="663" t="e">
        <f>'Příjmy kapitol celkem'!#REF!</f>
        <v>#REF!</v>
      </c>
      <c r="E29" s="527">
        <v>0</v>
      </c>
      <c r="F29" s="527">
        <v>0</v>
      </c>
      <c r="G29" s="527">
        <v>0</v>
      </c>
      <c r="H29" s="527">
        <f>'Příjmy kapitol celkem'!G27</f>
        <v>0</v>
      </c>
      <c r="I29" s="527">
        <v>0</v>
      </c>
      <c r="J29" s="527">
        <f>'Příjmy kapitol celkem'!H27</f>
        <v>0</v>
      </c>
      <c r="K29" s="657">
        <f t="shared" si="0"/>
        <v>0</v>
      </c>
      <c r="L29" s="658"/>
      <c r="M29" s="659"/>
      <c r="N29" s="660"/>
    </row>
    <row r="30" spans="1:14" ht="17.25" hidden="1" customHeight="1" outlineLevel="1" x14ac:dyDescent="0.25">
      <c r="A30" s="446"/>
      <c r="B30" s="662" t="s">
        <v>38</v>
      </c>
      <c r="C30" s="451" t="s">
        <v>37</v>
      </c>
      <c r="D30" s="663" t="e">
        <f>'Příjmy kapitol celkem'!#REF!</f>
        <v>#REF!</v>
      </c>
      <c r="E30" s="527">
        <v>0</v>
      </c>
      <c r="F30" s="527">
        <v>0</v>
      </c>
      <c r="G30" s="527">
        <v>0</v>
      </c>
      <c r="H30" s="527">
        <f>'Příjmy kapitol celkem'!G28</f>
        <v>0</v>
      </c>
      <c r="I30" s="527">
        <v>0</v>
      </c>
      <c r="J30" s="527">
        <f>'Příjmy kapitol celkem'!H28</f>
        <v>0</v>
      </c>
      <c r="K30" s="657">
        <f t="shared" si="0"/>
        <v>0</v>
      </c>
      <c r="L30" s="658"/>
      <c r="M30" s="659"/>
      <c r="N30" s="660"/>
    </row>
    <row r="31" spans="1:14" ht="17.25" hidden="1" customHeight="1" outlineLevel="1" x14ac:dyDescent="0.25">
      <c r="A31" s="446"/>
      <c r="B31" s="662" t="s">
        <v>236</v>
      </c>
      <c r="C31" s="451">
        <v>2460</v>
      </c>
      <c r="D31" s="663" t="e">
        <f>'Příjmy kapitol celkem'!#REF!</f>
        <v>#REF!</v>
      </c>
      <c r="E31" s="527">
        <v>0</v>
      </c>
      <c r="F31" s="527">
        <v>0</v>
      </c>
      <c r="G31" s="527">
        <v>0</v>
      </c>
      <c r="H31" s="527">
        <f>'Příjmy kapitol celkem'!G29</f>
        <v>0</v>
      </c>
      <c r="I31" s="527">
        <v>0</v>
      </c>
      <c r="J31" s="527">
        <f>'Příjmy kapitol celkem'!H29</f>
        <v>0</v>
      </c>
      <c r="K31" s="657">
        <f t="shared" si="0"/>
        <v>0</v>
      </c>
      <c r="L31" s="658"/>
      <c r="M31" s="659"/>
      <c r="N31" s="660"/>
    </row>
    <row r="32" spans="1:14" ht="17.25" hidden="1" customHeight="1" outlineLevel="1" x14ac:dyDescent="0.25">
      <c r="A32" s="446"/>
      <c r="B32" s="662" t="s">
        <v>237</v>
      </c>
      <c r="C32" s="451">
        <v>2481</v>
      </c>
      <c r="D32" s="663" t="e">
        <f>'Příjmy kapitol celkem'!#REF!</f>
        <v>#REF!</v>
      </c>
      <c r="E32" s="527">
        <v>0</v>
      </c>
      <c r="F32" s="527">
        <v>0</v>
      </c>
      <c r="G32" s="527">
        <v>0</v>
      </c>
      <c r="H32" s="527">
        <f>'Příjmy kapitol celkem'!G30</f>
        <v>0</v>
      </c>
      <c r="I32" s="527">
        <v>0</v>
      </c>
      <c r="J32" s="527">
        <f>'Příjmy kapitol celkem'!H30</f>
        <v>0</v>
      </c>
      <c r="K32" s="657">
        <f t="shared" si="0"/>
        <v>0</v>
      </c>
      <c r="L32" s="658"/>
      <c r="M32" s="659"/>
      <c r="N32" s="660"/>
    </row>
    <row r="33" spans="1:14" ht="17.25" hidden="1" customHeight="1" outlineLevel="1" x14ac:dyDescent="0.25">
      <c r="A33" s="446"/>
      <c r="B33" s="662" t="s">
        <v>972</v>
      </c>
      <c r="C33" s="451" t="s">
        <v>58</v>
      </c>
      <c r="D33" s="663" t="e">
        <f>'Příjmy kapitol celkem'!#REF!</f>
        <v>#REF!</v>
      </c>
      <c r="E33" s="527">
        <f>130000-26578</f>
        <v>103422</v>
      </c>
      <c r="F33" s="527">
        <v>0</v>
      </c>
      <c r="G33" s="527">
        <v>0</v>
      </c>
      <c r="H33" s="527">
        <f>'Příjmy kapitol celkem'!G82</f>
        <v>0</v>
      </c>
      <c r="I33" s="527">
        <v>0</v>
      </c>
      <c r="J33" s="527">
        <f>'Příjmy kapitol celkem'!H82</f>
        <v>0</v>
      </c>
      <c r="K33" s="657">
        <f t="shared" si="0"/>
        <v>0</v>
      </c>
      <c r="L33" s="658"/>
      <c r="M33" s="659"/>
      <c r="N33" s="660"/>
    </row>
    <row r="34" spans="1:14" s="661" customFormat="1" ht="17.25" customHeight="1" outlineLevel="1" x14ac:dyDescent="0.25">
      <c r="A34" s="517"/>
      <c r="B34" s="654" t="s">
        <v>62</v>
      </c>
      <c r="C34" s="655" t="s">
        <v>61</v>
      </c>
      <c r="D34" s="656" t="e">
        <f>'Příjmy kapitol celkem'!#REF!</f>
        <v>#REF!</v>
      </c>
      <c r="E34" s="657" t="e">
        <f>'Příjmy kapitol celkem'!#REF!</f>
        <v>#REF!</v>
      </c>
      <c r="F34" s="657">
        <v>3720750</v>
      </c>
      <c r="G34" s="657">
        <v>3720750</v>
      </c>
      <c r="H34" s="657">
        <f>'Příjmy kapitol celkem'!G84</f>
        <v>3720750</v>
      </c>
      <c r="I34" s="657">
        <v>3720750</v>
      </c>
      <c r="J34" s="657">
        <f>'Příjmy kapitol celkem'!H84</f>
        <v>3720750</v>
      </c>
      <c r="K34" s="657">
        <f t="shared" si="0"/>
        <v>0</v>
      </c>
      <c r="L34" s="671"/>
      <c r="M34" s="671"/>
      <c r="N34" s="660"/>
    </row>
    <row r="35" spans="1:14" s="661" customFormat="1" ht="17.25" customHeight="1" outlineLevel="1" x14ac:dyDescent="0.25">
      <c r="A35" s="517"/>
      <c r="B35" s="654" t="s">
        <v>64</v>
      </c>
      <c r="C35" s="655" t="s">
        <v>61</v>
      </c>
      <c r="D35" s="656" t="e">
        <f>'Příjmy kapitol celkem'!#REF!</f>
        <v>#REF!</v>
      </c>
      <c r="E35" s="657" t="e">
        <f>'Příjmy kapitol celkem'!#REF!</f>
        <v>#REF!</v>
      </c>
      <c r="F35" s="657">
        <v>7279360</v>
      </c>
      <c r="G35" s="657">
        <v>7279360</v>
      </c>
      <c r="H35" s="657">
        <f>'Příjmy kapitol celkem'!G85</f>
        <v>7279360</v>
      </c>
      <c r="I35" s="657">
        <v>7279360</v>
      </c>
      <c r="J35" s="657">
        <f>'Příjmy kapitol celkem'!H85</f>
        <v>7279360</v>
      </c>
      <c r="K35" s="657">
        <f t="shared" si="0"/>
        <v>0</v>
      </c>
      <c r="L35" s="671"/>
      <c r="M35" s="671"/>
      <c r="N35" s="660"/>
    </row>
    <row r="36" spans="1:14" ht="17.25" customHeight="1" outlineLevel="1" x14ac:dyDescent="0.25">
      <c r="A36" s="446"/>
      <c r="B36" s="662" t="s">
        <v>66</v>
      </c>
      <c r="C36" s="451" t="s">
        <v>65</v>
      </c>
      <c r="D36" s="663" t="e">
        <f>'Příjmy kapitol celkem'!#REF!</f>
        <v>#REF!</v>
      </c>
      <c r="E36" s="527" t="e">
        <f>'Příjmy kapitol celkem'!#REF!</f>
        <v>#REF!</v>
      </c>
      <c r="F36" s="527">
        <v>50000</v>
      </c>
      <c r="G36" s="527">
        <v>50000</v>
      </c>
      <c r="H36" s="527">
        <f>'Příjmy kapitol celkem'!G86</f>
        <v>50000</v>
      </c>
      <c r="I36" s="527">
        <v>50000</v>
      </c>
      <c r="J36" s="527">
        <f>'Příjmy kapitol celkem'!H86</f>
        <v>50000</v>
      </c>
      <c r="K36" s="657">
        <f t="shared" si="0"/>
        <v>0</v>
      </c>
      <c r="L36" s="658"/>
      <c r="M36" s="659"/>
      <c r="N36" s="660"/>
    </row>
    <row r="37" spans="1:14" ht="17.25" customHeight="1" outlineLevel="1" x14ac:dyDescent="0.25">
      <c r="A37" s="446"/>
      <c r="B37" s="662" t="s">
        <v>67</v>
      </c>
      <c r="C37" s="451" t="s">
        <v>61</v>
      </c>
      <c r="D37" s="663" t="e">
        <f>'Příjmy kapitol celkem'!#REF!</f>
        <v>#REF!</v>
      </c>
      <c r="E37" s="527" t="e">
        <f>'Příjmy kapitol celkem'!#REF!</f>
        <v>#REF!</v>
      </c>
      <c r="F37" s="527">
        <v>154000</v>
      </c>
      <c r="G37" s="527">
        <v>154000</v>
      </c>
      <c r="H37" s="527">
        <f>'Příjmy kapitol celkem'!G87</f>
        <v>154000</v>
      </c>
      <c r="I37" s="527">
        <v>154000</v>
      </c>
      <c r="J37" s="527">
        <f>'Příjmy kapitol celkem'!H87</f>
        <v>154000</v>
      </c>
      <c r="K37" s="657">
        <f t="shared" si="0"/>
        <v>0</v>
      </c>
      <c r="L37" s="658"/>
      <c r="M37" s="659"/>
      <c r="N37" s="660"/>
    </row>
    <row r="38" spans="1:14" ht="17.25" hidden="1" customHeight="1" outlineLevel="1" x14ac:dyDescent="0.25">
      <c r="A38" s="446"/>
      <c r="B38" s="662" t="s">
        <v>68</v>
      </c>
      <c r="C38" s="451">
        <v>2111</v>
      </c>
      <c r="D38" s="663"/>
      <c r="E38" s="527"/>
      <c r="F38" s="527"/>
      <c r="G38" s="527"/>
      <c r="H38" s="527"/>
      <c r="I38" s="527"/>
      <c r="J38" s="527"/>
      <c r="K38" s="657">
        <f t="shared" si="0"/>
        <v>0</v>
      </c>
      <c r="L38" s="658"/>
      <c r="M38" s="659"/>
      <c r="N38" s="660"/>
    </row>
    <row r="39" spans="1:14" ht="17.25" customHeight="1" outlineLevel="1" x14ac:dyDescent="0.25">
      <c r="A39" s="446"/>
      <c r="B39" s="662" t="s">
        <v>1814</v>
      </c>
      <c r="C39" s="451">
        <v>2132</v>
      </c>
      <c r="D39" s="663" t="e">
        <f>'Příjmy kapitol celkem'!#REF!</f>
        <v>#REF!</v>
      </c>
      <c r="E39" s="527" t="e">
        <f>'Příjmy kapitol celkem'!#REF!</f>
        <v>#REF!</v>
      </c>
      <c r="F39" s="527">
        <v>500000</v>
      </c>
      <c r="G39" s="527">
        <v>500000</v>
      </c>
      <c r="H39" s="527">
        <f>'Příjmy kapitol celkem'!G98</f>
        <v>2000000</v>
      </c>
      <c r="I39" s="527">
        <v>2000000</v>
      </c>
      <c r="J39" s="527">
        <f>'Příjmy kapitol celkem'!H98</f>
        <v>2000000</v>
      </c>
      <c r="K39" s="657">
        <f t="shared" si="0"/>
        <v>0</v>
      </c>
      <c r="L39" s="658"/>
      <c r="M39" s="659"/>
      <c r="N39" s="660"/>
    </row>
    <row r="40" spans="1:14" ht="17.25" customHeight="1" outlineLevel="1" x14ac:dyDescent="0.25">
      <c r="A40" s="446"/>
      <c r="B40" s="662" t="s">
        <v>1385</v>
      </c>
      <c r="C40" s="451">
        <v>2111</v>
      </c>
      <c r="D40" s="663"/>
      <c r="E40" s="527" t="e">
        <f>'Příjmy kapitol celkem'!#REF!</f>
        <v>#REF!</v>
      </c>
      <c r="F40" s="527">
        <v>0</v>
      </c>
      <c r="G40" s="527">
        <v>0</v>
      </c>
      <c r="H40" s="527">
        <f>'Příjmy kapitol celkem'!G79</f>
        <v>0</v>
      </c>
      <c r="I40" s="527">
        <v>24000</v>
      </c>
      <c r="J40" s="527">
        <f>'Příjmy kapitol celkem'!H79</f>
        <v>24000</v>
      </c>
      <c r="K40" s="657">
        <f t="shared" si="0"/>
        <v>0</v>
      </c>
      <c r="L40" s="658"/>
      <c r="M40" s="659"/>
      <c r="N40" s="660"/>
    </row>
    <row r="41" spans="1:14" ht="17.25" customHeight="1" outlineLevel="1" x14ac:dyDescent="0.25">
      <c r="A41" s="446"/>
      <c r="B41" s="662" t="s">
        <v>1386</v>
      </c>
      <c r="C41" s="451">
        <v>2322</v>
      </c>
      <c r="D41" s="663"/>
      <c r="E41" s="527" t="e">
        <f>'Příjmy kapitol celkem'!#REF!</f>
        <v>#REF!</v>
      </c>
      <c r="F41" s="527">
        <v>0</v>
      </c>
      <c r="G41" s="527">
        <v>0</v>
      </c>
      <c r="H41" s="527">
        <f>'Příjmy kapitol celkem'!G81</f>
        <v>0</v>
      </c>
      <c r="I41" s="527">
        <v>56000</v>
      </c>
      <c r="J41" s="527">
        <f>'Příjmy kapitol celkem'!H81</f>
        <v>56000</v>
      </c>
      <c r="K41" s="657">
        <f t="shared" si="0"/>
        <v>0</v>
      </c>
      <c r="L41" s="658"/>
      <c r="M41" s="659"/>
      <c r="N41" s="660"/>
    </row>
    <row r="42" spans="1:14" ht="17.25" customHeight="1" outlineLevel="1" x14ac:dyDescent="0.25">
      <c r="A42" s="446"/>
      <c r="B42" s="662" t="s">
        <v>70</v>
      </c>
      <c r="C42" s="451">
        <v>2111</v>
      </c>
      <c r="D42" s="663" t="e">
        <f>'Příjmy kapitol celkem'!#REF!</f>
        <v>#REF!</v>
      </c>
      <c r="E42" s="527" t="e">
        <f>'Příjmy kapitol celkem'!#REF!</f>
        <v>#REF!</v>
      </c>
      <c r="F42" s="527">
        <v>50000</v>
      </c>
      <c r="G42" s="527">
        <v>50000</v>
      </c>
      <c r="H42" s="527">
        <f>'Příjmy kapitol celkem'!G91</f>
        <v>50000</v>
      </c>
      <c r="I42" s="527">
        <v>50000</v>
      </c>
      <c r="J42" s="527">
        <f>'Příjmy kapitol celkem'!H91</f>
        <v>50000</v>
      </c>
      <c r="K42" s="657">
        <f t="shared" si="0"/>
        <v>0</v>
      </c>
      <c r="L42" s="658"/>
      <c r="M42" s="659"/>
      <c r="N42" s="660"/>
    </row>
    <row r="43" spans="1:14" ht="17.25" customHeight="1" outlineLevel="1" x14ac:dyDescent="0.25">
      <c r="A43" s="446"/>
      <c r="B43" s="662" t="s">
        <v>71</v>
      </c>
      <c r="C43" s="451">
        <v>2111</v>
      </c>
      <c r="D43" s="663" t="e">
        <f>'Příjmy kapitol celkem'!#REF!</f>
        <v>#REF!</v>
      </c>
      <c r="E43" s="527" t="e">
        <f>'Příjmy kapitol celkem'!#REF!</f>
        <v>#REF!</v>
      </c>
      <c r="F43" s="527">
        <v>250000</v>
      </c>
      <c r="G43" s="527">
        <v>250000</v>
      </c>
      <c r="H43" s="527">
        <f>'Příjmy kapitol celkem'!G92</f>
        <v>250000</v>
      </c>
      <c r="I43" s="527">
        <v>250000</v>
      </c>
      <c r="J43" s="527">
        <f>'Příjmy kapitol celkem'!H92</f>
        <v>250000</v>
      </c>
      <c r="K43" s="657">
        <f t="shared" si="0"/>
        <v>0</v>
      </c>
      <c r="L43" s="658"/>
      <c r="M43" s="659"/>
      <c r="N43" s="660"/>
    </row>
    <row r="44" spans="1:14" ht="17.25" customHeight="1" outlineLevel="1" x14ac:dyDescent="0.25">
      <c r="A44" s="446"/>
      <c r="B44" s="662" t="s">
        <v>72</v>
      </c>
      <c r="C44" s="451" t="s">
        <v>65</v>
      </c>
      <c r="D44" s="663" t="e">
        <f>'Příjmy kapitol celkem'!#REF!</f>
        <v>#REF!</v>
      </c>
      <c r="E44" s="527" t="e">
        <f>'Příjmy kapitol celkem'!#REF!</f>
        <v>#REF!</v>
      </c>
      <c r="F44" s="527">
        <v>70000</v>
      </c>
      <c r="G44" s="527">
        <v>70000</v>
      </c>
      <c r="H44" s="527">
        <f>'Příjmy kapitol celkem'!G94</f>
        <v>70000</v>
      </c>
      <c r="I44" s="527">
        <v>70000</v>
      </c>
      <c r="J44" s="527">
        <f>'Příjmy kapitol celkem'!H94</f>
        <v>70000</v>
      </c>
      <c r="K44" s="657">
        <f t="shared" si="0"/>
        <v>0</v>
      </c>
      <c r="L44" s="658"/>
      <c r="M44" s="659"/>
      <c r="N44" s="660"/>
    </row>
    <row r="45" spans="1:14" ht="17.25" customHeight="1" outlineLevel="1" x14ac:dyDescent="0.25">
      <c r="A45" s="446"/>
      <c r="B45" s="662" t="s">
        <v>79</v>
      </c>
      <c r="C45" s="451">
        <v>2132</v>
      </c>
      <c r="D45" s="663" t="e">
        <f>'Příjmy kapitol celkem'!#REF!</f>
        <v>#REF!</v>
      </c>
      <c r="E45" s="527" t="e">
        <f>'Příjmy kapitol celkem'!#REF!</f>
        <v>#REF!</v>
      </c>
      <c r="F45" s="527">
        <v>775800</v>
      </c>
      <c r="G45" s="527">
        <v>775800</v>
      </c>
      <c r="H45" s="527">
        <f>'Příjmy kapitol celkem'!G104</f>
        <v>765800</v>
      </c>
      <c r="I45" s="527">
        <v>765800</v>
      </c>
      <c r="J45" s="527">
        <f>'Příjmy kapitol celkem'!H104</f>
        <v>765800</v>
      </c>
      <c r="K45" s="657">
        <f t="shared" si="0"/>
        <v>0</v>
      </c>
      <c r="L45" s="658"/>
      <c r="M45" s="659"/>
      <c r="N45" s="660"/>
    </row>
    <row r="46" spans="1:14" ht="17.25" customHeight="1" outlineLevel="1" x14ac:dyDescent="0.25">
      <c r="A46" s="446"/>
      <c r="B46" s="662" t="s">
        <v>1875</v>
      </c>
      <c r="C46" s="451">
        <v>2321</v>
      </c>
      <c r="D46" s="663"/>
      <c r="E46" s="527" t="e">
        <f>'Příjmy kapitol celkem'!#REF!</f>
        <v>#REF!</v>
      </c>
      <c r="F46" s="527"/>
      <c r="G46" s="527"/>
      <c r="H46" s="527"/>
      <c r="I46" s="527">
        <v>9000</v>
      </c>
      <c r="J46" s="527">
        <f>'Příjmy kapitol celkem'!H102</f>
        <v>9000</v>
      </c>
      <c r="K46" s="657">
        <f t="shared" si="0"/>
        <v>0</v>
      </c>
      <c r="L46" s="658"/>
      <c r="M46" s="659"/>
      <c r="N46" s="660"/>
    </row>
    <row r="47" spans="1:14" ht="17.25" hidden="1" customHeight="1" outlineLevel="1" x14ac:dyDescent="0.25">
      <c r="A47" s="446"/>
      <c r="B47" s="662" t="s">
        <v>1876</v>
      </c>
      <c r="C47" s="451">
        <v>3121</v>
      </c>
      <c r="D47" s="663"/>
      <c r="E47" s="527" t="e">
        <f>'Příjmy kapitol celkem'!#REF!</f>
        <v>#REF!</v>
      </c>
      <c r="F47" s="527"/>
      <c r="G47" s="527"/>
      <c r="H47" s="527"/>
      <c r="I47" s="527"/>
      <c r="J47" s="527"/>
      <c r="K47" s="657">
        <f t="shared" si="0"/>
        <v>0</v>
      </c>
      <c r="L47" s="658"/>
      <c r="M47" s="659"/>
      <c r="N47" s="660"/>
    </row>
    <row r="48" spans="1:14" ht="17.25" customHeight="1" outlineLevel="1" x14ac:dyDescent="0.25">
      <c r="A48" s="446"/>
      <c r="B48" s="662" t="s">
        <v>430</v>
      </c>
      <c r="C48" s="451">
        <v>2322</v>
      </c>
      <c r="D48" s="663"/>
      <c r="E48" s="527" t="e">
        <f>'Příjmy kapitol celkem'!#REF!</f>
        <v>#REF!</v>
      </c>
      <c r="F48" s="527">
        <v>0</v>
      </c>
      <c r="G48" s="527">
        <v>0</v>
      </c>
      <c r="H48" s="527">
        <f>'Příjmy kapitol celkem'!G88</f>
        <v>0</v>
      </c>
      <c r="I48" s="527">
        <v>13826</v>
      </c>
      <c r="J48" s="527">
        <f>'Příjmy kapitol celkem'!H123</f>
        <v>13826</v>
      </c>
      <c r="K48" s="657">
        <f t="shared" si="0"/>
        <v>0</v>
      </c>
      <c r="L48" s="658"/>
      <c r="M48" s="659"/>
      <c r="N48" s="660"/>
    </row>
    <row r="49" spans="1:14" ht="16.5" hidden="1" customHeight="1" outlineLevel="1" x14ac:dyDescent="0.25">
      <c r="A49" s="446"/>
      <c r="B49" s="662" t="s">
        <v>68</v>
      </c>
      <c r="C49" s="451">
        <v>2111</v>
      </c>
      <c r="D49" s="663" t="e">
        <f>'Příjmy kapitol celkem'!#REF!</f>
        <v>#REF!</v>
      </c>
      <c r="E49" s="527">
        <v>0</v>
      </c>
      <c r="F49" s="527">
        <v>0</v>
      </c>
      <c r="G49" s="527">
        <v>0</v>
      </c>
      <c r="H49" s="527">
        <f>'Příjmy kapitol celkem'!G89</f>
        <v>0</v>
      </c>
      <c r="I49" s="527">
        <v>0</v>
      </c>
      <c r="J49" s="527">
        <f>'Příjmy kapitol celkem'!H89</f>
        <v>0</v>
      </c>
      <c r="K49" s="657">
        <f t="shared" si="0"/>
        <v>0</v>
      </c>
      <c r="L49" s="658"/>
      <c r="M49" s="659"/>
      <c r="N49" s="660"/>
    </row>
    <row r="50" spans="1:14" ht="17.25" hidden="1" customHeight="1" outlineLevel="1" x14ac:dyDescent="0.25">
      <c r="A50" s="446"/>
      <c r="B50" s="662" t="s">
        <v>69</v>
      </c>
      <c r="C50" s="451">
        <v>2132</v>
      </c>
      <c r="D50" s="663" t="e">
        <f>'Příjmy kapitol celkem'!#REF!</f>
        <v>#REF!</v>
      </c>
      <c r="E50" s="527" t="e">
        <f>'Příjmy kapitol celkem'!#REF!</f>
        <v>#REF!</v>
      </c>
      <c r="F50" s="527">
        <v>0</v>
      </c>
      <c r="G50" s="527">
        <v>0</v>
      </c>
      <c r="H50" s="527">
        <f>'Příjmy kapitol celkem'!G90</f>
        <v>0</v>
      </c>
      <c r="I50" s="527">
        <v>0</v>
      </c>
      <c r="J50" s="527">
        <f>'Příjmy kapitol celkem'!H90</f>
        <v>0</v>
      </c>
      <c r="K50" s="657">
        <f t="shared" si="0"/>
        <v>0</v>
      </c>
      <c r="L50" s="658"/>
      <c r="M50" s="659"/>
      <c r="N50" s="660"/>
    </row>
    <row r="51" spans="1:14" ht="17.25" hidden="1" customHeight="1" outlineLevel="1" x14ac:dyDescent="0.25">
      <c r="A51" s="446"/>
      <c r="B51" s="662" t="s">
        <v>1387</v>
      </c>
      <c r="C51" s="451">
        <v>2321</v>
      </c>
      <c r="D51" s="663" t="e">
        <f>'Příjmy kapitol celkem'!#REF!</f>
        <v>#REF!</v>
      </c>
      <c r="E51" s="527" t="e">
        <f>'Příjmy kapitol celkem'!#REF!</f>
        <v>#REF!</v>
      </c>
      <c r="F51" s="527">
        <v>0</v>
      </c>
      <c r="G51" s="527">
        <v>0</v>
      </c>
      <c r="H51" s="527">
        <f>'Příjmy kapitol celkem'!G93</f>
        <v>0</v>
      </c>
      <c r="I51" s="527">
        <v>0</v>
      </c>
      <c r="J51" s="527">
        <f>'Příjmy kapitol celkem'!H93</f>
        <v>0</v>
      </c>
      <c r="K51" s="657">
        <f t="shared" si="0"/>
        <v>0</v>
      </c>
      <c r="L51" s="658"/>
      <c r="M51" s="659"/>
      <c r="N51" s="660"/>
    </row>
    <row r="52" spans="1:14" ht="17.25" hidden="1" customHeight="1" outlineLevel="1" x14ac:dyDescent="0.25">
      <c r="A52" s="446"/>
      <c r="B52" s="662" t="s">
        <v>1071</v>
      </c>
      <c r="C52" s="451">
        <v>3121</v>
      </c>
      <c r="D52" s="663"/>
      <c r="E52" s="527" t="e">
        <f>'Příjmy kapitol celkem'!#REF!</f>
        <v>#REF!</v>
      </c>
      <c r="F52" s="527">
        <v>0</v>
      </c>
      <c r="G52" s="527">
        <v>0</v>
      </c>
      <c r="H52" s="527">
        <f>'Příjmy kapitol celkem'!G97</f>
        <v>0</v>
      </c>
      <c r="I52" s="527">
        <v>0</v>
      </c>
      <c r="J52" s="527">
        <f>'Příjmy kapitol celkem'!H97</f>
        <v>0</v>
      </c>
      <c r="K52" s="657">
        <f t="shared" si="0"/>
        <v>0</v>
      </c>
      <c r="L52" s="658"/>
      <c r="M52" s="659"/>
      <c r="N52" s="660"/>
    </row>
    <row r="53" spans="1:14" ht="17.25" hidden="1" customHeight="1" outlineLevel="1" x14ac:dyDescent="0.25">
      <c r="A53" s="446"/>
      <c r="B53" s="662" t="s">
        <v>74</v>
      </c>
      <c r="C53" s="451" t="s">
        <v>65</v>
      </c>
      <c r="D53" s="663"/>
      <c r="E53" s="527" t="e">
        <f>'Příjmy kapitol celkem'!#REF!</f>
        <v>#REF!</v>
      </c>
      <c r="F53" s="527">
        <v>0</v>
      </c>
      <c r="G53" s="527">
        <v>0</v>
      </c>
      <c r="H53" s="527">
        <f>'Příjmy kapitol celkem'!G99</f>
        <v>0</v>
      </c>
      <c r="I53" s="527">
        <v>0</v>
      </c>
      <c r="J53" s="527">
        <f>'Příjmy kapitol celkem'!H99</f>
        <v>0</v>
      </c>
      <c r="K53" s="657">
        <f t="shared" si="0"/>
        <v>0</v>
      </c>
      <c r="L53" s="658"/>
      <c r="M53" s="659"/>
      <c r="N53" s="660"/>
    </row>
    <row r="54" spans="1:14" ht="17.25" hidden="1" customHeight="1" outlineLevel="1" x14ac:dyDescent="0.25">
      <c r="A54" s="446"/>
      <c r="B54" s="662" t="s">
        <v>75</v>
      </c>
      <c r="C54" s="451" t="s">
        <v>61</v>
      </c>
      <c r="D54" s="663"/>
      <c r="E54" s="527" t="e">
        <f>'Příjmy kapitol celkem'!#REF!</f>
        <v>#REF!</v>
      </c>
      <c r="F54" s="527">
        <v>0</v>
      </c>
      <c r="G54" s="527">
        <v>0</v>
      </c>
      <c r="H54" s="527">
        <f>'Příjmy kapitol celkem'!G100</f>
        <v>0</v>
      </c>
      <c r="I54" s="527">
        <v>0</v>
      </c>
      <c r="J54" s="527">
        <f>'Příjmy kapitol celkem'!H100</f>
        <v>0</v>
      </c>
      <c r="K54" s="657">
        <f t="shared" si="0"/>
        <v>0</v>
      </c>
      <c r="L54" s="658"/>
      <c r="M54" s="659"/>
      <c r="N54" s="660"/>
    </row>
    <row r="55" spans="1:14" ht="17.25" hidden="1" customHeight="1" outlineLevel="1" x14ac:dyDescent="0.25">
      <c r="A55" s="446"/>
      <c r="B55" s="662" t="s">
        <v>77</v>
      </c>
      <c r="C55" s="451" t="s">
        <v>76</v>
      </c>
      <c r="D55" s="663"/>
      <c r="E55" s="527" t="e">
        <f>'Příjmy kapitol celkem'!#REF!</f>
        <v>#REF!</v>
      </c>
      <c r="F55" s="527">
        <v>0</v>
      </c>
      <c r="G55" s="527">
        <v>0</v>
      </c>
      <c r="H55" s="527">
        <f>'Příjmy kapitol celkem'!G101</f>
        <v>0</v>
      </c>
      <c r="I55" s="527">
        <v>0</v>
      </c>
      <c r="J55" s="527">
        <f>'Příjmy kapitol celkem'!H101</f>
        <v>0</v>
      </c>
      <c r="K55" s="657">
        <f t="shared" si="0"/>
        <v>0</v>
      </c>
      <c r="L55" s="658"/>
      <c r="M55" s="659"/>
      <c r="N55" s="660"/>
    </row>
    <row r="56" spans="1:14" ht="17.25" hidden="1" customHeight="1" outlineLevel="1" x14ac:dyDescent="0.25">
      <c r="A56" s="446"/>
      <c r="B56" s="662" t="s">
        <v>78</v>
      </c>
      <c r="C56" s="451">
        <v>2111</v>
      </c>
      <c r="D56" s="663"/>
      <c r="E56" s="527" t="e">
        <f>'Příjmy kapitol celkem'!#REF!</f>
        <v>#REF!</v>
      </c>
      <c r="F56" s="527">
        <v>0</v>
      </c>
      <c r="G56" s="527">
        <v>0</v>
      </c>
      <c r="H56" s="527">
        <f>'Příjmy kapitol celkem'!G103</f>
        <v>0</v>
      </c>
      <c r="I56" s="527">
        <v>0</v>
      </c>
      <c r="J56" s="527">
        <f>'Příjmy kapitol celkem'!H103</f>
        <v>0</v>
      </c>
      <c r="K56" s="657">
        <f t="shared" si="0"/>
        <v>0</v>
      </c>
      <c r="L56" s="658"/>
      <c r="M56" s="659"/>
      <c r="N56" s="660"/>
    </row>
    <row r="57" spans="1:14" ht="17.25" customHeight="1" outlineLevel="1" x14ac:dyDescent="0.25">
      <c r="A57" s="446"/>
      <c r="B57" s="662" t="s">
        <v>81</v>
      </c>
      <c r="C57" s="451">
        <v>2111</v>
      </c>
      <c r="D57" s="663" t="e">
        <f>'Příjmy kapitol celkem'!#REF!</f>
        <v>#REF!</v>
      </c>
      <c r="E57" s="527" t="e">
        <f>'Příjmy kapitol celkem'!#REF!</f>
        <v>#REF!</v>
      </c>
      <c r="F57" s="527">
        <v>1800000</v>
      </c>
      <c r="G57" s="527">
        <v>1800000</v>
      </c>
      <c r="H57" s="527">
        <f>'Příjmy kapitol celkem'!G106</f>
        <v>1800000</v>
      </c>
      <c r="I57" s="527">
        <v>1800000</v>
      </c>
      <c r="J57" s="527">
        <f>'Příjmy kapitol celkem'!H106</f>
        <v>1800000</v>
      </c>
      <c r="K57" s="657">
        <f t="shared" si="0"/>
        <v>0</v>
      </c>
      <c r="L57" s="658"/>
      <c r="M57" s="659"/>
      <c r="N57" s="660"/>
    </row>
    <row r="58" spans="1:14" ht="17.25" customHeight="1" outlineLevel="1" x14ac:dyDescent="0.25">
      <c r="A58" s="446"/>
      <c r="B58" s="662" t="s">
        <v>82</v>
      </c>
      <c r="C58" s="451">
        <v>2132</v>
      </c>
      <c r="D58" s="663" t="e">
        <f>'Příjmy kapitol celkem'!#REF!</f>
        <v>#REF!</v>
      </c>
      <c r="E58" s="527" t="e">
        <f>'Příjmy kapitol celkem'!#REF!</f>
        <v>#REF!</v>
      </c>
      <c r="F58" s="527">
        <v>3500000</v>
      </c>
      <c r="G58" s="527">
        <v>3600000</v>
      </c>
      <c r="H58" s="527">
        <f>'Příjmy kapitol celkem'!G107</f>
        <v>3600000</v>
      </c>
      <c r="I58" s="527">
        <v>3600000</v>
      </c>
      <c r="J58" s="527">
        <f>'Příjmy kapitol celkem'!H107</f>
        <v>3600000</v>
      </c>
      <c r="K58" s="657">
        <f t="shared" si="0"/>
        <v>0</v>
      </c>
      <c r="L58" s="658"/>
      <c r="M58" s="659"/>
      <c r="N58" s="660"/>
    </row>
    <row r="59" spans="1:14" ht="17.25" hidden="1" customHeight="1" outlineLevel="1" x14ac:dyDescent="0.25">
      <c r="A59" s="446"/>
      <c r="B59" s="662" t="s">
        <v>84</v>
      </c>
      <c r="C59" s="451">
        <v>3113</v>
      </c>
      <c r="D59" s="663"/>
      <c r="E59" s="527" t="e">
        <f>'Příjmy kapitol celkem'!#REF!</f>
        <v>#REF!</v>
      </c>
      <c r="F59" s="527">
        <v>0</v>
      </c>
      <c r="G59" s="527">
        <v>0</v>
      </c>
      <c r="H59" s="527">
        <f>'Příjmy kapitol celkem'!G132</f>
        <v>0</v>
      </c>
      <c r="I59" s="527">
        <v>0</v>
      </c>
      <c r="J59" s="527">
        <f>'Příjmy kapitol celkem'!H132</f>
        <v>0</v>
      </c>
      <c r="K59" s="657">
        <f t="shared" si="0"/>
        <v>0</v>
      </c>
      <c r="L59" s="658"/>
      <c r="M59" s="659"/>
      <c r="N59" s="660"/>
    </row>
    <row r="60" spans="1:14" ht="17.25" customHeight="1" outlineLevel="1" x14ac:dyDescent="0.25">
      <c r="A60" s="446"/>
      <c r="B60" s="662" t="s">
        <v>85</v>
      </c>
      <c r="C60" s="451" t="s">
        <v>65</v>
      </c>
      <c r="D60" s="663" t="e">
        <f>'Příjmy kapitol celkem'!#REF!</f>
        <v>#REF!</v>
      </c>
      <c r="E60" s="527" t="e">
        <f>'Příjmy kapitol celkem'!#REF!</f>
        <v>#REF!</v>
      </c>
      <c r="F60" s="527">
        <v>81000</v>
      </c>
      <c r="G60" s="527">
        <v>81000</v>
      </c>
      <c r="H60" s="527">
        <f>'Příjmy kapitol celkem'!G108</f>
        <v>81000</v>
      </c>
      <c r="I60" s="527">
        <v>81000</v>
      </c>
      <c r="J60" s="527">
        <f>'Příjmy kapitol celkem'!H108</f>
        <v>81000</v>
      </c>
      <c r="K60" s="657">
        <f t="shared" si="0"/>
        <v>0</v>
      </c>
      <c r="L60" s="658"/>
      <c r="M60" s="659"/>
      <c r="N60" s="660"/>
    </row>
    <row r="61" spans="1:14" ht="17.25" customHeight="1" outlineLevel="1" x14ac:dyDescent="0.25">
      <c r="A61" s="446"/>
      <c r="B61" s="662" t="s">
        <v>629</v>
      </c>
      <c r="C61" s="451">
        <v>2132</v>
      </c>
      <c r="D61" s="663" t="e">
        <f>'Příjmy kapitol celkem'!#REF!</f>
        <v>#REF!</v>
      </c>
      <c r="E61" s="527" t="e">
        <f>'Příjmy kapitol celkem'!#REF!</f>
        <v>#REF!</v>
      </c>
      <c r="F61" s="527">
        <v>240000</v>
      </c>
      <c r="G61" s="527">
        <v>240000</v>
      </c>
      <c r="H61" s="527">
        <f>'Příjmy kapitol celkem'!G109</f>
        <v>179395</v>
      </c>
      <c r="I61" s="527">
        <v>179395</v>
      </c>
      <c r="J61" s="527">
        <f>'Příjmy kapitol celkem'!H109</f>
        <v>179395</v>
      </c>
      <c r="K61" s="657">
        <f t="shared" si="0"/>
        <v>0</v>
      </c>
      <c r="L61" s="658"/>
      <c r="M61" s="659"/>
      <c r="N61" s="660"/>
    </row>
    <row r="62" spans="1:14" ht="17.25" customHeight="1" outlineLevel="1" x14ac:dyDescent="0.25">
      <c r="A62" s="446"/>
      <c r="B62" s="662" t="s">
        <v>630</v>
      </c>
      <c r="C62" s="451">
        <v>2111</v>
      </c>
      <c r="D62" s="663" t="e">
        <f>'Příjmy kapitol celkem'!#REF!</f>
        <v>#REF!</v>
      </c>
      <c r="E62" s="527" t="e">
        <f>'Příjmy kapitol celkem'!#REF!</f>
        <v>#REF!</v>
      </c>
      <c r="F62" s="527">
        <v>78000</v>
      </c>
      <c r="G62" s="527">
        <v>78000</v>
      </c>
      <c r="H62" s="527">
        <f>'Příjmy kapitol celkem'!G110</f>
        <v>78000</v>
      </c>
      <c r="I62" s="527">
        <v>78000</v>
      </c>
      <c r="J62" s="527">
        <f>'Příjmy kapitol celkem'!H110</f>
        <v>78000</v>
      </c>
      <c r="K62" s="657">
        <f t="shared" si="0"/>
        <v>0</v>
      </c>
      <c r="L62" s="658"/>
      <c r="M62" s="659"/>
      <c r="N62" s="660"/>
    </row>
    <row r="63" spans="1:14" ht="17.25" customHeight="1" outlineLevel="1" x14ac:dyDescent="0.25">
      <c r="A63" s="446"/>
      <c r="B63" s="662" t="s">
        <v>86</v>
      </c>
      <c r="C63" s="451">
        <v>2132</v>
      </c>
      <c r="D63" s="663" t="e">
        <f>'Příjmy kapitol celkem'!#REF!</f>
        <v>#REF!</v>
      </c>
      <c r="E63" s="527" t="e">
        <f>'Příjmy kapitol celkem'!#REF!</f>
        <v>#REF!</v>
      </c>
      <c r="F63" s="527">
        <v>400000</v>
      </c>
      <c r="G63" s="527">
        <v>400000</v>
      </c>
      <c r="H63" s="527">
        <f>'Příjmy kapitol celkem'!G111</f>
        <v>400000</v>
      </c>
      <c r="I63" s="527">
        <v>400000</v>
      </c>
      <c r="J63" s="527">
        <f>'Příjmy kapitol celkem'!H111</f>
        <v>400000</v>
      </c>
      <c r="K63" s="657">
        <f t="shared" si="0"/>
        <v>0</v>
      </c>
      <c r="L63" s="658"/>
      <c r="M63" s="659"/>
      <c r="N63" s="660"/>
    </row>
    <row r="64" spans="1:14" s="670" customFormat="1" ht="17.25" customHeight="1" outlineLevel="1" x14ac:dyDescent="0.25">
      <c r="A64" s="664"/>
      <c r="B64" s="665" t="s">
        <v>585</v>
      </c>
      <c r="C64" s="666">
        <v>2132</v>
      </c>
      <c r="D64" s="667" t="e">
        <f>'Příjmy kapitol celkem'!#REF!</f>
        <v>#REF!</v>
      </c>
      <c r="E64" s="668" t="e">
        <f>'Příjmy kapitol celkem'!#REF!</f>
        <v>#REF!</v>
      </c>
      <c r="F64" s="668">
        <v>1063000</v>
      </c>
      <c r="G64" s="668">
        <v>1063000</v>
      </c>
      <c r="H64" s="668">
        <f>'Příjmy kapitol celkem'!G112</f>
        <v>1063000</v>
      </c>
      <c r="I64" s="668">
        <v>1063000</v>
      </c>
      <c r="J64" s="668">
        <f>'Příjmy kapitol celkem'!H112</f>
        <v>1063000</v>
      </c>
      <c r="K64" s="668">
        <f t="shared" si="0"/>
        <v>0</v>
      </c>
      <c r="L64" s="658"/>
      <c r="M64" s="658"/>
      <c r="N64" s="669"/>
    </row>
    <row r="65" spans="1:14" s="670" customFormat="1" ht="17.25" hidden="1" customHeight="1" outlineLevel="1" x14ac:dyDescent="0.25">
      <c r="A65" s="664"/>
      <c r="B65" s="665" t="s">
        <v>276</v>
      </c>
      <c r="C65" s="666">
        <v>2322</v>
      </c>
      <c r="D65" s="667"/>
      <c r="E65" s="668" t="e">
        <f>'Příjmy kapitol celkem'!#REF!</f>
        <v>#REF!</v>
      </c>
      <c r="F65" s="668">
        <v>0</v>
      </c>
      <c r="G65" s="668">
        <v>0</v>
      </c>
      <c r="H65" s="668">
        <f>'Příjmy kapitol celkem'!G113</f>
        <v>0</v>
      </c>
      <c r="I65" s="668">
        <v>0</v>
      </c>
      <c r="J65" s="668">
        <f>'Příjmy kapitol celkem'!H113</f>
        <v>0</v>
      </c>
      <c r="K65" s="668">
        <f t="shared" si="0"/>
        <v>0</v>
      </c>
      <c r="L65" s="658"/>
      <c r="M65" s="658"/>
      <c r="N65" s="669"/>
    </row>
    <row r="66" spans="1:14" ht="17.25" customHeight="1" outlineLevel="1" x14ac:dyDescent="0.25">
      <c r="A66" s="446"/>
      <c r="B66" s="662" t="s">
        <v>87</v>
      </c>
      <c r="C66" s="451">
        <v>2111</v>
      </c>
      <c r="D66" s="663" t="e">
        <f>'Příjmy kapitol celkem'!#REF!</f>
        <v>#REF!</v>
      </c>
      <c r="E66" s="527" t="e">
        <f>'Příjmy kapitol celkem'!#REF!</f>
        <v>#REF!</v>
      </c>
      <c r="F66" s="527">
        <v>250000</v>
      </c>
      <c r="G66" s="527">
        <v>250000</v>
      </c>
      <c r="H66" s="527">
        <f>'Příjmy kapitol celkem'!G114</f>
        <v>250000</v>
      </c>
      <c r="I66" s="527">
        <v>250000</v>
      </c>
      <c r="J66" s="527">
        <f>'Příjmy kapitol celkem'!H114</f>
        <v>250000</v>
      </c>
      <c r="K66" s="657">
        <f t="shared" si="0"/>
        <v>0</v>
      </c>
      <c r="L66" s="658"/>
      <c r="M66" s="659"/>
      <c r="N66" s="660"/>
    </row>
    <row r="67" spans="1:14" ht="17.25" customHeight="1" outlineLevel="1" x14ac:dyDescent="0.25">
      <c r="A67" s="446"/>
      <c r="B67" s="662" t="s">
        <v>276</v>
      </c>
      <c r="C67" s="451">
        <v>2322</v>
      </c>
      <c r="D67" s="663"/>
      <c r="E67" s="527" t="e">
        <f>'Příjmy kapitol celkem'!#REF!</f>
        <v>#REF!</v>
      </c>
      <c r="F67" s="527">
        <v>0</v>
      </c>
      <c r="G67" s="527">
        <v>0</v>
      </c>
      <c r="H67" s="527">
        <f>'Příjmy kapitol celkem'!G115</f>
        <v>0</v>
      </c>
      <c r="I67" s="527">
        <v>16000</v>
      </c>
      <c r="J67" s="527">
        <f>'Příjmy kapitol celkem'!H138</f>
        <v>16000</v>
      </c>
      <c r="K67" s="657">
        <f t="shared" si="0"/>
        <v>0</v>
      </c>
      <c r="L67" s="658"/>
      <c r="M67" s="659"/>
      <c r="N67" s="660"/>
    </row>
    <row r="68" spans="1:14" ht="17.25" hidden="1" customHeight="1" outlineLevel="1" x14ac:dyDescent="0.25">
      <c r="A68" s="446"/>
      <c r="B68" s="662" t="s">
        <v>88</v>
      </c>
      <c r="C68" s="451">
        <v>2132</v>
      </c>
      <c r="D68" s="663"/>
      <c r="E68" s="527" t="e">
        <f>'Příjmy kapitol celkem'!#REF!</f>
        <v>#REF!</v>
      </c>
      <c r="F68" s="527">
        <v>0</v>
      </c>
      <c r="G68" s="527">
        <v>0</v>
      </c>
      <c r="H68" s="527">
        <f>'Příjmy kapitol celkem'!G133</f>
        <v>0</v>
      </c>
      <c r="I68" s="527">
        <v>0</v>
      </c>
      <c r="J68" s="527">
        <f>'Příjmy kapitol celkem'!H133</f>
        <v>0</v>
      </c>
      <c r="K68" s="657">
        <f t="shared" si="0"/>
        <v>0</v>
      </c>
      <c r="L68" s="658"/>
      <c r="M68" s="659"/>
      <c r="N68" s="660"/>
    </row>
    <row r="69" spans="1:14" ht="17.25" customHeight="1" outlineLevel="1" x14ac:dyDescent="0.25">
      <c r="A69" s="446"/>
      <c r="B69" s="662" t="s">
        <v>89</v>
      </c>
      <c r="C69" s="451" t="s">
        <v>65</v>
      </c>
      <c r="D69" s="663" t="e">
        <f>'Příjmy kapitol celkem'!#REF!</f>
        <v>#REF!</v>
      </c>
      <c r="E69" s="527" t="e">
        <f>'Příjmy kapitol celkem'!#REF!</f>
        <v>#REF!</v>
      </c>
      <c r="F69" s="527">
        <v>800000</v>
      </c>
      <c r="G69" s="527">
        <v>1200000</v>
      </c>
      <c r="H69" s="527">
        <f>'Příjmy kapitol celkem'!G116</f>
        <v>1200000</v>
      </c>
      <c r="I69" s="527">
        <v>1200000</v>
      </c>
      <c r="J69" s="527">
        <f>'Příjmy kapitol celkem'!H116</f>
        <v>1200000</v>
      </c>
      <c r="K69" s="657">
        <f t="shared" si="0"/>
        <v>0</v>
      </c>
      <c r="L69" s="658"/>
      <c r="M69" s="659"/>
      <c r="N69" s="660"/>
    </row>
    <row r="70" spans="1:14" ht="17.25" customHeight="1" outlineLevel="1" x14ac:dyDescent="0.25">
      <c r="A70" s="446"/>
      <c r="B70" s="662" t="s">
        <v>90</v>
      </c>
      <c r="C70" s="451">
        <v>2111</v>
      </c>
      <c r="D70" s="663">
        <v>20000</v>
      </c>
      <c r="E70" s="527" t="e">
        <f>'Příjmy kapitol celkem'!#REF!</f>
        <v>#REF!</v>
      </c>
      <c r="F70" s="527">
        <v>20000</v>
      </c>
      <c r="G70" s="527">
        <v>20000</v>
      </c>
      <c r="H70" s="527">
        <f>'Příjmy kapitol celkem'!G121</f>
        <v>20000</v>
      </c>
      <c r="I70" s="527">
        <v>20000</v>
      </c>
      <c r="J70" s="527">
        <f>'Příjmy kapitol celkem'!H121</f>
        <v>20000</v>
      </c>
      <c r="K70" s="657">
        <f t="shared" si="0"/>
        <v>0</v>
      </c>
      <c r="L70" s="658"/>
      <c r="M70" s="659"/>
      <c r="N70" s="660"/>
    </row>
    <row r="71" spans="1:14" ht="17.25" hidden="1" customHeight="1" outlineLevel="1" x14ac:dyDescent="0.25">
      <c r="A71" s="446"/>
      <c r="B71" s="662" t="s">
        <v>91</v>
      </c>
      <c r="C71" s="451" t="s">
        <v>63</v>
      </c>
      <c r="D71" s="663"/>
      <c r="E71" s="527">
        <v>29000</v>
      </c>
      <c r="F71" s="527">
        <v>0</v>
      </c>
      <c r="G71" s="527">
        <v>0</v>
      </c>
      <c r="H71" s="527">
        <f>'Příjmy kapitol celkem'!G117</f>
        <v>0</v>
      </c>
      <c r="I71" s="527">
        <v>0</v>
      </c>
      <c r="J71" s="527">
        <f>'Příjmy kapitol celkem'!H117</f>
        <v>0</v>
      </c>
      <c r="K71" s="657">
        <f t="shared" ref="K71:K136" si="1">+J71-I71</f>
        <v>0</v>
      </c>
      <c r="L71" s="658"/>
      <c r="M71" s="659"/>
      <c r="N71" s="660"/>
    </row>
    <row r="72" spans="1:14" ht="17.25" hidden="1" customHeight="1" outlineLevel="1" x14ac:dyDescent="0.25">
      <c r="A72" s="446"/>
      <c r="B72" s="662" t="s">
        <v>1389</v>
      </c>
      <c r="C72" s="451">
        <v>2212</v>
      </c>
      <c r="D72" s="663"/>
      <c r="E72" s="527" t="e">
        <f>'Příjmy kapitol celkem'!#REF!</f>
        <v>#REF!</v>
      </c>
      <c r="F72" s="527">
        <v>0</v>
      </c>
      <c r="G72" s="527">
        <v>0</v>
      </c>
      <c r="H72" s="527">
        <f>'Příjmy kapitol celkem'!G118</f>
        <v>0</v>
      </c>
      <c r="I72" s="527">
        <v>0</v>
      </c>
      <c r="J72" s="527">
        <f>'Příjmy kapitol celkem'!H118</f>
        <v>0</v>
      </c>
      <c r="K72" s="657">
        <f t="shared" si="1"/>
        <v>0</v>
      </c>
      <c r="L72" s="658"/>
      <c r="M72" s="659"/>
      <c r="N72" s="660"/>
    </row>
    <row r="73" spans="1:14" ht="17.25" customHeight="1" outlineLevel="1" x14ac:dyDescent="0.25">
      <c r="A73" s="446"/>
      <c r="B73" s="662" t="s">
        <v>570</v>
      </c>
      <c r="C73" s="451" t="s">
        <v>65</v>
      </c>
      <c r="D73" s="663"/>
      <c r="E73" s="527" t="e">
        <f>'Příjmy kapitol celkem'!#REF!</f>
        <v>#REF!</v>
      </c>
      <c r="F73" s="527">
        <v>500000</v>
      </c>
      <c r="G73" s="527">
        <v>600000</v>
      </c>
      <c r="H73" s="527">
        <f>'Příjmy kapitol celkem'!G119</f>
        <v>600000</v>
      </c>
      <c r="I73" s="527">
        <v>600000</v>
      </c>
      <c r="J73" s="527">
        <f>'Příjmy kapitol celkem'!H119</f>
        <v>600000</v>
      </c>
      <c r="K73" s="657">
        <f t="shared" si="1"/>
        <v>0</v>
      </c>
      <c r="L73" s="658"/>
      <c r="M73" s="659"/>
      <c r="N73" s="660"/>
    </row>
    <row r="74" spans="1:14" ht="17.25" hidden="1" customHeight="1" outlineLevel="1" x14ac:dyDescent="0.25">
      <c r="A74" s="446"/>
      <c r="B74" s="662" t="s">
        <v>276</v>
      </c>
      <c r="C74" s="451" t="s">
        <v>65</v>
      </c>
      <c r="D74" s="663"/>
      <c r="E74" s="527" t="e">
        <f>'Příjmy kapitol celkem'!#REF!</f>
        <v>#REF!</v>
      </c>
      <c r="F74" s="527">
        <v>0</v>
      </c>
      <c r="G74" s="527">
        <v>0</v>
      </c>
      <c r="H74" s="527">
        <f>'Příjmy kapitol celkem'!G120</f>
        <v>0</v>
      </c>
      <c r="I74" s="527">
        <v>0</v>
      </c>
      <c r="J74" s="527">
        <f>'Příjmy kapitol celkem'!H120</f>
        <v>0</v>
      </c>
      <c r="K74" s="657">
        <f t="shared" si="1"/>
        <v>0</v>
      </c>
      <c r="L74" s="658"/>
      <c r="M74" s="659"/>
      <c r="N74" s="660"/>
    </row>
    <row r="75" spans="1:14" ht="17.25" customHeight="1" outlineLevel="1" x14ac:dyDescent="0.25">
      <c r="A75" s="446"/>
      <c r="B75" s="662" t="s">
        <v>1052</v>
      </c>
      <c r="C75" s="451">
        <v>2132</v>
      </c>
      <c r="D75" s="663" t="e">
        <f>'Příjmy kapitol celkem'!#REF!</f>
        <v>#REF!</v>
      </c>
      <c r="E75" s="527">
        <v>24000</v>
      </c>
      <c r="F75" s="527">
        <v>24000</v>
      </c>
      <c r="G75" s="527">
        <v>24000</v>
      </c>
      <c r="H75" s="527">
        <f>'Příjmy kapitol celkem'!G122</f>
        <v>24000</v>
      </c>
      <c r="I75" s="527">
        <v>24000</v>
      </c>
      <c r="J75" s="527">
        <f>'Příjmy kapitol celkem'!H122</f>
        <v>24000</v>
      </c>
      <c r="K75" s="657">
        <f t="shared" si="1"/>
        <v>0</v>
      </c>
      <c r="L75" s="658"/>
      <c r="M75" s="659"/>
      <c r="N75" s="660"/>
    </row>
    <row r="76" spans="1:14" ht="17.25" hidden="1" customHeight="1" outlineLevel="1" x14ac:dyDescent="0.25">
      <c r="A76" s="446"/>
      <c r="B76" s="662" t="s">
        <v>687</v>
      </c>
      <c r="C76" s="451">
        <v>2322</v>
      </c>
      <c r="D76" s="663"/>
      <c r="E76" s="527" t="e">
        <f>'Příjmy kapitol celkem'!#REF!</f>
        <v>#REF!</v>
      </c>
      <c r="F76" s="527">
        <v>0</v>
      </c>
      <c r="G76" s="527">
        <v>0</v>
      </c>
      <c r="H76" s="527">
        <f>'Příjmy kapitol celkem'!G125</f>
        <v>0</v>
      </c>
      <c r="I76" s="527">
        <v>0</v>
      </c>
      <c r="J76" s="527">
        <f>'Příjmy kapitol celkem'!H125</f>
        <v>0</v>
      </c>
      <c r="K76" s="657">
        <f t="shared" si="1"/>
        <v>0</v>
      </c>
      <c r="L76" s="658"/>
      <c r="M76" s="659"/>
      <c r="N76" s="660"/>
    </row>
    <row r="77" spans="1:14" ht="17.25" hidden="1" customHeight="1" outlineLevel="1" x14ac:dyDescent="0.25">
      <c r="A77" s="446"/>
      <c r="B77" s="662" t="s">
        <v>92</v>
      </c>
      <c r="C77" s="451">
        <v>2111</v>
      </c>
      <c r="D77" s="663"/>
      <c r="E77" s="527" t="e">
        <f>'Příjmy kapitol celkem'!#REF!</f>
        <v>#REF!</v>
      </c>
      <c r="F77" s="527">
        <v>0</v>
      </c>
      <c r="G77" s="527">
        <v>0</v>
      </c>
      <c r="H77" s="527">
        <f>'Příjmy kapitol celkem'!G134</f>
        <v>0</v>
      </c>
      <c r="I77" s="527">
        <v>0</v>
      </c>
      <c r="J77" s="527">
        <f>'Příjmy kapitol celkem'!H134</f>
        <v>0</v>
      </c>
      <c r="K77" s="657">
        <f t="shared" si="1"/>
        <v>0</v>
      </c>
      <c r="L77" s="658"/>
      <c r="M77" s="659"/>
      <c r="N77" s="660"/>
    </row>
    <row r="78" spans="1:14" ht="17.25" customHeight="1" outlineLevel="1" x14ac:dyDescent="0.25">
      <c r="A78" s="446"/>
      <c r="B78" s="662" t="s">
        <v>93</v>
      </c>
      <c r="C78" s="451">
        <v>2111</v>
      </c>
      <c r="D78" s="663" t="e">
        <f>'Příjmy kapitol celkem'!#REF!</f>
        <v>#REF!</v>
      </c>
      <c r="E78" s="527" t="e">
        <f>'Příjmy kapitol celkem'!#REF!</f>
        <v>#REF!</v>
      </c>
      <c r="F78" s="527">
        <v>17000</v>
      </c>
      <c r="G78" s="527">
        <v>17000</v>
      </c>
      <c r="H78" s="527">
        <f>'Příjmy kapitol celkem'!G124</f>
        <v>17000</v>
      </c>
      <c r="I78" s="527">
        <v>17000</v>
      </c>
      <c r="J78" s="527">
        <f>'Příjmy kapitol celkem'!H124</f>
        <v>17000</v>
      </c>
      <c r="K78" s="657">
        <f t="shared" si="1"/>
        <v>0</v>
      </c>
      <c r="L78" s="658"/>
      <c r="M78" s="659"/>
      <c r="N78" s="660"/>
    </row>
    <row r="79" spans="1:14" ht="17.25" hidden="1" customHeight="1" outlineLevel="1" x14ac:dyDescent="0.25">
      <c r="A79" s="446"/>
      <c r="B79" s="662" t="s">
        <v>1390</v>
      </c>
      <c r="C79" s="451">
        <v>2212</v>
      </c>
      <c r="D79" s="663"/>
      <c r="E79" s="527" t="e">
        <f>'Příjmy kapitol celkem'!#REF!</f>
        <v>#REF!</v>
      </c>
      <c r="F79" s="527">
        <v>0</v>
      </c>
      <c r="G79" s="527">
        <v>0</v>
      </c>
      <c r="H79" s="527">
        <f>'Příjmy kapitol celkem'!G126</f>
        <v>0</v>
      </c>
      <c r="I79" s="527">
        <v>0</v>
      </c>
      <c r="J79" s="527">
        <f>'Příjmy kapitol celkem'!H126</f>
        <v>0</v>
      </c>
      <c r="K79" s="657">
        <f t="shared" si="1"/>
        <v>0</v>
      </c>
      <c r="L79" s="658"/>
      <c r="M79" s="659"/>
      <c r="N79" s="660"/>
    </row>
    <row r="80" spans="1:14" ht="17.25" customHeight="1" outlineLevel="1" x14ac:dyDescent="0.25">
      <c r="A80" s="446"/>
      <c r="B80" s="662" t="s">
        <v>94</v>
      </c>
      <c r="C80" s="451">
        <v>2141</v>
      </c>
      <c r="D80" s="663" t="e">
        <f>'Příjmy kapitol celkem'!#REF!</f>
        <v>#REF!</v>
      </c>
      <c r="E80" s="527" t="e">
        <f>'Příjmy kapitol celkem'!#REF!</f>
        <v>#REF!</v>
      </c>
      <c r="F80" s="527">
        <v>10000</v>
      </c>
      <c r="G80" s="527">
        <v>10000</v>
      </c>
      <c r="H80" s="527">
        <f>'Příjmy kapitol celkem'!G127</f>
        <v>10000</v>
      </c>
      <c r="I80" s="527">
        <v>10000</v>
      </c>
      <c r="J80" s="527">
        <f>'Příjmy kapitol celkem'!H127</f>
        <v>10000</v>
      </c>
      <c r="K80" s="657">
        <f t="shared" si="1"/>
        <v>0</v>
      </c>
      <c r="L80" s="658"/>
      <c r="M80" s="659"/>
      <c r="N80" s="660"/>
    </row>
    <row r="81" spans="1:14" ht="17.25" customHeight="1" outlineLevel="1" x14ac:dyDescent="0.25">
      <c r="A81" s="446"/>
      <c r="B81" s="662" t="s">
        <v>1072</v>
      </c>
      <c r="C81" s="451">
        <v>2222</v>
      </c>
      <c r="D81" s="663"/>
      <c r="E81" s="527" t="e">
        <f>'Příjmy kapitol celkem'!#REF!</f>
        <v>#REF!</v>
      </c>
      <c r="F81" s="527">
        <v>0</v>
      </c>
      <c r="G81" s="527">
        <v>0</v>
      </c>
      <c r="H81" s="527">
        <f>'Příjmy kapitol celkem'!G128</f>
        <v>0</v>
      </c>
      <c r="I81" s="527">
        <v>69916</v>
      </c>
      <c r="J81" s="527">
        <f>'Příjmy kapitol celkem'!H140</f>
        <v>69916</v>
      </c>
      <c r="K81" s="657">
        <f t="shared" si="1"/>
        <v>0</v>
      </c>
      <c r="L81" s="658"/>
      <c r="M81" s="659"/>
      <c r="N81" s="660"/>
    </row>
    <row r="82" spans="1:14" ht="17.25" hidden="1" customHeight="1" outlineLevel="1" x14ac:dyDescent="0.25">
      <c r="A82" s="446"/>
      <c r="B82" s="662" t="s">
        <v>1054</v>
      </c>
      <c r="C82" s="451">
        <v>2212</v>
      </c>
      <c r="D82" s="663"/>
      <c r="E82" s="527" t="e">
        <f>'Příjmy kapitol celkem'!#REF!</f>
        <v>#REF!</v>
      </c>
      <c r="F82" s="527">
        <v>0</v>
      </c>
      <c r="G82" s="527">
        <v>0</v>
      </c>
      <c r="H82" s="527">
        <f>'Příjmy kapitol celkem'!G135</f>
        <v>0</v>
      </c>
      <c r="I82" s="527">
        <v>0</v>
      </c>
      <c r="J82" s="527">
        <f>'Příjmy kapitol celkem'!H135</f>
        <v>0</v>
      </c>
      <c r="K82" s="657">
        <f t="shared" si="1"/>
        <v>0</v>
      </c>
      <c r="L82" s="658"/>
      <c r="M82" s="659"/>
      <c r="N82" s="660"/>
    </row>
    <row r="83" spans="1:14" ht="17.25" customHeight="1" outlineLevel="1" x14ac:dyDescent="0.25">
      <c r="A83" s="446"/>
      <c r="B83" s="662" t="s">
        <v>579</v>
      </c>
      <c r="C83" s="451">
        <v>2212</v>
      </c>
      <c r="D83" s="663" t="e">
        <f>'Příjmy kapitol celkem'!#REF!</f>
        <v>#REF!</v>
      </c>
      <c r="E83" s="527">
        <v>0</v>
      </c>
      <c r="F83" s="527">
        <v>0</v>
      </c>
      <c r="G83" s="527">
        <v>0</v>
      </c>
      <c r="H83" s="527">
        <f>'Příjmy kapitol celkem'!G136</f>
        <v>0</v>
      </c>
      <c r="I83" s="527">
        <v>94000</v>
      </c>
      <c r="J83" s="527">
        <f>'Příjmy kapitol celkem'!H136</f>
        <v>94000</v>
      </c>
      <c r="K83" s="657">
        <f t="shared" si="1"/>
        <v>0</v>
      </c>
      <c r="L83" s="658"/>
      <c r="M83" s="659"/>
      <c r="N83" s="660"/>
    </row>
    <row r="84" spans="1:14" ht="17.25" customHeight="1" outlineLevel="1" x14ac:dyDescent="0.25">
      <c r="A84" s="446"/>
      <c r="B84" s="662" t="s">
        <v>578</v>
      </c>
      <c r="C84" s="451">
        <v>2212</v>
      </c>
      <c r="D84" s="663" t="e">
        <f>'Příjmy kapitol celkem'!#REF!</f>
        <v>#REF!</v>
      </c>
      <c r="E84" s="527">
        <v>0</v>
      </c>
      <c r="F84" s="527">
        <v>0</v>
      </c>
      <c r="G84" s="527">
        <v>0</v>
      </c>
      <c r="H84" s="527">
        <f>'Příjmy kapitol celkem'!G137</f>
        <v>0</v>
      </c>
      <c r="I84" s="527">
        <v>71300</v>
      </c>
      <c r="J84" s="527">
        <f>'Příjmy kapitol celkem'!H137</f>
        <v>71300</v>
      </c>
      <c r="K84" s="657">
        <f t="shared" si="1"/>
        <v>0</v>
      </c>
      <c r="L84" s="658"/>
      <c r="M84" s="659"/>
      <c r="N84" s="660"/>
    </row>
    <row r="85" spans="1:14" ht="17.25" customHeight="1" outlineLevel="1" x14ac:dyDescent="0.25">
      <c r="A85" s="446"/>
      <c r="B85" s="662" t="s">
        <v>431</v>
      </c>
      <c r="C85" s="451">
        <v>2132</v>
      </c>
      <c r="D85" s="663" t="e">
        <f>'Příjmy kapitol celkem'!#REF!</f>
        <v>#REF!</v>
      </c>
      <c r="E85" s="527" t="e">
        <f>'Příjmy kapitol celkem'!#REF!</f>
        <v>#REF!</v>
      </c>
      <c r="F85" s="527">
        <v>4400</v>
      </c>
      <c r="G85" s="527">
        <v>4400</v>
      </c>
      <c r="H85" s="527">
        <f>'Příjmy kapitol celkem'!G129</f>
        <v>4400</v>
      </c>
      <c r="I85" s="527">
        <v>4400</v>
      </c>
      <c r="J85" s="527">
        <f>'Příjmy kapitol celkem'!H129</f>
        <v>4400</v>
      </c>
      <c r="K85" s="657">
        <f t="shared" si="1"/>
        <v>0</v>
      </c>
      <c r="L85" s="658"/>
      <c r="M85" s="659"/>
      <c r="N85" s="660"/>
    </row>
    <row r="86" spans="1:14" ht="15.75" outlineLevel="1" x14ac:dyDescent="0.25">
      <c r="A86" s="446"/>
      <c r="B86" s="662" t="s">
        <v>280</v>
      </c>
      <c r="C86" s="451">
        <v>2119</v>
      </c>
      <c r="D86" s="663" t="e">
        <f>'Příjmy kapitol celkem'!#REF!</f>
        <v>#REF!</v>
      </c>
      <c r="E86" s="527" t="e">
        <f>'Příjmy kapitol celkem'!#REF!</f>
        <v>#REF!</v>
      </c>
      <c r="F86" s="527">
        <v>300000</v>
      </c>
      <c r="G86" s="527">
        <v>300000</v>
      </c>
      <c r="H86" s="527">
        <f>'Příjmy kapitol celkem'!G131</f>
        <v>300000</v>
      </c>
      <c r="I86" s="527">
        <v>300000</v>
      </c>
      <c r="J86" s="527">
        <f>'Příjmy kapitol celkem'!H131</f>
        <v>300000</v>
      </c>
      <c r="K86" s="657">
        <f t="shared" si="1"/>
        <v>0</v>
      </c>
      <c r="L86" s="658"/>
      <c r="M86" s="659"/>
      <c r="N86" s="660"/>
    </row>
    <row r="87" spans="1:14" ht="18" customHeight="1" x14ac:dyDescent="0.3">
      <c r="A87" s="446"/>
      <c r="B87" s="446"/>
      <c r="C87" s="451"/>
      <c r="D87" s="642"/>
      <c r="E87" s="451"/>
      <c r="F87" s="451"/>
      <c r="G87" s="451"/>
      <c r="H87" s="527"/>
      <c r="I87" s="527"/>
      <c r="J87" s="527"/>
      <c r="K87" s="657">
        <f t="shared" si="1"/>
        <v>0</v>
      </c>
      <c r="L87" s="658"/>
      <c r="M87" s="659"/>
      <c r="N87" s="660"/>
    </row>
    <row r="88" spans="1:14" s="653" customFormat="1" ht="17.25" thickBot="1" x14ac:dyDescent="0.35">
      <c r="A88" s="645" t="s">
        <v>277</v>
      </c>
      <c r="B88" s="645" t="s">
        <v>278</v>
      </c>
      <c r="C88" s="646"/>
      <c r="D88" s="647" t="e">
        <f>SUM(D89:D91)</f>
        <v>#REF!</v>
      </c>
      <c r="E88" s="648" t="e">
        <f>SUM(E89:E91)</f>
        <v>#REF!</v>
      </c>
      <c r="F88" s="648">
        <v>65000</v>
      </c>
      <c r="G88" s="648">
        <v>65000</v>
      </c>
      <c r="H88" s="648">
        <f>+H89+H90+H91</f>
        <v>65000</v>
      </c>
      <c r="I88" s="648">
        <v>65000</v>
      </c>
      <c r="J88" s="648">
        <f>+J89+J90+J91</f>
        <v>65000</v>
      </c>
      <c r="K88" s="649">
        <f t="shared" si="1"/>
        <v>0</v>
      </c>
      <c r="L88" s="658"/>
      <c r="M88" s="659"/>
      <c r="N88" s="660"/>
    </row>
    <row r="89" spans="1:14" ht="16.5" customHeight="1" outlineLevel="1" x14ac:dyDescent="0.25">
      <c r="A89" s="446"/>
      <c r="B89" s="662" t="s">
        <v>279</v>
      </c>
      <c r="C89" s="451">
        <v>3111</v>
      </c>
      <c r="D89" s="663" t="e">
        <f>'Příjmy kapitol celkem'!#REF!</f>
        <v>#REF!</v>
      </c>
      <c r="E89" s="527" t="e">
        <f>'Příjmy kapitol celkem'!#REF!</f>
        <v>#REF!</v>
      </c>
      <c r="F89" s="527">
        <v>0</v>
      </c>
      <c r="G89" s="527">
        <v>0</v>
      </c>
      <c r="H89" s="527">
        <f>'Příjmy kapitol celkem'!G139</f>
        <v>0</v>
      </c>
      <c r="I89" s="527">
        <v>0</v>
      </c>
      <c r="J89" s="527">
        <f>'Příjmy kapitol celkem'!H139</f>
        <v>0</v>
      </c>
      <c r="K89" s="657">
        <f t="shared" si="1"/>
        <v>0</v>
      </c>
      <c r="L89" s="658"/>
      <c r="M89" s="659"/>
      <c r="N89" s="660"/>
    </row>
    <row r="90" spans="1:14" ht="16.5" customHeight="1" outlineLevel="1" x14ac:dyDescent="0.25">
      <c r="A90" s="446"/>
      <c r="B90" s="662" t="s">
        <v>97</v>
      </c>
      <c r="C90" s="451" t="s">
        <v>96</v>
      </c>
      <c r="D90" s="663" t="e">
        <f>'Příjmy kapitol celkem'!#REF!</f>
        <v>#REF!</v>
      </c>
      <c r="E90" s="527" t="e">
        <f>'Příjmy kapitol celkem'!#REF!</f>
        <v>#REF!</v>
      </c>
      <c r="F90" s="527">
        <v>65000</v>
      </c>
      <c r="G90" s="527">
        <v>65000</v>
      </c>
      <c r="H90" s="527">
        <f>'Příjmy kapitol celkem'!G130</f>
        <v>65000</v>
      </c>
      <c r="I90" s="527">
        <v>65000</v>
      </c>
      <c r="J90" s="527">
        <f>'Příjmy kapitol celkem'!H130</f>
        <v>65000</v>
      </c>
      <c r="K90" s="657">
        <f t="shared" si="1"/>
        <v>0</v>
      </c>
      <c r="L90" s="658"/>
      <c r="M90" s="659"/>
      <c r="N90" s="660"/>
    </row>
    <row r="91" spans="1:14" ht="16.5" hidden="1" customHeight="1" outlineLevel="1" x14ac:dyDescent="0.3">
      <c r="A91" s="446"/>
      <c r="B91" s="662" t="s">
        <v>281</v>
      </c>
      <c r="C91" s="451">
        <v>2132</v>
      </c>
      <c r="D91" s="642"/>
      <c r="E91" s="451"/>
      <c r="F91" s="451"/>
      <c r="G91" s="451"/>
      <c r="H91" s="527"/>
      <c r="I91" s="527"/>
      <c r="J91" s="527"/>
      <c r="K91" s="657">
        <f t="shared" si="1"/>
        <v>0</v>
      </c>
      <c r="L91" s="658"/>
      <c r="M91" s="659"/>
      <c r="N91" s="660"/>
    </row>
    <row r="92" spans="1:14" ht="13.5" customHeight="1" outlineLevel="1" x14ac:dyDescent="0.3">
      <c r="A92" s="446"/>
      <c r="B92" s="662"/>
      <c r="C92" s="451"/>
      <c r="D92" s="642"/>
      <c r="E92" s="451"/>
      <c r="F92" s="451"/>
      <c r="G92" s="451"/>
      <c r="H92" s="527"/>
      <c r="I92" s="527"/>
      <c r="J92" s="527"/>
      <c r="K92" s="657">
        <f t="shared" si="1"/>
        <v>0</v>
      </c>
      <c r="L92" s="658"/>
      <c r="M92" s="659"/>
      <c r="N92" s="660"/>
    </row>
    <row r="93" spans="1:14" s="653" customFormat="1" ht="17.25" thickBot="1" x14ac:dyDescent="0.35">
      <c r="A93" s="645" t="s">
        <v>282</v>
      </c>
      <c r="B93" s="645" t="s">
        <v>283</v>
      </c>
      <c r="C93" s="646"/>
      <c r="D93" s="647" t="e">
        <f>SUM(D94:D129)</f>
        <v>#REF!</v>
      </c>
      <c r="E93" s="648" t="e">
        <f>SUM(E94:E129)</f>
        <v>#REF!</v>
      </c>
      <c r="F93" s="648">
        <v>14248600</v>
      </c>
      <c r="G93" s="648">
        <v>23190268</v>
      </c>
      <c r="H93" s="648">
        <f>SUM(H94:H129)</f>
        <v>27683537</v>
      </c>
      <c r="I93" s="648">
        <v>37041174</v>
      </c>
      <c r="J93" s="648">
        <f>SUM(J94:J129)</f>
        <v>37184374</v>
      </c>
      <c r="K93" s="649">
        <f t="shared" si="1"/>
        <v>143200</v>
      </c>
      <c r="L93" s="658"/>
      <c r="M93" s="659"/>
      <c r="N93" s="660"/>
    </row>
    <row r="94" spans="1:14" ht="19.5" hidden="1" customHeight="1" outlineLevel="1" x14ac:dyDescent="0.3">
      <c r="A94" s="446"/>
      <c r="B94" s="662" t="s">
        <v>40</v>
      </c>
      <c r="C94" s="451" t="s">
        <v>39</v>
      </c>
      <c r="D94" s="642"/>
      <c r="E94" s="451">
        <v>0</v>
      </c>
      <c r="F94" s="451">
        <v>0</v>
      </c>
      <c r="G94" s="451">
        <v>0</v>
      </c>
      <c r="H94" s="527">
        <f>'Příjmy kapitol celkem'!G31</f>
        <v>0</v>
      </c>
      <c r="I94" s="527">
        <v>0</v>
      </c>
      <c r="J94" s="527">
        <f>'Příjmy kapitol celkem'!H31</f>
        <v>0</v>
      </c>
      <c r="K94" s="657">
        <f t="shared" si="1"/>
        <v>0</v>
      </c>
      <c r="L94" s="658"/>
      <c r="M94" s="659"/>
      <c r="N94" s="660"/>
    </row>
    <row r="95" spans="1:14" ht="19.5" customHeight="1" outlineLevel="1" x14ac:dyDescent="0.3">
      <c r="A95" s="446"/>
      <c r="B95" s="662" t="s">
        <v>2142</v>
      </c>
      <c r="C95" s="451" t="s">
        <v>39</v>
      </c>
      <c r="D95" s="642"/>
      <c r="E95" s="451"/>
      <c r="F95" s="451"/>
      <c r="G95" s="451"/>
      <c r="H95" s="527"/>
      <c r="I95" s="527"/>
      <c r="J95" s="527">
        <f>'Příjmy kapitol celkem'!I32</f>
        <v>112000</v>
      </c>
      <c r="K95" s="657">
        <f t="shared" si="1"/>
        <v>112000</v>
      </c>
      <c r="L95" s="658"/>
      <c r="M95" s="659"/>
      <c r="N95" s="660"/>
    </row>
    <row r="96" spans="1:14" ht="19.5" customHeight="1" outlineLevel="1" collapsed="1" x14ac:dyDescent="0.3">
      <c r="A96" s="446"/>
      <c r="B96" s="662" t="s">
        <v>2122</v>
      </c>
      <c r="C96" s="451" t="s">
        <v>39</v>
      </c>
      <c r="D96" s="642"/>
      <c r="E96" s="527" t="e">
        <f>'Příjmy kapitol celkem'!#REF!</f>
        <v>#REF!</v>
      </c>
      <c r="F96" s="527">
        <v>0</v>
      </c>
      <c r="G96" s="527">
        <v>0</v>
      </c>
      <c r="H96" s="527">
        <f>'Příjmy kapitol celkem'!G33</f>
        <v>0</v>
      </c>
      <c r="I96" s="527">
        <v>8605000</v>
      </c>
      <c r="J96" s="527">
        <f>'Příjmy kapitol celkem'!H33</f>
        <v>8605000</v>
      </c>
      <c r="K96" s="657">
        <f t="shared" si="1"/>
        <v>0</v>
      </c>
      <c r="L96" s="658"/>
      <c r="M96" s="659"/>
      <c r="N96" s="660"/>
    </row>
    <row r="97" spans="1:14" ht="19.5" customHeight="1" outlineLevel="1" x14ac:dyDescent="0.25">
      <c r="A97" s="446"/>
      <c r="B97" s="662" t="s">
        <v>41</v>
      </c>
      <c r="C97" s="451">
        <v>4112</v>
      </c>
      <c r="D97" s="663" t="e">
        <f>'Příjmy kapitol celkem'!#REF!</f>
        <v>#REF!</v>
      </c>
      <c r="E97" s="527" t="e">
        <f>'Příjmy kapitol celkem'!#REF!</f>
        <v>#REF!</v>
      </c>
      <c r="F97" s="527">
        <v>8974600</v>
      </c>
      <c r="G97" s="527">
        <v>8974600</v>
      </c>
      <c r="H97" s="527">
        <f>'Příjmy kapitol celkem'!G34</f>
        <v>8721200</v>
      </c>
      <c r="I97" s="527">
        <v>8721200</v>
      </c>
      <c r="J97" s="527">
        <f>'Příjmy kapitol celkem'!H34</f>
        <v>8721200</v>
      </c>
      <c r="K97" s="657">
        <f t="shared" si="1"/>
        <v>0</v>
      </c>
      <c r="L97" s="658"/>
      <c r="M97" s="659"/>
      <c r="N97" s="660"/>
    </row>
    <row r="98" spans="1:14" ht="19.5" customHeight="1" outlineLevel="1" x14ac:dyDescent="0.25">
      <c r="A98" s="446"/>
      <c r="B98" s="662" t="s">
        <v>42</v>
      </c>
      <c r="C98" s="451">
        <v>4121</v>
      </c>
      <c r="D98" s="663" t="e">
        <f>'Příjmy kapitol celkem'!#REF!</f>
        <v>#REF!</v>
      </c>
      <c r="E98" s="527" t="e">
        <f>'Příjmy kapitol celkem'!#REF!</f>
        <v>#REF!</v>
      </c>
      <c r="F98" s="527">
        <v>400000</v>
      </c>
      <c r="G98" s="527">
        <v>400000</v>
      </c>
      <c r="H98" s="527">
        <f>'Příjmy kapitol celkem'!G35</f>
        <v>400000</v>
      </c>
      <c r="I98" s="527">
        <v>400000</v>
      </c>
      <c r="J98" s="527">
        <f>'Příjmy kapitol celkem'!H35</f>
        <v>400000</v>
      </c>
      <c r="K98" s="657">
        <f t="shared" si="1"/>
        <v>0</v>
      </c>
      <c r="L98" s="658"/>
      <c r="M98" s="659"/>
      <c r="N98" s="660"/>
    </row>
    <row r="99" spans="1:14" ht="19.5" customHeight="1" outlineLevel="1" x14ac:dyDescent="0.25">
      <c r="A99" s="446"/>
      <c r="B99" s="662" t="s">
        <v>284</v>
      </c>
      <c r="C99" s="451">
        <v>4121</v>
      </c>
      <c r="D99" s="663" t="e">
        <f>'Příjmy kapitol celkem'!#REF!</f>
        <v>#REF!</v>
      </c>
      <c r="E99" s="527" t="e">
        <f>'Příjmy kapitol celkem'!#REF!</f>
        <v>#REF!</v>
      </c>
      <c r="F99" s="527">
        <v>800000</v>
      </c>
      <c r="G99" s="527">
        <v>898400</v>
      </c>
      <c r="H99" s="527">
        <f>'Příjmy kapitol celkem'!G37</f>
        <v>898400</v>
      </c>
      <c r="I99" s="527">
        <v>898400</v>
      </c>
      <c r="J99" s="527">
        <f>'Příjmy kapitol celkem'!H37</f>
        <v>898400</v>
      </c>
      <c r="K99" s="657">
        <f t="shared" si="1"/>
        <v>0</v>
      </c>
      <c r="L99" s="658"/>
      <c r="M99" s="659"/>
      <c r="N99" s="660"/>
    </row>
    <row r="100" spans="1:14" ht="19.5" hidden="1" customHeight="1" outlineLevel="1" x14ac:dyDescent="0.25">
      <c r="A100" s="446"/>
      <c r="B100" s="662" t="s">
        <v>970</v>
      </c>
      <c r="C100" s="451">
        <v>4213</v>
      </c>
      <c r="D100" s="663" t="e">
        <f>'Příjmy kapitol celkem'!#REF!</f>
        <v>#REF!</v>
      </c>
      <c r="E100" s="527">
        <v>0</v>
      </c>
      <c r="F100" s="527">
        <v>0</v>
      </c>
      <c r="G100" s="527">
        <v>0</v>
      </c>
      <c r="H100" s="527">
        <f>'Příjmy kapitol celkem'!G38</f>
        <v>0</v>
      </c>
      <c r="I100" s="527">
        <v>0</v>
      </c>
      <c r="J100" s="527">
        <f>'Příjmy kapitol celkem'!H38</f>
        <v>0</v>
      </c>
      <c r="K100" s="657">
        <f t="shared" si="1"/>
        <v>0</v>
      </c>
      <c r="L100" s="658"/>
      <c r="M100" s="659"/>
      <c r="N100" s="660"/>
    </row>
    <row r="101" spans="1:14" ht="19.5" customHeight="1" outlineLevel="1" x14ac:dyDescent="0.25">
      <c r="A101" s="446"/>
      <c r="B101" s="662" t="s">
        <v>971</v>
      </c>
      <c r="C101" s="451">
        <v>4213</v>
      </c>
      <c r="D101" s="663" t="e">
        <f>'Příjmy kapitol celkem'!#REF!</f>
        <v>#REF!</v>
      </c>
      <c r="E101" s="527">
        <v>0</v>
      </c>
      <c r="F101" s="527">
        <v>0</v>
      </c>
      <c r="G101" s="527">
        <v>0</v>
      </c>
      <c r="H101" s="527">
        <f>'Příjmy kapitol celkem'!G39</f>
        <v>383215</v>
      </c>
      <c r="I101" s="527">
        <v>383215</v>
      </c>
      <c r="J101" s="527">
        <f>'Příjmy kapitol celkem'!H39</f>
        <v>383215</v>
      </c>
      <c r="K101" s="657">
        <f t="shared" si="1"/>
        <v>0</v>
      </c>
      <c r="L101" s="658"/>
      <c r="M101" s="659"/>
      <c r="N101" s="660"/>
    </row>
    <row r="102" spans="1:14" ht="19.5" hidden="1" customHeight="1" outlineLevel="1" x14ac:dyDescent="0.25">
      <c r="A102" s="446"/>
      <c r="B102" s="662" t="s">
        <v>969</v>
      </c>
      <c r="C102" s="451">
        <v>4213</v>
      </c>
      <c r="D102" s="663" t="e">
        <f>'Příjmy kapitol celkem'!#REF!</f>
        <v>#REF!</v>
      </c>
      <c r="E102" s="527" t="e">
        <f>'Příjmy kapitol celkem'!#REF!</f>
        <v>#REF!</v>
      </c>
      <c r="F102" s="527">
        <v>0</v>
      </c>
      <c r="G102" s="527">
        <v>0</v>
      </c>
      <c r="H102" s="527">
        <f>'Příjmy kapitol celkem'!G40</f>
        <v>0</v>
      </c>
      <c r="I102" s="527">
        <v>0</v>
      </c>
      <c r="J102" s="527">
        <f>'Příjmy kapitol celkem'!H40</f>
        <v>0</v>
      </c>
      <c r="K102" s="657">
        <f t="shared" si="1"/>
        <v>0</v>
      </c>
      <c r="L102" s="658"/>
      <c r="M102" s="659"/>
      <c r="N102" s="660"/>
    </row>
    <row r="103" spans="1:14" ht="19.5" hidden="1" customHeight="1" outlineLevel="1" x14ac:dyDescent="0.25">
      <c r="A103" s="446"/>
      <c r="B103" s="662" t="s">
        <v>1852</v>
      </c>
      <c r="C103" s="451">
        <v>4116</v>
      </c>
      <c r="D103" s="663"/>
      <c r="E103" s="527" t="e">
        <f>'Příjmy kapitol celkem'!#REF!</f>
        <v>#REF!</v>
      </c>
      <c r="F103" s="527">
        <v>0</v>
      </c>
      <c r="G103" s="527">
        <v>0</v>
      </c>
      <c r="H103" s="527">
        <f>'Příjmy kapitol celkem'!G41</f>
        <v>0</v>
      </c>
      <c r="I103" s="527">
        <v>0</v>
      </c>
      <c r="J103" s="527">
        <f>'Příjmy kapitol celkem'!H41</f>
        <v>0</v>
      </c>
      <c r="K103" s="657">
        <f t="shared" si="1"/>
        <v>0</v>
      </c>
      <c r="L103" s="658"/>
      <c r="M103" s="659"/>
      <c r="N103" s="660"/>
    </row>
    <row r="104" spans="1:14" ht="19.5" customHeight="1" outlineLevel="1" x14ac:dyDescent="0.25">
      <c r="A104" s="446"/>
      <c r="B104" s="662" t="s">
        <v>973</v>
      </c>
      <c r="C104" s="451">
        <v>4213</v>
      </c>
      <c r="D104" s="663" t="e">
        <f>'Příjmy kapitol celkem'!#REF!</f>
        <v>#REF!</v>
      </c>
      <c r="E104" s="527" t="e">
        <f>'Příjmy kapitol celkem'!#REF!</f>
        <v>#REF!</v>
      </c>
      <c r="F104" s="527">
        <v>0</v>
      </c>
      <c r="G104" s="527">
        <v>1900000</v>
      </c>
      <c r="H104" s="527">
        <f>'Příjmy kapitol celkem'!G43</f>
        <v>1900000</v>
      </c>
      <c r="I104" s="527">
        <v>1900000</v>
      </c>
      <c r="J104" s="527">
        <f>'Příjmy kapitol celkem'!H43</f>
        <v>1900000</v>
      </c>
      <c r="K104" s="657">
        <f t="shared" si="1"/>
        <v>0</v>
      </c>
      <c r="L104" s="658"/>
      <c r="M104" s="659"/>
      <c r="N104" s="660"/>
    </row>
    <row r="105" spans="1:14" ht="19.5" hidden="1" customHeight="1" outlineLevel="1" x14ac:dyDescent="0.25">
      <c r="A105" s="446"/>
      <c r="B105" s="662" t="s">
        <v>886</v>
      </c>
      <c r="C105" s="451">
        <v>4213</v>
      </c>
      <c r="D105" s="663" t="e">
        <f>'Příjmy kapitol celkem'!#REF!</f>
        <v>#REF!</v>
      </c>
      <c r="E105" s="527" t="e">
        <f>'Příjmy kapitol celkem'!#REF!</f>
        <v>#REF!</v>
      </c>
      <c r="F105" s="527">
        <v>0</v>
      </c>
      <c r="G105" s="527">
        <v>0</v>
      </c>
      <c r="H105" s="527">
        <f>'Příjmy kapitol celkem'!G42</f>
        <v>0</v>
      </c>
      <c r="I105" s="527">
        <v>0</v>
      </c>
      <c r="J105" s="527">
        <f>'Příjmy kapitol celkem'!H42</f>
        <v>0</v>
      </c>
      <c r="K105" s="657">
        <f t="shared" si="1"/>
        <v>0</v>
      </c>
      <c r="L105" s="658"/>
      <c r="M105" s="659"/>
      <c r="N105" s="660"/>
    </row>
    <row r="106" spans="1:14" ht="19.5" customHeight="1" outlineLevel="1" x14ac:dyDescent="0.25">
      <c r="A106" s="446"/>
      <c r="B106" s="662" t="s">
        <v>2121</v>
      </c>
      <c r="C106" s="451">
        <v>4122</v>
      </c>
      <c r="D106" s="663"/>
      <c r="E106" s="527"/>
      <c r="F106" s="527"/>
      <c r="G106" s="527"/>
      <c r="H106" s="527"/>
      <c r="I106" s="527">
        <v>107000</v>
      </c>
      <c r="J106" s="527">
        <f>'Příjmy kapitol celkem'!H77</f>
        <v>107000</v>
      </c>
      <c r="K106" s="657">
        <f t="shared" si="1"/>
        <v>0</v>
      </c>
      <c r="L106" s="658"/>
      <c r="M106" s="659"/>
      <c r="N106" s="660"/>
    </row>
    <row r="107" spans="1:14" ht="19.5" customHeight="1" outlineLevel="1" x14ac:dyDescent="0.25">
      <c r="A107" s="446"/>
      <c r="B107" s="662" t="s">
        <v>54</v>
      </c>
      <c r="C107" s="451" t="s">
        <v>35</v>
      </c>
      <c r="D107" s="663" t="e">
        <f>'Příjmy kapitol celkem'!#REF!</f>
        <v>#REF!</v>
      </c>
      <c r="E107" s="527">
        <v>1574000</v>
      </c>
      <c r="F107" s="527">
        <v>1574000</v>
      </c>
      <c r="G107" s="527">
        <v>1574000</v>
      </c>
      <c r="H107" s="527">
        <f>'Příjmy kapitol celkem'!G78</f>
        <v>1574000</v>
      </c>
      <c r="I107" s="527">
        <v>1574000</v>
      </c>
      <c r="J107" s="527">
        <f>'Příjmy kapitol celkem'!H78</f>
        <v>1574000</v>
      </c>
      <c r="K107" s="657">
        <f t="shared" si="1"/>
        <v>0</v>
      </c>
      <c r="L107" s="658"/>
      <c r="M107" s="659"/>
      <c r="N107" s="660"/>
    </row>
    <row r="108" spans="1:14" ht="19.5" customHeight="1" outlineLevel="1" x14ac:dyDescent="0.25">
      <c r="A108" s="446"/>
      <c r="B108" s="662" t="s">
        <v>2124</v>
      </c>
      <c r="C108" s="451">
        <v>4116</v>
      </c>
      <c r="D108" s="663"/>
      <c r="E108" s="527" t="e">
        <f>'Příjmy kapitol celkem'!#REF!</f>
        <v>#REF!</v>
      </c>
      <c r="F108" s="527">
        <v>0</v>
      </c>
      <c r="G108" s="527">
        <v>0</v>
      </c>
      <c r="H108" s="527">
        <f>'Příjmy kapitol celkem'!G45</f>
        <v>0</v>
      </c>
      <c r="I108" s="527">
        <v>105000</v>
      </c>
      <c r="J108" s="527">
        <f>'Příjmy kapitol celkem'!H44</f>
        <v>105000</v>
      </c>
      <c r="K108" s="657">
        <f t="shared" si="1"/>
        <v>0</v>
      </c>
      <c r="L108" s="658"/>
      <c r="M108" s="659"/>
      <c r="N108" s="660"/>
    </row>
    <row r="109" spans="1:14" ht="19.5" customHeight="1" outlineLevel="1" x14ac:dyDescent="0.25">
      <c r="A109" s="446"/>
      <c r="B109" s="662" t="s">
        <v>2120</v>
      </c>
      <c r="C109" s="451">
        <v>4116</v>
      </c>
      <c r="D109" s="663"/>
      <c r="E109" s="527">
        <v>451206</v>
      </c>
      <c r="F109" s="527">
        <v>0</v>
      </c>
      <c r="G109" s="527">
        <v>0</v>
      </c>
      <c r="H109" s="527">
        <f>'Příjmy kapitol celkem'!G46</f>
        <v>0</v>
      </c>
      <c r="I109" s="527">
        <v>140637</v>
      </c>
      <c r="J109" s="527">
        <f>'Příjmy kapitol celkem'!H46</f>
        <v>140637</v>
      </c>
      <c r="K109" s="657">
        <f t="shared" si="1"/>
        <v>0</v>
      </c>
      <c r="L109" s="658"/>
      <c r="M109" s="659"/>
      <c r="N109" s="660"/>
    </row>
    <row r="110" spans="1:14" ht="19.5" customHeight="1" outlineLevel="1" x14ac:dyDescent="0.25">
      <c r="A110" s="446"/>
      <c r="B110" s="662" t="s">
        <v>2143</v>
      </c>
      <c r="C110" s="451">
        <v>4116</v>
      </c>
      <c r="D110" s="663"/>
      <c r="E110" s="527"/>
      <c r="F110" s="527"/>
      <c r="G110" s="527"/>
      <c r="H110" s="527"/>
      <c r="I110" s="527"/>
      <c r="J110" s="527">
        <f>'Příjmy kapitol celkem'!I45</f>
        <v>31200</v>
      </c>
      <c r="K110" s="657">
        <f t="shared" si="1"/>
        <v>31200</v>
      </c>
      <c r="L110" s="658"/>
      <c r="M110" s="659"/>
      <c r="N110" s="660"/>
    </row>
    <row r="111" spans="1:14" ht="19.5" hidden="1" customHeight="1" outlineLevel="1" x14ac:dyDescent="0.25">
      <c r="A111" s="446"/>
      <c r="B111" s="662" t="s">
        <v>1817</v>
      </c>
      <c r="C111" s="451">
        <v>4122</v>
      </c>
      <c r="D111" s="663"/>
      <c r="E111" s="527">
        <v>2626921</v>
      </c>
      <c r="F111" s="527">
        <v>0</v>
      </c>
      <c r="G111" s="527">
        <v>0</v>
      </c>
      <c r="H111" s="527">
        <f>'Příjmy kapitol celkem'!G47</f>
        <v>0</v>
      </c>
      <c r="I111" s="527">
        <v>0</v>
      </c>
      <c r="J111" s="527">
        <f>'Příjmy kapitol celkem'!H47</f>
        <v>0</v>
      </c>
      <c r="K111" s="657">
        <f t="shared" si="1"/>
        <v>0</v>
      </c>
      <c r="L111" s="658"/>
      <c r="M111" s="659"/>
      <c r="N111" s="660"/>
    </row>
    <row r="112" spans="1:14" ht="19.5" hidden="1" customHeight="1" outlineLevel="1" x14ac:dyDescent="0.25">
      <c r="A112" s="446"/>
      <c r="B112" s="662" t="s">
        <v>907</v>
      </c>
      <c r="C112" s="451">
        <v>4122</v>
      </c>
      <c r="D112" s="663"/>
      <c r="E112" s="527">
        <v>9832019</v>
      </c>
      <c r="F112" s="527">
        <v>0</v>
      </c>
      <c r="G112" s="527">
        <v>0</v>
      </c>
      <c r="H112" s="527">
        <f>'Příjmy kapitol celkem'!G53</f>
        <v>0</v>
      </c>
      <c r="I112" s="527">
        <v>0</v>
      </c>
      <c r="J112" s="527">
        <f>'Příjmy kapitol celkem'!H53</f>
        <v>0</v>
      </c>
      <c r="K112" s="657">
        <f t="shared" si="1"/>
        <v>0</v>
      </c>
      <c r="L112" s="658"/>
      <c r="M112" s="659"/>
      <c r="N112" s="660"/>
    </row>
    <row r="113" spans="1:14" ht="19.5" customHeight="1" outlineLevel="1" x14ac:dyDescent="0.25">
      <c r="A113" s="446"/>
      <c r="B113" s="662" t="s">
        <v>2134</v>
      </c>
      <c r="C113" s="451" t="s">
        <v>45</v>
      </c>
      <c r="D113" s="663"/>
      <c r="E113" s="527"/>
      <c r="F113" s="527"/>
      <c r="G113" s="527"/>
      <c r="H113" s="527"/>
      <c r="I113" s="527">
        <v>400000</v>
      </c>
      <c r="J113" s="527">
        <f>'Příjmy kapitol celkem'!H54</f>
        <v>400000</v>
      </c>
      <c r="K113" s="657">
        <f t="shared" si="1"/>
        <v>0</v>
      </c>
      <c r="L113" s="658"/>
      <c r="M113" s="659"/>
      <c r="N113" s="660"/>
    </row>
    <row r="114" spans="1:14" ht="19.5" hidden="1" customHeight="1" outlineLevel="1" x14ac:dyDescent="0.25">
      <c r="A114" s="446"/>
      <c r="B114" s="662" t="s">
        <v>1810</v>
      </c>
      <c r="C114" s="451">
        <v>4216</v>
      </c>
      <c r="D114" s="663"/>
      <c r="E114" s="527"/>
      <c r="F114" s="527">
        <v>2500000</v>
      </c>
      <c r="G114" s="527">
        <v>2500000</v>
      </c>
      <c r="H114" s="527">
        <f>'Příjmy kapitol celkem'!G52</f>
        <v>0</v>
      </c>
      <c r="I114" s="527">
        <v>0</v>
      </c>
      <c r="J114" s="527">
        <f>'Příjmy kapitol celkem'!H52</f>
        <v>0</v>
      </c>
      <c r="K114" s="657">
        <f t="shared" si="1"/>
        <v>0</v>
      </c>
      <c r="L114" s="658"/>
      <c r="M114" s="659"/>
      <c r="N114" s="660"/>
    </row>
    <row r="115" spans="1:14" ht="19.5" hidden="1" customHeight="1" outlineLevel="1" x14ac:dyDescent="0.25">
      <c r="A115" s="446"/>
      <c r="B115" s="662" t="s">
        <v>883</v>
      </c>
      <c r="C115" s="451" t="s">
        <v>45</v>
      </c>
      <c r="D115" s="663" t="e">
        <f>'Příjmy kapitol celkem'!#REF!</f>
        <v>#REF!</v>
      </c>
      <c r="E115" s="527">
        <v>6280000</v>
      </c>
      <c r="F115" s="527">
        <v>0</v>
      </c>
      <c r="G115" s="527">
        <v>0</v>
      </c>
      <c r="H115" s="672">
        <f>'Příjmy kapitol celkem'!G55</f>
        <v>0</v>
      </c>
      <c r="I115" s="672">
        <v>0</v>
      </c>
      <c r="J115" s="672">
        <f>'Příjmy kapitol celkem'!H55</f>
        <v>0</v>
      </c>
      <c r="K115" s="657">
        <f t="shared" si="1"/>
        <v>0</v>
      </c>
      <c r="L115" s="658"/>
      <c r="M115" s="659"/>
      <c r="N115" s="660"/>
    </row>
    <row r="116" spans="1:14" ht="27" hidden="1" outlineLevel="1" x14ac:dyDescent="0.25">
      <c r="A116" s="446"/>
      <c r="B116" s="1792" t="s">
        <v>1131</v>
      </c>
      <c r="C116" s="451">
        <v>4116</v>
      </c>
      <c r="D116" s="663"/>
      <c r="E116" s="527">
        <v>317010</v>
      </c>
      <c r="F116" s="527">
        <v>0</v>
      </c>
      <c r="G116" s="527">
        <v>0</v>
      </c>
      <c r="H116" s="527">
        <f>'Příjmy kapitol celkem'!G60</f>
        <v>0</v>
      </c>
      <c r="I116" s="527">
        <v>0</v>
      </c>
      <c r="J116" s="527">
        <f>'Příjmy kapitol celkem'!H60</f>
        <v>0</v>
      </c>
      <c r="K116" s="657">
        <f t="shared" si="1"/>
        <v>0</v>
      </c>
      <c r="L116" s="658"/>
      <c r="M116" s="659"/>
      <c r="N116" s="660"/>
    </row>
    <row r="117" spans="1:14" ht="19.5" hidden="1" customHeight="1" outlineLevel="1" x14ac:dyDescent="0.25">
      <c r="A117" s="446"/>
      <c r="B117" s="662" t="s">
        <v>1036</v>
      </c>
      <c r="C117" s="451">
        <v>4213</v>
      </c>
      <c r="D117" s="663" t="e">
        <f>'Příjmy kapitol celkem'!#REF!</f>
        <v>#REF!</v>
      </c>
      <c r="E117" s="527">
        <v>149982</v>
      </c>
      <c r="F117" s="527">
        <v>0</v>
      </c>
      <c r="G117" s="527">
        <v>0</v>
      </c>
      <c r="H117" s="527">
        <f>'Příjmy kapitol celkem'!G48</f>
        <v>0</v>
      </c>
      <c r="I117" s="527">
        <v>0</v>
      </c>
      <c r="J117" s="527">
        <f>'Příjmy kapitol celkem'!H48</f>
        <v>0</v>
      </c>
      <c r="K117" s="657">
        <f t="shared" si="1"/>
        <v>0</v>
      </c>
      <c r="L117" s="658"/>
      <c r="M117" s="659"/>
      <c r="N117" s="660"/>
    </row>
    <row r="118" spans="1:14" ht="19.5" hidden="1" customHeight="1" outlineLevel="1" x14ac:dyDescent="0.25">
      <c r="A118" s="446"/>
      <c r="B118" s="662" t="s">
        <v>47</v>
      </c>
      <c r="C118" s="451" t="s">
        <v>45</v>
      </c>
      <c r="D118" s="663" t="e">
        <f>'Příjmy kapitol celkem'!#REF!</f>
        <v>#REF!</v>
      </c>
      <c r="E118" s="527">
        <v>0</v>
      </c>
      <c r="F118" s="527">
        <v>0</v>
      </c>
      <c r="G118" s="527">
        <v>0</v>
      </c>
      <c r="H118" s="527">
        <f>'Příjmy kapitol celkem'!G57</f>
        <v>0</v>
      </c>
      <c r="I118" s="527">
        <v>0</v>
      </c>
      <c r="J118" s="527">
        <f>'Příjmy kapitol celkem'!H57</f>
        <v>0</v>
      </c>
      <c r="K118" s="657">
        <f t="shared" si="1"/>
        <v>0</v>
      </c>
      <c r="L118" s="658"/>
      <c r="M118" s="659"/>
      <c r="N118" s="660"/>
    </row>
    <row r="119" spans="1:14" ht="19.5" hidden="1" customHeight="1" outlineLevel="1" x14ac:dyDescent="0.25">
      <c r="A119" s="446"/>
      <c r="B119" s="662" t="s">
        <v>48</v>
      </c>
      <c r="C119" s="451" t="s">
        <v>45</v>
      </c>
      <c r="D119" s="663" t="e">
        <f>'Příjmy kapitol celkem'!#REF!</f>
        <v>#REF!</v>
      </c>
      <c r="E119" s="527">
        <v>0</v>
      </c>
      <c r="F119" s="527">
        <v>0</v>
      </c>
      <c r="G119" s="527">
        <v>0</v>
      </c>
      <c r="H119" s="527">
        <f>'Příjmy kapitol celkem'!G58</f>
        <v>0</v>
      </c>
      <c r="I119" s="527">
        <v>0</v>
      </c>
      <c r="J119" s="527">
        <f>'Příjmy kapitol celkem'!H58</f>
        <v>0</v>
      </c>
      <c r="K119" s="657">
        <f t="shared" si="1"/>
        <v>0</v>
      </c>
      <c r="L119" s="658"/>
      <c r="M119" s="659"/>
      <c r="N119" s="660"/>
    </row>
    <row r="120" spans="1:14" ht="19.5" hidden="1" customHeight="1" outlineLevel="1" x14ac:dyDescent="0.25">
      <c r="A120" s="446"/>
      <c r="B120" s="654" t="s">
        <v>285</v>
      </c>
      <c r="C120" s="655">
        <v>4213</v>
      </c>
      <c r="D120" s="663" t="e">
        <f>'Příjmy kapitol celkem'!#REF!</f>
        <v>#REF!</v>
      </c>
      <c r="E120" s="527">
        <v>0</v>
      </c>
      <c r="F120" s="527">
        <v>0</v>
      </c>
      <c r="G120" s="527">
        <v>0</v>
      </c>
      <c r="H120" s="527">
        <f>'Příjmy kapitol celkem'!G59</f>
        <v>0</v>
      </c>
      <c r="I120" s="527">
        <v>0</v>
      </c>
      <c r="J120" s="527">
        <f>'Příjmy kapitol celkem'!H59</f>
        <v>0</v>
      </c>
      <c r="K120" s="657">
        <f t="shared" si="1"/>
        <v>0</v>
      </c>
      <c r="L120" s="658"/>
      <c r="M120" s="659"/>
      <c r="N120" s="660"/>
    </row>
    <row r="121" spans="1:14" ht="19.5" hidden="1" customHeight="1" outlineLevel="1" x14ac:dyDescent="0.25">
      <c r="A121" s="446"/>
      <c r="B121" s="654" t="s">
        <v>1166</v>
      </c>
      <c r="C121" s="655">
        <v>4213</v>
      </c>
      <c r="D121" s="663" t="e">
        <f>'Příjmy kapitol celkem'!#REF!</f>
        <v>#REF!</v>
      </c>
      <c r="E121" s="527">
        <v>2143221</v>
      </c>
      <c r="F121" s="527">
        <v>0</v>
      </c>
      <c r="G121" s="527">
        <v>0</v>
      </c>
      <c r="H121" s="527">
        <f>'Příjmy kapitol celkem'!G61</f>
        <v>0</v>
      </c>
      <c r="I121" s="527">
        <v>0</v>
      </c>
      <c r="J121" s="527">
        <f>'Příjmy kapitol celkem'!H61</f>
        <v>0</v>
      </c>
      <c r="K121" s="657">
        <f t="shared" si="1"/>
        <v>0</v>
      </c>
      <c r="L121" s="658"/>
      <c r="M121" s="659"/>
      <c r="N121" s="660"/>
    </row>
    <row r="122" spans="1:14" ht="19.5" customHeight="1" outlineLevel="1" x14ac:dyDescent="0.25">
      <c r="A122" s="446"/>
      <c r="B122" s="662" t="s">
        <v>1811</v>
      </c>
      <c r="C122" s="451">
        <v>4116</v>
      </c>
      <c r="D122" s="663"/>
      <c r="E122" s="527"/>
      <c r="F122" s="527">
        <v>0</v>
      </c>
      <c r="G122" s="527">
        <v>0</v>
      </c>
      <c r="H122" s="527">
        <f>'Příjmy kapitol celkem'!G63</f>
        <v>821469</v>
      </c>
      <c r="I122" s="527">
        <v>821469</v>
      </c>
      <c r="J122" s="527">
        <f>'Příjmy kapitol celkem'!H63</f>
        <v>821469</v>
      </c>
      <c r="K122" s="657">
        <f t="shared" si="1"/>
        <v>0</v>
      </c>
      <c r="L122" s="658"/>
      <c r="M122" s="659"/>
      <c r="N122" s="660"/>
    </row>
    <row r="123" spans="1:14" ht="19.5" customHeight="1" outlineLevel="1" x14ac:dyDescent="0.25">
      <c r="A123" s="446"/>
      <c r="B123" s="662" t="s">
        <v>1037</v>
      </c>
      <c r="C123" s="451">
        <v>4216</v>
      </c>
      <c r="D123" s="663" t="e">
        <f>'Příjmy kapitol celkem'!#REF!</f>
        <v>#REF!</v>
      </c>
      <c r="E123" s="527">
        <v>13050000</v>
      </c>
      <c r="F123" s="527">
        <v>0</v>
      </c>
      <c r="G123" s="527">
        <v>6943268</v>
      </c>
      <c r="H123" s="527">
        <f>'Příjmy kapitol celkem'!G64</f>
        <v>6943268</v>
      </c>
      <c r="I123" s="527">
        <v>6943268</v>
      </c>
      <c r="J123" s="527">
        <f>'Příjmy kapitol celkem'!H64</f>
        <v>6943268</v>
      </c>
      <c r="K123" s="657">
        <f t="shared" si="1"/>
        <v>0</v>
      </c>
      <c r="L123" s="658"/>
      <c r="M123" s="659"/>
      <c r="N123" s="660"/>
    </row>
    <row r="124" spans="1:14" ht="19.5" customHeight="1" outlineLevel="1" x14ac:dyDescent="0.25">
      <c r="A124" s="446"/>
      <c r="B124" s="2155" t="s">
        <v>2040</v>
      </c>
      <c r="C124" s="2156">
        <v>4213</v>
      </c>
      <c r="D124" s="2157"/>
      <c r="E124" s="672"/>
      <c r="F124" s="672"/>
      <c r="G124" s="672"/>
      <c r="H124" s="672">
        <f>'Příjmy kapitol celkem'!G65</f>
        <v>335666</v>
      </c>
      <c r="I124" s="672">
        <v>335666</v>
      </c>
      <c r="J124" s="672">
        <f>'Příjmy kapitol celkem'!H65</f>
        <v>335666</v>
      </c>
      <c r="K124" s="657">
        <f t="shared" si="1"/>
        <v>0</v>
      </c>
      <c r="L124" s="658"/>
      <c r="M124" s="659"/>
      <c r="N124" s="660"/>
    </row>
    <row r="125" spans="1:14" ht="19.5" customHeight="1" outlineLevel="1" x14ac:dyDescent="0.25">
      <c r="A125" s="446"/>
      <c r="B125" s="2155" t="s">
        <v>2040</v>
      </c>
      <c r="C125" s="2156">
        <v>4216</v>
      </c>
      <c r="D125" s="2157"/>
      <c r="E125" s="672"/>
      <c r="F125" s="672"/>
      <c r="G125" s="672"/>
      <c r="H125" s="672">
        <f>'Příjmy kapitol celkem'!G66</f>
        <v>5706319</v>
      </c>
      <c r="I125" s="672">
        <v>5706319</v>
      </c>
      <c r="J125" s="672">
        <f>'Příjmy kapitol celkem'!H66</f>
        <v>5706319</v>
      </c>
      <c r="K125" s="657">
        <f t="shared" si="1"/>
        <v>0</v>
      </c>
      <c r="L125" s="658"/>
      <c r="M125" s="659"/>
      <c r="N125" s="660"/>
    </row>
    <row r="126" spans="1:14" ht="19.5" hidden="1" customHeight="1" outlineLevel="1" x14ac:dyDescent="0.25">
      <c r="A126" s="446"/>
      <c r="B126" s="662" t="s">
        <v>427</v>
      </c>
      <c r="C126" s="451" t="s">
        <v>45</v>
      </c>
      <c r="D126" s="663"/>
      <c r="E126" s="527"/>
      <c r="F126" s="527"/>
      <c r="G126" s="527"/>
      <c r="H126" s="527"/>
      <c r="I126" s="527"/>
      <c r="J126" s="527"/>
      <c r="K126" s="657">
        <f t="shared" si="1"/>
        <v>0</v>
      </c>
      <c r="L126" s="658"/>
      <c r="M126" s="659"/>
      <c r="N126" s="660"/>
    </row>
    <row r="127" spans="1:14" ht="19.5" hidden="1" customHeight="1" outlineLevel="1" x14ac:dyDescent="0.25">
      <c r="A127" s="446"/>
      <c r="B127" s="662" t="s">
        <v>429</v>
      </c>
      <c r="C127" s="451" t="s">
        <v>428</v>
      </c>
      <c r="D127" s="663" t="e">
        <f>'Příjmy kapitol celkem'!#REF!</f>
        <v>#REF!</v>
      </c>
      <c r="E127" s="527">
        <v>0</v>
      </c>
      <c r="F127" s="527">
        <v>0</v>
      </c>
      <c r="G127" s="527">
        <v>0</v>
      </c>
      <c r="H127" s="527">
        <f>'Příjmy kapitol celkem'!G72</f>
        <v>0</v>
      </c>
      <c r="I127" s="527">
        <v>0</v>
      </c>
      <c r="J127" s="527">
        <f>'Příjmy kapitol celkem'!H72</f>
        <v>0</v>
      </c>
      <c r="K127" s="657">
        <f t="shared" si="1"/>
        <v>0</v>
      </c>
      <c r="L127" s="658"/>
      <c r="M127" s="659"/>
      <c r="N127" s="660"/>
    </row>
    <row r="128" spans="1:14" ht="15.75" hidden="1" outlineLevel="1" x14ac:dyDescent="0.25">
      <c r="A128" s="446"/>
      <c r="B128" s="662" t="s">
        <v>368</v>
      </c>
      <c r="C128" s="451" t="s">
        <v>45</v>
      </c>
      <c r="D128" s="663" t="e">
        <f>'Příjmy kapitol celkem'!#REF!</f>
        <v>#REF!</v>
      </c>
      <c r="E128" s="527">
        <v>0</v>
      </c>
      <c r="F128" s="527">
        <v>0</v>
      </c>
      <c r="G128" s="527">
        <v>0</v>
      </c>
      <c r="H128" s="527">
        <f>'Příjmy kapitol celkem'!G73</f>
        <v>0</v>
      </c>
      <c r="I128" s="527">
        <v>0</v>
      </c>
      <c r="J128" s="527">
        <f>'Příjmy kapitol celkem'!H73</f>
        <v>0</v>
      </c>
      <c r="K128" s="657">
        <f t="shared" si="1"/>
        <v>0</v>
      </c>
      <c r="L128" s="658"/>
      <c r="M128" s="659"/>
      <c r="N128" s="660"/>
    </row>
    <row r="129" spans="1:15" ht="27" hidden="1" outlineLevel="1" x14ac:dyDescent="0.25">
      <c r="A129" s="446"/>
      <c r="B129" s="1792" t="s">
        <v>362</v>
      </c>
      <c r="C129" s="451">
        <v>4222</v>
      </c>
      <c r="D129" s="663" t="e">
        <f>'Příjmy kapitol celkem'!#REF!</f>
        <v>#REF!</v>
      </c>
      <c r="E129" s="527">
        <v>0</v>
      </c>
      <c r="F129" s="527">
        <v>0</v>
      </c>
      <c r="G129" s="527">
        <v>0</v>
      </c>
      <c r="H129" s="527">
        <f>'Příjmy kapitol celkem'!G74</f>
        <v>0</v>
      </c>
      <c r="I129" s="527">
        <v>0</v>
      </c>
      <c r="J129" s="527">
        <f>'Příjmy kapitol celkem'!H74</f>
        <v>0</v>
      </c>
      <c r="K129" s="657">
        <f t="shared" si="1"/>
        <v>0</v>
      </c>
      <c r="L129" s="658"/>
      <c r="M129" s="659"/>
      <c r="N129" s="660"/>
    </row>
    <row r="130" spans="1:15" ht="21.75" customHeight="1" outlineLevel="1" x14ac:dyDescent="0.3">
      <c r="A130" s="446"/>
      <c r="B130" s="446"/>
      <c r="C130" s="451"/>
      <c r="D130" s="642"/>
      <c r="E130" s="451"/>
      <c r="F130" s="451"/>
      <c r="G130" s="451"/>
      <c r="H130" s="527"/>
      <c r="I130" s="527"/>
      <c r="J130" s="527"/>
      <c r="K130" s="657">
        <f t="shared" si="1"/>
        <v>0</v>
      </c>
      <c r="L130" s="658"/>
      <c r="M130" s="659"/>
      <c r="N130" s="660"/>
    </row>
    <row r="131" spans="1:15" s="653" customFormat="1" ht="17.25" thickBot="1" x14ac:dyDescent="0.35">
      <c r="A131" s="645" t="s">
        <v>286</v>
      </c>
      <c r="B131" s="645" t="s">
        <v>287</v>
      </c>
      <c r="C131" s="646"/>
      <c r="D131" s="647" t="e">
        <f>SUM(D132:D134)</f>
        <v>#REF!</v>
      </c>
      <c r="E131" s="648">
        <f>SUM(E132:E134)</f>
        <v>35743546</v>
      </c>
      <c r="F131" s="648">
        <v>11500000</v>
      </c>
      <c r="G131" s="648">
        <v>5701631.46</v>
      </c>
      <c r="H131" s="648">
        <f>SUM(H132:H134)</f>
        <v>23434045</v>
      </c>
      <c r="I131" s="648">
        <v>23434045</v>
      </c>
      <c r="J131" s="648">
        <f>SUM(J132:J134)</f>
        <v>23434045</v>
      </c>
      <c r="K131" s="649">
        <f t="shared" si="1"/>
        <v>0</v>
      </c>
      <c r="L131" s="658"/>
      <c r="M131" s="659"/>
      <c r="N131" s="660"/>
    </row>
    <row r="132" spans="1:15" ht="17.25" customHeight="1" x14ac:dyDescent="0.25">
      <c r="A132" s="446"/>
      <c r="B132" s="662" t="s">
        <v>288</v>
      </c>
      <c r="C132" s="451" t="s">
        <v>55</v>
      </c>
      <c r="D132" s="663" t="e">
        <f>'Příjmy kapitol celkem'!#REF!</f>
        <v>#REF!</v>
      </c>
      <c r="E132" s="527">
        <v>5743546</v>
      </c>
      <c r="F132" s="527">
        <v>11500000</v>
      </c>
      <c r="G132" s="527">
        <v>5701631.46</v>
      </c>
      <c r="H132" s="527">
        <f>'Příjmy kapitol celkem'!G145</f>
        <v>5934045</v>
      </c>
      <c r="I132" s="527">
        <v>5934045</v>
      </c>
      <c r="J132" s="527">
        <f>'Příjmy kapitol celkem'!H145</f>
        <v>5934045</v>
      </c>
      <c r="K132" s="657">
        <f t="shared" si="1"/>
        <v>0</v>
      </c>
      <c r="L132" s="658"/>
      <c r="M132" s="659"/>
      <c r="N132" s="660"/>
    </row>
    <row r="133" spans="1:15" ht="17.25" hidden="1" customHeight="1" x14ac:dyDescent="0.25">
      <c r="A133" s="446"/>
      <c r="B133" s="662" t="s">
        <v>1193</v>
      </c>
      <c r="C133" s="451" t="s">
        <v>55</v>
      </c>
      <c r="D133" s="663" t="e">
        <f>'Příjmy kapitol celkem'!#REF!</f>
        <v>#REF!</v>
      </c>
      <c r="E133" s="527">
        <v>0</v>
      </c>
      <c r="F133" s="527">
        <v>0</v>
      </c>
      <c r="G133" s="527">
        <v>0</v>
      </c>
      <c r="H133" s="527">
        <f>'Příjmy kapitol celkem'!G146</f>
        <v>0</v>
      </c>
      <c r="I133" s="527">
        <v>0</v>
      </c>
      <c r="J133" s="527">
        <f>'Příjmy kapitol celkem'!H146</f>
        <v>0</v>
      </c>
      <c r="K133" s="657">
        <f t="shared" si="1"/>
        <v>0</v>
      </c>
      <c r="L133" s="658"/>
      <c r="M133" s="659"/>
      <c r="N133" s="660"/>
    </row>
    <row r="134" spans="1:15" ht="17.25" customHeight="1" x14ac:dyDescent="0.25">
      <c r="A134" s="446"/>
      <c r="B134" s="662" t="s">
        <v>1179</v>
      </c>
      <c r="C134" s="451" t="s">
        <v>98</v>
      </c>
      <c r="D134" s="663" t="e">
        <f>'Příjmy kapitol celkem'!#REF!</f>
        <v>#REF!</v>
      </c>
      <c r="E134" s="527">
        <v>30000000</v>
      </c>
      <c r="F134" s="527">
        <v>0</v>
      </c>
      <c r="G134" s="527">
        <v>0</v>
      </c>
      <c r="H134" s="527">
        <f>'Příjmy kapitol celkem'!G147</f>
        <v>17500000</v>
      </c>
      <c r="I134" s="527">
        <v>17500000</v>
      </c>
      <c r="J134" s="527">
        <f>'Příjmy kapitol celkem'!H147</f>
        <v>17500000</v>
      </c>
      <c r="K134" s="673">
        <f t="shared" si="1"/>
        <v>0</v>
      </c>
      <c r="L134" s="658"/>
      <c r="M134" s="659"/>
      <c r="N134" s="660"/>
    </row>
    <row r="135" spans="1:15" x14ac:dyDescent="0.3">
      <c r="A135" s="446"/>
      <c r="B135" s="446"/>
      <c r="C135" s="451"/>
      <c r="D135" s="642"/>
      <c r="E135" s="451"/>
      <c r="F135" s="451"/>
      <c r="G135" s="451"/>
      <c r="H135" s="527"/>
      <c r="I135" s="527"/>
      <c r="J135" s="527"/>
      <c r="K135" s="657">
        <f t="shared" si="1"/>
        <v>0</v>
      </c>
      <c r="L135" s="658"/>
      <c r="M135" s="659"/>
      <c r="N135" s="660"/>
    </row>
    <row r="136" spans="1:15" s="653" customFormat="1" ht="17.25" thickBot="1" x14ac:dyDescent="0.35">
      <c r="A136" s="674" t="s">
        <v>289</v>
      </c>
      <c r="B136" s="674"/>
      <c r="C136" s="675"/>
      <c r="D136" s="647" t="e">
        <f>+D131+D93+D88+D27+D6</f>
        <v>#REF!</v>
      </c>
      <c r="E136" s="648" t="e">
        <f>+E131+E93+E88+E27+E6</f>
        <v>#REF!</v>
      </c>
      <c r="F136" s="648">
        <v>169480455.24197242</v>
      </c>
      <c r="G136" s="648">
        <v>174477959.46000001</v>
      </c>
      <c r="H136" s="648">
        <f>+H131+H93+H88+H27+H6</f>
        <v>183133037</v>
      </c>
      <c r="I136" s="648">
        <v>202055966</v>
      </c>
      <c r="J136" s="648">
        <f>+J131+J93+J88+J27+J6</f>
        <v>202199166</v>
      </c>
      <c r="K136" s="649">
        <f t="shared" si="1"/>
        <v>143200</v>
      </c>
      <c r="L136" s="658"/>
      <c r="M136" s="659"/>
      <c r="N136" s="660"/>
    </row>
    <row r="137" spans="1:15" s="661" customFormat="1" ht="12.75" customHeight="1" x14ac:dyDescent="0.3">
      <c r="A137" s="517"/>
      <c r="B137" s="654" t="s">
        <v>290</v>
      </c>
      <c r="C137" s="655"/>
      <c r="D137" s="676" t="e">
        <f>+D136-'Příjmy kapitol celkem'!#REF!</f>
        <v>#REF!</v>
      </c>
      <c r="E137" s="677" t="e">
        <f>+E136-'Příjmy kapitol celkem'!#REF!</f>
        <v>#REF!</v>
      </c>
      <c r="F137" s="677">
        <v>0</v>
      </c>
      <c r="G137" s="677">
        <v>0</v>
      </c>
      <c r="H137" s="657">
        <f>H136-'Příjmy kapitol celkem'!G149</f>
        <v>0</v>
      </c>
      <c r="I137" s="657">
        <v>0</v>
      </c>
      <c r="J137" s="657">
        <f>J136-'Příjmy kapitol celkem'!I149</f>
        <v>0</v>
      </c>
      <c r="K137" s="657">
        <f t="shared" ref="K137:K200" si="2">+J137-I137</f>
        <v>0</v>
      </c>
      <c r="L137" s="658"/>
      <c r="M137" s="659"/>
      <c r="N137" s="660"/>
    </row>
    <row r="138" spans="1:15" x14ac:dyDescent="0.3">
      <c r="A138" s="446"/>
      <c r="B138" s="446"/>
      <c r="C138" s="451"/>
      <c r="D138" s="642"/>
      <c r="E138" s="450"/>
      <c r="F138" s="450"/>
      <c r="G138" s="450"/>
      <c r="H138" s="1849"/>
      <c r="I138" s="1849"/>
      <c r="J138" s="1849"/>
      <c r="K138" s="657"/>
      <c r="L138" s="658"/>
      <c r="M138" s="659"/>
      <c r="N138" s="660"/>
    </row>
    <row r="139" spans="1:15" ht="41.25" thickBot="1" x14ac:dyDescent="0.3">
      <c r="A139" s="632" t="s">
        <v>291</v>
      </c>
      <c r="B139" s="633"/>
      <c r="C139" s="634" t="s">
        <v>102</v>
      </c>
      <c r="D139" s="678"/>
      <c r="E139" s="636" t="s">
        <v>1856</v>
      </c>
      <c r="F139" s="636" t="s">
        <v>1394</v>
      </c>
      <c r="G139" s="636" t="s">
        <v>1881</v>
      </c>
      <c r="H139" s="637" t="str">
        <f>H4</f>
        <v>RO Č.2</v>
      </c>
      <c r="I139" s="637" t="s">
        <v>2139</v>
      </c>
      <c r="J139" s="637" t="str">
        <f>J4</f>
        <v>RO Č.4</v>
      </c>
      <c r="K139" s="657"/>
      <c r="L139" s="658"/>
      <c r="M139" s="659"/>
      <c r="N139" s="660"/>
    </row>
    <row r="140" spans="1:15" x14ac:dyDescent="0.3">
      <c r="A140" s="446"/>
      <c r="B140" s="446"/>
      <c r="C140" s="451"/>
      <c r="D140" s="642"/>
      <c r="E140" s="451"/>
      <c r="F140" s="451"/>
      <c r="G140" s="451"/>
      <c r="H140" s="527"/>
      <c r="I140" s="527"/>
      <c r="J140" s="527"/>
      <c r="K140" s="657"/>
      <c r="L140" s="658"/>
      <c r="M140" s="659"/>
      <c r="N140" s="660"/>
    </row>
    <row r="141" spans="1:15" s="653" customFormat="1" ht="17.25" thickBot="1" x14ac:dyDescent="0.35">
      <c r="A141" s="645" t="s">
        <v>292</v>
      </c>
      <c r="B141" s="645" t="s">
        <v>293</v>
      </c>
      <c r="C141" s="646"/>
      <c r="D141" s="647" t="e">
        <f>+D142+D152</f>
        <v>#REF!</v>
      </c>
      <c r="E141" s="648">
        <f>+E142+E152</f>
        <v>120792267.1038</v>
      </c>
      <c r="F141" s="648">
        <v>129492823.2784</v>
      </c>
      <c r="G141" s="648">
        <v>127871123.2784</v>
      </c>
      <c r="H141" s="648">
        <f>+H142+H152</f>
        <v>117873128.75040001</v>
      </c>
      <c r="I141" s="648">
        <v>131677470.75040001</v>
      </c>
      <c r="J141" s="648">
        <f>+J142+J152</f>
        <v>132230314.75040001</v>
      </c>
      <c r="K141" s="2432">
        <f>+J141/(J93+J88+J27+J6)</f>
        <v>0.73968744020484845</v>
      </c>
      <c r="L141" s="658"/>
      <c r="M141" s="659"/>
      <c r="N141" s="660"/>
      <c r="O141" s="679"/>
    </row>
    <row r="142" spans="1:15" s="653" customFormat="1" x14ac:dyDescent="0.3">
      <c r="A142" s="526"/>
      <c r="B142" s="680" t="s">
        <v>1039</v>
      </c>
      <c r="C142" s="681"/>
      <c r="D142" s="682">
        <f>SUM(D143:D150)</f>
        <v>34441747.700000003</v>
      </c>
      <c r="E142" s="683">
        <f>SUM(E143:E150)</f>
        <v>37838448.799999997</v>
      </c>
      <c r="F142" s="683">
        <v>39156714.528000005</v>
      </c>
      <c r="G142" s="683">
        <v>39156714.528000005</v>
      </c>
      <c r="H142" s="683">
        <f>SUM(H143:H150)</f>
        <v>34823252</v>
      </c>
      <c r="I142" s="683">
        <v>38642916</v>
      </c>
      <c r="J142" s="683">
        <f>SUM(J143:J150)</f>
        <v>38974924</v>
      </c>
      <c r="K142" s="649">
        <f t="shared" si="2"/>
        <v>332008</v>
      </c>
      <c r="L142" s="658"/>
      <c r="M142" s="659"/>
      <c r="N142" s="660"/>
    </row>
    <row r="143" spans="1:15" s="690" customFormat="1" ht="15.75" x14ac:dyDescent="0.25">
      <c r="A143" s="684"/>
      <c r="B143" s="685" t="s">
        <v>103</v>
      </c>
      <c r="C143" s="686">
        <v>5011</v>
      </c>
      <c r="D143" s="687">
        <f>'Výdaje kapitol celkem'!C8</f>
        <v>21368700</v>
      </c>
      <c r="E143" s="688">
        <f>'Výdaje kapitol celkem'!D8</f>
        <v>23730000</v>
      </c>
      <c r="F143" s="688">
        <v>24920000</v>
      </c>
      <c r="G143" s="688">
        <v>24920000</v>
      </c>
      <c r="H143" s="688">
        <f>'Výdaje kapitol celkem'!G8</f>
        <v>22000000</v>
      </c>
      <c r="I143" s="688">
        <v>24920000</v>
      </c>
      <c r="J143" s="688">
        <f>'Výdaje kapitol celkem'!I8</f>
        <v>25200378</v>
      </c>
      <c r="K143" s="657">
        <f t="shared" si="2"/>
        <v>280378</v>
      </c>
      <c r="L143" s="658"/>
      <c r="M143" s="659"/>
      <c r="N143" s="689" t="s">
        <v>2083</v>
      </c>
    </row>
    <row r="144" spans="1:15" s="690" customFormat="1" ht="15.75" x14ac:dyDescent="0.25">
      <c r="A144" s="684"/>
      <c r="B144" s="685" t="s">
        <v>104</v>
      </c>
      <c r="C144" s="686">
        <v>5021</v>
      </c>
      <c r="D144" s="687">
        <f>'Výdaje kapitol celkem'!C9</f>
        <v>1477589</v>
      </c>
      <c r="E144" s="688">
        <f>'Výdaje kapitol celkem'!D9</f>
        <v>1823000</v>
      </c>
      <c r="F144" s="688">
        <v>1580000</v>
      </c>
      <c r="G144" s="688">
        <v>1580000</v>
      </c>
      <c r="H144" s="688">
        <f>'Výdaje kapitol celkem'!G9</f>
        <v>1500000</v>
      </c>
      <c r="I144" s="688">
        <v>1500000</v>
      </c>
      <c r="J144" s="688">
        <f>'Výdaje kapitol celkem'!I9</f>
        <v>1500000</v>
      </c>
      <c r="K144" s="691">
        <f t="shared" si="2"/>
        <v>0</v>
      </c>
      <c r="L144" s="658"/>
      <c r="M144" s="659"/>
      <c r="N144" s="689"/>
    </row>
    <row r="145" spans="1:16" ht="18" customHeight="1" x14ac:dyDescent="0.25">
      <c r="A145" s="446"/>
      <c r="B145" s="662" t="s">
        <v>571</v>
      </c>
      <c r="C145" s="451">
        <v>5023</v>
      </c>
      <c r="D145" s="663">
        <f>'Výdaje kapitol celkem'!C10</f>
        <v>2347000</v>
      </c>
      <c r="E145" s="527">
        <f>'Výdaje kapitol celkem'!D10</f>
        <v>2512000</v>
      </c>
      <c r="F145" s="527">
        <v>2687840</v>
      </c>
      <c r="G145" s="527">
        <v>2687840</v>
      </c>
      <c r="H145" s="527">
        <f>'Výdaje kapitol celkem'!G10</f>
        <v>2360000</v>
      </c>
      <c r="I145" s="527">
        <v>2360000</v>
      </c>
      <c r="J145" s="527">
        <f>'Výdaje kapitol celkem'!I10</f>
        <v>2360000</v>
      </c>
      <c r="K145" s="657">
        <f t="shared" si="2"/>
        <v>0</v>
      </c>
      <c r="L145" s="658"/>
      <c r="M145" s="659"/>
      <c r="N145" s="692"/>
    </row>
    <row r="146" spans="1:16" ht="18" hidden="1" customHeight="1" x14ac:dyDescent="0.25">
      <c r="A146" s="446"/>
      <c r="B146" s="662" t="s">
        <v>1038</v>
      </c>
      <c r="C146" s="451">
        <v>5024</v>
      </c>
      <c r="D146" s="663">
        <f>'Výdaje kapitol celkem'!C11</f>
        <v>657000</v>
      </c>
      <c r="E146" s="527">
        <f>'Výdaje kapitol celkem'!D11</f>
        <v>198530</v>
      </c>
      <c r="F146" s="527">
        <v>0</v>
      </c>
      <c r="G146" s="527">
        <v>0</v>
      </c>
      <c r="H146" s="527">
        <f>'Výdaje kapitol celkem'!G11</f>
        <v>0</v>
      </c>
      <c r="I146" s="527">
        <v>0</v>
      </c>
      <c r="J146" s="527">
        <f>'Výdaje kapitol celkem'!I11</f>
        <v>0</v>
      </c>
      <c r="K146" s="657">
        <f t="shared" si="2"/>
        <v>0</v>
      </c>
      <c r="L146" s="658"/>
      <c r="M146" s="659"/>
      <c r="N146" s="660"/>
    </row>
    <row r="147" spans="1:16" ht="18" customHeight="1" x14ac:dyDescent="0.25">
      <c r="A147" s="446"/>
      <c r="B147" s="662" t="s">
        <v>107</v>
      </c>
      <c r="C147" s="451">
        <v>5029</v>
      </c>
      <c r="D147" s="663">
        <f>'Výdaje kapitol celkem'!C12</f>
        <v>30000</v>
      </c>
      <c r="E147" s="527">
        <f>'Výdaje kapitol celkem'!D12</f>
        <v>30000</v>
      </c>
      <c r="F147" s="527">
        <v>30000</v>
      </c>
      <c r="G147" s="527">
        <v>30000</v>
      </c>
      <c r="H147" s="527">
        <f>'Výdaje kapitol celkem'!G12</f>
        <v>30000</v>
      </c>
      <c r="I147" s="527">
        <v>30000</v>
      </c>
      <c r="J147" s="527">
        <f>'Výdaje kapitol celkem'!I12</f>
        <v>30000</v>
      </c>
      <c r="K147" s="657">
        <f t="shared" si="2"/>
        <v>0</v>
      </c>
      <c r="L147" s="658"/>
      <c r="M147" s="659"/>
      <c r="N147" s="660"/>
    </row>
    <row r="148" spans="1:16" ht="18" customHeight="1" x14ac:dyDescent="0.25">
      <c r="A148" s="446"/>
      <c r="B148" s="662" t="s">
        <v>108</v>
      </c>
      <c r="C148" s="451">
        <v>5031</v>
      </c>
      <c r="D148" s="663">
        <f>'Výdaje kapitol celkem'!C13</f>
        <v>6218375</v>
      </c>
      <c r="E148" s="527">
        <f>'Výdaje kapitol celkem'!D13</f>
        <v>6933332</v>
      </c>
      <c r="F148" s="527">
        <v>7219092</v>
      </c>
      <c r="G148" s="527">
        <v>7219092</v>
      </c>
      <c r="H148" s="527">
        <f>'Výdaje kapitol celkem'!G13</f>
        <v>6489632</v>
      </c>
      <c r="I148" s="527">
        <v>7142132</v>
      </c>
      <c r="J148" s="527">
        <f>'Výdaje kapitol celkem'!I13</f>
        <v>7179632</v>
      </c>
      <c r="K148" s="657">
        <f t="shared" si="2"/>
        <v>37500</v>
      </c>
      <c r="L148" s="658"/>
      <c r="M148" s="659"/>
      <c r="N148" s="660"/>
    </row>
    <row r="149" spans="1:16" ht="18" customHeight="1" x14ac:dyDescent="0.25">
      <c r="A149" s="446"/>
      <c r="B149" s="662" t="s">
        <v>109</v>
      </c>
      <c r="C149" s="451">
        <v>5032</v>
      </c>
      <c r="D149" s="663">
        <f>'Výdaje kapitol celkem'!C14</f>
        <v>2238615.0000000009</v>
      </c>
      <c r="E149" s="527">
        <f>'Výdaje kapitol celkem'!D14</f>
        <v>2496028.0000000009</v>
      </c>
      <c r="F149" s="527">
        <v>2598873.6000000015</v>
      </c>
      <c r="G149" s="527">
        <v>2598873.6000000015</v>
      </c>
      <c r="H149" s="527">
        <f>'Výdaje kapitol celkem'!G14</f>
        <v>2336268.0000000009</v>
      </c>
      <c r="I149" s="527">
        <v>2571168.0000000009</v>
      </c>
      <c r="J149" s="527">
        <f>'Výdaje kapitol celkem'!I14</f>
        <v>2584668.0000000009</v>
      </c>
      <c r="K149" s="657">
        <f t="shared" si="2"/>
        <v>13500</v>
      </c>
      <c r="L149" s="658"/>
      <c r="M149" s="659"/>
      <c r="N149" s="660"/>
    </row>
    <row r="150" spans="1:16" ht="18" customHeight="1" x14ac:dyDescent="0.25">
      <c r="A150" s="446"/>
      <c r="B150" s="662" t="s">
        <v>110</v>
      </c>
      <c r="C150" s="451">
        <v>5038</v>
      </c>
      <c r="D150" s="663">
        <f>'Výdaje kapitol celkem'!C15</f>
        <v>104468.7</v>
      </c>
      <c r="E150" s="527">
        <f>'Výdaje kapitol celkem'!D15</f>
        <v>115558.79999999999</v>
      </c>
      <c r="F150" s="527">
        <v>120908.92799999999</v>
      </c>
      <c r="G150" s="527">
        <v>120908.92799999999</v>
      </c>
      <c r="H150" s="527">
        <f>'Výdaje kapitol celkem'!G15</f>
        <v>107352</v>
      </c>
      <c r="I150" s="527">
        <v>119616</v>
      </c>
      <c r="J150" s="527">
        <f>'Výdaje kapitol celkem'!I15</f>
        <v>120246</v>
      </c>
      <c r="K150" s="657">
        <f t="shared" si="2"/>
        <v>630</v>
      </c>
      <c r="L150" s="658"/>
      <c r="M150" s="659"/>
      <c r="N150" s="660"/>
    </row>
    <row r="151" spans="1:16" x14ac:dyDescent="0.3">
      <c r="A151" s="446"/>
      <c r="B151" s="662"/>
      <c r="C151" s="451"/>
      <c r="D151" s="642"/>
      <c r="E151" s="450"/>
      <c r="F151" s="450"/>
      <c r="G151" s="450"/>
      <c r="H151" s="527"/>
      <c r="I151" s="527"/>
      <c r="J151" s="527"/>
      <c r="K151" s="657"/>
      <c r="L151" s="658"/>
      <c r="M151" s="659"/>
      <c r="N151" s="660"/>
    </row>
    <row r="152" spans="1:16" s="653" customFormat="1" x14ac:dyDescent="0.3">
      <c r="A152" s="526"/>
      <c r="B152" s="693" t="s">
        <v>294</v>
      </c>
      <c r="C152" s="694"/>
      <c r="D152" s="695" t="e">
        <f>SUM(D153:D189)</f>
        <v>#REF!</v>
      </c>
      <c r="E152" s="696">
        <f>SUM(E153:E189)</f>
        <v>82953818.303800002</v>
      </c>
      <c r="F152" s="696">
        <v>90336108.750400007</v>
      </c>
      <c r="G152" s="696">
        <v>88714408.750400007</v>
      </c>
      <c r="H152" s="696">
        <f>SUM(H153:H189)</f>
        <v>83049876.750400007</v>
      </c>
      <c r="I152" s="696">
        <v>93034554.750400007</v>
      </c>
      <c r="J152" s="696">
        <f>SUM(J153:J189)</f>
        <v>93255390.750400007</v>
      </c>
      <c r="K152" s="649">
        <f t="shared" si="2"/>
        <v>220836</v>
      </c>
      <c r="L152" s="658"/>
      <c r="M152" s="659"/>
      <c r="N152" s="660"/>
      <c r="O152" s="679"/>
      <c r="P152" s="679"/>
    </row>
    <row r="153" spans="1:16" ht="18" hidden="1" customHeight="1" x14ac:dyDescent="0.3">
      <c r="A153" s="446"/>
      <c r="B153" s="662" t="s">
        <v>112</v>
      </c>
      <c r="C153" s="451">
        <v>5178</v>
      </c>
      <c r="D153" s="642"/>
      <c r="E153" s="451">
        <v>0</v>
      </c>
      <c r="F153" s="451">
        <v>0</v>
      </c>
      <c r="G153" s="451">
        <v>0</v>
      </c>
      <c r="H153" s="527">
        <f>'Výdaje kapitol celkem'!M17</f>
        <v>0</v>
      </c>
      <c r="I153" s="527">
        <v>0</v>
      </c>
      <c r="J153" s="527">
        <f>'Výdaje kapitol celkem'!N17</f>
        <v>0</v>
      </c>
      <c r="K153" s="657">
        <f t="shared" si="2"/>
        <v>0</v>
      </c>
      <c r="L153" s="658"/>
      <c r="M153" s="659"/>
      <c r="N153" s="660"/>
    </row>
    <row r="154" spans="1:16" ht="18" hidden="1" customHeight="1" x14ac:dyDescent="0.3">
      <c r="A154" s="446"/>
      <c r="B154" s="662" t="s">
        <v>113</v>
      </c>
      <c r="C154" s="451">
        <v>5132</v>
      </c>
      <c r="D154" s="642"/>
      <c r="E154" s="451">
        <v>0</v>
      </c>
      <c r="F154" s="451">
        <v>0</v>
      </c>
      <c r="G154" s="451">
        <v>0</v>
      </c>
      <c r="H154" s="527">
        <f>'Výdaje kapitol celkem'!M18</f>
        <v>0</v>
      </c>
      <c r="I154" s="527">
        <v>0</v>
      </c>
      <c r="J154" s="527">
        <f>'Výdaje kapitol celkem'!N18</f>
        <v>0</v>
      </c>
      <c r="K154" s="657">
        <f t="shared" si="2"/>
        <v>0</v>
      </c>
      <c r="L154" s="658"/>
      <c r="M154" s="659"/>
      <c r="N154" s="660"/>
    </row>
    <row r="155" spans="1:16" ht="18" customHeight="1" x14ac:dyDescent="0.25">
      <c r="A155" s="446"/>
      <c r="B155" s="662" t="s">
        <v>114</v>
      </c>
      <c r="C155" s="451">
        <v>5134</v>
      </c>
      <c r="D155" s="663">
        <f>'Výdaje kapitol celkem'!C19</f>
        <v>156000</v>
      </c>
      <c r="E155" s="527">
        <f>'Výdaje kapitol celkem'!D19</f>
        <v>140000</v>
      </c>
      <c r="F155" s="527">
        <v>225000</v>
      </c>
      <c r="G155" s="527">
        <v>225000</v>
      </c>
      <c r="H155" s="527">
        <f>'Výdaje kapitol celkem'!G19</f>
        <v>225000</v>
      </c>
      <c r="I155" s="527">
        <v>365637</v>
      </c>
      <c r="J155" s="527">
        <f>'Výdaje kapitol celkem'!I19</f>
        <v>365637</v>
      </c>
      <c r="K155" s="657">
        <f t="shared" si="2"/>
        <v>0</v>
      </c>
      <c r="L155" s="658"/>
      <c r="M155" s="659"/>
      <c r="N155" s="660"/>
    </row>
    <row r="156" spans="1:16" ht="18" customHeight="1" x14ac:dyDescent="0.25">
      <c r="A156" s="446"/>
      <c r="B156" s="662" t="s">
        <v>115</v>
      </c>
      <c r="C156" s="451">
        <v>5136</v>
      </c>
      <c r="D156" s="663">
        <f>'Výdaje kapitol celkem'!C20</f>
        <v>261000</v>
      </c>
      <c r="E156" s="527">
        <f>'Výdaje kapitol celkem'!D20</f>
        <v>231000</v>
      </c>
      <c r="F156" s="527">
        <v>213000</v>
      </c>
      <c r="G156" s="527">
        <v>213000</v>
      </c>
      <c r="H156" s="527">
        <f>'Výdaje kapitol celkem'!G20</f>
        <v>213000</v>
      </c>
      <c r="I156" s="527">
        <v>213000</v>
      </c>
      <c r="J156" s="527">
        <f>'Výdaje kapitol celkem'!I20</f>
        <v>213000</v>
      </c>
      <c r="K156" s="657">
        <f t="shared" si="2"/>
        <v>0</v>
      </c>
      <c r="L156" s="658"/>
      <c r="M156" s="659"/>
      <c r="N156" s="660"/>
    </row>
    <row r="157" spans="1:16" ht="15.75" x14ac:dyDescent="0.25">
      <c r="A157" s="684"/>
      <c r="B157" s="685" t="s">
        <v>116</v>
      </c>
      <c r="C157" s="686">
        <v>5137</v>
      </c>
      <c r="D157" s="687">
        <f>'Výdaje kapitol celkem'!C21</f>
        <v>1980000</v>
      </c>
      <c r="E157" s="688">
        <f>'Výdaje kapitol celkem'!D21</f>
        <v>1326640</v>
      </c>
      <c r="F157" s="688">
        <v>1275000</v>
      </c>
      <c r="G157" s="688">
        <v>1310000</v>
      </c>
      <c r="H157" s="688">
        <f>'Výdaje kapitol celkem'!G21</f>
        <v>1160000</v>
      </c>
      <c r="I157" s="688">
        <v>1188000</v>
      </c>
      <c r="J157" s="688">
        <f>'Výdaje kapitol celkem'!I21</f>
        <v>1098000</v>
      </c>
      <c r="K157" s="691">
        <f t="shared" si="2"/>
        <v>-90000</v>
      </c>
      <c r="L157" s="658"/>
      <c r="M157" s="659"/>
      <c r="N157" s="660"/>
    </row>
    <row r="158" spans="1:16" ht="18" customHeight="1" x14ac:dyDescent="0.25">
      <c r="A158" s="446"/>
      <c r="B158" s="662" t="s">
        <v>117</v>
      </c>
      <c r="C158" s="451">
        <v>5139</v>
      </c>
      <c r="D158" s="663">
        <f>'Výdaje kapitol celkem'!C22</f>
        <v>3648101</v>
      </c>
      <c r="E158" s="527">
        <f>'Výdaje kapitol celkem'!D22</f>
        <v>1532905</v>
      </c>
      <c r="F158" s="527">
        <v>1824000</v>
      </c>
      <c r="G158" s="527">
        <v>1724000</v>
      </c>
      <c r="H158" s="527">
        <f>'Výdaje kapitol celkem'!G22</f>
        <v>1724000</v>
      </c>
      <c r="I158" s="527">
        <v>1771000</v>
      </c>
      <c r="J158" s="527">
        <f>'Výdaje kapitol celkem'!I22</f>
        <v>1748138</v>
      </c>
      <c r="K158" s="657">
        <f t="shared" si="2"/>
        <v>-22862</v>
      </c>
      <c r="L158" s="658"/>
      <c r="M158" s="659"/>
      <c r="N158" s="660" t="s">
        <v>2123</v>
      </c>
    </row>
    <row r="159" spans="1:16" ht="18" customHeight="1" x14ac:dyDescent="0.25">
      <c r="A159" s="446"/>
      <c r="B159" s="662" t="s">
        <v>118</v>
      </c>
      <c r="C159" s="451">
        <v>5151</v>
      </c>
      <c r="D159" s="663">
        <f>'Výdaje kapitol celkem'!C23</f>
        <v>673000</v>
      </c>
      <c r="E159" s="527">
        <f>'Výdaje kapitol celkem'!D23</f>
        <v>723000</v>
      </c>
      <c r="F159" s="527">
        <v>688000</v>
      </c>
      <c r="G159" s="527">
        <v>688000</v>
      </c>
      <c r="H159" s="527">
        <f>'Výdaje kapitol celkem'!G23</f>
        <v>688000</v>
      </c>
      <c r="I159" s="527">
        <v>688000</v>
      </c>
      <c r="J159" s="527">
        <f>'Výdaje kapitol celkem'!I23</f>
        <v>688000</v>
      </c>
      <c r="K159" s="657">
        <f t="shared" si="2"/>
        <v>0</v>
      </c>
      <c r="L159" s="658"/>
      <c r="M159" s="659"/>
      <c r="N159" s="660"/>
    </row>
    <row r="160" spans="1:16" ht="18" customHeight="1" x14ac:dyDescent="0.25">
      <c r="A160" s="446"/>
      <c r="B160" s="662" t="s">
        <v>119</v>
      </c>
      <c r="C160" s="451">
        <v>5153</v>
      </c>
      <c r="D160" s="663">
        <f>'Výdaje kapitol celkem'!C24</f>
        <v>2955000</v>
      </c>
      <c r="E160" s="527">
        <f>'Výdaje kapitol celkem'!D24</f>
        <v>2955000</v>
      </c>
      <c r="F160" s="527">
        <v>2955000</v>
      </c>
      <c r="G160" s="527">
        <v>2955000</v>
      </c>
      <c r="H160" s="527">
        <f>'Výdaje kapitol celkem'!G24</f>
        <v>2955000</v>
      </c>
      <c r="I160" s="527">
        <v>2955000</v>
      </c>
      <c r="J160" s="527">
        <f>'Výdaje kapitol celkem'!I24</f>
        <v>2955000</v>
      </c>
      <c r="K160" s="657">
        <f t="shared" si="2"/>
        <v>0</v>
      </c>
      <c r="L160" s="658"/>
      <c r="M160" s="659"/>
      <c r="N160" s="660"/>
    </row>
    <row r="161" spans="1:15" ht="18" customHeight="1" x14ac:dyDescent="0.25">
      <c r="A161" s="446"/>
      <c r="B161" s="662" t="s">
        <v>120</v>
      </c>
      <c r="C161" s="451">
        <v>5154</v>
      </c>
      <c r="D161" s="663">
        <f>'Výdaje kapitol celkem'!C25</f>
        <v>2462600</v>
      </c>
      <c r="E161" s="527">
        <f>'Výdaje kapitol celkem'!D25</f>
        <v>3239000</v>
      </c>
      <c r="F161" s="527">
        <v>3309000</v>
      </c>
      <c r="G161" s="527">
        <v>3309000</v>
      </c>
      <c r="H161" s="527">
        <f>'Výdaje kapitol celkem'!G25</f>
        <v>3319000</v>
      </c>
      <c r="I161" s="527">
        <v>3319000</v>
      </c>
      <c r="J161" s="527">
        <f>'Výdaje kapitol celkem'!I25</f>
        <v>3319000</v>
      </c>
      <c r="K161" s="657">
        <f t="shared" si="2"/>
        <v>0</v>
      </c>
      <c r="L161" s="658"/>
      <c r="M161" s="659"/>
      <c r="N161" s="660"/>
    </row>
    <row r="162" spans="1:15" ht="18" customHeight="1" x14ac:dyDescent="0.25">
      <c r="A162" s="446"/>
      <c r="B162" s="662" t="s">
        <v>121</v>
      </c>
      <c r="C162" s="451">
        <v>5156</v>
      </c>
      <c r="D162" s="663">
        <f>'Výdaje kapitol celkem'!C26</f>
        <v>400000</v>
      </c>
      <c r="E162" s="527">
        <f>'Výdaje kapitol celkem'!D26</f>
        <v>362000</v>
      </c>
      <c r="F162" s="527">
        <v>300000</v>
      </c>
      <c r="G162" s="527">
        <v>350000</v>
      </c>
      <c r="H162" s="527">
        <f>'Výdaje kapitol celkem'!G26</f>
        <v>350000</v>
      </c>
      <c r="I162" s="527">
        <v>340000</v>
      </c>
      <c r="J162" s="527">
        <f>'Výdaje kapitol celkem'!I26</f>
        <v>340000</v>
      </c>
      <c r="K162" s="657">
        <f t="shared" si="2"/>
        <v>0</v>
      </c>
      <c r="L162" s="658"/>
      <c r="M162" s="659"/>
      <c r="N162" s="660"/>
    </row>
    <row r="163" spans="1:15" ht="18" customHeight="1" x14ac:dyDescent="0.25">
      <c r="A163" s="446"/>
      <c r="B163" s="662" t="s">
        <v>122</v>
      </c>
      <c r="C163" s="451">
        <v>5161</v>
      </c>
      <c r="D163" s="663">
        <f>'Výdaje kapitol celkem'!C27</f>
        <v>648000</v>
      </c>
      <c r="E163" s="527">
        <f>'Výdaje kapitol celkem'!D27</f>
        <v>648000</v>
      </c>
      <c r="F163" s="527">
        <v>648000</v>
      </c>
      <c r="G163" s="527">
        <v>648000</v>
      </c>
      <c r="H163" s="527">
        <f>'Výdaje kapitol celkem'!G27</f>
        <v>648000</v>
      </c>
      <c r="I163" s="527">
        <v>648000</v>
      </c>
      <c r="J163" s="527">
        <f>'Výdaje kapitol celkem'!I27</f>
        <v>648000</v>
      </c>
      <c r="K163" s="657">
        <f t="shared" si="2"/>
        <v>0</v>
      </c>
      <c r="L163" s="658"/>
      <c r="M163" s="659"/>
      <c r="N163" s="660"/>
    </row>
    <row r="164" spans="1:15" ht="18" customHeight="1" x14ac:dyDescent="0.25">
      <c r="A164" s="446"/>
      <c r="B164" s="662" t="s">
        <v>123</v>
      </c>
      <c r="C164" s="451">
        <v>5162</v>
      </c>
      <c r="D164" s="663">
        <f>'Výdaje kapitol celkem'!C28</f>
        <v>515000</v>
      </c>
      <c r="E164" s="527">
        <f>'Výdaje kapitol celkem'!D28</f>
        <v>520000</v>
      </c>
      <c r="F164" s="527">
        <v>530000</v>
      </c>
      <c r="G164" s="527">
        <v>540000</v>
      </c>
      <c r="H164" s="527">
        <f>'Výdaje kapitol celkem'!G28</f>
        <v>540000</v>
      </c>
      <c r="I164" s="527">
        <v>540000</v>
      </c>
      <c r="J164" s="527">
        <f>'Výdaje kapitol celkem'!I28</f>
        <v>540000</v>
      </c>
      <c r="K164" s="657">
        <f t="shared" si="2"/>
        <v>0</v>
      </c>
      <c r="L164" s="658"/>
      <c r="M164" s="659"/>
      <c r="N164" s="660"/>
    </row>
    <row r="165" spans="1:15" ht="18" customHeight="1" x14ac:dyDescent="0.25">
      <c r="A165" s="446"/>
      <c r="B165" s="662" t="s">
        <v>124</v>
      </c>
      <c r="C165" s="451">
        <v>5163</v>
      </c>
      <c r="D165" s="663">
        <f>'Výdaje kapitol celkem'!C29</f>
        <v>752000</v>
      </c>
      <c r="E165" s="527">
        <f>'Výdaje kapitol celkem'!D29</f>
        <v>746000</v>
      </c>
      <c r="F165" s="527">
        <v>746000</v>
      </c>
      <c r="G165" s="527">
        <v>746000</v>
      </c>
      <c r="H165" s="527">
        <f>'Výdaje kapitol celkem'!G29</f>
        <v>746000</v>
      </c>
      <c r="I165" s="527">
        <v>672310</v>
      </c>
      <c r="J165" s="527">
        <f>'Výdaje kapitol celkem'!I29</f>
        <v>672310</v>
      </c>
      <c r="K165" s="657">
        <f t="shared" si="2"/>
        <v>0</v>
      </c>
      <c r="L165" s="658"/>
      <c r="M165" s="659"/>
      <c r="N165" s="660"/>
    </row>
    <row r="166" spans="1:15" ht="18" customHeight="1" x14ac:dyDescent="0.25">
      <c r="A166" s="446"/>
      <c r="B166" s="662" t="s">
        <v>125</v>
      </c>
      <c r="C166" s="451">
        <v>5164</v>
      </c>
      <c r="D166" s="663">
        <f>'Výdaje kapitol celkem'!C30</f>
        <v>3730406</v>
      </c>
      <c r="E166" s="527">
        <f>'Výdaje kapitol celkem'!D30</f>
        <v>2295420</v>
      </c>
      <c r="F166" s="527">
        <v>2366198</v>
      </c>
      <c r="G166" s="527">
        <v>2366198</v>
      </c>
      <c r="H166" s="527">
        <f>'Výdaje kapitol celkem'!G30</f>
        <v>2232198</v>
      </c>
      <c r="I166" s="527">
        <v>2020292</v>
      </c>
      <c r="J166" s="527">
        <f>'Výdaje kapitol celkem'!I30</f>
        <v>2020292</v>
      </c>
      <c r="K166" s="657">
        <f t="shared" si="2"/>
        <v>0</v>
      </c>
      <c r="L166" s="658"/>
      <c r="M166" s="659"/>
      <c r="N166" s="660"/>
      <c r="O166" s="698"/>
    </row>
    <row r="167" spans="1:15" ht="18" customHeight="1" x14ac:dyDescent="0.25">
      <c r="A167" s="446"/>
      <c r="B167" s="662" t="s">
        <v>126</v>
      </c>
      <c r="C167" s="451">
        <v>5166</v>
      </c>
      <c r="D167" s="663">
        <f>'Výdaje kapitol celkem'!C31</f>
        <v>650000</v>
      </c>
      <c r="E167" s="527">
        <f>'Výdaje kapitol celkem'!D31</f>
        <v>700000</v>
      </c>
      <c r="F167" s="527">
        <v>700000</v>
      </c>
      <c r="G167" s="527">
        <v>700000</v>
      </c>
      <c r="H167" s="527">
        <f>'Výdaje kapitol celkem'!G31</f>
        <v>600000</v>
      </c>
      <c r="I167" s="527">
        <v>600000</v>
      </c>
      <c r="J167" s="527">
        <f>'Výdaje kapitol celkem'!I31</f>
        <v>780000</v>
      </c>
      <c r="K167" s="657">
        <f t="shared" si="2"/>
        <v>180000</v>
      </c>
      <c r="L167" s="658"/>
      <c r="M167" s="659"/>
      <c r="N167" s="660"/>
    </row>
    <row r="168" spans="1:15" ht="18" customHeight="1" x14ac:dyDescent="0.25">
      <c r="A168" s="446"/>
      <c r="B168" s="662" t="s">
        <v>127</v>
      </c>
      <c r="C168" s="451">
        <v>5167</v>
      </c>
      <c r="D168" s="663">
        <f>'Výdaje kapitol celkem'!C32</f>
        <v>328000</v>
      </c>
      <c r="E168" s="527">
        <f>'Výdaje kapitol celkem'!D32</f>
        <v>378000</v>
      </c>
      <c r="F168" s="527">
        <v>375000</v>
      </c>
      <c r="G168" s="527">
        <v>388000</v>
      </c>
      <c r="H168" s="527">
        <f>'Výdaje kapitol celkem'!G32</f>
        <v>273000</v>
      </c>
      <c r="I168" s="527">
        <v>300000</v>
      </c>
      <c r="J168" s="527">
        <f>'Výdaje kapitol celkem'!I32</f>
        <v>300000</v>
      </c>
      <c r="K168" s="657">
        <f t="shared" si="2"/>
        <v>0</v>
      </c>
      <c r="L168" s="658"/>
      <c r="M168" s="659"/>
      <c r="N168" s="660"/>
    </row>
    <row r="169" spans="1:15" ht="18" customHeight="1" x14ac:dyDescent="0.25">
      <c r="A169" s="446"/>
      <c r="B169" s="662" t="s">
        <v>128</v>
      </c>
      <c r="C169" s="451">
        <v>5168</v>
      </c>
      <c r="D169" s="663">
        <f>'Výdaje kapitol celkem'!C33</f>
        <v>515000</v>
      </c>
      <c r="E169" s="527">
        <f>'Výdaje kapitol celkem'!D33</f>
        <v>315000</v>
      </c>
      <c r="F169" s="527">
        <v>415000</v>
      </c>
      <c r="G169" s="527">
        <v>415000</v>
      </c>
      <c r="H169" s="527">
        <f>'Výdaje kapitol celkem'!G33</f>
        <v>415000</v>
      </c>
      <c r="I169" s="527">
        <v>415000</v>
      </c>
      <c r="J169" s="527">
        <f>'Výdaje kapitol celkem'!I33</f>
        <v>415000</v>
      </c>
      <c r="K169" s="657">
        <f t="shared" si="2"/>
        <v>0</v>
      </c>
      <c r="L169" s="658"/>
      <c r="M169" s="659"/>
      <c r="N169" s="660"/>
    </row>
    <row r="170" spans="1:15" ht="15.75" x14ac:dyDescent="0.25">
      <c r="A170" s="684"/>
      <c r="B170" s="685" t="s">
        <v>129</v>
      </c>
      <c r="C170" s="686">
        <v>5169</v>
      </c>
      <c r="D170" s="687">
        <f>'Výdaje kapitol celkem'!C34</f>
        <v>19182600</v>
      </c>
      <c r="E170" s="688">
        <f>'Výdaje kapitol celkem'!D34</f>
        <v>17553923</v>
      </c>
      <c r="F170" s="688">
        <v>16592612</v>
      </c>
      <c r="G170" s="688">
        <v>16706912</v>
      </c>
      <c r="H170" s="688">
        <f>'Výdaje kapitol celkem'!G34</f>
        <v>15785912</v>
      </c>
      <c r="I170" s="688">
        <v>17113872</v>
      </c>
      <c r="J170" s="688">
        <f>'Výdaje kapitol celkem'!I34</f>
        <v>17012872</v>
      </c>
      <c r="K170" s="691">
        <f t="shared" si="2"/>
        <v>-101000</v>
      </c>
      <c r="L170" s="658"/>
      <c r="M170" s="659"/>
      <c r="N170" s="660" t="s">
        <v>1861</v>
      </c>
      <c r="O170" s="698"/>
    </row>
    <row r="171" spans="1:15" s="690" customFormat="1" ht="15.75" x14ac:dyDescent="0.25">
      <c r="A171" s="684"/>
      <c r="B171" s="685" t="s">
        <v>130</v>
      </c>
      <c r="C171" s="686">
        <v>5171</v>
      </c>
      <c r="D171" s="687">
        <f>'Výdaje kapitol celkem'!C35</f>
        <v>14656000</v>
      </c>
      <c r="E171" s="688">
        <f>'Výdaje kapitol celkem'!D35</f>
        <v>9536265</v>
      </c>
      <c r="F171" s="688">
        <v>9333500</v>
      </c>
      <c r="G171" s="688">
        <v>9333500</v>
      </c>
      <c r="H171" s="688">
        <f>'Výdaje kapitol celkem'!G35</f>
        <v>8023500</v>
      </c>
      <c r="I171" s="688">
        <v>10459980</v>
      </c>
      <c r="J171" s="688">
        <f>'Výdaje kapitol celkem'!I35</f>
        <v>10309980</v>
      </c>
      <c r="K171" s="691">
        <f t="shared" si="2"/>
        <v>-150000</v>
      </c>
      <c r="L171" s="658"/>
      <c r="M171" s="659"/>
      <c r="N171" s="660"/>
    </row>
    <row r="172" spans="1:15" ht="18" customHeight="1" x14ac:dyDescent="0.25">
      <c r="A172" s="446"/>
      <c r="B172" s="662" t="s">
        <v>131</v>
      </c>
      <c r="C172" s="451">
        <v>5172</v>
      </c>
      <c r="D172" s="663">
        <f>'Výdaje kapitol celkem'!C36</f>
        <v>1341000</v>
      </c>
      <c r="E172" s="527">
        <f>'Výdaje kapitol celkem'!D36</f>
        <v>1892000</v>
      </c>
      <c r="F172" s="527">
        <v>2046000</v>
      </c>
      <c r="G172" s="527">
        <v>2052000</v>
      </c>
      <c r="H172" s="527">
        <f>'Výdaje kapitol celkem'!G36</f>
        <v>1987000</v>
      </c>
      <c r="I172" s="527">
        <v>2027000</v>
      </c>
      <c r="J172" s="527">
        <f>'Výdaje kapitol celkem'!I36</f>
        <v>2457000</v>
      </c>
      <c r="K172" s="657">
        <f t="shared" si="2"/>
        <v>430000</v>
      </c>
      <c r="L172" s="658"/>
      <c r="M172" s="659"/>
      <c r="N172" s="660"/>
    </row>
    <row r="173" spans="1:15" ht="18" customHeight="1" x14ac:dyDescent="0.25">
      <c r="A173" s="446"/>
      <c r="B173" s="662" t="s">
        <v>132</v>
      </c>
      <c r="C173" s="451">
        <v>5173</v>
      </c>
      <c r="D173" s="663">
        <f>'Výdaje kapitol celkem'!C37</f>
        <v>77000</v>
      </c>
      <c r="E173" s="527">
        <f>'Výdaje kapitol celkem'!D37</f>
        <v>72000</v>
      </c>
      <c r="F173" s="527">
        <v>62000</v>
      </c>
      <c r="G173" s="527">
        <v>62000</v>
      </c>
      <c r="H173" s="527">
        <f>'Výdaje kapitol celkem'!G37</f>
        <v>62000</v>
      </c>
      <c r="I173" s="527">
        <v>62000</v>
      </c>
      <c r="J173" s="527">
        <f>'Výdaje kapitol celkem'!I37</f>
        <v>62000</v>
      </c>
      <c r="K173" s="657">
        <f t="shared" si="2"/>
        <v>0</v>
      </c>
      <c r="L173" s="658"/>
      <c r="M173" s="659"/>
      <c r="N173" s="660"/>
    </row>
    <row r="174" spans="1:15" ht="18" customHeight="1" x14ac:dyDescent="0.25">
      <c r="A174" s="446"/>
      <c r="B174" s="662" t="s">
        <v>133</v>
      </c>
      <c r="C174" s="451">
        <v>5175</v>
      </c>
      <c r="D174" s="663">
        <f>'Výdaje kapitol celkem'!C38</f>
        <v>361553</v>
      </c>
      <c r="E174" s="527">
        <f>'Výdaje kapitol celkem'!D38</f>
        <v>357430</v>
      </c>
      <c r="F174" s="527">
        <v>353000</v>
      </c>
      <c r="G174" s="527">
        <v>353000</v>
      </c>
      <c r="H174" s="527">
        <f>'Výdaje kapitol celkem'!G38</f>
        <v>313000</v>
      </c>
      <c r="I174" s="527">
        <v>313000</v>
      </c>
      <c r="J174" s="527">
        <f>'Výdaje kapitol celkem'!I38</f>
        <v>287698</v>
      </c>
      <c r="K174" s="657">
        <f t="shared" si="2"/>
        <v>-25302</v>
      </c>
      <c r="L174" s="658"/>
      <c r="M174" s="659"/>
      <c r="N174" s="660"/>
    </row>
    <row r="175" spans="1:15" ht="18" hidden="1" customHeight="1" x14ac:dyDescent="0.25">
      <c r="A175" s="446"/>
      <c r="B175" s="662" t="s">
        <v>134</v>
      </c>
      <c r="C175" s="451">
        <v>5179</v>
      </c>
      <c r="D175" s="663">
        <f>'Výdaje kapitol celkem'!C39</f>
        <v>0</v>
      </c>
      <c r="E175" s="527">
        <v>0</v>
      </c>
      <c r="F175" s="527">
        <v>0</v>
      </c>
      <c r="G175" s="527">
        <v>0</v>
      </c>
      <c r="H175" s="527">
        <f>'Výdaje kapitol celkem'!G39</f>
        <v>0</v>
      </c>
      <c r="I175" s="527">
        <v>0</v>
      </c>
      <c r="J175" s="527">
        <f>'Výdaje kapitol celkem'!I39</f>
        <v>0</v>
      </c>
      <c r="K175" s="657">
        <f t="shared" si="2"/>
        <v>0</v>
      </c>
      <c r="L175" s="658"/>
      <c r="M175" s="659"/>
      <c r="N175" s="660"/>
    </row>
    <row r="176" spans="1:15" ht="18" hidden="1" customHeight="1" x14ac:dyDescent="0.25">
      <c r="A176" s="446"/>
      <c r="B176" s="662" t="s">
        <v>435</v>
      </c>
      <c r="C176" s="451">
        <v>5192</v>
      </c>
      <c r="D176" s="663">
        <f>'Výdaje kapitol celkem'!C40</f>
        <v>135000</v>
      </c>
      <c r="E176" s="527">
        <v>0</v>
      </c>
      <c r="F176" s="527">
        <v>0</v>
      </c>
      <c r="G176" s="527">
        <v>0</v>
      </c>
      <c r="H176" s="527">
        <f>'Výdaje kapitol celkem'!G40</f>
        <v>0</v>
      </c>
      <c r="I176" s="527">
        <v>0</v>
      </c>
      <c r="J176" s="527">
        <f>'Výdaje kapitol celkem'!I40</f>
        <v>0</v>
      </c>
      <c r="K176" s="657">
        <f t="shared" si="2"/>
        <v>0</v>
      </c>
      <c r="L176" s="658"/>
      <c r="M176" s="659"/>
      <c r="N176" s="660"/>
    </row>
    <row r="177" spans="1:14" ht="18" customHeight="1" x14ac:dyDescent="0.25">
      <c r="A177" s="446"/>
      <c r="B177" s="662" t="s">
        <v>135</v>
      </c>
      <c r="C177" s="451">
        <v>5193</v>
      </c>
      <c r="D177" s="663">
        <f>'Výdaje kapitol celkem'!C41</f>
        <v>1145000</v>
      </c>
      <c r="E177" s="527">
        <f>'Výdaje kapitol celkem'!D41</f>
        <v>1700000</v>
      </c>
      <c r="F177" s="527">
        <v>2000000</v>
      </c>
      <c r="G177" s="527">
        <v>2000000</v>
      </c>
      <c r="H177" s="527">
        <f>'Výdaje kapitol celkem'!G41</f>
        <v>2000000</v>
      </c>
      <c r="I177" s="527">
        <v>2000000</v>
      </c>
      <c r="J177" s="527">
        <f>'Výdaje kapitol celkem'!I41</f>
        <v>2000000</v>
      </c>
      <c r="K177" s="657">
        <f t="shared" si="2"/>
        <v>0</v>
      </c>
      <c r="L177" s="658"/>
      <c r="M177" s="659"/>
      <c r="N177" s="660"/>
    </row>
    <row r="178" spans="1:14" ht="18" customHeight="1" x14ac:dyDescent="0.25">
      <c r="A178" s="446"/>
      <c r="B178" s="662" t="s">
        <v>136</v>
      </c>
      <c r="C178" s="451">
        <v>5194</v>
      </c>
      <c r="D178" s="663">
        <f>'Výdaje kapitol celkem'!C42</f>
        <v>270000</v>
      </c>
      <c r="E178" s="527">
        <f>'Výdaje kapitol celkem'!D42</f>
        <v>295000</v>
      </c>
      <c r="F178" s="527">
        <v>260000</v>
      </c>
      <c r="G178" s="527">
        <v>260000</v>
      </c>
      <c r="H178" s="527">
        <f>'Výdaje kapitol celkem'!G42</f>
        <v>235000</v>
      </c>
      <c r="I178" s="527">
        <v>235000</v>
      </c>
      <c r="J178" s="527">
        <f>'Výdaje kapitol celkem'!I42</f>
        <v>235000</v>
      </c>
      <c r="K178" s="657">
        <f t="shared" si="2"/>
        <v>0</v>
      </c>
      <c r="L178" s="658"/>
      <c r="M178" s="659"/>
      <c r="N178" s="697"/>
    </row>
    <row r="179" spans="1:14" ht="18" customHeight="1" x14ac:dyDescent="0.25">
      <c r="A179" s="446"/>
      <c r="B179" s="662" t="s">
        <v>137</v>
      </c>
      <c r="C179" s="451">
        <v>5329</v>
      </c>
      <c r="D179" s="663">
        <f>'Výdaje kapitol celkem'!C43</f>
        <v>869500</v>
      </c>
      <c r="E179" s="527">
        <f>'Výdaje kapitol celkem'!D43</f>
        <v>869500</v>
      </c>
      <c r="F179" s="527">
        <v>869500</v>
      </c>
      <c r="G179" s="527">
        <v>869500</v>
      </c>
      <c r="H179" s="527">
        <f>'Výdaje kapitol celkem'!G43</f>
        <v>869500</v>
      </c>
      <c r="I179" s="527">
        <v>869500</v>
      </c>
      <c r="J179" s="527">
        <f>'Výdaje kapitol celkem'!I43</f>
        <v>869500</v>
      </c>
      <c r="K179" s="657">
        <f t="shared" si="2"/>
        <v>0</v>
      </c>
      <c r="L179" s="658"/>
      <c r="M179" s="659"/>
      <c r="N179" s="660"/>
    </row>
    <row r="180" spans="1:14" s="690" customFormat="1" ht="15.75" x14ac:dyDescent="0.25">
      <c r="A180" s="684"/>
      <c r="B180" s="685" t="s">
        <v>138</v>
      </c>
      <c r="C180" s="686">
        <v>5331</v>
      </c>
      <c r="D180" s="687">
        <f>'Výdaje kapitol celkem'!C44</f>
        <v>21984703</v>
      </c>
      <c r="E180" s="688">
        <f>'Výdaje kapitol celkem'!D44</f>
        <v>26061437</v>
      </c>
      <c r="F180" s="688">
        <v>34609834.68</v>
      </c>
      <c r="G180" s="688">
        <v>34609834.68</v>
      </c>
      <c r="H180" s="688">
        <f>'Výdaje kapitol celkem'!G44</f>
        <v>31795302.68</v>
      </c>
      <c r="I180" s="688">
        <v>34419999.68</v>
      </c>
      <c r="J180" s="688">
        <f>'Výdaje kapitol celkem'!I44</f>
        <v>34419999.68</v>
      </c>
      <c r="K180" s="691">
        <f t="shared" si="2"/>
        <v>0</v>
      </c>
      <c r="L180" s="658"/>
      <c r="M180" s="659"/>
      <c r="N180" s="699"/>
    </row>
    <row r="181" spans="1:14" ht="18" customHeight="1" x14ac:dyDescent="0.25">
      <c r="A181" s="446"/>
      <c r="B181" s="662" t="s">
        <v>139</v>
      </c>
      <c r="C181" s="451">
        <v>5361</v>
      </c>
      <c r="D181" s="663">
        <f>'Výdaje kapitol celkem'!C45</f>
        <v>37000</v>
      </c>
      <c r="E181" s="527">
        <f>'Výdaje kapitol celkem'!D45</f>
        <v>35000</v>
      </c>
      <c r="F181" s="527">
        <v>40000</v>
      </c>
      <c r="G181" s="527">
        <v>40000</v>
      </c>
      <c r="H181" s="527">
        <f>'Výdaje kapitol celkem'!G45</f>
        <v>40000</v>
      </c>
      <c r="I181" s="527">
        <v>40000</v>
      </c>
      <c r="J181" s="527">
        <f>'Výdaje kapitol celkem'!I45</f>
        <v>40000</v>
      </c>
      <c r="K181" s="657">
        <f t="shared" si="2"/>
        <v>0</v>
      </c>
      <c r="L181" s="658"/>
      <c r="M181" s="659"/>
      <c r="N181" s="660"/>
    </row>
    <row r="182" spans="1:14" ht="18" customHeight="1" x14ac:dyDescent="0.25">
      <c r="A182" s="446"/>
      <c r="B182" s="662" t="s">
        <v>140</v>
      </c>
      <c r="C182" s="451">
        <v>5362</v>
      </c>
      <c r="D182" s="663">
        <f>'Výdaje kapitol celkem'!C46</f>
        <v>740000</v>
      </c>
      <c r="E182" s="527">
        <f>'Výdaje kapitol celkem'!D46</f>
        <v>3437000</v>
      </c>
      <c r="F182" s="527">
        <v>1437000</v>
      </c>
      <c r="G182" s="527">
        <v>437000</v>
      </c>
      <c r="H182" s="527">
        <f>'Výdaje kapitol celkem'!G46</f>
        <v>437000</v>
      </c>
      <c r="I182" s="527">
        <v>4437000</v>
      </c>
      <c r="J182" s="527">
        <f>'Výdaje kapitol celkem'!I46</f>
        <v>4437000</v>
      </c>
      <c r="K182" s="2231">
        <f t="shared" si="2"/>
        <v>0</v>
      </c>
      <c r="L182" s="658"/>
      <c r="M182" s="659"/>
      <c r="N182" s="660"/>
    </row>
    <row r="183" spans="1:14" ht="18" hidden="1" customHeight="1" x14ac:dyDescent="0.25">
      <c r="A183" s="446"/>
      <c r="B183" s="662" t="s">
        <v>1183</v>
      </c>
      <c r="C183" s="451">
        <v>5363</v>
      </c>
      <c r="D183" s="663"/>
      <c r="E183" s="527">
        <f>'Výdaje kapitol celkem'!D47</f>
        <v>0</v>
      </c>
      <c r="F183" s="527">
        <v>750000</v>
      </c>
      <c r="G183" s="527">
        <v>0</v>
      </c>
      <c r="H183" s="527">
        <f>'Výdaje kapitol celkem'!G47</f>
        <v>0</v>
      </c>
      <c r="I183" s="527">
        <v>0</v>
      </c>
      <c r="J183" s="527">
        <f>'Výdaje kapitol celkem'!I47</f>
        <v>0</v>
      </c>
      <c r="K183" s="657">
        <f t="shared" si="2"/>
        <v>0</v>
      </c>
      <c r="L183" s="658"/>
      <c r="M183" s="659"/>
      <c r="N183" s="660"/>
    </row>
    <row r="184" spans="1:14" ht="18" customHeight="1" x14ac:dyDescent="0.25">
      <c r="A184" s="446"/>
      <c r="B184" s="662" t="s">
        <v>141</v>
      </c>
      <c r="C184" s="451">
        <v>5492</v>
      </c>
      <c r="D184" s="663">
        <f>'Výdaje kapitol celkem'!C48</f>
        <v>1080000</v>
      </c>
      <c r="E184" s="527">
        <f>'Výdaje kapitol celkem'!D48</f>
        <v>380000</v>
      </c>
      <c r="F184" s="527">
        <v>970000</v>
      </c>
      <c r="G184" s="527">
        <v>970000</v>
      </c>
      <c r="H184" s="527">
        <f>'Výdaje kapitol celkem'!G48</f>
        <v>970000</v>
      </c>
      <c r="I184" s="527">
        <v>421000</v>
      </c>
      <c r="J184" s="527">
        <f>'Výdaje kapitol celkem'!I48</f>
        <v>421000</v>
      </c>
      <c r="K184" s="657">
        <f t="shared" si="2"/>
        <v>0</v>
      </c>
      <c r="L184" s="658"/>
      <c r="M184" s="659"/>
      <c r="N184" s="697"/>
    </row>
    <row r="185" spans="1:14" ht="18" customHeight="1" x14ac:dyDescent="0.25">
      <c r="A185" s="446"/>
      <c r="B185" s="662" t="s">
        <v>1040</v>
      </c>
      <c r="C185" s="451">
        <v>5499</v>
      </c>
      <c r="D185" s="663">
        <f>'Výdaje kapitol celkem'!C49</f>
        <v>1300000</v>
      </c>
      <c r="E185" s="527">
        <f>'Výdaje kapitol celkem'!D49</f>
        <v>1300000</v>
      </c>
      <c r="F185" s="527">
        <v>1300000</v>
      </c>
      <c r="G185" s="527">
        <v>1300000</v>
      </c>
      <c r="H185" s="527">
        <f>'Výdaje kapitol celkem'!G49</f>
        <v>1300000</v>
      </c>
      <c r="I185" s="527">
        <v>1300000</v>
      </c>
      <c r="J185" s="527">
        <f>'Výdaje kapitol celkem'!I49</f>
        <v>1300000</v>
      </c>
      <c r="K185" s="657">
        <f t="shared" si="2"/>
        <v>0</v>
      </c>
      <c r="L185" s="658"/>
      <c r="M185" s="659"/>
      <c r="N185" s="660"/>
    </row>
    <row r="186" spans="1:14" ht="18" customHeight="1" x14ac:dyDescent="0.25">
      <c r="A186" s="446"/>
      <c r="B186" s="662" t="s">
        <v>143</v>
      </c>
      <c r="C186" s="451">
        <v>5222</v>
      </c>
      <c r="D186" s="663">
        <f>'Výdaje kapitol celkem'!C50</f>
        <v>1450000</v>
      </c>
      <c r="E186" s="527">
        <f>'Výdaje kapitol celkem'!D50</f>
        <v>900000</v>
      </c>
      <c r="F186" s="527">
        <v>1000000</v>
      </c>
      <c r="G186" s="527">
        <v>1000000</v>
      </c>
      <c r="H186" s="527">
        <f>'Výdaje kapitol celkem'!G50</f>
        <v>1000000</v>
      </c>
      <c r="I186" s="527">
        <v>1000000</v>
      </c>
      <c r="J186" s="527">
        <f>'Výdaje kapitol celkem'!I50</f>
        <v>1000000</v>
      </c>
      <c r="K186" s="657">
        <f t="shared" si="2"/>
        <v>0</v>
      </c>
      <c r="L186" s="658"/>
      <c r="M186" s="659"/>
      <c r="N186" s="660"/>
    </row>
    <row r="187" spans="1:14" ht="18" customHeight="1" x14ac:dyDescent="0.25">
      <c r="A187" s="446"/>
      <c r="B187" s="662" t="s">
        <v>1129</v>
      </c>
      <c r="C187" s="451">
        <v>5903</v>
      </c>
      <c r="D187" s="663" t="e">
        <f>'Výdaje kapitol celkem'!#REF!</f>
        <v>#REF!</v>
      </c>
      <c r="E187" s="527">
        <f>'Výdaje kapitol celkem'!D51</f>
        <v>52650</v>
      </c>
      <c r="F187" s="527">
        <v>52435.245000000003</v>
      </c>
      <c r="G187" s="527">
        <v>52435.245000000003</v>
      </c>
      <c r="H187" s="527">
        <f>'Výdaje kapitol celkem'!G51</f>
        <v>52435.245000000003</v>
      </c>
      <c r="I187" s="527">
        <v>52435.245000000003</v>
      </c>
      <c r="J187" s="527">
        <f>'Výdaje kapitol celkem'!I51</f>
        <v>52435.245000000003</v>
      </c>
      <c r="K187" s="657">
        <f t="shared" si="2"/>
        <v>0</v>
      </c>
      <c r="L187" s="658"/>
      <c r="M187" s="659"/>
      <c r="N187" s="660"/>
    </row>
    <row r="188" spans="1:14" s="661" customFormat="1" ht="18" customHeight="1" x14ac:dyDescent="0.25">
      <c r="A188" s="517"/>
      <c r="B188" s="654" t="s">
        <v>172</v>
      </c>
      <c r="C188" s="655">
        <v>5141</v>
      </c>
      <c r="D188" s="656">
        <f>'Výdaje kapitol celkem'!C53</f>
        <v>1736409.0776</v>
      </c>
      <c r="E188" s="657">
        <f>'Výdaje kapitol celkem'!D53</f>
        <v>2399648.3037999999</v>
      </c>
      <c r="F188" s="657">
        <v>2091028.8254</v>
      </c>
      <c r="G188" s="657">
        <v>2091028.8254</v>
      </c>
      <c r="H188" s="657">
        <f>'Výdaje kapitol celkem'!G53</f>
        <v>2091028.8254</v>
      </c>
      <c r="I188" s="657">
        <v>2248528.8254</v>
      </c>
      <c r="J188" s="657">
        <f>'Výdaje kapitol celkem'!I53</f>
        <v>2248528.8254</v>
      </c>
      <c r="K188" s="657">
        <f t="shared" si="2"/>
        <v>0</v>
      </c>
      <c r="L188" s="671"/>
      <c r="M188" s="671"/>
      <c r="N188" s="660"/>
    </row>
    <row r="189" spans="1:14" ht="15.75" x14ac:dyDescent="0.25">
      <c r="A189" s="446"/>
      <c r="B189" s="662" t="s">
        <v>1041</v>
      </c>
      <c r="C189" s="451">
        <v>5144</v>
      </c>
      <c r="D189" s="663">
        <f>'Výdaje kapitol celkem'!C54</f>
        <v>479732</v>
      </c>
      <c r="E189" s="527">
        <f>'Výdaje kapitol celkem'!I54</f>
        <v>0</v>
      </c>
      <c r="F189" s="527">
        <v>0</v>
      </c>
      <c r="G189" s="527">
        <v>0</v>
      </c>
      <c r="H189" s="527">
        <f>'Výdaje kapitol celkem'!G54</f>
        <v>0</v>
      </c>
      <c r="I189" s="527">
        <v>0</v>
      </c>
      <c r="J189" s="527">
        <f>'Výdaje kapitol celkem'!I54</f>
        <v>0</v>
      </c>
      <c r="K189" s="657">
        <f t="shared" si="2"/>
        <v>0</v>
      </c>
      <c r="L189" s="658"/>
      <c r="M189" s="659"/>
      <c r="N189" s="660"/>
    </row>
    <row r="190" spans="1:14" s="653" customFormat="1" ht="17.25" thickBot="1" x14ac:dyDescent="0.35">
      <c r="A190" s="645" t="s">
        <v>295</v>
      </c>
      <c r="B190" s="700" t="s">
        <v>296</v>
      </c>
      <c r="C190" s="646"/>
      <c r="D190" s="647">
        <f>SUM(D191:D200)</f>
        <v>116855076.96000001</v>
      </c>
      <c r="E190" s="648">
        <f>SUM(E191:E200)</f>
        <v>85054668</v>
      </c>
      <c r="F190" s="648">
        <v>22416896</v>
      </c>
      <c r="G190" s="648">
        <v>29636596</v>
      </c>
      <c r="H190" s="648">
        <f>SUM(H191:H200)</f>
        <v>48621169</v>
      </c>
      <c r="I190" s="648">
        <v>51357498</v>
      </c>
      <c r="J190" s="648">
        <f>SUM(J191:J200)</f>
        <v>51207498</v>
      </c>
      <c r="K190" s="2432">
        <f>J190/(J93+J88+J27+J6)</f>
        <v>0.28645128151145322</v>
      </c>
      <c r="L190" s="658"/>
      <c r="M190" s="659"/>
      <c r="N190" s="660"/>
    </row>
    <row r="191" spans="1:14" ht="21" customHeight="1" x14ac:dyDescent="0.3">
      <c r="A191" s="446"/>
      <c r="B191" s="662" t="s">
        <v>131</v>
      </c>
      <c r="C191" s="451">
        <v>6111</v>
      </c>
      <c r="D191" s="642"/>
      <c r="E191" s="451">
        <v>0</v>
      </c>
      <c r="F191" s="451">
        <v>0</v>
      </c>
      <c r="G191" s="451">
        <v>0</v>
      </c>
      <c r="H191" s="527">
        <f>'Výdaje kapitol celkem'!G57</f>
        <v>0</v>
      </c>
      <c r="I191" s="527">
        <v>0</v>
      </c>
      <c r="J191" s="527">
        <f>'Výdaje kapitol celkem'!I57</f>
        <v>0</v>
      </c>
      <c r="K191" s="657">
        <f t="shared" si="2"/>
        <v>0</v>
      </c>
      <c r="L191" s="658"/>
      <c r="M191" s="659"/>
      <c r="N191" s="660"/>
    </row>
    <row r="192" spans="1:14" s="690" customFormat="1" ht="15.75" x14ac:dyDescent="0.25">
      <c r="A192" s="684"/>
      <c r="B192" s="685" t="s">
        <v>147</v>
      </c>
      <c r="C192" s="686">
        <v>6121</v>
      </c>
      <c r="D192" s="687">
        <f>'Výdaje kapitol celkem'!C58</f>
        <v>91630616.960000008</v>
      </c>
      <c r="E192" s="688">
        <f>'Výdaje kapitol celkem'!D58</f>
        <v>74979713</v>
      </c>
      <c r="F192" s="688">
        <v>15825000</v>
      </c>
      <c r="G192" s="688">
        <v>17209700</v>
      </c>
      <c r="H192" s="688">
        <f>'Výdaje kapitol celkem'!G58</f>
        <v>33275773</v>
      </c>
      <c r="I192" s="688">
        <v>34125916</v>
      </c>
      <c r="J192" s="688">
        <f>'Výdaje kapitol celkem'!I58</f>
        <v>34075916</v>
      </c>
      <c r="K192" s="657">
        <f t="shared" si="2"/>
        <v>-50000</v>
      </c>
      <c r="L192" s="658"/>
      <c r="M192" s="659"/>
      <c r="N192" s="660" t="s">
        <v>1862</v>
      </c>
    </row>
    <row r="193" spans="1:14" s="690" customFormat="1" ht="15.75" x14ac:dyDescent="0.25">
      <c r="A193" s="684"/>
      <c r="B193" s="685" t="s">
        <v>148</v>
      </c>
      <c r="C193" s="686">
        <v>6121</v>
      </c>
      <c r="D193" s="663">
        <f>'Výdaje kapitol celkem'!C59</f>
        <v>7427535</v>
      </c>
      <c r="E193" s="527">
        <f>'Výdaje kapitol celkem'!D59</f>
        <v>3658396</v>
      </c>
      <c r="F193" s="527">
        <v>2919396</v>
      </c>
      <c r="G193" s="527">
        <v>2919396</v>
      </c>
      <c r="H193" s="527">
        <f>'Výdaje kapitol celkem'!G59</f>
        <v>2711396</v>
      </c>
      <c r="I193" s="527">
        <v>3082582</v>
      </c>
      <c r="J193" s="527">
        <f>'Výdaje kapitol celkem'!I59</f>
        <v>2982582</v>
      </c>
      <c r="K193" s="657">
        <f t="shared" si="2"/>
        <v>-100000</v>
      </c>
      <c r="L193" s="658"/>
      <c r="M193" s="659"/>
      <c r="N193" s="660" t="s">
        <v>1862</v>
      </c>
    </row>
    <row r="194" spans="1:14" ht="15.75" x14ac:dyDescent="0.25">
      <c r="A194" s="684"/>
      <c r="B194" s="685" t="s">
        <v>149</v>
      </c>
      <c r="C194" s="686">
        <v>6122</v>
      </c>
      <c r="D194" s="687">
        <f>'Výdaje kapitol celkem'!C60</f>
        <v>85000</v>
      </c>
      <c r="E194" s="688">
        <f>+'Výdaje kapitol celkem'!D60</f>
        <v>240000</v>
      </c>
      <c r="F194" s="688">
        <v>423500</v>
      </c>
      <c r="G194" s="688">
        <v>423500</v>
      </c>
      <c r="H194" s="688">
        <f>'Výdaje kapitol celkem'!G60</f>
        <v>0</v>
      </c>
      <c r="I194" s="688">
        <v>0</v>
      </c>
      <c r="J194" s="688">
        <f>'Výdaje kapitol celkem'!I60</f>
        <v>0</v>
      </c>
      <c r="K194" s="691">
        <f t="shared" si="2"/>
        <v>0</v>
      </c>
      <c r="L194" s="658"/>
      <c r="M194" s="659"/>
      <c r="N194" s="660"/>
    </row>
    <row r="195" spans="1:14" ht="18.75" hidden="1" customHeight="1" x14ac:dyDescent="0.25">
      <c r="A195" s="446"/>
      <c r="B195" s="662" t="s">
        <v>150</v>
      </c>
      <c r="C195" s="451">
        <v>6123</v>
      </c>
      <c r="D195" s="663">
        <f>'Výdaje kapitol celkem'!C61</f>
        <v>0</v>
      </c>
      <c r="E195" s="527">
        <f>'Výdaje kapitol celkem'!D61</f>
        <v>0</v>
      </c>
      <c r="F195" s="527">
        <v>0</v>
      </c>
      <c r="G195" s="527">
        <v>0</v>
      </c>
      <c r="H195" s="527">
        <f>'Výdaje kapitol celkem'!G61</f>
        <v>0</v>
      </c>
      <c r="I195" s="527">
        <v>0</v>
      </c>
      <c r="J195" s="527">
        <f>'Výdaje kapitol celkem'!I61</f>
        <v>0</v>
      </c>
      <c r="K195" s="657">
        <f t="shared" si="2"/>
        <v>0</v>
      </c>
      <c r="L195" s="658"/>
      <c r="M195" s="659"/>
      <c r="N195" s="660" t="s">
        <v>1862</v>
      </c>
    </row>
    <row r="196" spans="1:14" ht="18.75" customHeight="1" x14ac:dyDescent="0.25">
      <c r="A196" s="446"/>
      <c r="B196" s="662" t="s">
        <v>151</v>
      </c>
      <c r="C196" s="451">
        <v>6125</v>
      </c>
      <c r="D196" s="663">
        <f>'Výdaje kapitol celkem'!C62</f>
        <v>12292425</v>
      </c>
      <c r="E196" s="527">
        <f>'Výdaje kapitol celkem'!D62</f>
        <v>409000</v>
      </c>
      <c r="F196" s="527">
        <v>204000</v>
      </c>
      <c r="G196" s="527">
        <v>204000</v>
      </c>
      <c r="H196" s="527">
        <f>'Výdaje kapitol celkem'!G62</f>
        <v>204000</v>
      </c>
      <c r="I196" s="527">
        <v>204000</v>
      </c>
      <c r="J196" s="527">
        <f>'Výdaje kapitol celkem'!I62</f>
        <v>204000</v>
      </c>
      <c r="K196" s="657">
        <f t="shared" si="2"/>
        <v>0</v>
      </c>
      <c r="L196" s="658"/>
      <c r="M196" s="659"/>
      <c r="N196" s="660"/>
    </row>
    <row r="197" spans="1:14" ht="18.75" hidden="1" customHeight="1" x14ac:dyDescent="0.25">
      <c r="A197" s="446"/>
      <c r="B197" s="662" t="s">
        <v>152</v>
      </c>
      <c r="C197" s="451">
        <v>6129</v>
      </c>
      <c r="D197" s="663">
        <f>'Výdaje kapitol celkem'!C63</f>
        <v>0</v>
      </c>
      <c r="E197" s="527">
        <f>'Výdaje kapitol celkem'!D63</f>
        <v>0</v>
      </c>
      <c r="F197" s="527">
        <v>0</v>
      </c>
      <c r="G197" s="527">
        <v>0</v>
      </c>
      <c r="H197" s="527">
        <f>'Výdaje kapitol celkem'!G63</f>
        <v>0</v>
      </c>
      <c r="I197" s="527">
        <v>0</v>
      </c>
      <c r="J197" s="527">
        <f>'Výdaje kapitol celkem'!I63</f>
        <v>0</v>
      </c>
      <c r="K197" s="657">
        <f t="shared" si="2"/>
        <v>0</v>
      </c>
      <c r="L197" s="658"/>
      <c r="M197" s="659"/>
      <c r="N197" s="660"/>
    </row>
    <row r="198" spans="1:14" ht="18.75" customHeight="1" x14ac:dyDescent="0.25">
      <c r="A198" s="446"/>
      <c r="B198" s="662" t="s">
        <v>153</v>
      </c>
      <c r="C198" s="451">
        <v>6130</v>
      </c>
      <c r="D198" s="663">
        <f>'Výdaje kapitol celkem'!C64</f>
        <v>334500</v>
      </c>
      <c r="E198" s="527">
        <f>'Výdaje kapitol celkem'!D64</f>
        <v>385680</v>
      </c>
      <c r="F198" s="527">
        <v>115000</v>
      </c>
      <c r="G198" s="527">
        <v>5950000</v>
      </c>
      <c r="H198" s="527">
        <f>'Výdaje kapitol celkem'!G64</f>
        <v>8450000</v>
      </c>
      <c r="I198" s="527">
        <v>9265000</v>
      </c>
      <c r="J198" s="527">
        <f>'Výdaje kapitol celkem'!I64</f>
        <v>9265000</v>
      </c>
      <c r="K198" s="657">
        <f t="shared" si="2"/>
        <v>0</v>
      </c>
      <c r="L198" s="658"/>
      <c r="M198" s="659"/>
      <c r="N198" s="660"/>
    </row>
    <row r="199" spans="1:14" ht="18.75" customHeight="1" x14ac:dyDescent="0.25">
      <c r="A199" s="446"/>
      <c r="B199" s="662" t="s">
        <v>364</v>
      </c>
      <c r="C199" s="451">
        <v>6351</v>
      </c>
      <c r="D199" s="663">
        <f>'Výdaje kapitol celkem'!C65</f>
        <v>3640000</v>
      </c>
      <c r="E199" s="527">
        <f>'Výdaje kapitol celkem'!D65</f>
        <v>5381879</v>
      </c>
      <c r="F199" s="527">
        <v>2930000</v>
      </c>
      <c r="G199" s="527">
        <v>2930000</v>
      </c>
      <c r="H199" s="527">
        <f>'Výdaje kapitol celkem'!G65</f>
        <v>3980000</v>
      </c>
      <c r="I199" s="527">
        <v>4680000</v>
      </c>
      <c r="J199" s="527">
        <f>'Výdaje kapitol celkem'!I65</f>
        <v>4680000</v>
      </c>
      <c r="K199" s="657">
        <f t="shared" si="2"/>
        <v>0</v>
      </c>
      <c r="L199" s="658"/>
      <c r="M199" s="659"/>
      <c r="N199" s="660"/>
    </row>
    <row r="200" spans="1:14" ht="18.75" hidden="1" customHeight="1" x14ac:dyDescent="0.25">
      <c r="A200" s="446" t="s">
        <v>718</v>
      </c>
      <c r="B200" s="662" t="s">
        <v>364</v>
      </c>
      <c r="C200" s="451">
        <v>6349</v>
      </c>
      <c r="D200" s="663">
        <f>'Výdaje kapitol celkem'!C67</f>
        <v>1445000</v>
      </c>
      <c r="E200" s="527">
        <v>0</v>
      </c>
      <c r="F200" s="527">
        <v>0</v>
      </c>
      <c r="G200" s="527">
        <v>0</v>
      </c>
      <c r="H200" s="527">
        <f>'Výdaje kapitol celkem'!G67</f>
        <v>0</v>
      </c>
      <c r="I200" s="527">
        <v>0</v>
      </c>
      <c r="J200" s="527">
        <f>'Výdaje kapitol celkem'!I67</f>
        <v>0</v>
      </c>
      <c r="K200" s="657">
        <f t="shared" si="2"/>
        <v>0</v>
      </c>
      <c r="L200" s="658"/>
      <c r="M200" s="659"/>
      <c r="N200" s="660"/>
    </row>
    <row r="201" spans="1:14" x14ac:dyDescent="0.3">
      <c r="A201" s="446"/>
      <c r="B201" s="446"/>
      <c r="C201" s="451"/>
      <c r="D201" s="642"/>
      <c r="E201" s="451"/>
      <c r="F201" s="451"/>
      <c r="G201" s="451"/>
      <c r="H201" s="527"/>
      <c r="I201" s="527"/>
      <c r="J201" s="527"/>
      <c r="K201" s="657">
        <f t="shared" ref="K201:K207" si="3">+J201-I201</f>
        <v>0</v>
      </c>
      <c r="L201" s="658"/>
      <c r="M201" s="659"/>
      <c r="N201" s="660"/>
    </row>
    <row r="202" spans="1:14" s="653" customFormat="1" ht="17.25" thickBot="1" x14ac:dyDescent="0.35">
      <c r="A202" s="645" t="s">
        <v>286</v>
      </c>
      <c r="B202" s="700" t="s">
        <v>287</v>
      </c>
      <c r="C202" s="646"/>
      <c r="D202" s="647">
        <f>SUM(D203:D205)</f>
        <v>12181460</v>
      </c>
      <c r="E202" s="648">
        <f>SUM(E203:E205)</f>
        <v>34287727.156199992</v>
      </c>
      <c r="F202" s="648">
        <v>17570735.963572413</v>
      </c>
      <c r="G202" s="648">
        <v>16970240.181600004</v>
      </c>
      <c r="H202" s="648">
        <f>SUM(H203:H205)</f>
        <v>16638739.249599993</v>
      </c>
      <c r="I202" s="648">
        <v>19020997.249599993</v>
      </c>
      <c r="J202" s="648">
        <f>SUM(J203:J205)</f>
        <v>18761353.249599993</v>
      </c>
      <c r="K202" s="649">
        <f t="shared" si="3"/>
        <v>-259644</v>
      </c>
      <c r="L202" s="658"/>
      <c r="M202" s="659"/>
      <c r="N202" s="660"/>
    </row>
    <row r="203" spans="1:14" ht="20.25" customHeight="1" x14ac:dyDescent="0.25">
      <c r="A203" s="446"/>
      <c r="B203" s="662" t="s">
        <v>1042</v>
      </c>
      <c r="C203" s="451">
        <v>8115</v>
      </c>
      <c r="D203" s="663">
        <f>'Výdaje kapitol celkem'!C66</f>
        <v>772368</v>
      </c>
      <c r="E203" s="527">
        <f>'Výdaje kapitol celkem'!D66</f>
        <v>1164351.1561999917</v>
      </c>
      <c r="F203" s="527">
        <v>1018791.9635724127</v>
      </c>
      <c r="G203" s="527">
        <v>418296.18160000443</v>
      </c>
      <c r="H203" s="527">
        <f>'Výdaje kapitol celkem'!G66</f>
        <v>86795.249599993229</v>
      </c>
      <c r="I203" s="527">
        <v>1965713.2495999932</v>
      </c>
      <c r="J203" s="527">
        <f>'Výdaje kapitol celkem'!I66</f>
        <v>1706069.2495999932</v>
      </c>
      <c r="K203" s="673">
        <f t="shared" si="3"/>
        <v>-259644</v>
      </c>
      <c r="L203" s="658"/>
      <c r="M203" s="659"/>
      <c r="N203" s="660"/>
    </row>
    <row r="204" spans="1:14" ht="20.25" customHeight="1" x14ac:dyDescent="0.25">
      <c r="A204" s="446"/>
      <c r="B204" s="662" t="s">
        <v>160</v>
      </c>
      <c r="C204" s="451">
        <v>8115</v>
      </c>
      <c r="D204" s="663"/>
      <c r="E204" s="527"/>
      <c r="F204" s="527"/>
      <c r="G204" s="527"/>
      <c r="H204" s="527"/>
      <c r="I204" s="527"/>
      <c r="J204" s="527"/>
      <c r="K204" s="657">
        <f t="shared" si="3"/>
        <v>0</v>
      </c>
      <c r="L204" s="658"/>
      <c r="M204" s="659"/>
      <c r="N204" s="660"/>
    </row>
    <row r="205" spans="1:14" s="670" customFormat="1" ht="20.25" customHeight="1" x14ac:dyDescent="0.25">
      <c r="A205" s="664"/>
      <c r="B205" s="665" t="s">
        <v>1043</v>
      </c>
      <c r="C205" s="666" t="s">
        <v>157</v>
      </c>
      <c r="D205" s="667">
        <f>'Výdaje kapitol celkem'!C70</f>
        <v>11409092</v>
      </c>
      <c r="E205" s="668">
        <f>'Výdaje kapitol celkem'!D70</f>
        <v>33123376</v>
      </c>
      <c r="F205" s="668">
        <v>16551944</v>
      </c>
      <c r="G205" s="668">
        <v>16551944</v>
      </c>
      <c r="H205" s="668">
        <f>'Výdaje kapitol celkem'!G70</f>
        <v>16551944</v>
      </c>
      <c r="I205" s="668">
        <v>17055284</v>
      </c>
      <c r="J205" s="668">
        <f>'Výdaje kapitol celkem'!I70</f>
        <v>17055284</v>
      </c>
      <c r="K205" s="673">
        <f t="shared" si="3"/>
        <v>0</v>
      </c>
      <c r="L205" s="658"/>
      <c r="M205" s="658"/>
      <c r="N205" s="669"/>
    </row>
    <row r="206" spans="1:14" x14ac:dyDescent="0.3">
      <c r="A206" s="446"/>
      <c r="B206" s="446"/>
      <c r="C206" s="451"/>
      <c r="D206" s="642"/>
      <c r="E206" s="451"/>
      <c r="F206" s="451"/>
      <c r="G206" s="451"/>
      <c r="H206" s="527"/>
      <c r="I206" s="527"/>
      <c r="J206" s="527"/>
      <c r="K206" s="657">
        <f t="shared" si="3"/>
        <v>0</v>
      </c>
      <c r="L206" s="658"/>
      <c r="M206" s="659"/>
      <c r="N206" s="660"/>
    </row>
    <row r="207" spans="1:14" s="653" customFormat="1" ht="17.25" thickBot="1" x14ac:dyDescent="0.35">
      <c r="A207" s="674" t="s">
        <v>297</v>
      </c>
      <c r="B207" s="674"/>
      <c r="C207" s="675"/>
      <c r="D207" s="647" t="e">
        <f>+D202+D190+D141</f>
        <v>#REF!</v>
      </c>
      <c r="E207" s="648">
        <f>+E202+E190+E141</f>
        <v>240134662.25999999</v>
      </c>
      <c r="F207" s="648">
        <v>169480455.24197242</v>
      </c>
      <c r="G207" s="648">
        <v>174477959.46000001</v>
      </c>
      <c r="H207" s="648">
        <f>+H202+H190+H141</f>
        <v>183133037</v>
      </c>
      <c r="I207" s="648">
        <v>202055966</v>
      </c>
      <c r="J207" s="648">
        <f>+J202+J190+J141</f>
        <v>202199166</v>
      </c>
      <c r="K207" s="649">
        <f t="shared" si="3"/>
        <v>143200</v>
      </c>
      <c r="L207" s="658"/>
      <c r="M207" s="659"/>
      <c r="N207" s="660"/>
    </row>
    <row r="208" spans="1:14" s="661" customFormat="1" ht="15.75" x14ac:dyDescent="0.25">
      <c r="A208" s="517"/>
      <c r="B208" s="517" t="s">
        <v>298</v>
      </c>
      <c r="C208" s="655"/>
      <c r="D208" s="656" t="e">
        <f>+D207-'Výdaje kapitol celkem'!C73</f>
        <v>#REF!</v>
      </c>
      <c r="E208" s="657">
        <v>0</v>
      </c>
      <c r="F208" s="657">
        <v>0</v>
      </c>
      <c r="G208" s="657">
        <v>0</v>
      </c>
      <c r="H208" s="657">
        <f>+H207-'Výdaje kapitol celkem'!G73</f>
        <v>0</v>
      </c>
      <c r="I208" s="657">
        <v>0</v>
      </c>
      <c r="J208" s="657">
        <f>+J207-'Výdaje kapitol celkem'!I73</f>
        <v>0</v>
      </c>
      <c r="K208" s="657"/>
      <c r="L208" s="658"/>
      <c r="M208" s="659"/>
      <c r="N208" s="660"/>
    </row>
    <row r="209" spans="1:14" s="653" customFormat="1" ht="17.25" thickBot="1" x14ac:dyDescent="0.35">
      <c r="A209" s="674" t="s">
        <v>939</v>
      </c>
      <c r="B209" s="674"/>
      <c r="C209" s="675"/>
      <c r="D209" s="647" t="e">
        <f>+D136-D207</f>
        <v>#REF!</v>
      </c>
      <c r="E209" s="648">
        <v>0</v>
      </c>
      <c r="F209" s="648">
        <v>0</v>
      </c>
      <c r="G209" s="648">
        <v>0</v>
      </c>
      <c r="H209" s="648">
        <f>+H136-H207</f>
        <v>0</v>
      </c>
      <c r="I209" s="648">
        <v>0</v>
      </c>
      <c r="J209" s="648">
        <f>+J136-J207</f>
        <v>0</v>
      </c>
      <c r="K209" s="701"/>
      <c r="L209" s="658"/>
      <c r="M209" s="659"/>
      <c r="N209" s="660"/>
    </row>
    <row r="210" spans="1:14" s="661" customFormat="1" x14ac:dyDescent="0.3">
      <c r="A210" s="517"/>
      <c r="B210" s="517"/>
      <c r="C210" s="655"/>
      <c r="D210" s="702"/>
      <c r="E210" s="655"/>
      <c r="F210" s="655"/>
      <c r="G210" s="655"/>
      <c r="H210" s="657"/>
      <c r="I210" s="657"/>
      <c r="J210" s="657"/>
      <c r="K210" s="657"/>
      <c r="L210" s="658"/>
      <c r="M210" s="659"/>
      <c r="N210" s="660"/>
    </row>
    <row r="211" spans="1:14" ht="15.75" customHeight="1" x14ac:dyDescent="0.3">
      <c r="A211" s="446"/>
      <c r="B211" s="446"/>
      <c r="C211" s="451"/>
      <c r="D211" s="642"/>
      <c r="E211" s="451"/>
      <c r="F211" s="451"/>
      <c r="G211" s="451"/>
      <c r="H211" s="527"/>
      <c r="I211" s="527"/>
      <c r="J211" s="527"/>
      <c r="K211" s="657"/>
      <c r="L211" s="658"/>
      <c r="M211" s="659"/>
      <c r="N211" s="660"/>
    </row>
    <row r="212" spans="1:14" ht="15.75" customHeight="1" x14ac:dyDescent="0.3">
      <c r="A212" s="446"/>
      <c r="B212" s="446" t="s">
        <v>1290</v>
      </c>
      <c r="C212" s="451"/>
      <c r="D212" s="642"/>
      <c r="E212" s="450" t="e">
        <f>+E6+E27+E88+E97+E98+E107</f>
        <v>#REF!</v>
      </c>
      <c r="F212" s="450">
        <v>154680455.24197242</v>
      </c>
      <c r="G212" s="450">
        <v>156534660</v>
      </c>
      <c r="H212" s="450">
        <f>+H6+H27+H88+H97+H98+H107</f>
        <v>142710655</v>
      </c>
      <c r="I212" s="450">
        <v>152275947</v>
      </c>
      <c r="J212" s="450">
        <f>+J6+J27+J88+J97+J98+J107</f>
        <v>152275947</v>
      </c>
      <c r="K212" s="657"/>
      <c r="L212" s="658"/>
      <c r="M212" s="659"/>
      <c r="N212" s="660"/>
    </row>
    <row r="213" spans="1:14" ht="15.75" customHeight="1" x14ac:dyDescent="0.3">
      <c r="A213" s="446"/>
      <c r="B213" s="446" t="s">
        <v>1291</v>
      </c>
      <c r="C213" s="451"/>
      <c r="D213" s="642"/>
      <c r="E213" s="450">
        <f>+E142+E152</f>
        <v>120792267.1038</v>
      </c>
      <c r="F213" s="450">
        <v>129492823.2784</v>
      </c>
      <c r="G213" s="450">
        <v>127871123.2784</v>
      </c>
      <c r="H213" s="450">
        <f>+H142+H152</f>
        <v>117873128.75040001</v>
      </c>
      <c r="I213" s="450">
        <v>131677470.75040001</v>
      </c>
      <c r="J213" s="450">
        <f>+J142+J152</f>
        <v>132230314.75040001</v>
      </c>
      <c r="K213" s="657"/>
      <c r="L213" s="658"/>
      <c r="M213" s="659"/>
      <c r="N213" s="660"/>
    </row>
    <row r="214" spans="1:14" s="711" customFormat="1" ht="15.75" customHeight="1" x14ac:dyDescent="0.3">
      <c r="A214" s="703"/>
      <c r="B214" s="704" t="s">
        <v>1292</v>
      </c>
      <c r="C214" s="705"/>
      <c r="D214" s="706"/>
      <c r="E214" s="707" t="e">
        <f>+E212-E213</f>
        <v>#REF!</v>
      </c>
      <c r="F214" s="707">
        <v>25187631.963572413</v>
      </c>
      <c r="G214" s="707">
        <v>28663536.721599996</v>
      </c>
      <c r="H214" s="707">
        <f t="shared" ref="H214:J214" si="4">+H212-H213</f>
        <v>24837526.249599993</v>
      </c>
      <c r="I214" s="707">
        <v>20598476.249599993</v>
      </c>
      <c r="J214" s="707">
        <f t="shared" si="4"/>
        <v>20045632.249599993</v>
      </c>
      <c r="K214" s="708"/>
      <c r="L214" s="709"/>
      <c r="M214" s="709"/>
      <c r="N214" s="710"/>
    </row>
    <row r="215" spans="1:14" ht="15.75" customHeight="1" x14ac:dyDescent="0.3">
      <c r="A215" s="446"/>
      <c r="B215" s="446"/>
      <c r="C215" s="451"/>
      <c r="D215" s="642"/>
      <c r="E215" s="451"/>
      <c r="F215" s="451"/>
      <c r="G215" s="451"/>
      <c r="H215" s="527"/>
      <c r="I215" s="527"/>
      <c r="J215" s="527"/>
      <c r="K215" s="657"/>
      <c r="L215" s="658"/>
      <c r="M215" s="659"/>
      <c r="N215" s="660"/>
    </row>
    <row r="216" spans="1:14" ht="15.75" customHeight="1" x14ac:dyDescent="0.3">
      <c r="A216" s="446"/>
      <c r="B216" s="446" t="s">
        <v>1293</v>
      </c>
      <c r="C216" s="451"/>
      <c r="D216" s="642"/>
      <c r="E216" s="450">
        <f>+E205</f>
        <v>33123376</v>
      </c>
      <c r="F216" s="450">
        <v>16551944</v>
      </c>
      <c r="G216" s="450">
        <v>16551944</v>
      </c>
      <c r="H216" s="450">
        <f t="shared" ref="H216:J216" si="5">+H205</f>
        <v>16551944</v>
      </c>
      <c r="I216" s="450">
        <v>17055284</v>
      </c>
      <c r="J216" s="450">
        <f t="shared" si="5"/>
        <v>17055284</v>
      </c>
      <c r="K216" s="657"/>
      <c r="L216" s="658"/>
      <c r="M216" s="659"/>
      <c r="N216" s="660"/>
    </row>
    <row r="217" spans="1:14" s="711" customFormat="1" ht="15.75" customHeight="1" x14ac:dyDescent="0.3">
      <c r="A217" s="703"/>
      <c r="B217" s="704" t="s">
        <v>1294</v>
      </c>
      <c r="C217" s="705"/>
      <c r="D217" s="706"/>
      <c r="E217" s="707" t="e">
        <f>+E214-E216</f>
        <v>#REF!</v>
      </c>
      <c r="F217" s="707">
        <v>8635687.9635724127</v>
      </c>
      <c r="G217" s="707">
        <v>12111592.721599996</v>
      </c>
      <c r="H217" s="707">
        <f t="shared" ref="H217:J217" si="6">+H214-H216</f>
        <v>8285582.2495999932</v>
      </c>
      <c r="I217" s="707">
        <v>3543192.2495999932</v>
      </c>
      <c r="J217" s="707">
        <f t="shared" si="6"/>
        <v>2990348.2495999932</v>
      </c>
      <c r="K217" s="708"/>
      <c r="L217" s="709"/>
      <c r="M217" s="709"/>
      <c r="N217" s="710"/>
    </row>
    <row r="218" spans="1:14" ht="15.75" customHeight="1" x14ac:dyDescent="0.3">
      <c r="A218" s="446"/>
      <c r="B218" s="446"/>
      <c r="C218" s="451"/>
      <c r="D218" s="642"/>
      <c r="E218" s="451"/>
      <c r="F218" s="451"/>
      <c r="G218" s="451"/>
      <c r="H218" s="527"/>
      <c r="I218" s="527"/>
      <c r="J218" s="527"/>
      <c r="K218" s="657"/>
      <c r="L218" s="658"/>
      <c r="M218" s="659"/>
      <c r="N218" s="660"/>
    </row>
    <row r="219" spans="1:14" ht="15.75" customHeight="1" x14ac:dyDescent="0.3">
      <c r="A219" s="446"/>
      <c r="B219" s="446" t="s">
        <v>1295</v>
      </c>
      <c r="C219" s="451"/>
      <c r="D219" s="642"/>
      <c r="E219" s="450" t="e">
        <f>+E93-E97-E98-E107</f>
        <v>#REF!</v>
      </c>
      <c r="F219" s="450">
        <v>3300000</v>
      </c>
      <c r="G219" s="450">
        <v>12241668</v>
      </c>
      <c r="H219" s="450">
        <f>+H93-H97-H98-H107</f>
        <v>16988337</v>
      </c>
      <c r="I219" s="450">
        <v>26345974</v>
      </c>
      <c r="J219" s="450">
        <f>+J93-J97-J98-J107</f>
        <v>26489174</v>
      </c>
      <c r="K219" s="657"/>
      <c r="L219" s="658"/>
      <c r="M219" s="659"/>
      <c r="N219" s="660"/>
    </row>
    <row r="220" spans="1:14" ht="15.75" customHeight="1" x14ac:dyDescent="0.3">
      <c r="A220" s="446"/>
      <c r="B220" s="446" t="s">
        <v>3</v>
      </c>
      <c r="C220" s="451"/>
      <c r="D220" s="642"/>
      <c r="E220" s="450">
        <f>+E190</f>
        <v>85054668</v>
      </c>
      <c r="F220" s="450">
        <v>22416896</v>
      </c>
      <c r="G220" s="450">
        <v>29636596</v>
      </c>
      <c r="H220" s="450">
        <f>+H190</f>
        <v>48621169</v>
      </c>
      <c r="I220" s="450">
        <v>51357498</v>
      </c>
      <c r="J220" s="450">
        <f>+J190</f>
        <v>51207498</v>
      </c>
      <c r="K220" s="657"/>
      <c r="L220" s="658"/>
      <c r="M220" s="659"/>
      <c r="N220" s="660"/>
    </row>
    <row r="221" spans="1:14" s="711" customFormat="1" ht="15.75" customHeight="1" x14ac:dyDescent="0.3">
      <c r="A221" s="703"/>
      <c r="B221" s="704" t="s">
        <v>1296</v>
      </c>
      <c r="C221" s="705"/>
      <c r="D221" s="706"/>
      <c r="E221" s="707" t="e">
        <f>+E217+E219-E220</f>
        <v>#REF!</v>
      </c>
      <c r="F221" s="707">
        <v>-10481208.036427587</v>
      </c>
      <c r="G221" s="707">
        <v>-5283335.2784000039</v>
      </c>
      <c r="H221" s="707">
        <f>+H217+H219-H220</f>
        <v>-23347249.750400007</v>
      </c>
      <c r="I221" s="707">
        <v>-21468331.750400007</v>
      </c>
      <c r="J221" s="707">
        <f>+J217+J219-J220</f>
        <v>-21727975.750400007</v>
      </c>
      <c r="K221" s="708"/>
      <c r="L221" s="709"/>
      <c r="M221" s="709"/>
      <c r="N221" s="710"/>
    </row>
    <row r="222" spans="1:14" ht="15.75" customHeight="1" x14ac:dyDescent="0.3">
      <c r="A222" s="446"/>
      <c r="B222" s="446"/>
      <c r="C222" s="451"/>
      <c r="D222" s="642"/>
      <c r="E222" s="451"/>
      <c r="F222" s="451"/>
      <c r="G222" s="451"/>
      <c r="H222" s="527"/>
      <c r="I222" s="527"/>
      <c r="J222" s="527"/>
      <c r="K222" s="657"/>
      <c r="L222" s="658"/>
      <c r="M222" s="659"/>
      <c r="N222" s="660"/>
    </row>
    <row r="223" spans="1:14" s="711" customFormat="1" ht="15.75" customHeight="1" x14ac:dyDescent="0.3">
      <c r="A223" s="703"/>
      <c r="B223" s="704" t="s">
        <v>1297</v>
      </c>
      <c r="C223" s="705"/>
      <c r="D223" s="706"/>
      <c r="E223" s="707">
        <f>+E224+E225</f>
        <v>5743546</v>
      </c>
      <c r="F223" s="707">
        <v>11500000</v>
      </c>
      <c r="G223" s="707">
        <v>5701631.46</v>
      </c>
      <c r="H223" s="707">
        <f>+H224+H225</f>
        <v>5934045</v>
      </c>
      <c r="I223" s="707">
        <v>5934045</v>
      </c>
      <c r="J223" s="707">
        <f>+J224+J225</f>
        <v>5934045</v>
      </c>
      <c r="K223" s="708"/>
      <c r="L223" s="709"/>
      <c r="M223" s="709"/>
      <c r="N223" s="710"/>
    </row>
    <row r="224" spans="1:14" ht="15.75" customHeight="1" x14ac:dyDescent="0.3">
      <c r="A224" s="446"/>
      <c r="B224" s="446" t="s">
        <v>1298</v>
      </c>
      <c r="C224" s="451"/>
      <c r="D224" s="642"/>
      <c r="E224" s="450">
        <f>E132</f>
        <v>5743546</v>
      </c>
      <c r="F224" s="450">
        <v>11500000</v>
      </c>
      <c r="G224" s="450">
        <v>5701631.46</v>
      </c>
      <c r="H224" s="450">
        <f>+H132</f>
        <v>5934045</v>
      </c>
      <c r="I224" s="450">
        <v>5934045</v>
      </c>
      <c r="J224" s="450">
        <f>+J132</f>
        <v>5934045</v>
      </c>
      <c r="K224" s="657"/>
      <c r="L224" s="658"/>
      <c r="M224" s="659"/>
      <c r="N224" s="660"/>
    </row>
    <row r="225" spans="1:15" ht="15.75" customHeight="1" x14ac:dyDescent="0.3">
      <c r="A225" s="446"/>
      <c r="B225" s="446" t="s">
        <v>1299</v>
      </c>
      <c r="C225" s="451"/>
      <c r="D225" s="642"/>
      <c r="E225" s="450"/>
      <c r="F225" s="450"/>
      <c r="G225" s="450"/>
      <c r="H225" s="450"/>
      <c r="I225" s="450"/>
      <c r="J225" s="450"/>
      <c r="K225" s="657"/>
      <c r="L225" s="658"/>
      <c r="M225" s="659"/>
      <c r="N225" s="660"/>
    </row>
    <row r="226" spans="1:15" ht="15.75" customHeight="1" x14ac:dyDescent="0.3">
      <c r="A226" s="446"/>
      <c r="B226" s="446"/>
      <c r="C226" s="451"/>
      <c r="D226" s="642"/>
      <c r="E226" s="451"/>
      <c r="F226" s="451"/>
      <c r="G226" s="451"/>
      <c r="H226" s="527"/>
      <c r="I226" s="527"/>
      <c r="J226" s="527"/>
      <c r="K226" s="657"/>
      <c r="L226" s="658"/>
      <c r="M226" s="659"/>
      <c r="N226" s="660"/>
    </row>
    <row r="227" spans="1:15" s="711" customFormat="1" x14ac:dyDescent="0.3">
      <c r="A227" s="703" t="s">
        <v>832</v>
      </c>
      <c r="B227" s="703"/>
      <c r="C227" s="666"/>
      <c r="D227" s="712" t="e">
        <f>+D234/D229</f>
        <v>#REF!</v>
      </c>
      <c r="E227" s="713">
        <f>+E234/E229</f>
        <v>0.20622124298598321</v>
      </c>
      <c r="F227" s="713">
        <v>0.1180566702406268</v>
      </c>
      <c r="G227" s="713">
        <v>0.11050219950494372</v>
      </c>
      <c r="H227" s="713">
        <f>+H234/H229</f>
        <v>0.11678573336310476</v>
      </c>
      <c r="I227" s="713">
        <v>0.11384856903246078</v>
      </c>
      <c r="J227" s="713">
        <f>+J234/J229</f>
        <v>0.1137524988883184</v>
      </c>
      <c r="K227" s="708"/>
      <c r="L227" s="709"/>
      <c r="M227" s="709"/>
      <c r="N227" s="710"/>
    </row>
    <row r="228" spans="1:15" hidden="1" x14ac:dyDescent="0.3">
      <c r="A228" s="446"/>
      <c r="B228" s="446"/>
      <c r="C228" s="451"/>
      <c r="D228" s="642"/>
      <c r="E228" s="451"/>
      <c r="F228" s="451"/>
      <c r="G228" s="451"/>
      <c r="H228" s="527"/>
      <c r="I228" s="527"/>
      <c r="J228" s="527"/>
      <c r="K228" s="657"/>
      <c r="L228" s="658"/>
      <c r="M228" s="659"/>
      <c r="N228" s="660"/>
    </row>
    <row r="229" spans="1:15" s="723" customFormat="1" x14ac:dyDescent="0.3">
      <c r="A229" s="714"/>
      <c r="B229" s="715" t="s">
        <v>826</v>
      </c>
      <c r="C229" s="716"/>
      <c r="D229" s="717" t="e">
        <f>SUM(D230:D232)</f>
        <v>#REF!</v>
      </c>
      <c r="E229" s="718">
        <v>175517651</v>
      </c>
      <c r="F229" s="718">
        <v>157915455.24197242</v>
      </c>
      <c r="G229" s="718">
        <v>168711328</v>
      </c>
      <c r="H229" s="718">
        <f>SUM(H230:H232)</f>
        <v>159633992</v>
      </c>
      <c r="I229" s="718">
        <v>169556921</v>
      </c>
      <c r="J229" s="718">
        <f>SUM(J230:J232)</f>
        <v>169700121</v>
      </c>
      <c r="K229" s="719"/>
      <c r="L229" s="720"/>
      <c r="M229" s="720"/>
      <c r="N229" s="721"/>
      <c r="O229" s="722"/>
    </row>
    <row r="230" spans="1:15" ht="15.75" x14ac:dyDescent="0.25">
      <c r="A230" s="446"/>
      <c r="B230" s="662" t="s">
        <v>829</v>
      </c>
      <c r="C230" s="451"/>
      <c r="D230" s="663" t="e">
        <f>+D6-D21</f>
        <v>#REF!</v>
      </c>
      <c r="E230" s="527" t="e">
        <f>+E6-E21</f>
        <v>#REF!</v>
      </c>
      <c r="F230" s="527">
        <v>121729545.24197242</v>
      </c>
      <c r="G230" s="527">
        <v>122983750</v>
      </c>
      <c r="H230" s="527">
        <f>+H6-H21</f>
        <v>107983750</v>
      </c>
      <c r="I230" s="527">
        <v>108195000</v>
      </c>
      <c r="J230" s="527">
        <f>+J6-J21</f>
        <v>108195000</v>
      </c>
      <c r="K230" s="657"/>
      <c r="L230" s="658"/>
      <c r="M230" s="659"/>
      <c r="N230" s="660"/>
    </row>
    <row r="231" spans="1:15" ht="15.75" x14ac:dyDescent="0.25">
      <c r="A231" s="446"/>
      <c r="B231" s="662" t="s">
        <v>830</v>
      </c>
      <c r="C231" s="451"/>
      <c r="D231" s="663" t="e">
        <f>+D27</f>
        <v>#REF!</v>
      </c>
      <c r="E231" s="527" t="e">
        <f>+E27</f>
        <v>#REF!</v>
      </c>
      <c r="F231" s="527">
        <v>21937310</v>
      </c>
      <c r="G231" s="527">
        <v>22537310</v>
      </c>
      <c r="H231" s="527">
        <f>+H27</f>
        <v>23966705</v>
      </c>
      <c r="I231" s="527">
        <v>24320747</v>
      </c>
      <c r="J231" s="527">
        <f>+J27</f>
        <v>24320747</v>
      </c>
      <c r="K231" s="657"/>
      <c r="L231" s="658"/>
      <c r="M231" s="659"/>
      <c r="N231" s="660"/>
    </row>
    <row r="232" spans="1:15" ht="15.75" x14ac:dyDescent="0.25">
      <c r="A232" s="446"/>
      <c r="B232" s="662" t="s">
        <v>831</v>
      </c>
      <c r="C232" s="451"/>
      <c r="D232" s="663" t="e">
        <f>+D93</f>
        <v>#REF!</v>
      </c>
      <c r="E232" s="527" t="e">
        <f>+E93</f>
        <v>#REF!</v>
      </c>
      <c r="F232" s="527">
        <v>14248600</v>
      </c>
      <c r="G232" s="527">
        <v>23190268</v>
      </c>
      <c r="H232" s="527">
        <f>+H93</f>
        <v>27683537</v>
      </c>
      <c r="I232" s="527">
        <v>37041174</v>
      </c>
      <c r="J232" s="527">
        <f>+J93</f>
        <v>37184374</v>
      </c>
      <c r="K232" s="657"/>
      <c r="L232" s="658"/>
      <c r="M232" s="659"/>
      <c r="N232" s="660"/>
    </row>
    <row r="233" spans="1:15" ht="15.75" hidden="1" x14ac:dyDescent="0.25">
      <c r="A233" s="446"/>
      <c r="B233" s="446"/>
      <c r="C233" s="657"/>
      <c r="D233" s="724"/>
      <c r="E233" s="446"/>
      <c r="F233" s="446"/>
      <c r="G233" s="446"/>
      <c r="H233" s="446"/>
      <c r="I233" s="446"/>
      <c r="J233" s="446"/>
      <c r="K233" s="517"/>
      <c r="L233" s="658"/>
      <c r="M233" s="659"/>
      <c r="N233" s="660"/>
    </row>
    <row r="234" spans="1:15" s="723" customFormat="1" x14ac:dyDescent="0.3">
      <c r="A234" s="714"/>
      <c r="B234" s="715" t="s">
        <v>828</v>
      </c>
      <c r="C234" s="716"/>
      <c r="D234" s="717">
        <f>SUM(D235:D236)</f>
        <v>13625233.0776</v>
      </c>
      <c r="E234" s="718">
        <v>36195468.155199997</v>
      </c>
      <c r="F234" s="718">
        <v>18642972.825399999</v>
      </c>
      <c r="G234" s="718">
        <v>18642972.825399999</v>
      </c>
      <c r="H234" s="718">
        <f>SUM(H235:H236)</f>
        <v>18642972.825399999</v>
      </c>
      <c r="I234" s="718">
        <v>19303812.825399999</v>
      </c>
      <c r="J234" s="718">
        <f>SUM(J235:J236)</f>
        <v>19303812.825399999</v>
      </c>
      <c r="K234" s="719"/>
      <c r="L234" s="720"/>
      <c r="M234" s="720"/>
      <c r="N234" s="721"/>
      <c r="O234" s="722"/>
    </row>
    <row r="235" spans="1:15" ht="15.75" x14ac:dyDescent="0.25">
      <c r="A235" s="446"/>
      <c r="B235" s="662" t="s">
        <v>172</v>
      </c>
      <c r="C235" s="451"/>
      <c r="D235" s="663">
        <f>+D188+D189</f>
        <v>2216141.0776</v>
      </c>
      <c r="E235" s="527">
        <f>+E188+E189</f>
        <v>2399648.3037999999</v>
      </c>
      <c r="F235" s="527">
        <v>2091028.8254</v>
      </c>
      <c r="G235" s="527">
        <v>2091028.8254</v>
      </c>
      <c r="H235" s="527">
        <f>+H188+H189</f>
        <v>2091028.8254</v>
      </c>
      <c r="I235" s="527">
        <v>2248528.8254</v>
      </c>
      <c r="J235" s="527">
        <f>+J188+J189</f>
        <v>2248528.8254</v>
      </c>
      <c r="K235" s="657"/>
      <c r="L235" s="658"/>
      <c r="M235" s="659"/>
      <c r="N235" s="660"/>
    </row>
    <row r="236" spans="1:15" ht="15.75" x14ac:dyDescent="0.25">
      <c r="A236" s="446"/>
      <c r="B236" s="662" t="s">
        <v>1043</v>
      </c>
      <c r="C236" s="451"/>
      <c r="D236" s="663">
        <f>+D205</f>
        <v>11409092</v>
      </c>
      <c r="E236" s="527">
        <f>+E205</f>
        <v>33123376</v>
      </c>
      <c r="F236" s="527">
        <v>16551944</v>
      </c>
      <c r="G236" s="527">
        <v>16551944</v>
      </c>
      <c r="H236" s="527">
        <f t="shared" ref="H236:J236" si="7">+H205</f>
        <v>16551944</v>
      </c>
      <c r="I236" s="527">
        <v>17055284</v>
      </c>
      <c r="J236" s="527">
        <f t="shared" si="7"/>
        <v>17055284</v>
      </c>
      <c r="K236" s="657"/>
      <c r="L236" s="658"/>
      <c r="M236" s="659"/>
      <c r="N236" s="660"/>
    </row>
    <row r="237" spans="1:15" ht="15.75" x14ac:dyDescent="0.25">
      <c r="A237" s="446"/>
      <c r="B237" s="446"/>
      <c r="C237" s="451"/>
      <c r="D237" s="663"/>
      <c r="E237" s="527"/>
      <c r="F237" s="527"/>
      <c r="G237" s="527"/>
      <c r="H237" s="527"/>
      <c r="I237" s="527"/>
      <c r="J237" s="527"/>
      <c r="K237" s="657"/>
      <c r="L237" s="658"/>
      <c r="M237" s="659"/>
      <c r="N237" s="660"/>
    </row>
    <row r="238" spans="1:15" x14ac:dyDescent="0.3">
      <c r="A238" s="526" t="s">
        <v>299</v>
      </c>
      <c r="B238" s="446"/>
      <c r="C238" s="451"/>
      <c r="D238" s="642"/>
      <c r="E238" s="451"/>
      <c r="F238" s="451"/>
      <c r="G238" s="451"/>
      <c r="H238" s="527"/>
      <c r="I238" s="527"/>
      <c r="J238" s="527"/>
      <c r="K238" s="657"/>
      <c r="L238" s="658"/>
      <c r="M238" s="659"/>
      <c r="N238" s="660"/>
    </row>
    <row r="239" spans="1:15" s="653" customFormat="1" x14ac:dyDescent="0.3">
      <c r="A239" s="526"/>
      <c r="B239" s="526" t="s">
        <v>300</v>
      </c>
      <c r="C239" s="451"/>
      <c r="D239" s="725" t="e">
        <f>+D6+D27+D97+D99-D141-D21</f>
        <v>#REF!</v>
      </c>
      <c r="E239" s="726" t="e">
        <f>+E6+E27+E97+E99-E141-E21</f>
        <v>#REF!</v>
      </c>
      <c r="F239" s="726">
        <v>23948631.963572413</v>
      </c>
      <c r="G239" s="726">
        <v>27522936.721599996</v>
      </c>
      <c r="H239" s="726">
        <f>+H6+H27+H97+H99-H141-H21</f>
        <v>23696926.249599993</v>
      </c>
      <c r="I239" s="726">
        <v>10457876.249599993</v>
      </c>
      <c r="J239" s="726">
        <f>+J6+J27+J97+J99-J141-J21</f>
        <v>9905032.2495999932</v>
      </c>
      <c r="K239" s="719"/>
      <c r="L239" s="709"/>
      <c r="M239" s="727"/>
      <c r="N239" s="660"/>
    </row>
    <row r="240" spans="1:15" s="723" customFormat="1" ht="17.25" thickBot="1" x14ac:dyDescent="0.35">
      <c r="A240" s="728"/>
      <c r="B240" s="728" t="s">
        <v>301</v>
      </c>
      <c r="C240" s="729"/>
      <c r="D240" s="730" t="e">
        <f>D239/(D6+D27+D97+D98)</f>
        <v>#REF!</v>
      </c>
      <c r="E240" s="731" t="e">
        <f>E239/(E6+E27+E97+E98+E88)</f>
        <v>#REF!</v>
      </c>
      <c r="F240" s="731">
        <v>0.15641817273950684</v>
      </c>
      <c r="G240" s="731">
        <v>0.17761241286401333</v>
      </c>
      <c r="H240" s="731">
        <f>H239/(H6+H27+H97+H98+H88)</f>
        <v>0.1679005801122323</v>
      </c>
      <c r="I240" s="731">
        <v>6.9394433567603428E-2</v>
      </c>
      <c r="J240" s="731">
        <f>J239/(J6+J27+J97+J98+J88)</f>
        <v>6.5725973995544945E-2</v>
      </c>
      <c r="K240" s="732"/>
      <c r="L240" s="733"/>
      <c r="M240" s="734"/>
      <c r="N240" s="660"/>
    </row>
    <row r="241" spans="1:15" ht="15.75" x14ac:dyDescent="0.25">
      <c r="A241" s="446"/>
      <c r="B241" s="446"/>
      <c r="C241" s="451"/>
      <c r="D241" s="663"/>
      <c r="E241" s="527"/>
      <c r="F241" s="527"/>
      <c r="G241" s="527"/>
      <c r="H241" s="527"/>
      <c r="I241" s="527"/>
      <c r="J241" s="527"/>
      <c r="K241" s="657"/>
      <c r="L241" s="658"/>
      <c r="M241" s="659"/>
      <c r="N241" s="660"/>
    </row>
    <row r="242" spans="1:15" ht="15.75" x14ac:dyDescent="0.25">
      <c r="A242" s="446"/>
      <c r="B242" s="446"/>
      <c r="C242" s="451"/>
      <c r="D242" s="663"/>
      <c r="E242" s="527"/>
      <c r="F242" s="527"/>
      <c r="G242" s="527"/>
      <c r="H242" s="527"/>
      <c r="I242" s="527"/>
      <c r="J242" s="527"/>
      <c r="K242" s="657"/>
      <c r="L242" s="658"/>
      <c r="M242" s="659"/>
      <c r="N242" s="660"/>
    </row>
    <row r="243" spans="1:15" ht="15.75" x14ac:dyDescent="0.25">
      <c r="A243" s="446"/>
      <c r="B243" s="446"/>
      <c r="C243" s="657"/>
      <c r="D243" s="656"/>
      <c r="E243" s="657"/>
      <c r="F243" s="657"/>
      <c r="G243" s="657"/>
      <c r="H243" s="657"/>
      <c r="I243" s="657"/>
      <c r="J243" s="657"/>
      <c r="K243" s="657"/>
      <c r="L243" s="658"/>
      <c r="M243" s="659"/>
      <c r="N243" s="660"/>
    </row>
    <row r="244" spans="1:15" s="653" customFormat="1" x14ac:dyDescent="0.3">
      <c r="A244" s="526"/>
      <c r="B244" s="526" t="s">
        <v>855</v>
      </c>
      <c r="C244" s="719"/>
      <c r="D244" s="735" t="e">
        <f>+D245/D246</f>
        <v>#REF!</v>
      </c>
      <c r="E244" s="736">
        <v>1.3350604529120188E-8</v>
      </c>
      <c r="F244" s="736">
        <v>6.756756756756756E-8</v>
      </c>
      <c r="G244" s="736">
        <v>5.5731110224696652E-8</v>
      </c>
      <c r="H244" s="736">
        <f>+H245/H246</f>
        <v>4.3625483599392072E-8</v>
      </c>
      <c r="I244" s="736">
        <v>3.0978916090476898E-8</v>
      </c>
      <c r="J244" s="736">
        <f>+J245/J246</f>
        <v>3.0842094981377391E-8</v>
      </c>
      <c r="K244" s="719"/>
      <c r="L244" s="709"/>
      <c r="M244" s="727"/>
      <c r="N244" s="721"/>
    </row>
    <row r="245" spans="1:15" x14ac:dyDescent="0.3">
      <c r="A245" s="446"/>
      <c r="B245" s="662" t="s">
        <v>1128</v>
      </c>
      <c r="C245" s="451"/>
      <c r="D245" s="737" t="e">
        <f>+D132/(D102+D104+D105+D107+#REF!+D115+D117+D123+D121)</f>
        <v>#REF!</v>
      </c>
      <c r="E245" s="738" t="e">
        <f>+E234/(E224+E219)</f>
        <v>#REF!</v>
      </c>
      <c r="F245" s="738">
        <v>1.2596603260405403</v>
      </c>
      <c r="G245" s="738">
        <v>1.0389935734483917</v>
      </c>
      <c r="H245" s="738">
        <f>+H234/(H224+H219)</f>
        <v>0.81330870523839971</v>
      </c>
      <c r="I245" s="738">
        <v>0.59801119774433831</v>
      </c>
      <c r="J245" s="738">
        <f>+J234/(J224+J219)</f>
        <v>0.5953700286637178</v>
      </c>
      <c r="K245" s="657"/>
      <c r="L245" s="658"/>
      <c r="M245" s="659"/>
      <c r="N245" s="660"/>
    </row>
    <row r="246" spans="1:15" x14ac:dyDescent="0.3">
      <c r="A246" s="446"/>
      <c r="B246" s="662"/>
      <c r="C246" s="451"/>
      <c r="D246" s="642"/>
      <c r="E246" s="451"/>
      <c r="F246" s="451"/>
      <c r="G246" s="451"/>
      <c r="H246" s="525">
        <f>+H234</f>
        <v>18642972.825399999</v>
      </c>
      <c r="I246" s="525">
        <v>19303812.825399999</v>
      </c>
      <c r="J246" s="525">
        <f>+J234</f>
        <v>19303812.825399999</v>
      </c>
      <c r="K246" s="657"/>
      <c r="L246" s="658"/>
      <c r="M246" s="659"/>
      <c r="N246" s="660"/>
    </row>
    <row r="247" spans="1:15" ht="27.75" x14ac:dyDescent="0.3">
      <c r="A247" s="446"/>
      <c r="B247" s="662"/>
      <c r="C247" s="451"/>
      <c r="D247" s="642"/>
      <c r="E247" s="739" t="s">
        <v>1178</v>
      </c>
      <c r="F247" s="739" t="s">
        <v>1044</v>
      </c>
      <c r="G247" s="739" t="s">
        <v>1044</v>
      </c>
      <c r="H247" s="739" t="s">
        <v>1044</v>
      </c>
      <c r="I247" s="739" t="s">
        <v>1044</v>
      </c>
      <c r="J247" s="739" t="s">
        <v>1044</v>
      </c>
      <c r="K247" s="657"/>
      <c r="L247" s="658"/>
      <c r="M247" s="659"/>
      <c r="N247" s="660"/>
    </row>
    <row r="248" spans="1:15" s="653" customFormat="1" x14ac:dyDescent="0.3">
      <c r="A248" s="526"/>
      <c r="B248" s="526" t="s">
        <v>1021</v>
      </c>
      <c r="C248" s="451"/>
      <c r="D248" s="642"/>
      <c r="E248" s="740">
        <f>SUM(E249:E251)</f>
        <v>195954779</v>
      </c>
      <c r="F248" s="740">
        <v>161986194</v>
      </c>
      <c r="G248" s="740">
        <v>161986194</v>
      </c>
      <c r="H248" s="740">
        <f>SUM(H249:H251)</f>
        <v>161986194</v>
      </c>
      <c r="I248" s="740">
        <v>161986194</v>
      </c>
      <c r="J248" s="740">
        <f>SUM(J249:J251)</f>
        <v>161986194</v>
      </c>
      <c r="K248" s="719"/>
      <c r="L248" s="709"/>
      <c r="M248" s="727"/>
      <c r="N248" s="721"/>
      <c r="O248" s="741"/>
    </row>
    <row r="249" spans="1:15" s="653" customFormat="1" x14ac:dyDescent="0.3">
      <c r="A249" s="526"/>
      <c r="B249" s="742" t="s">
        <v>1031</v>
      </c>
      <c r="C249" s="451"/>
      <c r="D249" s="642"/>
      <c r="E249" s="450">
        <f>'Úvěry města'!D25</f>
        <v>55954779</v>
      </c>
      <c r="F249" s="450">
        <v>44545448</v>
      </c>
      <c r="G249" s="450">
        <v>44545448</v>
      </c>
      <c r="H249" s="450">
        <v>44545448</v>
      </c>
      <c r="I249" s="450">
        <v>44545448</v>
      </c>
      <c r="J249" s="450">
        <v>44545448</v>
      </c>
      <c r="K249" s="719"/>
      <c r="L249" s="709"/>
      <c r="M249" s="727"/>
      <c r="N249" s="721"/>
      <c r="O249" s="741"/>
    </row>
    <row r="250" spans="1:15" s="653" customFormat="1" x14ac:dyDescent="0.3">
      <c r="A250" s="526"/>
      <c r="B250" s="742" t="s">
        <v>1032</v>
      </c>
      <c r="C250" s="451"/>
      <c r="D250" s="642"/>
      <c r="E250" s="450">
        <f>'Úvěry města'!D26</f>
        <v>110000000</v>
      </c>
      <c r="F250" s="450">
        <v>87440746</v>
      </c>
      <c r="G250" s="450">
        <v>87440746</v>
      </c>
      <c r="H250" s="450">
        <v>87440746</v>
      </c>
      <c r="I250" s="450">
        <v>87440746</v>
      </c>
      <c r="J250" s="450">
        <v>87440746</v>
      </c>
      <c r="K250" s="719"/>
      <c r="L250" s="709"/>
      <c r="M250" s="727"/>
      <c r="N250" s="721"/>
      <c r="O250" s="741"/>
    </row>
    <row r="251" spans="1:15" s="653" customFormat="1" x14ac:dyDescent="0.3">
      <c r="A251" s="526"/>
      <c r="B251" s="742" t="s">
        <v>1153</v>
      </c>
      <c r="C251" s="451"/>
      <c r="D251" s="642"/>
      <c r="E251" s="450">
        <v>30000000</v>
      </c>
      <c r="F251" s="450">
        <v>30000000</v>
      </c>
      <c r="G251" s="450">
        <v>30000000</v>
      </c>
      <c r="H251" s="450">
        <v>30000000</v>
      </c>
      <c r="I251" s="450">
        <v>30000000</v>
      </c>
      <c r="J251" s="450">
        <v>30000000</v>
      </c>
      <c r="K251" s="719"/>
      <c r="L251" s="709"/>
      <c r="M251" s="727"/>
      <c r="N251" s="721"/>
      <c r="O251" s="741"/>
    </row>
    <row r="252" spans="1:15" s="661" customFormat="1" hidden="1" x14ac:dyDescent="0.3">
      <c r="A252" s="517"/>
      <c r="B252" s="654"/>
      <c r="C252" s="655"/>
      <c r="D252" s="702"/>
      <c r="E252" s="743"/>
      <c r="F252" s="743"/>
      <c r="G252" s="743"/>
      <c r="H252" s="657"/>
      <c r="I252" s="657"/>
      <c r="J252" s="657"/>
      <c r="K252" s="657"/>
      <c r="L252" s="671"/>
      <c r="M252" s="671"/>
      <c r="N252" s="660"/>
    </row>
    <row r="253" spans="1:15" s="653" customFormat="1" hidden="1" x14ac:dyDescent="0.3">
      <c r="A253" s="526"/>
      <c r="B253" s="526" t="s">
        <v>1030</v>
      </c>
      <c r="C253" s="719"/>
      <c r="D253" s="744"/>
      <c r="E253" s="745">
        <v>1.651</v>
      </c>
      <c r="F253" s="745">
        <v>1.651</v>
      </c>
      <c r="G253" s="745">
        <v>1.651</v>
      </c>
      <c r="H253" s="745">
        <v>1.651</v>
      </c>
      <c r="I253" s="745">
        <v>1.651</v>
      </c>
      <c r="J253" s="745">
        <v>1.651</v>
      </c>
      <c r="K253" s="719"/>
      <c r="L253" s="709"/>
      <c r="M253" s="727"/>
      <c r="N253" s="721"/>
    </row>
    <row r="254" spans="1:15" s="711" customFormat="1" x14ac:dyDescent="0.3">
      <c r="A254" s="703"/>
      <c r="B254" s="746"/>
      <c r="C254" s="708"/>
      <c r="D254" s="747"/>
      <c r="E254" s="708"/>
      <c r="F254" s="708"/>
      <c r="G254" s="708"/>
      <c r="H254" s="708"/>
      <c r="I254" s="708"/>
      <c r="J254" s="708"/>
      <c r="K254" s="719"/>
      <c r="L254" s="709"/>
      <c r="M254" s="709"/>
      <c r="N254" s="721"/>
    </row>
    <row r="255" spans="1:15" s="711" customFormat="1" x14ac:dyDescent="0.3">
      <c r="A255" s="704"/>
      <c r="B255" s="748"/>
      <c r="C255" s="749"/>
      <c r="D255" s="750"/>
      <c r="E255" s="749"/>
      <c r="F255" s="749"/>
      <c r="G255" s="749"/>
      <c r="H255" s="749"/>
      <c r="I255" s="749"/>
      <c r="J255" s="749"/>
      <c r="K255" s="718"/>
      <c r="L255" s="751"/>
      <c r="M255" s="751"/>
      <c r="N255" s="752"/>
    </row>
    <row r="256" spans="1:15" s="711" customFormat="1" x14ac:dyDescent="0.3">
      <c r="A256" s="753" t="s">
        <v>675</v>
      </c>
      <c r="B256" s="754"/>
      <c r="C256" s="755"/>
      <c r="D256" s="756"/>
      <c r="E256" s="755"/>
      <c r="F256" s="755"/>
      <c r="G256" s="755"/>
      <c r="H256" s="755"/>
      <c r="I256" s="755"/>
      <c r="J256" s="755"/>
      <c r="K256" s="757"/>
      <c r="L256" s="758"/>
      <c r="M256" s="758"/>
      <c r="N256" s="759"/>
    </row>
  </sheetData>
  <pageMargins left="0.70866141732283472" right="0.70866141732283472" top="0.39370078740157483" bottom="0.39370078740157483" header="0.31496062992125984" footer="0.31496062992125984"/>
  <pageSetup paperSize="9" scale="65" fitToHeight="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153"/>
  <sheetViews>
    <sheetView zoomScale="96" zoomScaleNormal="96" workbookViewId="0">
      <pane xSplit="2" ySplit="4" topLeftCell="H44" activePane="bottomRight" state="frozen"/>
      <selection pane="topRight" activeCell="C1" sqref="C1"/>
      <selection pane="bottomLeft" activeCell="A5" sqref="A5"/>
      <selection pane="bottomRight" activeCell="M53" sqref="M53:M57"/>
    </sheetView>
  </sheetViews>
  <sheetFormatPr defaultColWidth="9.140625" defaultRowHeight="13.5" x14ac:dyDescent="0.25"/>
  <cols>
    <col min="1" max="1" width="9.42578125" style="606" bestFit="1" customWidth="1"/>
    <col min="2" max="2" width="14.42578125" style="446" customWidth="1"/>
    <col min="3" max="3" width="12.7109375" style="446" bestFit="1" customWidth="1"/>
    <col min="4" max="4" width="14.140625" style="446" bestFit="1" customWidth="1"/>
    <col min="5" max="5" width="13.7109375" style="446" bestFit="1" customWidth="1"/>
    <col min="6" max="6" width="14.140625" style="527" bestFit="1" customWidth="1"/>
    <col min="7" max="7" width="14.42578125" style="446" customWidth="1"/>
    <col min="8" max="8" width="12.7109375" style="446" bestFit="1" customWidth="1"/>
    <col min="9" max="9" width="13.7109375" style="446" customWidth="1"/>
    <col min="10" max="10" width="14.7109375" style="527" customWidth="1"/>
    <col min="11" max="11" width="14" style="446" customWidth="1"/>
    <col min="12" max="12" width="13.7109375" style="446" bestFit="1" customWidth="1"/>
    <col min="13" max="13" width="11.5703125" style="446" bestFit="1" customWidth="1"/>
    <col min="14" max="14" width="12.7109375" style="446" bestFit="1" customWidth="1"/>
    <col min="15" max="15" width="17.28515625" style="606" customWidth="1"/>
    <col min="16" max="16" width="14.140625" style="867" bestFit="1" customWidth="1"/>
    <col min="17" max="17" width="14.5703125" style="527" bestFit="1" customWidth="1"/>
    <col min="18" max="18" width="11.28515625" style="446" bestFit="1" customWidth="1"/>
    <col min="19" max="19" width="14.140625" style="527" bestFit="1" customWidth="1"/>
    <col min="20" max="22" width="9.140625" style="446"/>
    <col min="23" max="24" width="12.5703125" style="446" bestFit="1" customWidth="1"/>
    <col min="25" max="16384" width="9.140625" style="446"/>
  </cols>
  <sheetData>
    <row r="2" spans="1:19" ht="18.75" x14ac:dyDescent="0.3">
      <c r="A2" s="1778" t="s">
        <v>1369</v>
      </c>
      <c r="B2" s="1779"/>
      <c r="C2" s="1779"/>
      <c r="D2" s="1780"/>
      <c r="E2" s="1780"/>
      <c r="F2" s="1781"/>
      <c r="G2" s="1780"/>
      <c r="H2" s="1780"/>
      <c r="I2" s="1780"/>
      <c r="J2" s="1781"/>
      <c r="K2" s="1780"/>
      <c r="L2" s="1780"/>
      <c r="M2" s="1780"/>
      <c r="N2" s="1780"/>
      <c r="O2" s="1782"/>
      <c r="P2" s="867" t="s">
        <v>1381</v>
      </c>
    </row>
    <row r="3" spans="1:19" x14ac:dyDescent="0.25">
      <c r="A3" s="866"/>
      <c r="B3" s="864"/>
      <c r="C3" s="864"/>
      <c r="D3" s="864"/>
      <c r="E3" s="864"/>
      <c r="F3" s="865"/>
      <c r="G3" s="864"/>
      <c r="H3" s="864"/>
      <c r="I3" s="864"/>
      <c r="J3" s="865"/>
      <c r="K3" s="864"/>
      <c r="L3" s="864"/>
      <c r="M3" s="864"/>
      <c r="N3" s="864"/>
      <c r="O3" s="866"/>
    </row>
    <row r="4" spans="1:19" x14ac:dyDescent="0.25">
      <c r="A4" s="866"/>
      <c r="B4" s="864"/>
      <c r="C4" s="864">
        <v>1</v>
      </c>
      <c r="D4" s="864">
        <v>2</v>
      </c>
      <c r="E4" s="864">
        <v>3</v>
      </c>
      <c r="F4" s="865">
        <v>4</v>
      </c>
      <c r="G4" s="864">
        <v>5</v>
      </c>
      <c r="H4" s="864">
        <v>6</v>
      </c>
      <c r="I4" s="864">
        <v>7</v>
      </c>
      <c r="J4" s="865">
        <v>8</v>
      </c>
      <c r="K4" s="864">
        <v>9</v>
      </c>
      <c r="L4" s="864">
        <v>10</v>
      </c>
      <c r="M4" s="864">
        <v>11</v>
      </c>
      <c r="N4" s="864">
        <v>12</v>
      </c>
      <c r="O4" s="866" t="s">
        <v>739</v>
      </c>
    </row>
    <row r="5" spans="1:19" x14ac:dyDescent="0.25">
      <c r="A5" s="866">
        <v>1111</v>
      </c>
      <c r="B5" s="864" t="s">
        <v>1370</v>
      </c>
      <c r="C5" s="865">
        <v>1591973.52</v>
      </c>
      <c r="D5" s="865">
        <v>1388172.89</v>
      </c>
      <c r="E5" s="865">
        <v>1204634.68</v>
      </c>
      <c r="F5" s="865">
        <v>888886.56</v>
      </c>
      <c r="G5" s="865">
        <v>1159538.94</v>
      </c>
      <c r="H5" s="865">
        <v>1465101.48</v>
      </c>
      <c r="I5" s="865">
        <v>1370316.36</v>
      </c>
      <c r="J5" s="865">
        <v>1403711.47</v>
      </c>
      <c r="K5" s="865">
        <v>1619208.44</v>
      </c>
      <c r="L5" s="865">
        <v>1397238.72</v>
      </c>
      <c r="M5" s="865">
        <v>1562251.76</v>
      </c>
      <c r="N5" s="865">
        <v>1880460.08</v>
      </c>
      <c r="O5" s="868">
        <f t="shared" ref="O5:O11" si="0">SUM(C5:N5)</f>
        <v>16931494.899999999</v>
      </c>
    </row>
    <row r="6" spans="1:19" x14ac:dyDescent="0.25">
      <c r="A6" s="866">
        <v>1112</v>
      </c>
      <c r="B6" s="864" t="s">
        <v>1370</v>
      </c>
      <c r="C6" s="865">
        <v>122982.94</v>
      </c>
      <c r="D6" s="865">
        <v>0</v>
      </c>
      <c r="E6" s="865">
        <v>0</v>
      </c>
      <c r="F6" s="865">
        <v>21124.75</v>
      </c>
      <c r="G6" s="865">
        <v>0</v>
      </c>
      <c r="H6" s="865">
        <v>60618.63</v>
      </c>
      <c r="I6" s="865">
        <v>170162.62</v>
      </c>
      <c r="J6" s="865">
        <v>104415.87</v>
      </c>
      <c r="K6" s="865">
        <v>530807.64</v>
      </c>
      <c r="L6" s="865">
        <v>100397.04</v>
      </c>
      <c r="M6" s="865">
        <v>85554.97</v>
      </c>
      <c r="N6" s="865">
        <v>988044.91</v>
      </c>
      <c r="O6" s="868">
        <f t="shared" si="0"/>
        <v>2184109.37</v>
      </c>
    </row>
    <row r="7" spans="1:19" ht="15.75" x14ac:dyDescent="0.25">
      <c r="A7" s="866">
        <v>1113</v>
      </c>
      <c r="B7" s="864" t="s">
        <v>1370</v>
      </c>
      <c r="C7" s="865">
        <v>0</v>
      </c>
      <c r="D7" s="869">
        <v>189531.42</v>
      </c>
      <c r="E7" s="865">
        <v>97195</v>
      </c>
      <c r="F7" s="865">
        <v>241947.47</v>
      </c>
      <c r="G7" s="865">
        <v>111299.71</v>
      </c>
      <c r="H7" s="865">
        <v>74476.289999999994</v>
      </c>
      <c r="I7" s="865">
        <v>0</v>
      </c>
      <c r="J7" s="865">
        <v>60882.59</v>
      </c>
      <c r="K7" s="865">
        <v>217585.85</v>
      </c>
      <c r="L7" s="865">
        <v>94901.95</v>
      </c>
      <c r="M7" s="865">
        <v>62044.31</v>
      </c>
      <c r="N7" s="865">
        <v>54914.79</v>
      </c>
      <c r="O7" s="868">
        <f t="shared" si="0"/>
        <v>1204779.3800000001</v>
      </c>
    </row>
    <row r="8" spans="1:19" x14ac:dyDescent="0.25">
      <c r="A8" s="866">
        <v>1121</v>
      </c>
      <c r="B8" s="864" t="s">
        <v>1371</v>
      </c>
      <c r="C8" s="865">
        <v>577223.49</v>
      </c>
      <c r="D8" s="865">
        <v>129111.67999999999</v>
      </c>
      <c r="E8" s="865">
        <v>3929344.62</v>
      </c>
      <c r="F8" s="865">
        <v>953034.83</v>
      </c>
      <c r="G8" s="865">
        <v>32479.77</v>
      </c>
      <c r="H8" s="865">
        <v>2981359.98</v>
      </c>
      <c r="I8" s="865">
        <v>3417029.22</v>
      </c>
      <c r="J8" s="865">
        <v>0</v>
      </c>
      <c r="K8" s="865">
        <v>2918198.5</v>
      </c>
      <c r="L8" s="865">
        <v>900921.37</v>
      </c>
      <c r="M8" s="865">
        <v>113518.63</v>
      </c>
      <c r="N8" s="865">
        <v>3138736.76</v>
      </c>
      <c r="O8" s="868">
        <f t="shared" si="0"/>
        <v>19090958.850000001</v>
      </c>
    </row>
    <row r="9" spans="1:19" x14ac:dyDescent="0.25">
      <c r="A9" s="866">
        <v>1211</v>
      </c>
      <c r="B9" s="864" t="s">
        <v>1372</v>
      </c>
      <c r="C9" s="865">
        <v>2675134.29</v>
      </c>
      <c r="D9" s="865">
        <v>3683518.98</v>
      </c>
      <c r="E9" s="865">
        <v>1180811.78</v>
      </c>
      <c r="F9" s="865">
        <v>2223444.0499999998</v>
      </c>
      <c r="G9" s="865">
        <v>3139389.11</v>
      </c>
      <c r="H9" s="865">
        <v>2218744.1</v>
      </c>
      <c r="I9" s="865">
        <v>2432168.4300000002</v>
      </c>
      <c r="J9" s="865">
        <v>3632832.3</v>
      </c>
      <c r="K9" s="865">
        <v>2323232.9300000002</v>
      </c>
      <c r="L9" s="865">
        <v>2785012.24</v>
      </c>
      <c r="M9" s="865">
        <v>3751724.71</v>
      </c>
      <c r="N9" s="865">
        <v>2825026.03</v>
      </c>
      <c r="O9" s="868">
        <f t="shared" si="0"/>
        <v>32871038.950000003</v>
      </c>
    </row>
    <row r="10" spans="1:19" x14ac:dyDescent="0.25">
      <c r="A10" s="866">
        <v>1511</v>
      </c>
      <c r="B10" s="864" t="s">
        <v>1373</v>
      </c>
      <c r="C10" s="865">
        <v>49662.720000000001</v>
      </c>
      <c r="D10" s="865">
        <v>4221.21</v>
      </c>
      <c r="E10" s="865">
        <v>1074.99</v>
      </c>
      <c r="F10" s="865">
        <v>44488.31</v>
      </c>
      <c r="G10" s="865">
        <v>2123.1</v>
      </c>
      <c r="H10" s="865">
        <v>4941035.25</v>
      </c>
      <c r="I10" s="865">
        <v>563771.05000000005</v>
      </c>
      <c r="J10" s="865">
        <v>69386.34</v>
      </c>
      <c r="K10" s="865">
        <v>35258.92</v>
      </c>
      <c r="L10" s="865">
        <v>33905.56</v>
      </c>
      <c r="M10" s="865">
        <v>5677.74</v>
      </c>
      <c r="N10" s="865">
        <v>1387678.5</v>
      </c>
      <c r="O10" s="868">
        <f t="shared" si="0"/>
        <v>7138283.6899999995</v>
      </c>
    </row>
    <row r="11" spans="1:19" s="526" customFormat="1" x14ac:dyDescent="0.25">
      <c r="A11" s="870"/>
      <c r="B11" s="871" t="s">
        <v>1374</v>
      </c>
      <c r="C11" s="696">
        <f t="shared" ref="C11:N11" si="1">SUM(C5:C10)</f>
        <v>5016976.96</v>
      </c>
      <c r="D11" s="696">
        <f t="shared" si="1"/>
        <v>5394556.1799999997</v>
      </c>
      <c r="E11" s="696">
        <f t="shared" si="1"/>
        <v>6413061.0700000003</v>
      </c>
      <c r="F11" s="696">
        <f t="shared" si="1"/>
        <v>4372925.97</v>
      </c>
      <c r="G11" s="696">
        <f t="shared" si="1"/>
        <v>4444830.629999999</v>
      </c>
      <c r="H11" s="696">
        <f t="shared" si="1"/>
        <v>11741335.73</v>
      </c>
      <c r="I11" s="696">
        <f t="shared" si="1"/>
        <v>7953447.6800000006</v>
      </c>
      <c r="J11" s="696">
        <f t="shared" si="1"/>
        <v>5271228.5699999994</v>
      </c>
      <c r="K11" s="696">
        <f t="shared" si="1"/>
        <v>7644292.2799999993</v>
      </c>
      <c r="L11" s="696">
        <f t="shared" si="1"/>
        <v>5312376.88</v>
      </c>
      <c r="M11" s="696">
        <f t="shared" si="1"/>
        <v>5580772.1200000001</v>
      </c>
      <c r="N11" s="696">
        <f t="shared" si="1"/>
        <v>10274861.07</v>
      </c>
      <c r="O11" s="872">
        <f t="shared" si="0"/>
        <v>79420665.140000015</v>
      </c>
      <c r="P11" s="450"/>
      <c r="Q11" s="726">
        <f>SUM(C11:G11)</f>
        <v>25642350.809999999</v>
      </c>
      <c r="S11" s="726"/>
    </row>
    <row r="14" spans="1:19" ht="18.75" x14ac:dyDescent="0.3">
      <c r="A14" s="1778" t="s">
        <v>1375</v>
      </c>
      <c r="B14" s="1779"/>
      <c r="C14" s="1779"/>
      <c r="D14" s="1780"/>
      <c r="E14" s="1780"/>
      <c r="F14" s="1781"/>
      <c r="G14" s="1780"/>
      <c r="H14" s="1780"/>
      <c r="I14" s="1780"/>
      <c r="J14" s="1781"/>
      <c r="K14" s="1780"/>
      <c r="L14" s="1780"/>
      <c r="M14" s="1780"/>
      <c r="N14" s="1780"/>
      <c r="O14" s="1782"/>
    </row>
    <row r="15" spans="1:19" x14ac:dyDescent="0.25">
      <c r="A15" s="866"/>
      <c r="B15" s="864"/>
      <c r="C15" s="864"/>
      <c r="D15" s="864"/>
      <c r="E15" s="864"/>
      <c r="F15" s="865"/>
      <c r="G15" s="864"/>
      <c r="H15" s="864"/>
      <c r="I15" s="864"/>
      <c r="J15" s="865"/>
      <c r="K15" s="864"/>
      <c r="L15" s="864"/>
      <c r="M15" s="864"/>
      <c r="N15" s="864"/>
      <c r="O15" s="866"/>
    </row>
    <row r="16" spans="1:19" x14ac:dyDescent="0.25">
      <c r="A16" s="866"/>
      <c r="B16" s="864"/>
      <c r="C16" s="864">
        <v>1</v>
      </c>
      <c r="D16" s="864">
        <v>2</v>
      </c>
      <c r="E16" s="864">
        <v>3</v>
      </c>
      <c r="F16" s="865">
        <v>4</v>
      </c>
      <c r="G16" s="864">
        <v>5</v>
      </c>
      <c r="H16" s="864">
        <v>6</v>
      </c>
      <c r="I16" s="864">
        <v>7</v>
      </c>
      <c r="J16" s="865">
        <v>8</v>
      </c>
      <c r="K16" s="864">
        <v>9</v>
      </c>
      <c r="L16" s="864">
        <v>10</v>
      </c>
      <c r="M16" s="864">
        <v>11</v>
      </c>
      <c r="N16" s="864">
        <v>12</v>
      </c>
      <c r="O16" s="866" t="s">
        <v>739</v>
      </c>
    </row>
    <row r="17" spans="1:19" x14ac:dyDescent="0.25">
      <c r="A17" s="866">
        <v>1111</v>
      </c>
      <c r="B17" s="864" t="s">
        <v>1370</v>
      </c>
      <c r="C17" s="865">
        <v>1595317.86</v>
      </c>
      <c r="D17" s="865">
        <v>1618140.2</v>
      </c>
      <c r="E17" s="865">
        <v>1308358.03</v>
      </c>
      <c r="F17" s="865">
        <v>1153036.8799999999</v>
      </c>
      <c r="G17" s="865">
        <v>1424911.3600000001</v>
      </c>
      <c r="H17" s="865">
        <v>1690711.15</v>
      </c>
      <c r="I17" s="865">
        <v>1642781.83</v>
      </c>
      <c r="J17" s="865">
        <v>1673546</v>
      </c>
      <c r="K17" s="865">
        <v>1677915</v>
      </c>
      <c r="L17" s="865">
        <v>1501382</v>
      </c>
      <c r="M17" s="865">
        <v>1783042</v>
      </c>
      <c r="N17" s="865">
        <v>1967463</v>
      </c>
      <c r="O17" s="868">
        <f t="shared" ref="O17:O23" si="2">SUM(C17:N17)</f>
        <v>19036605.310000002</v>
      </c>
    </row>
    <row r="18" spans="1:19" x14ac:dyDescent="0.25">
      <c r="A18" s="866">
        <v>1112</v>
      </c>
      <c r="B18" s="864" t="s">
        <v>1370</v>
      </c>
      <c r="C18" s="865">
        <v>49333.16</v>
      </c>
      <c r="D18" s="865">
        <v>20069.939999999999</v>
      </c>
      <c r="E18" s="865">
        <v>49786.54</v>
      </c>
      <c r="F18" s="865">
        <v>0</v>
      </c>
      <c r="G18" s="865">
        <v>0</v>
      </c>
      <c r="H18" s="865">
        <v>0</v>
      </c>
      <c r="I18" s="865">
        <v>84463.33</v>
      </c>
      <c r="J18" s="865">
        <v>0</v>
      </c>
      <c r="K18" s="865">
        <v>73533</v>
      </c>
      <c r="L18" s="865">
        <v>33631</v>
      </c>
      <c r="M18" s="865">
        <v>23891</v>
      </c>
      <c r="N18" s="865">
        <v>166831</v>
      </c>
      <c r="O18" s="868">
        <f t="shared" si="2"/>
        <v>501538.97000000003</v>
      </c>
    </row>
    <row r="19" spans="1:19" x14ac:dyDescent="0.25">
      <c r="A19" s="866">
        <v>1113</v>
      </c>
      <c r="B19" s="864" t="s">
        <v>1370</v>
      </c>
      <c r="C19" s="865">
        <v>131768.54999999999</v>
      </c>
      <c r="D19" s="865">
        <v>169263.99</v>
      </c>
      <c r="E19" s="865">
        <v>90505.47</v>
      </c>
      <c r="F19" s="865">
        <v>104757.35</v>
      </c>
      <c r="G19" s="865">
        <v>120861.15</v>
      </c>
      <c r="H19" s="865">
        <v>150228.47</v>
      </c>
      <c r="I19" s="865">
        <v>169161.35</v>
      </c>
      <c r="J19" s="865">
        <v>173670</v>
      </c>
      <c r="K19" s="865">
        <v>196330</v>
      </c>
      <c r="L19" s="865">
        <v>155041</v>
      </c>
      <c r="M19" s="865">
        <v>143777</v>
      </c>
      <c r="N19" s="865">
        <v>127811</v>
      </c>
      <c r="O19" s="868">
        <f t="shared" si="2"/>
        <v>1733175.33</v>
      </c>
    </row>
    <row r="20" spans="1:19" x14ac:dyDescent="0.25">
      <c r="A20" s="866">
        <v>1121</v>
      </c>
      <c r="B20" s="864" t="s">
        <v>1371</v>
      </c>
      <c r="C20" s="865">
        <v>449044.62</v>
      </c>
      <c r="D20" s="865">
        <v>160582.79999999999</v>
      </c>
      <c r="E20" s="865">
        <v>3967985.88</v>
      </c>
      <c r="F20" s="865">
        <v>1007607.03</v>
      </c>
      <c r="G20" s="865">
        <v>10926.26</v>
      </c>
      <c r="H20" s="865">
        <v>3336568.47</v>
      </c>
      <c r="I20" s="865">
        <v>3381127.06</v>
      </c>
      <c r="J20" s="865">
        <v>0</v>
      </c>
      <c r="K20" s="865">
        <v>2605416</v>
      </c>
      <c r="L20" s="865">
        <v>926622</v>
      </c>
      <c r="M20" s="865">
        <v>191178</v>
      </c>
      <c r="N20" s="865">
        <v>3294143</v>
      </c>
      <c r="O20" s="868">
        <f t="shared" si="2"/>
        <v>19331201.120000001</v>
      </c>
    </row>
    <row r="21" spans="1:19" x14ac:dyDescent="0.25">
      <c r="A21" s="866">
        <v>1211</v>
      </c>
      <c r="B21" s="864" t="s">
        <v>1372</v>
      </c>
      <c r="C21" s="865">
        <v>3211312.81</v>
      </c>
      <c r="D21" s="865">
        <v>4054190.36</v>
      </c>
      <c r="E21" s="865">
        <v>1771359.41</v>
      </c>
      <c r="F21" s="865">
        <v>2169593.98</v>
      </c>
      <c r="G21" s="865">
        <v>4094007.18</v>
      </c>
      <c r="H21" s="865">
        <v>2396601.79</v>
      </c>
      <c r="I21" s="865">
        <v>3164409.58</v>
      </c>
      <c r="J21" s="865">
        <v>3976303</v>
      </c>
      <c r="K21" s="865">
        <v>2106576</v>
      </c>
      <c r="L21" s="865">
        <v>3142075</v>
      </c>
      <c r="M21" s="865">
        <v>4043377</v>
      </c>
      <c r="N21" s="865">
        <v>3285197</v>
      </c>
      <c r="O21" s="868">
        <f t="shared" si="2"/>
        <v>37415003.109999999</v>
      </c>
    </row>
    <row r="22" spans="1:19" x14ac:dyDescent="0.25">
      <c r="A22" s="866">
        <v>1511</v>
      </c>
      <c r="B22" s="864" t="s">
        <v>1373</v>
      </c>
      <c r="C22" s="865">
        <v>54410.9</v>
      </c>
      <c r="D22" s="865">
        <v>5407.04</v>
      </c>
      <c r="E22" s="865">
        <v>2640.7</v>
      </c>
      <c r="F22" s="865">
        <v>9896</v>
      </c>
      <c r="G22" s="865">
        <v>17053.3</v>
      </c>
      <c r="H22" s="865">
        <v>5164884.5599999996</v>
      </c>
      <c r="I22" s="865">
        <v>267076.09999999998</v>
      </c>
      <c r="J22" s="865">
        <v>144951</v>
      </c>
      <c r="K22" s="873">
        <v>0</v>
      </c>
      <c r="L22" s="873">
        <v>0</v>
      </c>
      <c r="M22" s="873">
        <v>0</v>
      </c>
      <c r="N22" s="865">
        <v>1025913</v>
      </c>
      <c r="O22" s="868">
        <f t="shared" si="2"/>
        <v>6692232.5999999996</v>
      </c>
    </row>
    <row r="23" spans="1:19" s="526" customFormat="1" x14ac:dyDescent="0.25">
      <c r="A23" s="870"/>
      <c r="B23" s="871" t="s">
        <v>1374</v>
      </c>
      <c r="C23" s="696">
        <f t="shared" ref="C23:I23" si="3">SUM(C17:C22)</f>
        <v>5491187.9000000004</v>
      </c>
      <c r="D23" s="696">
        <f t="shared" si="3"/>
        <v>6027654.3300000001</v>
      </c>
      <c r="E23" s="696">
        <f t="shared" si="3"/>
        <v>7190636.0300000003</v>
      </c>
      <c r="F23" s="696">
        <f t="shared" si="3"/>
        <v>4444891.24</v>
      </c>
      <c r="G23" s="696">
        <f t="shared" si="3"/>
        <v>5667759.25</v>
      </c>
      <c r="H23" s="696">
        <f t="shared" si="3"/>
        <v>12738994.439999999</v>
      </c>
      <c r="I23" s="696">
        <f t="shared" si="3"/>
        <v>8709019.25</v>
      </c>
      <c r="J23" s="696">
        <f>SUM(J17:J22)</f>
        <v>5968470</v>
      </c>
      <c r="K23" s="696">
        <f>SUM(K17:K22)</f>
        <v>6659770</v>
      </c>
      <c r="L23" s="696">
        <f>SUM(L17:L22)</f>
        <v>5758751</v>
      </c>
      <c r="M23" s="696">
        <f>SUM(M17:M22)</f>
        <v>6185265</v>
      </c>
      <c r="N23" s="696">
        <f>SUM(N17:N22)</f>
        <v>9867358</v>
      </c>
      <c r="O23" s="872">
        <f t="shared" si="2"/>
        <v>84709756.439999998</v>
      </c>
      <c r="P23" s="450">
        <f>+Q23/Q11*O11</f>
        <v>89269219.231765032</v>
      </c>
      <c r="Q23" s="726">
        <f>SUM(C23:G23)</f>
        <v>28822128.75</v>
      </c>
      <c r="S23" s="726"/>
    </row>
    <row r="24" spans="1:19" x14ac:dyDescent="0.25">
      <c r="O24" s="867">
        <f>+O23-O11</f>
        <v>5289091.2999999821</v>
      </c>
    </row>
    <row r="26" spans="1:19" ht="18.75" x14ac:dyDescent="0.3">
      <c r="A26" s="1778" t="s">
        <v>1376</v>
      </c>
      <c r="B26" s="1779"/>
      <c r="C26" s="1779"/>
      <c r="D26" s="1780"/>
      <c r="E26" s="1780"/>
      <c r="F26" s="1781"/>
      <c r="G26" s="1780"/>
      <c r="H26" s="1780"/>
      <c r="I26" s="1780"/>
      <c r="J26" s="1781"/>
      <c r="K26" s="1780"/>
      <c r="L26" s="1780"/>
      <c r="M26" s="1780"/>
      <c r="N26" s="1780"/>
      <c r="O26" s="1782"/>
    </row>
    <row r="27" spans="1:19" ht="15.75" x14ac:dyDescent="0.3">
      <c r="A27" s="866"/>
      <c r="B27" s="864"/>
      <c r="C27" s="864"/>
      <c r="D27" s="864"/>
      <c r="E27" s="864"/>
      <c r="F27" s="865"/>
      <c r="G27" s="864"/>
      <c r="H27" s="864"/>
      <c r="I27" s="864"/>
      <c r="J27" s="865"/>
      <c r="K27" s="864"/>
      <c r="L27" s="864"/>
      <c r="M27" s="864"/>
      <c r="N27" s="864"/>
      <c r="O27" s="874" t="s">
        <v>1377</v>
      </c>
    </row>
    <row r="28" spans="1:19" x14ac:dyDescent="0.25">
      <c r="A28" s="866"/>
      <c r="B28" s="864"/>
      <c r="C28" s="864">
        <v>1</v>
      </c>
      <c r="D28" s="864">
        <v>2</v>
      </c>
      <c r="E28" s="864">
        <v>3</v>
      </c>
      <c r="F28" s="865">
        <v>4</v>
      </c>
      <c r="G28" s="864">
        <v>5</v>
      </c>
      <c r="H28" s="864">
        <v>6</v>
      </c>
      <c r="I28" s="864">
        <v>7</v>
      </c>
      <c r="J28" s="865">
        <v>8</v>
      </c>
      <c r="K28" s="864">
        <v>9</v>
      </c>
      <c r="L28" s="864">
        <v>10</v>
      </c>
      <c r="M28" s="864">
        <v>11</v>
      </c>
      <c r="N28" s="864">
        <v>12</v>
      </c>
      <c r="O28" s="866" t="s">
        <v>739</v>
      </c>
    </row>
    <row r="29" spans="1:19" x14ac:dyDescent="0.25">
      <c r="A29" s="866">
        <v>1111</v>
      </c>
      <c r="B29" s="864" t="s">
        <v>1370</v>
      </c>
      <c r="C29" s="865">
        <v>1885091</v>
      </c>
      <c r="D29" s="865">
        <v>1864557</v>
      </c>
      <c r="E29" s="865">
        <v>1542797</v>
      </c>
      <c r="F29" s="865">
        <v>1300587</v>
      </c>
      <c r="G29" s="865">
        <v>1721366</v>
      </c>
      <c r="H29" s="865">
        <v>1988236</v>
      </c>
      <c r="I29" s="865">
        <v>1843543</v>
      </c>
      <c r="J29" s="865">
        <v>2029526</v>
      </c>
      <c r="K29" s="865">
        <v>1999005</v>
      </c>
      <c r="L29" s="865">
        <v>1901175</v>
      </c>
      <c r="M29" s="865">
        <v>1966740</v>
      </c>
      <c r="N29" s="865">
        <v>2207207.0299999998</v>
      </c>
      <c r="O29" s="868">
        <f t="shared" ref="O29:O35" si="4">SUM(C29:N29)</f>
        <v>22249830.030000001</v>
      </c>
      <c r="Q29" s="726">
        <f>SUM(C29:N29)</f>
        <v>22249830.030000001</v>
      </c>
      <c r="S29" s="527">
        <f>SUM(C29:N29)</f>
        <v>22249830.030000001</v>
      </c>
    </row>
    <row r="30" spans="1:19" x14ac:dyDescent="0.25">
      <c r="A30" s="866">
        <v>1112</v>
      </c>
      <c r="B30" s="864" t="s">
        <v>1370</v>
      </c>
      <c r="C30" s="865">
        <v>43685</v>
      </c>
      <c r="D30" s="865">
        <v>22690</v>
      </c>
      <c r="E30" s="865">
        <v>65386</v>
      </c>
      <c r="F30" s="865">
        <v>0</v>
      </c>
      <c r="G30" s="865">
        <v>0</v>
      </c>
      <c r="H30" s="865">
        <v>0</v>
      </c>
      <c r="I30" s="865">
        <v>40310</v>
      </c>
      <c r="J30" s="865">
        <v>0</v>
      </c>
      <c r="K30" s="865">
        <v>81979</v>
      </c>
      <c r="L30" s="865">
        <v>36683</v>
      </c>
      <c r="M30" s="865">
        <v>33441</v>
      </c>
      <c r="N30" s="865">
        <v>172150</v>
      </c>
      <c r="O30" s="868">
        <f t="shared" si="4"/>
        <v>496324</v>
      </c>
      <c r="Q30" s="726">
        <f t="shared" ref="Q30:Q34" si="5">SUM(C30:N30)</f>
        <v>496324</v>
      </c>
      <c r="S30" s="527">
        <f t="shared" ref="S30:S34" si="6">SUM(C30:N30)</f>
        <v>496324</v>
      </c>
    </row>
    <row r="31" spans="1:19" x14ac:dyDescent="0.25">
      <c r="A31" s="866">
        <v>1113</v>
      </c>
      <c r="B31" s="864" t="s">
        <v>1370</v>
      </c>
      <c r="C31" s="865">
        <v>123700</v>
      </c>
      <c r="D31" s="865">
        <v>184881</v>
      </c>
      <c r="E31" s="865">
        <v>103538</v>
      </c>
      <c r="F31" s="865">
        <v>123308</v>
      </c>
      <c r="G31" s="865">
        <v>146049</v>
      </c>
      <c r="H31" s="865">
        <v>170979</v>
      </c>
      <c r="I31" s="865">
        <v>211495</v>
      </c>
      <c r="J31" s="865">
        <v>217869</v>
      </c>
      <c r="K31" s="865">
        <v>218784</v>
      </c>
      <c r="L31" s="865">
        <v>196582</v>
      </c>
      <c r="M31" s="865">
        <v>167068</v>
      </c>
      <c r="N31" s="865">
        <v>149223</v>
      </c>
      <c r="O31" s="868">
        <f t="shared" si="4"/>
        <v>2013476</v>
      </c>
      <c r="Q31" s="726">
        <f t="shared" si="5"/>
        <v>2013476</v>
      </c>
      <c r="S31" s="527">
        <f t="shared" si="6"/>
        <v>2013476</v>
      </c>
    </row>
    <row r="32" spans="1:19" x14ac:dyDescent="0.25">
      <c r="A32" s="866">
        <v>1121</v>
      </c>
      <c r="B32" s="864" t="s">
        <v>1371</v>
      </c>
      <c r="C32" s="865">
        <v>497847</v>
      </c>
      <c r="D32" s="865">
        <v>101835</v>
      </c>
      <c r="E32" s="865">
        <v>4115502</v>
      </c>
      <c r="F32" s="865">
        <v>1084435</v>
      </c>
      <c r="G32" s="865">
        <v>8844</v>
      </c>
      <c r="H32" s="865">
        <v>3576108</v>
      </c>
      <c r="I32" s="865">
        <v>3544176</v>
      </c>
      <c r="J32" s="865">
        <v>0</v>
      </c>
      <c r="K32" s="865">
        <v>1687374</v>
      </c>
      <c r="L32" s="865">
        <v>1783135</v>
      </c>
      <c r="M32" s="865">
        <v>134977</v>
      </c>
      <c r="N32" s="865">
        <v>2740712</v>
      </c>
      <c r="O32" s="868">
        <f t="shared" si="4"/>
        <v>19274945</v>
      </c>
      <c r="Q32" s="726">
        <f t="shared" si="5"/>
        <v>19274945</v>
      </c>
      <c r="S32" s="527">
        <f t="shared" si="6"/>
        <v>19274945</v>
      </c>
    </row>
    <row r="33" spans="1:20" x14ac:dyDescent="0.25">
      <c r="A33" s="866">
        <v>1211</v>
      </c>
      <c r="B33" s="864" t="s">
        <v>1372</v>
      </c>
      <c r="C33" s="865">
        <v>3530714</v>
      </c>
      <c r="D33" s="865">
        <v>5169783</v>
      </c>
      <c r="E33" s="865">
        <v>2459557</v>
      </c>
      <c r="F33" s="865">
        <v>2839921</v>
      </c>
      <c r="G33" s="865">
        <v>4322500</v>
      </c>
      <c r="H33" s="865">
        <v>3469178</v>
      </c>
      <c r="I33" s="865">
        <v>3661077</v>
      </c>
      <c r="J33" s="865">
        <v>4748419</v>
      </c>
      <c r="K33" s="865">
        <v>3053498</v>
      </c>
      <c r="L33" s="865">
        <v>3738236</v>
      </c>
      <c r="M33" s="865">
        <v>4988891</v>
      </c>
      <c r="N33" s="865">
        <v>4240201</v>
      </c>
      <c r="O33" s="868">
        <f t="shared" si="4"/>
        <v>46221975</v>
      </c>
      <c r="Q33" s="726">
        <f t="shared" si="5"/>
        <v>46221975</v>
      </c>
      <c r="S33" s="527">
        <f t="shared" si="6"/>
        <v>46221975</v>
      </c>
    </row>
    <row r="34" spans="1:20" x14ac:dyDescent="0.25">
      <c r="A34" s="866">
        <v>1511</v>
      </c>
      <c r="B34" s="864" t="s">
        <v>1373</v>
      </c>
      <c r="C34" s="865">
        <v>66670</v>
      </c>
      <c r="D34" s="865">
        <v>1344</v>
      </c>
      <c r="E34" s="865">
        <v>67780</v>
      </c>
      <c r="F34" s="865">
        <v>65693</v>
      </c>
      <c r="G34" s="865">
        <v>11723</v>
      </c>
      <c r="H34" s="865">
        <v>5247506</v>
      </c>
      <c r="I34" s="865">
        <v>374695</v>
      </c>
      <c r="J34" s="865">
        <v>141588</v>
      </c>
      <c r="K34" s="865">
        <v>183478</v>
      </c>
      <c r="L34" s="865">
        <v>45619</v>
      </c>
      <c r="M34" s="865">
        <v>39131</v>
      </c>
      <c r="N34" s="865">
        <v>1323329</v>
      </c>
      <c r="O34" s="868">
        <f t="shared" si="4"/>
        <v>7568556</v>
      </c>
      <c r="Q34" s="726">
        <f t="shared" si="5"/>
        <v>7568556</v>
      </c>
      <c r="S34" s="527">
        <f t="shared" si="6"/>
        <v>7568556</v>
      </c>
    </row>
    <row r="35" spans="1:20" s="526" customFormat="1" x14ac:dyDescent="0.25">
      <c r="A35" s="870"/>
      <c r="B35" s="871" t="s">
        <v>1374</v>
      </c>
      <c r="C35" s="696">
        <f t="shared" ref="C35:L35" si="7">SUM(C29:C34)</f>
        <v>6147707</v>
      </c>
      <c r="D35" s="696">
        <f t="shared" si="7"/>
        <v>7345090</v>
      </c>
      <c r="E35" s="696">
        <f t="shared" si="7"/>
        <v>8354560</v>
      </c>
      <c r="F35" s="696">
        <f t="shared" si="7"/>
        <v>5413944</v>
      </c>
      <c r="G35" s="696">
        <f t="shared" si="7"/>
        <v>6210482</v>
      </c>
      <c r="H35" s="696">
        <f t="shared" si="7"/>
        <v>14452007</v>
      </c>
      <c r="I35" s="696">
        <f t="shared" si="7"/>
        <v>9675296</v>
      </c>
      <c r="J35" s="696">
        <f t="shared" si="7"/>
        <v>7137402</v>
      </c>
      <c r="K35" s="696">
        <f t="shared" si="7"/>
        <v>7224118</v>
      </c>
      <c r="L35" s="696">
        <f t="shared" si="7"/>
        <v>7701430</v>
      </c>
      <c r="M35" s="696">
        <f>SUM(M29:M34)</f>
        <v>7330248</v>
      </c>
      <c r="N35" s="696">
        <f>SUM(N29:N34)</f>
        <v>10832822.029999999</v>
      </c>
      <c r="O35" s="872">
        <f t="shared" si="4"/>
        <v>97825106.030000001</v>
      </c>
      <c r="P35" s="450">
        <f>+Q35/Q23*O23</f>
        <v>287513145.79838157</v>
      </c>
      <c r="Q35" s="726">
        <f>SUM(C35:N35)</f>
        <v>97825106.030000001</v>
      </c>
      <c r="R35" s="875" t="s">
        <v>1379</v>
      </c>
      <c r="S35" s="726">
        <f>SUM(S29:S34)</f>
        <v>97825106.030000001</v>
      </c>
    </row>
    <row r="36" spans="1:20" x14ac:dyDescent="0.25">
      <c r="O36" s="867"/>
    </row>
    <row r="38" spans="1:20" ht="18.75" x14ac:dyDescent="0.3">
      <c r="A38" s="1778" t="s">
        <v>1378</v>
      </c>
      <c r="B38" s="1779"/>
      <c r="C38" s="1779"/>
      <c r="D38" s="1780"/>
      <c r="E38" s="1780"/>
      <c r="F38" s="1781"/>
      <c r="G38" s="1780"/>
      <c r="H38" s="1780"/>
      <c r="I38" s="1780"/>
      <c r="J38" s="1781"/>
      <c r="K38" s="1780"/>
      <c r="L38" s="1780"/>
      <c r="M38" s="1780"/>
      <c r="N38" s="1780"/>
      <c r="O38" s="1782"/>
    </row>
    <row r="39" spans="1:20" ht="15.75" x14ac:dyDescent="0.3">
      <c r="A39" s="866"/>
      <c r="B39" s="864"/>
      <c r="C39" s="864"/>
      <c r="D39" s="864"/>
      <c r="E39" s="864"/>
      <c r="F39" s="865"/>
      <c r="G39" s="864"/>
      <c r="H39" s="864"/>
      <c r="I39" s="864"/>
      <c r="J39" s="865"/>
      <c r="K39" s="864"/>
      <c r="L39" s="864"/>
      <c r="M39" s="864"/>
      <c r="N39" s="864"/>
      <c r="O39" s="878" t="s">
        <v>1434</v>
      </c>
    </row>
    <row r="40" spans="1:20" x14ac:dyDescent="0.25">
      <c r="A40" s="866"/>
      <c r="B40" s="864"/>
      <c r="C40" s="864">
        <v>1</v>
      </c>
      <c r="D40" s="864">
        <v>2</v>
      </c>
      <c r="E40" s="864">
        <v>3</v>
      </c>
      <c r="F40" s="865">
        <v>4</v>
      </c>
      <c r="G40" s="864">
        <v>5</v>
      </c>
      <c r="H40" s="864">
        <v>6</v>
      </c>
      <c r="I40" s="864">
        <v>7</v>
      </c>
      <c r="J40" s="865">
        <v>8</v>
      </c>
      <c r="K40" s="864">
        <v>9</v>
      </c>
      <c r="L40" s="864">
        <v>10</v>
      </c>
      <c r="M40" s="864">
        <v>11</v>
      </c>
      <c r="N40" s="864">
        <v>12</v>
      </c>
      <c r="O40" s="877" t="s">
        <v>739</v>
      </c>
    </row>
    <row r="41" spans="1:20" s="517" customFormat="1" x14ac:dyDescent="0.25">
      <c r="A41" s="2228">
        <v>1111</v>
      </c>
      <c r="B41" s="2229" t="s">
        <v>1370</v>
      </c>
      <c r="C41" s="876">
        <v>2221592</v>
      </c>
      <c r="D41" s="876">
        <v>2090648</v>
      </c>
      <c r="E41" s="876">
        <v>1765746</v>
      </c>
      <c r="F41" s="876">
        <v>1608710</v>
      </c>
      <c r="G41" s="876">
        <f>672642+1294076</f>
        <v>1966718</v>
      </c>
      <c r="H41" s="876">
        <v>2171969</v>
      </c>
      <c r="I41" s="876">
        <v>2241119</v>
      </c>
      <c r="J41" s="876">
        <v>2203671</v>
      </c>
      <c r="K41" s="876">
        <v>2142940</v>
      </c>
      <c r="L41" s="876">
        <v>2126690</v>
      </c>
      <c r="M41" s="876">
        <v>2197066</v>
      </c>
      <c r="N41" s="876">
        <v>2520796</v>
      </c>
      <c r="O41" s="2230">
        <f t="shared" ref="O41:O46" si="8">SUM(C41:N41)</f>
        <v>25257665</v>
      </c>
      <c r="P41" s="677"/>
      <c r="Q41" s="2231">
        <f t="shared" ref="Q41:Q46" si="9">+O41/S29*O29</f>
        <v>25257665</v>
      </c>
      <c r="S41" s="2231">
        <f>+O41/12*12</f>
        <v>25257665</v>
      </c>
    </row>
    <row r="42" spans="1:20" s="517" customFormat="1" x14ac:dyDescent="0.25">
      <c r="A42" s="2228">
        <v>1112</v>
      </c>
      <c r="B42" s="2229" t="s">
        <v>1370</v>
      </c>
      <c r="C42" s="876">
        <v>59178</v>
      </c>
      <c r="D42" s="876">
        <v>31741</v>
      </c>
      <c r="E42" s="876">
        <v>68423</v>
      </c>
      <c r="F42" s="876">
        <v>0</v>
      </c>
      <c r="G42" s="876">
        <v>0</v>
      </c>
      <c r="H42" s="876">
        <v>0</v>
      </c>
      <c r="I42" s="876">
        <v>134425</v>
      </c>
      <c r="J42" s="876">
        <v>0</v>
      </c>
      <c r="K42" s="876">
        <v>91581</v>
      </c>
      <c r="L42" s="876">
        <v>61781</v>
      </c>
      <c r="M42" s="876">
        <v>27478</v>
      </c>
      <c r="N42" s="876">
        <v>242174</v>
      </c>
      <c r="O42" s="2230">
        <f t="shared" si="8"/>
        <v>716781</v>
      </c>
      <c r="P42" s="677"/>
      <c r="Q42" s="2231">
        <f t="shared" si="9"/>
        <v>716781</v>
      </c>
      <c r="S42" s="2231">
        <f t="shared" ref="S42:S46" si="10">+O42/12*12</f>
        <v>716781</v>
      </c>
    </row>
    <row r="43" spans="1:20" s="517" customFormat="1" x14ac:dyDescent="0.25">
      <c r="A43" s="2228">
        <v>1113</v>
      </c>
      <c r="B43" s="2229" t="s">
        <v>1370</v>
      </c>
      <c r="C43" s="876">
        <v>169413</v>
      </c>
      <c r="D43" s="876">
        <v>194915</v>
      </c>
      <c r="E43" s="876">
        <v>120912</v>
      </c>
      <c r="F43" s="876">
        <v>142248</v>
      </c>
      <c r="G43" s="876">
        <v>164618</v>
      </c>
      <c r="H43" s="876">
        <v>194534</v>
      </c>
      <c r="I43" s="876">
        <v>245870</v>
      </c>
      <c r="J43" s="876">
        <v>228899</v>
      </c>
      <c r="K43" s="876">
        <v>256677</v>
      </c>
      <c r="L43" s="876">
        <v>220176</v>
      </c>
      <c r="M43" s="876">
        <v>190892</v>
      </c>
      <c r="N43" s="876">
        <v>176514</v>
      </c>
      <c r="O43" s="2230">
        <f t="shared" si="8"/>
        <v>2305668</v>
      </c>
      <c r="P43" s="677"/>
      <c r="Q43" s="2231">
        <f t="shared" si="9"/>
        <v>2305668</v>
      </c>
      <c r="S43" s="2231">
        <f t="shared" si="10"/>
        <v>2305668</v>
      </c>
    </row>
    <row r="44" spans="1:20" s="517" customFormat="1" x14ac:dyDescent="0.25">
      <c r="A44" s="2228">
        <v>1121</v>
      </c>
      <c r="B44" s="2229" t="s">
        <v>1371</v>
      </c>
      <c r="C44" s="876">
        <v>1317681</v>
      </c>
      <c r="D44" s="876">
        <v>124783</v>
      </c>
      <c r="E44" s="876">
        <f>5529969-1972210</f>
        <v>3557759</v>
      </c>
      <c r="F44" s="876">
        <v>1159811</v>
      </c>
      <c r="G44" s="876">
        <v>83404</v>
      </c>
      <c r="H44" s="876">
        <v>3001242</v>
      </c>
      <c r="I44" s="876">
        <v>4406282</v>
      </c>
      <c r="J44" s="876">
        <v>0</v>
      </c>
      <c r="K44" s="876">
        <v>2261737</v>
      </c>
      <c r="L44" s="876">
        <v>1830916</v>
      </c>
      <c r="M44" s="876">
        <v>75894</v>
      </c>
      <c r="N44" s="876">
        <v>3652548</v>
      </c>
      <c r="O44" s="2230">
        <f t="shared" si="8"/>
        <v>21472057</v>
      </c>
      <c r="P44" s="677"/>
      <c r="Q44" s="2231">
        <f t="shared" si="9"/>
        <v>21472057</v>
      </c>
      <c r="S44" s="2231">
        <f t="shared" si="10"/>
        <v>21472057</v>
      </c>
    </row>
    <row r="45" spans="1:20" s="517" customFormat="1" x14ac:dyDescent="0.25">
      <c r="A45" s="2228">
        <v>1211</v>
      </c>
      <c r="B45" s="2229" t="s">
        <v>1372</v>
      </c>
      <c r="C45" s="876">
        <v>4109246</v>
      </c>
      <c r="D45" s="876">
        <v>4855494</v>
      </c>
      <c r="E45" s="876">
        <v>2236449</v>
      </c>
      <c r="F45" s="876">
        <v>2964576</v>
      </c>
      <c r="G45" s="876">
        <v>4826267</v>
      </c>
      <c r="H45" s="876">
        <v>3523009</v>
      </c>
      <c r="I45" s="876">
        <v>3854253</v>
      </c>
      <c r="J45" s="876">
        <v>4823254</v>
      </c>
      <c r="K45" s="876">
        <v>3794778</v>
      </c>
      <c r="L45" s="876">
        <v>3603666</v>
      </c>
      <c r="M45" s="876">
        <v>5375294</v>
      </c>
      <c r="N45" s="876">
        <v>4355223</v>
      </c>
      <c r="O45" s="2230">
        <f t="shared" si="8"/>
        <v>48321509</v>
      </c>
      <c r="P45" s="2232"/>
      <c r="Q45" s="2231">
        <f t="shared" si="9"/>
        <v>48321508.999999993</v>
      </c>
      <c r="S45" s="2231">
        <f t="shared" si="10"/>
        <v>48321509</v>
      </c>
    </row>
    <row r="46" spans="1:20" x14ac:dyDescent="0.25">
      <c r="A46" s="866">
        <v>1511</v>
      </c>
      <c r="B46" s="864" t="s">
        <v>1373</v>
      </c>
      <c r="C46" s="865">
        <v>107981</v>
      </c>
      <c r="D46" s="865">
        <v>3820</v>
      </c>
      <c r="E46" s="865">
        <v>1291</v>
      </c>
      <c r="F46" s="865">
        <v>15458</v>
      </c>
      <c r="G46" s="865">
        <v>400309</v>
      </c>
      <c r="H46" s="865">
        <v>5061179</v>
      </c>
      <c r="I46" s="865">
        <v>295537</v>
      </c>
      <c r="J46" s="865">
        <v>191474</v>
      </c>
      <c r="K46" s="865">
        <v>75455</v>
      </c>
      <c r="L46" s="865">
        <v>207901</v>
      </c>
      <c r="M46" s="865">
        <v>865</v>
      </c>
      <c r="N46" s="865">
        <v>1167255</v>
      </c>
      <c r="O46" s="868">
        <f t="shared" si="8"/>
        <v>7528525</v>
      </c>
      <c r="Q46" s="621">
        <f t="shared" si="9"/>
        <v>7528525</v>
      </c>
      <c r="S46" s="527">
        <f t="shared" si="10"/>
        <v>7528525</v>
      </c>
    </row>
    <row r="47" spans="1:20" s="526" customFormat="1" x14ac:dyDescent="0.25">
      <c r="A47" s="870"/>
      <c r="B47" s="871" t="s">
        <v>1374</v>
      </c>
      <c r="C47" s="696">
        <f>SUM(C41:C46)</f>
        <v>7985091</v>
      </c>
      <c r="D47" s="696">
        <f>SUM(D41:D46)</f>
        <v>7301401</v>
      </c>
      <c r="E47" s="696">
        <f>SUM(E41:E46)</f>
        <v>7750580</v>
      </c>
      <c r="F47" s="696">
        <f>SUM(F41:F46)</f>
        <v>5890803</v>
      </c>
      <c r="G47" s="696">
        <f>SUM(G41:G46)</f>
        <v>7441316</v>
      </c>
      <c r="H47" s="696">
        <f t="shared" ref="H47:N47" si="11">SUM(H41:H46)</f>
        <v>13951933</v>
      </c>
      <c r="I47" s="696">
        <f t="shared" si="11"/>
        <v>11177486</v>
      </c>
      <c r="J47" s="696">
        <f t="shared" si="11"/>
        <v>7447298</v>
      </c>
      <c r="K47" s="696">
        <f t="shared" si="11"/>
        <v>8623168</v>
      </c>
      <c r="L47" s="696">
        <f t="shared" si="11"/>
        <v>8051130</v>
      </c>
      <c r="M47" s="696">
        <f t="shared" si="11"/>
        <v>7867489</v>
      </c>
      <c r="N47" s="696">
        <f t="shared" si="11"/>
        <v>12114510</v>
      </c>
      <c r="O47" s="872">
        <f>SUM(O41:O46)</f>
        <v>105602205</v>
      </c>
      <c r="P47" s="450">
        <f>+O47/Q35*O35</f>
        <v>105602205</v>
      </c>
      <c r="Q47" s="875">
        <f>SUM(Q41:Q46)</f>
        <v>105602205</v>
      </c>
      <c r="R47" s="875" t="s">
        <v>1382</v>
      </c>
      <c r="S47" s="726">
        <f>SUM(S41:S46)</f>
        <v>105602205</v>
      </c>
      <c r="T47" s="726"/>
    </row>
    <row r="48" spans="1:20" x14ac:dyDescent="0.25">
      <c r="C48" s="527"/>
      <c r="D48" s="527"/>
      <c r="E48" s="527"/>
      <c r="G48" s="527"/>
      <c r="H48" s="527"/>
      <c r="I48" s="527"/>
      <c r="K48" s="527"/>
      <c r="O48" s="867"/>
    </row>
    <row r="50" spans="1:24" ht="18.75" x14ac:dyDescent="0.3">
      <c r="A50" s="1778" t="s">
        <v>1397</v>
      </c>
      <c r="B50" s="1779"/>
      <c r="C50" s="1779"/>
      <c r="D50" s="1780"/>
      <c r="E50" s="1780"/>
      <c r="F50" s="1781"/>
      <c r="G50" s="1780"/>
      <c r="H50" s="1780"/>
      <c r="I50" s="1780"/>
      <c r="J50" s="1781"/>
      <c r="K50" s="1780"/>
      <c r="L50" s="1780"/>
      <c r="M50" s="1780"/>
      <c r="N50" s="1780"/>
      <c r="O50" s="1782"/>
    </row>
    <row r="51" spans="1:24" ht="15.75" x14ac:dyDescent="0.3">
      <c r="A51" s="866"/>
      <c r="B51" s="864"/>
      <c r="C51" s="864"/>
      <c r="D51" s="864"/>
      <c r="E51" s="864"/>
      <c r="F51" s="865"/>
      <c r="G51" s="864"/>
      <c r="H51" s="864"/>
      <c r="I51" s="864"/>
      <c r="J51" s="865"/>
      <c r="K51" s="864"/>
      <c r="L51" s="864"/>
      <c r="M51" s="864"/>
      <c r="N51" s="864"/>
      <c r="O51" s="878" t="s">
        <v>1435</v>
      </c>
    </row>
    <row r="52" spans="1:24" x14ac:dyDescent="0.25">
      <c r="A52" s="866"/>
      <c r="B52" s="864"/>
      <c r="C52" s="864">
        <v>1</v>
      </c>
      <c r="D52" s="864">
        <v>2</v>
      </c>
      <c r="E52" s="864">
        <v>3</v>
      </c>
      <c r="F52" s="865">
        <v>4</v>
      </c>
      <c r="G52" s="864">
        <v>5</v>
      </c>
      <c r="H52" s="864">
        <v>6</v>
      </c>
      <c r="I52" s="864">
        <v>7</v>
      </c>
      <c r="J52" s="865">
        <v>8</v>
      </c>
      <c r="K52" s="864">
        <v>9</v>
      </c>
      <c r="L52" s="864">
        <v>10</v>
      </c>
      <c r="M52" s="864">
        <v>11</v>
      </c>
      <c r="N52" s="864">
        <v>12</v>
      </c>
      <c r="O52" s="877" t="s">
        <v>739</v>
      </c>
    </row>
    <row r="53" spans="1:24" s="517" customFormat="1" x14ac:dyDescent="0.25">
      <c r="A53" s="2228">
        <v>1111</v>
      </c>
      <c r="B53" s="2229" t="s">
        <v>1370</v>
      </c>
      <c r="C53" s="876">
        <v>2392990</v>
      </c>
      <c r="D53" s="876">
        <v>2212283</v>
      </c>
      <c r="E53" s="876">
        <v>2036690</v>
      </c>
      <c r="F53" s="876">
        <v>1687823</v>
      </c>
      <c r="G53" s="876">
        <f>407952.1+15007.33</f>
        <v>422959.43</v>
      </c>
      <c r="H53" s="876">
        <v>1455221</v>
      </c>
      <c r="I53" s="876">
        <v>2131732</v>
      </c>
      <c r="J53" s="876">
        <v>2210124</v>
      </c>
      <c r="K53" s="876">
        <v>2502323</v>
      </c>
      <c r="L53" s="876">
        <v>2300218</v>
      </c>
      <c r="M53" s="876">
        <v>2271939</v>
      </c>
      <c r="N53" s="876"/>
      <c r="O53" s="2230">
        <f t="shared" ref="O53:O58" si="12">SUM(C53:N53)</f>
        <v>21624302.43</v>
      </c>
      <c r="P53" s="677"/>
      <c r="Q53" s="2231"/>
      <c r="S53" s="657">
        <v>26453500</v>
      </c>
      <c r="T53" s="2467" t="s">
        <v>938</v>
      </c>
      <c r="W53" s="657"/>
      <c r="X53" s="657"/>
    </row>
    <row r="54" spans="1:24" s="517" customFormat="1" x14ac:dyDescent="0.25">
      <c r="A54" s="2228">
        <v>1112</v>
      </c>
      <c r="B54" s="2229" t="s">
        <v>1370</v>
      </c>
      <c r="C54" s="876">
        <v>44391</v>
      </c>
      <c r="D54" s="876">
        <v>30650</v>
      </c>
      <c r="E54" s="876">
        <v>91891</v>
      </c>
      <c r="F54" s="876">
        <v>0</v>
      </c>
      <c r="G54" s="876"/>
      <c r="H54" s="876">
        <v>0</v>
      </c>
      <c r="I54" s="876"/>
      <c r="J54" s="876">
        <v>0</v>
      </c>
      <c r="K54" s="876"/>
      <c r="L54" s="876">
        <v>21529</v>
      </c>
      <c r="M54" s="876">
        <v>18783</v>
      </c>
      <c r="N54" s="876"/>
      <c r="O54" s="2230">
        <f t="shared" si="12"/>
        <v>207244</v>
      </c>
      <c r="P54" s="677"/>
      <c r="Q54" s="2231"/>
      <c r="S54" s="657">
        <v>525250</v>
      </c>
      <c r="T54" s="2468"/>
    </row>
    <row r="55" spans="1:24" s="517" customFormat="1" x14ac:dyDescent="0.25">
      <c r="A55" s="2228">
        <v>1113</v>
      </c>
      <c r="B55" s="2229" t="s">
        <v>1370</v>
      </c>
      <c r="C55" s="876">
        <v>184051</v>
      </c>
      <c r="D55" s="876">
        <v>216056</v>
      </c>
      <c r="E55" s="876">
        <v>148871</v>
      </c>
      <c r="F55" s="876">
        <v>143189</v>
      </c>
      <c r="G55" s="876">
        <f>94298.07+65592.36</f>
        <v>159890.43</v>
      </c>
      <c r="H55" s="876">
        <v>183708</v>
      </c>
      <c r="I55" s="876">
        <v>215854</v>
      </c>
      <c r="J55" s="876">
        <v>216046</v>
      </c>
      <c r="K55" s="876">
        <v>281945</v>
      </c>
      <c r="L55" s="876">
        <v>217318</v>
      </c>
      <c r="M55" s="876">
        <v>204478</v>
      </c>
      <c r="N55" s="876"/>
      <c r="O55" s="2230">
        <f t="shared" si="12"/>
        <v>2171406.4299999997</v>
      </c>
      <c r="P55" s="677"/>
      <c r="Q55" s="2231"/>
      <c r="S55" s="657">
        <v>2300000</v>
      </c>
      <c r="T55" s="2468"/>
    </row>
    <row r="56" spans="1:24" s="517" customFormat="1" x14ac:dyDescent="0.25">
      <c r="A56" s="2228">
        <v>1121</v>
      </c>
      <c r="B56" s="2229" t="s">
        <v>1371</v>
      </c>
      <c r="C56" s="876">
        <v>457854</v>
      </c>
      <c r="D56" s="876">
        <v>183111</v>
      </c>
      <c r="E56" s="876">
        <v>3831646</v>
      </c>
      <c r="F56" s="876">
        <v>665053</v>
      </c>
      <c r="G56" s="876">
        <v>181813.09</v>
      </c>
      <c r="H56" s="876">
        <v>1604852</v>
      </c>
      <c r="I56" s="876">
        <v>2942838</v>
      </c>
      <c r="J56" s="876">
        <v>0</v>
      </c>
      <c r="K56" s="876">
        <v>3466217</v>
      </c>
      <c r="L56" s="876">
        <v>763358</v>
      </c>
      <c r="M56" s="876">
        <v>188678</v>
      </c>
      <c r="N56" s="876"/>
      <c r="O56" s="2230">
        <f t="shared" si="12"/>
        <v>14285420.09</v>
      </c>
      <c r="P56" s="677"/>
      <c r="Q56" s="2231"/>
      <c r="S56" s="657">
        <v>22300000</v>
      </c>
      <c r="T56" s="2468"/>
    </row>
    <row r="57" spans="1:24" s="517" customFormat="1" x14ac:dyDescent="0.25">
      <c r="A57" s="2228">
        <v>1211</v>
      </c>
      <c r="B57" s="2229" t="s">
        <v>1372</v>
      </c>
      <c r="C57" s="876">
        <v>4301581</v>
      </c>
      <c r="D57" s="876">
        <v>5298856</v>
      </c>
      <c r="E57" s="876">
        <v>2759327</v>
      </c>
      <c r="F57" s="876">
        <v>2761943</v>
      </c>
      <c r="G57" s="876">
        <v>3798006</v>
      </c>
      <c r="H57" s="876">
        <v>2613828</v>
      </c>
      <c r="I57" s="876">
        <v>3738138</v>
      </c>
      <c r="J57" s="876">
        <v>5118356</v>
      </c>
      <c r="K57" s="876">
        <v>4252393</v>
      </c>
      <c r="L57" s="876">
        <v>3854172</v>
      </c>
      <c r="M57" s="876">
        <v>5516304</v>
      </c>
      <c r="N57" s="876"/>
      <c r="O57" s="2230">
        <f t="shared" si="12"/>
        <v>44012904</v>
      </c>
      <c r="P57" s="677"/>
      <c r="Q57" s="2231"/>
      <c r="S57" s="657">
        <v>53337000</v>
      </c>
      <c r="T57" s="2468"/>
    </row>
    <row r="58" spans="1:24" x14ac:dyDescent="0.25">
      <c r="A58" s="866">
        <v>1511</v>
      </c>
      <c r="B58" s="864" t="s">
        <v>1373</v>
      </c>
      <c r="C58" s="865">
        <v>76228</v>
      </c>
      <c r="D58" s="865">
        <v>40911</v>
      </c>
      <c r="E58" s="865">
        <v>3822</v>
      </c>
      <c r="F58" s="865">
        <v>0</v>
      </c>
      <c r="G58" s="865"/>
      <c r="H58" s="865">
        <v>5218300</v>
      </c>
      <c r="I58" s="865">
        <v>400798</v>
      </c>
      <c r="J58" s="865">
        <v>58964</v>
      </c>
      <c r="K58" s="865">
        <v>84656</v>
      </c>
      <c r="L58" s="865">
        <v>15285</v>
      </c>
      <c r="M58" s="865">
        <v>0</v>
      </c>
      <c r="N58" s="865"/>
      <c r="O58" s="868">
        <f t="shared" si="12"/>
        <v>5898964</v>
      </c>
      <c r="P58" s="677"/>
      <c r="Q58" s="621"/>
      <c r="U58" s="517"/>
    </row>
    <row r="59" spans="1:24" s="526" customFormat="1" x14ac:dyDescent="0.25">
      <c r="A59" s="870"/>
      <c r="B59" s="871" t="s">
        <v>1374</v>
      </c>
      <c r="C59" s="696">
        <f>SUM(C53:C58)</f>
        <v>7457095</v>
      </c>
      <c r="D59" s="696">
        <f>SUM(D53:D58)</f>
        <v>7981867</v>
      </c>
      <c r="E59" s="696">
        <f>SUM(E53:E58)</f>
        <v>8872247</v>
      </c>
      <c r="F59" s="696">
        <f>SUM(F53:F58)</f>
        <v>5258008</v>
      </c>
      <c r="G59" s="696">
        <f>SUM(G53:G58)</f>
        <v>4562668.95</v>
      </c>
      <c r="H59" s="696">
        <f t="shared" ref="H59:N59" si="13">SUM(H53:H58)</f>
        <v>11075909</v>
      </c>
      <c r="I59" s="696">
        <f t="shared" si="13"/>
        <v>9429360</v>
      </c>
      <c r="J59" s="696">
        <f t="shared" si="13"/>
        <v>7603490</v>
      </c>
      <c r="K59" s="696">
        <f t="shared" si="13"/>
        <v>10587534</v>
      </c>
      <c r="L59" s="696">
        <f t="shared" si="13"/>
        <v>7171880</v>
      </c>
      <c r="M59" s="696">
        <f t="shared" si="13"/>
        <v>8200182</v>
      </c>
      <c r="N59" s="696">
        <f t="shared" si="13"/>
        <v>0</v>
      </c>
      <c r="O59" s="872">
        <f>SUM(O53:O58)</f>
        <v>88200240.950000003</v>
      </c>
      <c r="P59" s="450">
        <f>+O59/Q47*O47</f>
        <v>88200240.950000003</v>
      </c>
      <c r="Q59" s="875">
        <f>+Q47</f>
        <v>105602205</v>
      </c>
      <c r="R59" s="875" t="s">
        <v>1398</v>
      </c>
      <c r="S59" s="726">
        <f>SUM(S53:S58)</f>
        <v>104915750</v>
      </c>
    </row>
    <row r="60" spans="1:24" s="517" customFormat="1" x14ac:dyDescent="0.25">
      <c r="A60" s="606"/>
      <c r="B60" s="446"/>
      <c r="C60" s="527">
        <f t="shared" ref="C60:O60" si="14">+C59-C47</f>
        <v>-527996</v>
      </c>
      <c r="D60" s="527">
        <f t="shared" si="14"/>
        <v>680466</v>
      </c>
      <c r="E60" s="527">
        <f t="shared" si="14"/>
        <v>1121667</v>
      </c>
      <c r="F60" s="527">
        <f t="shared" si="14"/>
        <v>-632795</v>
      </c>
      <c r="G60" s="527">
        <f t="shared" si="14"/>
        <v>-2878647.05</v>
      </c>
      <c r="H60" s="527">
        <f t="shared" si="14"/>
        <v>-2876024</v>
      </c>
      <c r="I60" s="527">
        <f t="shared" si="14"/>
        <v>-1748126</v>
      </c>
      <c r="J60" s="527">
        <f t="shared" si="14"/>
        <v>156192</v>
      </c>
      <c r="K60" s="527">
        <f>+K59-K47</f>
        <v>1964366</v>
      </c>
      <c r="L60" s="527">
        <f t="shared" si="14"/>
        <v>-879250</v>
      </c>
      <c r="M60" s="527">
        <f t="shared" si="14"/>
        <v>332693</v>
      </c>
      <c r="N60" s="527">
        <f t="shared" si="14"/>
        <v>-12114510</v>
      </c>
      <c r="O60" s="527">
        <f t="shared" si="14"/>
        <v>-17401964.049999997</v>
      </c>
      <c r="P60" s="867">
        <f>+O60/5*12</f>
        <v>-41764713.719999999</v>
      </c>
      <c r="Q60" s="657">
        <f>+Q59-Q47</f>
        <v>0</v>
      </c>
      <c r="S60" s="657">
        <f>+Q41+Q42+Q43+Q44+Q45-S59</f>
        <v>-6842070</v>
      </c>
    </row>
    <row r="61" spans="1:24" s="517" customFormat="1" x14ac:dyDescent="0.25">
      <c r="A61" s="1436"/>
      <c r="C61" s="2201">
        <f>+(C59-C47)/C47</f>
        <v>-6.6122727968911069E-2</v>
      </c>
      <c r="D61" s="2201">
        <f t="shared" ref="D61:N61" si="15">+(D59-D47)/D47</f>
        <v>9.3196634454127361E-2</v>
      </c>
      <c r="E61" s="2201">
        <f t="shared" si="15"/>
        <v>0.1447203951188169</v>
      </c>
      <c r="F61" s="2201">
        <f t="shared" si="15"/>
        <v>-0.10742083889072508</v>
      </c>
      <c r="G61" s="2201">
        <f t="shared" si="15"/>
        <v>-0.38684650000080628</v>
      </c>
      <c r="H61" s="2201">
        <f t="shared" si="15"/>
        <v>-0.20613803119610738</v>
      </c>
      <c r="I61" s="2201">
        <f>+(I59-I47)/I47</f>
        <v>-0.15639706459932046</v>
      </c>
      <c r="J61" s="2201">
        <f t="shared" si="15"/>
        <v>2.0972975702059995E-2</v>
      </c>
      <c r="K61" s="2201">
        <f>+(K59-K47)/K47</f>
        <v>0.22780096595589927</v>
      </c>
      <c r="L61" s="2201">
        <f t="shared" si="15"/>
        <v>-0.10920827262756905</v>
      </c>
      <c r="M61" s="2201">
        <f t="shared" si="15"/>
        <v>4.2287062619343986E-2</v>
      </c>
      <c r="N61" s="2201">
        <f t="shared" si="15"/>
        <v>-1</v>
      </c>
      <c r="O61" s="2201">
        <f>+(O59-O47)/O47</f>
        <v>-0.16478788534765915</v>
      </c>
      <c r="P61" s="677"/>
      <c r="Q61" s="657">
        <f>+O59/9*12</f>
        <v>117600321.26666668</v>
      </c>
      <c r="S61" s="657"/>
    </row>
    <row r="62" spans="1:24" hidden="1" x14ac:dyDescent="0.25"/>
    <row r="63" spans="1:24" s="526" customFormat="1" hidden="1" x14ac:dyDescent="0.25">
      <c r="A63" s="451" t="s">
        <v>760</v>
      </c>
      <c r="C63" s="726"/>
      <c r="E63" s="526" t="s">
        <v>1678</v>
      </c>
      <c r="F63" s="726"/>
      <c r="I63" s="526" t="s">
        <v>271</v>
      </c>
      <c r="J63" s="726"/>
      <c r="O63" s="451"/>
      <c r="P63" s="450"/>
      <c r="Q63" s="726"/>
      <c r="S63" s="726"/>
    </row>
    <row r="64" spans="1:24" hidden="1" x14ac:dyDescent="0.25">
      <c r="C64" s="527"/>
    </row>
    <row r="65" spans="1:19" hidden="1" x14ac:dyDescent="0.25">
      <c r="A65" s="662" t="s">
        <v>1661</v>
      </c>
      <c r="B65" s="446" t="s">
        <v>1160</v>
      </c>
      <c r="C65" s="527">
        <f>'Výdaje kapitol celkem'!AB68</f>
        <v>591700</v>
      </c>
      <c r="E65" s="446" t="s">
        <v>1679</v>
      </c>
      <c r="F65" s="527">
        <f>'Výdaje kapitol celkem'!I16</f>
        <v>38974924</v>
      </c>
      <c r="I65" s="446" t="s">
        <v>938</v>
      </c>
      <c r="J65" s="527">
        <f>Q47</f>
        <v>105602205</v>
      </c>
    </row>
    <row r="66" spans="1:19" hidden="1" x14ac:dyDescent="0.25">
      <c r="A66" s="662" t="s">
        <v>1686</v>
      </c>
      <c r="B66" s="446" t="s">
        <v>1662</v>
      </c>
      <c r="C66" s="527">
        <f>'Výdaje kapitol celkem'!AT68</f>
        <v>0</v>
      </c>
      <c r="E66" s="446" t="s">
        <v>1680</v>
      </c>
      <c r="F66" s="527">
        <f>'Výdaje kapitol celkem'!I52-C71-C70-C72</f>
        <v>59206862.245000005</v>
      </c>
      <c r="I66" s="446" t="s">
        <v>1682</v>
      </c>
      <c r="J66" s="527">
        <v>16000000</v>
      </c>
    </row>
    <row r="67" spans="1:19" hidden="1" x14ac:dyDescent="0.25">
      <c r="A67" s="662" t="s">
        <v>1663</v>
      </c>
      <c r="B67" s="446" t="s">
        <v>1664</v>
      </c>
      <c r="C67" s="672"/>
      <c r="D67" s="672">
        <v>15000000</v>
      </c>
      <c r="E67" s="446" t="s">
        <v>172</v>
      </c>
      <c r="F67" s="527">
        <f>'Výdaje kapitol celkem'!I53</f>
        <v>2248528.8254</v>
      </c>
      <c r="I67" s="446" t="s">
        <v>1683</v>
      </c>
      <c r="J67" s="527">
        <v>23765356</v>
      </c>
    </row>
    <row r="68" spans="1:19" hidden="1" x14ac:dyDescent="0.25">
      <c r="A68" s="662" t="s">
        <v>1665</v>
      </c>
      <c r="B68" s="446" t="s">
        <v>1666</v>
      </c>
      <c r="C68" s="527">
        <v>5800000</v>
      </c>
      <c r="E68" s="446" t="s">
        <v>1681</v>
      </c>
      <c r="F68" s="527">
        <f>'Výdaje kapitol celkem'!I70</f>
        <v>17055284</v>
      </c>
      <c r="I68" s="446" t="s">
        <v>1684</v>
      </c>
      <c r="J68" s="527">
        <f>+'Souhrn příjmů a výdajů 2020'!J97+'Souhrn příjmů a výdajů 2020'!J98+'Souhrn příjmů a výdajů 2020'!J123+'Souhrn příjmů a výdajů 2020'!J107</f>
        <v>17638468</v>
      </c>
    </row>
    <row r="69" spans="1:19" hidden="1" x14ac:dyDescent="0.25">
      <c r="A69" s="662" t="s">
        <v>1667</v>
      </c>
      <c r="B69" s="446" t="s">
        <v>1172</v>
      </c>
      <c r="C69" s="527">
        <f>13000000/2</f>
        <v>6500000</v>
      </c>
      <c r="I69" s="446" t="s">
        <v>1909</v>
      </c>
      <c r="J69" s="527">
        <v>5701631.46</v>
      </c>
    </row>
    <row r="70" spans="1:19" hidden="1" x14ac:dyDescent="0.25">
      <c r="A70" s="662" t="s">
        <v>1668</v>
      </c>
      <c r="B70" s="446" t="s">
        <v>188</v>
      </c>
      <c r="C70" s="672">
        <v>12000000</v>
      </c>
    </row>
    <row r="71" spans="1:19" hidden="1" x14ac:dyDescent="0.25">
      <c r="A71" s="662" t="s">
        <v>1669</v>
      </c>
      <c r="B71" s="446" t="s">
        <v>302</v>
      </c>
      <c r="C71" s="672">
        <f>'Výdaje kapitol celkem'!T44</f>
        <v>16799999.68</v>
      </c>
      <c r="D71" s="527"/>
    </row>
    <row r="72" spans="1:19" hidden="1" x14ac:dyDescent="0.25">
      <c r="A72" s="662" t="s">
        <v>1670</v>
      </c>
      <c r="B72" s="446" t="s">
        <v>1671</v>
      </c>
      <c r="C72" s="672">
        <v>3000000</v>
      </c>
    </row>
    <row r="73" spans="1:19" hidden="1" x14ac:dyDescent="0.25">
      <c r="A73" s="662" t="s">
        <v>1672</v>
      </c>
      <c r="B73" s="446" t="s">
        <v>1675</v>
      </c>
      <c r="C73" s="672"/>
    </row>
    <row r="74" spans="1:19" hidden="1" x14ac:dyDescent="0.25">
      <c r="A74" s="662" t="s">
        <v>1673</v>
      </c>
      <c r="B74" s="446" t="s">
        <v>1676</v>
      </c>
      <c r="C74" s="527">
        <v>1200000</v>
      </c>
    </row>
    <row r="75" spans="1:19" hidden="1" x14ac:dyDescent="0.25">
      <c r="A75" s="662" t="s">
        <v>1674</v>
      </c>
      <c r="B75" s="446" t="s">
        <v>1677</v>
      </c>
      <c r="C75" s="527"/>
    </row>
    <row r="76" spans="1:19" hidden="1" x14ac:dyDescent="0.25">
      <c r="A76" s="662" t="s">
        <v>1685</v>
      </c>
      <c r="B76" s="446" t="s">
        <v>613</v>
      </c>
      <c r="C76" s="527">
        <v>4000000</v>
      </c>
    </row>
    <row r="77" spans="1:19" hidden="1" x14ac:dyDescent="0.25">
      <c r="A77" s="662" t="s">
        <v>1687</v>
      </c>
      <c r="B77" s="446" t="s">
        <v>1688</v>
      </c>
      <c r="C77" s="527">
        <v>910000</v>
      </c>
    </row>
    <row r="78" spans="1:19" hidden="1" x14ac:dyDescent="0.25">
      <c r="A78" s="662" t="s">
        <v>1689</v>
      </c>
      <c r="B78" s="446" t="s">
        <v>1691</v>
      </c>
      <c r="D78" s="527">
        <v>56000000</v>
      </c>
    </row>
    <row r="79" spans="1:19" hidden="1" x14ac:dyDescent="0.25">
      <c r="A79" s="662" t="s">
        <v>1690</v>
      </c>
      <c r="B79" s="446" t="s">
        <v>405</v>
      </c>
      <c r="D79" s="527">
        <v>50000000</v>
      </c>
    </row>
    <row r="80" spans="1:19" s="526" customFormat="1" hidden="1" x14ac:dyDescent="0.25">
      <c r="A80" s="451"/>
      <c r="C80" s="726">
        <f>SUM(C65:C79)</f>
        <v>50801699.68</v>
      </c>
      <c r="F80" s="726">
        <f>SUM(F65:F75)</f>
        <v>117485599.0704</v>
      </c>
      <c r="J80" s="726">
        <f>SUM(J65:J79)</f>
        <v>168707660.46000001</v>
      </c>
      <c r="O80" s="451"/>
      <c r="P80" s="450"/>
      <c r="Q80" s="726"/>
      <c r="S80" s="726"/>
    </row>
    <row r="81" spans="3:10" hidden="1" x14ac:dyDescent="0.25">
      <c r="C81" s="527"/>
    </row>
    <row r="82" spans="3:10" hidden="1" x14ac:dyDescent="0.25">
      <c r="C82" s="527"/>
    </row>
    <row r="83" spans="3:10" hidden="1" x14ac:dyDescent="0.25">
      <c r="C83" s="527"/>
      <c r="D83" s="726">
        <f>+C80+F80</f>
        <v>168287298.75040001</v>
      </c>
      <c r="J83" s="657">
        <f>+J80-D83</f>
        <v>420361.70960000157</v>
      </c>
    </row>
    <row r="84" spans="3:10" hidden="1" x14ac:dyDescent="0.25">
      <c r="C84" s="527"/>
    </row>
    <row r="85" spans="3:10" hidden="1" x14ac:dyDescent="0.25">
      <c r="C85" s="527"/>
    </row>
    <row r="86" spans="3:10" hidden="1" x14ac:dyDescent="0.25">
      <c r="C86" s="527"/>
    </row>
    <row r="87" spans="3:10" hidden="1" x14ac:dyDescent="0.25">
      <c r="C87" s="527"/>
    </row>
    <row r="88" spans="3:10" hidden="1" x14ac:dyDescent="0.25">
      <c r="C88" s="527"/>
    </row>
    <row r="89" spans="3:10" hidden="1" x14ac:dyDescent="0.25">
      <c r="C89" s="527"/>
    </row>
    <row r="90" spans="3:10" hidden="1" x14ac:dyDescent="0.25">
      <c r="C90" s="527"/>
    </row>
    <row r="91" spans="3:10" hidden="1" x14ac:dyDescent="0.25">
      <c r="C91" s="527"/>
    </row>
    <row r="92" spans="3:10" hidden="1" x14ac:dyDescent="0.25">
      <c r="C92" s="527"/>
    </row>
    <row r="93" spans="3:10" hidden="1" x14ac:dyDescent="0.25">
      <c r="C93" s="527"/>
    </row>
    <row r="94" spans="3:10" hidden="1" x14ac:dyDescent="0.25">
      <c r="C94" s="527"/>
    </row>
    <row r="95" spans="3:10" hidden="1" x14ac:dyDescent="0.25">
      <c r="C95" s="527"/>
    </row>
    <row r="96" spans="3:10" hidden="1" x14ac:dyDescent="0.25">
      <c r="C96" s="527"/>
    </row>
    <row r="97" spans="3:3" hidden="1" x14ac:dyDescent="0.25">
      <c r="C97" s="527"/>
    </row>
    <row r="98" spans="3:3" hidden="1" x14ac:dyDescent="0.25">
      <c r="C98" s="527"/>
    </row>
    <row r="99" spans="3:3" hidden="1" x14ac:dyDescent="0.25">
      <c r="C99" s="527"/>
    </row>
    <row r="100" spans="3:3" hidden="1" x14ac:dyDescent="0.25">
      <c r="C100" s="527"/>
    </row>
    <row r="101" spans="3:3" hidden="1" x14ac:dyDescent="0.25">
      <c r="C101" s="527"/>
    </row>
    <row r="102" spans="3:3" hidden="1" x14ac:dyDescent="0.25">
      <c r="C102" s="527"/>
    </row>
    <row r="103" spans="3:3" hidden="1" x14ac:dyDescent="0.25">
      <c r="C103" s="527"/>
    </row>
    <row r="104" spans="3:3" hidden="1" x14ac:dyDescent="0.25">
      <c r="C104" s="527"/>
    </row>
    <row r="105" spans="3:3" hidden="1" x14ac:dyDescent="0.25">
      <c r="C105" s="527"/>
    </row>
    <row r="106" spans="3:3" hidden="1" x14ac:dyDescent="0.25">
      <c r="C106" s="527"/>
    </row>
    <row r="107" spans="3:3" hidden="1" x14ac:dyDescent="0.25">
      <c r="C107" s="527"/>
    </row>
    <row r="108" spans="3:3" hidden="1" x14ac:dyDescent="0.25">
      <c r="C108" s="527"/>
    </row>
    <row r="109" spans="3:3" hidden="1" x14ac:dyDescent="0.25">
      <c r="C109" s="527"/>
    </row>
    <row r="110" spans="3:3" hidden="1" x14ac:dyDescent="0.25">
      <c r="C110" s="527"/>
    </row>
    <row r="111" spans="3:3" hidden="1" x14ac:dyDescent="0.25">
      <c r="C111" s="527"/>
    </row>
    <row r="112" spans="3:3" hidden="1" x14ac:dyDescent="0.25">
      <c r="C112" s="527"/>
    </row>
    <row r="113" spans="3:3" hidden="1" x14ac:dyDescent="0.25">
      <c r="C113" s="527"/>
    </row>
    <row r="114" spans="3:3" hidden="1" x14ac:dyDescent="0.25">
      <c r="C114" s="527"/>
    </row>
    <row r="115" spans="3:3" hidden="1" x14ac:dyDescent="0.25">
      <c r="C115" s="527"/>
    </row>
    <row r="116" spans="3:3" hidden="1" x14ac:dyDescent="0.25">
      <c r="C116" s="527"/>
    </row>
    <row r="117" spans="3:3" hidden="1" x14ac:dyDescent="0.25">
      <c r="C117" s="527"/>
    </row>
    <row r="118" spans="3:3" hidden="1" x14ac:dyDescent="0.25">
      <c r="C118" s="527"/>
    </row>
    <row r="119" spans="3:3" hidden="1" x14ac:dyDescent="0.25">
      <c r="C119" s="527"/>
    </row>
    <row r="120" spans="3:3" hidden="1" x14ac:dyDescent="0.25">
      <c r="C120" s="527"/>
    </row>
    <row r="121" spans="3:3" hidden="1" x14ac:dyDescent="0.25">
      <c r="C121" s="527"/>
    </row>
    <row r="122" spans="3:3" hidden="1" x14ac:dyDescent="0.25">
      <c r="C122" s="527"/>
    </row>
    <row r="123" spans="3:3" hidden="1" x14ac:dyDescent="0.25">
      <c r="C123" s="527"/>
    </row>
    <row r="124" spans="3:3" hidden="1" x14ac:dyDescent="0.25">
      <c r="C124" s="527"/>
    </row>
    <row r="125" spans="3:3" hidden="1" x14ac:dyDescent="0.25">
      <c r="C125" s="527"/>
    </row>
    <row r="126" spans="3:3" hidden="1" x14ac:dyDescent="0.25">
      <c r="C126" s="527"/>
    </row>
    <row r="127" spans="3:3" hidden="1" x14ac:dyDescent="0.25">
      <c r="C127" s="527"/>
    </row>
    <row r="128" spans="3:3" hidden="1" x14ac:dyDescent="0.25">
      <c r="C128" s="527"/>
    </row>
    <row r="129" spans="1:19" hidden="1" x14ac:dyDescent="0.25">
      <c r="C129" s="527"/>
    </row>
    <row r="130" spans="1:19" hidden="1" x14ac:dyDescent="0.25">
      <c r="C130" s="527"/>
    </row>
    <row r="131" spans="1:19" hidden="1" x14ac:dyDescent="0.25">
      <c r="C131" s="527"/>
    </row>
    <row r="132" spans="1:19" hidden="1" x14ac:dyDescent="0.25">
      <c r="C132" s="527"/>
    </row>
    <row r="133" spans="1:19" x14ac:dyDescent="0.25">
      <c r="C133" s="527"/>
    </row>
    <row r="134" spans="1:19" x14ac:dyDescent="0.25">
      <c r="C134" s="527">
        <f>SUM(C53:C57)</f>
        <v>7380867</v>
      </c>
      <c r="D134" s="527">
        <f t="shared" ref="D134:G134" si="16">SUM(D53:D57)</f>
        <v>7940956</v>
      </c>
      <c r="E134" s="527">
        <f t="shared" si="16"/>
        <v>8868425</v>
      </c>
      <c r="F134" s="527">
        <f t="shared" si="16"/>
        <v>5258008</v>
      </c>
      <c r="G134" s="527">
        <f t="shared" si="16"/>
        <v>4562668.95</v>
      </c>
      <c r="H134" s="527">
        <f>SUM(H53:H57)</f>
        <v>5857609</v>
      </c>
      <c r="I134" s="527">
        <f t="shared" ref="I134:O134" si="17">SUM(I53:I57)</f>
        <v>9028562</v>
      </c>
      <c r="J134" s="527">
        <f t="shared" si="17"/>
        <v>7544526</v>
      </c>
      <c r="K134" s="527">
        <f t="shared" si="17"/>
        <v>10502878</v>
      </c>
      <c r="L134" s="527">
        <f t="shared" si="17"/>
        <v>7156595</v>
      </c>
      <c r="M134" s="527">
        <f t="shared" si="17"/>
        <v>8200182</v>
      </c>
      <c r="N134" s="527">
        <f t="shared" si="17"/>
        <v>0</v>
      </c>
      <c r="O134" s="527">
        <f t="shared" si="17"/>
        <v>82301276.950000003</v>
      </c>
    </row>
    <row r="135" spans="1:19" x14ac:dyDescent="0.25">
      <c r="C135" s="527">
        <f>SUM(C41:C45)</f>
        <v>7877110</v>
      </c>
      <c r="D135" s="527">
        <f t="shared" ref="D135:G135" si="18">SUM(D41:D45)</f>
        <v>7297581</v>
      </c>
      <c r="E135" s="527">
        <f t="shared" si="18"/>
        <v>7749289</v>
      </c>
      <c r="F135" s="527">
        <f t="shared" si="18"/>
        <v>5875345</v>
      </c>
      <c r="G135" s="527">
        <f t="shared" si="18"/>
        <v>7041007</v>
      </c>
      <c r="H135" s="527">
        <f>SUM(H41:H45)</f>
        <v>8890754</v>
      </c>
      <c r="I135" s="527">
        <f t="shared" ref="I135:O135" si="19">SUM(I41:I45)</f>
        <v>10881949</v>
      </c>
      <c r="J135" s="527">
        <f t="shared" si="19"/>
        <v>7255824</v>
      </c>
      <c r="K135" s="527">
        <f t="shared" si="19"/>
        <v>8547713</v>
      </c>
      <c r="L135" s="527">
        <f t="shared" si="19"/>
        <v>7843229</v>
      </c>
      <c r="M135" s="527">
        <f t="shared" si="19"/>
        <v>7866624</v>
      </c>
      <c r="N135" s="527">
        <f t="shared" si="19"/>
        <v>10947255</v>
      </c>
      <c r="O135" s="527">
        <f t="shared" si="19"/>
        <v>98073680</v>
      </c>
    </row>
    <row r="136" spans="1:19" s="517" customFormat="1" x14ac:dyDescent="0.25">
      <c r="A136" s="1436"/>
      <c r="C136" s="2201">
        <f>+(C135-C134)/C135</f>
        <v>6.2998104634821653E-2</v>
      </c>
      <c r="D136" s="2201">
        <f t="shared" ref="D136:G136" si="20">+(D135-D134)/D135</f>
        <v>-8.8162776130885009E-2</v>
      </c>
      <c r="E136" s="2201">
        <f t="shared" si="20"/>
        <v>-0.14441789433843544</v>
      </c>
      <c r="F136" s="2201">
        <f t="shared" si="20"/>
        <v>0.10507246808485289</v>
      </c>
      <c r="G136" s="2201">
        <f t="shared" si="20"/>
        <v>0.35198630678821935</v>
      </c>
      <c r="H136" s="2201">
        <f>+(H135-H134)/H135</f>
        <v>0.3411572291843864</v>
      </c>
      <c r="I136" s="2201">
        <f t="shared" ref="I136:O136" si="21">+(I135-I134)/I135</f>
        <v>0.17031755984153207</v>
      </c>
      <c r="J136" s="2201">
        <f t="shared" si="21"/>
        <v>-3.9789002599842554E-2</v>
      </c>
      <c r="K136" s="2201">
        <f t="shared" si="21"/>
        <v>-0.22873545239527812</v>
      </c>
      <c r="L136" s="2201">
        <f t="shared" si="21"/>
        <v>8.7544810944573975E-2</v>
      </c>
      <c r="M136" s="2201">
        <f t="shared" si="21"/>
        <v>-4.2401670653128963E-2</v>
      </c>
      <c r="N136" s="2201">
        <f t="shared" si="21"/>
        <v>1</v>
      </c>
      <c r="O136" s="2201">
        <f t="shared" si="21"/>
        <v>0.16082197639570572</v>
      </c>
      <c r="P136" s="677"/>
      <c r="Q136" s="657"/>
      <c r="S136" s="657"/>
    </row>
    <row r="137" spans="1:19" x14ac:dyDescent="0.25">
      <c r="C137" s="527"/>
    </row>
    <row r="138" spans="1:19" x14ac:dyDescent="0.25">
      <c r="C138" s="527"/>
      <c r="J138" s="1849"/>
      <c r="O138" s="867">
        <f>SUM(C47:I47)</f>
        <v>61498610</v>
      </c>
    </row>
    <row r="139" spans="1:19" x14ac:dyDescent="0.25">
      <c r="C139" s="527"/>
      <c r="O139" s="867">
        <f>+O59-O138</f>
        <v>26701630.950000003</v>
      </c>
    </row>
    <row r="140" spans="1:19" x14ac:dyDescent="0.25">
      <c r="C140" s="527"/>
      <c r="O140" s="2241">
        <f>+O139/O59</f>
        <v>0.30273875289226182</v>
      </c>
    </row>
    <row r="141" spans="1:19" x14ac:dyDescent="0.25">
      <c r="C141" s="527"/>
    </row>
    <row r="142" spans="1:19" x14ac:dyDescent="0.25">
      <c r="C142" s="527"/>
      <c r="O142" s="867">
        <f>SUM(C135:I135)</f>
        <v>55613035</v>
      </c>
    </row>
    <row r="143" spans="1:19" x14ac:dyDescent="0.25">
      <c r="C143" s="527"/>
      <c r="O143" s="867">
        <f>+O134-O138</f>
        <v>20802666.950000003</v>
      </c>
    </row>
    <row r="144" spans="1:19" x14ac:dyDescent="0.25">
      <c r="C144" s="527"/>
      <c r="O144" s="2241">
        <f>+O143/O134</f>
        <v>0.2527623837797574</v>
      </c>
    </row>
    <row r="145" spans="3:3" x14ac:dyDescent="0.25">
      <c r="C145" s="527"/>
    </row>
    <row r="146" spans="3:3" x14ac:dyDescent="0.25">
      <c r="C146" s="527"/>
    </row>
    <row r="147" spans="3:3" x14ac:dyDescent="0.25">
      <c r="C147" s="527"/>
    </row>
    <row r="148" spans="3:3" x14ac:dyDescent="0.25">
      <c r="C148" s="527"/>
    </row>
    <row r="149" spans="3:3" x14ac:dyDescent="0.25">
      <c r="C149" s="527"/>
    </row>
    <row r="150" spans="3:3" x14ac:dyDescent="0.25">
      <c r="C150" s="527"/>
    </row>
    <row r="151" spans="3:3" x14ac:dyDescent="0.25">
      <c r="C151" s="527"/>
    </row>
    <row r="152" spans="3:3" x14ac:dyDescent="0.25">
      <c r="C152" s="527"/>
    </row>
    <row r="153" spans="3:3" x14ac:dyDescent="0.25">
      <c r="C153" s="527"/>
    </row>
  </sheetData>
  <mergeCells count="1">
    <mergeCell ref="T53:T57"/>
  </mergeCells>
  <pageMargins left="0.31496062992125984" right="0.31496062992125984" top="0.39370078740157483" bottom="0.39370078740157483" header="0.31496062992125984" footer="0.31496062992125984"/>
  <pageSetup paperSize="9" scale="5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E10" sqref="E10"/>
    </sheetView>
  </sheetViews>
  <sheetFormatPr defaultColWidth="8.7109375" defaultRowHeight="13.5" x14ac:dyDescent="0.25"/>
  <cols>
    <col min="1" max="1" width="45" style="446" customWidth="1"/>
    <col min="2" max="2" width="5.28515625" style="446" bestFit="1" customWidth="1"/>
    <col min="3" max="3" width="12.85546875" style="527" bestFit="1" customWidth="1"/>
    <col min="4" max="4" width="11.7109375" style="527" bestFit="1" customWidth="1"/>
    <col min="5" max="5" width="12.85546875" style="657" bestFit="1" customWidth="1"/>
    <col min="6" max="6" width="11.7109375" style="527" bestFit="1" customWidth="1"/>
    <col min="7" max="7" width="12.85546875" style="657" bestFit="1" customWidth="1"/>
    <col min="8" max="8" width="11.7109375" style="527" bestFit="1" customWidth="1"/>
    <col min="9" max="9" width="12.85546875" style="657" bestFit="1" customWidth="1"/>
    <col min="10" max="10" width="8.7109375" style="527"/>
    <col min="11" max="16384" width="8.7109375" style="446"/>
  </cols>
  <sheetData>
    <row r="1" spans="1:10" ht="14.25" thickBot="1" x14ac:dyDescent="0.3"/>
    <row r="2" spans="1:10" s="526" customFormat="1" x14ac:dyDescent="0.25">
      <c r="C2" s="2179">
        <v>2020</v>
      </c>
      <c r="D2" s="2469" t="s">
        <v>2041</v>
      </c>
      <c r="E2" s="2470"/>
      <c r="F2" s="2471" t="s">
        <v>2042</v>
      </c>
      <c r="G2" s="2472"/>
      <c r="H2" s="2469" t="s">
        <v>2048</v>
      </c>
      <c r="I2" s="2473"/>
      <c r="J2" s="726"/>
    </row>
    <row r="3" spans="1:10" ht="14.25" thickBot="1" x14ac:dyDescent="0.3">
      <c r="C3" s="2163"/>
      <c r="D3" s="2164" t="s">
        <v>2043</v>
      </c>
      <c r="E3" s="2165" t="s">
        <v>5</v>
      </c>
      <c r="F3" s="2166" t="s">
        <v>2043</v>
      </c>
      <c r="G3" s="2167" t="s">
        <v>5</v>
      </c>
      <c r="H3" s="2164" t="s">
        <v>2043</v>
      </c>
      <c r="I3" s="2167" t="s">
        <v>5</v>
      </c>
    </row>
    <row r="4" spans="1:10" x14ac:dyDescent="0.25">
      <c r="A4" s="2192" t="s">
        <v>2047</v>
      </c>
      <c r="B4" s="2160">
        <v>1111</v>
      </c>
      <c r="C4" s="2168">
        <f>26454054+966490</f>
        <v>27420544</v>
      </c>
      <c r="D4" s="1510">
        <f>21863903+804307</f>
        <v>22668210</v>
      </c>
      <c r="E4" s="2169">
        <f>+D4-C4</f>
        <v>-4752334</v>
      </c>
      <c r="F4" s="1509">
        <f>21163243+773192</f>
        <v>21936435</v>
      </c>
      <c r="G4" s="2170">
        <f>+F4-C4</f>
        <v>-5484109</v>
      </c>
      <c r="H4" s="1510">
        <f>+C4/1.2</f>
        <v>22850453.333333336</v>
      </c>
      <c r="I4" s="2170">
        <f>+H4-C4</f>
        <v>-4570090.6666666642</v>
      </c>
    </row>
    <row r="5" spans="1:10" x14ac:dyDescent="0.25">
      <c r="A5" s="2195" t="s">
        <v>2046</v>
      </c>
      <c r="B5" s="2161">
        <v>1112</v>
      </c>
      <c r="C5" s="2171">
        <v>525261</v>
      </c>
      <c r="D5" s="1476">
        <v>47751</v>
      </c>
      <c r="E5" s="2172">
        <f t="shared" ref="E5:E8" si="0">+D5-C5</f>
        <v>-477510</v>
      </c>
      <c r="F5" s="1475">
        <v>420209</v>
      </c>
      <c r="G5" s="1481">
        <f t="shared" ref="G5:G8" si="1">+F5-C5</f>
        <v>-105052</v>
      </c>
      <c r="H5" s="1476">
        <f t="shared" ref="H5:H8" si="2">+C5/1.2</f>
        <v>437717.5</v>
      </c>
      <c r="I5" s="1481">
        <f t="shared" ref="I5:I8" si="3">+H5-C5</f>
        <v>-87543.5</v>
      </c>
    </row>
    <row r="6" spans="1:10" x14ac:dyDescent="0.25">
      <c r="A6" s="2193" t="s">
        <v>2044</v>
      </c>
      <c r="B6" s="2161">
        <v>1121</v>
      </c>
      <c r="C6" s="2171">
        <v>21296946</v>
      </c>
      <c r="D6" s="1476">
        <v>14993814</v>
      </c>
      <c r="E6" s="2172">
        <f t="shared" si="0"/>
        <v>-6303132</v>
      </c>
      <c r="F6" s="1475">
        <v>17037557</v>
      </c>
      <c r="G6" s="1481">
        <f t="shared" si="1"/>
        <v>-4259389</v>
      </c>
      <c r="H6" s="1476">
        <f t="shared" si="2"/>
        <v>17747455</v>
      </c>
      <c r="I6" s="1481">
        <f t="shared" si="3"/>
        <v>-3549491</v>
      </c>
    </row>
    <row r="7" spans="1:10" x14ac:dyDescent="0.25">
      <c r="A7" s="2195" t="s">
        <v>2045</v>
      </c>
      <c r="B7" s="2161">
        <v>1113</v>
      </c>
      <c r="C7" s="2171">
        <f>2292048</f>
        <v>2292048</v>
      </c>
      <c r="D7" s="1476">
        <f>1384779</f>
        <v>1384779</v>
      </c>
      <c r="E7" s="2172">
        <f t="shared" si="0"/>
        <v>-907269</v>
      </c>
      <c r="F7" s="1475">
        <f>1833638</f>
        <v>1833638</v>
      </c>
      <c r="G7" s="1481">
        <f t="shared" si="1"/>
        <v>-458410</v>
      </c>
      <c r="H7" s="1476">
        <f t="shared" si="2"/>
        <v>1910040</v>
      </c>
      <c r="I7" s="1481">
        <f t="shared" si="3"/>
        <v>-382008</v>
      </c>
    </row>
    <row r="8" spans="1:10" ht="14.25" thickBot="1" x14ac:dyDescent="0.3">
      <c r="A8" s="2194" t="s">
        <v>16</v>
      </c>
      <c r="B8" s="2162">
        <v>1211</v>
      </c>
      <c r="C8" s="2173">
        <v>53337867</v>
      </c>
      <c r="D8" s="1514">
        <v>48419514</v>
      </c>
      <c r="E8" s="2174">
        <f t="shared" si="0"/>
        <v>-4918353</v>
      </c>
      <c r="F8" s="2175">
        <v>42670294</v>
      </c>
      <c r="G8" s="2176">
        <f t="shared" si="1"/>
        <v>-10667573</v>
      </c>
      <c r="H8" s="1514">
        <f t="shared" si="2"/>
        <v>44448222.5</v>
      </c>
      <c r="I8" s="2176">
        <f t="shared" si="3"/>
        <v>-8889644.5</v>
      </c>
    </row>
    <row r="9" spans="1:10" s="2177" customFormat="1" ht="14.25" thickBot="1" x14ac:dyDescent="0.3">
      <c r="C9" s="2196">
        <f t="shared" ref="C9:I9" si="4">SUM(C4:C8)</f>
        <v>104872666</v>
      </c>
      <c r="D9" s="2197">
        <f t="shared" si="4"/>
        <v>87514068</v>
      </c>
      <c r="E9" s="2198">
        <f t="shared" si="4"/>
        <v>-17358598</v>
      </c>
      <c r="F9" s="2199">
        <f t="shared" si="4"/>
        <v>83898133</v>
      </c>
      <c r="G9" s="2200">
        <f>SUM(G4:G8)</f>
        <v>-20974533</v>
      </c>
      <c r="H9" s="2197">
        <f>SUM(H4:H8)</f>
        <v>87393888.333333343</v>
      </c>
      <c r="I9" s="2200">
        <f t="shared" si="4"/>
        <v>-17478777.666666664</v>
      </c>
      <c r="J9" s="2178"/>
    </row>
    <row r="10" spans="1:10" x14ac:dyDescent="0.25">
      <c r="E10" s="2201">
        <f>+E9/C9</f>
        <v>-0.16552070870402016</v>
      </c>
      <c r="G10" s="2201">
        <f>+G9/C9</f>
        <v>-0.19999999809292537</v>
      </c>
      <c r="H10" s="2201"/>
      <c r="I10" s="2201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K64"/>
  <sheetViews>
    <sheetView zoomScale="82" zoomScaleNormal="82" workbookViewId="0">
      <pane xSplit="6" ySplit="5" topLeftCell="BC18" activePane="bottomRight" state="frozen"/>
      <selection pane="topRight" activeCell="G1" sqref="G1"/>
      <selection pane="bottomLeft" activeCell="A6" sqref="A6"/>
      <selection pane="bottomRight" activeCell="BH1" sqref="BH1:BK1048576"/>
    </sheetView>
  </sheetViews>
  <sheetFormatPr defaultColWidth="9.140625" defaultRowHeight="13.5" outlineLevelRow="1" outlineLevelCol="1" x14ac:dyDescent="0.25"/>
  <cols>
    <col min="1" max="1" width="7" style="1010" customWidth="1"/>
    <col min="2" max="2" width="8.85546875" style="1010" customWidth="1"/>
    <col min="3" max="3" width="54.28515625" style="1010" customWidth="1"/>
    <col min="4" max="4" width="13.85546875" style="1010" hidden="1" customWidth="1" outlineLevel="1"/>
    <col min="5" max="5" width="12.28515625" style="1010" hidden="1" customWidth="1" outlineLevel="1"/>
    <col min="6" max="6" width="13.7109375" style="1010" hidden="1" customWidth="1" outlineLevel="1"/>
    <col min="7" max="7" width="12.42578125" style="1010" bestFit="1" customWidth="1" collapsed="1"/>
    <col min="8" max="8" width="13.7109375" style="1010" bestFit="1" customWidth="1"/>
    <col min="9" max="9" width="13" style="1010" customWidth="1"/>
    <col min="10" max="10" width="12.85546875" style="1010" bestFit="1" customWidth="1"/>
    <col min="11" max="11" width="13.7109375" style="1010" bestFit="1" customWidth="1"/>
    <col min="12" max="14" width="12.85546875" style="1010" bestFit="1" customWidth="1"/>
    <col min="15" max="15" width="12.42578125" style="1010" bestFit="1" customWidth="1"/>
    <col min="16" max="16" width="12.85546875" style="1010" bestFit="1" customWidth="1"/>
    <col min="17" max="17" width="12.42578125" style="1010" bestFit="1" customWidth="1"/>
    <col min="18" max="19" width="12.85546875" style="1010" bestFit="1" customWidth="1"/>
    <col min="20" max="21" width="13.7109375" style="1010" bestFit="1" customWidth="1"/>
    <col min="22" max="22" width="12.85546875" style="1010" bestFit="1" customWidth="1"/>
    <col min="23" max="50" width="13.7109375" style="1010" bestFit="1" customWidth="1"/>
    <col min="51" max="51" width="14.85546875" style="1010" customWidth="1"/>
    <col min="52" max="53" width="13.7109375" style="1010" bestFit="1" customWidth="1"/>
    <col min="54" max="59" width="15.140625" style="1010" bestFit="1" customWidth="1"/>
    <col min="60" max="60" width="13.28515625" style="1084" hidden="1" customWidth="1"/>
    <col min="61" max="61" width="13.28515625" style="1109" hidden="1" customWidth="1"/>
    <col min="62" max="62" width="13.28515625" style="1084" hidden="1" customWidth="1"/>
    <col min="63" max="63" width="12" style="1109" hidden="1" customWidth="1"/>
    <col min="64" max="16384" width="9.140625" style="1010"/>
  </cols>
  <sheetData>
    <row r="1" spans="1:63" ht="14.25" thickBot="1" x14ac:dyDescent="0.3">
      <c r="A1" s="1002" t="s">
        <v>170</v>
      </c>
      <c r="B1" s="753"/>
      <c r="C1" s="1002"/>
      <c r="D1" s="1003" t="e">
        <f>D2/#REF!</f>
        <v>#VALUE!</v>
      </c>
      <c r="E1" s="1004"/>
      <c r="F1" s="1004"/>
      <c r="G1" s="1005"/>
      <c r="H1" s="1005"/>
      <c r="I1" s="1005"/>
      <c r="J1" s="1006"/>
      <c r="K1" s="1007">
        <v>6478636.2498681201</v>
      </c>
      <c r="L1" s="1004"/>
      <c r="M1" s="1004"/>
      <c r="N1" s="1004"/>
      <c r="O1" s="1004"/>
      <c r="P1" s="1008">
        <v>7740474.0226793224</v>
      </c>
      <c r="Q1" s="1004"/>
      <c r="R1" s="1004"/>
      <c r="S1" s="1004"/>
      <c r="T1" s="1004"/>
      <c r="U1" s="1008">
        <v>8804283.4942683838</v>
      </c>
      <c r="V1" s="1004"/>
      <c r="W1" s="1004"/>
      <c r="X1" s="1004"/>
      <c r="Y1" s="1004"/>
      <c r="Z1" s="1008">
        <v>5705375.0045595877</v>
      </c>
      <c r="AA1" s="1004"/>
      <c r="AB1" s="1004"/>
      <c r="AC1" s="1004"/>
      <c r="AD1" s="1004"/>
      <c r="AE1" s="1008">
        <v>6544790.4095548904</v>
      </c>
      <c r="AF1" s="1004"/>
      <c r="AG1" s="1004"/>
      <c r="AH1" s="1004"/>
      <c r="AI1" s="1004"/>
      <c r="AJ1" s="1008">
        <v>15229954.263198918</v>
      </c>
      <c r="AK1" s="1004"/>
      <c r="AL1" s="1004"/>
      <c r="AM1" s="1004"/>
      <c r="AN1" s="1004"/>
      <c r="AO1" s="1008">
        <v>10196114.3225928</v>
      </c>
      <c r="AP1" s="1004"/>
      <c r="AQ1" s="1004"/>
      <c r="AR1" s="1004"/>
      <c r="AS1" s="1004"/>
      <c r="AT1" s="1008">
        <v>7521606.2390548568</v>
      </c>
      <c r="AU1" s="1004"/>
      <c r="AV1" s="1004"/>
      <c r="AW1" s="1004"/>
      <c r="AX1" s="1004"/>
      <c r="AY1" s="1008">
        <v>7612990.1356920199</v>
      </c>
      <c r="AZ1" s="1004"/>
      <c r="BA1" s="1004"/>
      <c r="BB1" s="1004"/>
      <c r="BC1" s="1004"/>
      <c r="BD1" s="1008">
        <v>8115995.6995058218</v>
      </c>
      <c r="BE1" s="1008">
        <v>7724833.082208259</v>
      </c>
      <c r="BF1" s="1008">
        <v>6176793.076817017</v>
      </c>
      <c r="BG1" s="1008">
        <v>6176793.076817017</v>
      </c>
      <c r="BH1" s="1009"/>
      <c r="BI1" s="1005"/>
      <c r="BJ1" s="1009"/>
      <c r="BK1" s="1005"/>
    </row>
    <row r="2" spans="1:63" s="1084" customFormat="1" ht="14.25" thickBot="1" x14ac:dyDescent="0.3">
      <c r="A2" s="2437" t="s">
        <v>568</v>
      </c>
      <c r="B2" s="2438"/>
      <c r="C2" s="1009"/>
      <c r="D2" s="2439" t="s">
        <v>1432</v>
      </c>
      <c r="E2" s="1009"/>
      <c r="F2" s="1009"/>
      <c r="G2" s="2440" t="s">
        <v>1433</v>
      </c>
      <c r="H2" s="1009"/>
      <c r="I2" s="1009"/>
      <c r="J2" s="1009"/>
      <c r="K2" s="1011">
        <v>2</v>
      </c>
      <c r="L2" s="1009"/>
      <c r="M2" s="1009"/>
      <c r="N2" s="1009"/>
      <c r="O2" s="1009">
        <v>3</v>
      </c>
      <c r="P2" s="1011"/>
      <c r="Q2" s="1009"/>
      <c r="R2" s="1009"/>
      <c r="S2" s="1009">
        <v>4</v>
      </c>
      <c r="T2" s="1009"/>
      <c r="U2" s="1011"/>
      <c r="V2" s="1009"/>
      <c r="W2" s="1009">
        <v>5</v>
      </c>
      <c r="X2" s="1009"/>
      <c r="Y2" s="1009"/>
      <c r="Z2" s="1011"/>
      <c r="AA2" s="1009">
        <v>6</v>
      </c>
      <c r="AB2" s="1009"/>
      <c r="AC2" s="1009"/>
      <c r="AD2" s="1009"/>
      <c r="AE2" s="1011"/>
      <c r="AF2" s="1009">
        <v>7</v>
      </c>
      <c r="AG2" s="1009"/>
      <c r="AH2" s="1009"/>
      <c r="AI2" s="1009"/>
      <c r="AJ2" s="1011"/>
      <c r="AK2" s="1009">
        <v>8</v>
      </c>
      <c r="AL2" s="1009"/>
      <c r="AM2" s="1009"/>
      <c r="AN2" s="1009"/>
      <c r="AO2" s="1009">
        <v>9</v>
      </c>
      <c r="AP2" s="1009"/>
      <c r="AQ2" s="1009"/>
      <c r="AR2" s="1009"/>
      <c r="AS2" s="1009">
        <v>10</v>
      </c>
      <c r="AT2" s="1011"/>
      <c r="AU2" s="1009"/>
      <c r="AV2" s="1009"/>
      <c r="AW2" s="1009"/>
      <c r="AX2" s="1009">
        <v>11</v>
      </c>
      <c r="AY2" s="1011"/>
      <c r="AZ2" s="1009"/>
      <c r="BA2" s="1009"/>
      <c r="BB2" s="1009">
        <v>12</v>
      </c>
      <c r="BC2" s="1009"/>
      <c r="BD2" s="1011"/>
      <c r="BE2" s="1009"/>
      <c r="BF2" s="1009"/>
      <c r="BG2" s="1009"/>
      <c r="BH2" s="1009"/>
      <c r="BI2" s="1009"/>
      <c r="BJ2" s="1009"/>
      <c r="BK2" s="1009"/>
    </row>
    <row r="3" spans="1:63" s="1942" customFormat="1" ht="19.5" customHeight="1" thickBot="1" x14ac:dyDescent="0.3">
      <c r="A3" s="2485" t="s">
        <v>567</v>
      </c>
      <c r="B3" s="2486"/>
      <c r="C3" s="2487"/>
      <c r="D3" s="1938"/>
      <c r="E3" s="1939"/>
      <c r="F3" s="1939"/>
      <c r="G3" s="2153" t="s">
        <v>1886</v>
      </c>
      <c r="H3" s="2154" t="s">
        <v>1899</v>
      </c>
      <c r="I3" s="2154" t="s">
        <v>1887</v>
      </c>
      <c r="J3" s="2154" t="s">
        <v>1900</v>
      </c>
      <c r="K3" s="2154" t="s">
        <v>2107</v>
      </c>
      <c r="L3" s="2154" t="s">
        <v>2106</v>
      </c>
      <c r="M3" s="2154" t="s">
        <v>1903</v>
      </c>
      <c r="N3" s="2154" t="s">
        <v>1904</v>
      </c>
      <c r="O3" s="2154" t="s">
        <v>2105</v>
      </c>
      <c r="P3" s="2154" t="s">
        <v>1883</v>
      </c>
      <c r="Q3" s="2154" t="s">
        <v>1884</v>
      </c>
      <c r="R3" s="2154" t="s">
        <v>1885</v>
      </c>
      <c r="S3" s="2154" t="s">
        <v>2104</v>
      </c>
      <c r="T3" s="2154" t="s">
        <v>1886</v>
      </c>
      <c r="U3" s="2154" t="s">
        <v>1899</v>
      </c>
      <c r="V3" s="2154" t="s">
        <v>1887</v>
      </c>
      <c r="W3" s="2154" t="s">
        <v>1900</v>
      </c>
      <c r="X3" s="2154" t="s">
        <v>1898</v>
      </c>
      <c r="Y3" s="2154" t="s">
        <v>2103</v>
      </c>
      <c r="Z3" s="2154" t="s">
        <v>2102</v>
      </c>
      <c r="AA3" s="2154" t="s">
        <v>2101</v>
      </c>
      <c r="AB3" s="2154" t="s">
        <v>2100</v>
      </c>
      <c r="AC3" s="2154" t="s">
        <v>1905</v>
      </c>
      <c r="AD3" s="2154" t="s">
        <v>1906</v>
      </c>
      <c r="AE3" s="2154" t="s">
        <v>1907</v>
      </c>
      <c r="AF3" s="2154" t="s">
        <v>2099</v>
      </c>
      <c r="AG3" s="2154" t="s">
        <v>1894</v>
      </c>
      <c r="AH3" s="2154" t="s">
        <v>1895</v>
      </c>
      <c r="AI3" s="2154" t="s">
        <v>2108</v>
      </c>
      <c r="AJ3" s="2154" t="s">
        <v>1900</v>
      </c>
      <c r="AK3" s="2154" t="s">
        <v>1901</v>
      </c>
      <c r="AL3" s="2154" t="s">
        <v>1902</v>
      </c>
      <c r="AM3" s="2154" t="s">
        <v>1903</v>
      </c>
      <c r="AN3" s="2154" t="s">
        <v>1904</v>
      </c>
      <c r="AO3" s="2154" t="s">
        <v>1908</v>
      </c>
      <c r="AP3" s="2154" t="s">
        <v>1894</v>
      </c>
      <c r="AQ3" s="2154" t="s">
        <v>1895</v>
      </c>
      <c r="AR3" s="2154" t="s">
        <v>1896</v>
      </c>
      <c r="AS3" s="2154" t="s">
        <v>2089</v>
      </c>
      <c r="AT3" s="2154" t="s">
        <v>1888</v>
      </c>
      <c r="AU3" s="2154" t="s">
        <v>1889</v>
      </c>
      <c r="AV3" s="2154" t="s">
        <v>1890</v>
      </c>
      <c r="AW3" s="2154" t="s">
        <v>1891</v>
      </c>
      <c r="AX3" s="2154" t="s">
        <v>1892</v>
      </c>
      <c r="AY3" s="2154" t="s">
        <v>1883</v>
      </c>
      <c r="AZ3" s="1949" t="s">
        <v>1884</v>
      </c>
      <c r="BA3" s="1949" t="s">
        <v>1885</v>
      </c>
      <c r="BB3" s="1949" t="s">
        <v>1893</v>
      </c>
      <c r="BC3" s="1949" t="s">
        <v>1894</v>
      </c>
      <c r="BD3" s="1949" t="s">
        <v>1895</v>
      </c>
      <c r="BE3" s="1949" t="s">
        <v>1896</v>
      </c>
      <c r="BF3" s="1949" t="s">
        <v>1897</v>
      </c>
      <c r="BG3" s="1950" t="s">
        <v>1898</v>
      </c>
      <c r="BH3" s="1940"/>
      <c r="BI3" s="1941"/>
      <c r="BJ3" s="1940"/>
      <c r="BK3" s="1941"/>
    </row>
    <row r="4" spans="1:63" ht="19.5" customHeight="1" thickBot="1" x14ac:dyDescent="0.3">
      <c r="A4" s="2488"/>
      <c r="B4" s="2489"/>
      <c r="C4" s="2490"/>
      <c r="D4" s="1012" t="s">
        <v>1074</v>
      </c>
      <c r="E4" s="1013" t="s">
        <v>1075</v>
      </c>
      <c r="F4" s="1014" t="s">
        <v>1076</v>
      </c>
      <c r="G4" s="1944" t="s">
        <v>442</v>
      </c>
      <c r="H4" s="1943" t="s">
        <v>443</v>
      </c>
      <c r="I4" s="1945" t="s">
        <v>444</v>
      </c>
      <c r="J4" s="1946" t="s">
        <v>445</v>
      </c>
      <c r="K4" s="1945" t="s">
        <v>1077</v>
      </c>
      <c r="L4" s="1946" t="s">
        <v>1078</v>
      </c>
      <c r="M4" s="1943" t="s">
        <v>1079</v>
      </c>
      <c r="N4" s="1945" t="s">
        <v>1080</v>
      </c>
      <c r="O4" s="1946" t="s">
        <v>1081</v>
      </c>
      <c r="P4" s="1945" t="s">
        <v>1082</v>
      </c>
      <c r="Q4" s="1946" t="s">
        <v>1083</v>
      </c>
      <c r="R4" s="1943" t="s">
        <v>1084</v>
      </c>
      <c r="S4" s="1945" t="s">
        <v>1085</v>
      </c>
      <c r="T4" s="1946" t="s">
        <v>1086</v>
      </c>
      <c r="U4" s="1945" t="s">
        <v>1087</v>
      </c>
      <c r="V4" s="1946" t="s">
        <v>1088</v>
      </c>
      <c r="W4" s="1943" t="s">
        <v>1089</v>
      </c>
      <c r="X4" s="1945" t="s">
        <v>1090</v>
      </c>
      <c r="Y4" s="1946" t="s">
        <v>1091</v>
      </c>
      <c r="Z4" s="1945" t="s">
        <v>1092</v>
      </c>
      <c r="AA4" s="1946" t="s">
        <v>1093</v>
      </c>
      <c r="AB4" s="1943" t="s">
        <v>1094</v>
      </c>
      <c r="AC4" s="1945" t="s">
        <v>1095</v>
      </c>
      <c r="AD4" s="1946" t="s">
        <v>1096</v>
      </c>
      <c r="AE4" s="1945" t="s">
        <v>1097</v>
      </c>
      <c r="AF4" s="1946" t="s">
        <v>1098</v>
      </c>
      <c r="AG4" s="1943" t="s">
        <v>1099</v>
      </c>
      <c r="AH4" s="1945" t="s">
        <v>1100</v>
      </c>
      <c r="AI4" s="1946" t="s">
        <v>1101</v>
      </c>
      <c r="AJ4" s="1945" t="s">
        <v>1102</v>
      </c>
      <c r="AK4" s="1946" t="s">
        <v>1103</v>
      </c>
      <c r="AL4" s="1945" t="s">
        <v>1104</v>
      </c>
      <c r="AM4" s="1946" t="s">
        <v>1105</v>
      </c>
      <c r="AN4" s="1943" t="s">
        <v>1106</v>
      </c>
      <c r="AO4" s="1945" t="s">
        <v>1107</v>
      </c>
      <c r="AP4" s="1946" t="s">
        <v>1108</v>
      </c>
      <c r="AQ4" s="1945" t="s">
        <v>1109</v>
      </c>
      <c r="AR4" s="1946" t="s">
        <v>1110</v>
      </c>
      <c r="AS4" s="1943" t="s">
        <v>1111</v>
      </c>
      <c r="AT4" s="1945" t="s">
        <v>1112</v>
      </c>
      <c r="AU4" s="1946" t="s">
        <v>1113</v>
      </c>
      <c r="AV4" s="1945" t="s">
        <v>1114</v>
      </c>
      <c r="AW4" s="1946" t="s">
        <v>1115</v>
      </c>
      <c r="AX4" s="1943" t="s">
        <v>1116</v>
      </c>
      <c r="AY4" s="1946" t="s">
        <v>1117</v>
      </c>
      <c r="AZ4" s="1947" t="s">
        <v>1118</v>
      </c>
      <c r="BA4" s="1945" t="s">
        <v>1119</v>
      </c>
      <c r="BB4" s="1946" t="s">
        <v>1120</v>
      </c>
      <c r="BC4" s="1943" t="s">
        <v>1121</v>
      </c>
      <c r="BD4" s="1945" t="s">
        <v>1074</v>
      </c>
      <c r="BE4" s="1946" t="s">
        <v>1075</v>
      </c>
      <c r="BF4" s="1948" t="s">
        <v>1076</v>
      </c>
      <c r="BG4" s="1948" t="s">
        <v>442</v>
      </c>
      <c r="BH4" s="1011"/>
      <c r="BI4" s="1005"/>
      <c r="BJ4" s="1011"/>
      <c r="BK4" s="1005"/>
    </row>
    <row r="5" spans="1:63" s="1024" customFormat="1" ht="15.75" customHeight="1" thickBot="1" x14ac:dyDescent="0.3">
      <c r="A5" s="2491" t="s">
        <v>165</v>
      </c>
      <c r="B5" s="2492"/>
      <c r="C5" s="2493"/>
      <c r="D5" s="1015"/>
      <c r="E5" s="1016"/>
      <c r="F5" s="1017"/>
      <c r="G5" s="1018">
        <v>5441791.6066666702</v>
      </c>
      <c r="H5" s="1019">
        <f>+G59</f>
        <v>3162297</v>
      </c>
      <c r="I5" s="1017">
        <f t="shared" ref="I5:BG5" si="0">+H59</f>
        <v>6855608.0807985468</v>
      </c>
      <c r="J5" s="1016">
        <f>+I59</f>
        <v>5776005.0807985468</v>
      </c>
      <c r="K5" s="1020">
        <f t="shared" si="0"/>
        <v>9643819.2436169274</v>
      </c>
      <c r="L5" s="1016">
        <f t="shared" si="0"/>
        <v>6390704.2986038486</v>
      </c>
      <c r="M5" s="1019">
        <f t="shared" si="0"/>
        <v>12905963.965270514</v>
      </c>
      <c r="N5" s="1017">
        <f t="shared" si="0"/>
        <v>2488268.9152705139</v>
      </c>
      <c r="O5" s="1016">
        <f t="shared" si="0"/>
        <v>4065692.5819371804</v>
      </c>
      <c r="P5" s="1020">
        <f t="shared" si="0"/>
        <v>1501710.8673908832</v>
      </c>
      <c r="Q5" s="1016">
        <f t="shared" si="0"/>
        <v>3788098.8673908832</v>
      </c>
      <c r="R5" s="1019">
        <f t="shared" si="0"/>
        <v>1196470.9473908832</v>
      </c>
      <c r="S5" s="1017">
        <f t="shared" si="0"/>
        <v>-497291.05260911677</v>
      </c>
      <c r="T5" s="1016">
        <f t="shared" si="0"/>
        <v>820860.94739088323</v>
      </c>
      <c r="U5" s="1020">
        <f t="shared" si="0"/>
        <v>2405278.0281894295</v>
      </c>
      <c r="V5" s="1016">
        <f t="shared" si="0"/>
        <v>2390421.4781894302</v>
      </c>
      <c r="W5" s="1019">
        <f t="shared" si="0"/>
        <v>956125.78951125301</v>
      </c>
      <c r="X5" s="1017">
        <f t="shared" si="0"/>
        <v>668364.78951125313</v>
      </c>
      <c r="Y5" s="1016">
        <f t="shared" si="0"/>
        <v>-553068.71048874687</v>
      </c>
      <c r="Z5" s="1020">
        <f t="shared" si="0"/>
        <v>2747259.0295112533</v>
      </c>
      <c r="AA5" s="1016">
        <f t="shared" si="0"/>
        <v>7646168.5395112531</v>
      </c>
      <c r="AB5" s="1019">
        <f t="shared" si="0"/>
        <v>2642931.0595112545</v>
      </c>
      <c r="AC5" s="1017">
        <f t="shared" si="0"/>
        <v>5637568.7095112531</v>
      </c>
      <c r="AD5" s="1016">
        <f t="shared" si="0"/>
        <v>4802042.709511254</v>
      </c>
      <c r="AE5" s="1020">
        <f t="shared" si="0"/>
        <v>3194443.709511254</v>
      </c>
      <c r="AF5" s="1016">
        <f t="shared" si="0"/>
        <v>4826892.7395112533</v>
      </c>
      <c r="AG5" s="1019">
        <f t="shared" si="0"/>
        <v>3096933.7395112533</v>
      </c>
      <c r="AH5" s="1017">
        <f t="shared" si="0"/>
        <v>5889576.7395112533</v>
      </c>
      <c r="AI5" s="1016">
        <f t="shared" si="0"/>
        <v>21699345.739511251</v>
      </c>
      <c r="AJ5" s="1020">
        <f t="shared" si="0"/>
        <v>20952316.809511252</v>
      </c>
      <c r="AK5" s="1016">
        <f t="shared" si="0"/>
        <v>19567949.809511252</v>
      </c>
      <c r="AL5" s="1020">
        <f t="shared" si="0"/>
        <v>18653650.769511249</v>
      </c>
      <c r="AM5" s="1016">
        <f t="shared" si="0"/>
        <v>28393488.359511249</v>
      </c>
      <c r="AN5" s="1019">
        <f t="shared" si="0"/>
        <v>27564104.359511249</v>
      </c>
      <c r="AO5" s="1017">
        <f t="shared" si="0"/>
        <v>13842210.440309796</v>
      </c>
      <c r="AP5" s="1016">
        <f t="shared" si="0"/>
        <v>8986456.4403097965</v>
      </c>
      <c r="AQ5" s="1020">
        <f t="shared" si="0"/>
        <v>12216041.187775008</v>
      </c>
      <c r="AR5" s="1016">
        <f t="shared" si="0"/>
        <v>9837848.1877750084</v>
      </c>
      <c r="AS5" s="1019">
        <f t="shared" si="0"/>
        <v>15331229.187775008</v>
      </c>
      <c r="AT5" s="1017">
        <f t="shared" si="0"/>
        <v>10100915.187775008</v>
      </c>
      <c r="AU5" s="1016">
        <f t="shared" si="0"/>
        <v>12765239.187775008</v>
      </c>
      <c r="AV5" s="1020">
        <f t="shared" si="0"/>
        <v>9149983.1877750084</v>
      </c>
      <c r="AW5" s="1016">
        <f t="shared" si="0"/>
        <v>11055333.187775008</v>
      </c>
      <c r="AX5" s="1019">
        <f t="shared" si="0"/>
        <v>10324645.187775008</v>
      </c>
      <c r="AY5" s="1019">
        <f t="shared" si="0"/>
        <v>6090508.7077750079</v>
      </c>
      <c r="AZ5" s="1019">
        <f t="shared" si="0"/>
        <v>10440718.707775008</v>
      </c>
      <c r="BA5" s="1020">
        <f t="shared" si="0"/>
        <v>9478313.4501657505</v>
      </c>
      <c r="BB5" s="1016">
        <f t="shared" si="0"/>
        <v>10318632.671070222</v>
      </c>
      <c r="BC5" s="1019">
        <f t="shared" si="0"/>
        <v>14866466.28348038</v>
      </c>
      <c r="BD5" s="1017">
        <f t="shared" si="0"/>
        <v>14183088.14934448</v>
      </c>
      <c r="BE5" s="1016">
        <f t="shared" si="0"/>
        <v>11401780.292620283</v>
      </c>
      <c r="BF5" s="1021">
        <f t="shared" si="0"/>
        <v>9781724.1675703432</v>
      </c>
      <c r="BG5" s="1021">
        <f t="shared" si="0"/>
        <v>9875027.5465768538</v>
      </c>
      <c r="BH5" s="1022" t="s">
        <v>1196</v>
      </c>
      <c r="BI5" s="1023" t="s">
        <v>1150</v>
      </c>
      <c r="BJ5" s="1022" t="s">
        <v>935</v>
      </c>
      <c r="BK5" s="1005"/>
    </row>
    <row r="6" spans="1:63" s="1037" customFormat="1" x14ac:dyDescent="0.25">
      <c r="A6" s="2476" t="s">
        <v>565</v>
      </c>
      <c r="B6" s="1025"/>
      <c r="C6" s="1026" t="s">
        <v>1122</v>
      </c>
      <c r="D6" s="1848"/>
      <c r="E6" s="1027"/>
      <c r="F6" s="1028"/>
      <c r="G6" s="1029">
        <v>0</v>
      </c>
      <c r="H6" s="1030">
        <v>5394580</v>
      </c>
      <c r="I6" s="1031">
        <v>0</v>
      </c>
      <c r="J6" s="1032">
        <v>1993712</v>
      </c>
      <c r="K6" s="1033">
        <v>0</v>
      </c>
      <c r="L6" s="1032">
        <v>6217905</v>
      </c>
      <c r="M6" s="1030">
        <v>0</v>
      </c>
      <c r="N6" s="1031">
        <v>1760943</v>
      </c>
      <c r="O6" s="1032">
        <v>3020</v>
      </c>
      <c r="P6" s="1033">
        <v>3556860</v>
      </c>
      <c r="Q6" s="1951">
        <v>0</v>
      </c>
      <c r="R6" s="1030">
        <v>0</v>
      </c>
      <c r="S6" s="1964">
        <v>5312701</v>
      </c>
      <c r="T6" s="1032">
        <v>0</v>
      </c>
      <c r="U6" s="1972">
        <v>3915123</v>
      </c>
      <c r="V6" s="1032">
        <v>0</v>
      </c>
      <c r="W6" s="1030">
        <v>1342884</v>
      </c>
      <c r="X6" s="1031" t="s">
        <v>2039</v>
      </c>
      <c r="Y6" s="1032">
        <v>3892303.7399999998</v>
      </c>
      <c r="Z6" s="1033"/>
      <c r="AA6" s="1032">
        <v>670365</v>
      </c>
      <c r="AB6" s="1032">
        <v>0</v>
      </c>
      <c r="AC6" s="1032">
        <v>2946242</v>
      </c>
      <c r="AD6" s="1032"/>
      <c r="AE6" s="1032">
        <v>2911366</v>
      </c>
      <c r="AF6" s="1032"/>
      <c r="AG6" s="1032">
        <v>6292914</v>
      </c>
      <c r="AH6" s="1032"/>
      <c r="AI6" s="1032">
        <v>2735648.22</v>
      </c>
      <c r="AJ6" s="1032">
        <v>0</v>
      </c>
      <c r="AK6" s="1032"/>
      <c r="AL6" s="1032">
        <v>5827049</v>
      </c>
      <c r="AM6" s="1032">
        <v>0</v>
      </c>
      <c r="AN6" s="1032">
        <v>1717480</v>
      </c>
      <c r="AO6" s="1032">
        <v>0</v>
      </c>
      <c r="AP6" s="1032">
        <v>4711360</v>
      </c>
      <c r="AQ6" s="1032">
        <v>0</v>
      </c>
      <c r="AR6" s="1032">
        <v>5791518</v>
      </c>
      <c r="AS6" s="1032">
        <v>0</v>
      </c>
      <c r="AT6" s="1032">
        <v>5053956</v>
      </c>
      <c r="AU6" s="1032"/>
      <c r="AV6" s="1032">
        <v>2102636</v>
      </c>
      <c r="AW6" s="1032"/>
      <c r="AX6" s="1032"/>
      <c r="AY6" s="1032">
        <v>6346971</v>
      </c>
      <c r="AZ6" s="1032">
        <v>0</v>
      </c>
      <c r="BA6" s="1032">
        <v>2829736.5950035499</v>
      </c>
      <c r="BB6" s="1032">
        <v>3654295.2099167798</v>
      </c>
      <c r="BC6" s="1032">
        <v>0</v>
      </c>
      <c r="BD6" s="1032">
        <v>0</v>
      </c>
      <c r="BE6" s="1032">
        <v>0</v>
      </c>
      <c r="BF6" s="1034"/>
      <c r="BG6" s="1034">
        <v>2825221.1259413902</v>
      </c>
      <c r="BH6" s="1011">
        <f>SUM(G6:BG6)</f>
        <v>89806789.89086172</v>
      </c>
      <c r="BI6" s="1045">
        <f>+'Souhrn příjmů a výdajů 2020'!J7+'Souhrn příjmů a výdajů 2020'!J8+'Souhrn příjmů a výdajů 2020'!J9+'Souhrn příjmů a výdajů 2020'!J10+'Souhrn příjmů a výdajů 2020'!J11</f>
        <v>90038000</v>
      </c>
      <c r="BJ6" s="1035">
        <f>+BI6-BH6</f>
        <v>231210.10913828015</v>
      </c>
      <c r="BK6" s="1036"/>
    </row>
    <row r="7" spans="1:63" x14ac:dyDescent="0.25">
      <c r="A7" s="2477"/>
      <c r="B7" s="1038"/>
      <c r="C7" s="1039" t="s">
        <v>1882</v>
      </c>
      <c r="D7" s="1038"/>
      <c r="E7" s="1040"/>
      <c r="F7" s="1041"/>
      <c r="G7" s="1042">
        <v>0</v>
      </c>
      <c r="H7" s="1043">
        <v>0</v>
      </c>
      <c r="I7" s="1041">
        <v>0</v>
      </c>
      <c r="J7" s="1040">
        <v>0</v>
      </c>
      <c r="K7" s="1044">
        <v>0</v>
      </c>
      <c r="L7" s="1040">
        <v>0</v>
      </c>
      <c r="M7" s="1043">
        <v>30400</v>
      </c>
      <c r="N7" s="1041">
        <v>34232</v>
      </c>
      <c r="O7" s="1040">
        <v>59775</v>
      </c>
      <c r="P7" s="1044">
        <v>35877</v>
      </c>
      <c r="Q7" s="1040">
        <v>28017</v>
      </c>
      <c r="R7" s="1043">
        <v>4451</v>
      </c>
      <c r="S7" s="1041">
        <v>24572</v>
      </c>
      <c r="T7" s="1040">
        <f>34880+17870</f>
        <v>52750</v>
      </c>
      <c r="U7" s="1044">
        <v>67302</v>
      </c>
      <c r="V7" s="1040">
        <v>130710</v>
      </c>
      <c r="W7" s="1043">
        <v>104795</v>
      </c>
      <c r="X7" s="1041">
        <v>693627.33</v>
      </c>
      <c r="Y7" s="1040">
        <v>2339037</v>
      </c>
      <c r="Z7" s="1044">
        <v>1292194.1399999999</v>
      </c>
      <c r="AA7" s="1040">
        <v>628502</v>
      </c>
      <c r="AB7" s="1040">
        <f>136079+4500353.1</f>
        <v>4636432.0999999996</v>
      </c>
      <c r="AC7" s="1041">
        <v>549170</v>
      </c>
      <c r="AD7" s="1040">
        <v>750214</v>
      </c>
      <c r="AE7" s="1040">
        <v>92490</v>
      </c>
      <c r="AF7" s="1040">
        <f>143657+213675</f>
        <v>357332</v>
      </c>
      <c r="AG7" s="1040">
        <v>311082</v>
      </c>
      <c r="AH7" s="1040">
        <v>27498</v>
      </c>
      <c r="AI7" s="1040">
        <v>144674</v>
      </c>
      <c r="AJ7" s="1040">
        <v>34549</v>
      </c>
      <c r="AK7" s="1040">
        <f>9772+20322</f>
        <v>30094</v>
      </c>
      <c r="AL7" s="1040">
        <v>207953</v>
      </c>
      <c r="AM7" s="1040">
        <v>55574</v>
      </c>
      <c r="AN7" s="1040">
        <v>30336</v>
      </c>
      <c r="AO7" s="1040">
        <f>4284+31516</f>
        <v>35800</v>
      </c>
      <c r="AP7" s="1040">
        <v>78013</v>
      </c>
      <c r="AQ7" s="1040">
        <v>42331</v>
      </c>
      <c r="AR7" s="1040">
        <v>516339</v>
      </c>
      <c r="AS7" s="1040">
        <f>15844+4999</f>
        <v>20843</v>
      </c>
      <c r="AT7" s="1040">
        <v>13744</v>
      </c>
      <c r="AU7" s="1040">
        <v>34286</v>
      </c>
      <c r="AV7" s="1040">
        <v>153303</v>
      </c>
      <c r="AW7" s="1040">
        <v>158683</v>
      </c>
      <c r="AX7" s="1040">
        <f>31493+43624</f>
        <v>75117</v>
      </c>
      <c r="AY7" s="1040">
        <v>223633</v>
      </c>
      <c r="AZ7" s="1040">
        <v>654000</v>
      </c>
      <c r="BA7" s="1040">
        <v>0</v>
      </c>
      <c r="BB7" s="1040">
        <v>2687063.9608766502</v>
      </c>
      <c r="BC7" s="1040">
        <v>0</v>
      </c>
      <c r="BD7" s="1040">
        <v>2258428.4742129599</v>
      </c>
      <c r="BE7" s="1040">
        <v>0</v>
      </c>
      <c r="BF7" s="1039">
        <f>2355943.86112519-4690-254853+346628</f>
        <v>2443028.8611251898</v>
      </c>
      <c r="BG7" s="1039">
        <v>4842603</v>
      </c>
      <c r="BH7" s="1011">
        <f t="shared" ref="BH7:BH57" si="1">SUM(G7:BG7)</f>
        <v>26990855.866214801</v>
      </c>
      <c r="BI7" s="1045">
        <f>'Souhrn příjmů a výdajů 2020'!J6-'Souhrn příjmů a výdajů 2020'!J7-'Souhrn příjmů a výdajů 2020'!J8-'Souhrn příjmů a výdajů 2020'!J9-'Souhrn příjmů a výdajů 2020'!J10-'Souhrn příjmů a výdajů 2020'!J11</f>
        <v>27157000</v>
      </c>
      <c r="BJ7" s="1011">
        <f t="shared" ref="BJ7:BJ57" si="2">+BI7-BH7</f>
        <v>166144.13378519937</v>
      </c>
      <c r="BK7" s="1045"/>
    </row>
    <row r="8" spans="1:63" x14ac:dyDescent="0.25">
      <c r="A8" s="2477"/>
      <c r="B8" s="1038"/>
      <c r="C8" s="1039" t="s">
        <v>275</v>
      </c>
      <c r="D8" s="1046"/>
      <c r="E8" s="1047"/>
      <c r="F8" s="1048"/>
      <c r="G8" s="1049">
        <v>62761</v>
      </c>
      <c r="H8" s="1050">
        <v>282467</v>
      </c>
      <c r="I8" s="1048">
        <v>222667</v>
      </c>
      <c r="J8" s="1047">
        <v>4110717</v>
      </c>
      <c r="K8" s="1051">
        <v>57785.160744354689</v>
      </c>
      <c r="L8" s="1047">
        <v>170771</v>
      </c>
      <c r="M8" s="1050">
        <v>257225</v>
      </c>
      <c r="N8" s="1048">
        <v>1121129</v>
      </c>
      <c r="O8" s="1047">
        <v>140146</v>
      </c>
      <c r="P8" s="1051">
        <v>168957</v>
      </c>
      <c r="Q8" s="1047">
        <v>174699</v>
      </c>
      <c r="R8" s="1050">
        <f>176503</f>
        <v>176503</v>
      </c>
      <c r="S8" s="1048">
        <v>1000662</v>
      </c>
      <c r="T8" s="1047">
        <v>35363</v>
      </c>
      <c r="U8" s="1051">
        <v>207251</v>
      </c>
      <c r="V8" s="1047">
        <v>247710</v>
      </c>
      <c r="W8" s="1050">
        <v>180629</v>
      </c>
      <c r="X8" s="1048">
        <v>125318</v>
      </c>
      <c r="Y8" s="1047">
        <v>157538</v>
      </c>
      <c r="Z8" s="1051">
        <v>239813</v>
      </c>
      <c r="AA8" s="1047">
        <v>1065445.83</v>
      </c>
      <c r="AB8" s="1047">
        <f>69.52+54911</f>
        <v>54980.52</v>
      </c>
      <c r="AC8" s="1048">
        <v>569616</v>
      </c>
      <c r="AD8" s="1047">
        <v>267114</v>
      </c>
      <c r="AE8" s="1047">
        <v>1186390</v>
      </c>
      <c r="AF8" s="1047">
        <f>95464+50823</f>
        <v>146287</v>
      </c>
      <c r="AG8" s="1047">
        <v>251723</v>
      </c>
      <c r="AH8" s="1047">
        <v>992480</v>
      </c>
      <c r="AI8" s="1047">
        <v>1110481</v>
      </c>
      <c r="AJ8" s="1047">
        <v>82872</v>
      </c>
      <c r="AK8" s="1047">
        <v>201650</v>
      </c>
      <c r="AL8" s="1047">
        <v>187956</v>
      </c>
      <c r="AM8" s="1047">
        <v>289101</v>
      </c>
      <c r="AN8" s="1047">
        <v>1098572</v>
      </c>
      <c r="AO8" s="1047">
        <f>32394+80862</f>
        <v>113256</v>
      </c>
      <c r="AP8" s="1047">
        <v>166778</v>
      </c>
      <c r="AQ8" s="1047">
        <v>620012</v>
      </c>
      <c r="AR8" s="1047">
        <v>1042465</v>
      </c>
      <c r="AS8" s="1047">
        <f>53009+10941</f>
        <v>63950</v>
      </c>
      <c r="AT8" s="1047">
        <v>244564</v>
      </c>
      <c r="AU8" s="1047">
        <v>287274</v>
      </c>
      <c r="AV8" s="1047">
        <v>290210</v>
      </c>
      <c r="AW8" s="1047">
        <v>997860</v>
      </c>
      <c r="AX8" s="1047">
        <f>2104+33028</f>
        <v>35132</v>
      </c>
      <c r="AY8" s="1047">
        <v>225952</v>
      </c>
      <c r="AZ8" s="1047">
        <f>542069+535345</f>
        <v>1077414</v>
      </c>
      <c r="BA8" s="1047">
        <v>0</v>
      </c>
      <c r="BB8" s="1047">
        <v>2000000</v>
      </c>
      <c r="BC8" s="1047">
        <v>0</v>
      </c>
      <c r="BD8" s="1047"/>
      <c r="BE8" s="1047"/>
      <c r="BF8" s="1052">
        <f>500000-82445</f>
        <v>417555</v>
      </c>
      <c r="BG8" s="1052"/>
      <c r="BH8" s="1011">
        <f>SUM(G8:BG8)</f>
        <v>24227201.510744356</v>
      </c>
      <c r="BI8" s="1045">
        <f>'Souhrn příjmů a výdajů 2020'!J27</f>
        <v>24320747</v>
      </c>
      <c r="BJ8" s="1011">
        <f t="shared" si="2"/>
        <v>93545.489255644381</v>
      </c>
      <c r="BK8" s="1005"/>
    </row>
    <row r="9" spans="1:63" x14ac:dyDescent="0.25">
      <c r="A9" s="2477"/>
      <c r="B9" s="1038"/>
      <c r="C9" s="1039" t="s">
        <v>1880</v>
      </c>
      <c r="D9" s="1046"/>
      <c r="E9" s="1047"/>
      <c r="F9" s="1048"/>
      <c r="G9" s="1049">
        <v>192579.39333332982</v>
      </c>
      <c r="H9" s="1050">
        <f>67000+432944</f>
        <v>499944</v>
      </c>
      <c r="I9" s="1048">
        <v>123200</v>
      </c>
      <c r="J9" s="1047">
        <v>534665</v>
      </c>
      <c r="K9" s="1051"/>
      <c r="L9" s="1047">
        <v>726767</v>
      </c>
      <c r="M9" s="1050">
        <v>24400</v>
      </c>
      <c r="N9" s="1048">
        <v>0</v>
      </c>
      <c r="O9" s="1047">
        <v>15000</v>
      </c>
      <c r="P9" s="1965">
        <v>1742587</v>
      </c>
      <c r="Q9" s="1047">
        <v>150000</v>
      </c>
      <c r="R9" s="1050">
        <v>0</v>
      </c>
      <c r="S9" s="1048">
        <v>0</v>
      </c>
      <c r="T9" s="1098">
        <v>2613580</v>
      </c>
      <c r="U9" s="1051">
        <v>741767</v>
      </c>
      <c r="V9" s="1047">
        <v>162970</v>
      </c>
      <c r="W9" s="1050">
        <v>15000</v>
      </c>
      <c r="X9" s="1048">
        <v>1600</v>
      </c>
      <c r="Y9" s="1047">
        <v>726767</v>
      </c>
      <c r="Z9" s="1051"/>
      <c r="AA9" s="1047"/>
      <c r="AB9" s="1047"/>
      <c r="AC9" s="1048">
        <v>726767</v>
      </c>
      <c r="AD9" s="1047">
        <v>0</v>
      </c>
      <c r="AE9" s="1047">
        <v>15000</v>
      </c>
      <c r="AF9" s="1047">
        <v>125000</v>
      </c>
      <c r="AG9" s="1047">
        <v>726767</v>
      </c>
      <c r="AH9" s="1047"/>
      <c r="AI9" s="1047"/>
      <c r="AJ9" s="1047"/>
      <c r="AK9" s="1047">
        <v>726767</v>
      </c>
      <c r="AL9" s="1047">
        <v>8605000</v>
      </c>
      <c r="AM9" s="1047">
        <v>24800</v>
      </c>
      <c r="AN9" s="1047">
        <v>30000</v>
      </c>
      <c r="AO9" s="1047">
        <v>15000</v>
      </c>
      <c r="AP9" s="1047"/>
      <c r="AQ9" s="1047"/>
      <c r="AR9" s="1047">
        <v>25000</v>
      </c>
      <c r="AS9" s="1047">
        <v>125000</v>
      </c>
      <c r="AT9" s="1047">
        <v>0</v>
      </c>
      <c r="AU9" s="1047">
        <v>726767</v>
      </c>
      <c r="AV9" s="1047"/>
      <c r="AW9" s="1047">
        <f>15000+37975</f>
        <v>52975</v>
      </c>
      <c r="AX9" s="1047"/>
      <c r="AY9" s="1047">
        <v>0</v>
      </c>
      <c r="AZ9" s="1047"/>
      <c r="BA9" s="1047"/>
      <c r="BB9" s="1047"/>
      <c r="BC9" s="1047"/>
      <c r="BD9" s="1047"/>
      <c r="BE9" s="1047"/>
      <c r="BF9" s="1052"/>
      <c r="BG9" s="1052"/>
      <c r="BH9" s="1011">
        <f t="shared" si="1"/>
        <v>20195669.393333331</v>
      </c>
      <c r="BI9" s="1045">
        <f>+'Souhrn příjmů a výdajů 2020'!J97+'Souhrn příjmů a výdajů 2020'!J98+'Souhrn příjmů a výdajů 2020'!J99+'Souhrn příjmů a výdajů 2020'!J107+'Souhrn příjmů a výdajů 2020'!J96</f>
        <v>20198600</v>
      </c>
      <c r="BJ9" s="1011">
        <f t="shared" si="2"/>
        <v>2930.6066666692495</v>
      </c>
      <c r="BK9" s="1005"/>
    </row>
    <row r="10" spans="1:63" x14ac:dyDescent="0.25">
      <c r="A10" s="2477"/>
      <c r="B10" s="1046"/>
      <c r="C10" s="1052" t="s">
        <v>1878</v>
      </c>
      <c r="D10" s="1046"/>
      <c r="E10" s="1047"/>
      <c r="F10" s="1048"/>
      <c r="G10" s="1049"/>
      <c r="H10" s="1952">
        <v>726767</v>
      </c>
      <c r="I10" s="1048"/>
      <c r="J10" s="1047">
        <v>0</v>
      </c>
      <c r="K10" s="1051"/>
      <c r="L10" s="1047">
        <v>0</v>
      </c>
      <c r="M10" s="1050">
        <v>0</v>
      </c>
      <c r="N10" s="1048">
        <v>0</v>
      </c>
      <c r="O10" s="1047">
        <v>87186</v>
      </c>
      <c r="P10" s="1965">
        <v>0</v>
      </c>
      <c r="Q10" s="1047"/>
      <c r="R10" s="1050"/>
      <c r="S10" s="1048">
        <v>0</v>
      </c>
      <c r="T10" s="1047">
        <v>0</v>
      </c>
      <c r="U10" s="1053">
        <f>355666+15000+2114169</f>
        <v>2484835</v>
      </c>
      <c r="V10" s="1047">
        <v>0</v>
      </c>
      <c r="W10" s="1050">
        <v>15000</v>
      </c>
      <c r="X10" s="1048">
        <v>0</v>
      </c>
      <c r="Y10" s="1047">
        <v>0</v>
      </c>
      <c r="Z10" s="1053">
        <v>5706319</v>
      </c>
      <c r="AA10" s="1053">
        <v>15000</v>
      </c>
      <c r="AB10" s="1047"/>
      <c r="AC10" s="1048">
        <v>0</v>
      </c>
      <c r="AD10" s="1047">
        <v>0</v>
      </c>
      <c r="AE10" s="1047">
        <f>3114582.27+36400+65000</f>
        <v>3215982.27</v>
      </c>
      <c r="AF10" s="1047">
        <v>1795868</v>
      </c>
      <c r="AG10" s="1047"/>
      <c r="AH10" s="1047"/>
      <c r="AI10" s="1047"/>
      <c r="AJ10" s="1047">
        <v>0</v>
      </c>
      <c r="AK10" s="1047">
        <v>0</v>
      </c>
      <c r="AL10" s="1047"/>
      <c r="AM10" s="1047">
        <v>0</v>
      </c>
      <c r="AN10" s="1047">
        <v>0</v>
      </c>
      <c r="AO10" s="1047"/>
      <c r="AP10" s="1047"/>
      <c r="AQ10" s="1047"/>
      <c r="AR10" s="1047"/>
      <c r="AS10" s="1047"/>
      <c r="AT10" s="1047"/>
      <c r="AU10" s="1047"/>
      <c r="AV10" s="1047"/>
      <c r="AW10" s="1047"/>
      <c r="AX10" s="1047">
        <v>140637</v>
      </c>
      <c r="AY10" s="1047">
        <v>0</v>
      </c>
      <c r="AZ10" s="1047"/>
      <c r="BA10" s="1047">
        <v>140637</v>
      </c>
      <c r="BB10" s="1047"/>
      <c r="BC10" s="1047"/>
      <c r="BD10" s="1047"/>
      <c r="BE10" s="1047"/>
      <c r="BF10" s="1052">
        <v>838765</v>
      </c>
      <c r="BG10" s="1052">
        <v>1711215</v>
      </c>
      <c r="BH10" s="1011">
        <f t="shared" si="1"/>
        <v>16878211.27</v>
      </c>
      <c r="BI10" s="1045">
        <f>+'Souhrn příjmů a výdajů 2020'!J93-'Souhrn příjmů a výdajů 2020'!J96-'Souhrn příjmů a výdajů 2020'!J97-'Souhrn příjmů a výdajů 2020'!J98-'Souhrn příjmů a výdajů 2020'!J99-'Souhrn příjmů a výdajů 2020'!J107</f>
        <v>16985774</v>
      </c>
      <c r="BJ10" s="1011">
        <f t="shared" si="2"/>
        <v>107562.73000000045</v>
      </c>
      <c r="BK10" s="1005"/>
    </row>
    <row r="11" spans="1:63" ht="14.25" thickBot="1" x14ac:dyDescent="0.3">
      <c r="A11" s="2477"/>
      <c r="B11" s="2494" t="s">
        <v>555</v>
      </c>
      <c r="C11" s="2495"/>
      <c r="D11" s="1054">
        <f t="shared" ref="D11" si="3">SUM(D6:D10)</f>
        <v>0</v>
      </c>
      <c r="E11" s="1055">
        <f t="shared" ref="E11:F11" si="4">SUM(E6:E10)</f>
        <v>0</v>
      </c>
      <c r="F11" s="1056">
        <f t="shared" si="4"/>
        <v>0</v>
      </c>
      <c r="G11" s="1057">
        <f>SUM(G6:G10)</f>
        <v>255340.39333332982</v>
      </c>
      <c r="H11" s="1058">
        <f t="shared" ref="H11:BG11" si="5">SUM(H6:H10)</f>
        <v>6903758</v>
      </c>
      <c r="I11" s="1056">
        <f t="shared" si="5"/>
        <v>345867</v>
      </c>
      <c r="J11" s="1055">
        <f t="shared" si="5"/>
        <v>6639094</v>
      </c>
      <c r="K11" s="1059">
        <f t="shared" si="5"/>
        <v>57785.160744354689</v>
      </c>
      <c r="L11" s="1055">
        <f t="shared" si="5"/>
        <v>7115443</v>
      </c>
      <c r="M11" s="1058">
        <f t="shared" si="5"/>
        <v>312025</v>
      </c>
      <c r="N11" s="1056">
        <f t="shared" si="5"/>
        <v>2916304</v>
      </c>
      <c r="O11" s="1055">
        <f t="shared" si="5"/>
        <v>305127</v>
      </c>
      <c r="P11" s="1059">
        <f t="shared" si="5"/>
        <v>5504281</v>
      </c>
      <c r="Q11" s="1055">
        <f t="shared" si="5"/>
        <v>352716</v>
      </c>
      <c r="R11" s="1058">
        <f t="shared" si="5"/>
        <v>180954</v>
      </c>
      <c r="S11" s="1056">
        <f t="shared" si="5"/>
        <v>6337935</v>
      </c>
      <c r="T11" s="1055">
        <f t="shared" si="5"/>
        <v>2701693</v>
      </c>
      <c r="U11" s="1059">
        <f t="shared" si="5"/>
        <v>7416278</v>
      </c>
      <c r="V11" s="1055">
        <f t="shared" si="5"/>
        <v>541390</v>
      </c>
      <c r="W11" s="1058">
        <f t="shared" si="5"/>
        <v>1658308</v>
      </c>
      <c r="X11" s="1056">
        <f t="shared" si="5"/>
        <v>820545.33</v>
      </c>
      <c r="Y11" s="1055">
        <f t="shared" si="5"/>
        <v>7115645.7400000002</v>
      </c>
      <c r="Z11" s="1059">
        <f t="shared" si="5"/>
        <v>7238326.1399999997</v>
      </c>
      <c r="AA11" s="1055">
        <f t="shared" si="5"/>
        <v>2379312.83</v>
      </c>
      <c r="AB11" s="1058">
        <f t="shared" si="5"/>
        <v>4691412.6199999992</v>
      </c>
      <c r="AC11" s="1056">
        <f t="shared" si="5"/>
        <v>4791795</v>
      </c>
      <c r="AD11" s="1055">
        <f t="shared" si="5"/>
        <v>1017328</v>
      </c>
      <c r="AE11" s="1059">
        <f t="shared" si="5"/>
        <v>7421228.2699999996</v>
      </c>
      <c r="AF11" s="1055">
        <f t="shared" si="5"/>
        <v>2424487</v>
      </c>
      <c r="AG11" s="1058">
        <f t="shared" si="5"/>
        <v>7582486</v>
      </c>
      <c r="AH11" s="1056">
        <f t="shared" si="5"/>
        <v>1019978</v>
      </c>
      <c r="AI11" s="1055">
        <f t="shared" si="5"/>
        <v>3990803.22</v>
      </c>
      <c r="AJ11" s="1059">
        <f t="shared" si="5"/>
        <v>117421</v>
      </c>
      <c r="AK11" s="1055">
        <f t="shared" si="5"/>
        <v>958511</v>
      </c>
      <c r="AL11" s="1059">
        <f t="shared" si="5"/>
        <v>14827958</v>
      </c>
      <c r="AM11" s="1055">
        <f t="shared" si="5"/>
        <v>369475</v>
      </c>
      <c r="AN11" s="1058">
        <f t="shared" si="5"/>
        <v>2876388</v>
      </c>
      <c r="AO11" s="1056">
        <f t="shared" si="5"/>
        <v>164056</v>
      </c>
      <c r="AP11" s="1055">
        <f t="shared" si="5"/>
        <v>4956151</v>
      </c>
      <c r="AQ11" s="1059">
        <f t="shared" si="5"/>
        <v>662343</v>
      </c>
      <c r="AR11" s="1055">
        <f t="shared" si="5"/>
        <v>7375322</v>
      </c>
      <c r="AS11" s="1058">
        <f t="shared" si="5"/>
        <v>209793</v>
      </c>
      <c r="AT11" s="1056">
        <f t="shared" si="5"/>
        <v>5312264</v>
      </c>
      <c r="AU11" s="1055">
        <f t="shared" si="5"/>
        <v>1048327</v>
      </c>
      <c r="AV11" s="1059">
        <f t="shared" si="5"/>
        <v>2546149</v>
      </c>
      <c r="AW11" s="1055">
        <f t="shared" si="5"/>
        <v>1209518</v>
      </c>
      <c r="AX11" s="1058">
        <f t="shared" si="5"/>
        <v>250886</v>
      </c>
      <c r="AY11" s="1058">
        <f t="shared" si="5"/>
        <v>6796556</v>
      </c>
      <c r="AZ11" s="1058">
        <f t="shared" si="5"/>
        <v>1731414</v>
      </c>
      <c r="BA11" s="1059">
        <f t="shared" si="5"/>
        <v>2970373.5950035499</v>
      </c>
      <c r="BB11" s="1055">
        <f t="shared" si="5"/>
        <v>8341359.1707934299</v>
      </c>
      <c r="BC11" s="1058">
        <f t="shared" si="5"/>
        <v>0</v>
      </c>
      <c r="BD11" s="1056">
        <f t="shared" si="5"/>
        <v>2258428.4742129599</v>
      </c>
      <c r="BE11" s="1055">
        <f t="shared" si="5"/>
        <v>0</v>
      </c>
      <c r="BF11" s="1060">
        <f t="shared" si="5"/>
        <v>3699348.8611251898</v>
      </c>
      <c r="BG11" s="1060">
        <f t="shared" si="5"/>
        <v>9379039.1259413902</v>
      </c>
      <c r="BH11" s="1011">
        <f>SUM(BH6:BH10)</f>
        <v>178098727.93115422</v>
      </c>
      <c r="BI11" s="1045">
        <f>SUM(BI6:BI10)</f>
        <v>178700121</v>
      </c>
      <c r="BJ11" s="1011">
        <f t="shared" si="2"/>
        <v>601393.0688457787</v>
      </c>
      <c r="BK11" s="1005"/>
    </row>
    <row r="12" spans="1:63" ht="14.25" thickBot="1" x14ac:dyDescent="0.3">
      <c r="A12" s="2477"/>
      <c r="B12" s="2496" t="s">
        <v>556</v>
      </c>
      <c r="C12" s="2497"/>
      <c r="D12" s="1061">
        <f t="shared" ref="D12:BE12" si="6">SUM(D13:D18)</f>
        <v>0</v>
      </c>
      <c r="E12" s="1062">
        <f t="shared" ref="E12" si="7">SUM(E13:E18)</f>
        <v>0</v>
      </c>
      <c r="F12" s="1063">
        <f>SUM(F13:F18)</f>
        <v>0</v>
      </c>
      <c r="G12" s="1064">
        <f t="shared" si="6"/>
        <v>2534835</v>
      </c>
      <c r="H12" s="1065">
        <f t="shared" si="6"/>
        <v>3106735</v>
      </c>
      <c r="I12" s="1063">
        <f t="shared" si="6"/>
        <v>1383120</v>
      </c>
      <c r="J12" s="1062">
        <f t="shared" si="6"/>
        <v>2493998</v>
      </c>
      <c r="K12" s="1066">
        <f t="shared" si="6"/>
        <v>1697524.1865559802</v>
      </c>
      <c r="L12" s="1062">
        <f t="shared" si="6"/>
        <v>605600</v>
      </c>
      <c r="M12" s="1065">
        <f t="shared" si="6"/>
        <v>4365601</v>
      </c>
      <c r="N12" s="1063">
        <f t="shared" si="6"/>
        <v>1310955</v>
      </c>
      <c r="O12" s="1062">
        <f t="shared" si="6"/>
        <v>1108312</v>
      </c>
      <c r="P12" s="1066">
        <f t="shared" si="6"/>
        <v>356834</v>
      </c>
      <c r="Q12" s="1062">
        <f t="shared" si="6"/>
        <v>2796049</v>
      </c>
      <c r="R12" s="1065">
        <f t="shared" si="6"/>
        <v>1352476</v>
      </c>
      <c r="S12" s="1063">
        <f t="shared" si="6"/>
        <v>3139879</v>
      </c>
      <c r="T12" s="1062">
        <f t="shared" si="6"/>
        <v>612130</v>
      </c>
      <c r="U12" s="1066">
        <f t="shared" si="6"/>
        <v>7355101</v>
      </c>
      <c r="V12" s="1062">
        <f t="shared" si="6"/>
        <v>1684915</v>
      </c>
      <c r="W12" s="1065">
        <f t="shared" si="6"/>
        <v>1894577</v>
      </c>
      <c r="X12" s="1063">
        <f t="shared" si="6"/>
        <v>706346.83000000007</v>
      </c>
      <c r="Y12" s="1062">
        <f t="shared" si="6"/>
        <v>3571318</v>
      </c>
      <c r="Z12" s="1066">
        <f t="shared" si="6"/>
        <v>2260446.63</v>
      </c>
      <c r="AA12" s="1062">
        <f t="shared" si="6"/>
        <v>2242913.84</v>
      </c>
      <c r="AB12" s="1065">
        <f t="shared" si="6"/>
        <v>214104.86000000002</v>
      </c>
      <c r="AC12" s="1063">
        <f t="shared" si="6"/>
        <v>5618851</v>
      </c>
      <c r="AD12" s="1062">
        <f>SUM(AD13:AD18)</f>
        <v>2442534</v>
      </c>
      <c r="AE12" s="1066">
        <f t="shared" si="6"/>
        <v>3009756</v>
      </c>
      <c r="AF12" s="1062">
        <f t="shared" si="6"/>
        <v>1834601</v>
      </c>
      <c r="AG12" s="1065">
        <f t="shared" si="6"/>
        <v>3693674</v>
      </c>
      <c r="AH12" s="1063">
        <f t="shared" si="6"/>
        <v>2679959</v>
      </c>
      <c r="AI12" s="1062">
        <f t="shared" si="6"/>
        <v>2625063.25</v>
      </c>
      <c r="AJ12" s="1066">
        <f t="shared" si="6"/>
        <v>1501788</v>
      </c>
      <c r="AK12" s="1062">
        <f t="shared" si="6"/>
        <v>260078.44</v>
      </c>
      <c r="AL12" s="1066">
        <f t="shared" si="6"/>
        <v>3622230.41</v>
      </c>
      <c r="AM12" s="1062">
        <f t="shared" si="6"/>
        <v>1198859</v>
      </c>
      <c r="AN12" s="1065">
        <f t="shared" si="6"/>
        <v>1462570</v>
      </c>
      <c r="AO12" s="1063">
        <f t="shared" si="6"/>
        <v>3149466</v>
      </c>
      <c r="AP12" s="1062">
        <f t="shared" si="6"/>
        <v>1628271</v>
      </c>
      <c r="AQ12" s="1066">
        <f t="shared" si="6"/>
        <v>2504732</v>
      </c>
      <c r="AR12" s="1062">
        <f t="shared" si="6"/>
        <v>2382639</v>
      </c>
      <c r="AS12" s="1065">
        <f t="shared" si="6"/>
        <v>2385990</v>
      </c>
      <c r="AT12" s="1063">
        <f t="shared" si="6"/>
        <v>1279380</v>
      </c>
      <c r="AU12" s="1062">
        <f t="shared" si="6"/>
        <v>3953903</v>
      </c>
      <c r="AV12" s="1066">
        <f t="shared" si="6"/>
        <v>557212</v>
      </c>
      <c r="AW12" s="1062">
        <f t="shared" si="6"/>
        <v>1940206</v>
      </c>
      <c r="AX12" s="1065">
        <f t="shared" si="6"/>
        <v>2691086</v>
      </c>
      <c r="AY12" s="1065">
        <f t="shared" si="6"/>
        <v>2342225</v>
      </c>
      <c r="AZ12" s="1065">
        <f t="shared" si="6"/>
        <v>2590107.3384078024</v>
      </c>
      <c r="BA12" s="1066">
        <f t="shared" si="6"/>
        <v>505034.37409907917</v>
      </c>
      <c r="BB12" s="1062">
        <f t="shared" si="6"/>
        <v>1724874.2250499399</v>
      </c>
      <c r="BC12" s="1065">
        <f t="shared" si="6"/>
        <v>533273.65413589915</v>
      </c>
      <c r="BD12" s="1063">
        <f t="shared" si="6"/>
        <v>3672396.3592993692</v>
      </c>
      <c r="BE12" s="1062">
        <f t="shared" si="6"/>
        <v>1620056.1250499398</v>
      </c>
      <c r="BF12" s="1067">
        <f>SUM(BF13:BF18)</f>
        <v>1545708.4821186783</v>
      </c>
      <c r="BG12" s="1067">
        <f>SUM(BG13:BG18)</f>
        <v>3102058.2250499399</v>
      </c>
      <c r="BH12" s="1011">
        <f t="shared" si="1"/>
        <v>116852354.22976661</v>
      </c>
      <c r="BI12" s="1045">
        <f>SUM(BI13:BI18)</f>
        <v>129981785.92500001</v>
      </c>
      <c r="BJ12" s="1011">
        <f t="shared" si="2"/>
        <v>13129431.695233405</v>
      </c>
      <c r="BK12" s="1005"/>
    </row>
    <row r="13" spans="1:63" x14ac:dyDescent="0.25">
      <c r="A13" s="2477"/>
      <c r="B13" s="1038"/>
      <c r="C13" s="1068" t="s">
        <v>166</v>
      </c>
      <c r="D13" s="1038"/>
      <c r="E13" s="1040"/>
      <c r="F13" s="1041"/>
      <c r="G13" s="1042"/>
      <c r="H13" s="1955">
        <v>2432491</v>
      </c>
      <c r="I13" s="1956">
        <v>64941</v>
      </c>
      <c r="J13" s="1040">
        <v>0</v>
      </c>
      <c r="K13" s="1044">
        <v>0</v>
      </c>
      <c r="L13" s="1040">
        <v>0</v>
      </c>
      <c r="M13" s="1043">
        <v>1519376</v>
      </c>
      <c r="N13" s="1041">
        <v>1066417</v>
      </c>
      <c r="O13" s="1040">
        <v>2922</v>
      </c>
      <c r="P13" s="1044">
        <v>0</v>
      </c>
      <c r="Q13" s="1040">
        <v>1507559</v>
      </c>
      <c r="R13" s="1043">
        <v>656875</v>
      </c>
      <c r="S13" s="1041">
        <v>8262</v>
      </c>
      <c r="T13" s="1040">
        <v>186017</v>
      </c>
      <c r="U13" s="1044">
        <v>1416681</v>
      </c>
      <c r="V13" s="1040">
        <v>679082</v>
      </c>
      <c r="W13" s="1043">
        <v>0</v>
      </c>
      <c r="X13" s="1041">
        <v>92444</v>
      </c>
      <c r="Y13" s="1040">
        <v>1429693</v>
      </c>
      <c r="Z13" s="1044">
        <v>468005</v>
      </c>
      <c r="AA13" s="1040">
        <v>0</v>
      </c>
      <c r="AB13" s="1043"/>
      <c r="AC13" s="1041">
        <v>1514308</v>
      </c>
      <c r="AD13" s="1041">
        <f>489235+676124</f>
        <v>1165359</v>
      </c>
      <c r="AE13" s="1040"/>
      <c r="AF13" s="1040"/>
      <c r="AG13" s="1043">
        <v>1293035</v>
      </c>
      <c r="AH13" s="1041">
        <f>458949+677828</f>
        <v>1136777</v>
      </c>
      <c r="AI13" s="1040">
        <v>38582</v>
      </c>
      <c r="AJ13" s="1044">
        <v>0</v>
      </c>
      <c r="AK13" s="1040">
        <f>121564+1169</f>
        <v>122733</v>
      </c>
      <c r="AL13" s="1044">
        <v>1580917</v>
      </c>
      <c r="AM13" s="1040">
        <f>401086+200915</f>
        <v>602001</v>
      </c>
      <c r="AN13" s="1043">
        <v>0</v>
      </c>
      <c r="AO13" s="1041">
        <v>184700</v>
      </c>
      <c r="AP13" s="1040">
        <v>1411517</v>
      </c>
      <c r="AQ13" s="1044">
        <v>1192307</v>
      </c>
      <c r="AR13" s="1040">
        <v>0</v>
      </c>
      <c r="AS13" s="1041">
        <v>47234</v>
      </c>
      <c r="AT13" s="1041">
        <v>141079</v>
      </c>
      <c r="AU13" s="1040">
        <v>2613134</v>
      </c>
      <c r="AV13" s="1044">
        <v>861</v>
      </c>
      <c r="AW13" s="1040"/>
      <c r="AX13" s="1043">
        <v>215592</v>
      </c>
      <c r="AY13" s="1040">
        <v>1725939</v>
      </c>
      <c r="AZ13" s="1043">
        <v>1136777</v>
      </c>
      <c r="BA13" s="1044">
        <v>0</v>
      </c>
      <c r="BB13" s="1040">
        <v>0</v>
      </c>
      <c r="BC13" s="1043">
        <v>0</v>
      </c>
      <c r="BD13" s="1040">
        <v>2293035</v>
      </c>
      <c r="BE13" s="1097">
        <f>+BD13*0.34</f>
        <v>779631.9</v>
      </c>
      <c r="BF13" s="2428"/>
      <c r="BG13" s="1039">
        <v>1300000</v>
      </c>
      <c r="BH13" s="1011">
        <f t="shared" si="1"/>
        <v>32026283.899999999</v>
      </c>
      <c r="BI13" s="1045">
        <f>'Výdaje kapitol celkem'!I16</f>
        <v>38974924</v>
      </c>
      <c r="BJ13" s="1011">
        <f t="shared" si="2"/>
        <v>6948640.1000000015</v>
      </c>
      <c r="BK13" s="1045"/>
    </row>
    <row r="14" spans="1:63" x14ac:dyDescent="0.25">
      <c r="A14" s="2477"/>
      <c r="B14" s="1038"/>
      <c r="C14" s="1068" t="s">
        <v>117</v>
      </c>
      <c r="D14" s="1038"/>
      <c r="E14" s="1040"/>
      <c r="F14" s="1041"/>
      <c r="G14" s="1958">
        <v>66505</v>
      </c>
      <c r="H14" s="1960">
        <v>2509</v>
      </c>
      <c r="I14" s="1956">
        <v>22109</v>
      </c>
      <c r="J14" s="1959">
        <v>36359</v>
      </c>
      <c r="K14" s="1044"/>
      <c r="L14" s="1971">
        <v>14249</v>
      </c>
      <c r="M14" s="1043">
        <v>266479</v>
      </c>
      <c r="N14" s="1041">
        <v>38534</v>
      </c>
      <c r="O14" s="1040">
        <v>11946</v>
      </c>
      <c r="P14" s="1044">
        <v>14977</v>
      </c>
      <c r="Q14" s="1040">
        <v>25506</v>
      </c>
      <c r="R14" s="1043">
        <v>30690</v>
      </c>
      <c r="S14" s="1041">
        <v>127487</v>
      </c>
      <c r="T14" s="1040">
        <v>40460</v>
      </c>
      <c r="U14" s="1044">
        <v>79941</v>
      </c>
      <c r="V14" s="1040">
        <v>10419</v>
      </c>
      <c r="W14" s="1043">
        <v>0</v>
      </c>
      <c r="X14" s="1041">
        <v>2670.49</v>
      </c>
      <c r="Y14" s="1040">
        <v>20694</v>
      </c>
      <c r="Z14" s="1044">
        <v>40688</v>
      </c>
      <c r="AA14" s="1040">
        <v>34382.050000000003</v>
      </c>
      <c r="AB14" s="1043">
        <f>5106.2+11217.34</f>
        <v>16323.54</v>
      </c>
      <c r="AC14" s="1041">
        <v>84782</v>
      </c>
      <c r="AD14" s="1040">
        <v>36481</v>
      </c>
      <c r="AE14" s="1044">
        <v>101886</v>
      </c>
      <c r="AF14" s="1040">
        <f>78504+9571</f>
        <v>88075</v>
      </c>
      <c r="AG14" s="1043">
        <v>28529</v>
      </c>
      <c r="AH14" s="1041">
        <v>30522</v>
      </c>
      <c r="AI14" s="1040">
        <v>19134</v>
      </c>
      <c r="AJ14" s="1044">
        <v>0</v>
      </c>
      <c r="AK14" s="1040">
        <v>3548</v>
      </c>
      <c r="AL14" s="1044">
        <v>57230.41</v>
      </c>
      <c r="AM14" s="1040">
        <v>25544</v>
      </c>
      <c r="AN14" s="1043">
        <v>27103</v>
      </c>
      <c r="AO14" s="1041">
        <f>23548+20141</f>
        <v>43689</v>
      </c>
      <c r="AP14" s="1040">
        <v>24534</v>
      </c>
      <c r="AQ14" s="1044">
        <v>120882</v>
      </c>
      <c r="AR14" s="1040">
        <v>8316</v>
      </c>
      <c r="AS14" s="1043">
        <v>34170</v>
      </c>
      <c r="AT14" s="1041">
        <v>210116</v>
      </c>
      <c r="AU14" s="1040">
        <v>68282</v>
      </c>
      <c r="AV14" s="1044">
        <v>73630</v>
      </c>
      <c r="AW14" s="1040">
        <v>29646</v>
      </c>
      <c r="AX14" s="1043">
        <f>1389+16203</f>
        <v>17592</v>
      </c>
      <c r="AY14" s="1043">
        <v>72078</v>
      </c>
      <c r="AZ14" s="1043">
        <v>70148</v>
      </c>
      <c r="BA14" s="1044">
        <v>78965</v>
      </c>
      <c r="BB14" s="1040">
        <v>74102</v>
      </c>
      <c r="BC14" s="1043">
        <v>96321</v>
      </c>
      <c r="BD14" s="1041">
        <v>87104</v>
      </c>
      <c r="BE14" s="1040">
        <v>89652</v>
      </c>
      <c r="BF14" s="1039">
        <f>75892-57906+91466</f>
        <v>109452</v>
      </c>
      <c r="BG14" s="1039">
        <f>75613+144387</f>
        <v>220000</v>
      </c>
      <c r="BH14" s="1011">
        <f t="shared" si="1"/>
        <v>2934441.49</v>
      </c>
      <c r="BI14" s="1045">
        <f>'Souhrn příjmů a výdajů 2020'!J155+'Souhrn příjmů a výdajů 2020'!J156+'Souhrn příjmů a výdajů 2020'!J157+'Souhrn příjmů a výdajů 2020'!J158</f>
        <v>3424775</v>
      </c>
      <c r="BJ14" s="1011">
        <f t="shared" si="2"/>
        <v>490333.50999999978</v>
      </c>
      <c r="BK14" s="1045"/>
    </row>
    <row r="15" spans="1:63" x14ac:dyDescent="0.25">
      <c r="A15" s="2477"/>
      <c r="B15" s="1038"/>
      <c r="C15" s="1068" t="s">
        <v>167</v>
      </c>
      <c r="D15" s="1046"/>
      <c r="E15" s="1047"/>
      <c r="F15" s="1048"/>
      <c r="G15" s="1049">
        <v>2063</v>
      </c>
      <c r="H15" s="1957">
        <v>123933</v>
      </c>
      <c r="I15" s="1047">
        <v>58550</v>
      </c>
      <c r="J15" s="1047">
        <v>0</v>
      </c>
      <c r="K15" s="1051">
        <v>7210.7122227543714</v>
      </c>
      <c r="L15" s="1957">
        <v>295624</v>
      </c>
      <c r="M15" s="1047">
        <v>1462</v>
      </c>
      <c r="N15" s="1047">
        <v>114671</v>
      </c>
      <c r="O15" s="1047">
        <v>0</v>
      </c>
      <c r="P15" s="1051">
        <v>0</v>
      </c>
      <c r="Q15" s="1047">
        <v>100748</v>
      </c>
      <c r="R15" s="1047">
        <v>3123</v>
      </c>
      <c r="S15" s="1047">
        <v>61412</v>
      </c>
      <c r="T15" s="1047">
        <v>70873</v>
      </c>
      <c r="U15" s="1051">
        <v>35524</v>
      </c>
      <c r="V15" s="1047">
        <v>388207</v>
      </c>
      <c r="W15" s="1047">
        <v>230042</v>
      </c>
      <c r="X15" s="1047">
        <v>62773</v>
      </c>
      <c r="Y15" s="1047">
        <v>228329</v>
      </c>
      <c r="Z15" s="1051">
        <v>74897.240000000005</v>
      </c>
      <c r="AA15" s="1047">
        <v>271886.23</v>
      </c>
      <c r="AB15" s="1047">
        <v>150181</v>
      </c>
      <c r="AC15" s="1047">
        <v>546501</v>
      </c>
      <c r="AD15" s="1047">
        <v>212439</v>
      </c>
      <c r="AE15" s="1051">
        <v>554</v>
      </c>
      <c r="AF15" s="1047">
        <f>6642+150181</f>
        <v>156823</v>
      </c>
      <c r="AG15" s="1047">
        <v>97573</v>
      </c>
      <c r="AH15" s="1047">
        <v>69068</v>
      </c>
      <c r="AI15" s="1047">
        <v>114227</v>
      </c>
      <c r="AJ15" s="1051">
        <v>156276</v>
      </c>
      <c r="AK15" s="1047">
        <v>34310</v>
      </c>
      <c r="AL15" s="1051">
        <v>124140</v>
      </c>
      <c r="AM15" s="1047">
        <v>86529</v>
      </c>
      <c r="AN15" s="1047">
        <v>34772</v>
      </c>
      <c r="AO15" s="1051">
        <f>55357+10860</f>
        <v>66217</v>
      </c>
      <c r="AP15" s="1047">
        <v>115588</v>
      </c>
      <c r="AQ15" s="1051">
        <v>124616</v>
      </c>
      <c r="AR15" s="1047">
        <v>70609</v>
      </c>
      <c r="AS15" s="1047">
        <v>76544</v>
      </c>
      <c r="AT15" s="1051">
        <v>82043</v>
      </c>
      <c r="AU15" s="1047">
        <v>104638</v>
      </c>
      <c r="AV15" s="1051">
        <v>9866</v>
      </c>
      <c r="AW15" s="1047">
        <v>93959</v>
      </c>
      <c r="AX15" s="1047">
        <f>14394+37863</f>
        <v>52257</v>
      </c>
      <c r="AY15" s="1047">
        <v>107814</v>
      </c>
      <c r="AZ15" s="1050">
        <v>673156.30037676718</v>
      </c>
      <c r="BA15" s="1051">
        <v>175297.1490491392</v>
      </c>
      <c r="BB15" s="1047">
        <v>300000</v>
      </c>
      <c r="BC15" s="1047">
        <v>186180.42908595919</v>
      </c>
      <c r="BD15" s="1051">
        <v>300000</v>
      </c>
      <c r="BE15" s="1047">
        <v>300000</v>
      </c>
      <c r="BF15" s="1052">
        <v>300000</v>
      </c>
      <c r="BG15" s="1052">
        <f>483301-198832+35801-80984-8000</f>
        <v>231286</v>
      </c>
      <c r="BH15" s="1011">
        <f t="shared" si="1"/>
        <v>7284792.0607346203</v>
      </c>
      <c r="BI15" s="1045">
        <f>+'Souhrn příjmů a výdajů 2020'!J159+'Souhrn příjmů a výdajů 2020'!J160+'Souhrn příjmů a výdajů 2020'!J161+'Souhrn příjmů a výdajů 2020'!J162</f>
        <v>7302000</v>
      </c>
      <c r="BJ15" s="1011">
        <f t="shared" si="2"/>
        <v>17207.939265379682</v>
      </c>
      <c r="BK15" s="1005"/>
    </row>
    <row r="16" spans="1:63" x14ac:dyDescent="0.25">
      <c r="A16" s="2477"/>
      <c r="B16" s="1038"/>
      <c r="C16" s="1068" t="s">
        <v>1123</v>
      </c>
      <c r="D16" s="1046"/>
      <c r="E16" s="1047"/>
      <c r="F16" s="1048"/>
      <c r="G16" s="1954">
        <v>185227</v>
      </c>
      <c r="H16" s="1952">
        <v>490846</v>
      </c>
      <c r="I16" s="1953">
        <f>81553+240233</f>
        <v>321786</v>
      </c>
      <c r="J16" s="1047">
        <f>203224+2099179</f>
        <v>2302403</v>
      </c>
      <c r="K16" s="1051">
        <f>1107214.2388275+375639</f>
        <v>1482853.2388275</v>
      </c>
      <c r="L16" s="1957">
        <v>252179</v>
      </c>
      <c r="M16" s="1050">
        <v>359673</v>
      </c>
      <c r="N16" s="1048">
        <f>118954-33342</f>
        <v>85612</v>
      </c>
      <c r="O16" s="1047">
        <v>203834</v>
      </c>
      <c r="P16" s="1051">
        <v>265711</v>
      </c>
      <c r="Q16" s="1047">
        <v>518407</v>
      </c>
      <c r="R16" s="1050">
        <f>195475+451313</f>
        <v>646788</v>
      </c>
      <c r="S16" s="1048">
        <f>1210029-451313</f>
        <v>758716</v>
      </c>
      <c r="T16" s="1047">
        <f>132336-39325</f>
        <v>93011</v>
      </c>
      <c r="U16" s="1051">
        <v>993927</v>
      </c>
      <c r="V16" s="1047">
        <f>75362+223073</f>
        <v>298435</v>
      </c>
      <c r="W16" s="1050">
        <v>310091</v>
      </c>
      <c r="X16" s="1048">
        <f>439141.34+86818</f>
        <v>525959.34000000008</v>
      </c>
      <c r="Y16" s="1047">
        <v>712002</v>
      </c>
      <c r="Z16" s="1051">
        <v>490531.39</v>
      </c>
      <c r="AA16" s="1047">
        <v>902721.56</v>
      </c>
      <c r="AB16" s="1050">
        <f>4692+18028.32</f>
        <v>22720.32</v>
      </c>
      <c r="AC16" s="1048">
        <v>1308810</v>
      </c>
      <c r="AD16" s="1047">
        <v>540184</v>
      </c>
      <c r="AE16" s="1051">
        <v>92406</v>
      </c>
      <c r="AF16" s="1047">
        <f>1518902+23571</f>
        <v>1542473</v>
      </c>
      <c r="AG16" s="1050">
        <v>702287</v>
      </c>
      <c r="AH16" s="1048">
        <v>976796</v>
      </c>
      <c r="AI16" s="1047">
        <v>230261</v>
      </c>
      <c r="AJ16" s="1051">
        <v>273352</v>
      </c>
      <c r="AK16" s="1047">
        <f>42726.44+56761</f>
        <v>99487.44</v>
      </c>
      <c r="AL16" s="1051">
        <v>365697</v>
      </c>
      <c r="AM16" s="1047">
        <v>453368</v>
      </c>
      <c r="AN16" s="1050">
        <v>196254</v>
      </c>
      <c r="AO16" s="1048">
        <f>550715+154194+54450+27225</f>
        <v>786584</v>
      </c>
      <c r="AP16" s="1047">
        <v>73034</v>
      </c>
      <c r="AQ16" s="1051">
        <v>576437</v>
      </c>
      <c r="AR16" s="1047">
        <v>1106997</v>
      </c>
      <c r="AS16" s="1050">
        <f>158107+15435</f>
        <v>173542</v>
      </c>
      <c r="AT16" s="1048">
        <v>821244</v>
      </c>
      <c r="AU16" s="1047">
        <v>564664</v>
      </c>
      <c r="AV16" s="1051">
        <v>307580</v>
      </c>
      <c r="AW16" s="1047">
        <v>767540</v>
      </c>
      <c r="AX16" s="1050">
        <f>346215+7320</f>
        <v>353535</v>
      </c>
      <c r="AY16" s="1050">
        <v>410022</v>
      </c>
      <c r="AZ16" s="1050">
        <v>432401.03803103499</v>
      </c>
      <c r="BA16" s="1051">
        <v>250772.22504994</v>
      </c>
      <c r="BB16" s="1047">
        <v>1350772.2250499399</v>
      </c>
      <c r="BC16" s="1050">
        <v>250772.22504994</v>
      </c>
      <c r="BD16" s="1048">
        <v>992257.35929936904</v>
      </c>
      <c r="BE16" s="1047">
        <v>450772.22504994</v>
      </c>
      <c r="BF16" s="1052">
        <v>350772.22504994</v>
      </c>
      <c r="BG16" s="1052">
        <v>1350772.2250499399</v>
      </c>
      <c r="BH16" s="1011">
        <f t="shared" si="1"/>
        <v>30375280.036457542</v>
      </c>
      <c r="BI16" s="1045">
        <f>+'Souhrn příjmů a výdajů 2020'!J163+'Souhrn příjmů a výdajů 2020'!J164+'Souhrn příjmů a výdajů 2020'!J165+'Souhrn příjmů a výdajů 2020'!J166+'Souhrn příjmů a výdajů 2020'!J167+'Souhrn příjmů a výdajů 2020'!J168+'Souhrn příjmů a výdajů 2020'!J169+'Souhrn příjmů a výdajů 2020'!J170+'Souhrn příjmů a výdajů 2020'!J171+'Souhrn příjmů a výdajů 2020'!J172+'Souhrn příjmů a výdajů 2020'!J173+'Souhrn příjmů a výdajů 2020'!J174</f>
        <v>35505152</v>
      </c>
      <c r="BJ16" s="1011">
        <f t="shared" si="2"/>
        <v>5129871.9635424577</v>
      </c>
      <c r="BK16" s="1005"/>
    </row>
    <row r="17" spans="1:63" ht="14.45" customHeight="1" x14ac:dyDescent="0.25">
      <c r="A17" s="2477"/>
      <c r="B17" s="1038"/>
      <c r="C17" s="1068" t="s">
        <v>1879</v>
      </c>
      <c r="D17" s="1046"/>
      <c r="E17" s="1047"/>
      <c r="F17" s="1048"/>
      <c r="G17" s="1954">
        <v>2277625</v>
      </c>
      <c r="H17" s="1050">
        <v>0</v>
      </c>
      <c r="I17" s="1953">
        <v>821800</v>
      </c>
      <c r="J17" s="1047">
        <v>0</v>
      </c>
      <c r="K17" s="1051"/>
      <c r="L17" s="1957">
        <v>0</v>
      </c>
      <c r="M17" s="1050">
        <f>2559425-529119</f>
        <v>2030306</v>
      </c>
      <c r="N17" s="1048">
        <v>0</v>
      </c>
      <c r="O17" s="1047">
        <v>800000</v>
      </c>
      <c r="P17" s="1051">
        <v>0</v>
      </c>
      <c r="Q17" s="1047">
        <v>571900</v>
      </c>
      <c r="R17" s="1050">
        <v>0</v>
      </c>
      <c r="S17" s="1048">
        <v>1828955</v>
      </c>
      <c r="T17" s="1047">
        <v>216000</v>
      </c>
      <c r="U17" s="1051">
        <v>1770800</v>
      </c>
      <c r="V17" s="1047">
        <v>236000</v>
      </c>
      <c r="W17" s="1050">
        <f>1604425-259681</f>
        <v>1344744</v>
      </c>
      <c r="X17" s="1048">
        <v>0</v>
      </c>
      <c r="Y17" s="1047">
        <v>1180000</v>
      </c>
      <c r="Z17" s="1051">
        <v>961800</v>
      </c>
      <c r="AA17" s="1047">
        <v>1033625</v>
      </c>
      <c r="AB17" s="1050"/>
      <c r="AC17" s="1048">
        <v>2150000</v>
      </c>
      <c r="AD17" s="1047">
        <v>461800</v>
      </c>
      <c r="AE17" s="1051">
        <v>2604425</v>
      </c>
      <c r="AF17" s="1047">
        <v>0</v>
      </c>
      <c r="AG17" s="1050">
        <v>1570800</v>
      </c>
      <c r="AH17" s="1048">
        <v>461800</v>
      </c>
      <c r="AI17" s="1051">
        <v>2033625</v>
      </c>
      <c r="AJ17" s="1051">
        <v>1047200</v>
      </c>
      <c r="AK17" s="1047">
        <v>0</v>
      </c>
      <c r="AL17" s="1051">
        <v>1461800</v>
      </c>
      <c r="AM17" s="1047">
        <v>0</v>
      </c>
      <c r="AN17" s="1050">
        <v>1033625</v>
      </c>
      <c r="AO17" s="1048">
        <f>1047200+1000000</f>
        <v>2047200</v>
      </c>
      <c r="AP17" s="1047">
        <v>0</v>
      </c>
      <c r="AQ17" s="1051">
        <v>466690</v>
      </c>
      <c r="AR17" s="1047">
        <v>1033625</v>
      </c>
      <c r="AS17" s="1050">
        <v>2047200</v>
      </c>
      <c r="AT17" s="1048"/>
      <c r="AU17" s="1047">
        <v>461800</v>
      </c>
      <c r="AV17" s="1051"/>
      <c r="AW17" s="1047">
        <v>1033625</v>
      </c>
      <c r="AX17" s="1050">
        <v>2047200</v>
      </c>
      <c r="AY17" s="1050"/>
      <c r="AZ17" s="1050">
        <v>277625</v>
      </c>
      <c r="BA17" s="1051">
        <v>0</v>
      </c>
      <c r="BB17" s="1047">
        <v>0</v>
      </c>
      <c r="BC17" s="1050"/>
      <c r="BD17" s="1048">
        <v>0</v>
      </c>
      <c r="BE17" s="1047">
        <v>0</v>
      </c>
      <c r="BF17" s="1052">
        <f>529119+121800+366375-262655</f>
        <v>754639</v>
      </c>
      <c r="BG17" s="1052"/>
      <c r="BH17" s="1011">
        <f t="shared" si="1"/>
        <v>38068234</v>
      </c>
      <c r="BI17" s="1045">
        <f>+'Souhrn příjmů a výdajů 2020'!J179+'Souhrn příjmů a výdajů 2020'!J180+'Souhrn příjmů a výdajů 2020'!J185+'Souhrn příjmů a výdajů 2020'!J186</f>
        <v>37589499.68</v>
      </c>
      <c r="BJ17" s="1011">
        <f t="shared" si="2"/>
        <v>-478734.3200000003</v>
      </c>
      <c r="BK17" s="1005"/>
    </row>
    <row r="18" spans="1:63" x14ac:dyDescent="0.25">
      <c r="A18" s="2477"/>
      <c r="B18" s="1038"/>
      <c r="C18" s="1068" t="s">
        <v>169</v>
      </c>
      <c r="D18" s="1046"/>
      <c r="E18" s="1047"/>
      <c r="F18" s="1048"/>
      <c r="G18" s="1954">
        <v>3415</v>
      </c>
      <c r="H18" s="1952">
        <v>56956</v>
      </c>
      <c r="I18" s="1952">
        <f>136284-42350</f>
        <v>93934</v>
      </c>
      <c r="J18" s="1047">
        <f>188578-33342</f>
        <v>155236</v>
      </c>
      <c r="K18" s="1051">
        <f>381492.235505726-174032</f>
        <v>207460.23550572601</v>
      </c>
      <c r="L18" s="1957">
        <v>43548</v>
      </c>
      <c r="M18" s="1050">
        <v>188305</v>
      </c>
      <c r="N18" s="1048">
        <v>5721</v>
      </c>
      <c r="O18" s="1047">
        <f>159386-69776</f>
        <v>89610</v>
      </c>
      <c r="P18" s="1051">
        <v>76146</v>
      </c>
      <c r="Q18" s="1047">
        <f>220224-148295</f>
        <v>71929</v>
      </c>
      <c r="R18" s="1050">
        <v>15000</v>
      </c>
      <c r="S18" s="1048">
        <v>355047</v>
      </c>
      <c r="T18" s="1047">
        <v>5769</v>
      </c>
      <c r="U18" s="1051">
        <f>3086400+11220-39392</f>
        <v>3058228</v>
      </c>
      <c r="V18" s="1047">
        <f>117281-44509</f>
        <v>72772</v>
      </c>
      <c r="W18" s="1050">
        <v>9700</v>
      </c>
      <c r="X18" s="1048">
        <v>22500</v>
      </c>
      <c r="Y18" s="1047">
        <v>600</v>
      </c>
      <c r="Z18" s="1051">
        <v>224525</v>
      </c>
      <c r="AA18" s="1047">
        <v>299</v>
      </c>
      <c r="AB18" s="1050">
        <v>24880</v>
      </c>
      <c r="AC18" s="1048">
        <v>14450</v>
      </c>
      <c r="AD18" s="1047">
        <v>26271</v>
      </c>
      <c r="AE18" s="1051">
        <v>210485</v>
      </c>
      <c r="AF18" s="1047">
        <f>22350+24880</f>
        <v>47230</v>
      </c>
      <c r="AG18" s="1050">
        <v>1450</v>
      </c>
      <c r="AH18" s="1048">
        <v>4996</v>
      </c>
      <c r="AI18" s="1047">
        <v>189234.25</v>
      </c>
      <c r="AJ18" s="1051">
        <v>24960</v>
      </c>
      <c r="AK18" s="1047"/>
      <c r="AL18" s="1051">
        <v>32446</v>
      </c>
      <c r="AM18" s="1047">
        <v>31417</v>
      </c>
      <c r="AN18" s="1050">
        <v>170816</v>
      </c>
      <c r="AO18" s="1048">
        <f>12500+8576</f>
        <v>21076</v>
      </c>
      <c r="AP18" s="1047">
        <v>3598</v>
      </c>
      <c r="AQ18" s="1051">
        <v>23800</v>
      </c>
      <c r="AR18" s="1047">
        <v>163092</v>
      </c>
      <c r="AS18" s="1050">
        <v>7300</v>
      </c>
      <c r="AT18" s="1048">
        <v>24898</v>
      </c>
      <c r="AU18" s="1047">
        <v>141385</v>
      </c>
      <c r="AV18" s="1051">
        <v>165275</v>
      </c>
      <c r="AW18" s="1047">
        <v>15436</v>
      </c>
      <c r="AX18" s="1050">
        <f>3000+1910</f>
        <v>4910</v>
      </c>
      <c r="AY18" s="1050">
        <v>26372</v>
      </c>
      <c r="AZ18" s="1050"/>
      <c r="BA18" s="1051">
        <v>0</v>
      </c>
      <c r="BB18" s="1047"/>
      <c r="BC18" s="1050">
        <v>0</v>
      </c>
      <c r="BD18" s="1048">
        <v>0</v>
      </c>
      <c r="BE18" s="1047">
        <v>0</v>
      </c>
      <c r="BF18" s="1052">
        <v>30845.257068738239</v>
      </c>
      <c r="BG18" s="1052"/>
      <c r="BH18" s="1011">
        <f t="shared" si="1"/>
        <v>6163322.7425744645</v>
      </c>
      <c r="BI18" s="1045">
        <f>+'Souhrn příjmů a výdajů 2020'!J177+'Souhrn příjmů a výdajů 2020'!J178+'Souhrn příjmů a výdajů 2020'!J181+'Souhrn příjmů a výdajů 2020'!J182+'Souhrn příjmů a výdajů 2020'!J183+'Souhrn příjmů a výdajů 2020'!J184+'Souhrn příjmů a výdajů 2020'!J187</f>
        <v>7185435.2450000001</v>
      </c>
      <c r="BJ18" s="1011">
        <f t="shared" si="2"/>
        <v>1022112.5024255356</v>
      </c>
      <c r="BK18" s="1005"/>
    </row>
    <row r="19" spans="1:63" s="1024" customFormat="1" ht="14.25" thickBot="1" x14ac:dyDescent="0.3">
      <c r="A19" s="2477"/>
      <c r="B19" s="2480" t="s">
        <v>557</v>
      </c>
      <c r="C19" s="2481"/>
      <c r="D19" s="1069">
        <f t="shared" ref="D19:BE19" si="8">D5+D11-D12</f>
        <v>0</v>
      </c>
      <c r="E19" s="1070">
        <f t="shared" ref="E19:F19" si="9">E5+E11-E12</f>
        <v>0</v>
      </c>
      <c r="F19" s="1071">
        <f t="shared" si="9"/>
        <v>0</v>
      </c>
      <c r="G19" s="1072">
        <f t="shared" si="8"/>
        <v>3162297</v>
      </c>
      <c r="H19" s="1073">
        <f t="shared" si="8"/>
        <v>6959320</v>
      </c>
      <c r="I19" s="1071">
        <f t="shared" si="8"/>
        <v>5818355.0807985468</v>
      </c>
      <c r="J19" s="1070">
        <f t="shared" si="8"/>
        <v>9921101.0807985477</v>
      </c>
      <c r="K19" s="1074">
        <f t="shared" si="8"/>
        <v>8004080.2178053018</v>
      </c>
      <c r="L19" s="1070">
        <f t="shared" si="8"/>
        <v>12900547.298603848</v>
      </c>
      <c r="M19" s="1073">
        <f t="shared" si="8"/>
        <v>8852387.9652705137</v>
      </c>
      <c r="N19" s="1071">
        <f t="shared" si="8"/>
        <v>4093617.9152705139</v>
      </c>
      <c r="O19" s="1070">
        <f t="shared" si="8"/>
        <v>3262507.5819371808</v>
      </c>
      <c r="P19" s="1074">
        <f t="shared" si="8"/>
        <v>6649157.8673908832</v>
      </c>
      <c r="Q19" s="1070">
        <f t="shared" si="8"/>
        <v>1344765.8673908832</v>
      </c>
      <c r="R19" s="1073">
        <f t="shared" si="8"/>
        <v>24948.94739088323</v>
      </c>
      <c r="S19" s="1071">
        <f t="shared" si="8"/>
        <v>2700764.9473908832</v>
      </c>
      <c r="T19" s="1070">
        <f t="shared" si="8"/>
        <v>2910423.9473908832</v>
      </c>
      <c r="U19" s="1074">
        <f t="shared" si="8"/>
        <v>2466455.02818943</v>
      </c>
      <c r="V19" s="1070">
        <f t="shared" si="8"/>
        <v>1246896.4781894302</v>
      </c>
      <c r="W19" s="1073">
        <f t="shared" si="8"/>
        <v>719856.78951125313</v>
      </c>
      <c r="X19" s="1071">
        <f t="shared" si="8"/>
        <v>782563.28951125313</v>
      </c>
      <c r="Y19" s="1070">
        <f t="shared" si="8"/>
        <v>2991259.0295112533</v>
      </c>
      <c r="Z19" s="1074">
        <f t="shared" si="8"/>
        <v>7725138.5395112531</v>
      </c>
      <c r="AA19" s="1070">
        <f t="shared" si="8"/>
        <v>7782567.5295112543</v>
      </c>
      <c r="AB19" s="1073">
        <f t="shared" si="8"/>
        <v>7120238.8195112534</v>
      </c>
      <c r="AC19" s="1071">
        <f t="shared" si="8"/>
        <v>4810512.709511254</v>
      </c>
      <c r="AD19" s="1070">
        <f>AD5+AD11-AD12</f>
        <v>3376836.709511254</v>
      </c>
      <c r="AE19" s="1074">
        <f>AE5+AE11-AE12</f>
        <v>7605915.9795112535</v>
      </c>
      <c r="AF19" s="1070">
        <f t="shared" si="8"/>
        <v>5416778.7395112533</v>
      </c>
      <c r="AG19" s="1073">
        <f t="shared" si="8"/>
        <v>6985745.7395112533</v>
      </c>
      <c r="AH19" s="1071">
        <f t="shared" si="8"/>
        <v>4229595.7395112533</v>
      </c>
      <c r="AI19" s="1070">
        <f t="shared" si="8"/>
        <v>23065085.70951125</v>
      </c>
      <c r="AJ19" s="1074">
        <f t="shared" si="8"/>
        <v>19567949.809511252</v>
      </c>
      <c r="AK19" s="1070">
        <f t="shared" si="8"/>
        <v>20266382.36951125</v>
      </c>
      <c r="AL19" s="1074">
        <f t="shared" si="8"/>
        <v>29859378.359511249</v>
      </c>
      <c r="AM19" s="1070">
        <f t="shared" si="8"/>
        <v>27564104.359511249</v>
      </c>
      <c r="AN19" s="1073">
        <f t="shared" si="8"/>
        <v>28977922.359511249</v>
      </c>
      <c r="AO19" s="1071">
        <f t="shared" si="8"/>
        <v>10856800.440309796</v>
      </c>
      <c r="AP19" s="1070">
        <f t="shared" si="8"/>
        <v>12314336.440309796</v>
      </c>
      <c r="AQ19" s="1074">
        <f t="shared" si="8"/>
        <v>10373652.187775008</v>
      </c>
      <c r="AR19" s="1070">
        <f t="shared" si="8"/>
        <v>14830531.187775008</v>
      </c>
      <c r="AS19" s="1073">
        <f t="shared" si="8"/>
        <v>13155032.187775008</v>
      </c>
      <c r="AT19" s="1071">
        <f t="shared" si="8"/>
        <v>14133799.187775008</v>
      </c>
      <c r="AU19" s="1070">
        <f t="shared" si="8"/>
        <v>9859663.1877750084</v>
      </c>
      <c r="AV19" s="1074">
        <f t="shared" si="8"/>
        <v>11138920.187775008</v>
      </c>
      <c r="AW19" s="1070">
        <f t="shared" si="8"/>
        <v>10324645.187775008</v>
      </c>
      <c r="AX19" s="1073">
        <f t="shared" si="8"/>
        <v>7884445.1877750084</v>
      </c>
      <c r="AY19" s="1073">
        <f t="shared" si="8"/>
        <v>10544839.707775008</v>
      </c>
      <c r="AZ19" s="1073">
        <f t="shared" si="8"/>
        <v>9582025.3693672046</v>
      </c>
      <c r="BA19" s="1074">
        <f t="shared" si="8"/>
        <v>11943652.671070222</v>
      </c>
      <c r="BB19" s="1070">
        <f t="shared" si="8"/>
        <v>16935117.616813712</v>
      </c>
      <c r="BC19" s="1073">
        <f t="shared" si="8"/>
        <v>14333192.62934448</v>
      </c>
      <c r="BD19" s="1071">
        <f t="shared" si="8"/>
        <v>12769120.26425807</v>
      </c>
      <c r="BE19" s="1070">
        <f t="shared" si="8"/>
        <v>9781724.1675703432</v>
      </c>
      <c r="BF19" s="1075">
        <f>BF5+BF11-BF12</f>
        <v>11935364.546576854</v>
      </c>
      <c r="BG19" s="1075">
        <f>BG5+BG11-BG12</f>
        <v>16152008.447468307</v>
      </c>
      <c r="BH19" s="1011"/>
      <c r="BI19" s="1045"/>
      <c r="BJ19" s="1011"/>
      <c r="BK19" s="1005"/>
    </row>
    <row r="20" spans="1:63" x14ac:dyDescent="0.25">
      <c r="A20" s="2477"/>
      <c r="B20" s="1038"/>
      <c r="C20" s="1068" t="s">
        <v>7</v>
      </c>
      <c r="D20" s="1046"/>
      <c r="E20" s="1047"/>
      <c r="F20" s="1048"/>
      <c r="G20" s="1049"/>
      <c r="H20" s="1050">
        <v>0</v>
      </c>
      <c r="I20" s="1048">
        <v>0</v>
      </c>
      <c r="J20" s="1047">
        <v>243940.28718161976</v>
      </c>
      <c r="K20" s="1051">
        <v>0</v>
      </c>
      <c r="L20" s="1047">
        <v>0</v>
      </c>
      <c r="M20" s="1050">
        <v>0</v>
      </c>
      <c r="N20" s="1048">
        <v>0</v>
      </c>
      <c r="O20" s="1047">
        <v>251677.35534484385</v>
      </c>
      <c r="P20" s="1051">
        <v>0</v>
      </c>
      <c r="Q20" s="1047">
        <v>0</v>
      </c>
      <c r="R20" s="1050">
        <v>0</v>
      </c>
      <c r="S20" s="1048">
        <v>210408</v>
      </c>
      <c r="T20" s="1047">
        <v>362109</v>
      </c>
      <c r="U20" s="1051">
        <v>0</v>
      </c>
      <c r="V20" s="1047">
        <v>251677.35534484385</v>
      </c>
      <c r="W20" s="1050">
        <v>0</v>
      </c>
      <c r="X20" s="1048">
        <v>0</v>
      </c>
      <c r="Y20" s="1047">
        <v>0</v>
      </c>
      <c r="Z20" s="1051">
        <v>0</v>
      </c>
      <c r="AA20" s="1047">
        <v>0</v>
      </c>
      <c r="AB20" s="1050">
        <v>147038.10999999999</v>
      </c>
      <c r="AC20" s="1048"/>
      <c r="AD20" s="1047"/>
      <c r="AE20" s="1051">
        <v>149500</v>
      </c>
      <c r="AF20" s="1047"/>
      <c r="AG20" s="1050">
        <v>0</v>
      </c>
      <c r="AH20" s="1048">
        <v>0</v>
      </c>
      <c r="AI20" s="1047">
        <v>0</v>
      </c>
      <c r="AJ20" s="1051">
        <v>0</v>
      </c>
      <c r="AK20" s="1047">
        <f>150508+0.6</f>
        <v>150508.6</v>
      </c>
      <c r="AL20" s="1051"/>
      <c r="AM20" s="1047">
        <v>0</v>
      </c>
      <c r="AN20" s="1050">
        <v>0</v>
      </c>
      <c r="AO20" s="1048">
        <v>150775</v>
      </c>
      <c r="AP20" s="1047">
        <v>0</v>
      </c>
      <c r="AQ20" s="1051">
        <v>0</v>
      </c>
      <c r="AR20" s="1047">
        <v>0</v>
      </c>
      <c r="AS20" s="1050">
        <v>293360</v>
      </c>
      <c r="AT20" s="1048"/>
      <c r="AU20" s="1047">
        <v>0</v>
      </c>
      <c r="AV20" s="1051"/>
      <c r="AW20" s="1047"/>
      <c r="AX20" s="1050">
        <v>144304.48000000001</v>
      </c>
      <c r="AY20" s="1050">
        <v>0</v>
      </c>
      <c r="AZ20" s="1050">
        <v>0</v>
      </c>
      <c r="BA20" s="1051">
        <v>0</v>
      </c>
      <c r="BB20" s="1047">
        <v>0</v>
      </c>
      <c r="BC20" s="1050">
        <v>144304.48000000001</v>
      </c>
      <c r="BD20" s="1048">
        <v>0</v>
      </c>
      <c r="BE20" s="1047">
        <v>0</v>
      </c>
      <c r="BF20" s="1052">
        <v>0</v>
      </c>
      <c r="BG20" s="1052"/>
      <c r="BH20" s="1011">
        <f t="shared" si="1"/>
        <v>2499602.6678713076</v>
      </c>
      <c r="BI20" s="1045">
        <f>+'Výdaje kapitol celkem'!J53</f>
        <v>2248528.8254</v>
      </c>
      <c r="BJ20" s="1011">
        <f t="shared" si="2"/>
        <v>-251073.84247130761</v>
      </c>
      <c r="BK20" s="1005"/>
    </row>
    <row r="21" spans="1:63" x14ac:dyDescent="0.25">
      <c r="A21" s="2477"/>
      <c r="B21" s="1038"/>
      <c r="C21" s="1076" t="s">
        <v>364</v>
      </c>
      <c r="D21" s="1046"/>
      <c r="E21" s="1047"/>
      <c r="F21" s="1048"/>
      <c r="G21" s="1049">
        <v>0</v>
      </c>
      <c r="H21" s="1050">
        <v>103711.91920145362</v>
      </c>
      <c r="I21" s="1048">
        <v>0</v>
      </c>
      <c r="J21" s="1047">
        <v>0</v>
      </c>
      <c r="K21" s="1051">
        <v>103711.91920145362</v>
      </c>
      <c r="L21" s="1047">
        <v>0</v>
      </c>
      <c r="M21" s="1050">
        <v>0</v>
      </c>
      <c r="N21" s="1048">
        <v>0</v>
      </c>
      <c r="O21" s="1047">
        <v>103711.91920145362</v>
      </c>
      <c r="P21" s="1051">
        <v>0</v>
      </c>
      <c r="Q21" s="1047">
        <v>0</v>
      </c>
      <c r="R21" s="1050">
        <v>500000</v>
      </c>
      <c r="S21" s="1048">
        <v>0</v>
      </c>
      <c r="T21" s="1047">
        <v>103711.91920145362</v>
      </c>
      <c r="U21" s="1051">
        <v>0</v>
      </c>
      <c r="V21" s="1047">
        <v>0</v>
      </c>
      <c r="W21" s="1050">
        <v>0</v>
      </c>
      <c r="X21" s="1048">
        <v>0</v>
      </c>
      <c r="Y21" s="1047">
        <v>244000</v>
      </c>
      <c r="Z21" s="1051"/>
      <c r="AA21" s="1047">
        <v>0</v>
      </c>
      <c r="AB21" s="1050"/>
      <c r="AC21" s="1048"/>
      <c r="AD21" s="1047"/>
      <c r="AE21" s="1051"/>
      <c r="AF21" s="1047"/>
      <c r="AG21" s="1050">
        <v>244000</v>
      </c>
      <c r="AH21" s="1048">
        <v>0</v>
      </c>
      <c r="AI21" s="1047">
        <v>0</v>
      </c>
      <c r="AJ21" s="1051">
        <v>0</v>
      </c>
      <c r="AK21" s="1047">
        <v>0</v>
      </c>
      <c r="AL21" s="1051">
        <v>1294000</v>
      </c>
      <c r="AM21" s="1047">
        <v>0</v>
      </c>
      <c r="AN21" s="1050">
        <v>103711.91920145362</v>
      </c>
      <c r="AO21" s="1048">
        <v>244000</v>
      </c>
      <c r="AP21" s="1047">
        <v>103711.91920145362</v>
      </c>
      <c r="AQ21" s="1051">
        <v>0</v>
      </c>
      <c r="AR21" s="1047">
        <v>0</v>
      </c>
      <c r="AS21" s="1050">
        <f>1050000+244000</f>
        <v>1294000</v>
      </c>
      <c r="AT21" s="1048">
        <v>700000</v>
      </c>
      <c r="AU21" s="1047">
        <v>700000</v>
      </c>
      <c r="AV21" s="1051"/>
      <c r="AW21" s="1047"/>
      <c r="AX21" s="1050">
        <v>244000</v>
      </c>
      <c r="AY21" s="1050">
        <v>0</v>
      </c>
      <c r="AZ21" s="1050">
        <v>103711.91920145362</v>
      </c>
      <c r="BA21" s="1051">
        <v>0</v>
      </c>
      <c r="BB21" s="1047">
        <v>0</v>
      </c>
      <c r="BC21" s="1050">
        <v>0</v>
      </c>
      <c r="BD21" s="1048">
        <v>151597.97163778674</v>
      </c>
      <c r="BE21" s="1047">
        <v>0</v>
      </c>
      <c r="BF21" s="1052">
        <f>300000-140288</f>
        <v>159712</v>
      </c>
      <c r="BG21" s="1052"/>
      <c r="BH21" s="1011">
        <f t="shared" si="1"/>
        <v>6501293.4060479617</v>
      </c>
      <c r="BI21" s="1045">
        <f>'Výdaje kapitol celkem'!I65</f>
        <v>4680000</v>
      </c>
      <c r="BJ21" s="1011">
        <f t="shared" si="2"/>
        <v>-1821293.4060479617</v>
      </c>
      <c r="BK21" s="1005"/>
    </row>
    <row r="22" spans="1:63" x14ac:dyDescent="0.25">
      <c r="A22" s="2477"/>
      <c r="B22" s="1038"/>
      <c r="C22" s="1076" t="s">
        <v>154</v>
      </c>
      <c r="D22" s="1046"/>
      <c r="E22" s="1047"/>
      <c r="F22" s="1048"/>
      <c r="G22" s="1049"/>
      <c r="H22" s="1050"/>
      <c r="I22" s="1048"/>
      <c r="J22" s="1047"/>
      <c r="K22" s="1051"/>
      <c r="L22" s="1047"/>
      <c r="M22" s="1050"/>
      <c r="N22" s="1048"/>
      <c r="O22" s="1047"/>
      <c r="P22" s="1051"/>
      <c r="Q22" s="1047"/>
      <c r="R22" s="1050"/>
      <c r="S22" s="1048"/>
      <c r="T22" s="1047"/>
      <c r="U22" s="1051"/>
      <c r="V22" s="1047"/>
      <c r="W22" s="1050"/>
      <c r="X22" s="1048"/>
      <c r="Y22" s="1047"/>
      <c r="Z22" s="1051"/>
      <c r="AA22" s="1047"/>
      <c r="AB22" s="1050"/>
      <c r="AC22" s="1048"/>
      <c r="AD22" s="1047"/>
      <c r="AE22" s="1051"/>
      <c r="AF22" s="1047"/>
      <c r="AG22" s="1050"/>
      <c r="AH22" s="1048"/>
      <c r="AI22" s="1047"/>
      <c r="AJ22" s="1051"/>
      <c r="AK22" s="1047"/>
      <c r="AL22" s="1051"/>
      <c r="AM22" s="1047"/>
      <c r="AN22" s="1050"/>
      <c r="AO22" s="1048"/>
      <c r="AP22" s="1047"/>
      <c r="AQ22" s="1051"/>
      <c r="AR22" s="1047"/>
      <c r="AS22" s="1050"/>
      <c r="AT22" s="1048"/>
      <c r="AU22" s="1047"/>
      <c r="AV22" s="1051"/>
      <c r="AW22" s="1047"/>
      <c r="AX22" s="1050"/>
      <c r="AY22" s="1050"/>
      <c r="AZ22" s="1050"/>
      <c r="BA22" s="1051"/>
      <c r="BB22" s="1047"/>
      <c r="BC22" s="1050"/>
      <c r="BD22" s="1048"/>
      <c r="BE22" s="1047"/>
      <c r="BF22" s="1052"/>
      <c r="BG22" s="1052"/>
      <c r="BH22" s="1011">
        <f t="shared" si="1"/>
        <v>0</v>
      </c>
      <c r="BI22" s="1045"/>
      <c r="BJ22" s="1011">
        <f t="shared" si="2"/>
        <v>0</v>
      </c>
      <c r="BK22" s="1005"/>
    </row>
    <row r="23" spans="1:63" s="1024" customFormat="1" ht="14.25" thickBot="1" x14ac:dyDescent="0.3">
      <c r="A23" s="2482"/>
      <c r="B23" s="2480" t="s">
        <v>558</v>
      </c>
      <c r="C23" s="2481"/>
      <c r="D23" s="1069">
        <f t="shared" ref="D23:BF23" si="10">D19-D20-D22-D21</f>
        <v>0</v>
      </c>
      <c r="E23" s="1070">
        <f t="shared" si="10"/>
        <v>0</v>
      </c>
      <c r="F23" s="1071">
        <f t="shared" si="10"/>
        <v>0</v>
      </c>
      <c r="G23" s="1072">
        <f t="shared" si="10"/>
        <v>3162297</v>
      </c>
      <c r="H23" s="1073">
        <f t="shared" si="10"/>
        <v>6855608.0807985468</v>
      </c>
      <c r="I23" s="1071">
        <f t="shared" si="10"/>
        <v>5818355.0807985468</v>
      </c>
      <c r="J23" s="1070">
        <f t="shared" si="10"/>
        <v>9677160.7936169282</v>
      </c>
      <c r="K23" s="1074">
        <f t="shared" si="10"/>
        <v>7900368.2986038486</v>
      </c>
      <c r="L23" s="1070">
        <f t="shared" si="10"/>
        <v>12900547.298603848</v>
      </c>
      <c r="M23" s="1073">
        <f t="shared" si="10"/>
        <v>8852387.9652705137</v>
      </c>
      <c r="N23" s="1071">
        <f t="shared" si="10"/>
        <v>4093617.9152705139</v>
      </c>
      <c r="O23" s="1070">
        <f t="shared" si="10"/>
        <v>2907118.3073908831</v>
      </c>
      <c r="P23" s="1074">
        <f t="shared" si="10"/>
        <v>6649157.8673908832</v>
      </c>
      <c r="Q23" s="1070">
        <f t="shared" si="10"/>
        <v>1344765.8673908832</v>
      </c>
      <c r="R23" s="1073">
        <f t="shared" si="10"/>
        <v>-475051.05260911677</v>
      </c>
      <c r="S23" s="1071">
        <f t="shared" si="10"/>
        <v>2490356.9473908832</v>
      </c>
      <c r="T23" s="1070">
        <f t="shared" si="10"/>
        <v>2444603.0281894295</v>
      </c>
      <c r="U23" s="1074">
        <f t="shared" si="10"/>
        <v>2466455.02818943</v>
      </c>
      <c r="V23" s="1070">
        <f t="shared" si="10"/>
        <v>995219.12284458638</v>
      </c>
      <c r="W23" s="1073">
        <f t="shared" si="10"/>
        <v>719856.78951125313</v>
      </c>
      <c r="X23" s="1071">
        <f t="shared" si="10"/>
        <v>782563.28951125313</v>
      </c>
      <c r="Y23" s="1070">
        <f t="shared" si="10"/>
        <v>2747259.0295112533</v>
      </c>
      <c r="Z23" s="1074">
        <f t="shared" si="10"/>
        <v>7725138.5395112531</v>
      </c>
      <c r="AA23" s="1070">
        <f t="shared" si="10"/>
        <v>7782567.5295112543</v>
      </c>
      <c r="AB23" s="1073">
        <f t="shared" si="10"/>
        <v>6973200.7095112531</v>
      </c>
      <c r="AC23" s="1071">
        <f t="shared" si="10"/>
        <v>4810512.709511254</v>
      </c>
      <c r="AD23" s="1070">
        <f t="shared" si="10"/>
        <v>3376836.709511254</v>
      </c>
      <c r="AE23" s="1074">
        <f t="shared" si="10"/>
        <v>7456415.9795112535</v>
      </c>
      <c r="AF23" s="1070">
        <f t="shared" si="10"/>
        <v>5416778.7395112533</v>
      </c>
      <c r="AG23" s="1073">
        <f t="shared" si="10"/>
        <v>6741745.7395112533</v>
      </c>
      <c r="AH23" s="1071">
        <f t="shared" si="10"/>
        <v>4229595.7395112533</v>
      </c>
      <c r="AI23" s="1070">
        <f t="shared" si="10"/>
        <v>23065085.70951125</v>
      </c>
      <c r="AJ23" s="1074">
        <f t="shared" si="10"/>
        <v>19567949.809511252</v>
      </c>
      <c r="AK23" s="1070">
        <f t="shared" si="10"/>
        <v>20115873.769511249</v>
      </c>
      <c r="AL23" s="1074">
        <f t="shared" si="10"/>
        <v>28565378.359511249</v>
      </c>
      <c r="AM23" s="1070">
        <f t="shared" si="10"/>
        <v>27564104.359511249</v>
      </c>
      <c r="AN23" s="1073">
        <f t="shared" si="10"/>
        <v>28874210.440309796</v>
      </c>
      <c r="AO23" s="1071">
        <f t="shared" si="10"/>
        <v>10462025.440309796</v>
      </c>
      <c r="AP23" s="1070">
        <f t="shared" si="10"/>
        <v>12210624.521108342</v>
      </c>
      <c r="AQ23" s="1074">
        <f t="shared" si="10"/>
        <v>10373652.187775008</v>
      </c>
      <c r="AR23" s="1070">
        <f t="shared" si="10"/>
        <v>14830531.187775008</v>
      </c>
      <c r="AS23" s="1073">
        <f t="shared" si="10"/>
        <v>11567672.187775008</v>
      </c>
      <c r="AT23" s="1071">
        <f t="shared" si="10"/>
        <v>13433799.187775008</v>
      </c>
      <c r="AU23" s="1070">
        <f t="shared" si="10"/>
        <v>9159663.1877750084</v>
      </c>
      <c r="AV23" s="1074">
        <f t="shared" si="10"/>
        <v>11138920.187775008</v>
      </c>
      <c r="AW23" s="1070">
        <f t="shared" si="10"/>
        <v>10324645.187775008</v>
      </c>
      <c r="AX23" s="1073">
        <f t="shared" si="10"/>
        <v>7496140.7077750079</v>
      </c>
      <c r="AY23" s="1073">
        <f t="shared" si="10"/>
        <v>10544839.707775008</v>
      </c>
      <c r="AZ23" s="1073">
        <f t="shared" si="10"/>
        <v>9478313.4501657505</v>
      </c>
      <c r="BA23" s="1074">
        <f t="shared" si="10"/>
        <v>11943652.671070222</v>
      </c>
      <c r="BB23" s="1070">
        <f t="shared" si="10"/>
        <v>16935117.616813712</v>
      </c>
      <c r="BC23" s="1073">
        <f t="shared" si="10"/>
        <v>14188888.14934448</v>
      </c>
      <c r="BD23" s="1071">
        <f t="shared" si="10"/>
        <v>12617522.292620283</v>
      </c>
      <c r="BE23" s="1070">
        <f t="shared" si="10"/>
        <v>9781724.1675703432</v>
      </c>
      <c r="BF23" s="1075">
        <f t="shared" si="10"/>
        <v>11775652.546576854</v>
      </c>
      <c r="BG23" s="1075">
        <f t="shared" ref="BG23" si="11">BG19-BG20-BG22-BG21</f>
        <v>16152008.447468307</v>
      </c>
      <c r="BH23" s="1011"/>
      <c r="BI23" s="1045"/>
      <c r="BJ23" s="1011"/>
      <c r="BK23" s="1005"/>
    </row>
    <row r="24" spans="1:63" x14ac:dyDescent="0.25">
      <c r="A24" s="2476" t="s">
        <v>566</v>
      </c>
      <c r="B24" s="1038"/>
      <c r="C24" s="1068" t="s">
        <v>278</v>
      </c>
      <c r="D24" s="1046"/>
      <c r="E24" s="1047"/>
      <c r="F24" s="1048"/>
      <c r="G24" s="1049">
        <v>0</v>
      </c>
      <c r="H24" s="1050">
        <v>0</v>
      </c>
      <c r="I24" s="1048">
        <v>0</v>
      </c>
      <c r="J24" s="1047">
        <v>0</v>
      </c>
      <c r="K24" s="1051">
        <v>0</v>
      </c>
      <c r="L24" s="1047">
        <v>5416.666666666667</v>
      </c>
      <c r="M24" s="1050">
        <v>0</v>
      </c>
      <c r="N24" s="1048">
        <v>5416.666666666667</v>
      </c>
      <c r="O24" s="1047">
        <v>0</v>
      </c>
      <c r="P24" s="1051">
        <v>0</v>
      </c>
      <c r="Q24" s="1047">
        <v>0</v>
      </c>
      <c r="R24" s="1050">
        <v>0</v>
      </c>
      <c r="S24" s="1048">
        <v>0</v>
      </c>
      <c r="T24" s="1047">
        <v>0</v>
      </c>
      <c r="U24" s="1051">
        <v>0</v>
      </c>
      <c r="V24" s="1047">
        <v>5416.666666666667</v>
      </c>
      <c r="W24" s="1050">
        <v>0</v>
      </c>
      <c r="X24" s="1048">
        <v>0</v>
      </c>
      <c r="Y24" s="1047">
        <v>0</v>
      </c>
      <c r="Z24" s="1051">
        <v>0</v>
      </c>
      <c r="AA24" s="1047">
        <v>0</v>
      </c>
      <c r="AB24" s="1050">
        <v>0</v>
      </c>
      <c r="AC24" s="1048">
        <v>0</v>
      </c>
      <c r="AD24" s="1047">
        <v>0</v>
      </c>
      <c r="AE24" s="1051">
        <v>0</v>
      </c>
      <c r="AF24" s="1047">
        <v>0</v>
      </c>
      <c r="AG24" s="1050">
        <v>0</v>
      </c>
      <c r="AH24" s="1048"/>
      <c r="AI24" s="1047">
        <v>0</v>
      </c>
      <c r="AJ24" s="1051">
        <v>0</v>
      </c>
      <c r="AK24" s="1047">
        <v>0</v>
      </c>
      <c r="AL24" s="1051"/>
      <c r="AM24" s="1047">
        <v>0</v>
      </c>
      <c r="AN24" s="1050">
        <v>0</v>
      </c>
      <c r="AO24" s="1048">
        <v>0</v>
      </c>
      <c r="AP24" s="1047">
        <v>5416.666666666667</v>
      </c>
      <c r="AQ24" s="1051">
        <v>0</v>
      </c>
      <c r="AR24" s="1047">
        <v>0</v>
      </c>
      <c r="AS24" s="1050">
        <v>0</v>
      </c>
      <c r="AT24" s="1048"/>
      <c r="AU24" s="1047">
        <v>0</v>
      </c>
      <c r="AV24" s="1051">
        <v>0</v>
      </c>
      <c r="AW24" s="1047"/>
      <c r="AX24" s="1050"/>
      <c r="AY24" s="1050">
        <v>0</v>
      </c>
      <c r="AZ24" s="1050">
        <v>0</v>
      </c>
      <c r="BA24" s="1051">
        <v>0</v>
      </c>
      <c r="BB24" s="1047">
        <v>5416.666666666667</v>
      </c>
      <c r="BC24" s="1050">
        <v>0</v>
      </c>
      <c r="BD24" s="1048">
        <v>5416</v>
      </c>
      <c r="BE24" s="1047">
        <v>0</v>
      </c>
      <c r="BF24" s="1052">
        <v>5417</v>
      </c>
      <c r="BG24" s="1052"/>
      <c r="BH24" s="1011">
        <f t="shared" si="1"/>
        <v>37916.333333333336</v>
      </c>
      <c r="BI24" s="1045">
        <f>'Souhrn příjmů a výdajů 2020'!J88</f>
        <v>65000</v>
      </c>
      <c r="BJ24" s="1011">
        <f t="shared" si="2"/>
        <v>27083.666666666664</v>
      </c>
      <c r="BK24" s="1005"/>
    </row>
    <row r="25" spans="1:63" x14ac:dyDescent="0.25">
      <c r="A25" s="2477"/>
      <c r="B25" s="1038"/>
      <c r="C25" s="1068" t="s">
        <v>559</v>
      </c>
      <c r="D25" s="1046"/>
      <c r="E25" s="1047"/>
      <c r="F25" s="1048"/>
      <c r="G25" s="1049"/>
      <c r="H25" s="1050"/>
      <c r="I25" s="1048"/>
      <c r="J25" s="1047"/>
      <c r="K25" s="1051"/>
      <c r="L25" s="1047"/>
      <c r="M25" s="1050"/>
      <c r="N25" s="1048"/>
      <c r="O25" s="1047"/>
      <c r="P25" s="1051"/>
      <c r="Q25" s="1047"/>
      <c r="R25" s="1050"/>
      <c r="S25" s="1048"/>
      <c r="T25" s="1047"/>
      <c r="U25" s="1051"/>
      <c r="V25" s="1047"/>
      <c r="W25" s="1050"/>
      <c r="X25" s="1048"/>
      <c r="Y25" s="1047"/>
      <c r="Z25" s="1051"/>
      <c r="AA25" s="1047"/>
      <c r="AB25" s="1050"/>
      <c r="AC25" s="1048"/>
      <c r="AD25" s="1047"/>
      <c r="AE25" s="1051"/>
      <c r="AF25" s="1047"/>
      <c r="AG25" s="1050"/>
      <c r="AH25" s="1048"/>
      <c r="AI25" s="1047"/>
      <c r="AJ25" s="1051"/>
      <c r="AK25" s="1047"/>
      <c r="AL25" s="1051"/>
      <c r="AM25" s="1047"/>
      <c r="AN25" s="1050"/>
      <c r="AO25" s="1048"/>
      <c r="AP25" s="1047"/>
      <c r="AQ25" s="1051"/>
      <c r="AR25" s="1047"/>
      <c r="AS25" s="1050"/>
      <c r="AT25" s="1048"/>
      <c r="AU25" s="1047"/>
      <c r="AV25" s="1051"/>
      <c r="AW25" s="1047"/>
      <c r="AX25" s="1050"/>
      <c r="AY25" s="1050"/>
      <c r="AZ25" s="1050"/>
      <c r="BA25" s="1051"/>
      <c r="BB25" s="1047"/>
      <c r="BC25" s="1050"/>
      <c r="BD25" s="1048"/>
      <c r="BE25" s="1047"/>
      <c r="BF25" s="1052"/>
      <c r="BG25" s="1052"/>
      <c r="BH25" s="1011">
        <f t="shared" si="1"/>
        <v>0</v>
      </c>
      <c r="BI25" s="1045"/>
      <c r="BJ25" s="1011">
        <f t="shared" si="2"/>
        <v>0</v>
      </c>
      <c r="BK25" s="1005"/>
    </row>
    <row r="26" spans="1:63" s="1084" customFormat="1" ht="15.75" customHeight="1" thickBot="1" x14ac:dyDescent="0.3">
      <c r="A26" s="2477"/>
      <c r="B26" s="2478" t="s">
        <v>560</v>
      </c>
      <c r="C26" s="2479"/>
      <c r="D26" s="1077">
        <f t="shared" ref="D26:AI26" si="12">SUM(D27:D53)</f>
        <v>0</v>
      </c>
      <c r="E26" s="1078">
        <f t="shared" si="12"/>
        <v>0</v>
      </c>
      <c r="F26" s="1079">
        <f t="shared" si="12"/>
        <v>0</v>
      </c>
      <c r="G26" s="1080">
        <f t="shared" si="12"/>
        <v>0</v>
      </c>
      <c r="H26" s="1081">
        <f t="shared" si="12"/>
        <v>0</v>
      </c>
      <c r="I26" s="1079">
        <f t="shared" si="12"/>
        <v>42350</v>
      </c>
      <c r="J26" s="1078">
        <f t="shared" si="12"/>
        <v>33341.550000000003</v>
      </c>
      <c r="K26" s="1082">
        <f t="shared" si="12"/>
        <v>174032</v>
      </c>
      <c r="L26" s="1078">
        <f t="shared" si="12"/>
        <v>0</v>
      </c>
      <c r="M26" s="1081">
        <f t="shared" si="12"/>
        <v>6364119.0499999998</v>
      </c>
      <c r="N26" s="1079">
        <f t="shared" si="12"/>
        <v>33342</v>
      </c>
      <c r="O26" s="1078">
        <f t="shared" si="12"/>
        <v>69775.44</v>
      </c>
      <c r="P26" s="1082">
        <f t="shared" si="12"/>
        <v>2861059</v>
      </c>
      <c r="Q26" s="1078">
        <f t="shared" si="12"/>
        <v>148294.92000000001</v>
      </c>
      <c r="R26" s="1081">
        <f t="shared" si="12"/>
        <v>22240</v>
      </c>
      <c r="S26" s="1079">
        <f t="shared" si="12"/>
        <v>333864</v>
      </c>
      <c r="T26" s="1078">
        <f t="shared" si="12"/>
        <v>39325</v>
      </c>
      <c r="U26" s="1082">
        <f t="shared" si="12"/>
        <v>76033.55</v>
      </c>
      <c r="V26" s="1078">
        <f t="shared" si="12"/>
        <v>44510</v>
      </c>
      <c r="W26" s="1081">
        <f t="shared" si="12"/>
        <v>51492</v>
      </c>
      <c r="X26" s="1079">
        <f t="shared" si="12"/>
        <v>0</v>
      </c>
      <c r="Y26" s="1078">
        <f t="shared" si="12"/>
        <v>0</v>
      </c>
      <c r="Z26" s="1082">
        <f t="shared" si="12"/>
        <v>78970</v>
      </c>
      <c r="AA26" s="1078">
        <f t="shared" si="12"/>
        <v>5139636.47</v>
      </c>
      <c r="AB26" s="1081">
        <f t="shared" si="12"/>
        <v>0</v>
      </c>
      <c r="AC26" s="1079">
        <f t="shared" si="12"/>
        <v>8470</v>
      </c>
      <c r="AD26" s="1078">
        <f t="shared" si="12"/>
        <v>182393</v>
      </c>
      <c r="AE26" s="1082">
        <f t="shared" si="12"/>
        <v>2629523.2400000002</v>
      </c>
      <c r="AF26" s="1078">
        <f t="shared" si="12"/>
        <v>1409854</v>
      </c>
      <c r="AG26" s="1081">
        <f t="shared" si="12"/>
        <v>852169</v>
      </c>
      <c r="AH26" s="1079">
        <f t="shared" si="12"/>
        <v>30250</v>
      </c>
      <c r="AI26" s="1078">
        <f t="shared" si="12"/>
        <v>2112768.9</v>
      </c>
      <c r="AJ26" s="1082">
        <f t="shared" ref="AJ26:BG26" si="13">SUM(AJ27:AJ53)</f>
        <v>0</v>
      </c>
      <c r="AK26" s="1078">
        <f t="shared" si="13"/>
        <v>42701</v>
      </c>
      <c r="AL26" s="1082">
        <f t="shared" si="13"/>
        <v>171890</v>
      </c>
      <c r="AM26" s="1078">
        <f t="shared" si="13"/>
        <v>0</v>
      </c>
      <c r="AN26" s="1081">
        <f t="shared" si="13"/>
        <v>15032000</v>
      </c>
      <c r="AO26" s="1079">
        <f t="shared" si="13"/>
        <v>56047</v>
      </c>
      <c r="AP26" s="1078">
        <f t="shared" si="13"/>
        <v>0</v>
      </c>
      <c r="AQ26" s="1082">
        <f t="shared" si="13"/>
        <v>535804</v>
      </c>
      <c r="AR26" s="1078">
        <f t="shared" si="13"/>
        <v>-500698</v>
      </c>
      <c r="AS26" s="1081">
        <f t="shared" si="13"/>
        <v>47235</v>
      </c>
      <c r="AT26" s="1079">
        <f t="shared" si="13"/>
        <v>668560</v>
      </c>
      <c r="AU26" s="1078">
        <f t="shared" si="13"/>
        <v>9680</v>
      </c>
      <c r="AV26" s="1082">
        <f t="shared" si="13"/>
        <v>83587</v>
      </c>
      <c r="AW26" s="1078">
        <f t="shared" si="13"/>
        <v>0</v>
      </c>
      <c r="AX26" s="1081">
        <f t="shared" si="13"/>
        <v>0</v>
      </c>
      <c r="AY26" s="1081">
        <f t="shared" si="13"/>
        <v>104121</v>
      </c>
      <c r="AZ26" s="1081">
        <f t="shared" si="13"/>
        <v>0</v>
      </c>
      <c r="BA26" s="1082">
        <f t="shared" si="13"/>
        <v>1625020</v>
      </c>
      <c r="BB26" s="1078">
        <f t="shared" si="13"/>
        <v>668436</v>
      </c>
      <c r="BC26" s="1081">
        <f t="shared" si="13"/>
        <v>5800</v>
      </c>
      <c r="BD26" s="1079">
        <f t="shared" si="13"/>
        <v>1221158</v>
      </c>
      <c r="BE26" s="1078">
        <f t="shared" si="13"/>
        <v>0</v>
      </c>
      <c r="BF26" s="1083">
        <f t="shared" si="13"/>
        <v>1906042</v>
      </c>
      <c r="BG26" s="1083">
        <f t="shared" si="13"/>
        <v>567372</v>
      </c>
      <c r="BH26" s="1011"/>
      <c r="BI26" s="1011"/>
      <c r="BJ26" s="1011"/>
      <c r="BK26" s="1009"/>
    </row>
    <row r="27" spans="1:63" s="1084" customFormat="1" outlineLevel="1" x14ac:dyDescent="0.25">
      <c r="A27" s="2477"/>
      <c r="B27" s="1085"/>
      <c r="C27" s="1086" t="s">
        <v>1154</v>
      </c>
      <c r="D27" s="1087"/>
      <c r="E27" s="1088"/>
      <c r="F27" s="1089"/>
      <c r="G27" s="1090"/>
      <c r="H27" s="1091"/>
      <c r="I27" s="1089"/>
      <c r="J27" s="1088"/>
      <c r="K27" s="1092"/>
      <c r="L27" s="1093"/>
      <c r="M27" s="1091"/>
      <c r="N27" s="1089"/>
      <c r="O27" s="1093"/>
      <c r="P27" s="1092"/>
      <c r="Q27" s="1093"/>
      <c r="R27" s="1091"/>
      <c r="S27" s="1089">
        <f>494396-162532</f>
        <v>331864</v>
      </c>
      <c r="T27" s="1093"/>
      <c r="U27" s="1092"/>
      <c r="V27" s="1093"/>
      <c r="W27" s="1091"/>
      <c r="X27" s="1089"/>
      <c r="Y27" s="1093">
        <v>0</v>
      </c>
      <c r="Z27" s="1093">
        <v>68970</v>
      </c>
      <c r="AA27" s="1093"/>
      <c r="AB27" s="1091"/>
      <c r="AC27" s="1089">
        <v>8470</v>
      </c>
      <c r="AD27" s="1093">
        <v>6050</v>
      </c>
      <c r="AE27" s="1092"/>
      <c r="AF27" s="1093"/>
      <c r="AG27" s="1091"/>
      <c r="AH27" s="1089"/>
      <c r="AI27" s="1093"/>
      <c r="AJ27" s="1092"/>
      <c r="AK27" s="1093"/>
      <c r="AL27" s="1092"/>
      <c r="AM27" s="1093"/>
      <c r="AN27" s="1091"/>
      <c r="AO27" s="1089"/>
      <c r="AP27" s="1093"/>
      <c r="AQ27" s="1092"/>
      <c r="AR27" s="1093"/>
      <c r="AS27" s="1091">
        <v>4235</v>
      </c>
      <c r="AT27" s="1089"/>
      <c r="AU27" s="1093"/>
      <c r="AV27" s="1092"/>
      <c r="AW27" s="1093"/>
      <c r="AX27" s="1091"/>
      <c r="AY27" s="1091">
        <v>11616</v>
      </c>
      <c r="AZ27" s="1091"/>
      <c r="BA27" s="1092">
        <v>500000</v>
      </c>
      <c r="BB27" s="1093">
        <v>600000</v>
      </c>
      <c r="BC27" s="1091"/>
      <c r="BD27" s="1089">
        <v>1000000</v>
      </c>
      <c r="BE27" s="1093"/>
      <c r="BF27" s="1094">
        <f>900000+44042</f>
        <v>944042</v>
      </c>
      <c r="BG27" s="1094"/>
      <c r="BH27" s="1011">
        <f t="shared" si="1"/>
        <v>3475247</v>
      </c>
      <c r="BI27" s="1045">
        <f>'Výdaje kapitol celkem'!BT68-'Výdaje kapitol celkem'!BT64-BI28</f>
        <v>3075000</v>
      </c>
      <c r="BJ27" s="1011">
        <f t="shared" si="2"/>
        <v>-400247</v>
      </c>
      <c r="BK27" s="1005"/>
    </row>
    <row r="28" spans="1:63" s="1084" customFormat="1" outlineLevel="1" x14ac:dyDescent="0.25">
      <c r="A28" s="2477"/>
      <c r="B28" s="1085"/>
      <c r="C28" s="1086" t="s">
        <v>1149</v>
      </c>
      <c r="D28" s="1087"/>
      <c r="E28" s="1095"/>
      <c r="F28" s="1089"/>
      <c r="G28" s="1090"/>
      <c r="H28" s="1091"/>
      <c r="I28" s="1089"/>
      <c r="J28" s="1095"/>
      <c r="K28" s="1092"/>
      <c r="L28" s="1093"/>
      <c r="M28" s="1091">
        <v>529119.05000000005</v>
      </c>
      <c r="N28" s="1089"/>
      <c r="O28" s="1093"/>
      <c r="P28" s="1092"/>
      <c r="Q28" s="1093">
        <f>16210.37+38115</f>
        <v>54325.37</v>
      </c>
      <c r="R28" s="1091"/>
      <c r="S28" s="1089">
        <v>2000</v>
      </c>
      <c r="T28" s="1093"/>
      <c r="U28" s="1092"/>
      <c r="V28" s="1093"/>
      <c r="W28" s="1091">
        <v>18150</v>
      </c>
      <c r="X28" s="1089"/>
      <c r="Y28" s="1093"/>
      <c r="Z28" s="1093">
        <v>10000</v>
      </c>
      <c r="AA28" s="1093"/>
      <c r="AB28" s="1091"/>
      <c r="AC28" s="1089"/>
      <c r="AD28" s="1093"/>
      <c r="AE28" s="1092"/>
      <c r="AF28" s="1093"/>
      <c r="AG28" s="1091">
        <v>824944</v>
      </c>
      <c r="AH28" s="1089"/>
      <c r="AI28" s="1093"/>
      <c r="AJ28" s="1092"/>
      <c r="AK28" s="1093"/>
      <c r="AL28" s="1092"/>
      <c r="AM28" s="1093"/>
      <c r="AN28" s="1091"/>
      <c r="AO28" s="1089"/>
      <c r="AP28" s="1093"/>
      <c r="AQ28" s="1092"/>
      <c r="AR28" s="1093"/>
      <c r="AS28" s="1091"/>
      <c r="AT28" s="1089"/>
      <c r="AU28" s="1093"/>
      <c r="AV28" s="1092"/>
      <c r="AW28" s="1093"/>
      <c r="AX28" s="1091"/>
      <c r="AY28" s="1091"/>
      <c r="AZ28" s="1091"/>
      <c r="BA28" s="1092"/>
      <c r="BB28" s="1093"/>
      <c r="BC28" s="1091"/>
      <c r="BD28" s="1089"/>
      <c r="BE28" s="1093"/>
      <c r="BF28" s="1094"/>
      <c r="BG28" s="1094"/>
      <c r="BH28" s="1011">
        <f t="shared" si="1"/>
        <v>1438538.42</v>
      </c>
      <c r="BI28" s="1045">
        <f>'Investice celkem  2020'!N185</f>
        <v>1400000</v>
      </c>
      <c r="BJ28" s="1011">
        <f t="shared" si="2"/>
        <v>-38538.419999999925</v>
      </c>
      <c r="BK28" s="1005"/>
    </row>
    <row r="29" spans="1:63" s="1084" customFormat="1" outlineLevel="1" x14ac:dyDescent="0.25">
      <c r="A29" s="2477"/>
      <c r="B29" s="1085"/>
      <c r="C29" s="1086" t="s">
        <v>1163</v>
      </c>
      <c r="D29" s="1087"/>
      <c r="E29" s="1095"/>
      <c r="F29" s="1089"/>
      <c r="G29" s="1090"/>
      <c r="H29" s="1091"/>
      <c r="I29" s="1089"/>
      <c r="J29" s="1095"/>
      <c r="K29" s="1092"/>
      <c r="L29" s="1093"/>
      <c r="M29" s="1091"/>
      <c r="N29" s="1089"/>
      <c r="O29" s="1093"/>
      <c r="P29" s="1092"/>
      <c r="Q29" s="1093"/>
      <c r="R29" s="1091"/>
      <c r="S29" s="1089"/>
      <c r="T29" s="1093"/>
      <c r="U29" s="1092"/>
      <c r="V29" s="1093"/>
      <c r="W29" s="1091"/>
      <c r="X29" s="1089"/>
      <c r="Y29" s="1093"/>
      <c r="Z29" s="1092"/>
      <c r="AA29" s="1093"/>
      <c r="AB29" s="1091"/>
      <c r="AC29" s="1089"/>
      <c r="AD29" s="1093"/>
      <c r="AE29" s="1092"/>
      <c r="AF29" s="1093"/>
      <c r="AG29" s="1091"/>
      <c r="AH29" s="1089"/>
      <c r="AI29" s="1093"/>
      <c r="AJ29" s="1092"/>
      <c r="AK29" s="1093"/>
      <c r="AL29" s="1092"/>
      <c r="AM29" s="1093"/>
      <c r="AN29" s="1091"/>
      <c r="AO29" s="1089"/>
      <c r="AP29" s="1093"/>
      <c r="AQ29" s="1092"/>
      <c r="AR29" s="1093"/>
      <c r="AS29" s="1091"/>
      <c r="AT29" s="1089"/>
      <c r="AU29" s="1093"/>
      <c r="AV29" s="1092"/>
      <c r="AW29" s="1093"/>
      <c r="AX29" s="1091"/>
      <c r="AY29" s="1091"/>
      <c r="AZ29" s="1091"/>
      <c r="BA29" s="1092"/>
      <c r="BB29" s="1093"/>
      <c r="BC29" s="1091"/>
      <c r="BD29" s="1089">
        <v>70000</v>
      </c>
      <c r="BE29" s="1093"/>
      <c r="BF29" s="1094"/>
      <c r="BG29" s="1094"/>
      <c r="BH29" s="1011">
        <f t="shared" si="1"/>
        <v>70000</v>
      </c>
      <c r="BI29" s="1045">
        <f>'Výdaje kapitol celkem'!DK68</f>
        <v>70000</v>
      </c>
      <c r="BJ29" s="1011">
        <f t="shared" si="2"/>
        <v>0</v>
      </c>
      <c r="BK29" s="1005"/>
    </row>
    <row r="30" spans="1:63" s="1084" customFormat="1" outlineLevel="1" x14ac:dyDescent="0.25">
      <c r="A30" s="2477"/>
      <c r="B30" s="1085"/>
      <c r="C30" s="1086" t="s">
        <v>188</v>
      </c>
      <c r="D30" s="1087"/>
      <c r="E30" s="1093"/>
      <c r="F30" s="1089"/>
      <c r="G30" s="1090"/>
      <c r="H30" s="1091"/>
      <c r="I30" s="1089"/>
      <c r="J30" s="1093"/>
      <c r="K30" s="1092"/>
      <c r="L30" s="1093"/>
      <c r="M30" s="1091"/>
      <c r="N30" s="1089"/>
      <c r="O30" s="1093"/>
      <c r="P30" s="1092"/>
      <c r="Q30" s="1093"/>
      <c r="R30" s="1091"/>
      <c r="S30" s="1089"/>
      <c r="T30" s="1093"/>
      <c r="U30" s="1092"/>
      <c r="V30" s="1093"/>
      <c r="W30" s="1091"/>
      <c r="X30" s="1089"/>
      <c r="Y30" s="1093"/>
      <c r="Z30" s="1092"/>
      <c r="AA30" s="1093"/>
      <c r="AB30" s="1091"/>
      <c r="AC30" s="1089"/>
      <c r="AD30" s="1093"/>
      <c r="AE30" s="1092"/>
      <c r="AF30" s="1093"/>
      <c r="AG30" s="1091"/>
      <c r="AH30" s="1089"/>
      <c r="AI30" s="1093"/>
      <c r="AJ30" s="1092"/>
      <c r="AK30" s="1093"/>
      <c r="AL30" s="1092"/>
      <c r="AM30" s="1093"/>
      <c r="AN30" s="1091"/>
      <c r="AO30" s="1089"/>
      <c r="AP30" s="1093"/>
      <c r="AQ30" s="1092">
        <v>535304</v>
      </c>
      <c r="AR30" s="1093">
        <v>-535304</v>
      </c>
      <c r="AS30" s="1091"/>
      <c r="AT30" s="1089"/>
      <c r="AU30" s="1093"/>
      <c r="AV30" s="1092"/>
      <c r="AW30" s="1093"/>
      <c r="AX30" s="1091"/>
      <c r="AY30" s="1091"/>
      <c r="AZ30" s="1091"/>
      <c r="BA30" s="1092"/>
      <c r="BB30" s="1093"/>
      <c r="BC30" s="1091"/>
      <c r="BD30" s="1089"/>
      <c r="BE30" s="1093"/>
      <c r="BF30" s="1094"/>
      <c r="BG30" s="1094"/>
      <c r="BH30" s="1011">
        <f t="shared" si="1"/>
        <v>0</v>
      </c>
      <c r="BI30" s="1045">
        <f>'Výdaje kapitol celkem'!AT68</f>
        <v>0</v>
      </c>
      <c r="BJ30" s="1011">
        <f t="shared" si="2"/>
        <v>0</v>
      </c>
      <c r="BK30" s="1005"/>
    </row>
    <row r="31" spans="1:63" s="1084" customFormat="1" outlineLevel="1" x14ac:dyDescent="0.25">
      <c r="A31" s="2477"/>
      <c r="B31" s="1085"/>
      <c r="C31" s="1086" t="s">
        <v>325</v>
      </c>
      <c r="D31" s="1087"/>
      <c r="E31" s="1093"/>
      <c r="F31" s="1089"/>
      <c r="G31" s="1090"/>
      <c r="H31" s="1091"/>
      <c r="I31" s="1089"/>
      <c r="J31" s="1093"/>
      <c r="K31" s="1092"/>
      <c r="L31" s="1093"/>
      <c r="M31" s="1091"/>
      <c r="N31" s="1089"/>
      <c r="O31" s="1093"/>
      <c r="P31" s="1092"/>
      <c r="Q31" s="1093"/>
      <c r="R31" s="1091"/>
      <c r="S31" s="1089"/>
      <c r="T31" s="1093"/>
      <c r="U31" s="1092"/>
      <c r="V31" s="1093"/>
      <c r="W31" s="1091"/>
      <c r="X31" s="1089"/>
      <c r="Y31" s="1093"/>
      <c r="Z31" s="1092"/>
      <c r="AA31" s="1093"/>
      <c r="AB31" s="1091"/>
      <c r="AC31" s="1089"/>
      <c r="AD31" s="1093"/>
      <c r="AE31" s="1092"/>
      <c r="AF31" s="1093"/>
      <c r="AG31" s="1091"/>
      <c r="AH31" s="1089"/>
      <c r="AI31" s="1093"/>
      <c r="AJ31" s="1092"/>
      <c r="AK31" s="1093"/>
      <c r="AL31" s="1092"/>
      <c r="AM31" s="1093"/>
      <c r="AN31" s="1091"/>
      <c r="AO31" s="1089"/>
      <c r="AP31" s="1093"/>
      <c r="AQ31" s="1092"/>
      <c r="AR31" s="1093"/>
      <c r="AS31" s="1091"/>
      <c r="AT31" s="1089"/>
      <c r="AU31" s="1093"/>
      <c r="AV31" s="1092"/>
      <c r="AW31" s="1093"/>
      <c r="AX31" s="1091"/>
      <c r="AY31" s="1091"/>
      <c r="AZ31" s="1091"/>
      <c r="BA31" s="1092"/>
      <c r="BB31" s="1093"/>
      <c r="BC31" s="1091"/>
      <c r="BD31" s="1089"/>
      <c r="BE31" s="1093"/>
      <c r="BF31" s="1094"/>
      <c r="BG31" s="1094"/>
      <c r="BH31" s="1011">
        <f t="shared" si="1"/>
        <v>0</v>
      </c>
      <c r="BI31" s="1045">
        <f>'Výdaje kapitol celkem'!BI68</f>
        <v>0</v>
      </c>
      <c r="BJ31" s="1011">
        <f t="shared" si="2"/>
        <v>0</v>
      </c>
      <c r="BK31" s="1005"/>
    </row>
    <row r="32" spans="1:63" s="1084" customFormat="1" outlineLevel="1" x14ac:dyDescent="0.25">
      <c r="A32" s="2477"/>
      <c r="B32" s="1085"/>
      <c r="C32" s="1086" t="s">
        <v>195</v>
      </c>
      <c r="D32" s="1087"/>
      <c r="E32" s="1093"/>
      <c r="F32" s="1089"/>
      <c r="G32" s="1090"/>
      <c r="H32" s="1091"/>
      <c r="I32" s="1089"/>
      <c r="J32" s="1093"/>
      <c r="K32" s="1092">
        <v>174032</v>
      </c>
      <c r="L32" s="1093"/>
      <c r="M32" s="1091"/>
      <c r="N32" s="1089"/>
      <c r="O32" s="1093"/>
      <c r="P32" s="1092"/>
      <c r="Q32" s="1093"/>
      <c r="R32" s="1091"/>
      <c r="S32" s="1089"/>
      <c r="T32" s="1093"/>
      <c r="U32" s="1092"/>
      <c r="V32" s="1093">
        <v>31460</v>
      </c>
      <c r="W32" s="1091"/>
      <c r="X32" s="1089"/>
      <c r="Y32" s="1093"/>
      <c r="Z32" s="1092"/>
      <c r="AA32" s="1093"/>
      <c r="AB32" s="1091"/>
      <c r="AC32" s="1089"/>
      <c r="AD32" s="1093"/>
      <c r="AE32" s="1092"/>
      <c r="AF32" s="1093"/>
      <c r="AG32" s="1091"/>
      <c r="AH32" s="1089"/>
      <c r="AI32" s="1093"/>
      <c r="AJ32" s="1092"/>
      <c r="AK32" s="1093"/>
      <c r="AL32" s="1092"/>
      <c r="AM32" s="1093"/>
      <c r="AN32" s="1091"/>
      <c r="AO32" s="1089"/>
      <c r="AP32" s="1093"/>
      <c r="AQ32" s="1092"/>
      <c r="AR32" s="1093"/>
      <c r="AS32" s="1091"/>
      <c r="AT32" s="1089"/>
      <c r="AU32" s="1093"/>
      <c r="AV32" s="1092"/>
      <c r="AW32" s="1093"/>
      <c r="AX32" s="1091"/>
      <c r="AY32" s="1091">
        <v>42350</v>
      </c>
      <c r="AZ32" s="1091"/>
      <c r="BA32" s="1092"/>
      <c r="BB32" s="1093"/>
      <c r="BC32" s="1091"/>
      <c r="BD32" s="1089">
        <f>64508-42350</f>
        <v>22158</v>
      </c>
      <c r="BE32" s="1093"/>
      <c r="BF32" s="1094"/>
      <c r="BG32" s="1094"/>
      <c r="BH32" s="1011">
        <f t="shared" si="1"/>
        <v>270000</v>
      </c>
      <c r="BI32" s="1045">
        <f>'Výdaje kapitol celkem'!BQ68</f>
        <v>270000</v>
      </c>
      <c r="BJ32" s="1011">
        <f t="shared" si="2"/>
        <v>0</v>
      </c>
      <c r="BK32" s="1005"/>
    </row>
    <row r="33" spans="1:63" s="1084" customFormat="1" outlineLevel="1" x14ac:dyDescent="0.25">
      <c r="A33" s="2477"/>
      <c r="B33" s="1085"/>
      <c r="C33" s="1086" t="s">
        <v>995</v>
      </c>
      <c r="D33" s="1087"/>
      <c r="E33" s="1093"/>
      <c r="F33" s="1089"/>
      <c r="G33" s="1090"/>
      <c r="H33" s="1091"/>
      <c r="I33" s="1089"/>
      <c r="J33" s="1093"/>
      <c r="K33" s="1092"/>
      <c r="L33" s="1093"/>
      <c r="M33" s="1091"/>
      <c r="N33" s="1089"/>
      <c r="O33" s="1093"/>
      <c r="P33" s="1092"/>
      <c r="Q33" s="1093"/>
      <c r="R33" s="1091"/>
      <c r="S33" s="1089"/>
      <c r="T33" s="1093"/>
      <c r="U33" s="1092"/>
      <c r="V33" s="1093"/>
      <c r="W33" s="1091"/>
      <c r="X33" s="1091"/>
      <c r="Y33" s="1093"/>
      <c r="Z33" s="1092"/>
      <c r="AA33" s="1093"/>
      <c r="AB33" s="1091"/>
      <c r="AC33" s="1089"/>
      <c r="AD33" s="1093"/>
      <c r="AE33" s="1092"/>
      <c r="AF33" s="1093"/>
      <c r="AG33" s="1091"/>
      <c r="AH33" s="1089"/>
      <c r="AI33" s="1093"/>
      <c r="AJ33" s="1092"/>
      <c r="AK33" s="1093"/>
      <c r="AL33" s="1092"/>
      <c r="AM33" s="1093"/>
      <c r="AN33" s="1091"/>
      <c r="AO33" s="1089"/>
      <c r="AP33" s="1093"/>
      <c r="AQ33" s="1092"/>
      <c r="AR33" s="1093"/>
      <c r="AS33" s="1091"/>
      <c r="AT33" s="1089"/>
      <c r="AU33" s="1093"/>
      <c r="AV33" s="1092"/>
      <c r="AW33" s="1093"/>
      <c r="AX33" s="1091"/>
      <c r="AY33" s="1091"/>
      <c r="AZ33" s="1091"/>
      <c r="BA33" s="1092"/>
      <c r="BB33" s="1093"/>
      <c r="BC33" s="1091"/>
      <c r="BD33" s="1089"/>
      <c r="BE33" s="1093"/>
      <c r="BF33" s="1094"/>
      <c r="BG33" s="1094"/>
      <c r="BH33" s="1011">
        <f t="shared" si="1"/>
        <v>0</v>
      </c>
      <c r="BI33" s="1045">
        <f>'Výdaje kapitol celkem'!DD68</f>
        <v>0</v>
      </c>
      <c r="BJ33" s="1011">
        <f t="shared" si="2"/>
        <v>0</v>
      </c>
      <c r="BK33" s="1005"/>
    </row>
    <row r="34" spans="1:63" s="1084" customFormat="1" outlineLevel="1" x14ac:dyDescent="0.25">
      <c r="A34" s="2477"/>
      <c r="B34" s="1085"/>
      <c r="C34" s="1086" t="s">
        <v>326</v>
      </c>
      <c r="D34" s="1087"/>
      <c r="E34" s="1093"/>
      <c r="F34" s="1089"/>
      <c r="G34" s="1090"/>
      <c r="H34" s="1091"/>
      <c r="I34" s="1089"/>
      <c r="J34" s="1093"/>
      <c r="K34" s="1092"/>
      <c r="L34" s="1093"/>
      <c r="M34" s="1091"/>
      <c r="N34" s="1089"/>
      <c r="O34" s="1093"/>
      <c r="P34" s="1092"/>
      <c r="Q34" s="1093"/>
      <c r="R34" s="1091"/>
      <c r="S34" s="1089"/>
      <c r="T34" s="1093"/>
      <c r="U34" s="1092"/>
      <c r="V34" s="1093"/>
      <c r="W34" s="1091"/>
      <c r="X34" s="1089"/>
      <c r="Y34" s="1093"/>
      <c r="Z34" s="1092"/>
      <c r="AA34" s="1093"/>
      <c r="AB34" s="1091"/>
      <c r="AC34" s="1089"/>
      <c r="AD34" s="1093"/>
      <c r="AE34" s="1092"/>
      <c r="AF34" s="1093"/>
      <c r="AG34" s="1091"/>
      <c r="AH34" s="1089"/>
      <c r="AI34" s="1093"/>
      <c r="AJ34" s="1092"/>
      <c r="AK34" s="1093"/>
      <c r="AL34" s="1092"/>
      <c r="AM34" s="1093"/>
      <c r="AN34" s="1091"/>
      <c r="AO34" s="1089"/>
      <c r="AP34" s="1093"/>
      <c r="AQ34" s="1092"/>
      <c r="AR34" s="1093"/>
      <c r="AS34" s="1091"/>
      <c r="AT34" s="1089"/>
      <c r="AU34" s="1093"/>
      <c r="AV34" s="1092"/>
      <c r="AW34" s="1093"/>
      <c r="AX34" s="1091"/>
      <c r="AY34" s="1091"/>
      <c r="AZ34" s="1091"/>
      <c r="BA34" s="1092"/>
      <c r="BB34" s="1093"/>
      <c r="BC34" s="1091"/>
      <c r="BD34" s="1089"/>
      <c r="BE34" s="1093"/>
      <c r="BF34" s="1094"/>
      <c r="BG34" s="1094"/>
      <c r="BH34" s="1011">
        <f t="shared" si="1"/>
        <v>0</v>
      </c>
      <c r="BI34" s="1045">
        <f>'Výdaje kapitol celkem'!DF68</f>
        <v>0</v>
      </c>
      <c r="BJ34" s="1011">
        <f t="shared" si="2"/>
        <v>0</v>
      </c>
      <c r="BK34" s="1005"/>
    </row>
    <row r="35" spans="1:63" s="1084" customFormat="1" outlineLevel="1" x14ac:dyDescent="0.25">
      <c r="A35" s="2477"/>
      <c r="B35" s="1085"/>
      <c r="C35" s="1086" t="s">
        <v>582</v>
      </c>
      <c r="D35" s="1087"/>
      <c r="E35" s="1093"/>
      <c r="F35" s="1089"/>
      <c r="G35" s="1090"/>
      <c r="H35" s="1091"/>
      <c r="I35" s="1089"/>
      <c r="J35" s="1093">
        <v>33341.550000000003</v>
      </c>
      <c r="K35" s="1092"/>
      <c r="L35" s="1093"/>
      <c r="M35" s="1091"/>
      <c r="N35" s="1089">
        <v>33342</v>
      </c>
      <c r="O35" s="1093"/>
      <c r="P35" s="1092">
        <v>2861059</v>
      </c>
      <c r="Q35" s="1093">
        <f>33341.55+12100</f>
        <v>45441.55</v>
      </c>
      <c r="R35" s="1091"/>
      <c r="S35" s="1089"/>
      <c r="T35" s="1093">
        <v>12100</v>
      </c>
      <c r="U35" s="1092">
        <f>33342-11220+33341.55</f>
        <v>55463.55</v>
      </c>
      <c r="V35" s="1093"/>
      <c r="W35" s="1091">
        <v>33342</v>
      </c>
      <c r="X35" s="1089"/>
      <c r="Y35" s="1093"/>
      <c r="Z35" s="1092"/>
      <c r="AA35" s="1093">
        <f>4643705.87+462583+33347.6</f>
        <v>5139636.47</v>
      </c>
      <c r="AB35" s="1091"/>
      <c r="AC35" s="1089"/>
      <c r="AD35" s="1093">
        <v>50723</v>
      </c>
      <c r="AE35" s="1093">
        <f>2629523.24-2500000-6926</f>
        <v>122597.24000000022</v>
      </c>
      <c r="AF35" s="1093">
        <v>1409854</v>
      </c>
      <c r="AG35" s="1091"/>
      <c r="AH35" s="1089">
        <v>30250</v>
      </c>
      <c r="AI35" s="1093"/>
      <c r="AJ35" s="1092"/>
      <c r="AK35" s="1093">
        <f>6300000-949401-179689-4643706-495930</f>
        <v>31274</v>
      </c>
      <c r="AL35" s="1092"/>
      <c r="AM35" s="1093"/>
      <c r="AN35" s="1091"/>
      <c r="AO35" s="1089"/>
      <c r="AP35" s="1093"/>
      <c r="AQ35" s="1092"/>
      <c r="AR35" s="1093"/>
      <c r="AS35" s="1091"/>
      <c r="AT35" s="1089"/>
      <c r="AU35" s="1093"/>
      <c r="AV35" s="1092"/>
      <c r="AW35" s="1093"/>
      <c r="AX35" s="1091"/>
      <c r="AY35" s="1091">
        <v>24200</v>
      </c>
      <c r="AZ35" s="1091"/>
      <c r="BA35" s="1092"/>
      <c r="BB35" s="1093"/>
      <c r="BC35" s="1091"/>
      <c r="BD35" s="1089"/>
      <c r="BE35" s="1093"/>
      <c r="BF35" s="1094"/>
      <c r="BG35" s="1094"/>
      <c r="BH35" s="1011">
        <f t="shared" si="1"/>
        <v>9882624.3599999994</v>
      </c>
      <c r="BI35" s="1045">
        <f>'Výdaje kapitol celkem'!CQ68+'Výdaje kapitol celkem'!DI68</f>
        <v>8425000</v>
      </c>
      <c r="BJ35" s="1011">
        <f t="shared" si="2"/>
        <v>-1457624.3599999994</v>
      </c>
      <c r="BK35" s="1005"/>
    </row>
    <row r="36" spans="1:63" s="1084" customFormat="1" outlineLevel="1" x14ac:dyDescent="0.25">
      <c r="A36" s="2477"/>
      <c r="B36" s="1085"/>
      <c r="C36" s="1086" t="s">
        <v>197</v>
      </c>
      <c r="D36" s="1087"/>
      <c r="E36" s="1093"/>
      <c r="F36" s="1089"/>
      <c r="G36" s="1090"/>
      <c r="H36" s="1091"/>
      <c r="I36" s="1089"/>
      <c r="J36" s="1093"/>
      <c r="K36" s="1092"/>
      <c r="L36" s="1093"/>
      <c r="M36" s="1091"/>
      <c r="N36" s="1089"/>
      <c r="O36" s="1093"/>
      <c r="P36" s="1092"/>
      <c r="Q36" s="1093"/>
      <c r="R36" s="1091"/>
      <c r="S36" s="1089"/>
      <c r="T36" s="1093"/>
      <c r="U36" s="1092"/>
      <c r="V36" s="1093"/>
      <c r="W36" s="1091"/>
      <c r="X36" s="1089"/>
      <c r="Y36" s="1093"/>
      <c r="Z36" s="1092"/>
      <c r="AA36" s="1093"/>
      <c r="AB36" s="1091"/>
      <c r="AC36" s="1089"/>
      <c r="AD36" s="1093"/>
      <c r="AE36" s="1092"/>
      <c r="AF36" s="1093"/>
      <c r="AG36" s="1091"/>
      <c r="AH36" s="1089"/>
      <c r="AI36" s="1093"/>
      <c r="AJ36" s="1092"/>
      <c r="AK36" s="1093"/>
      <c r="AL36" s="1092"/>
      <c r="AM36" s="1093"/>
      <c r="AN36" s="1091"/>
      <c r="AO36" s="1089"/>
      <c r="AP36" s="1093"/>
      <c r="AQ36" s="1092"/>
      <c r="AR36" s="1093"/>
      <c r="AS36" s="1091"/>
      <c r="AT36" s="1089"/>
      <c r="AU36" s="1093"/>
      <c r="AV36" s="1092"/>
      <c r="AW36" s="1093"/>
      <c r="AX36" s="1091"/>
      <c r="AY36" s="1099">
        <v>0</v>
      </c>
      <c r="AZ36" s="1091"/>
      <c r="BA36" s="1092">
        <v>500000</v>
      </c>
      <c r="BB36" s="1093"/>
      <c r="BC36" s="1091"/>
      <c r="BD36" s="1089"/>
      <c r="BE36" s="1093"/>
      <c r="BF36" s="1094"/>
      <c r="BG36" s="1094"/>
      <c r="BH36" s="1011">
        <f t="shared" si="1"/>
        <v>500000</v>
      </c>
      <c r="BI36" s="1045">
        <f>'Výdaje kapitol celkem'!BX68</f>
        <v>500000</v>
      </c>
      <c r="BJ36" s="1011">
        <f t="shared" si="2"/>
        <v>0</v>
      </c>
      <c r="BK36" s="1005"/>
    </row>
    <row r="37" spans="1:63" s="1084" customFormat="1" outlineLevel="1" x14ac:dyDescent="0.25">
      <c r="A37" s="2477"/>
      <c r="B37" s="1085"/>
      <c r="C37" s="1086" t="s">
        <v>1366</v>
      </c>
      <c r="D37" s="1087"/>
      <c r="E37" s="1093"/>
      <c r="F37" s="1089"/>
      <c r="G37" s="1090"/>
      <c r="H37" s="1091"/>
      <c r="I37" s="1089"/>
      <c r="J37" s="1093"/>
      <c r="K37" s="1092"/>
      <c r="L37" s="1093"/>
      <c r="M37" s="1091"/>
      <c r="N37" s="1089"/>
      <c r="O37" s="1093"/>
      <c r="P37" s="1092"/>
      <c r="Q37" s="1093"/>
      <c r="R37" s="1091"/>
      <c r="S37" s="1089"/>
      <c r="T37" s="1093"/>
      <c r="U37" s="1092"/>
      <c r="V37" s="1093"/>
      <c r="W37" s="1091"/>
      <c r="X37" s="1089"/>
      <c r="Y37" s="1093"/>
      <c r="Z37" s="1092"/>
      <c r="AA37" s="1093"/>
      <c r="AB37" s="1091"/>
      <c r="AC37" s="1089"/>
      <c r="AD37" s="1093"/>
      <c r="AE37" s="1092"/>
      <c r="AF37" s="1093"/>
      <c r="AG37" s="1091"/>
      <c r="AH37" s="1089"/>
      <c r="AI37" s="1093"/>
      <c r="AJ37" s="1092"/>
      <c r="AK37" s="1093"/>
      <c r="AL37" s="1092"/>
      <c r="AM37" s="1093"/>
      <c r="AN37" s="1091"/>
      <c r="AO37" s="1089"/>
      <c r="AP37" s="1093"/>
      <c r="AQ37" s="1092"/>
      <c r="AR37" s="1093"/>
      <c r="AS37" s="1091"/>
      <c r="AT37" s="1089">
        <v>668560</v>
      </c>
      <c r="AU37" s="1093"/>
      <c r="AV37" s="1092"/>
      <c r="AW37" s="1093"/>
      <c r="AX37" s="1091"/>
      <c r="AY37" s="1091"/>
      <c r="AZ37" s="1091"/>
      <c r="BA37" s="1092"/>
      <c r="BB37" s="1093"/>
      <c r="BC37" s="1091"/>
      <c r="BD37" s="1089"/>
      <c r="BE37" s="1093"/>
      <c r="BF37" s="1094"/>
      <c r="BG37" s="1094"/>
      <c r="BH37" s="1011"/>
      <c r="BI37" s="1045"/>
      <c r="BJ37" s="1011"/>
      <c r="BK37" s="1005"/>
    </row>
    <row r="38" spans="1:63" s="1084" customFormat="1" outlineLevel="1" x14ac:dyDescent="0.25">
      <c r="A38" s="2477"/>
      <c r="B38" s="1085"/>
      <c r="C38" s="1086" t="s">
        <v>198</v>
      </c>
      <c r="D38" s="1087"/>
      <c r="E38" s="1093"/>
      <c r="F38" s="1089"/>
      <c r="G38" s="1090"/>
      <c r="H38" s="1091"/>
      <c r="I38" s="1089"/>
      <c r="J38" s="1093"/>
      <c r="K38" s="1092"/>
      <c r="L38" s="1093"/>
      <c r="M38" s="1091"/>
      <c r="N38" s="1089"/>
      <c r="O38" s="1093"/>
      <c r="P38" s="1092"/>
      <c r="Q38" s="1093"/>
      <c r="R38" s="1091"/>
      <c r="S38" s="1089"/>
      <c r="T38" s="1093"/>
      <c r="U38" s="1092"/>
      <c r="V38" s="1093"/>
      <c r="W38" s="1091"/>
      <c r="X38" s="1089"/>
      <c r="Y38" s="1093"/>
      <c r="Z38" s="1092"/>
      <c r="AA38" s="1093"/>
      <c r="AB38" s="1091"/>
      <c r="AC38" s="1089"/>
      <c r="AD38" s="1093"/>
      <c r="AE38" s="1093"/>
      <c r="AF38" s="1093"/>
      <c r="AG38" s="1091"/>
      <c r="AH38" s="1089"/>
      <c r="AI38" s="1093"/>
      <c r="AJ38" s="1092"/>
      <c r="AK38" s="1093"/>
      <c r="AL38" s="1092"/>
      <c r="AM38" s="1093"/>
      <c r="AN38" s="1091"/>
      <c r="AO38" s="1089"/>
      <c r="AP38" s="1093"/>
      <c r="AQ38" s="1092"/>
      <c r="AR38" s="1093"/>
      <c r="AS38" s="1091"/>
      <c r="AT38" s="1089"/>
      <c r="AU38" s="1093"/>
      <c r="AV38" s="1092"/>
      <c r="AW38" s="1093"/>
      <c r="AX38" s="1091"/>
      <c r="AY38" s="1091"/>
      <c r="AZ38" s="1091"/>
      <c r="BA38" s="1092">
        <v>50000</v>
      </c>
      <c r="BB38" s="1093"/>
      <c r="BC38" s="1091"/>
      <c r="BD38" s="1089"/>
      <c r="BE38" s="1093"/>
      <c r="BF38" s="1094"/>
      <c r="BG38" s="1094"/>
      <c r="BH38" s="1011">
        <f t="shared" si="1"/>
        <v>50000</v>
      </c>
      <c r="BI38" s="1045">
        <f>'Výdaje kapitol celkem'!CD68</f>
        <v>2550000</v>
      </c>
      <c r="BJ38" s="1011">
        <f t="shared" si="2"/>
        <v>2500000</v>
      </c>
      <c r="BK38" s="1005"/>
    </row>
    <row r="39" spans="1:63" s="1084" customFormat="1" outlineLevel="1" x14ac:dyDescent="0.25">
      <c r="A39" s="2477"/>
      <c r="B39" s="1085"/>
      <c r="C39" s="1086" t="s">
        <v>199</v>
      </c>
      <c r="D39" s="1087"/>
      <c r="E39" s="1093"/>
      <c r="F39" s="1089"/>
      <c r="G39" s="1090"/>
      <c r="H39" s="1091"/>
      <c r="I39" s="1089"/>
      <c r="J39" s="1093"/>
      <c r="K39" s="1092"/>
      <c r="L39" s="1093"/>
      <c r="M39" s="1091"/>
      <c r="N39" s="1089"/>
      <c r="O39" s="1093"/>
      <c r="P39" s="1092"/>
      <c r="Q39" s="1093"/>
      <c r="R39" s="1091"/>
      <c r="S39" s="1089"/>
      <c r="T39" s="1093"/>
      <c r="U39" s="1092"/>
      <c r="V39" s="1093"/>
      <c r="W39" s="1091"/>
      <c r="X39" s="1089"/>
      <c r="Y39" s="1093"/>
      <c r="Z39" s="1092"/>
      <c r="AA39" s="1093"/>
      <c r="AB39" s="1091"/>
      <c r="AC39" s="1089"/>
      <c r="AD39" s="1093"/>
      <c r="AE39" s="1092"/>
      <c r="AF39" s="1093"/>
      <c r="AG39" s="1091"/>
      <c r="AH39" s="1089"/>
      <c r="AI39" s="1093"/>
      <c r="AJ39" s="1092"/>
      <c r="AK39" s="1093"/>
      <c r="AL39" s="1092"/>
      <c r="AM39" s="1093"/>
      <c r="AN39" s="1091"/>
      <c r="AO39" s="1089"/>
      <c r="AP39" s="1093"/>
      <c r="AQ39" s="1092"/>
      <c r="AR39" s="1093"/>
      <c r="AS39" s="1091"/>
      <c r="AT39" s="1089"/>
      <c r="AU39" s="1093"/>
      <c r="AV39" s="1092"/>
      <c r="AW39" s="1093"/>
      <c r="AX39" s="1091"/>
      <c r="AY39" s="1091"/>
      <c r="AZ39" s="1091"/>
      <c r="BA39" s="1092"/>
      <c r="BB39" s="1093"/>
      <c r="BC39" s="1091"/>
      <c r="BD39" s="1089"/>
      <c r="BE39" s="1093"/>
      <c r="BF39" s="1094"/>
      <c r="BG39" s="1094">
        <f>500000-180000</f>
        <v>320000</v>
      </c>
      <c r="BH39" s="1011">
        <f t="shared" si="1"/>
        <v>320000</v>
      </c>
      <c r="BI39" s="1045">
        <f>'Výdaje kapitol celkem'!CJ68</f>
        <v>320000</v>
      </c>
      <c r="BJ39" s="1011">
        <f t="shared" si="2"/>
        <v>0</v>
      </c>
      <c r="BK39" s="1005"/>
    </row>
    <row r="40" spans="1:63" s="1084" customFormat="1" outlineLevel="1" x14ac:dyDescent="0.25">
      <c r="A40" s="2477"/>
      <c r="B40" s="1085"/>
      <c r="C40" s="1086" t="s">
        <v>927</v>
      </c>
      <c r="D40" s="1087"/>
      <c r="E40" s="1093"/>
      <c r="F40" s="1089"/>
      <c r="G40" s="1090"/>
      <c r="H40" s="1091"/>
      <c r="I40" s="1089"/>
      <c r="J40" s="1093"/>
      <c r="K40" s="1092"/>
      <c r="L40" s="1093"/>
      <c r="M40" s="1091"/>
      <c r="N40" s="1089"/>
      <c r="O40" s="1093"/>
      <c r="P40" s="1092"/>
      <c r="Q40" s="1093"/>
      <c r="R40" s="1091"/>
      <c r="S40" s="1089"/>
      <c r="T40" s="1093"/>
      <c r="U40" s="1092"/>
      <c r="V40" s="1093"/>
      <c r="W40" s="1091"/>
      <c r="X40" s="1089"/>
      <c r="Y40" s="1093"/>
      <c r="Z40" s="1092"/>
      <c r="AA40" s="1093"/>
      <c r="AB40" s="1091"/>
      <c r="AC40" s="1089"/>
      <c r="AD40" s="1093"/>
      <c r="AE40" s="1092"/>
      <c r="AF40" s="1093"/>
      <c r="AG40" s="1091"/>
      <c r="AH40" s="1089"/>
      <c r="AI40" s="1093"/>
      <c r="AJ40" s="1092"/>
      <c r="AK40" s="1093"/>
      <c r="AL40" s="1092"/>
      <c r="AM40" s="1093"/>
      <c r="AN40" s="1091">
        <v>15032000</v>
      </c>
      <c r="AO40" s="1089"/>
      <c r="AP40" s="1093"/>
      <c r="AQ40" s="1092"/>
      <c r="AR40" s="1093"/>
      <c r="AS40" s="1091"/>
      <c r="AT40" s="1089"/>
      <c r="AU40" s="1093"/>
      <c r="AV40" s="1092"/>
      <c r="AW40" s="1093"/>
      <c r="AX40" s="1091"/>
      <c r="AY40" s="1091"/>
      <c r="AZ40" s="1091"/>
      <c r="BA40" s="1092"/>
      <c r="BB40" s="1093"/>
      <c r="BC40" s="1091"/>
      <c r="BD40" s="1089"/>
      <c r="BE40" s="1093"/>
      <c r="BF40" s="1094"/>
      <c r="BG40" s="1094"/>
      <c r="BH40" s="1011">
        <f t="shared" si="1"/>
        <v>15032000</v>
      </c>
      <c r="BI40" s="1045">
        <f>'Výdaje kapitol celkem'!BC58</f>
        <v>15000000</v>
      </c>
      <c r="BJ40" s="1011">
        <f t="shared" si="2"/>
        <v>-32000</v>
      </c>
      <c r="BK40" s="1005"/>
    </row>
    <row r="41" spans="1:63" s="1084" customFormat="1" outlineLevel="1" x14ac:dyDescent="0.25">
      <c r="A41" s="2477"/>
      <c r="B41" s="1085"/>
      <c r="C41" s="1086" t="s">
        <v>1124</v>
      </c>
      <c r="D41" s="1087"/>
      <c r="E41" s="1093"/>
      <c r="F41" s="1089"/>
      <c r="G41" s="1090"/>
      <c r="H41" s="1091"/>
      <c r="I41" s="1089"/>
      <c r="J41" s="1093"/>
      <c r="K41" s="1092"/>
      <c r="L41" s="1093"/>
      <c r="M41" s="1091"/>
      <c r="N41" s="1089"/>
      <c r="O41" s="1093"/>
      <c r="P41" s="1092"/>
      <c r="Q41" s="1093"/>
      <c r="R41" s="1091"/>
      <c r="S41" s="1089"/>
      <c r="T41" s="1093"/>
      <c r="U41" s="1092"/>
      <c r="V41" s="1093"/>
      <c r="W41" s="1091"/>
      <c r="X41" s="1089"/>
      <c r="Y41" s="1093"/>
      <c r="Z41" s="1092"/>
      <c r="AA41" s="1093"/>
      <c r="AB41" s="1091"/>
      <c r="AC41" s="1089"/>
      <c r="AD41" s="1093"/>
      <c r="AE41" s="1092"/>
      <c r="AF41" s="1093"/>
      <c r="AG41" s="1091"/>
      <c r="AH41" s="1089"/>
      <c r="AI41" s="1093"/>
      <c r="AJ41" s="1092"/>
      <c r="AK41" s="1093"/>
      <c r="AL41" s="1092"/>
      <c r="AM41" s="1093"/>
      <c r="AN41" s="1091"/>
      <c r="AO41" s="1089">
        <v>24200</v>
      </c>
      <c r="AP41" s="1093"/>
      <c r="AQ41" s="1092"/>
      <c r="AR41" s="1093"/>
      <c r="AS41" s="1091"/>
      <c r="AT41" s="1089"/>
      <c r="AU41" s="1093"/>
      <c r="AV41" s="1092"/>
      <c r="AW41" s="1093"/>
      <c r="AX41" s="1091"/>
      <c r="AY41" s="1091"/>
      <c r="AZ41" s="1091"/>
      <c r="BA41" s="1092"/>
      <c r="BB41" s="1093"/>
      <c r="BC41" s="1091"/>
      <c r="BD41" s="1089"/>
      <c r="BE41" s="1093"/>
      <c r="BF41" s="1094"/>
      <c r="BG41" s="1094">
        <v>30000</v>
      </c>
      <c r="BH41" s="1011">
        <f t="shared" si="1"/>
        <v>54200</v>
      </c>
      <c r="BI41" s="1045">
        <f>'Výdaje kapitol celkem'!BM68</f>
        <v>30000</v>
      </c>
      <c r="BJ41" s="1011">
        <f t="shared" si="2"/>
        <v>-24200</v>
      </c>
      <c r="BK41" s="1005"/>
    </row>
    <row r="42" spans="1:63" s="1084" customFormat="1" outlineLevel="1" x14ac:dyDescent="0.25">
      <c r="A42" s="2477"/>
      <c r="B42" s="1085"/>
      <c r="C42" s="1086" t="s">
        <v>1125</v>
      </c>
      <c r="D42" s="1087"/>
      <c r="E42" s="1093"/>
      <c r="F42" s="1089"/>
      <c r="G42" s="1090"/>
      <c r="H42" s="1091"/>
      <c r="I42" s="1089"/>
      <c r="J42" s="1093"/>
      <c r="K42" s="1092"/>
      <c r="L42" s="1093"/>
      <c r="M42" s="1091"/>
      <c r="N42" s="1089"/>
      <c r="O42" s="1093"/>
      <c r="P42" s="1092"/>
      <c r="Q42" s="1093"/>
      <c r="R42" s="1091"/>
      <c r="S42" s="1089"/>
      <c r="T42" s="1093"/>
      <c r="U42" s="1092"/>
      <c r="V42" s="1093"/>
      <c r="W42" s="1091"/>
      <c r="X42" s="1089"/>
      <c r="Y42" s="1093"/>
      <c r="Z42" s="1092"/>
      <c r="AA42" s="1093"/>
      <c r="AB42" s="1091"/>
      <c r="AC42" s="1089"/>
      <c r="AD42" s="1093"/>
      <c r="AE42" s="1093"/>
      <c r="AF42" s="1093"/>
      <c r="AG42" s="1091"/>
      <c r="AH42" s="1089"/>
      <c r="AI42" s="1093"/>
      <c r="AJ42" s="1092"/>
      <c r="AK42" s="1093"/>
      <c r="AL42" s="1092"/>
      <c r="AM42" s="1093"/>
      <c r="AN42" s="1091"/>
      <c r="AO42" s="1089"/>
      <c r="AP42" s="1093"/>
      <c r="AQ42" s="1092"/>
      <c r="AR42" s="1093"/>
      <c r="AS42" s="1091"/>
      <c r="AT42" s="1089"/>
      <c r="AU42" s="1093"/>
      <c r="AV42" s="1092"/>
      <c r="AW42" s="1093"/>
      <c r="AX42" s="1091"/>
      <c r="AY42" s="1091"/>
      <c r="AZ42" s="1091"/>
      <c r="BA42" s="1092"/>
      <c r="BB42" s="1093"/>
      <c r="BC42" s="1091"/>
      <c r="BD42" s="1089"/>
      <c r="BE42" s="1093"/>
      <c r="BF42" s="1094"/>
      <c r="BG42" s="1094">
        <v>200000</v>
      </c>
      <c r="BH42" s="1011">
        <f t="shared" si="1"/>
        <v>200000</v>
      </c>
      <c r="BI42" s="1045">
        <v>200000</v>
      </c>
      <c r="BJ42" s="1011">
        <f t="shared" si="2"/>
        <v>0</v>
      </c>
      <c r="BK42" s="1005"/>
    </row>
    <row r="43" spans="1:63" s="1084" customFormat="1" outlineLevel="1" x14ac:dyDescent="0.25">
      <c r="A43" s="2477"/>
      <c r="B43" s="1085"/>
      <c r="C43" s="1086" t="s">
        <v>184</v>
      </c>
      <c r="D43" s="1087"/>
      <c r="E43" s="1093"/>
      <c r="F43" s="1089"/>
      <c r="G43" s="1090"/>
      <c r="H43" s="1091"/>
      <c r="I43" s="1089"/>
      <c r="J43" s="1093"/>
      <c r="K43" s="1092"/>
      <c r="L43" s="1093"/>
      <c r="M43" s="1091"/>
      <c r="N43" s="1089"/>
      <c r="O43" s="1093"/>
      <c r="P43" s="1092"/>
      <c r="Q43" s="1093"/>
      <c r="R43" s="1091"/>
      <c r="S43" s="1089"/>
      <c r="T43" s="1093"/>
      <c r="U43" s="1092"/>
      <c r="V43" s="1093"/>
      <c r="W43" s="1091"/>
      <c r="X43" s="1089"/>
      <c r="Y43" s="1093"/>
      <c r="Z43" s="1092"/>
      <c r="AA43" s="1093"/>
      <c r="AB43" s="1091"/>
      <c r="AC43" s="1089"/>
      <c r="AD43" s="1093"/>
      <c r="AE43" s="1092"/>
      <c r="AF43" s="1093"/>
      <c r="AG43" s="1091"/>
      <c r="AH43" s="1089"/>
      <c r="AI43" s="1093"/>
      <c r="AJ43" s="1092"/>
      <c r="AK43" s="1093"/>
      <c r="AL43" s="1092"/>
      <c r="AM43" s="1093"/>
      <c r="AN43" s="1091"/>
      <c r="AO43" s="1089"/>
      <c r="AP43" s="1093"/>
      <c r="AQ43" s="1092"/>
      <c r="AR43" s="1093"/>
      <c r="AS43" s="1091"/>
      <c r="AT43" s="1089"/>
      <c r="AU43" s="1093"/>
      <c r="AV43" s="1092"/>
      <c r="AW43" s="1093"/>
      <c r="AX43" s="1091"/>
      <c r="AY43" s="1091"/>
      <c r="AZ43" s="1091"/>
      <c r="BA43" s="1092"/>
      <c r="BB43" s="1093"/>
      <c r="BC43" s="1091"/>
      <c r="BD43" s="1089"/>
      <c r="BE43" s="1093"/>
      <c r="BF43" s="1094"/>
      <c r="BG43" s="1094"/>
      <c r="BH43" s="1011">
        <f t="shared" si="1"/>
        <v>0</v>
      </c>
      <c r="BI43" s="1045">
        <f>'Výdaje kapitol celkem'!AK68</f>
        <v>80000</v>
      </c>
      <c r="BJ43" s="1011">
        <f t="shared" si="2"/>
        <v>80000</v>
      </c>
      <c r="BK43" s="1005"/>
    </row>
    <row r="44" spans="1:63" s="1084" customFormat="1" outlineLevel="1" x14ac:dyDescent="0.25">
      <c r="A44" s="2477"/>
      <c r="B44" s="1085"/>
      <c r="C44" s="1086" t="s">
        <v>187</v>
      </c>
      <c r="D44" s="1087"/>
      <c r="E44" s="1093"/>
      <c r="F44" s="1089"/>
      <c r="G44" s="1090"/>
      <c r="H44" s="1091"/>
      <c r="I44" s="1089"/>
      <c r="J44" s="1093"/>
      <c r="K44" s="1092"/>
      <c r="L44" s="1093"/>
      <c r="M44" s="1091"/>
      <c r="N44" s="1089"/>
      <c r="O44" s="1093"/>
      <c r="P44" s="1092"/>
      <c r="Q44" s="1093"/>
      <c r="R44" s="1091"/>
      <c r="S44" s="1089"/>
      <c r="T44" s="1093"/>
      <c r="U44" s="1092"/>
      <c r="V44" s="1093"/>
      <c r="W44" s="1091"/>
      <c r="X44" s="1089"/>
      <c r="Y44" s="1093"/>
      <c r="Z44" s="1092"/>
      <c r="AA44" s="1093"/>
      <c r="AB44" s="1091"/>
      <c r="AC44" s="1089"/>
      <c r="AD44" s="1093"/>
      <c r="AE44" s="1092"/>
      <c r="AF44" s="1093"/>
      <c r="AG44" s="1091"/>
      <c r="AH44" s="1089"/>
      <c r="AI44" s="1093"/>
      <c r="AJ44" s="1092"/>
      <c r="AK44" s="1093"/>
      <c r="AL44" s="1092"/>
      <c r="AM44" s="1093"/>
      <c r="AN44" s="1091"/>
      <c r="AO44" s="1089"/>
      <c r="AP44" s="1093"/>
      <c r="AQ44" s="1092"/>
      <c r="AR44" s="1093"/>
      <c r="AS44" s="1091"/>
      <c r="AT44" s="1089"/>
      <c r="AU44" s="1093"/>
      <c r="AV44" s="1092"/>
      <c r="AW44" s="1093"/>
      <c r="AX44" s="1091"/>
      <c r="AY44" s="1091"/>
      <c r="AZ44" s="1091"/>
      <c r="BA44" s="1092"/>
      <c r="BB44" s="1093"/>
      <c r="BC44" s="1091"/>
      <c r="BD44" s="1089"/>
      <c r="BE44" s="1093"/>
      <c r="BF44" s="1094"/>
      <c r="BG44" s="1094"/>
      <c r="BH44" s="1011">
        <f t="shared" si="1"/>
        <v>0</v>
      </c>
      <c r="BI44" s="1045">
        <f>'Výdaje kapitol celkem'!AN68</f>
        <v>0</v>
      </c>
      <c r="BJ44" s="1011">
        <f t="shared" si="2"/>
        <v>0</v>
      </c>
      <c r="BK44" s="1005"/>
    </row>
    <row r="45" spans="1:63" s="1084" customFormat="1" outlineLevel="1" x14ac:dyDescent="0.25">
      <c r="A45" s="2477"/>
      <c r="B45" s="1085"/>
      <c r="C45" s="1086" t="s">
        <v>1161</v>
      </c>
      <c r="D45" s="1087"/>
      <c r="E45" s="1093"/>
      <c r="F45" s="1089"/>
      <c r="G45" s="1090"/>
      <c r="H45" s="1091"/>
      <c r="I45" s="1089"/>
      <c r="J45" s="1093"/>
      <c r="K45" s="1092"/>
      <c r="L45" s="1093"/>
      <c r="M45" s="1091"/>
      <c r="N45" s="1089"/>
      <c r="O45" s="1093"/>
      <c r="P45" s="1092"/>
      <c r="Q45" s="1093"/>
      <c r="R45" s="1091"/>
      <c r="S45" s="1089"/>
      <c r="T45" s="1093"/>
      <c r="U45" s="1092"/>
      <c r="V45" s="1093"/>
      <c r="W45" s="1091"/>
      <c r="X45" s="1089"/>
      <c r="Y45" s="1093"/>
      <c r="Z45" s="1092"/>
      <c r="AA45" s="1093"/>
      <c r="AB45" s="1091"/>
      <c r="AC45" s="1089"/>
      <c r="AD45" s="1093"/>
      <c r="AE45" s="1092"/>
      <c r="AF45" s="1093"/>
      <c r="AG45" s="1091"/>
      <c r="AH45" s="1089"/>
      <c r="AI45" s="1093"/>
      <c r="AJ45" s="1092"/>
      <c r="AK45" s="1093"/>
      <c r="AL45" s="1092"/>
      <c r="AM45" s="1093"/>
      <c r="AN45" s="1091"/>
      <c r="AO45" s="1089"/>
      <c r="AP45" s="1093"/>
      <c r="AQ45" s="1092"/>
      <c r="AR45" s="1093"/>
      <c r="AS45" s="1091"/>
      <c r="AT45" s="1089"/>
      <c r="AU45" s="1093"/>
      <c r="AV45" s="1092"/>
      <c r="AW45" s="1093"/>
      <c r="AX45" s="1091"/>
      <c r="AY45" s="1091"/>
      <c r="AZ45" s="1091"/>
      <c r="BA45" s="1092"/>
      <c r="BB45" s="1093"/>
      <c r="BC45" s="1091">
        <v>5800</v>
      </c>
      <c r="BD45" s="1089"/>
      <c r="BE45" s="1093"/>
      <c r="BF45" s="1094"/>
      <c r="BG45" s="1094"/>
      <c r="BH45" s="1011">
        <f t="shared" si="1"/>
        <v>5800</v>
      </c>
      <c r="BI45" s="1045">
        <f>'Výdaje kapitol celkem'!AW68</f>
        <v>5800</v>
      </c>
      <c r="BJ45" s="1011">
        <f t="shared" si="2"/>
        <v>0</v>
      </c>
      <c r="BK45" s="1005"/>
    </row>
    <row r="46" spans="1:63" s="1084" customFormat="1" outlineLevel="1" x14ac:dyDescent="0.25">
      <c r="A46" s="2477"/>
      <c r="B46" s="1085"/>
      <c r="C46" s="1086" t="s">
        <v>2141</v>
      </c>
      <c r="D46" s="1087"/>
      <c r="E46" s="1093"/>
      <c r="F46" s="1089"/>
      <c r="G46" s="1090"/>
      <c r="H46" s="1091"/>
      <c r="I46" s="1089"/>
      <c r="J46" s="1093"/>
      <c r="K46" s="1092"/>
      <c r="L46" s="1093"/>
      <c r="M46" s="1091"/>
      <c r="N46" s="1089"/>
      <c r="O46" s="1093"/>
      <c r="P46" s="1092"/>
      <c r="Q46" s="1093"/>
      <c r="R46" s="1091"/>
      <c r="S46" s="1089"/>
      <c r="T46" s="1093"/>
      <c r="U46" s="1092"/>
      <c r="V46" s="1093"/>
      <c r="W46" s="1091"/>
      <c r="X46" s="1089"/>
      <c r="Y46" s="1093"/>
      <c r="Z46" s="1092"/>
      <c r="AA46" s="1093"/>
      <c r="AB46" s="1091"/>
      <c r="AC46" s="1089"/>
      <c r="AD46" s="1093"/>
      <c r="AE46" s="1092"/>
      <c r="AF46" s="1093"/>
      <c r="AG46" s="1091"/>
      <c r="AH46" s="1089"/>
      <c r="AI46" s="1093"/>
      <c r="AJ46" s="1092"/>
      <c r="AK46" s="1093"/>
      <c r="AL46" s="1092"/>
      <c r="AM46" s="1093"/>
      <c r="AN46" s="1091"/>
      <c r="AO46" s="1089"/>
      <c r="AP46" s="1093"/>
      <c r="AQ46" s="1092"/>
      <c r="AR46" s="1093">
        <v>34606</v>
      </c>
      <c r="AS46" s="1091"/>
      <c r="AT46" s="1089"/>
      <c r="AU46" s="1093"/>
      <c r="AV46" s="1092"/>
      <c r="AW46" s="1093"/>
      <c r="AX46" s="1091"/>
      <c r="AY46" s="1091">
        <v>25955</v>
      </c>
      <c r="AZ46" s="1091"/>
      <c r="BA46" s="1092"/>
      <c r="BB46" s="1093"/>
      <c r="BC46" s="1091"/>
      <c r="BD46" s="1089"/>
      <c r="BE46" s="1093"/>
      <c r="BF46" s="1094"/>
      <c r="BG46" s="1094"/>
      <c r="BH46" s="1011"/>
      <c r="BI46" s="1045"/>
      <c r="BJ46" s="1011"/>
      <c r="BK46" s="1005"/>
    </row>
    <row r="47" spans="1:63" s="1084" customFormat="1" outlineLevel="1" x14ac:dyDescent="0.25">
      <c r="A47" s="2477"/>
      <c r="B47" s="1085"/>
      <c r="C47" s="1086" t="s">
        <v>1160</v>
      </c>
      <c r="D47" s="1087"/>
      <c r="E47" s="1093"/>
      <c r="F47" s="1089"/>
      <c r="G47" s="1090"/>
      <c r="H47" s="1091"/>
      <c r="I47" s="1089"/>
      <c r="J47" s="1093"/>
      <c r="K47" s="1092"/>
      <c r="L47" s="1093"/>
      <c r="M47" s="1091"/>
      <c r="N47" s="1089"/>
      <c r="O47" s="1093"/>
      <c r="P47" s="1092"/>
      <c r="Q47" s="1093"/>
      <c r="R47" s="1091"/>
      <c r="S47" s="1089"/>
      <c r="T47" s="1093"/>
      <c r="U47" s="1092"/>
      <c r="V47" s="1093">
        <v>7000</v>
      </c>
      <c r="W47" s="1091"/>
      <c r="X47" s="1089"/>
      <c r="Y47" s="1093"/>
      <c r="Z47" s="1092"/>
      <c r="AA47" s="1093"/>
      <c r="AB47" s="1091"/>
      <c r="AC47" s="1089"/>
      <c r="AD47" s="1093"/>
      <c r="AE47" s="1092"/>
      <c r="AF47" s="1093"/>
      <c r="AG47" s="1091"/>
      <c r="AH47" s="1089"/>
      <c r="AI47" s="1093"/>
      <c r="AJ47" s="1092"/>
      <c r="AK47" s="1093"/>
      <c r="AL47" s="1092"/>
      <c r="AM47" s="1093"/>
      <c r="AN47" s="1091"/>
      <c r="AO47" s="1089"/>
      <c r="AP47" s="1093"/>
      <c r="AQ47" s="1092"/>
      <c r="AR47" s="1093"/>
      <c r="AS47" s="1091"/>
      <c r="AT47" s="1089"/>
      <c r="AU47" s="1093">
        <v>9680</v>
      </c>
      <c r="AV47" s="1092"/>
      <c r="AW47" s="1093"/>
      <c r="AX47" s="1091"/>
      <c r="AY47" s="1091"/>
      <c r="AZ47" s="1091"/>
      <c r="BA47" s="1092">
        <f>500000+75020</f>
        <v>575020</v>
      </c>
      <c r="BB47" s="1093"/>
      <c r="BC47" s="1091"/>
      <c r="BD47" s="1089"/>
      <c r="BE47" s="1093"/>
      <c r="BF47" s="1094"/>
      <c r="BG47" s="1094"/>
      <c r="BH47" s="1011">
        <f t="shared" si="1"/>
        <v>591700</v>
      </c>
      <c r="BI47" s="1045">
        <f>'Výdaje kapitol celkem'!AB68</f>
        <v>591700</v>
      </c>
      <c r="BJ47" s="1011">
        <f t="shared" si="2"/>
        <v>0</v>
      </c>
      <c r="BK47" s="1005"/>
    </row>
    <row r="48" spans="1:63" s="1084" customFormat="1" outlineLevel="1" x14ac:dyDescent="0.25">
      <c r="A48" s="2477"/>
      <c r="B48" s="1085"/>
      <c r="C48" s="1086" t="s">
        <v>183</v>
      </c>
      <c r="D48" s="1087"/>
      <c r="E48" s="1093"/>
      <c r="F48" s="1089"/>
      <c r="G48" s="1090"/>
      <c r="H48" s="1091"/>
      <c r="I48" s="1089"/>
      <c r="J48" s="1093"/>
      <c r="K48" s="1092"/>
      <c r="L48" s="1093"/>
      <c r="M48" s="1091"/>
      <c r="N48" s="1089"/>
      <c r="O48" s="1093"/>
      <c r="P48" s="1092"/>
      <c r="Q48" s="1093"/>
      <c r="R48" s="1091"/>
      <c r="S48" s="1089"/>
      <c r="T48" s="1093"/>
      <c r="U48" s="1092"/>
      <c r="V48" s="1093"/>
      <c r="W48" s="1091"/>
      <c r="X48" s="1089"/>
      <c r="Y48" s="1093"/>
      <c r="Z48" s="1092"/>
      <c r="AA48" s="1093"/>
      <c r="AB48" s="1091"/>
      <c r="AC48" s="1089"/>
      <c r="AD48" s="1093"/>
      <c r="AE48" s="1092"/>
      <c r="AF48" s="1093"/>
      <c r="AG48" s="1091"/>
      <c r="AH48" s="1089"/>
      <c r="AI48" s="1093"/>
      <c r="AJ48" s="1092"/>
      <c r="AK48" s="1093"/>
      <c r="AL48" s="1092"/>
      <c r="AM48" s="1093"/>
      <c r="AN48" s="1091"/>
      <c r="AO48" s="1089"/>
      <c r="AP48" s="1093"/>
      <c r="AQ48" s="1092"/>
      <c r="AR48" s="1093"/>
      <c r="AS48" s="1091">
        <f>100000-57000</f>
        <v>43000</v>
      </c>
      <c r="AT48" s="1089"/>
      <c r="AU48" s="1093"/>
      <c r="AV48" s="1092"/>
      <c r="AW48" s="1093"/>
      <c r="AX48" s="1091"/>
      <c r="AY48" s="1091"/>
      <c r="AZ48" s="1091"/>
      <c r="BA48" s="1092"/>
      <c r="BB48" s="1093"/>
      <c r="BC48" s="1091"/>
      <c r="BD48" s="1089"/>
      <c r="BE48" s="1093"/>
      <c r="BF48" s="1094">
        <v>112000</v>
      </c>
      <c r="BG48" s="1094"/>
      <c r="BH48" s="1011">
        <f t="shared" si="1"/>
        <v>155000</v>
      </c>
      <c r="BI48" s="1045">
        <f>'Výdaje kapitol celkem'!AH68+'Výdaje kapitol celkem'!AE58</f>
        <v>155000</v>
      </c>
      <c r="BJ48" s="1011">
        <f t="shared" si="2"/>
        <v>0</v>
      </c>
      <c r="BK48" s="1005"/>
    </row>
    <row r="49" spans="1:63" s="1084" customFormat="1" outlineLevel="1" x14ac:dyDescent="0.25">
      <c r="A49" s="2477"/>
      <c r="B49" s="1085"/>
      <c r="C49" s="1086" t="s">
        <v>153</v>
      </c>
      <c r="D49" s="1087"/>
      <c r="E49" s="1093"/>
      <c r="F49" s="1089"/>
      <c r="G49" s="1090"/>
      <c r="H49" s="1091"/>
      <c r="I49" s="1089"/>
      <c r="J49" s="1093"/>
      <c r="K49" s="1092"/>
      <c r="L49" s="1093"/>
      <c r="M49" s="1091">
        <v>5835000</v>
      </c>
      <c r="N49" s="1089"/>
      <c r="O49" s="1093">
        <v>15325.44</v>
      </c>
      <c r="P49" s="1092"/>
      <c r="Q49" s="1093"/>
      <c r="R49" s="1091">
        <v>22240</v>
      </c>
      <c r="S49" s="1089"/>
      <c r="T49" s="1093"/>
      <c r="U49" s="1092"/>
      <c r="V49" s="1093"/>
      <c r="W49" s="1091"/>
      <c r="X49" s="1089"/>
      <c r="Y49" s="1093"/>
      <c r="Z49" s="1092"/>
      <c r="AA49" s="1093"/>
      <c r="AB49" s="1091"/>
      <c r="AC49" s="1089"/>
      <c r="AD49" s="1093"/>
      <c r="AE49" s="1092">
        <v>2500000</v>
      </c>
      <c r="AF49" s="1093"/>
      <c r="AG49" s="1091"/>
      <c r="AH49" s="1089"/>
      <c r="AI49" s="1093"/>
      <c r="AJ49" s="1092"/>
      <c r="AK49" s="1093"/>
      <c r="AL49" s="1092">
        <v>10890</v>
      </c>
      <c r="AM49" s="1093"/>
      <c r="AN49" s="1091"/>
      <c r="AO49" s="1089">
        <v>8252</v>
      </c>
      <c r="AP49" s="1093"/>
      <c r="AQ49" s="1092">
        <v>500</v>
      </c>
      <c r="AR49" s="1093"/>
      <c r="AS49" s="1091"/>
      <c r="AT49" s="1089"/>
      <c r="AU49" s="1093"/>
      <c r="AV49" s="1092">
        <v>5421</v>
      </c>
      <c r="AW49" s="1093"/>
      <c r="AX49" s="1091"/>
      <c r="AY49" s="1091"/>
      <c r="AZ49" s="1091"/>
      <c r="BA49" s="1092"/>
      <c r="BB49" s="1093"/>
      <c r="BC49" s="1091"/>
      <c r="BD49" s="1089"/>
      <c r="BE49" s="1093"/>
      <c r="BF49" s="1094">
        <f>850000</f>
        <v>850000</v>
      </c>
      <c r="BG49" s="1094">
        <v>17372</v>
      </c>
      <c r="BH49" s="1011">
        <f t="shared" si="1"/>
        <v>9265000.4400000013</v>
      </c>
      <c r="BI49" s="1045">
        <f>'Výdaje kapitol celkem'!I64</f>
        <v>9265000</v>
      </c>
      <c r="BJ49" s="1011">
        <f t="shared" si="2"/>
        <v>-0.44000000134110451</v>
      </c>
      <c r="BK49" s="1005"/>
    </row>
    <row r="50" spans="1:63" s="1084" customFormat="1" outlineLevel="1" x14ac:dyDescent="0.25">
      <c r="A50" s="2477"/>
      <c r="B50" s="1085"/>
      <c r="C50" s="1086" t="s">
        <v>204</v>
      </c>
      <c r="D50" s="1087"/>
      <c r="E50" s="1093"/>
      <c r="F50" s="1089"/>
      <c r="G50" s="1090"/>
      <c r="H50" s="1091"/>
      <c r="I50" s="1089"/>
      <c r="J50" s="1093"/>
      <c r="K50" s="1092"/>
      <c r="L50" s="1093"/>
      <c r="M50" s="1091"/>
      <c r="N50" s="1089"/>
      <c r="O50" s="1093"/>
      <c r="P50" s="1092"/>
      <c r="Q50" s="1093">
        <v>18883</v>
      </c>
      <c r="R50" s="1091"/>
      <c r="S50" s="1089"/>
      <c r="T50" s="1093"/>
      <c r="U50" s="1092">
        <v>14520</v>
      </c>
      <c r="V50" s="1093"/>
      <c r="W50" s="1091"/>
      <c r="X50" s="1089"/>
      <c r="Y50" s="1093"/>
      <c r="Z50" s="1092"/>
      <c r="AA50" s="1093"/>
      <c r="AB50" s="1091"/>
      <c r="AC50" s="1089"/>
      <c r="AD50" s="1093"/>
      <c r="AE50" s="1092"/>
      <c r="AF50" s="1093"/>
      <c r="AG50" s="1091"/>
      <c r="AH50" s="1089"/>
      <c r="AI50" s="1093"/>
      <c r="AJ50" s="1092"/>
      <c r="AK50" s="1093"/>
      <c r="AL50" s="1092">
        <v>40000</v>
      </c>
      <c r="AM50" s="1093"/>
      <c r="AN50" s="1091"/>
      <c r="AO50" s="1089">
        <v>23595</v>
      </c>
      <c r="AP50" s="1093"/>
      <c r="AQ50" s="1092"/>
      <c r="AR50" s="1093"/>
      <c r="AS50" s="1091"/>
      <c r="AT50" s="1089"/>
      <c r="AU50" s="1093"/>
      <c r="AV50" s="1092">
        <f>39930+38236</f>
        <v>78166</v>
      </c>
      <c r="AW50" s="1093"/>
      <c r="AX50" s="1091"/>
      <c r="AY50" s="1091"/>
      <c r="AZ50" s="1091"/>
      <c r="BA50" s="1092"/>
      <c r="BB50" s="1093">
        <f>170197-101761</f>
        <v>68436</v>
      </c>
      <c r="BC50" s="1091"/>
      <c r="BD50" s="1089"/>
      <c r="BE50" s="1093"/>
      <c r="BF50" s="1094"/>
      <c r="BG50" s="1094"/>
      <c r="BH50" s="1011">
        <f t="shared" si="1"/>
        <v>243600</v>
      </c>
      <c r="BI50" s="1045">
        <f>'Výdaje kapitol celkem'!CX68</f>
        <v>243600</v>
      </c>
      <c r="BJ50" s="1011">
        <f t="shared" si="2"/>
        <v>0</v>
      </c>
      <c r="BK50" s="1005"/>
    </row>
    <row r="51" spans="1:63" s="1084" customFormat="1" outlineLevel="1" x14ac:dyDescent="0.25">
      <c r="A51" s="2477"/>
      <c r="B51" s="1085"/>
      <c r="C51" s="1086" t="s">
        <v>1162</v>
      </c>
      <c r="D51" s="1087"/>
      <c r="E51" s="1093"/>
      <c r="F51" s="1089"/>
      <c r="G51" s="1090"/>
      <c r="H51" s="1091"/>
      <c r="I51" s="1089"/>
      <c r="J51" s="1093"/>
      <c r="K51" s="1092"/>
      <c r="L51" s="1093"/>
      <c r="M51" s="1091"/>
      <c r="N51" s="1089"/>
      <c r="O51" s="1093"/>
      <c r="P51" s="1092"/>
      <c r="Q51" s="1093"/>
      <c r="R51" s="1091"/>
      <c r="S51" s="1089"/>
      <c r="T51" s="1093"/>
      <c r="U51" s="1092"/>
      <c r="V51" s="1093"/>
      <c r="W51" s="1091"/>
      <c r="X51" s="1089"/>
      <c r="Y51" s="1093"/>
      <c r="Z51" s="1092"/>
      <c r="AA51" s="1093"/>
      <c r="AB51" s="1091"/>
      <c r="AC51" s="1089"/>
      <c r="AD51" s="1093"/>
      <c r="AE51" s="1092"/>
      <c r="AF51" s="1093"/>
      <c r="AG51" s="1091"/>
      <c r="AH51" s="1089"/>
      <c r="AI51" s="1093"/>
      <c r="AJ51" s="1092"/>
      <c r="AK51" s="1093"/>
      <c r="AL51" s="1092"/>
      <c r="AM51" s="1093"/>
      <c r="AN51" s="1091"/>
      <c r="AO51" s="1089"/>
      <c r="AP51" s="1093"/>
      <c r="AQ51" s="1092"/>
      <c r="AR51" s="1093"/>
      <c r="AS51" s="1091"/>
      <c r="AT51" s="1089"/>
      <c r="AU51" s="1093"/>
      <c r="AV51" s="1092"/>
      <c r="AW51" s="1093"/>
      <c r="AX51" s="1091"/>
      <c r="AY51" s="1091"/>
      <c r="AZ51" s="1091"/>
      <c r="BA51" s="1092"/>
      <c r="BB51" s="1093"/>
      <c r="BC51" s="1091"/>
      <c r="BD51" s="1089"/>
      <c r="BE51" s="1093"/>
      <c r="BF51" s="1094"/>
      <c r="BG51" s="1094"/>
      <c r="BH51" s="1011">
        <f t="shared" si="1"/>
        <v>0</v>
      </c>
      <c r="BI51" s="1045">
        <f>'Výdaje kapitol celkem'!DJ68</f>
        <v>20000</v>
      </c>
      <c r="BJ51" s="1011">
        <f t="shared" si="2"/>
        <v>20000</v>
      </c>
      <c r="BK51" s="1005"/>
    </row>
    <row r="52" spans="1:63" s="1084" customFormat="1" outlineLevel="1" x14ac:dyDescent="0.25">
      <c r="A52" s="2477"/>
      <c r="B52" s="1085"/>
      <c r="C52" s="1086" t="s">
        <v>1126</v>
      </c>
      <c r="D52" s="1087"/>
      <c r="E52" s="1093"/>
      <c r="F52" s="1089"/>
      <c r="G52" s="1090"/>
      <c r="H52" s="1091"/>
      <c r="I52" s="1089"/>
      <c r="J52" s="1093"/>
      <c r="K52" s="1092"/>
      <c r="L52" s="1093"/>
      <c r="M52" s="1091"/>
      <c r="N52" s="1089"/>
      <c r="O52" s="1093"/>
      <c r="P52" s="1092"/>
      <c r="Q52" s="1093"/>
      <c r="R52" s="1091"/>
      <c r="S52" s="1089"/>
      <c r="T52" s="1093"/>
      <c r="U52" s="1092"/>
      <c r="V52" s="1093"/>
      <c r="W52" s="1091"/>
      <c r="X52" s="1089"/>
      <c r="Y52" s="1093"/>
      <c r="Z52" s="1092"/>
      <c r="AA52" s="1093"/>
      <c r="AB52" s="1091"/>
      <c r="AC52" s="1089"/>
      <c r="AD52" s="1093"/>
      <c r="AE52" s="1092"/>
      <c r="AF52" s="1093"/>
      <c r="AG52" s="1091"/>
      <c r="AH52" s="1089"/>
      <c r="AI52" s="1093"/>
      <c r="AJ52" s="1092"/>
      <c r="AK52" s="1093"/>
      <c r="AL52" s="1092">
        <v>121000</v>
      </c>
      <c r="AM52" s="1093"/>
      <c r="AN52" s="1091"/>
      <c r="AO52" s="1089"/>
      <c r="AP52" s="1093"/>
      <c r="AQ52" s="1092"/>
      <c r="AR52" s="1093"/>
      <c r="AS52" s="1091"/>
      <c r="AT52" s="1089"/>
      <c r="AU52" s="1093"/>
      <c r="AV52" s="1092"/>
      <c r="AW52" s="1093"/>
      <c r="AX52" s="1091"/>
      <c r="AY52" s="1091"/>
      <c r="AZ52" s="1091"/>
      <c r="BA52" s="1092"/>
      <c r="BB52" s="1093"/>
      <c r="BC52" s="1091"/>
      <c r="BD52" s="1089">
        <f>250000-121000</f>
        <v>129000</v>
      </c>
      <c r="BE52" s="1093"/>
      <c r="BF52" s="1094"/>
      <c r="BG52" s="1094"/>
      <c r="BH52" s="1011">
        <f t="shared" si="1"/>
        <v>250000</v>
      </c>
      <c r="BI52" s="1045">
        <f>'Výdaje kapitol celkem'!BP68</f>
        <v>250000</v>
      </c>
      <c r="BJ52" s="1011">
        <f t="shared" si="2"/>
        <v>0</v>
      </c>
      <c r="BK52" s="1005"/>
    </row>
    <row r="53" spans="1:63" s="1084" customFormat="1" outlineLevel="1" x14ac:dyDescent="0.25">
      <c r="A53" s="2477"/>
      <c r="B53" s="1085"/>
      <c r="C53" s="1086" t="s">
        <v>360</v>
      </c>
      <c r="D53" s="1087"/>
      <c r="E53" s="1093"/>
      <c r="F53" s="1089"/>
      <c r="G53" s="1090"/>
      <c r="H53" s="1091"/>
      <c r="I53" s="1089">
        <v>42350</v>
      </c>
      <c r="J53" s="1093"/>
      <c r="K53" s="1092"/>
      <c r="L53" s="1093"/>
      <c r="M53" s="1091"/>
      <c r="N53" s="1089"/>
      <c r="O53" s="1093">
        <v>54450</v>
      </c>
      <c r="P53" s="1092"/>
      <c r="Q53" s="1093">
        <f>8470+21175</f>
        <v>29645</v>
      </c>
      <c r="R53" s="1091"/>
      <c r="S53" s="1089"/>
      <c r="T53" s="1093">
        <v>27225</v>
      </c>
      <c r="U53" s="1092">
        <v>6050</v>
      </c>
      <c r="V53" s="1093">
        <v>6050</v>
      </c>
      <c r="W53" s="1093"/>
      <c r="X53" s="1089"/>
      <c r="Y53" s="1093"/>
      <c r="Z53" s="1092"/>
      <c r="AA53" s="1093"/>
      <c r="AB53" s="1091"/>
      <c r="AC53" s="1093"/>
      <c r="AD53" s="1093">
        <v>125620</v>
      </c>
      <c r="AE53" s="1093">
        <v>6926</v>
      </c>
      <c r="AF53" s="1093"/>
      <c r="AG53" s="1091">
        <v>27225</v>
      </c>
      <c r="AH53" s="1089"/>
      <c r="AI53" s="1093">
        <v>2112768.9</v>
      </c>
      <c r="AJ53" s="1092"/>
      <c r="AK53" s="1093">
        <v>11427</v>
      </c>
      <c r="AL53" s="1092"/>
      <c r="AM53" s="1093"/>
      <c r="AN53" s="1091"/>
      <c r="AO53" s="1089"/>
      <c r="AP53" s="1093"/>
      <c r="AQ53" s="1092"/>
      <c r="AR53" s="1093"/>
      <c r="AS53" s="1091"/>
      <c r="AT53" s="1089"/>
      <c r="AU53" s="1093"/>
      <c r="AV53" s="1092"/>
      <c r="AW53" s="1093"/>
      <c r="AX53" s="1091"/>
      <c r="AY53" s="1091"/>
      <c r="AZ53" s="1091"/>
      <c r="BA53" s="1092"/>
      <c r="BB53" s="1093"/>
      <c r="BC53" s="1091"/>
      <c r="BD53" s="1089"/>
      <c r="BE53" s="1093"/>
      <c r="BF53" s="1094"/>
      <c r="BG53" s="1094"/>
      <c r="BH53" s="1011">
        <f t="shared" si="1"/>
        <v>2449736.9</v>
      </c>
      <c r="BI53" s="1045">
        <f>'Výdaje kapitol celkem'!AQ68</f>
        <v>2374325</v>
      </c>
      <c r="BJ53" s="1011">
        <f>+BI53-BH53</f>
        <v>-75411.899999999907</v>
      </c>
      <c r="BK53" s="1005"/>
    </row>
    <row r="54" spans="1:63" s="1024" customFormat="1" ht="14.25" thickBot="1" x14ac:dyDescent="0.3">
      <c r="A54" s="2477"/>
      <c r="B54" s="2480" t="s">
        <v>561</v>
      </c>
      <c r="C54" s="2481"/>
      <c r="D54" s="1069">
        <f t="shared" ref="D54:AI54" si="14">D23+D24+D25-D26</f>
        <v>0</v>
      </c>
      <c r="E54" s="1070">
        <f t="shared" si="14"/>
        <v>0</v>
      </c>
      <c r="F54" s="1071">
        <f t="shared" si="14"/>
        <v>0</v>
      </c>
      <c r="G54" s="1072">
        <f t="shared" si="14"/>
        <v>3162297</v>
      </c>
      <c r="H54" s="1073">
        <f t="shared" si="14"/>
        <v>6855608.0807985468</v>
      </c>
      <c r="I54" s="1071">
        <f t="shared" si="14"/>
        <v>5776005.0807985468</v>
      </c>
      <c r="J54" s="1070">
        <f t="shared" si="14"/>
        <v>9643819.2436169274</v>
      </c>
      <c r="K54" s="1074">
        <f t="shared" si="14"/>
        <v>7726336.2986038486</v>
      </c>
      <c r="L54" s="1070">
        <f t="shared" si="14"/>
        <v>12905963.965270514</v>
      </c>
      <c r="M54" s="1073">
        <f t="shared" si="14"/>
        <v>2488268.9152705139</v>
      </c>
      <c r="N54" s="1071">
        <f t="shared" si="14"/>
        <v>4065692.5819371804</v>
      </c>
      <c r="O54" s="1070">
        <f t="shared" si="14"/>
        <v>2837342.8673908832</v>
      </c>
      <c r="P54" s="1074">
        <f t="shared" si="14"/>
        <v>3788098.8673908832</v>
      </c>
      <c r="Q54" s="1070">
        <f t="shared" si="14"/>
        <v>1196470.9473908832</v>
      </c>
      <c r="R54" s="1073">
        <f t="shared" si="14"/>
        <v>-497291.05260911677</v>
      </c>
      <c r="S54" s="1071">
        <f t="shared" si="14"/>
        <v>2156492.9473908832</v>
      </c>
      <c r="T54" s="1070">
        <f t="shared" si="14"/>
        <v>2405278.0281894295</v>
      </c>
      <c r="U54" s="1074">
        <f t="shared" si="14"/>
        <v>2390421.4781894302</v>
      </c>
      <c r="V54" s="1070">
        <f t="shared" si="14"/>
        <v>956125.78951125301</v>
      </c>
      <c r="W54" s="1073">
        <f t="shared" si="14"/>
        <v>668364.78951125313</v>
      </c>
      <c r="X54" s="1071">
        <f t="shared" si="14"/>
        <v>782563.28951125313</v>
      </c>
      <c r="Y54" s="1070">
        <f t="shared" si="14"/>
        <v>2747259.0295112533</v>
      </c>
      <c r="Z54" s="1074">
        <f t="shared" si="14"/>
        <v>7646168.5395112531</v>
      </c>
      <c r="AA54" s="1070">
        <f t="shared" si="14"/>
        <v>2642931.0595112545</v>
      </c>
      <c r="AB54" s="1073">
        <f t="shared" si="14"/>
        <v>6973200.7095112531</v>
      </c>
      <c r="AC54" s="1071">
        <f t="shared" si="14"/>
        <v>4802042.709511254</v>
      </c>
      <c r="AD54" s="1070">
        <f t="shared" si="14"/>
        <v>3194443.709511254</v>
      </c>
      <c r="AE54" s="1074">
        <f t="shared" si="14"/>
        <v>4826892.7395112533</v>
      </c>
      <c r="AF54" s="1070">
        <f t="shared" si="14"/>
        <v>4006924.7395112533</v>
      </c>
      <c r="AG54" s="1073">
        <f t="shared" si="14"/>
        <v>5889576.7395112533</v>
      </c>
      <c r="AH54" s="1071">
        <f t="shared" si="14"/>
        <v>4199345.7395112533</v>
      </c>
      <c r="AI54" s="1070">
        <f t="shared" si="14"/>
        <v>20952316.809511252</v>
      </c>
      <c r="AJ54" s="1074">
        <f t="shared" ref="AJ54:BG54" si="15">AJ23+AJ24+AJ25-AJ26</f>
        <v>19567949.809511252</v>
      </c>
      <c r="AK54" s="1070">
        <f t="shared" si="15"/>
        <v>20073172.769511249</v>
      </c>
      <c r="AL54" s="1074">
        <f t="shared" si="15"/>
        <v>28393488.359511249</v>
      </c>
      <c r="AM54" s="1070">
        <f t="shared" si="15"/>
        <v>27564104.359511249</v>
      </c>
      <c r="AN54" s="1073">
        <f t="shared" si="15"/>
        <v>13842210.440309796</v>
      </c>
      <c r="AO54" s="1071">
        <f t="shared" si="15"/>
        <v>10405978.440309796</v>
      </c>
      <c r="AP54" s="1070">
        <f t="shared" si="15"/>
        <v>12216041.187775008</v>
      </c>
      <c r="AQ54" s="1074">
        <f t="shared" si="15"/>
        <v>9837848.1877750084</v>
      </c>
      <c r="AR54" s="1070">
        <f t="shared" si="15"/>
        <v>15331229.187775008</v>
      </c>
      <c r="AS54" s="1073">
        <f t="shared" si="15"/>
        <v>11520437.187775008</v>
      </c>
      <c r="AT54" s="1071">
        <f t="shared" si="15"/>
        <v>12765239.187775008</v>
      </c>
      <c r="AU54" s="1070">
        <f t="shared" si="15"/>
        <v>9149983.1877750084</v>
      </c>
      <c r="AV54" s="1074">
        <f t="shared" si="15"/>
        <v>11055333.187775008</v>
      </c>
      <c r="AW54" s="1070">
        <f t="shared" si="15"/>
        <v>10324645.187775008</v>
      </c>
      <c r="AX54" s="1073">
        <f t="shared" si="15"/>
        <v>7496140.7077750079</v>
      </c>
      <c r="AY54" s="1073">
        <f t="shared" si="15"/>
        <v>10440718.707775008</v>
      </c>
      <c r="AZ54" s="1073">
        <f t="shared" si="15"/>
        <v>9478313.4501657505</v>
      </c>
      <c r="BA54" s="1074">
        <f t="shared" si="15"/>
        <v>10318632.671070222</v>
      </c>
      <c r="BB54" s="2441">
        <f t="shared" si="15"/>
        <v>16272098.28348038</v>
      </c>
      <c r="BC54" s="1073">
        <f t="shared" si="15"/>
        <v>14183088.14934448</v>
      </c>
      <c r="BD54" s="1071">
        <f t="shared" si="15"/>
        <v>11401780.292620283</v>
      </c>
      <c r="BE54" s="1070">
        <f t="shared" si="15"/>
        <v>9781724.1675703432</v>
      </c>
      <c r="BF54" s="1075">
        <f t="shared" si="15"/>
        <v>9875027.5465768538</v>
      </c>
      <c r="BG54" s="1075">
        <f t="shared" si="15"/>
        <v>15584636.447468307</v>
      </c>
      <c r="BH54" s="1011"/>
      <c r="BI54" s="1045"/>
      <c r="BJ54" s="1011"/>
      <c r="BK54" s="1005"/>
    </row>
    <row r="55" spans="1:63" ht="18" customHeight="1" x14ac:dyDescent="0.25">
      <c r="A55" s="2476" t="s">
        <v>287</v>
      </c>
      <c r="B55" s="1085"/>
      <c r="C55" s="1068" t="s">
        <v>158</v>
      </c>
      <c r="D55" s="1046"/>
      <c r="E55" s="1047"/>
      <c r="F55" s="1048"/>
      <c r="G55" s="1049">
        <v>0</v>
      </c>
      <c r="H55" s="1050"/>
      <c r="I55" s="1048"/>
      <c r="J55" s="1047"/>
      <c r="K55" s="1051">
        <f>909091+426541</f>
        <v>1335632</v>
      </c>
      <c r="L55" s="1047"/>
      <c r="M55" s="1050"/>
      <c r="N55" s="1048"/>
      <c r="O55" s="1047">
        <f>426541+909091</f>
        <v>1335632</v>
      </c>
      <c r="P55" s="1051"/>
      <c r="Q55" s="1047"/>
      <c r="R55" s="1050"/>
      <c r="S55" s="1048">
        <f>426541+909091</f>
        <v>1335632</v>
      </c>
      <c r="T55" s="1047"/>
      <c r="U55" s="1047"/>
      <c r="V55" s="1096"/>
      <c r="W55" s="1047"/>
      <c r="X55" s="1047">
        <f>909091+426541</f>
        <v>1335632</v>
      </c>
      <c r="Y55" s="1047"/>
      <c r="Z55" s="1047"/>
      <c r="AA55" s="1097"/>
      <c r="AB55" s="1050">
        <v>1335632</v>
      </c>
      <c r="AC55" s="1047"/>
      <c r="AD55" s="1047"/>
      <c r="AE55" s="1047"/>
      <c r="AF55" s="1047">
        <v>909991</v>
      </c>
      <c r="AG55" s="1047"/>
      <c r="AH55" s="1047"/>
      <c r="AI55" s="1048"/>
      <c r="AJ55" s="1047"/>
      <c r="AK55" s="1047">
        <f>909091+426541+13890+70000</f>
        <v>1419522</v>
      </c>
      <c r="AL55" s="1051"/>
      <c r="AM55" s="1097"/>
      <c r="AN55" s="1051"/>
      <c r="AO55" s="1099">
        <f>13890+70000+426541+909091</f>
        <v>1419522</v>
      </c>
      <c r="AP55" s="1047"/>
      <c r="AQ55" s="1047"/>
      <c r="AR55" s="1047"/>
      <c r="AS55" s="1099">
        <f>13890+70000+426541+909091</f>
        <v>1419522</v>
      </c>
      <c r="AT55" s="1048"/>
      <c r="AU55" s="1047"/>
      <c r="AV55" s="1051"/>
      <c r="AW55" s="1047"/>
      <c r="AX55" s="1050">
        <v>1405632</v>
      </c>
      <c r="AY55" s="1050"/>
      <c r="AZ55" s="1050"/>
      <c r="BA55" s="1051"/>
      <c r="BB55" s="1047">
        <f>70000+426541+909091</f>
        <v>1405632</v>
      </c>
      <c r="BC55" s="1050"/>
      <c r="BD55" s="1048"/>
      <c r="BE55" s="1047"/>
      <c r="BF55" s="1052"/>
      <c r="BG55" s="1052">
        <f>1405632+991671</f>
        <v>2397303</v>
      </c>
      <c r="BH55" s="1011">
        <f>SUM(G55:BG55)</f>
        <v>17055284</v>
      </c>
      <c r="BI55" s="1045">
        <f>'Souhrn příjmů a výdajů 2020'!J205</f>
        <v>17055284</v>
      </c>
      <c r="BJ55" s="1011">
        <f>+BI55-BH55</f>
        <v>0</v>
      </c>
      <c r="BK55" s="1005"/>
    </row>
    <row r="56" spans="1:63" s="1109" customFormat="1" ht="15.75" customHeight="1" x14ac:dyDescent="0.25">
      <c r="A56" s="2477"/>
      <c r="B56" s="1100"/>
      <c r="C56" s="1101" t="s">
        <v>562</v>
      </c>
      <c r="D56" s="1102"/>
      <c r="E56" s="1103"/>
      <c r="F56" s="1103"/>
      <c r="G56" s="1104"/>
      <c r="H56" s="1105"/>
      <c r="I56" s="1106"/>
      <c r="J56" s="1107"/>
      <c r="K56" s="1103"/>
      <c r="L56" s="1107"/>
      <c r="M56" s="1105"/>
      <c r="N56" s="1106"/>
      <c r="O56" s="1107"/>
      <c r="P56" s="1103"/>
      <c r="Q56" s="1107"/>
      <c r="R56" s="1105"/>
      <c r="S56" s="1106"/>
      <c r="T56" s="1107"/>
      <c r="U56" s="1103"/>
      <c r="V56" s="1107"/>
      <c r="W56" s="1105"/>
      <c r="X56" s="1106"/>
      <c r="Y56" s="1107"/>
      <c r="Z56" s="1103"/>
      <c r="AA56" s="1107"/>
      <c r="AB56" s="1105"/>
      <c r="AC56" s="1106"/>
      <c r="AD56" s="1107"/>
      <c r="AE56" s="1103"/>
      <c r="AF56" s="1107"/>
      <c r="AG56" s="1105"/>
      <c r="AH56" s="2242">
        <f>-2500000-15000000</f>
        <v>-17500000</v>
      </c>
      <c r="AI56" s="1107"/>
      <c r="AJ56" s="1103"/>
      <c r="AK56" s="1107"/>
      <c r="AL56" s="1103"/>
      <c r="AM56" s="1107"/>
      <c r="AN56" s="1105"/>
      <c r="AO56" s="1106"/>
      <c r="AP56" s="1107"/>
      <c r="AQ56" s="1103"/>
      <c r="AR56" s="1107"/>
      <c r="AS56" s="1105"/>
      <c r="AT56" s="1106"/>
      <c r="AU56" s="1107"/>
      <c r="AV56" s="1103"/>
      <c r="AW56" s="1107"/>
      <c r="AX56" s="1105"/>
      <c r="AY56" s="1105"/>
      <c r="AZ56" s="1105"/>
      <c r="BA56" s="1103"/>
      <c r="BB56" s="1107"/>
      <c r="BC56" s="1105"/>
      <c r="BD56" s="1106"/>
      <c r="BE56" s="1107"/>
      <c r="BF56" s="1108"/>
      <c r="BG56" s="1108"/>
      <c r="BH56" s="1011">
        <f t="shared" si="1"/>
        <v>-17500000</v>
      </c>
      <c r="BI56" s="1045"/>
      <c r="BJ56" s="1045">
        <f>+BI56-BH56</f>
        <v>17500000</v>
      </c>
      <c r="BK56" s="1005"/>
    </row>
    <row r="57" spans="1:63" ht="12.75" customHeight="1" x14ac:dyDescent="0.25">
      <c r="A57" s="2477"/>
      <c r="B57" s="1085"/>
      <c r="C57" s="1068" t="s">
        <v>563</v>
      </c>
      <c r="D57" s="1046"/>
      <c r="E57" s="1047"/>
      <c r="F57" s="1048"/>
      <c r="G57" s="1049"/>
      <c r="H57" s="1050"/>
      <c r="I57" s="1048"/>
      <c r="J57" s="1047"/>
      <c r="K57" s="1051"/>
      <c r="L57" s="1047"/>
      <c r="M57" s="1050"/>
      <c r="N57" s="1048"/>
      <c r="O57" s="1047"/>
      <c r="P57" s="1051"/>
      <c r="Q57" s="1047"/>
      <c r="R57" s="1050"/>
      <c r="S57" s="1048"/>
      <c r="T57" s="1047"/>
      <c r="U57" s="1051"/>
      <c r="V57" s="1047"/>
      <c r="W57" s="1050"/>
      <c r="X57" s="1048"/>
      <c r="Y57" s="1047"/>
      <c r="Z57" s="1051"/>
      <c r="AA57" s="1047"/>
      <c r="AB57" s="1050"/>
      <c r="AC57" s="1048"/>
      <c r="AD57" s="1047"/>
      <c r="AE57" s="1051"/>
      <c r="AF57" s="1047"/>
      <c r="AG57" s="1050"/>
      <c r="AH57" s="1048"/>
      <c r="AI57" s="1047"/>
      <c r="AJ57" s="1051"/>
      <c r="AK57" s="1047"/>
      <c r="AL57" s="1051"/>
      <c r="AM57" s="1047"/>
      <c r="AN57" s="1050"/>
      <c r="AO57" s="1048"/>
      <c r="AP57" s="1047"/>
      <c r="AQ57" s="1051"/>
      <c r="AR57" s="1047"/>
      <c r="AS57" s="1050"/>
      <c r="AT57" s="1048"/>
      <c r="AU57" s="1047"/>
      <c r="AV57" s="1051"/>
      <c r="AW57" s="1047"/>
      <c r="AX57" s="1050"/>
      <c r="AY57" s="1050"/>
      <c r="AZ57" s="1050"/>
      <c r="BA57" s="1051"/>
      <c r="BB57" s="1047"/>
      <c r="BC57" s="1050"/>
      <c r="BD57" s="1048"/>
      <c r="BE57" s="1047"/>
      <c r="BF57" s="1052"/>
      <c r="BG57" s="1052"/>
      <c r="BH57" s="1011">
        <f t="shared" si="1"/>
        <v>0</v>
      </c>
      <c r="BI57" s="1045"/>
      <c r="BJ57" s="1011">
        <f t="shared" si="2"/>
        <v>0</v>
      </c>
      <c r="BK57" s="1005"/>
    </row>
    <row r="58" spans="1:63" ht="20.25" customHeight="1" thickBot="1" x14ac:dyDescent="0.3">
      <c r="A58" s="2482"/>
      <c r="B58" s="2483" t="s">
        <v>564</v>
      </c>
      <c r="C58" s="2484"/>
      <c r="D58" s="1110">
        <f t="shared" ref="D58:I58" si="16">+D55+D56+D57</f>
        <v>0</v>
      </c>
      <c r="E58" s="1111">
        <f t="shared" si="16"/>
        <v>0</v>
      </c>
      <c r="F58" s="1112">
        <f>+F55+F56+F57</f>
        <v>0</v>
      </c>
      <c r="G58" s="1113">
        <f t="shared" si="16"/>
        <v>0</v>
      </c>
      <c r="H58" s="1114">
        <f t="shared" si="16"/>
        <v>0</v>
      </c>
      <c r="I58" s="1112">
        <f t="shared" si="16"/>
        <v>0</v>
      </c>
      <c r="J58" s="1111">
        <f>+J55+J56+J57</f>
        <v>0</v>
      </c>
      <c r="K58" s="1115">
        <f>+K55+K56+K57</f>
        <v>1335632</v>
      </c>
      <c r="L58" s="1111">
        <f t="shared" ref="L58:N58" si="17">+L55+L56+L57</f>
        <v>0</v>
      </c>
      <c r="M58" s="1114">
        <f t="shared" si="17"/>
        <v>0</v>
      </c>
      <c r="N58" s="1112">
        <f t="shared" si="17"/>
        <v>0</v>
      </c>
      <c r="O58" s="1111">
        <f>+O55+O56+O57</f>
        <v>1335632</v>
      </c>
      <c r="P58" s="1115">
        <f>+P55+P56+P57</f>
        <v>0</v>
      </c>
      <c r="Q58" s="1111">
        <f t="shared" ref="Q58:S58" si="18">+Q55+Q56+Q57</f>
        <v>0</v>
      </c>
      <c r="R58" s="1114">
        <f t="shared" si="18"/>
        <v>0</v>
      </c>
      <c r="S58" s="1112">
        <f t="shared" si="18"/>
        <v>1335632</v>
      </c>
      <c r="T58" s="1111">
        <f>+T55+T56+T57</f>
        <v>0</v>
      </c>
      <c r="U58" s="1115">
        <f>+U55+U56+U57</f>
        <v>0</v>
      </c>
      <c r="V58" s="1111">
        <f t="shared" ref="V58:X58" si="19">+V55+V56+V57</f>
        <v>0</v>
      </c>
      <c r="W58" s="1114">
        <f t="shared" si="19"/>
        <v>0</v>
      </c>
      <c r="X58" s="1112">
        <f t="shared" si="19"/>
        <v>1335632</v>
      </c>
      <c r="Y58" s="1111">
        <f>+Y55+Y56+Y57</f>
        <v>0</v>
      </c>
      <c r="Z58" s="1115">
        <f>+Z55+Z56+Z57</f>
        <v>0</v>
      </c>
      <c r="AA58" s="1111">
        <f t="shared" ref="AA58:AC58" si="20">+AA55+AA56+AA57</f>
        <v>0</v>
      </c>
      <c r="AB58" s="1114">
        <f t="shared" si="20"/>
        <v>1335632</v>
      </c>
      <c r="AC58" s="1112">
        <f t="shared" si="20"/>
        <v>0</v>
      </c>
      <c r="AD58" s="1111">
        <f>+AD55+AD56+AD57</f>
        <v>0</v>
      </c>
      <c r="AE58" s="1115">
        <f>+AE55+AE56+AE57</f>
        <v>0</v>
      </c>
      <c r="AF58" s="1111">
        <f t="shared" ref="AF58:AH58" si="21">+AF55+AF56+AF57</f>
        <v>909991</v>
      </c>
      <c r="AG58" s="1114">
        <f t="shared" si="21"/>
        <v>0</v>
      </c>
      <c r="AH58" s="1112">
        <f t="shared" si="21"/>
        <v>-17500000</v>
      </c>
      <c r="AI58" s="1111">
        <f>+AI55+AI56+AI57</f>
        <v>0</v>
      </c>
      <c r="AJ58" s="1115">
        <f>+AJ55+AJ56+AJ57</f>
        <v>0</v>
      </c>
      <c r="AK58" s="1111">
        <f>+AK55+AK56+AK57</f>
        <v>1419522</v>
      </c>
      <c r="AL58" s="1115">
        <f>+AL55+AL56+AL57</f>
        <v>0</v>
      </c>
      <c r="AM58" s="1111">
        <f t="shared" ref="AM58:AO58" si="22">+AM55+AM56+AM57</f>
        <v>0</v>
      </c>
      <c r="AN58" s="1114">
        <f t="shared" si="22"/>
        <v>0</v>
      </c>
      <c r="AO58" s="1112">
        <f t="shared" si="22"/>
        <v>1419522</v>
      </c>
      <c r="AP58" s="1111">
        <f>+AP55+AP56+AP57</f>
        <v>0</v>
      </c>
      <c r="AQ58" s="1115">
        <f>+AQ55+AQ56+AQ57</f>
        <v>0</v>
      </c>
      <c r="AR58" s="1111">
        <f t="shared" ref="AR58:AT58" si="23">+AR55+AR56+AR57</f>
        <v>0</v>
      </c>
      <c r="AS58" s="1114">
        <f t="shared" si="23"/>
        <v>1419522</v>
      </c>
      <c r="AT58" s="1112">
        <f t="shared" si="23"/>
        <v>0</v>
      </c>
      <c r="AU58" s="1111">
        <f>+AU55+AU56+AU57</f>
        <v>0</v>
      </c>
      <c r="AV58" s="1115">
        <f>+AV55+AV56+AV57</f>
        <v>0</v>
      </c>
      <c r="AW58" s="1111">
        <f t="shared" ref="AW58:AY58" si="24">+AW55+AW56+AW57</f>
        <v>0</v>
      </c>
      <c r="AX58" s="1114">
        <f t="shared" si="24"/>
        <v>1405632</v>
      </c>
      <c r="AY58" s="1114">
        <f t="shared" si="24"/>
        <v>0</v>
      </c>
      <c r="AZ58" s="1114">
        <f>+AZ55+AZ56+AZ57</f>
        <v>0</v>
      </c>
      <c r="BA58" s="1115">
        <f>+BA55+BA56+BA57</f>
        <v>0</v>
      </c>
      <c r="BB58" s="1111">
        <f t="shared" ref="BB58:BD58" si="25">+BB55+BB56+BB57</f>
        <v>1405632</v>
      </c>
      <c r="BC58" s="1114">
        <f t="shared" si="25"/>
        <v>0</v>
      </c>
      <c r="BD58" s="1112">
        <f t="shared" si="25"/>
        <v>0</v>
      </c>
      <c r="BE58" s="1111">
        <f>+BE55+BE56+BE57</f>
        <v>0</v>
      </c>
      <c r="BF58" s="1116">
        <f>+BF55+BF56+BF57</f>
        <v>0</v>
      </c>
      <c r="BG58" s="1116">
        <f>+BG55+BG56+BG57</f>
        <v>2397303</v>
      </c>
      <c r="BH58" s="1045"/>
      <c r="BI58" s="1045"/>
      <c r="BJ58" s="1011"/>
      <c r="BK58" s="1005"/>
    </row>
    <row r="59" spans="1:63" s="1024" customFormat="1" ht="15.75" customHeight="1" thickBot="1" x14ac:dyDescent="0.3">
      <c r="A59" s="1117"/>
      <c r="B59" s="2474" t="s">
        <v>168</v>
      </c>
      <c r="C59" s="2475"/>
      <c r="D59" s="1118">
        <f t="shared" ref="D59:BF59" si="26">D54-D58</f>
        <v>0</v>
      </c>
      <c r="E59" s="1119">
        <f>E54-E58</f>
        <v>0</v>
      </c>
      <c r="F59" s="1120">
        <f t="shared" si="26"/>
        <v>0</v>
      </c>
      <c r="G59" s="1121">
        <f t="shared" si="26"/>
        <v>3162297</v>
      </c>
      <c r="H59" s="1122">
        <f t="shared" si="26"/>
        <v>6855608.0807985468</v>
      </c>
      <c r="I59" s="1120">
        <f t="shared" si="26"/>
        <v>5776005.0807985468</v>
      </c>
      <c r="J59" s="1119">
        <f t="shared" si="26"/>
        <v>9643819.2436169274</v>
      </c>
      <c r="K59" s="1123">
        <f t="shared" si="26"/>
        <v>6390704.2986038486</v>
      </c>
      <c r="L59" s="1119">
        <f t="shared" si="26"/>
        <v>12905963.965270514</v>
      </c>
      <c r="M59" s="1122">
        <f t="shared" si="26"/>
        <v>2488268.9152705139</v>
      </c>
      <c r="N59" s="1120">
        <f t="shared" si="26"/>
        <v>4065692.5819371804</v>
      </c>
      <c r="O59" s="1119">
        <f>O54-O58</f>
        <v>1501710.8673908832</v>
      </c>
      <c r="P59" s="1123">
        <f t="shared" si="26"/>
        <v>3788098.8673908832</v>
      </c>
      <c r="Q59" s="1119">
        <f t="shared" si="26"/>
        <v>1196470.9473908832</v>
      </c>
      <c r="R59" s="1122">
        <f t="shared" si="26"/>
        <v>-497291.05260911677</v>
      </c>
      <c r="S59" s="1120">
        <f t="shared" si="26"/>
        <v>820860.94739088323</v>
      </c>
      <c r="T59" s="1119">
        <f t="shared" si="26"/>
        <v>2405278.0281894295</v>
      </c>
      <c r="U59" s="1123">
        <f t="shared" si="26"/>
        <v>2390421.4781894302</v>
      </c>
      <c r="V59" s="1119">
        <f t="shared" si="26"/>
        <v>956125.78951125301</v>
      </c>
      <c r="W59" s="1122">
        <f t="shared" si="26"/>
        <v>668364.78951125313</v>
      </c>
      <c r="X59" s="1120">
        <f t="shared" si="26"/>
        <v>-553068.71048874687</v>
      </c>
      <c r="Y59" s="1119">
        <f t="shared" si="26"/>
        <v>2747259.0295112533</v>
      </c>
      <c r="Z59" s="1123">
        <f t="shared" si="26"/>
        <v>7646168.5395112531</v>
      </c>
      <c r="AA59" s="1119">
        <f t="shared" si="26"/>
        <v>2642931.0595112545</v>
      </c>
      <c r="AB59" s="1122">
        <f t="shared" si="26"/>
        <v>5637568.7095112531</v>
      </c>
      <c r="AC59" s="1120">
        <f t="shared" si="26"/>
        <v>4802042.709511254</v>
      </c>
      <c r="AD59" s="1119">
        <f>AD54-AD58</f>
        <v>3194443.709511254</v>
      </c>
      <c r="AE59" s="1123">
        <f>AE54-AE58</f>
        <v>4826892.7395112533</v>
      </c>
      <c r="AF59" s="1119">
        <f t="shared" si="26"/>
        <v>3096933.7395112533</v>
      </c>
      <c r="AG59" s="1122">
        <f t="shared" si="26"/>
        <v>5889576.7395112533</v>
      </c>
      <c r="AH59" s="1120">
        <f t="shared" si="26"/>
        <v>21699345.739511251</v>
      </c>
      <c r="AI59" s="1119">
        <f t="shared" si="26"/>
        <v>20952316.809511252</v>
      </c>
      <c r="AJ59" s="1123">
        <f t="shared" si="26"/>
        <v>19567949.809511252</v>
      </c>
      <c r="AK59" s="1119">
        <f t="shared" si="26"/>
        <v>18653650.769511249</v>
      </c>
      <c r="AL59" s="1123">
        <f t="shared" si="26"/>
        <v>28393488.359511249</v>
      </c>
      <c r="AM59" s="1119">
        <f t="shared" si="26"/>
        <v>27564104.359511249</v>
      </c>
      <c r="AN59" s="1122">
        <f t="shared" si="26"/>
        <v>13842210.440309796</v>
      </c>
      <c r="AO59" s="1120">
        <f t="shared" si="26"/>
        <v>8986456.4403097965</v>
      </c>
      <c r="AP59" s="1119">
        <f t="shared" si="26"/>
        <v>12216041.187775008</v>
      </c>
      <c r="AQ59" s="1123">
        <f t="shared" si="26"/>
        <v>9837848.1877750084</v>
      </c>
      <c r="AR59" s="1119">
        <f t="shared" si="26"/>
        <v>15331229.187775008</v>
      </c>
      <c r="AS59" s="1122">
        <f t="shared" si="26"/>
        <v>10100915.187775008</v>
      </c>
      <c r="AT59" s="1120">
        <f t="shared" si="26"/>
        <v>12765239.187775008</v>
      </c>
      <c r="AU59" s="1119">
        <f t="shared" si="26"/>
        <v>9149983.1877750084</v>
      </c>
      <c r="AV59" s="1123">
        <f t="shared" si="26"/>
        <v>11055333.187775008</v>
      </c>
      <c r="AW59" s="1119">
        <f t="shared" si="26"/>
        <v>10324645.187775008</v>
      </c>
      <c r="AX59" s="1122">
        <f t="shared" si="26"/>
        <v>6090508.7077750079</v>
      </c>
      <c r="AY59" s="1122">
        <f t="shared" si="26"/>
        <v>10440718.707775008</v>
      </c>
      <c r="AZ59" s="1122">
        <f t="shared" si="26"/>
        <v>9478313.4501657505</v>
      </c>
      <c r="BA59" s="1123">
        <f t="shared" si="26"/>
        <v>10318632.671070222</v>
      </c>
      <c r="BB59" s="1119">
        <f t="shared" si="26"/>
        <v>14866466.28348038</v>
      </c>
      <c r="BC59" s="1122">
        <f t="shared" si="26"/>
        <v>14183088.14934448</v>
      </c>
      <c r="BD59" s="1120">
        <f t="shared" si="26"/>
        <v>11401780.292620283</v>
      </c>
      <c r="BE59" s="1119">
        <f t="shared" si="26"/>
        <v>9781724.1675703432</v>
      </c>
      <c r="BF59" s="1124">
        <f t="shared" si="26"/>
        <v>9875027.5465768538</v>
      </c>
      <c r="BG59" s="1124">
        <f t="shared" ref="BG59" si="27">BG54-BG58</f>
        <v>13187333.447468307</v>
      </c>
      <c r="BH59" s="1011"/>
      <c r="BI59" s="1045">
        <f>+BI55/12</f>
        <v>1421273.6666666667</v>
      </c>
      <c r="BJ59" s="1011"/>
      <c r="BK59" s="1005"/>
    </row>
    <row r="60" spans="1:63" s="1084" customFormat="1" ht="14.25" thickBot="1" x14ac:dyDescent="0.3">
      <c r="A60" s="1125"/>
      <c r="B60" s="1126" t="s">
        <v>1127</v>
      </c>
      <c r="C60" s="1127"/>
      <c r="D60" s="1128">
        <v>5000000</v>
      </c>
      <c r="E60" s="1128">
        <v>5000000</v>
      </c>
      <c r="F60" s="1128">
        <v>5000000</v>
      </c>
      <c r="G60" s="1129">
        <v>5000000</v>
      </c>
      <c r="H60" s="1128">
        <v>5000000</v>
      </c>
      <c r="I60" s="1128">
        <v>5000000</v>
      </c>
      <c r="J60" s="1128">
        <v>5000000</v>
      </c>
      <c r="K60" s="1128">
        <v>5000000</v>
      </c>
      <c r="L60" s="1130">
        <v>5000000</v>
      </c>
      <c r="M60" s="1128">
        <v>5000000</v>
      </c>
      <c r="N60" s="1128">
        <v>5000000</v>
      </c>
      <c r="O60" s="1128">
        <v>5000000</v>
      </c>
      <c r="P60" s="1128">
        <v>5000000</v>
      </c>
      <c r="Q60" s="1130">
        <v>5000000</v>
      </c>
      <c r="R60" s="1128">
        <v>5000000</v>
      </c>
      <c r="S60" s="1128">
        <v>5000000</v>
      </c>
      <c r="T60" s="1128">
        <v>5000000</v>
      </c>
      <c r="U60" s="1128">
        <v>5000000</v>
      </c>
      <c r="V60" s="1130">
        <v>5000000</v>
      </c>
      <c r="W60" s="1128">
        <v>5000000</v>
      </c>
      <c r="X60" s="1128">
        <v>5000000</v>
      </c>
      <c r="Y60" s="1128">
        <v>5000000</v>
      </c>
      <c r="Z60" s="1128">
        <v>5000000</v>
      </c>
      <c r="AA60" s="1130">
        <v>5000000</v>
      </c>
      <c r="AB60" s="1128">
        <v>5000000</v>
      </c>
      <c r="AC60" s="1128">
        <v>5000000</v>
      </c>
      <c r="AD60" s="1128">
        <v>5000000</v>
      </c>
      <c r="AE60" s="1128">
        <v>5000000</v>
      </c>
      <c r="AF60" s="1130">
        <v>5000000</v>
      </c>
      <c r="AG60" s="1128">
        <v>5000000</v>
      </c>
      <c r="AH60" s="1128">
        <v>5000000</v>
      </c>
      <c r="AI60" s="1128">
        <v>5000000</v>
      </c>
      <c r="AJ60" s="1128">
        <v>5000000</v>
      </c>
      <c r="AK60" s="1130">
        <v>5000000</v>
      </c>
      <c r="AL60" s="1128">
        <v>5000000</v>
      </c>
      <c r="AM60" s="1130">
        <v>5000000</v>
      </c>
      <c r="AN60" s="1128">
        <v>5000000</v>
      </c>
      <c r="AO60" s="1128">
        <v>5000000</v>
      </c>
      <c r="AP60" s="1130">
        <v>5000000</v>
      </c>
      <c r="AQ60" s="1128">
        <v>5000000</v>
      </c>
      <c r="AR60" s="1130">
        <v>5000000</v>
      </c>
      <c r="AS60" s="1128">
        <v>5000000</v>
      </c>
      <c r="AT60" s="1128">
        <v>5000000</v>
      </c>
      <c r="AU60" s="1130">
        <v>5000000</v>
      </c>
      <c r="AV60" s="1128">
        <v>5000000</v>
      </c>
      <c r="AW60" s="1130">
        <v>5000000</v>
      </c>
      <c r="AX60" s="1128">
        <v>5000000</v>
      </c>
      <c r="AY60" s="1131">
        <v>5000000</v>
      </c>
      <c r="AZ60" s="1128">
        <v>5000000</v>
      </c>
      <c r="BA60" s="1128">
        <v>5000000</v>
      </c>
      <c r="BB60" s="1130">
        <v>5000000</v>
      </c>
      <c r="BC60" s="1128">
        <v>5000000</v>
      </c>
      <c r="BD60" s="1128">
        <v>5000000</v>
      </c>
      <c r="BE60" s="1130">
        <v>5000000</v>
      </c>
      <c r="BF60" s="1132">
        <v>5000000</v>
      </c>
      <c r="BG60" s="1132">
        <v>5000000</v>
      </c>
      <c r="BH60" s="1011"/>
      <c r="BI60" s="1045"/>
      <c r="BJ60" s="1011"/>
      <c r="BK60" s="1005"/>
    </row>
    <row r="61" spans="1:63" s="1024" customFormat="1" ht="15.75" customHeight="1" thickBot="1" x14ac:dyDescent="0.3">
      <c r="A61" s="1133"/>
      <c r="B61" s="2474"/>
      <c r="C61" s="2475"/>
      <c r="D61" s="1118">
        <f>+D59+D60</f>
        <v>5000000</v>
      </c>
      <c r="E61" s="1119">
        <f t="shared" ref="E61:BF61" si="28">+E59+E60</f>
        <v>5000000</v>
      </c>
      <c r="F61" s="1120">
        <f t="shared" si="28"/>
        <v>5000000</v>
      </c>
      <c r="G61" s="1121">
        <f t="shared" si="28"/>
        <v>8162297</v>
      </c>
      <c r="H61" s="1122">
        <f t="shared" si="28"/>
        <v>11855608.080798548</v>
      </c>
      <c r="I61" s="1120">
        <f t="shared" si="28"/>
        <v>10776005.080798548</v>
      </c>
      <c r="J61" s="1119">
        <f t="shared" si="28"/>
        <v>14643819.243616927</v>
      </c>
      <c r="K61" s="1123">
        <f t="shared" si="28"/>
        <v>11390704.298603848</v>
      </c>
      <c r="L61" s="1119">
        <f t="shared" si="28"/>
        <v>17905963.965270512</v>
      </c>
      <c r="M61" s="1122">
        <f t="shared" si="28"/>
        <v>7488268.9152705139</v>
      </c>
      <c r="N61" s="1120">
        <f t="shared" si="28"/>
        <v>9065692.5819371808</v>
      </c>
      <c r="O61" s="1119">
        <f t="shared" si="28"/>
        <v>6501710.8673908832</v>
      </c>
      <c r="P61" s="1123">
        <f t="shared" si="28"/>
        <v>8788098.8673908822</v>
      </c>
      <c r="Q61" s="1119">
        <f t="shared" si="28"/>
        <v>6196470.9473908832</v>
      </c>
      <c r="R61" s="1122">
        <f t="shared" si="28"/>
        <v>4502708.9473908832</v>
      </c>
      <c r="S61" s="1120">
        <f t="shared" si="28"/>
        <v>5820860.9473908832</v>
      </c>
      <c r="T61" s="1119">
        <f>+T59+T60</f>
        <v>7405278.02818943</v>
      </c>
      <c r="U61" s="1123">
        <f t="shared" si="28"/>
        <v>7390421.4781894302</v>
      </c>
      <c r="V61" s="1119">
        <f t="shared" si="28"/>
        <v>5956125.7895112531</v>
      </c>
      <c r="W61" s="1122">
        <f t="shared" si="28"/>
        <v>5668364.7895112531</v>
      </c>
      <c r="X61" s="1120">
        <f t="shared" si="28"/>
        <v>4446931.2895112531</v>
      </c>
      <c r="Y61" s="1119">
        <f t="shared" si="28"/>
        <v>7747259.0295112533</v>
      </c>
      <c r="Z61" s="1123">
        <f t="shared" si="28"/>
        <v>12646168.539511252</v>
      </c>
      <c r="AA61" s="1119">
        <f t="shared" si="28"/>
        <v>7642931.0595112545</v>
      </c>
      <c r="AB61" s="1122">
        <f t="shared" si="28"/>
        <v>10637568.709511254</v>
      </c>
      <c r="AC61" s="1120">
        <f t="shared" si="28"/>
        <v>9802042.709511254</v>
      </c>
      <c r="AD61" s="1119">
        <f>+AD59+AD60</f>
        <v>8194443.709511254</v>
      </c>
      <c r="AE61" s="1123">
        <f>+AE59+AE60</f>
        <v>9826892.7395112533</v>
      </c>
      <c r="AF61" s="1119">
        <f t="shared" si="28"/>
        <v>8096933.7395112533</v>
      </c>
      <c r="AG61" s="1122">
        <f t="shared" si="28"/>
        <v>10889576.739511253</v>
      </c>
      <c r="AH61" s="1120">
        <f t="shared" si="28"/>
        <v>26699345.739511251</v>
      </c>
      <c r="AI61" s="1119">
        <f t="shared" si="28"/>
        <v>25952316.809511252</v>
      </c>
      <c r="AJ61" s="1123">
        <f t="shared" si="28"/>
        <v>24567949.809511252</v>
      </c>
      <c r="AK61" s="1119">
        <f t="shared" si="28"/>
        <v>23653650.769511249</v>
      </c>
      <c r="AL61" s="1123">
        <f t="shared" si="28"/>
        <v>33393488.359511249</v>
      </c>
      <c r="AM61" s="1119">
        <f t="shared" si="28"/>
        <v>32564104.359511249</v>
      </c>
      <c r="AN61" s="1122">
        <f t="shared" si="28"/>
        <v>18842210.440309796</v>
      </c>
      <c r="AO61" s="1120">
        <f t="shared" si="28"/>
        <v>13986456.440309796</v>
      </c>
      <c r="AP61" s="1119">
        <f t="shared" si="28"/>
        <v>17216041.187775008</v>
      </c>
      <c r="AQ61" s="1123">
        <f t="shared" si="28"/>
        <v>14837848.187775008</v>
      </c>
      <c r="AR61" s="1119">
        <f t="shared" si="28"/>
        <v>20331229.187775008</v>
      </c>
      <c r="AS61" s="1122">
        <f t="shared" si="28"/>
        <v>15100915.187775008</v>
      </c>
      <c r="AT61" s="1120">
        <f t="shared" si="28"/>
        <v>17765239.187775008</v>
      </c>
      <c r="AU61" s="1119">
        <f t="shared" si="28"/>
        <v>14149983.187775008</v>
      </c>
      <c r="AV61" s="1123">
        <f t="shared" si="28"/>
        <v>16055333.187775008</v>
      </c>
      <c r="AW61" s="1119">
        <f t="shared" si="28"/>
        <v>15324645.187775008</v>
      </c>
      <c r="AX61" s="1122">
        <f t="shared" si="28"/>
        <v>11090508.707775008</v>
      </c>
      <c r="AY61" s="1122">
        <f t="shared" si="28"/>
        <v>15440718.707775008</v>
      </c>
      <c r="AZ61" s="1122">
        <f t="shared" si="28"/>
        <v>14478313.45016575</v>
      </c>
      <c r="BA61" s="1123">
        <f t="shared" si="28"/>
        <v>15318632.671070222</v>
      </c>
      <c r="BB61" s="1119">
        <f t="shared" si="28"/>
        <v>19866466.28348038</v>
      </c>
      <c r="BC61" s="1122">
        <f t="shared" si="28"/>
        <v>19183088.149344482</v>
      </c>
      <c r="BD61" s="1120">
        <f t="shared" si="28"/>
        <v>16401780.292620283</v>
      </c>
      <c r="BE61" s="1119">
        <f t="shared" si="28"/>
        <v>14781724.167570343</v>
      </c>
      <c r="BF61" s="1124">
        <f t="shared" si="28"/>
        <v>14875027.546576854</v>
      </c>
      <c r="BG61" s="1124">
        <f t="shared" ref="BG61" si="29">+BG59+BG60</f>
        <v>18187333.447468307</v>
      </c>
      <c r="BH61" s="1011"/>
      <c r="BI61" s="1045"/>
      <c r="BJ61" s="1011"/>
      <c r="BK61" s="1005"/>
    </row>
    <row r="62" spans="1:63" s="1084" customFormat="1" x14ac:dyDescent="0.25">
      <c r="A62" s="1009"/>
      <c r="B62" s="1009"/>
      <c r="C62" s="1009" t="s">
        <v>290</v>
      </c>
      <c r="D62" s="1009"/>
      <c r="E62" s="1009"/>
      <c r="F62" s="1011">
        <f>4500000-F59</f>
        <v>4500000</v>
      </c>
      <c r="G62" s="1011">
        <f>3162297-G59</f>
        <v>0</v>
      </c>
      <c r="H62" s="1011">
        <f>6855608-H59</f>
        <v>-8.079854678362608E-2</v>
      </c>
      <c r="I62" s="1011">
        <f>5776005-I59</f>
        <v>-8.079854678362608E-2</v>
      </c>
      <c r="J62" s="1011">
        <f>9643819-J59</f>
        <v>-0.24361692741513252</v>
      </c>
      <c r="K62" s="1011">
        <f>6390704-K59</f>
        <v>-0.29860384855419397</v>
      </c>
      <c r="L62" s="1011">
        <f>12905964-L59</f>
        <v>3.4729486331343651E-2</v>
      </c>
      <c r="M62" s="1011">
        <f>2488269-M59</f>
        <v>8.4729486145079136E-2</v>
      </c>
      <c r="N62" s="1011">
        <f>4065693-N59</f>
        <v>0.4180628196336329</v>
      </c>
      <c r="O62" s="1011">
        <f>1501711-O59</f>
        <v>0.1326091168448329</v>
      </c>
      <c r="P62" s="1011">
        <f>3788099-P59</f>
        <v>0.1326091168448329</v>
      </c>
      <c r="Q62" s="1011">
        <f>1196471-Q59</f>
        <v>5.2609116770327091E-2</v>
      </c>
      <c r="R62" s="1011">
        <f>-497291-R59</f>
        <v>5.2609116770327091E-2</v>
      </c>
      <c r="S62" s="1011">
        <f>820861-S59</f>
        <v>5.2609116770327091E-2</v>
      </c>
      <c r="T62" s="1011">
        <f>2405278-T59</f>
        <v>-2.8189429547637701E-2</v>
      </c>
      <c r="U62" s="1011">
        <f>2390421-U59</f>
        <v>-0.4781894301995635</v>
      </c>
      <c r="V62" s="1011">
        <f>956126-V59</f>
        <v>0.21048874699044973</v>
      </c>
      <c r="W62" s="1011">
        <f>668365-W59</f>
        <v>0.2104887468740344</v>
      </c>
      <c r="X62" s="1011">
        <f>-553069-X59</f>
        <v>-0.2895112531259656</v>
      </c>
      <c r="Y62" s="1011">
        <f>2747259-Y59</f>
        <v>-2.9511253349483013E-2</v>
      </c>
      <c r="Z62" s="1011">
        <f>7646169-Z59</f>
        <v>0.4604887468740344</v>
      </c>
      <c r="AA62" s="1011">
        <f>2642931-AA59</f>
        <v>-5.9511254541575909E-2</v>
      </c>
      <c r="AB62" s="1011">
        <f>5637569-AB59</f>
        <v>0.29048874694854021</v>
      </c>
      <c r="AC62" s="1011">
        <f>4802043-AC59</f>
        <v>0.29048874601721764</v>
      </c>
      <c r="AD62" s="1011">
        <f>3194444-AD59</f>
        <v>0.29048874601721764</v>
      </c>
      <c r="AE62" s="1011">
        <f>4826893-AE59</f>
        <v>0.26048874668776989</v>
      </c>
      <c r="AF62" s="1011">
        <f>3096934-AF59</f>
        <v>0.26048874668776989</v>
      </c>
      <c r="AG62" s="1011">
        <f>5889577-AG59</f>
        <v>0.26048874668776989</v>
      </c>
      <c r="AH62" s="1011">
        <f>21699346-AH59</f>
        <v>0.26048874855041504</v>
      </c>
      <c r="AI62" s="1011">
        <f>20952317-AI59</f>
        <v>0.19048874825239182</v>
      </c>
      <c r="AJ62" s="1011">
        <f>19567950-AJ59</f>
        <v>0.19048874825239182</v>
      </c>
      <c r="AK62" s="1011">
        <f>18653651-AK59</f>
        <v>0.23048875108361244</v>
      </c>
      <c r="AL62" s="1011">
        <f>28393488-AL59</f>
        <v>-0.35951124876737595</v>
      </c>
      <c r="AM62" s="1011">
        <f>27564104-AM59</f>
        <v>-0.35951124876737595</v>
      </c>
      <c r="AN62" s="1011">
        <f>13842210-AN59</f>
        <v>-0.4403097964823246</v>
      </c>
      <c r="AO62" s="1011">
        <f>8986456-AO59</f>
        <v>-0.4403097964823246</v>
      </c>
      <c r="AP62" s="1011">
        <f>12216041-AP59</f>
        <v>-0.18777500838041306</v>
      </c>
      <c r="AQ62" s="1011">
        <f>9837848-AQ59</f>
        <v>-0.18777500838041306</v>
      </c>
      <c r="AR62" s="1011">
        <f>15331229-AR59</f>
        <v>-0.18777500838041306</v>
      </c>
      <c r="AS62" s="1011">
        <f>10100915-AS59</f>
        <v>-0.18777500838041306</v>
      </c>
      <c r="AT62" s="1011">
        <f>12765239-AT59</f>
        <v>-0.18777500838041306</v>
      </c>
      <c r="AU62" s="1011">
        <f>9149983-AU59</f>
        <v>-0.18777500838041306</v>
      </c>
      <c r="AV62" s="1011">
        <f>11055333-AV59</f>
        <v>-0.18777500838041306</v>
      </c>
      <c r="AW62" s="1011">
        <f>10324645-AW59</f>
        <v>-0.18777500838041306</v>
      </c>
      <c r="AX62" s="1011">
        <f>6090509-AX59</f>
        <v>0.29222499206662178</v>
      </c>
      <c r="AY62" s="1011">
        <f>10440719-AY59</f>
        <v>0.29222499206662178</v>
      </c>
      <c r="AZ62" s="1009"/>
      <c r="BA62" s="1009"/>
      <c r="BB62" s="1009"/>
      <c r="BC62" s="1009"/>
      <c r="BD62" s="1009"/>
      <c r="BE62" s="1009"/>
      <c r="BF62" s="1009"/>
      <c r="BG62" s="1009"/>
      <c r="BH62" s="1009"/>
      <c r="BI62" s="1009"/>
      <c r="BJ62" s="1009"/>
      <c r="BK62" s="1009"/>
    </row>
    <row r="63" spans="1:63" s="2227" customFormat="1" x14ac:dyDescent="0.25">
      <c r="A63" s="1134" t="s">
        <v>675</v>
      </c>
      <c r="B63" s="1134"/>
      <c r="C63" s="1134"/>
      <c r="D63" s="1134"/>
      <c r="E63" s="1134"/>
      <c r="F63" s="1134"/>
      <c r="G63" s="1011"/>
      <c r="H63" s="1011"/>
      <c r="I63" s="1011"/>
      <c r="J63" s="1011"/>
      <c r="K63" s="1011"/>
      <c r="L63" s="1011"/>
      <c r="M63" s="1011"/>
      <c r="N63" s="1011"/>
      <c r="O63" s="1011"/>
      <c r="P63" s="1011"/>
      <c r="Q63" s="1011"/>
      <c r="R63" s="1011"/>
      <c r="S63" s="1011"/>
      <c r="T63" s="1011"/>
      <c r="U63" s="1011"/>
      <c r="V63" s="1011"/>
      <c r="W63" s="1011"/>
      <c r="X63" s="1011"/>
      <c r="Y63" s="1011"/>
      <c r="Z63" s="1011"/>
      <c r="AA63" s="1011"/>
      <c r="AB63" s="1011"/>
      <c r="AC63" s="1011"/>
      <c r="AD63" s="1011"/>
      <c r="AE63" s="1011"/>
      <c r="AF63" s="1011"/>
      <c r="AG63" s="1011"/>
      <c r="AH63" s="1011"/>
      <c r="AI63" s="1011"/>
      <c r="AJ63" s="1011"/>
      <c r="AK63" s="1011"/>
      <c r="AL63" s="1011"/>
      <c r="AM63" s="1011"/>
      <c r="AN63" s="1011"/>
      <c r="AO63" s="1011"/>
      <c r="AP63" s="1011"/>
      <c r="AQ63" s="1011"/>
      <c r="AR63" s="1011"/>
      <c r="AS63" s="1011"/>
      <c r="AT63" s="1011"/>
      <c r="AU63" s="1011"/>
      <c r="AV63" s="1011"/>
      <c r="AW63" s="1011"/>
      <c r="AX63" s="1011"/>
      <c r="AY63" s="1011"/>
      <c r="AZ63" s="1011"/>
      <c r="BA63" s="1011"/>
      <c r="BB63" s="1011"/>
      <c r="BC63" s="1011"/>
      <c r="BD63" s="1011"/>
      <c r="BE63" s="1011"/>
      <c r="BF63" s="1011"/>
      <c r="BG63" s="1011"/>
      <c r="BH63" s="1011"/>
      <c r="BI63" s="1045"/>
      <c r="BJ63" s="1011"/>
      <c r="BK63" s="1045"/>
    </row>
    <row r="64" spans="1:63" x14ac:dyDescent="0.25">
      <c r="A64" s="753"/>
      <c r="B64" s="753"/>
      <c r="C64" s="753"/>
      <c r="D64" s="753"/>
      <c r="E64" s="753"/>
      <c r="F64" s="753"/>
      <c r="G64" s="1134"/>
      <c r="H64" s="1134"/>
      <c r="I64" s="1134"/>
      <c r="J64" s="1134"/>
      <c r="K64" s="1134"/>
      <c r="L64" s="1134"/>
      <c r="M64" s="1134"/>
      <c r="N64" s="1134"/>
      <c r="O64" s="1134"/>
      <c r="P64" s="753"/>
      <c r="Q64" s="753"/>
      <c r="R64" s="753"/>
      <c r="S64" s="753"/>
      <c r="T64" s="753"/>
      <c r="U64" s="753"/>
      <c r="V64" s="753"/>
      <c r="W64" s="753"/>
      <c r="X64" s="753"/>
      <c r="Y64" s="753"/>
      <c r="Z64" s="753"/>
      <c r="AA64" s="753"/>
      <c r="AB64" s="753"/>
      <c r="AC64" s="753"/>
      <c r="AD64" s="753"/>
      <c r="AE64" s="753"/>
      <c r="AF64" s="753"/>
      <c r="AG64" s="753"/>
      <c r="AH64" s="753"/>
      <c r="AI64" s="753"/>
      <c r="AJ64" s="753"/>
      <c r="AK64" s="753"/>
      <c r="AL64" s="753"/>
      <c r="AM64" s="753"/>
      <c r="AN64" s="753"/>
      <c r="AO64" s="753"/>
      <c r="AP64" s="753"/>
      <c r="AQ64" s="753"/>
      <c r="AR64" s="753"/>
      <c r="AS64" s="753"/>
      <c r="AT64" s="753"/>
      <c r="AU64" s="753"/>
      <c r="AV64" s="753"/>
      <c r="AW64" s="753"/>
      <c r="AX64" s="753"/>
      <c r="AY64" s="753"/>
      <c r="AZ64" s="753"/>
      <c r="BA64" s="753"/>
      <c r="BB64" s="753"/>
      <c r="BC64" s="753"/>
      <c r="BD64" s="753"/>
      <c r="BE64" s="753"/>
      <c r="BF64" s="753"/>
      <c r="BG64" s="753"/>
      <c r="BH64" s="1009"/>
      <c r="BI64" s="1005"/>
      <c r="BJ64" s="1009"/>
      <c r="BK64" s="1005"/>
    </row>
  </sheetData>
  <sheetProtection algorithmName="SHA-512" hashValue="FVpQNIcq1KkeAH+PIDkuhWm8+IyH1GLCPIJp6tlL3E/HFMkYmqG3HpZfByxthpqeS+3TJ7ACpSVFXq4u6ZNGnA==" saltValue="0hDM1Z/sQFFAblFbjtVhgQ==" spinCount="100000" sheet="1" objects="1" scenarios="1"/>
  <mergeCells count="14">
    <mergeCell ref="A3:C4"/>
    <mergeCell ref="A5:C5"/>
    <mergeCell ref="B11:C11"/>
    <mergeCell ref="A6:A23"/>
    <mergeCell ref="B12:C12"/>
    <mergeCell ref="B19:C19"/>
    <mergeCell ref="B23:C23"/>
    <mergeCell ref="B59:C59"/>
    <mergeCell ref="B61:C61"/>
    <mergeCell ref="A24:A54"/>
    <mergeCell ref="B26:C26"/>
    <mergeCell ref="B54:C54"/>
    <mergeCell ref="A55:A58"/>
    <mergeCell ref="B58:C58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28"/>
  <sheetViews>
    <sheetView topLeftCell="A10" workbookViewId="0">
      <selection activeCell="F54" sqref="F54"/>
    </sheetView>
  </sheetViews>
  <sheetFormatPr defaultColWidth="13" defaultRowHeight="12.75" x14ac:dyDescent="0.2"/>
  <cols>
    <col min="1" max="1" width="5.5703125" style="227" customWidth="1"/>
    <col min="2" max="2" width="13" style="227"/>
    <col min="3" max="3" width="52.7109375" style="227" customWidth="1"/>
    <col min="4" max="4" width="13" style="443"/>
    <col min="5" max="5" width="15.5703125" style="443" customWidth="1"/>
    <col min="6" max="6" width="14.42578125" style="443" customWidth="1"/>
    <col min="7" max="7" width="15.5703125" style="443" customWidth="1"/>
    <col min="8" max="8" width="2.28515625" style="443" customWidth="1"/>
    <col min="9" max="9" width="13" style="443"/>
    <col min="10" max="10" width="13" style="443" customWidth="1"/>
    <col min="11" max="11" width="16.85546875" style="443" customWidth="1"/>
    <col min="12" max="12" width="13" style="443"/>
    <col min="13" max="13" width="15.140625" style="443" customWidth="1"/>
    <col min="14" max="14" width="17.140625" style="443" customWidth="1"/>
    <col min="15" max="15" width="12.28515625" style="443" customWidth="1"/>
    <col min="16" max="16" width="12.140625" style="443" customWidth="1"/>
    <col min="17" max="17" width="15.7109375" style="443" customWidth="1"/>
    <col min="18" max="18" width="12.28515625" style="443" customWidth="1"/>
    <col min="19" max="19" width="13.7109375" style="443" customWidth="1"/>
    <col min="20" max="20" width="18.140625" style="443" customWidth="1"/>
    <col min="21" max="21" width="13" style="443"/>
    <col min="22" max="22" width="13" style="443" customWidth="1"/>
    <col min="23" max="23" width="17.140625" style="443" customWidth="1"/>
    <col min="24" max="24" width="8.140625" style="443" customWidth="1"/>
    <col min="25" max="25" width="8.5703125" style="443" customWidth="1"/>
    <col min="26" max="26" width="15" style="443" customWidth="1"/>
    <col min="27" max="27" width="10.140625" style="443" customWidth="1"/>
    <col min="28" max="28" width="9.42578125" style="443" customWidth="1"/>
    <col min="29" max="29" width="16.5703125" style="443" customWidth="1"/>
    <col min="30" max="30" width="12.5703125" style="443" customWidth="1"/>
    <col min="31" max="31" width="13" style="443" customWidth="1"/>
    <col min="32" max="32" width="17.5703125" style="443" customWidth="1"/>
    <col min="33" max="33" width="13" style="443"/>
    <col min="34" max="34" width="13" style="443" customWidth="1"/>
    <col min="35" max="35" width="18.5703125" style="443" customWidth="1"/>
    <col min="36" max="36" width="13" style="443"/>
    <col min="37" max="37" width="12.5703125" style="443" customWidth="1"/>
    <col min="38" max="38" width="15" style="443" customWidth="1"/>
    <col min="39" max="39" width="12.7109375" style="443" customWidth="1"/>
    <col min="40" max="40" width="13" style="443" customWidth="1"/>
    <col min="41" max="41" width="15" style="443" customWidth="1"/>
    <col min="42" max="42" width="12.7109375" style="443" customWidth="1"/>
    <col min="43" max="43" width="13" style="443" customWidth="1"/>
    <col min="44" max="44" width="16.7109375" style="443" customWidth="1"/>
    <col min="45" max="45" width="13" style="443" customWidth="1"/>
    <col min="46" max="46" width="12.85546875" style="443" customWidth="1"/>
    <col min="47" max="47" width="15" style="443" customWidth="1"/>
    <col min="48" max="16384" width="13" style="227"/>
  </cols>
  <sheetData>
    <row r="1" spans="1:47" ht="52.5" thickTop="1" thickBot="1" x14ac:dyDescent="0.25">
      <c r="A1" s="192" t="s">
        <v>1436</v>
      </c>
      <c r="B1" s="193" t="s">
        <v>1437</v>
      </c>
      <c r="C1" s="194" t="s">
        <v>1438</v>
      </c>
      <c r="D1" s="195" t="s">
        <v>1439</v>
      </c>
      <c r="E1" s="195" t="s">
        <v>1440</v>
      </c>
      <c r="F1" s="196" t="s">
        <v>1441</v>
      </c>
      <c r="G1" s="197" t="s">
        <v>1442</v>
      </c>
      <c r="H1" s="229"/>
      <c r="I1" s="198" t="s">
        <v>1443</v>
      </c>
      <c r="J1" s="198" t="s">
        <v>1444</v>
      </c>
      <c r="K1" s="199" t="s">
        <v>1445</v>
      </c>
      <c r="L1" s="200" t="s">
        <v>1446</v>
      </c>
      <c r="M1" s="201" t="s">
        <v>1447</v>
      </c>
      <c r="N1" s="202" t="s">
        <v>1448</v>
      </c>
      <c r="O1" s="203" t="s">
        <v>1449</v>
      </c>
      <c r="P1" s="204" t="s">
        <v>1450</v>
      </c>
      <c r="Q1" s="205" t="s">
        <v>1451</v>
      </c>
      <c r="R1" s="206" t="s">
        <v>1452</v>
      </c>
      <c r="S1" s="207" t="s">
        <v>1453</v>
      </c>
      <c r="T1" s="208" t="s">
        <v>1454</v>
      </c>
      <c r="U1" s="209" t="s">
        <v>1455</v>
      </c>
      <c r="V1" s="210" t="s">
        <v>1456</v>
      </c>
      <c r="W1" s="211" t="s">
        <v>1457</v>
      </c>
      <c r="X1" s="212"/>
      <c r="Y1" s="213"/>
      <c r="Z1" s="214" t="s">
        <v>1458</v>
      </c>
      <c r="AA1" s="215"/>
      <c r="AB1" s="216"/>
      <c r="AC1" s="217" t="s">
        <v>1459</v>
      </c>
      <c r="AD1" s="218" t="s">
        <v>1460</v>
      </c>
      <c r="AE1" s="219" t="s">
        <v>1461</v>
      </c>
      <c r="AF1" s="220" t="s">
        <v>1462</v>
      </c>
      <c r="AG1" s="230" t="s">
        <v>1463</v>
      </c>
      <c r="AH1" s="231" t="s">
        <v>1464</v>
      </c>
      <c r="AI1" s="232" t="s">
        <v>1465</v>
      </c>
      <c r="AJ1" s="221" t="s">
        <v>1466</v>
      </c>
      <c r="AK1" s="221" t="s">
        <v>1467</v>
      </c>
      <c r="AL1" s="222" t="s">
        <v>1468</v>
      </c>
      <c r="AM1" s="223" t="s">
        <v>1469</v>
      </c>
      <c r="AN1" s="223" t="s">
        <v>1470</v>
      </c>
      <c r="AO1" s="224" t="s">
        <v>1471</v>
      </c>
      <c r="AP1" s="233" t="s">
        <v>1472</v>
      </c>
      <c r="AQ1" s="234" t="s">
        <v>1473</v>
      </c>
      <c r="AR1" s="235" t="s">
        <v>1474</v>
      </c>
      <c r="AS1" s="225" t="s">
        <v>1475</v>
      </c>
      <c r="AT1" s="225" t="s">
        <v>1476</v>
      </c>
      <c r="AU1" s="226" t="s">
        <v>1477</v>
      </c>
    </row>
    <row r="2" spans="1:47" x14ac:dyDescent="0.2">
      <c r="A2" s="236">
        <v>1</v>
      </c>
      <c r="B2" s="237" t="s">
        <v>1478</v>
      </c>
      <c r="C2" s="238" t="s">
        <v>1694</v>
      </c>
      <c r="D2" s="239">
        <f>SUM(I2,L2,AG2)</f>
        <v>24295000</v>
      </c>
      <c r="E2" s="240">
        <f>SUM(J2,M2,AH2)</f>
        <v>12147480</v>
      </c>
      <c r="F2" s="241">
        <f>E2/D2</f>
        <v>0.49999917678534678</v>
      </c>
      <c r="G2" s="242">
        <f>SUM(K2,N2,AI2)</f>
        <v>33627833.419999994</v>
      </c>
      <c r="H2" s="243"/>
      <c r="I2" s="244">
        <v>3667039</v>
      </c>
      <c r="J2" s="240">
        <v>1833516</v>
      </c>
      <c r="K2" s="244">
        <v>4259927.08</v>
      </c>
      <c r="L2" s="245">
        <f>SUM(O2,R2,U2,X2,AA2,AD2)</f>
        <v>20627961</v>
      </c>
      <c r="M2" s="246">
        <f>SUM(P2,S2,V2,Y2,AB2,AE2)</f>
        <v>10313964</v>
      </c>
      <c r="N2" s="247">
        <f>SUM(Q2,T2,W2,Z2,AC2,AF2)</f>
        <v>29367906.339999996</v>
      </c>
      <c r="O2" s="248">
        <v>1450000</v>
      </c>
      <c r="P2" s="249">
        <v>724998</v>
      </c>
      <c r="Q2" s="250">
        <v>2655481.36</v>
      </c>
      <c r="R2" s="251">
        <v>7200000</v>
      </c>
      <c r="S2" s="249">
        <v>3600000</v>
      </c>
      <c r="T2" s="250">
        <f>SUM(T3:T4)</f>
        <v>4950000</v>
      </c>
      <c r="U2" s="252">
        <v>570000</v>
      </c>
      <c r="V2" s="253">
        <v>285000</v>
      </c>
      <c r="W2" s="250">
        <v>80264.7</v>
      </c>
      <c r="X2" s="254"/>
      <c r="Y2" s="255"/>
      <c r="Z2" s="250">
        <v>2368118</v>
      </c>
      <c r="AA2" s="254"/>
      <c r="AB2" s="255"/>
      <c r="AC2" s="250">
        <v>2866736</v>
      </c>
      <c r="AD2" s="244">
        <v>11407961</v>
      </c>
      <c r="AE2" s="253">
        <v>5703966</v>
      </c>
      <c r="AF2" s="256">
        <v>16447306.279999999</v>
      </c>
      <c r="AG2" s="244">
        <f>SUM(AJ2,AM2,AP2,AS2)</f>
        <v>0</v>
      </c>
      <c r="AH2" s="240">
        <f t="shared" ref="AH2:AI33" si="0">SUM(AK2,AN2,AQ2,AT2)</f>
        <v>0</v>
      </c>
      <c r="AI2" s="256">
        <f t="shared" si="0"/>
        <v>0</v>
      </c>
      <c r="AJ2" s="248"/>
      <c r="AK2" s="257"/>
      <c r="AL2" s="250"/>
      <c r="AM2" s="248"/>
      <c r="AN2" s="257"/>
      <c r="AO2" s="258"/>
      <c r="AP2" s="259"/>
      <c r="AQ2" s="257"/>
      <c r="AR2" s="260"/>
      <c r="AS2" s="248"/>
      <c r="AT2" s="257"/>
      <c r="AU2" s="256"/>
    </row>
    <row r="3" spans="1:47" x14ac:dyDescent="0.2">
      <c r="A3" s="236"/>
      <c r="B3" s="261" t="s">
        <v>1478</v>
      </c>
      <c r="C3" s="238" t="s">
        <v>712</v>
      </c>
      <c r="D3" s="239">
        <v>14900000</v>
      </c>
      <c r="E3" s="240"/>
      <c r="F3" s="241"/>
      <c r="G3" s="242">
        <f>SUM(K3,N3,AI3)</f>
        <v>0</v>
      </c>
      <c r="H3" s="243"/>
      <c r="I3" s="244"/>
      <c r="J3" s="240"/>
      <c r="K3" s="262"/>
      <c r="L3" s="245"/>
      <c r="M3" s="246"/>
      <c r="N3" s="247">
        <f>SUM(Q3,T3,W3,Z3,AC3,AF3)</f>
        <v>0</v>
      </c>
      <c r="O3" s="248"/>
      <c r="P3" s="249"/>
      <c r="Q3" s="250"/>
      <c r="R3" s="251"/>
      <c r="S3" s="249"/>
      <c r="T3" s="250"/>
      <c r="U3" s="252"/>
      <c r="V3" s="253"/>
      <c r="W3" s="250"/>
      <c r="X3" s="254"/>
      <c r="Y3" s="255"/>
      <c r="Z3" s="250"/>
      <c r="AA3" s="254"/>
      <c r="AB3" s="255"/>
      <c r="AC3" s="250"/>
      <c r="AD3" s="244"/>
      <c r="AE3" s="253"/>
      <c r="AF3" s="256"/>
      <c r="AG3" s="248"/>
      <c r="AH3" s="240"/>
      <c r="AI3" s="256"/>
      <c r="AJ3" s="248"/>
      <c r="AK3" s="257"/>
      <c r="AL3" s="250"/>
      <c r="AM3" s="248"/>
      <c r="AN3" s="257"/>
      <c r="AO3" s="258"/>
      <c r="AP3" s="259"/>
      <c r="AQ3" s="257"/>
      <c r="AR3" s="260"/>
      <c r="AS3" s="248"/>
      <c r="AT3" s="257"/>
      <c r="AU3" s="256"/>
    </row>
    <row r="4" spans="1:47" x14ac:dyDescent="0.2">
      <c r="A4" s="236"/>
      <c r="B4" s="237"/>
      <c r="C4" s="238" t="s">
        <v>1695</v>
      </c>
      <c r="D4" s="239">
        <v>5370000</v>
      </c>
      <c r="E4" s="240"/>
      <c r="F4" s="241"/>
      <c r="G4" s="242">
        <f t="shared" ref="G4:G50" si="1">SUM(K4,N4,AI4)</f>
        <v>5220000</v>
      </c>
      <c r="H4" s="243"/>
      <c r="I4" s="244"/>
      <c r="J4" s="240"/>
      <c r="K4" s="258"/>
      <c r="L4" s="245"/>
      <c r="M4" s="246"/>
      <c r="N4" s="247">
        <f>SUM(Q4,T4,W4,Z4,AC4,AF4)</f>
        <v>5220000</v>
      </c>
      <c r="O4" s="248"/>
      <c r="P4" s="249"/>
      <c r="Q4" s="250">
        <v>250000</v>
      </c>
      <c r="R4" s="251"/>
      <c r="S4" s="249"/>
      <c r="T4" s="250">
        <v>4950000</v>
      </c>
      <c r="U4" s="252"/>
      <c r="V4" s="253"/>
      <c r="W4" s="250">
        <v>20000</v>
      </c>
      <c r="X4" s="254"/>
      <c r="Y4" s="255"/>
      <c r="Z4" s="250"/>
      <c r="AA4" s="254"/>
      <c r="AB4" s="255"/>
      <c r="AC4" s="250"/>
      <c r="AD4" s="244"/>
      <c r="AE4" s="253"/>
      <c r="AF4" s="256"/>
      <c r="AG4" s="248"/>
      <c r="AH4" s="240"/>
      <c r="AI4" s="256"/>
      <c r="AJ4" s="248"/>
      <c r="AK4" s="257"/>
      <c r="AL4" s="250"/>
      <c r="AM4" s="248"/>
      <c r="AN4" s="257"/>
      <c r="AO4" s="258"/>
      <c r="AP4" s="259"/>
      <c r="AQ4" s="257"/>
      <c r="AR4" s="260"/>
      <c r="AS4" s="248"/>
      <c r="AT4" s="257"/>
      <c r="AU4" s="256"/>
    </row>
    <row r="5" spans="1:47" x14ac:dyDescent="0.2">
      <c r="A5" s="236"/>
      <c r="B5" s="261" t="s">
        <v>1696</v>
      </c>
      <c r="C5" s="238" t="s">
        <v>1697</v>
      </c>
      <c r="D5" s="239">
        <v>80000</v>
      </c>
      <c r="E5" s="240"/>
      <c r="F5" s="241"/>
      <c r="G5" s="242">
        <f t="shared" si="1"/>
        <v>80000</v>
      </c>
      <c r="H5" s="243"/>
      <c r="I5" s="244"/>
      <c r="J5" s="240"/>
      <c r="K5" s="258"/>
      <c r="L5" s="245"/>
      <c r="M5" s="246"/>
      <c r="N5" s="247">
        <f t="shared" ref="N5:N20" si="2">SUM(Q5,T5,W5,Z5,AC5,AF5)</f>
        <v>80000</v>
      </c>
      <c r="O5" s="248"/>
      <c r="P5" s="249"/>
      <c r="Q5" s="250"/>
      <c r="R5" s="251"/>
      <c r="S5" s="249"/>
      <c r="T5" s="250"/>
      <c r="U5" s="252"/>
      <c r="V5" s="253"/>
      <c r="W5" s="250"/>
      <c r="X5" s="254"/>
      <c r="Y5" s="255"/>
      <c r="Z5" s="250"/>
      <c r="AA5" s="254"/>
      <c r="AB5" s="255"/>
      <c r="AC5" s="250"/>
      <c r="AD5" s="244"/>
      <c r="AE5" s="253"/>
      <c r="AF5" s="256">
        <v>80000</v>
      </c>
      <c r="AG5" s="248"/>
      <c r="AH5" s="240"/>
      <c r="AI5" s="256"/>
      <c r="AJ5" s="248"/>
      <c r="AK5" s="257"/>
      <c r="AL5" s="250"/>
      <c r="AM5" s="248"/>
      <c r="AN5" s="257"/>
      <c r="AO5" s="258"/>
      <c r="AP5" s="259"/>
      <c r="AQ5" s="257"/>
      <c r="AR5" s="260"/>
      <c r="AS5" s="248"/>
      <c r="AT5" s="257"/>
      <c r="AU5" s="256"/>
    </row>
    <row r="6" spans="1:47" x14ac:dyDescent="0.2">
      <c r="A6" s="236"/>
      <c r="B6" s="261" t="s">
        <v>213</v>
      </c>
      <c r="C6" s="238" t="s">
        <v>1698</v>
      </c>
      <c r="D6" s="239">
        <v>60000</v>
      </c>
      <c r="E6" s="240"/>
      <c r="F6" s="241"/>
      <c r="G6" s="242">
        <f t="shared" si="1"/>
        <v>0</v>
      </c>
      <c r="H6" s="243"/>
      <c r="I6" s="244"/>
      <c r="J6" s="240"/>
      <c r="K6" s="258"/>
      <c r="L6" s="245"/>
      <c r="M6" s="246"/>
      <c r="N6" s="247">
        <f t="shared" si="2"/>
        <v>0</v>
      </c>
      <c r="O6" s="248"/>
      <c r="P6" s="249"/>
      <c r="Q6" s="250"/>
      <c r="R6" s="251"/>
      <c r="S6" s="249"/>
      <c r="T6" s="250"/>
      <c r="U6" s="252"/>
      <c r="V6" s="253"/>
      <c r="W6" s="250"/>
      <c r="X6" s="254"/>
      <c r="Y6" s="255"/>
      <c r="Z6" s="250"/>
      <c r="AA6" s="254"/>
      <c r="AB6" s="255"/>
      <c r="AC6" s="250"/>
      <c r="AD6" s="244"/>
      <c r="AE6" s="253"/>
      <c r="AF6" s="256"/>
      <c r="AG6" s="248"/>
      <c r="AH6" s="240"/>
      <c r="AI6" s="256"/>
      <c r="AJ6" s="248"/>
      <c r="AK6" s="257"/>
      <c r="AL6" s="250"/>
      <c r="AM6" s="248"/>
      <c r="AN6" s="257"/>
      <c r="AO6" s="258"/>
      <c r="AP6" s="259"/>
      <c r="AQ6" s="257"/>
      <c r="AR6" s="260"/>
      <c r="AS6" s="248"/>
      <c r="AT6" s="257"/>
      <c r="AU6" s="256"/>
    </row>
    <row r="7" spans="1:47" x14ac:dyDescent="0.2">
      <c r="A7" s="236"/>
      <c r="B7" s="261" t="s">
        <v>214</v>
      </c>
      <c r="C7" s="238" t="s">
        <v>1699</v>
      </c>
      <c r="D7" s="239">
        <v>50000</v>
      </c>
      <c r="E7" s="240"/>
      <c r="F7" s="241"/>
      <c r="G7" s="242">
        <f t="shared" si="1"/>
        <v>50000</v>
      </c>
      <c r="H7" s="243"/>
      <c r="I7" s="244"/>
      <c r="J7" s="240"/>
      <c r="K7" s="258"/>
      <c r="L7" s="245"/>
      <c r="M7" s="246"/>
      <c r="N7" s="247">
        <f t="shared" si="2"/>
        <v>50000</v>
      </c>
      <c r="O7" s="248"/>
      <c r="P7" s="249"/>
      <c r="Q7" s="250"/>
      <c r="R7" s="251"/>
      <c r="S7" s="249"/>
      <c r="T7" s="250"/>
      <c r="U7" s="252"/>
      <c r="V7" s="253"/>
      <c r="W7" s="250"/>
      <c r="X7" s="254"/>
      <c r="Y7" s="255"/>
      <c r="Z7" s="250"/>
      <c r="AA7" s="254"/>
      <c r="AB7" s="255"/>
      <c r="AC7" s="250"/>
      <c r="AD7" s="244"/>
      <c r="AE7" s="253"/>
      <c r="AF7" s="256">
        <v>50000</v>
      </c>
      <c r="AG7" s="248"/>
      <c r="AH7" s="240"/>
      <c r="AI7" s="256"/>
      <c r="AJ7" s="248"/>
      <c r="AK7" s="257"/>
      <c r="AL7" s="250"/>
      <c r="AM7" s="248"/>
      <c r="AN7" s="257"/>
      <c r="AO7" s="258"/>
      <c r="AP7" s="259"/>
      <c r="AQ7" s="257"/>
      <c r="AR7" s="260"/>
      <c r="AS7" s="248"/>
      <c r="AT7" s="257"/>
      <c r="AU7" s="256"/>
    </row>
    <row r="8" spans="1:47" x14ac:dyDescent="0.2">
      <c r="A8" s="236"/>
      <c r="B8" s="261" t="s">
        <v>216</v>
      </c>
      <c r="C8" s="238" t="s">
        <v>1700</v>
      </c>
      <c r="D8" s="239">
        <v>250000</v>
      </c>
      <c r="E8" s="240"/>
      <c r="F8" s="241"/>
      <c r="G8" s="242">
        <f t="shared" si="1"/>
        <v>150000</v>
      </c>
      <c r="H8" s="243"/>
      <c r="I8" s="244"/>
      <c r="J8" s="240"/>
      <c r="K8" s="258"/>
      <c r="L8" s="245"/>
      <c r="M8" s="246"/>
      <c r="N8" s="247">
        <f t="shared" si="2"/>
        <v>150000</v>
      </c>
      <c r="O8" s="248"/>
      <c r="P8" s="249"/>
      <c r="Q8" s="250"/>
      <c r="R8" s="251"/>
      <c r="S8" s="249"/>
      <c r="T8" s="250"/>
      <c r="U8" s="252"/>
      <c r="V8" s="253"/>
      <c r="W8" s="250"/>
      <c r="X8" s="254"/>
      <c r="Y8" s="255"/>
      <c r="Z8" s="250"/>
      <c r="AA8" s="254"/>
      <c r="AB8" s="255"/>
      <c r="AC8" s="250"/>
      <c r="AD8" s="244"/>
      <c r="AE8" s="253"/>
      <c r="AF8" s="256">
        <v>150000</v>
      </c>
      <c r="AG8" s="248"/>
      <c r="AH8" s="240"/>
      <c r="AI8" s="256"/>
      <c r="AJ8" s="248"/>
      <c r="AK8" s="257"/>
      <c r="AL8" s="250"/>
      <c r="AM8" s="248"/>
      <c r="AN8" s="257"/>
      <c r="AO8" s="258"/>
      <c r="AP8" s="259"/>
      <c r="AQ8" s="257"/>
      <c r="AR8" s="260"/>
      <c r="AS8" s="248"/>
      <c r="AT8" s="257"/>
      <c r="AU8" s="256"/>
    </row>
    <row r="9" spans="1:47" x14ac:dyDescent="0.2">
      <c r="A9" s="236"/>
      <c r="B9" s="261" t="s">
        <v>83</v>
      </c>
      <c r="C9" s="238" t="s">
        <v>1701</v>
      </c>
      <c r="D9" s="239">
        <v>50000</v>
      </c>
      <c r="E9" s="240"/>
      <c r="F9" s="241"/>
      <c r="G9" s="242">
        <f t="shared" si="1"/>
        <v>0</v>
      </c>
      <c r="H9" s="243"/>
      <c r="I9" s="244"/>
      <c r="J9" s="240"/>
      <c r="K9" s="258"/>
      <c r="L9" s="245"/>
      <c r="M9" s="246"/>
      <c r="N9" s="247">
        <f t="shared" si="2"/>
        <v>0</v>
      </c>
      <c r="O9" s="248"/>
      <c r="P9" s="249"/>
      <c r="Q9" s="250"/>
      <c r="R9" s="251"/>
      <c r="S9" s="249"/>
      <c r="T9" s="250"/>
      <c r="U9" s="252"/>
      <c r="V9" s="253"/>
      <c r="W9" s="250"/>
      <c r="X9" s="254"/>
      <c r="Y9" s="255"/>
      <c r="Z9" s="250"/>
      <c r="AA9" s="254"/>
      <c r="AB9" s="255"/>
      <c r="AC9" s="250"/>
      <c r="AD9" s="244"/>
      <c r="AE9" s="253"/>
      <c r="AF9" s="256"/>
      <c r="AG9" s="248"/>
      <c r="AH9" s="240"/>
      <c r="AI9" s="256"/>
      <c r="AJ9" s="248"/>
      <c r="AK9" s="257"/>
      <c r="AL9" s="250"/>
      <c r="AM9" s="248"/>
      <c r="AN9" s="257"/>
      <c r="AO9" s="258"/>
      <c r="AP9" s="259"/>
      <c r="AQ9" s="257"/>
      <c r="AR9" s="260"/>
      <c r="AS9" s="248"/>
      <c r="AT9" s="257"/>
      <c r="AU9" s="256"/>
    </row>
    <row r="10" spans="1:47" x14ac:dyDescent="0.2">
      <c r="A10" s="236"/>
      <c r="B10" s="261" t="s">
        <v>1702</v>
      </c>
      <c r="C10" s="238" t="s">
        <v>1703</v>
      </c>
      <c r="D10" s="239">
        <v>20000</v>
      </c>
      <c r="E10" s="240"/>
      <c r="F10" s="241"/>
      <c r="G10" s="242">
        <f>SUM(K10,N10,AI10)</f>
        <v>20000</v>
      </c>
      <c r="H10" s="243"/>
      <c r="I10" s="244"/>
      <c r="J10" s="240"/>
      <c r="K10" s="258"/>
      <c r="L10" s="245"/>
      <c r="M10" s="246"/>
      <c r="N10" s="247">
        <f>SUM(Q10,T10,W10,Z10,AC10,AF10)</f>
        <v>20000</v>
      </c>
      <c r="O10" s="248"/>
      <c r="P10" s="249"/>
      <c r="Q10" s="250"/>
      <c r="R10" s="251"/>
      <c r="S10" s="249"/>
      <c r="T10" s="250"/>
      <c r="U10" s="252"/>
      <c r="V10" s="253"/>
      <c r="W10" s="250"/>
      <c r="X10" s="254"/>
      <c r="Y10" s="255"/>
      <c r="Z10" s="250"/>
      <c r="AA10" s="254"/>
      <c r="AB10" s="255"/>
      <c r="AC10" s="250"/>
      <c r="AD10" s="244"/>
      <c r="AE10" s="253"/>
      <c r="AF10" s="256">
        <v>20000</v>
      </c>
      <c r="AG10" s="248"/>
      <c r="AH10" s="240"/>
      <c r="AI10" s="256"/>
      <c r="AJ10" s="248"/>
      <c r="AK10" s="257"/>
      <c r="AL10" s="250"/>
      <c r="AM10" s="248"/>
      <c r="AN10" s="257"/>
      <c r="AO10" s="258"/>
      <c r="AP10" s="259"/>
      <c r="AQ10" s="257"/>
      <c r="AR10" s="260"/>
      <c r="AS10" s="248"/>
      <c r="AT10" s="257"/>
      <c r="AU10" s="256"/>
    </row>
    <row r="11" spans="1:47" x14ac:dyDescent="0.2">
      <c r="A11" s="236"/>
      <c r="B11" s="261" t="s">
        <v>1704</v>
      </c>
      <c r="C11" s="238" t="s">
        <v>1705</v>
      </c>
      <c r="D11" s="239">
        <v>20000</v>
      </c>
      <c r="E11" s="240"/>
      <c r="F11" s="241"/>
      <c r="G11" s="242">
        <f>SUM(K11,N11,AI11)</f>
        <v>0</v>
      </c>
      <c r="H11" s="243"/>
      <c r="I11" s="244"/>
      <c r="J11" s="240"/>
      <c r="K11" s="258"/>
      <c r="L11" s="245"/>
      <c r="M11" s="246"/>
      <c r="N11" s="247">
        <f>SUM(Q11,T11,W11,Z11,AC11,AF11)</f>
        <v>0</v>
      </c>
      <c r="O11" s="248"/>
      <c r="P11" s="249"/>
      <c r="Q11" s="250"/>
      <c r="R11" s="251"/>
      <c r="S11" s="249"/>
      <c r="T11" s="250"/>
      <c r="U11" s="252"/>
      <c r="V11" s="253"/>
      <c r="W11" s="250"/>
      <c r="X11" s="254"/>
      <c r="Y11" s="255"/>
      <c r="Z11" s="250"/>
      <c r="AA11" s="254"/>
      <c r="AB11" s="255"/>
      <c r="AC11" s="250"/>
      <c r="AD11" s="244"/>
      <c r="AE11" s="253"/>
      <c r="AF11" s="256"/>
      <c r="AG11" s="248"/>
      <c r="AH11" s="240"/>
      <c r="AI11" s="256"/>
      <c r="AJ11" s="248"/>
      <c r="AK11" s="257"/>
      <c r="AL11" s="250"/>
      <c r="AM11" s="248"/>
      <c r="AN11" s="257"/>
      <c r="AO11" s="258"/>
      <c r="AP11" s="259"/>
      <c r="AQ11" s="257"/>
      <c r="AR11" s="260"/>
      <c r="AS11" s="248"/>
      <c r="AT11" s="257"/>
      <c r="AU11" s="256"/>
    </row>
    <row r="12" spans="1:47" x14ac:dyDescent="0.2">
      <c r="A12" s="236"/>
      <c r="B12" s="261" t="s">
        <v>1706</v>
      </c>
      <c r="C12" s="238" t="s">
        <v>1707</v>
      </c>
      <c r="D12" s="239">
        <v>20000</v>
      </c>
      <c r="E12" s="240"/>
      <c r="F12" s="241"/>
      <c r="G12" s="242">
        <v>0</v>
      </c>
      <c r="H12" s="243"/>
      <c r="I12" s="244"/>
      <c r="J12" s="240"/>
      <c r="K12" s="258"/>
      <c r="L12" s="245"/>
      <c r="M12" s="246"/>
      <c r="N12" s="247"/>
      <c r="O12" s="248"/>
      <c r="P12" s="249"/>
      <c r="Q12" s="250"/>
      <c r="R12" s="251"/>
      <c r="S12" s="249"/>
      <c r="T12" s="250"/>
      <c r="U12" s="252"/>
      <c r="V12" s="253"/>
      <c r="W12" s="250"/>
      <c r="X12" s="254"/>
      <c r="Y12" s="255"/>
      <c r="Z12" s="250"/>
      <c r="AA12" s="254"/>
      <c r="AB12" s="255"/>
      <c r="AC12" s="250"/>
      <c r="AD12" s="244"/>
      <c r="AE12" s="253"/>
      <c r="AF12" s="256"/>
      <c r="AG12" s="248"/>
      <c r="AH12" s="240"/>
      <c r="AI12" s="256"/>
      <c r="AJ12" s="248"/>
      <c r="AK12" s="257"/>
      <c r="AL12" s="250"/>
      <c r="AM12" s="248"/>
      <c r="AN12" s="257"/>
      <c r="AO12" s="258"/>
      <c r="AP12" s="259"/>
      <c r="AQ12" s="257"/>
      <c r="AR12" s="260"/>
      <c r="AS12" s="248"/>
      <c r="AT12" s="257"/>
      <c r="AU12" s="256"/>
    </row>
    <row r="13" spans="1:47" x14ac:dyDescent="0.2">
      <c r="A13" s="236"/>
      <c r="B13" s="261" t="s">
        <v>217</v>
      </c>
      <c r="C13" s="238" t="s">
        <v>1708</v>
      </c>
      <c r="D13" s="239">
        <v>20000</v>
      </c>
      <c r="E13" s="240"/>
      <c r="F13" s="241"/>
      <c r="G13" s="242">
        <f t="shared" si="1"/>
        <v>20000</v>
      </c>
      <c r="H13" s="243"/>
      <c r="I13" s="244"/>
      <c r="J13" s="240"/>
      <c r="K13" s="258"/>
      <c r="L13" s="245"/>
      <c r="M13" s="246"/>
      <c r="N13" s="247">
        <f>SUM(Q13,T13,W13,Z13,AC13,AF13)</f>
        <v>20000</v>
      </c>
      <c r="O13" s="248"/>
      <c r="P13" s="249"/>
      <c r="Q13" s="250"/>
      <c r="R13" s="251"/>
      <c r="S13" s="249"/>
      <c r="T13" s="250"/>
      <c r="U13" s="252"/>
      <c r="V13" s="253"/>
      <c r="W13" s="250"/>
      <c r="X13" s="254"/>
      <c r="Y13" s="255"/>
      <c r="Z13" s="250"/>
      <c r="AA13" s="254"/>
      <c r="AB13" s="255"/>
      <c r="AC13" s="250"/>
      <c r="AD13" s="244"/>
      <c r="AE13" s="253"/>
      <c r="AF13" s="256">
        <v>20000</v>
      </c>
      <c r="AG13" s="248"/>
      <c r="AH13" s="240"/>
      <c r="AI13" s="256"/>
      <c r="AJ13" s="248"/>
      <c r="AK13" s="257"/>
      <c r="AL13" s="250"/>
      <c r="AM13" s="248"/>
      <c r="AN13" s="257"/>
      <c r="AO13" s="258"/>
      <c r="AP13" s="259"/>
      <c r="AQ13" s="257"/>
      <c r="AR13" s="260"/>
      <c r="AS13" s="248"/>
      <c r="AT13" s="257"/>
      <c r="AU13" s="256"/>
    </row>
    <row r="14" spans="1:47" x14ac:dyDescent="0.2">
      <c r="A14" s="236"/>
      <c r="B14" s="261" t="s">
        <v>218</v>
      </c>
      <c r="C14" s="238" t="s">
        <v>1709</v>
      </c>
      <c r="D14" s="239">
        <v>20000</v>
      </c>
      <c r="E14" s="240"/>
      <c r="F14" s="241"/>
      <c r="G14" s="242">
        <f t="shared" si="1"/>
        <v>20000</v>
      </c>
      <c r="H14" s="243"/>
      <c r="I14" s="244"/>
      <c r="J14" s="240"/>
      <c r="K14" s="258"/>
      <c r="L14" s="245"/>
      <c r="M14" s="246"/>
      <c r="N14" s="247">
        <f t="shared" si="2"/>
        <v>20000</v>
      </c>
      <c r="O14" s="248"/>
      <c r="P14" s="249"/>
      <c r="Q14" s="250"/>
      <c r="R14" s="251"/>
      <c r="S14" s="249"/>
      <c r="T14" s="250"/>
      <c r="U14" s="252"/>
      <c r="V14" s="253"/>
      <c r="W14" s="250"/>
      <c r="X14" s="254"/>
      <c r="Y14" s="255"/>
      <c r="Z14" s="250"/>
      <c r="AA14" s="254"/>
      <c r="AB14" s="255"/>
      <c r="AC14" s="250"/>
      <c r="AD14" s="244"/>
      <c r="AE14" s="253"/>
      <c r="AF14" s="256">
        <v>20000</v>
      </c>
      <c r="AG14" s="248"/>
      <c r="AH14" s="240"/>
      <c r="AI14" s="256"/>
      <c r="AJ14" s="248"/>
      <c r="AK14" s="257"/>
      <c r="AL14" s="250"/>
      <c r="AM14" s="248"/>
      <c r="AN14" s="257"/>
      <c r="AO14" s="258"/>
      <c r="AP14" s="259"/>
      <c r="AQ14" s="257"/>
      <c r="AR14" s="260"/>
      <c r="AS14" s="248"/>
      <c r="AT14" s="257"/>
      <c r="AU14" s="256"/>
    </row>
    <row r="15" spans="1:47" x14ac:dyDescent="0.2">
      <c r="A15" s="236"/>
      <c r="B15" s="261" t="s">
        <v>572</v>
      </c>
      <c r="C15" s="238" t="s">
        <v>1710</v>
      </c>
      <c r="D15" s="239">
        <v>20000</v>
      </c>
      <c r="E15" s="240"/>
      <c r="F15" s="241"/>
      <c r="G15" s="242">
        <f t="shared" si="1"/>
        <v>20000</v>
      </c>
      <c r="H15" s="243"/>
      <c r="I15" s="244"/>
      <c r="J15" s="240"/>
      <c r="K15" s="258"/>
      <c r="L15" s="245"/>
      <c r="M15" s="246"/>
      <c r="N15" s="247">
        <f t="shared" si="2"/>
        <v>20000</v>
      </c>
      <c r="O15" s="248"/>
      <c r="P15" s="249"/>
      <c r="Q15" s="250"/>
      <c r="R15" s="251"/>
      <c r="S15" s="249"/>
      <c r="T15" s="250"/>
      <c r="U15" s="252"/>
      <c r="V15" s="253"/>
      <c r="W15" s="250"/>
      <c r="X15" s="254"/>
      <c r="Y15" s="255"/>
      <c r="Z15" s="250"/>
      <c r="AA15" s="254"/>
      <c r="AB15" s="255"/>
      <c r="AC15" s="250"/>
      <c r="AD15" s="244"/>
      <c r="AE15" s="253"/>
      <c r="AF15" s="256">
        <v>20000</v>
      </c>
      <c r="AG15" s="248"/>
      <c r="AH15" s="240"/>
      <c r="AI15" s="256"/>
      <c r="AJ15" s="248"/>
      <c r="AK15" s="257"/>
      <c r="AL15" s="250"/>
      <c r="AM15" s="248"/>
      <c r="AN15" s="257"/>
      <c r="AO15" s="258"/>
      <c r="AP15" s="259"/>
      <c r="AQ15" s="257"/>
      <c r="AR15" s="260"/>
      <c r="AS15" s="248"/>
      <c r="AT15" s="257"/>
      <c r="AU15" s="256"/>
    </row>
    <row r="16" spans="1:47" x14ac:dyDescent="0.2">
      <c r="A16" s="236"/>
      <c r="B16" s="261" t="s">
        <v>221</v>
      </c>
      <c r="C16" s="238" t="s">
        <v>1711</v>
      </c>
      <c r="D16" s="239">
        <v>750000</v>
      </c>
      <c r="E16" s="240"/>
      <c r="F16" s="241"/>
      <c r="G16" s="242">
        <f t="shared" si="1"/>
        <v>100000</v>
      </c>
      <c r="H16" s="243"/>
      <c r="I16" s="244"/>
      <c r="J16" s="240"/>
      <c r="K16" s="258"/>
      <c r="L16" s="245"/>
      <c r="M16" s="246"/>
      <c r="N16" s="247">
        <f t="shared" si="2"/>
        <v>100000</v>
      </c>
      <c r="O16" s="248"/>
      <c r="P16" s="249"/>
      <c r="Q16" s="250"/>
      <c r="R16" s="251"/>
      <c r="S16" s="249"/>
      <c r="T16" s="250"/>
      <c r="U16" s="252"/>
      <c r="V16" s="253"/>
      <c r="W16" s="250"/>
      <c r="X16" s="254"/>
      <c r="Y16" s="255"/>
      <c r="Z16" s="250"/>
      <c r="AA16" s="254"/>
      <c r="AB16" s="255"/>
      <c r="AC16" s="250"/>
      <c r="AD16" s="244"/>
      <c r="AE16" s="253"/>
      <c r="AF16" s="256">
        <v>100000</v>
      </c>
      <c r="AG16" s="248"/>
      <c r="AH16" s="240"/>
      <c r="AI16" s="256"/>
      <c r="AJ16" s="248"/>
      <c r="AK16" s="257"/>
      <c r="AL16" s="250"/>
      <c r="AM16" s="248"/>
      <c r="AN16" s="257"/>
      <c r="AO16" s="258"/>
      <c r="AP16" s="259"/>
      <c r="AQ16" s="257"/>
      <c r="AR16" s="260"/>
      <c r="AS16" s="248"/>
      <c r="AT16" s="257"/>
      <c r="AU16" s="256"/>
    </row>
    <row r="17" spans="1:47" x14ac:dyDescent="0.2">
      <c r="A17" s="236"/>
      <c r="B17" s="261" t="s">
        <v>226</v>
      </c>
      <c r="C17" s="238" t="s">
        <v>1712</v>
      </c>
      <c r="D17" s="239">
        <v>750000</v>
      </c>
      <c r="E17" s="240"/>
      <c r="F17" s="241"/>
      <c r="G17" s="242">
        <f t="shared" si="1"/>
        <v>750000</v>
      </c>
      <c r="H17" s="243"/>
      <c r="I17" s="244"/>
      <c r="J17" s="240"/>
      <c r="K17" s="258"/>
      <c r="L17" s="245"/>
      <c r="M17" s="246"/>
      <c r="N17" s="247">
        <f t="shared" si="2"/>
        <v>750000</v>
      </c>
      <c r="O17" s="248"/>
      <c r="P17" s="249"/>
      <c r="Q17" s="250"/>
      <c r="R17" s="251"/>
      <c r="S17" s="249"/>
      <c r="T17" s="250"/>
      <c r="U17" s="252"/>
      <c r="V17" s="253"/>
      <c r="W17" s="250"/>
      <c r="X17" s="254"/>
      <c r="Y17" s="255"/>
      <c r="Z17" s="250"/>
      <c r="AA17" s="254"/>
      <c r="AB17" s="255"/>
      <c r="AC17" s="250"/>
      <c r="AD17" s="244"/>
      <c r="AE17" s="253"/>
      <c r="AF17" s="256">
        <v>750000</v>
      </c>
      <c r="AG17" s="248"/>
      <c r="AH17" s="240"/>
      <c r="AI17" s="256"/>
      <c r="AJ17" s="248"/>
      <c r="AK17" s="257"/>
      <c r="AL17" s="250"/>
      <c r="AM17" s="248"/>
      <c r="AN17" s="257"/>
      <c r="AO17" s="258"/>
      <c r="AP17" s="259"/>
      <c r="AQ17" s="257"/>
      <c r="AR17" s="260"/>
      <c r="AS17" s="248"/>
      <c r="AT17" s="257"/>
      <c r="AU17" s="256"/>
    </row>
    <row r="18" spans="1:47" x14ac:dyDescent="0.2">
      <c r="A18" s="236"/>
      <c r="B18" s="261" t="s">
        <v>1713</v>
      </c>
      <c r="C18" s="238" t="s">
        <v>1714</v>
      </c>
      <c r="D18" s="239"/>
      <c r="E18" s="240"/>
      <c r="F18" s="241"/>
      <c r="G18" s="242">
        <f t="shared" si="1"/>
        <v>0</v>
      </c>
      <c r="H18" s="243"/>
      <c r="I18" s="244"/>
      <c r="J18" s="240"/>
      <c r="K18" s="258"/>
      <c r="L18" s="245"/>
      <c r="M18" s="246"/>
      <c r="N18" s="247">
        <f t="shared" si="2"/>
        <v>0</v>
      </c>
      <c r="O18" s="248"/>
      <c r="P18" s="249"/>
      <c r="Q18" s="250"/>
      <c r="R18" s="251"/>
      <c r="S18" s="249"/>
      <c r="T18" s="250"/>
      <c r="U18" s="252"/>
      <c r="V18" s="253"/>
      <c r="W18" s="250"/>
      <c r="X18" s="254"/>
      <c r="Y18" s="255"/>
      <c r="Z18" s="250"/>
      <c r="AA18" s="254"/>
      <c r="AB18" s="255"/>
      <c r="AC18" s="250"/>
      <c r="AD18" s="244"/>
      <c r="AE18" s="253"/>
      <c r="AF18" s="256"/>
      <c r="AG18" s="248"/>
      <c r="AH18" s="240"/>
      <c r="AI18" s="256"/>
      <c r="AJ18" s="248"/>
      <c r="AK18" s="257"/>
      <c r="AL18" s="250"/>
      <c r="AM18" s="248"/>
      <c r="AN18" s="257"/>
      <c r="AO18" s="258"/>
      <c r="AP18" s="259"/>
      <c r="AQ18" s="257"/>
      <c r="AR18" s="260"/>
      <c r="AS18" s="248"/>
      <c r="AT18" s="257"/>
      <c r="AU18" s="256"/>
    </row>
    <row r="19" spans="1:47" x14ac:dyDescent="0.2">
      <c r="A19" s="236"/>
      <c r="B19" s="261" t="s">
        <v>1715</v>
      </c>
      <c r="C19" s="238" t="s">
        <v>1716</v>
      </c>
      <c r="D19" s="239">
        <v>70000</v>
      </c>
      <c r="E19" s="240"/>
      <c r="F19" s="241"/>
      <c r="G19" s="242">
        <f t="shared" si="1"/>
        <v>70000</v>
      </c>
      <c r="H19" s="243"/>
      <c r="I19" s="244"/>
      <c r="J19" s="240"/>
      <c r="K19" s="258"/>
      <c r="L19" s="245"/>
      <c r="M19" s="246"/>
      <c r="N19" s="247">
        <f t="shared" si="2"/>
        <v>70000</v>
      </c>
      <c r="O19" s="248"/>
      <c r="P19" s="249"/>
      <c r="Q19" s="250"/>
      <c r="R19" s="251"/>
      <c r="S19" s="249"/>
      <c r="T19" s="250"/>
      <c r="U19" s="252"/>
      <c r="V19" s="253"/>
      <c r="W19" s="250"/>
      <c r="X19" s="254"/>
      <c r="Y19" s="255"/>
      <c r="Z19" s="250"/>
      <c r="AA19" s="254"/>
      <c r="AB19" s="255"/>
      <c r="AC19" s="250"/>
      <c r="AD19" s="244"/>
      <c r="AE19" s="253"/>
      <c r="AF19" s="256">
        <v>70000</v>
      </c>
      <c r="AG19" s="248"/>
      <c r="AH19" s="240"/>
      <c r="AI19" s="256"/>
      <c r="AJ19" s="248"/>
      <c r="AK19" s="257"/>
      <c r="AL19" s="250"/>
      <c r="AM19" s="248"/>
      <c r="AN19" s="257"/>
      <c r="AO19" s="258"/>
      <c r="AP19" s="259"/>
      <c r="AQ19" s="257"/>
      <c r="AR19" s="260"/>
      <c r="AS19" s="248"/>
      <c r="AT19" s="257"/>
      <c r="AU19" s="256"/>
    </row>
    <row r="20" spans="1:47" x14ac:dyDescent="0.2">
      <c r="A20" s="236"/>
      <c r="B20" s="261" t="s">
        <v>1717</v>
      </c>
      <c r="C20" s="238" t="s">
        <v>1718</v>
      </c>
      <c r="D20" s="239">
        <v>70000</v>
      </c>
      <c r="E20" s="240"/>
      <c r="F20" s="241"/>
      <c r="G20" s="242">
        <f t="shared" si="1"/>
        <v>70000</v>
      </c>
      <c r="H20" s="243"/>
      <c r="I20" s="244"/>
      <c r="J20" s="240"/>
      <c r="K20" s="258"/>
      <c r="L20" s="245"/>
      <c r="M20" s="246"/>
      <c r="N20" s="247">
        <f t="shared" si="2"/>
        <v>70000</v>
      </c>
      <c r="O20" s="248"/>
      <c r="P20" s="249"/>
      <c r="Q20" s="250"/>
      <c r="R20" s="251"/>
      <c r="S20" s="249"/>
      <c r="T20" s="250"/>
      <c r="U20" s="252"/>
      <c r="V20" s="253"/>
      <c r="W20" s="250"/>
      <c r="X20" s="254"/>
      <c r="Y20" s="255"/>
      <c r="Z20" s="250"/>
      <c r="AA20" s="254"/>
      <c r="AB20" s="255"/>
      <c r="AC20" s="250"/>
      <c r="AD20" s="244"/>
      <c r="AE20" s="253"/>
      <c r="AF20" s="256">
        <v>70000</v>
      </c>
      <c r="AG20" s="248"/>
      <c r="AH20" s="240"/>
      <c r="AI20" s="256"/>
      <c r="AJ20" s="248"/>
      <c r="AK20" s="257"/>
      <c r="AL20" s="250"/>
      <c r="AM20" s="248"/>
      <c r="AN20" s="257"/>
      <c r="AO20" s="258"/>
      <c r="AP20" s="259"/>
      <c r="AQ20" s="257"/>
      <c r="AR20" s="260"/>
      <c r="AS20" s="248"/>
      <c r="AT20" s="257"/>
      <c r="AU20" s="256"/>
    </row>
    <row r="21" spans="1:47" x14ac:dyDescent="0.2">
      <c r="A21" s="236">
        <v>2</v>
      </c>
      <c r="B21" s="237" t="s">
        <v>1479</v>
      </c>
      <c r="C21" s="238" t="s">
        <v>1480</v>
      </c>
      <c r="D21" s="239">
        <f t="shared" ref="D21:E33" si="3">SUM(I21,L21,AG21)</f>
        <v>0</v>
      </c>
      <c r="E21" s="240">
        <f t="shared" si="3"/>
        <v>282456</v>
      </c>
      <c r="F21" s="241">
        <v>0</v>
      </c>
      <c r="G21" s="444">
        <f t="shared" si="1"/>
        <v>343040</v>
      </c>
      <c r="H21" s="243"/>
      <c r="I21" s="244">
        <v>0</v>
      </c>
      <c r="J21" s="240">
        <v>111206</v>
      </c>
      <c r="K21" s="258"/>
      <c r="L21" s="245">
        <f t="shared" ref="L21:N114" si="4">SUM(O21,R21,U21,X21,AA21,AD21)</f>
        <v>0</v>
      </c>
      <c r="M21" s="246">
        <f t="shared" si="4"/>
        <v>171250</v>
      </c>
      <c r="N21" s="247">
        <f t="shared" si="4"/>
        <v>343040</v>
      </c>
      <c r="O21" s="248"/>
      <c r="P21" s="249"/>
      <c r="Q21" s="250"/>
      <c r="R21" s="251">
        <v>0</v>
      </c>
      <c r="S21" s="249">
        <v>171250</v>
      </c>
      <c r="T21" s="250">
        <v>343040</v>
      </c>
      <c r="U21" s="252"/>
      <c r="V21" s="253"/>
      <c r="W21" s="250"/>
      <c r="X21" s="254"/>
      <c r="Y21" s="255"/>
      <c r="Z21" s="250"/>
      <c r="AA21" s="254"/>
      <c r="AB21" s="255"/>
      <c r="AC21" s="250"/>
      <c r="AD21" s="244"/>
      <c r="AE21" s="253"/>
      <c r="AF21" s="256"/>
      <c r="AG21" s="248">
        <f>SUM(AJ21,AM21,AP21,AS21)</f>
        <v>0</v>
      </c>
      <c r="AH21" s="240">
        <f t="shared" si="0"/>
        <v>0</v>
      </c>
      <c r="AI21" s="256">
        <f t="shared" si="0"/>
        <v>0</v>
      </c>
      <c r="AJ21" s="248"/>
      <c r="AK21" s="257"/>
      <c r="AL21" s="250"/>
      <c r="AM21" s="248"/>
      <c r="AN21" s="257"/>
      <c r="AO21" s="258"/>
      <c r="AP21" s="259"/>
      <c r="AQ21" s="257"/>
      <c r="AR21" s="260"/>
      <c r="AS21" s="248"/>
      <c r="AT21" s="257"/>
      <c r="AU21" s="256"/>
    </row>
    <row r="22" spans="1:47" x14ac:dyDescent="0.2">
      <c r="A22" s="263">
        <v>3</v>
      </c>
      <c r="B22" s="264" t="s">
        <v>1481</v>
      </c>
      <c r="C22" s="265" t="s">
        <v>319</v>
      </c>
      <c r="D22" s="239">
        <f t="shared" si="3"/>
        <v>2286000</v>
      </c>
      <c r="E22" s="266">
        <f>SUM(J22,M22,AH22)</f>
        <v>1143000</v>
      </c>
      <c r="F22" s="241">
        <f t="shared" ref="F22:F30" si="5">E22/D22</f>
        <v>0.5</v>
      </c>
      <c r="G22" s="242">
        <f t="shared" si="1"/>
        <v>3595000</v>
      </c>
      <c r="H22" s="243"/>
      <c r="I22" s="239">
        <v>0</v>
      </c>
      <c r="J22" s="266">
        <v>0</v>
      </c>
      <c r="K22" s="258"/>
      <c r="L22" s="245">
        <f t="shared" si="4"/>
        <v>2286000</v>
      </c>
      <c r="M22" s="267">
        <f t="shared" si="4"/>
        <v>1143000</v>
      </c>
      <c r="N22" s="247">
        <f t="shared" si="4"/>
        <v>3595000</v>
      </c>
      <c r="O22" s="268">
        <v>350000</v>
      </c>
      <c r="P22" s="266">
        <v>175002</v>
      </c>
      <c r="Q22" s="250"/>
      <c r="R22" s="269">
        <v>950000</v>
      </c>
      <c r="S22" s="266">
        <v>475002</v>
      </c>
      <c r="T22" s="250">
        <v>950000</v>
      </c>
      <c r="U22" s="270"/>
      <c r="V22" s="267"/>
      <c r="W22" s="250"/>
      <c r="X22" s="254"/>
      <c r="Y22" s="255"/>
      <c r="Z22" s="250">
        <v>770000</v>
      </c>
      <c r="AA22" s="254"/>
      <c r="AB22" s="255"/>
      <c r="AC22" s="250">
        <v>500000</v>
      </c>
      <c r="AD22" s="239">
        <v>986000</v>
      </c>
      <c r="AE22" s="267">
        <v>492996</v>
      </c>
      <c r="AF22" s="256">
        <v>1375000</v>
      </c>
      <c r="AG22" s="248">
        <f t="shared" ref="AG22:AG33" si="6">SUM(AJ22,AM22,AP22,AS22)</f>
        <v>0</v>
      </c>
      <c r="AH22" s="266">
        <f t="shared" si="0"/>
        <v>0</v>
      </c>
      <c r="AI22" s="256">
        <f t="shared" si="0"/>
        <v>0</v>
      </c>
      <c r="AJ22" s="268"/>
      <c r="AK22" s="267">
        <v>0</v>
      </c>
      <c r="AL22" s="250"/>
      <c r="AM22" s="268">
        <v>0</v>
      </c>
      <c r="AN22" s="267">
        <v>0</v>
      </c>
      <c r="AO22" s="258"/>
      <c r="AP22" s="271">
        <v>0</v>
      </c>
      <c r="AQ22" s="267">
        <v>0</v>
      </c>
      <c r="AR22" s="260"/>
      <c r="AS22" s="268"/>
      <c r="AT22" s="272"/>
      <c r="AU22" s="256"/>
    </row>
    <row r="23" spans="1:47" x14ac:dyDescent="0.2">
      <c r="A23" s="236">
        <v>4</v>
      </c>
      <c r="B23" s="237" t="s">
        <v>1482</v>
      </c>
      <c r="C23" s="238" t="s">
        <v>1719</v>
      </c>
      <c r="D23" s="239">
        <f t="shared" si="3"/>
        <v>34455000</v>
      </c>
      <c r="E23" s="240">
        <f t="shared" si="3"/>
        <v>17325169.220000003</v>
      </c>
      <c r="F23" s="241">
        <f t="shared" si="5"/>
        <v>0.5028346893048905</v>
      </c>
      <c r="G23" s="242">
        <f t="shared" si="1"/>
        <v>37000000</v>
      </c>
      <c r="H23" s="243"/>
      <c r="I23" s="244">
        <v>0</v>
      </c>
      <c r="J23" s="240"/>
      <c r="K23" s="258"/>
      <c r="L23" s="245">
        <f t="shared" si="4"/>
        <v>0</v>
      </c>
      <c r="M23" s="246">
        <f>SUM(P23,S23,V23,Y23,AB23,AE23)</f>
        <v>0</v>
      </c>
      <c r="N23" s="247">
        <f t="shared" si="4"/>
        <v>0</v>
      </c>
      <c r="O23" s="248"/>
      <c r="P23" s="249"/>
      <c r="Q23" s="250"/>
      <c r="R23" s="251">
        <v>0</v>
      </c>
      <c r="S23" s="249"/>
      <c r="T23" s="250"/>
      <c r="U23" s="252"/>
      <c r="V23" s="253"/>
      <c r="W23" s="250"/>
      <c r="X23" s="254"/>
      <c r="Y23" s="255"/>
      <c r="Z23" s="250"/>
      <c r="AA23" s="254"/>
      <c r="AB23" s="255"/>
      <c r="AC23" s="250"/>
      <c r="AD23" s="244"/>
      <c r="AE23" s="253"/>
      <c r="AF23" s="256"/>
      <c r="AG23" s="248">
        <f t="shared" si="6"/>
        <v>34455000</v>
      </c>
      <c r="AH23" s="240">
        <f t="shared" si="0"/>
        <v>17325169.220000003</v>
      </c>
      <c r="AI23" s="256">
        <f t="shared" si="0"/>
        <v>37000000</v>
      </c>
      <c r="AJ23" s="248"/>
      <c r="AK23" s="253"/>
      <c r="AL23" s="250"/>
      <c r="AM23" s="248">
        <v>12460000</v>
      </c>
      <c r="AN23" s="253">
        <v>5808381.6900000004</v>
      </c>
      <c r="AO23" s="258">
        <v>13000000</v>
      </c>
      <c r="AP23" s="259">
        <v>11275000</v>
      </c>
      <c r="AQ23" s="253">
        <v>5657729</v>
      </c>
      <c r="AR23" s="260">
        <v>12000000</v>
      </c>
      <c r="AS23" s="248">
        <v>10720000</v>
      </c>
      <c r="AT23" s="253">
        <v>5859058.5300000003</v>
      </c>
      <c r="AU23" s="256">
        <v>12000000</v>
      </c>
    </row>
    <row r="24" spans="1:47" x14ac:dyDescent="0.2">
      <c r="A24" s="236">
        <v>5</v>
      </c>
      <c r="B24" s="237" t="s">
        <v>1483</v>
      </c>
      <c r="C24" s="238" t="s">
        <v>1720</v>
      </c>
      <c r="D24" s="239">
        <f t="shared" si="3"/>
        <v>4226000</v>
      </c>
      <c r="E24" s="240">
        <f t="shared" si="3"/>
        <v>283461.71999999997</v>
      </c>
      <c r="F24" s="241">
        <f t="shared" si="5"/>
        <v>6.7075655466161843E-2</v>
      </c>
      <c r="G24" s="242">
        <f t="shared" si="1"/>
        <v>6462000</v>
      </c>
      <c r="H24" s="243"/>
      <c r="I24" s="244">
        <v>0</v>
      </c>
      <c r="J24" s="240"/>
      <c r="K24" s="258"/>
      <c r="L24" s="245">
        <f t="shared" si="4"/>
        <v>0</v>
      </c>
      <c r="M24" s="246">
        <f t="shared" si="4"/>
        <v>0</v>
      </c>
      <c r="N24" s="247">
        <f t="shared" si="4"/>
        <v>0</v>
      </c>
      <c r="O24" s="248"/>
      <c r="P24" s="249"/>
      <c r="Q24" s="250"/>
      <c r="R24" s="251"/>
      <c r="S24" s="249"/>
      <c r="T24" s="250"/>
      <c r="U24" s="252"/>
      <c r="V24" s="253"/>
      <c r="W24" s="250"/>
      <c r="X24" s="254"/>
      <c r="Y24" s="255"/>
      <c r="Z24" s="250"/>
      <c r="AA24" s="254"/>
      <c r="AB24" s="255"/>
      <c r="AC24" s="250"/>
      <c r="AD24" s="244"/>
      <c r="AE24" s="253"/>
      <c r="AF24" s="256"/>
      <c r="AG24" s="248">
        <f t="shared" si="6"/>
        <v>4226000</v>
      </c>
      <c r="AH24" s="240">
        <f t="shared" si="0"/>
        <v>283461.71999999997</v>
      </c>
      <c r="AI24" s="256">
        <f t="shared" si="0"/>
        <v>6462000</v>
      </c>
      <c r="AJ24" s="248"/>
      <c r="AK24" s="253"/>
      <c r="AL24" s="250"/>
      <c r="AM24" s="248">
        <v>1160000</v>
      </c>
      <c r="AN24" s="253">
        <v>236407.72</v>
      </c>
      <c r="AO24" s="258">
        <v>4812000</v>
      </c>
      <c r="AP24" s="259">
        <v>3066000</v>
      </c>
      <c r="AQ24" s="253">
        <v>47054</v>
      </c>
      <c r="AR24" s="260">
        <v>1650000</v>
      </c>
      <c r="AS24" s="248">
        <v>0</v>
      </c>
      <c r="AT24" s="253"/>
      <c r="AU24" s="256"/>
    </row>
    <row r="25" spans="1:47" x14ac:dyDescent="0.2">
      <c r="A25" s="236">
        <v>6</v>
      </c>
      <c r="B25" s="237" t="s">
        <v>1484</v>
      </c>
      <c r="C25" s="238" t="s">
        <v>1721</v>
      </c>
      <c r="D25" s="239">
        <f t="shared" si="3"/>
        <v>50000</v>
      </c>
      <c r="E25" s="240">
        <f t="shared" si="3"/>
        <v>15704</v>
      </c>
      <c r="F25" s="241">
        <f t="shared" si="5"/>
        <v>0.31408000000000003</v>
      </c>
      <c r="G25" s="242">
        <f t="shared" si="1"/>
        <v>35000</v>
      </c>
      <c r="H25" s="243"/>
      <c r="I25" s="244">
        <v>0</v>
      </c>
      <c r="J25" s="240"/>
      <c r="K25" s="258"/>
      <c r="L25" s="245">
        <f t="shared" si="4"/>
        <v>50000</v>
      </c>
      <c r="M25" s="246">
        <f t="shared" si="4"/>
        <v>15704</v>
      </c>
      <c r="N25" s="247">
        <f t="shared" si="4"/>
        <v>35000</v>
      </c>
      <c r="O25" s="248"/>
      <c r="P25" s="249"/>
      <c r="Q25" s="250"/>
      <c r="R25" s="251"/>
      <c r="S25" s="249">
        <v>900</v>
      </c>
      <c r="T25" s="250"/>
      <c r="U25" s="252"/>
      <c r="V25" s="253"/>
      <c r="W25" s="250"/>
      <c r="X25" s="254"/>
      <c r="Y25" s="255"/>
      <c r="Z25" s="250"/>
      <c r="AA25" s="254"/>
      <c r="AB25" s="255"/>
      <c r="AC25" s="250"/>
      <c r="AD25" s="244">
        <v>50000</v>
      </c>
      <c r="AE25" s="253">
        <v>14804</v>
      </c>
      <c r="AF25" s="256">
        <v>35000</v>
      </c>
      <c r="AG25" s="248">
        <f t="shared" si="6"/>
        <v>0</v>
      </c>
      <c r="AH25" s="240">
        <f t="shared" si="0"/>
        <v>0</v>
      </c>
      <c r="AI25" s="256">
        <f t="shared" si="0"/>
        <v>0</v>
      </c>
      <c r="AJ25" s="248"/>
      <c r="AK25" s="253"/>
      <c r="AL25" s="250"/>
      <c r="AM25" s="248"/>
      <c r="AN25" s="253"/>
      <c r="AO25" s="258"/>
      <c r="AP25" s="259">
        <v>0</v>
      </c>
      <c r="AQ25" s="253"/>
      <c r="AR25" s="260"/>
      <c r="AS25" s="248"/>
      <c r="AT25" s="253"/>
      <c r="AU25" s="256"/>
    </row>
    <row r="26" spans="1:47" x14ac:dyDescent="0.2">
      <c r="A26" s="236">
        <v>7</v>
      </c>
      <c r="B26" s="237" t="s">
        <v>1485</v>
      </c>
      <c r="C26" s="238" t="s">
        <v>1722</v>
      </c>
      <c r="D26" s="239">
        <f t="shared" si="3"/>
        <v>0</v>
      </c>
      <c r="E26" s="240">
        <f t="shared" si="3"/>
        <v>33600</v>
      </c>
      <c r="F26" s="241">
        <v>0</v>
      </c>
      <c r="G26" s="242">
        <f t="shared" si="1"/>
        <v>65000</v>
      </c>
      <c r="H26" s="243"/>
      <c r="I26" s="244">
        <v>0</v>
      </c>
      <c r="J26" s="240">
        <v>33600</v>
      </c>
      <c r="K26" s="258">
        <v>65000</v>
      </c>
      <c r="L26" s="245">
        <f t="shared" si="4"/>
        <v>0</v>
      </c>
      <c r="M26" s="246">
        <f t="shared" si="4"/>
        <v>0</v>
      </c>
      <c r="N26" s="247">
        <f t="shared" si="4"/>
        <v>0</v>
      </c>
      <c r="O26" s="248"/>
      <c r="P26" s="249"/>
      <c r="Q26" s="250"/>
      <c r="R26" s="251"/>
      <c r="S26" s="249"/>
      <c r="T26" s="250"/>
      <c r="U26" s="252"/>
      <c r="V26" s="253"/>
      <c r="W26" s="250"/>
      <c r="X26" s="254"/>
      <c r="Y26" s="255"/>
      <c r="Z26" s="250"/>
      <c r="AA26" s="254"/>
      <c r="AB26" s="255"/>
      <c r="AC26" s="250"/>
      <c r="AD26" s="248">
        <v>0</v>
      </c>
      <c r="AE26" s="253"/>
      <c r="AF26" s="256"/>
      <c r="AG26" s="248">
        <f t="shared" si="6"/>
        <v>0</v>
      </c>
      <c r="AH26" s="240">
        <f t="shared" si="0"/>
        <v>0</v>
      </c>
      <c r="AI26" s="256">
        <f t="shared" si="0"/>
        <v>0</v>
      </c>
      <c r="AJ26" s="248"/>
      <c r="AK26" s="253"/>
      <c r="AL26" s="250"/>
      <c r="AM26" s="248"/>
      <c r="AN26" s="253"/>
      <c r="AO26" s="258"/>
      <c r="AP26" s="259"/>
      <c r="AQ26" s="253"/>
      <c r="AR26" s="260"/>
      <c r="AS26" s="248"/>
      <c r="AT26" s="253"/>
      <c r="AU26" s="256"/>
    </row>
    <row r="27" spans="1:47" x14ac:dyDescent="0.2">
      <c r="A27" s="236">
        <v>8</v>
      </c>
      <c r="B27" s="237" t="s">
        <v>1486</v>
      </c>
      <c r="C27" s="238" t="s">
        <v>1723</v>
      </c>
      <c r="D27" s="239">
        <f t="shared" si="3"/>
        <v>50000</v>
      </c>
      <c r="E27" s="240">
        <f t="shared" si="3"/>
        <v>13240</v>
      </c>
      <c r="F27" s="241">
        <f t="shared" si="5"/>
        <v>0.26479999999999998</v>
      </c>
      <c r="G27" s="242">
        <f t="shared" si="1"/>
        <v>30000</v>
      </c>
      <c r="H27" s="243"/>
      <c r="I27" s="244"/>
      <c r="J27" s="240"/>
      <c r="K27" s="258"/>
      <c r="L27" s="245">
        <f t="shared" si="4"/>
        <v>50000</v>
      </c>
      <c r="M27" s="246">
        <f t="shared" si="4"/>
        <v>13240</v>
      </c>
      <c r="N27" s="247">
        <f>SUM(Q27,T27,W27,Z27,AC27,AF27)</f>
        <v>30000</v>
      </c>
      <c r="O27" s="248">
        <v>50000</v>
      </c>
      <c r="P27" s="249">
        <v>2960</v>
      </c>
      <c r="Q27" s="250">
        <v>30000</v>
      </c>
      <c r="R27" s="251"/>
      <c r="S27" s="249"/>
      <c r="T27" s="250"/>
      <c r="U27" s="252"/>
      <c r="V27" s="253"/>
      <c r="W27" s="258"/>
      <c r="X27" s="254"/>
      <c r="Y27" s="255"/>
      <c r="Z27" s="250"/>
      <c r="AA27" s="254"/>
      <c r="AB27" s="255"/>
      <c r="AC27" s="250"/>
      <c r="AD27" s="248">
        <v>0</v>
      </c>
      <c r="AE27" s="253">
        <v>10280</v>
      </c>
      <c r="AF27" s="256"/>
      <c r="AG27" s="248">
        <f t="shared" si="6"/>
        <v>0</v>
      </c>
      <c r="AH27" s="240">
        <f t="shared" si="0"/>
        <v>0</v>
      </c>
      <c r="AI27" s="256">
        <f t="shared" si="0"/>
        <v>0</v>
      </c>
      <c r="AJ27" s="248"/>
      <c r="AK27" s="253"/>
      <c r="AL27" s="250"/>
      <c r="AM27" s="248"/>
      <c r="AN27" s="253"/>
      <c r="AO27" s="258"/>
      <c r="AP27" s="259"/>
      <c r="AQ27" s="253"/>
      <c r="AR27" s="260"/>
      <c r="AS27" s="248"/>
      <c r="AT27" s="253"/>
      <c r="AU27" s="256"/>
    </row>
    <row r="28" spans="1:47" x14ac:dyDescent="0.2">
      <c r="A28" s="236">
        <v>9</v>
      </c>
      <c r="B28" s="237" t="s">
        <v>1487</v>
      </c>
      <c r="C28" s="238" t="s">
        <v>1724</v>
      </c>
      <c r="D28" s="239">
        <f t="shared" si="3"/>
        <v>0</v>
      </c>
      <c r="E28" s="240">
        <f t="shared" si="3"/>
        <v>5066.5</v>
      </c>
      <c r="F28" s="241">
        <v>0</v>
      </c>
      <c r="G28" s="242">
        <f t="shared" si="1"/>
        <v>10000</v>
      </c>
      <c r="H28" s="243"/>
      <c r="I28" s="244"/>
      <c r="J28" s="240"/>
      <c r="K28" s="258"/>
      <c r="L28" s="245">
        <f t="shared" si="4"/>
        <v>0</v>
      </c>
      <c r="M28" s="246">
        <f t="shared" si="4"/>
        <v>5066.5</v>
      </c>
      <c r="N28" s="247">
        <f t="shared" si="4"/>
        <v>10000</v>
      </c>
      <c r="O28" s="248"/>
      <c r="P28" s="249"/>
      <c r="Q28" s="250"/>
      <c r="R28" s="251"/>
      <c r="S28" s="249"/>
      <c r="T28" s="250"/>
      <c r="U28" s="252"/>
      <c r="V28" s="253"/>
      <c r="W28" s="258"/>
      <c r="X28" s="254"/>
      <c r="Y28" s="255"/>
      <c r="Z28" s="250"/>
      <c r="AA28" s="254"/>
      <c r="AB28" s="255"/>
      <c r="AC28" s="250"/>
      <c r="AD28" s="248"/>
      <c r="AE28" s="253">
        <v>5066.5</v>
      </c>
      <c r="AF28" s="256">
        <v>10000</v>
      </c>
      <c r="AG28" s="248">
        <f t="shared" si="6"/>
        <v>0</v>
      </c>
      <c r="AH28" s="240">
        <f t="shared" si="0"/>
        <v>0</v>
      </c>
      <c r="AI28" s="256">
        <f t="shared" si="0"/>
        <v>0</v>
      </c>
      <c r="AJ28" s="248"/>
      <c r="AK28" s="253"/>
      <c r="AL28" s="250"/>
      <c r="AM28" s="248"/>
      <c r="AN28" s="253"/>
      <c r="AO28" s="258"/>
      <c r="AP28" s="259"/>
      <c r="AQ28" s="253"/>
      <c r="AR28" s="260"/>
      <c r="AS28" s="248"/>
      <c r="AT28" s="253"/>
      <c r="AU28" s="256"/>
    </row>
    <row r="29" spans="1:47" x14ac:dyDescent="0.2">
      <c r="A29" s="236">
        <v>10</v>
      </c>
      <c r="B29" s="237" t="s">
        <v>1488</v>
      </c>
      <c r="C29" s="238" t="s">
        <v>1725</v>
      </c>
      <c r="D29" s="239">
        <f t="shared" si="3"/>
        <v>30000</v>
      </c>
      <c r="E29" s="240">
        <f t="shared" si="3"/>
        <v>782</v>
      </c>
      <c r="F29" s="241">
        <f t="shared" si="5"/>
        <v>2.6066666666666665E-2</v>
      </c>
      <c r="G29" s="242">
        <f t="shared" si="1"/>
        <v>5000</v>
      </c>
      <c r="H29" s="243"/>
      <c r="I29" s="244"/>
      <c r="J29" s="240"/>
      <c r="K29" s="258"/>
      <c r="L29" s="245">
        <f t="shared" si="4"/>
        <v>30000</v>
      </c>
      <c r="M29" s="246">
        <f t="shared" si="4"/>
        <v>782</v>
      </c>
      <c r="N29" s="247">
        <f t="shared" si="4"/>
        <v>5000</v>
      </c>
      <c r="O29" s="248"/>
      <c r="P29" s="249"/>
      <c r="Q29" s="250"/>
      <c r="R29" s="251"/>
      <c r="S29" s="249"/>
      <c r="T29" s="250"/>
      <c r="U29" s="252"/>
      <c r="V29" s="253"/>
      <c r="W29" s="258"/>
      <c r="X29" s="254"/>
      <c r="Y29" s="255"/>
      <c r="Z29" s="250"/>
      <c r="AA29" s="254"/>
      <c r="AB29" s="255"/>
      <c r="AC29" s="250"/>
      <c r="AD29" s="248">
        <v>30000</v>
      </c>
      <c r="AE29" s="253">
        <v>782</v>
      </c>
      <c r="AF29" s="256">
        <v>5000</v>
      </c>
      <c r="AG29" s="248">
        <f t="shared" si="6"/>
        <v>0</v>
      </c>
      <c r="AH29" s="240">
        <f t="shared" si="0"/>
        <v>0</v>
      </c>
      <c r="AI29" s="256">
        <f t="shared" si="0"/>
        <v>0</v>
      </c>
      <c r="AJ29" s="248"/>
      <c r="AK29" s="253"/>
      <c r="AL29" s="250"/>
      <c r="AM29" s="248"/>
      <c r="AN29" s="253"/>
      <c r="AO29" s="258"/>
      <c r="AP29" s="259"/>
      <c r="AQ29" s="253"/>
      <c r="AR29" s="260"/>
      <c r="AS29" s="248"/>
      <c r="AT29" s="253"/>
      <c r="AU29" s="256"/>
    </row>
    <row r="30" spans="1:47" x14ac:dyDescent="0.2">
      <c r="A30" s="236">
        <v>14</v>
      </c>
      <c r="B30" s="237" t="s">
        <v>1489</v>
      </c>
      <c r="C30" s="238" t="s">
        <v>1726</v>
      </c>
      <c r="D30" s="239">
        <f t="shared" si="3"/>
        <v>50000</v>
      </c>
      <c r="E30" s="240">
        <f t="shared" si="3"/>
        <v>20000</v>
      </c>
      <c r="F30" s="241">
        <f t="shared" si="5"/>
        <v>0.4</v>
      </c>
      <c r="G30" s="242">
        <f t="shared" si="1"/>
        <v>50000</v>
      </c>
      <c r="H30" s="243"/>
      <c r="I30" s="244"/>
      <c r="J30" s="240"/>
      <c r="K30" s="258"/>
      <c r="L30" s="245">
        <f t="shared" si="4"/>
        <v>0</v>
      </c>
      <c r="M30" s="246">
        <f t="shared" si="4"/>
        <v>0</v>
      </c>
      <c r="N30" s="247">
        <f t="shared" si="4"/>
        <v>0</v>
      </c>
      <c r="O30" s="248"/>
      <c r="P30" s="249"/>
      <c r="Q30" s="250"/>
      <c r="R30" s="251"/>
      <c r="S30" s="249"/>
      <c r="T30" s="250"/>
      <c r="U30" s="252"/>
      <c r="V30" s="253"/>
      <c r="W30" s="258"/>
      <c r="X30" s="254"/>
      <c r="Y30" s="255"/>
      <c r="Z30" s="250"/>
      <c r="AA30" s="254"/>
      <c r="AB30" s="255"/>
      <c r="AC30" s="250"/>
      <c r="AD30" s="248"/>
      <c r="AE30" s="253"/>
      <c r="AF30" s="256"/>
      <c r="AG30" s="248">
        <f t="shared" si="6"/>
        <v>50000</v>
      </c>
      <c r="AH30" s="240">
        <f t="shared" si="0"/>
        <v>20000</v>
      </c>
      <c r="AI30" s="256">
        <f t="shared" si="0"/>
        <v>50000</v>
      </c>
      <c r="AJ30" s="248"/>
      <c r="AK30" s="253"/>
      <c r="AL30" s="250"/>
      <c r="AM30" s="248">
        <v>50000</v>
      </c>
      <c r="AN30" s="253">
        <v>20000</v>
      </c>
      <c r="AO30" s="258">
        <v>50000</v>
      </c>
      <c r="AP30" s="259"/>
      <c r="AQ30" s="253"/>
      <c r="AR30" s="260"/>
      <c r="AS30" s="248"/>
      <c r="AT30" s="253"/>
      <c r="AU30" s="256"/>
    </row>
    <row r="31" spans="1:47" x14ac:dyDescent="0.2">
      <c r="A31" s="236">
        <v>15</v>
      </c>
      <c r="B31" s="237" t="s">
        <v>1490</v>
      </c>
      <c r="C31" s="238" t="s">
        <v>1727</v>
      </c>
      <c r="D31" s="239">
        <f t="shared" si="3"/>
        <v>0</v>
      </c>
      <c r="E31" s="240">
        <f t="shared" si="3"/>
        <v>356</v>
      </c>
      <c r="F31" s="241">
        <v>0</v>
      </c>
      <c r="G31" s="242">
        <f t="shared" si="1"/>
        <v>0</v>
      </c>
      <c r="H31" s="243"/>
      <c r="I31" s="244"/>
      <c r="J31" s="240"/>
      <c r="K31" s="258"/>
      <c r="L31" s="245">
        <f t="shared" si="4"/>
        <v>0</v>
      </c>
      <c r="M31" s="246">
        <f t="shared" si="4"/>
        <v>356</v>
      </c>
      <c r="N31" s="247">
        <f t="shared" si="4"/>
        <v>0</v>
      </c>
      <c r="O31" s="248">
        <v>0</v>
      </c>
      <c r="P31" s="249">
        <v>356</v>
      </c>
      <c r="Q31" s="250"/>
      <c r="R31" s="251"/>
      <c r="S31" s="249"/>
      <c r="T31" s="250"/>
      <c r="U31" s="252"/>
      <c r="V31" s="253"/>
      <c r="W31" s="258"/>
      <c r="X31" s="254"/>
      <c r="Y31" s="255"/>
      <c r="Z31" s="250"/>
      <c r="AA31" s="254"/>
      <c r="AB31" s="255"/>
      <c r="AC31" s="250"/>
      <c r="AD31" s="248"/>
      <c r="AE31" s="253"/>
      <c r="AF31" s="256"/>
      <c r="AG31" s="248">
        <f t="shared" si="6"/>
        <v>0</v>
      </c>
      <c r="AH31" s="240">
        <f t="shared" si="0"/>
        <v>0</v>
      </c>
      <c r="AI31" s="256">
        <f t="shared" si="0"/>
        <v>0</v>
      </c>
      <c r="AJ31" s="248"/>
      <c r="AK31" s="253"/>
      <c r="AL31" s="250"/>
      <c r="AM31" s="248">
        <v>0</v>
      </c>
      <c r="AN31" s="253"/>
      <c r="AO31" s="258"/>
      <c r="AP31" s="259"/>
      <c r="AQ31" s="253"/>
      <c r="AR31" s="260"/>
      <c r="AS31" s="248"/>
      <c r="AT31" s="253"/>
      <c r="AU31" s="256"/>
    </row>
    <row r="32" spans="1:47" x14ac:dyDescent="0.2">
      <c r="A32" s="236">
        <v>16</v>
      </c>
      <c r="B32" s="237" t="s">
        <v>1491</v>
      </c>
      <c r="C32" s="238" t="s">
        <v>1492</v>
      </c>
      <c r="D32" s="239">
        <f t="shared" si="3"/>
        <v>400000</v>
      </c>
      <c r="E32" s="240">
        <f t="shared" si="3"/>
        <v>153951.53999999998</v>
      </c>
      <c r="F32" s="241">
        <v>0</v>
      </c>
      <c r="G32" s="242">
        <f t="shared" si="1"/>
        <v>250000</v>
      </c>
      <c r="H32" s="243"/>
      <c r="I32" s="244"/>
      <c r="J32" s="240">
        <v>80863.679999999993</v>
      </c>
      <c r="K32" s="258"/>
      <c r="L32" s="245">
        <f t="shared" si="4"/>
        <v>400000</v>
      </c>
      <c r="M32" s="246">
        <f t="shared" si="4"/>
        <v>70603.56</v>
      </c>
      <c r="N32" s="247">
        <f t="shared" si="4"/>
        <v>250000</v>
      </c>
      <c r="O32" s="248">
        <v>0</v>
      </c>
      <c r="P32" s="249">
        <v>1026.9000000000001</v>
      </c>
      <c r="Q32" s="250"/>
      <c r="R32" s="251">
        <v>400000</v>
      </c>
      <c r="S32" s="249">
        <v>69342.38</v>
      </c>
      <c r="T32" s="250">
        <v>250000</v>
      </c>
      <c r="U32" s="252"/>
      <c r="V32" s="253"/>
      <c r="W32" s="258"/>
      <c r="X32" s="254"/>
      <c r="Y32" s="255"/>
      <c r="Z32" s="250"/>
      <c r="AA32" s="254"/>
      <c r="AB32" s="255"/>
      <c r="AC32" s="250"/>
      <c r="AD32" s="248"/>
      <c r="AE32" s="253">
        <v>234.28</v>
      </c>
      <c r="AF32" s="256"/>
      <c r="AG32" s="248">
        <f t="shared" si="6"/>
        <v>0</v>
      </c>
      <c r="AH32" s="240">
        <f t="shared" si="0"/>
        <v>2484.3000000000002</v>
      </c>
      <c r="AI32" s="256">
        <f t="shared" si="0"/>
        <v>0</v>
      </c>
      <c r="AJ32" s="248"/>
      <c r="AK32" s="253">
        <v>415.53</v>
      </c>
      <c r="AL32" s="250"/>
      <c r="AM32" s="248"/>
      <c r="AN32" s="253">
        <v>122.22</v>
      </c>
      <c r="AO32" s="258"/>
      <c r="AP32" s="259"/>
      <c r="AQ32" s="253">
        <v>1940.59</v>
      </c>
      <c r="AR32" s="260"/>
      <c r="AS32" s="248"/>
      <c r="AT32" s="253">
        <v>5.96</v>
      </c>
      <c r="AU32" s="256"/>
    </row>
    <row r="33" spans="1:47" x14ac:dyDescent="0.2">
      <c r="A33" s="236">
        <v>17</v>
      </c>
      <c r="B33" s="237" t="s">
        <v>1493</v>
      </c>
      <c r="C33" s="238" t="s">
        <v>7</v>
      </c>
      <c r="D33" s="239">
        <f t="shared" si="3"/>
        <v>0</v>
      </c>
      <c r="E33" s="240">
        <f t="shared" si="3"/>
        <v>110.17</v>
      </c>
      <c r="F33" s="241">
        <v>0</v>
      </c>
      <c r="G33" s="242">
        <f t="shared" si="1"/>
        <v>0</v>
      </c>
      <c r="H33" s="243"/>
      <c r="I33" s="244"/>
      <c r="J33" s="240">
        <v>57.95</v>
      </c>
      <c r="K33" s="258"/>
      <c r="L33" s="245">
        <f t="shared" si="4"/>
        <v>0</v>
      </c>
      <c r="M33" s="246">
        <f>SUM(P33,S33,V33,Y33,AB33,AE33)</f>
        <v>0</v>
      </c>
      <c r="N33" s="247">
        <f>SUM(Q33,T33,W33,Z33,AC33,AF33)</f>
        <v>0</v>
      </c>
      <c r="O33" s="248">
        <v>0</v>
      </c>
      <c r="P33" s="249"/>
      <c r="Q33" s="250"/>
      <c r="R33" s="251"/>
      <c r="S33" s="249"/>
      <c r="T33" s="250"/>
      <c r="U33" s="252"/>
      <c r="V33" s="253"/>
      <c r="W33" s="258"/>
      <c r="X33" s="254"/>
      <c r="Y33" s="255"/>
      <c r="Z33" s="250"/>
      <c r="AA33" s="254"/>
      <c r="AB33" s="255"/>
      <c r="AC33" s="250"/>
      <c r="AD33" s="248"/>
      <c r="AE33" s="253"/>
      <c r="AF33" s="256"/>
      <c r="AG33" s="248">
        <f t="shared" si="6"/>
        <v>0</v>
      </c>
      <c r="AH33" s="240">
        <f t="shared" si="0"/>
        <v>52.22</v>
      </c>
      <c r="AI33" s="256">
        <f>SUM(AL33,AO33,AR33,AU33)</f>
        <v>0</v>
      </c>
      <c r="AJ33" s="248"/>
      <c r="AK33" s="253">
        <v>52.22</v>
      </c>
      <c r="AL33" s="250"/>
      <c r="AM33" s="248"/>
      <c r="AN33" s="253"/>
      <c r="AO33" s="258"/>
      <c r="AP33" s="259"/>
      <c r="AQ33" s="253"/>
      <c r="AR33" s="260"/>
      <c r="AS33" s="248"/>
      <c r="AT33" s="253"/>
      <c r="AU33" s="256"/>
    </row>
    <row r="34" spans="1:47" x14ac:dyDescent="0.2">
      <c r="A34" s="273"/>
      <c r="B34" s="274"/>
      <c r="C34" s="275" t="s">
        <v>1494</v>
      </c>
      <c r="D34" s="240">
        <f>SUM(D23:D33,D2:D21)</f>
        <v>86076000</v>
      </c>
      <c r="E34" s="240">
        <f>SUM(E23:E33,E2:E21)</f>
        <v>30281377.150000002</v>
      </c>
      <c r="F34" s="276">
        <f t="shared" ref="F34:F97" si="7">E34/D34</f>
        <v>0.35179814524373809</v>
      </c>
      <c r="G34" s="242">
        <f>SUM(G23:G33,G2:G21)</f>
        <v>84447873.419999987</v>
      </c>
      <c r="H34" s="243"/>
      <c r="I34" s="240">
        <f>SUM(I2:I33)</f>
        <v>3667039</v>
      </c>
      <c r="J34" s="240">
        <f t="shared" ref="J34:AU34" si="8">SUM(J23:J33,J2:J21)</f>
        <v>2059243.63</v>
      </c>
      <c r="K34" s="277">
        <f t="shared" si="8"/>
        <v>4324927.08</v>
      </c>
      <c r="L34" s="278">
        <f t="shared" si="8"/>
        <v>21157961</v>
      </c>
      <c r="M34" s="240">
        <f t="shared" si="8"/>
        <v>10590966.060000001</v>
      </c>
      <c r="N34" s="279">
        <f>SUM(N23:N33,N2:N21)</f>
        <v>36610946.339999996</v>
      </c>
      <c r="O34" s="246">
        <f t="shared" si="8"/>
        <v>1500000</v>
      </c>
      <c r="P34" s="240">
        <f t="shared" si="8"/>
        <v>729340.9</v>
      </c>
      <c r="Q34" s="280">
        <f t="shared" si="8"/>
        <v>2935481.36</v>
      </c>
      <c r="R34" s="246">
        <f t="shared" si="8"/>
        <v>7600000</v>
      </c>
      <c r="S34" s="240">
        <f t="shared" si="8"/>
        <v>3841492.38</v>
      </c>
      <c r="T34" s="242">
        <f t="shared" si="8"/>
        <v>10493040</v>
      </c>
      <c r="U34" s="240">
        <f t="shared" si="8"/>
        <v>570000</v>
      </c>
      <c r="V34" s="240">
        <f t="shared" si="8"/>
        <v>285000</v>
      </c>
      <c r="W34" s="277">
        <f>SUM(W23:W33,W2:W21)</f>
        <v>100264.7</v>
      </c>
      <c r="X34" s="277">
        <f t="shared" ref="X34:Y34" si="9">SUM(X23:X33,X2:X21)</f>
        <v>0</v>
      </c>
      <c r="Y34" s="277">
        <f t="shared" si="9"/>
        <v>0</v>
      </c>
      <c r="Z34" s="277">
        <f>SUM(Z23:Z33,Z2:Z21)</f>
        <v>2368118</v>
      </c>
      <c r="AA34" s="281">
        <f t="shared" si="8"/>
        <v>0</v>
      </c>
      <c r="AB34" s="240">
        <f t="shared" si="8"/>
        <v>0</v>
      </c>
      <c r="AC34" s="280">
        <f t="shared" si="8"/>
        <v>2866736</v>
      </c>
      <c r="AD34" s="246">
        <f t="shared" si="8"/>
        <v>11487961</v>
      </c>
      <c r="AE34" s="240">
        <f t="shared" si="8"/>
        <v>5735132.7800000003</v>
      </c>
      <c r="AF34" s="279">
        <f t="shared" si="8"/>
        <v>17847306.280000001</v>
      </c>
      <c r="AG34" s="246">
        <f t="shared" si="8"/>
        <v>38731000</v>
      </c>
      <c r="AH34" s="240">
        <f t="shared" si="8"/>
        <v>17631167.460000001</v>
      </c>
      <c r="AI34" s="279">
        <f t="shared" si="8"/>
        <v>43512000</v>
      </c>
      <c r="AJ34" s="246">
        <f t="shared" si="8"/>
        <v>0</v>
      </c>
      <c r="AK34" s="240">
        <f t="shared" si="8"/>
        <v>467.75</v>
      </c>
      <c r="AL34" s="277">
        <f t="shared" si="8"/>
        <v>0</v>
      </c>
      <c r="AM34" s="281">
        <f t="shared" si="8"/>
        <v>13670000</v>
      </c>
      <c r="AN34" s="240">
        <f t="shared" si="8"/>
        <v>6064911.6299999999</v>
      </c>
      <c r="AO34" s="280">
        <f t="shared" si="8"/>
        <v>17862000</v>
      </c>
      <c r="AP34" s="246">
        <f t="shared" si="8"/>
        <v>14341000</v>
      </c>
      <c r="AQ34" s="240">
        <f t="shared" si="8"/>
        <v>5706723.5899999999</v>
      </c>
      <c r="AR34" s="282">
        <f t="shared" si="8"/>
        <v>13650000</v>
      </c>
      <c r="AS34" s="246">
        <f t="shared" si="8"/>
        <v>10720000</v>
      </c>
      <c r="AT34" s="240">
        <f t="shared" si="8"/>
        <v>5859064.4900000002</v>
      </c>
      <c r="AU34" s="279">
        <f t="shared" si="8"/>
        <v>12000000</v>
      </c>
    </row>
    <row r="35" spans="1:47" x14ac:dyDescent="0.2">
      <c r="A35" s="236">
        <v>19</v>
      </c>
      <c r="B35" s="237" t="s">
        <v>1495</v>
      </c>
      <c r="C35" s="238" t="s">
        <v>103</v>
      </c>
      <c r="D35" s="239">
        <f>SUM(I35,L35,AG35)</f>
        <v>12564926</v>
      </c>
      <c r="E35" s="239">
        <f>SUM(J35,M35,AH35)</f>
        <v>5761457</v>
      </c>
      <c r="F35" s="241">
        <f t="shared" si="7"/>
        <v>0.45853489308253786</v>
      </c>
      <c r="G35" s="242">
        <f>SUM(K35,N35,AI35)</f>
        <v>19791030</v>
      </c>
      <c r="H35" s="243"/>
      <c r="I35" s="244">
        <v>2076408</v>
      </c>
      <c r="J35" s="283">
        <v>825019</v>
      </c>
      <c r="K35" s="258">
        <v>2195214</v>
      </c>
      <c r="L35" s="245">
        <f>SUM(O35,R35,U35,X35,AA35,AD35)</f>
        <v>8168086</v>
      </c>
      <c r="M35" s="248">
        <f t="shared" si="4"/>
        <v>3773143.52</v>
      </c>
      <c r="N35" s="284">
        <f>SUM(Q35,T35,W35,Z35,AC35,AF35)</f>
        <v>14176176</v>
      </c>
      <c r="O35" s="248">
        <v>903842</v>
      </c>
      <c r="P35" s="283">
        <v>237477.44</v>
      </c>
      <c r="Q35" s="250">
        <v>1044862</v>
      </c>
      <c r="R35" s="251">
        <v>2096400</v>
      </c>
      <c r="S35" s="283">
        <v>713312.56</v>
      </c>
      <c r="T35" s="250">
        <v>3532984</v>
      </c>
      <c r="U35" s="252">
        <v>386532</v>
      </c>
      <c r="V35" s="285">
        <v>172164.52</v>
      </c>
      <c r="W35" s="258">
        <v>442694</v>
      </c>
      <c r="X35" s="254"/>
      <c r="Y35" s="255"/>
      <c r="Z35" s="250">
        <v>560000</v>
      </c>
      <c r="AA35" s="254"/>
      <c r="AB35" s="255"/>
      <c r="AC35" s="280">
        <v>1120000</v>
      </c>
      <c r="AD35" s="248">
        <v>4781312</v>
      </c>
      <c r="AE35" s="285">
        <v>2650189</v>
      </c>
      <c r="AF35" s="279">
        <v>7475636</v>
      </c>
      <c r="AG35" s="248">
        <f>SUM(AJ35,AM35,AP35,AS35)</f>
        <v>2320432</v>
      </c>
      <c r="AH35" s="244">
        <f>SUM(AK35,AN35,AQ35,AT35)</f>
        <v>1163294.48</v>
      </c>
      <c r="AI35" s="256">
        <f>SUM(AL35,AO35,AR35,AU35)</f>
        <v>3419640</v>
      </c>
      <c r="AJ35" s="244"/>
      <c r="AK35" s="285">
        <v>354134</v>
      </c>
      <c r="AL35" s="277">
        <v>1352554</v>
      </c>
      <c r="AM35" s="286">
        <v>1999370</v>
      </c>
      <c r="AN35" s="285">
        <v>663959.11</v>
      </c>
      <c r="AO35" s="250">
        <v>1524418</v>
      </c>
      <c r="AP35" s="285">
        <v>321062</v>
      </c>
      <c r="AQ35" s="248">
        <v>134635.57</v>
      </c>
      <c r="AR35" s="260">
        <v>373282</v>
      </c>
      <c r="AS35" s="248">
        <v>0</v>
      </c>
      <c r="AT35" s="285">
        <v>10565.8</v>
      </c>
      <c r="AU35" s="279">
        <v>169386</v>
      </c>
    </row>
    <row r="36" spans="1:47" x14ac:dyDescent="0.2">
      <c r="A36" s="236">
        <v>20</v>
      </c>
      <c r="B36" s="237" t="s">
        <v>1496</v>
      </c>
      <c r="C36" s="238" t="s">
        <v>104</v>
      </c>
      <c r="D36" s="239">
        <f t="shared" ref="D36:E41" si="10">SUM(I36,L36,AG36)</f>
        <v>1302000</v>
      </c>
      <c r="E36" s="239">
        <f t="shared" si="10"/>
        <v>378998</v>
      </c>
      <c r="F36" s="241">
        <f t="shared" si="7"/>
        <v>0.29108909370199693</v>
      </c>
      <c r="G36" s="287">
        <f t="shared" si="1"/>
        <v>1250000</v>
      </c>
      <c r="H36" s="243"/>
      <c r="I36" s="244">
        <v>28000</v>
      </c>
      <c r="J36" s="283">
        <v>12000</v>
      </c>
      <c r="K36" s="258">
        <v>50000</v>
      </c>
      <c r="L36" s="245">
        <f t="shared" si="4"/>
        <v>672000</v>
      </c>
      <c r="M36" s="248">
        <f t="shared" si="4"/>
        <v>163720</v>
      </c>
      <c r="N36" s="247">
        <f t="shared" si="4"/>
        <v>600000</v>
      </c>
      <c r="O36" s="248">
        <v>0</v>
      </c>
      <c r="P36" s="283">
        <v>0</v>
      </c>
      <c r="Q36" s="250">
        <v>0</v>
      </c>
      <c r="R36" s="251">
        <v>0</v>
      </c>
      <c r="S36" s="283">
        <v>0</v>
      </c>
      <c r="T36" s="250">
        <v>0</v>
      </c>
      <c r="U36" s="252">
        <v>0</v>
      </c>
      <c r="V36" s="285">
        <v>0</v>
      </c>
      <c r="W36" s="258">
        <v>0</v>
      </c>
      <c r="X36" s="254"/>
      <c r="Y36" s="255"/>
      <c r="Z36" s="250">
        <v>0</v>
      </c>
      <c r="AA36" s="254"/>
      <c r="AB36" s="255"/>
      <c r="AC36" s="250">
        <v>0</v>
      </c>
      <c r="AD36" s="248">
        <v>672000</v>
      </c>
      <c r="AE36" s="285">
        <v>163720</v>
      </c>
      <c r="AF36" s="256">
        <v>600000</v>
      </c>
      <c r="AG36" s="248">
        <f t="shared" ref="AG36:AI41" si="11">SUM(AJ36,AM36,AP36,AS36)</f>
        <v>602000</v>
      </c>
      <c r="AH36" s="244">
        <f t="shared" si="11"/>
        <v>203278</v>
      </c>
      <c r="AI36" s="256">
        <f t="shared" si="11"/>
        <v>600000</v>
      </c>
      <c r="AJ36" s="244"/>
      <c r="AK36" s="285">
        <v>95360</v>
      </c>
      <c r="AL36" s="258">
        <v>200000</v>
      </c>
      <c r="AM36" s="286">
        <v>532000</v>
      </c>
      <c r="AN36" s="285">
        <v>107918</v>
      </c>
      <c r="AO36" s="250">
        <v>200000</v>
      </c>
      <c r="AP36" s="285">
        <v>0</v>
      </c>
      <c r="AQ36" s="248">
        <v>0</v>
      </c>
      <c r="AR36" s="260">
        <v>200000</v>
      </c>
      <c r="AS36" s="248">
        <v>70000</v>
      </c>
      <c r="AT36" s="285">
        <v>0</v>
      </c>
      <c r="AU36" s="256">
        <v>0</v>
      </c>
    </row>
    <row r="37" spans="1:47" x14ac:dyDescent="0.2">
      <c r="A37" s="236">
        <v>23</v>
      </c>
      <c r="B37" s="237" t="s">
        <v>1497</v>
      </c>
      <c r="C37" s="238" t="s">
        <v>108</v>
      </c>
      <c r="D37" s="239">
        <f t="shared" si="10"/>
        <v>3141233</v>
      </c>
      <c r="E37" s="239">
        <f t="shared" si="10"/>
        <v>1468022</v>
      </c>
      <c r="F37" s="241">
        <f t="shared" si="7"/>
        <v>0.46733941735617829</v>
      </c>
      <c r="G37" s="287">
        <f t="shared" si="1"/>
        <v>4947757.5</v>
      </c>
      <c r="H37" s="243"/>
      <c r="I37" s="244">
        <v>519102</v>
      </c>
      <c r="J37" s="283">
        <v>206253</v>
      </c>
      <c r="K37" s="287">
        <f>K35/100*25</f>
        <v>548803.5</v>
      </c>
      <c r="L37" s="245">
        <f t="shared" si="4"/>
        <v>2042022</v>
      </c>
      <c r="M37" s="248">
        <f t="shared" si="4"/>
        <v>973041</v>
      </c>
      <c r="N37" s="247">
        <f t="shared" si="4"/>
        <v>3544044</v>
      </c>
      <c r="O37" s="248">
        <v>225961</v>
      </c>
      <c r="P37" s="283">
        <v>59398</v>
      </c>
      <c r="Q37" s="288">
        <f>Q35/100*25</f>
        <v>261215.50000000003</v>
      </c>
      <c r="R37" s="251">
        <v>524100</v>
      </c>
      <c r="S37" s="283">
        <v>177480</v>
      </c>
      <c r="T37" s="288">
        <f>T35/100*25</f>
        <v>883245.99999999988</v>
      </c>
      <c r="U37" s="252">
        <v>96633</v>
      </c>
      <c r="V37" s="285">
        <v>42882</v>
      </c>
      <c r="W37" s="288">
        <f>W35/100*25</f>
        <v>110673.49999999999</v>
      </c>
      <c r="X37" s="254"/>
      <c r="Y37" s="255"/>
      <c r="Z37" s="287">
        <f>Z35/100*25</f>
        <v>140000</v>
      </c>
      <c r="AA37" s="254"/>
      <c r="AB37" s="255"/>
      <c r="AC37" s="288">
        <f>AC35/100*25</f>
        <v>280000</v>
      </c>
      <c r="AD37" s="248">
        <v>1195328</v>
      </c>
      <c r="AE37" s="285">
        <v>693281</v>
      </c>
      <c r="AF37" s="256">
        <f>AF35/100*25</f>
        <v>1868909</v>
      </c>
      <c r="AG37" s="248">
        <f t="shared" si="11"/>
        <v>580109</v>
      </c>
      <c r="AH37" s="244">
        <f t="shared" si="11"/>
        <v>288728</v>
      </c>
      <c r="AI37" s="256">
        <f t="shared" si="11"/>
        <v>854910</v>
      </c>
      <c r="AJ37" s="244"/>
      <c r="AK37" s="285">
        <v>87647</v>
      </c>
      <c r="AL37" s="288">
        <f>AL35/100*25</f>
        <v>338138.5</v>
      </c>
      <c r="AM37" s="286">
        <v>499843</v>
      </c>
      <c r="AN37" s="285">
        <v>165633</v>
      </c>
      <c r="AO37" s="288">
        <f>AO35/100*25</f>
        <v>381104.5</v>
      </c>
      <c r="AP37" s="285">
        <v>80266</v>
      </c>
      <c r="AQ37" s="248">
        <v>32703</v>
      </c>
      <c r="AR37" s="288">
        <f>AR35/100*25</f>
        <v>93320.5</v>
      </c>
      <c r="AS37" s="248">
        <v>0</v>
      </c>
      <c r="AT37" s="285">
        <v>2745</v>
      </c>
      <c r="AU37" s="289">
        <f>AU35/100*25</f>
        <v>42346.5</v>
      </c>
    </row>
    <row r="38" spans="1:47" x14ac:dyDescent="0.2">
      <c r="A38" s="236">
        <v>24</v>
      </c>
      <c r="B38" s="237" t="s">
        <v>1498</v>
      </c>
      <c r="C38" s="238" t="s">
        <v>109</v>
      </c>
      <c r="D38" s="239">
        <f t="shared" si="10"/>
        <v>1130844</v>
      </c>
      <c r="E38" s="239">
        <f t="shared" si="10"/>
        <v>528504</v>
      </c>
      <c r="F38" s="241">
        <f t="shared" si="7"/>
        <v>0.46735358723219117</v>
      </c>
      <c r="G38" s="287">
        <f t="shared" si="1"/>
        <v>1781192.6999999997</v>
      </c>
      <c r="H38" s="243"/>
      <c r="I38" s="244">
        <v>186877</v>
      </c>
      <c r="J38" s="283">
        <v>74251</v>
      </c>
      <c r="K38" s="287">
        <f>K35/100*9</f>
        <v>197569.26</v>
      </c>
      <c r="L38" s="245">
        <f t="shared" si="4"/>
        <v>735128</v>
      </c>
      <c r="M38" s="248">
        <f t="shared" si="4"/>
        <v>350291</v>
      </c>
      <c r="N38" s="247">
        <f t="shared" si="4"/>
        <v>1275855.8399999999</v>
      </c>
      <c r="O38" s="248">
        <v>81346</v>
      </c>
      <c r="P38" s="283">
        <v>21384</v>
      </c>
      <c r="Q38" s="288">
        <f>Q35/100*9</f>
        <v>94037.58</v>
      </c>
      <c r="R38" s="251">
        <v>188676</v>
      </c>
      <c r="S38" s="283">
        <v>63893</v>
      </c>
      <c r="T38" s="288">
        <f>T35/100*9</f>
        <v>317968.55999999994</v>
      </c>
      <c r="U38" s="252">
        <v>34788</v>
      </c>
      <c r="V38" s="285">
        <v>15438</v>
      </c>
      <c r="W38" s="288">
        <f>W35/100*9</f>
        <v>39842.46</v>
      </c>
      <c r="X38" s="254"/>
      <c r="Y38" s="255"/>
      <c r="Z38" s="287">
        <f>Z35/100*9</f>
        <v>50400</v>
      </c>
      <c r="AA38" s="254"/>
      <c r="AB38" s="255"/>
      <c r="AC38" s="288">
        <f>AC35/100*9</f>
        <v>100800</v>
      </c>
      <c r="AD38" s="248">
        <v>430318</v>
      </c>
      <c r="AE38" s="285">
        <v>249576</v>
      </c>
      <c r="AF38" s="256">
        <f>AF35/100*9</f>
        <v>672807.24</v>
      </c>
      <c r="AG38" s="248">
        <f t="shared" si="11"/>
        <v>208839</v>
      </c>
      <c r="AH38" s="244">
        <f t="shared" si="11"/>
        <v>103962</v>
      </c>
      <c r="AI38" s="256">
        <f t="shared" si="11"/>
        <v>307767.59999999998</v>
      </c>
      <c r="AJ38" s="244"/>
      <c r="AK38" s="285">
        <v>31571</v>
      </c>
      <c r="AL38" s="288">
        <f>AL35/100*9</f>
        <v>121729.86000000002</v>
      </c>
      <c r="AM38" s="286">
        <v>179943</v>
      </c>
      <c r="AN38" s="285">
        <v>59628</v>
      </c>
      <c r="AO38" s="288">
        <f>AO35/100*9</f>
        <v>137197.62</v>
      </c>
      <c r="AP38" s="285">
        <v>28896</v>
      </c>
      <c r="AQ38" s="248">
        <v>11774</v>
      </c>
      <c r="AR38" s="288">
        <f>AR35/100*9</f>
        <v>33595.380000000005</v>
      </c>
      <c r="AS38" s="248">
        <v>0</v>
      </c>
      <c r="AT38" s="285">
        <v>989</v>
      </c>
      <c r="AU38" s="289">
        <f>AU35/100*9</f>
        <v>15244.74</v>
      </c>
    </row>
    <row r="39" spans="1:47" x14ac:dyDescent="0.2">
      <c r="A39" s="236">
        <v>25</v>
      </c>
      <c r="B39" s="237" t="s">
        <v>1499</v>
      </c>
      <c r="C39" s="238" t="s">
        <v>1014</v>
      </c>
      <c r="D39" s="239">
        <f t="shared" si="10"/>
        <v>318700</v>
      </c>
      <c r="E39" s="239">
        <f t="shared" si="10"/>
        <v>128494</v>
      </c>
      <c r="F39" s="241">
        <f t="shared" si="7"/>
        <v>0.40318167555695011</v>
      </c>
      <c r="G39" s="1832">
        <f t="shared" si="1"/>
        <v>662640</v>
      </c>
      <c r="H39" s="243"/>
      <c r="I39" s="244">
        <v>31860</v>
      </c>
      <c r="J39" s="283">
        <v>16318</v>
      </c>
      <c r="K39" s="258">
        <v>66264</v>
      </c>
      <c r="L39" s="245">
        <f t="shared" si="4"/>
        <v>233740</v>
      </c>
      <c r="M39" s="248">
        <f t="shared" si="4"/>
        <v>90200</v>
      </c>
      <c r="N39" s="247">
        <f t="shared" si="4"/>
        <v>496980</v>
      </c>
      <c r="O39" s="248">
        <v>21340</v>
      </c>
      <c r="P39" s="283">
        <v>0</v>
      </c>
      <c r="Q39" s="250">
        <v>33132</v>
      </c>
      <c r="R39" s="251">
        <v>63720</v>
      </c>
      <c r="S39" s="283">
        <v>0</v>
      </c>
      <c r="T39" s="250">
        <v>115962</v>
      </c>
      <c r="U39" s="252">
        <v>10620</v>
      </c>
      <c r="V39" s="285">
        <v>0</v>
      </c>
      <c r="W39" s="258">
        <v>16566</v>
      </c>
      <c r="X39" s="254"/>
      <c r="Y39" s="255"/>
      <c r="Z39" s="250">
        <v>16566</v>
      </c>
      <c r="AA39" s="254"/>
      <c r="AB39" s="255"/>
      <c r="AC39" s="250">
        <v>33132</v>
      </c>
      <c r="AD39" s="248">
        <v>138060</v>
      </c>
      <c r="AE39" s="285">
        <v>90200</v>
      </c>
      <c r="AF39" s="256">
        <v>281622</v>
      </c>
      <c r="AG39" s="248">
        <f t="shared" si="11"/>
        <v>53100</v>
      </c>
      <c r="AH39" s="244">
        <f t="shared" si="11"/>
        <v>21976</v>
      </c>
      <c r="AI39" s="256">
        <f t="shared" si="11"/>
        <v>99396</v>
      </c>
      <c r="AJ39" s="244"/>
      <c r="AK39" s="285">
        <v>21976</v>
      </c>
      <c r="AL39" s="258">
        <v>49698</v>
      </c>
      <c r="AM39" s="286">
        <v>42480</v>
      </c>
      <c r="AN39" s="285">
        <v>0</v>
      </c>
      <c r="AO39" s="250">
        <v>33132</v>
      </c>
      <c r="AP39" s="285">
        <v>10620</v>
      </c>
      <c r="AQ39" s="248">
        <v>0</v>
      </c>
      <c r="AR39" s="260">
        <v>16566</v>
      </c>
      <c r="AS39" s="248">
        <v>0</v>
      </c>
      <c r="AT39" s="285"/>
      <c r="AU39" s="256">
        <v>0</v>
      </c>
    </row>
    <row r="40" spans="1:47" x14ac:dyDescent="0.2">
      <c r="A40" s="236">
        <v>26</v>
      </c>
      <c r="B40" s="237" t="s">
        <v>1500</v>
      </c>
      <c r="C40" s="238" t="s">
        <v>418</v>
      </c>
      <c r="D40" s="239">
        <f t="shared" si="10"/>
        <v>251298</v>
      </c>
      <c r="E40" s="239">
        <f t="shared" si="10"/>
        <v>102210</v>
      </c>
      <c r="F40" s="241">
        <f t="shared" si="7"/>
        <v>0.4067282668385741</v>
      </c>
      <c r="G40" s="1832">
        <f t="shared" si="1"/>
        <v>593730.9</v>
      </c>
      <c r="H40" s="243"/>
      <c r="I40" s="244">
        <v>41528</v>
      </c>
      <c r="J40" s="283">
        <v>14983</v>
      </c>
      <c r="K40" s="287">
        <f>K35/100*3</f>
        <v>65856.42</v>
      </c>
      <c r="L40" s="245">
        <f t="shared" si="4"/>
        <v>163362</v>
      </c>
      <c r="M40" s="248">
        <f t="shared" si="4"/>
        <v>67821</v>
      </c>
      <c r="N40" s="247">
        <f t="shared" si="4"/>
        <v>425285.28</v>
      </c>
      <c r="O40" s="248">
        <v>18077</v>
      </c>
      <c r="P40" s="283">
        <v>4510</v>
      </c>
      <c r="Q40" s="288">
        <f>Q35/100*3</f>
        <v>31345.86</v>
      </c>
      <c r="R40" s="251">
        <v>41928</v>
      </c>
      <c r="S40" s="283">
        <v>12080</v>
      </c>
      <c r="T40" s="288">
        <f>T35/100*3</f>
        <v>105989.51999999999</v>
      </c>
      <c r="U40" s="252">
        <v>7731</v>
      </c>
      <c r="V40" s="285">
        <v>3381</v>
      </c>
      <c r="W40" s="288">
        <f>W35/100*3</f>
        <v>13280.82</v>
      </c>
      <c r="X40" s="254"/>
      <c r="Y40" s="255"/>
      <c r="Z40" s="287">
        <f>Z35/100*3</f>
        <v>16800</v>
      </c>
      <c r="AA40" s="254"/>
      <c r="AB40" s="255"/>
      <c r="AC40" s="288">
        <f>AC35/100*3</f>
        <v>33600</v>
      </c>
      <c r="AD40" s="248">
        <v>95626</v>
      </c>
      <c r="AE40" s="285">
        <v>47850</v>
      </c>
      <c r="AF40" s="256">
        <f>AF35/100*3</f>
        <v>224269.08000000002</v>
      </c>
      <c r="AG40" s="248">
        <f t="shared" si="11"/>
        <v>46408</v>
      </c>
      <c r="AH40" s="244">
        <f t="shared" si="11"/>
        <v>19406</v>
      </c>
      <c r="AI40" s="256">
        <f t="shared" si="11"/>
        <v>102589.20000000001</v>
      </c>
      <c r="AJ40" s="244"/>
      <c r="AK40" s="285">
        <v>5461</v>
      </c>
      <c r="AL40" s="288">
        <f>AL35/100*3</f>
        <v>40576.620000000003</v>
      </c>
      <c r="AM40" s="286">
        <v>39987</v>
      </c>
      <c r="AN40" s="285">
        <v>11875</v>
      </c>
      <c r="AO40" s="288">
        <f>AO35/100*3</f>
        <v>45732.54</v>
      </c>
      <c r="AP40" s="290">
        <v>6421</v>
      </c>
      <c r="AQ40" s="248">
        <v>2070</v>
      </c>
      <c r="AR40" s="288">
        <f>AR35/100*3</f>
        <v>11198.460000000001</v>
      </c>
      <c r="AS40" s="248">
        <v>0</v>
      </c>
      <c r="AT40" s="285"/>
      <c r="AU40" s="289">
        <f>AU35/100*3</f>
        <v>5081.58</v>
      </c>
    </row>
    <row r="41" spans="1:47" x14ac:dyDescent="0.2">
      <c r="A41" s="236">
        <v>27</v>
      </c>
      <c r="B41" s="237" t="s">
        <v>1501</v>
      </c>
      <c r="C41" s="238" t="s">
        <v>110</v>
      </c>
      <c r="D41" s="239">
        <f t="shared" si="10"/>
        <v>125794</v>
      </c>
      <c r="E41" s="239">
        <f t="shared" si="10"/>
        <v>11824</v>
      </c>
      <c r="F41" s="241">
        <f t="shared" si="7"/>
        <v>9.3994944114981632E-2</v>
      </c>
      <c r="G41" s="287">
        <f t="shared" si="1"/>
        <v>83122.326000000001</v>
      </c>
      <c r="H41" s="243"/>
      <c r="I41" s="244">
        <v>20764</v>
      </c>
      <c r="J41" s="283">
        <v>11824</v>
      </c>
      <c r="K41" s="258">
        <f>K35/1000*4.2</f>
        <v>9219.8988000000008</v>
      </c>
      <c r="L41" s="245">
        <f t="shared" si="4"/>
        <v>81680</v>
      </c>
      <c r="M41" s="248">
        <f t="shared" si="4"/>
        <v>0</v>
      </c>
      <c r="N41" s="247">
        <f t="shared" si="4"/>
        <v>59539.939200000008</v>
      </c>
      <c r="O41" s="248">
        <v>9038</v>
      </c>
      <c r="P41" s="283">
        <v>0</v>
      </c>
      <c r="Q41" s="291">
        <f>Q35/1000*4.2</f>
        <v>4388.4204000000009</v>
      </c>
      <c r="R41" s="251">
        <v>20964</v>
      </c>
      <c r="S41" s="283">
        <v>0</v>
      </c>
      <c r="T41" s="291">
        <f>T35/1000*4.2</f>
        <v>14838.532800000001</v>
      </c>
      <c r="U41" s="252">
        <v>3865</v>
      </c>
      <c r="V41" s="285">
        <v>0</v>
      </c>
      <c r="W41" s="291">
        <f>W35/1000*4.2</f>
        <v>1859.3148000000001</v>
      </c>
      <c r="X41" s="254"/>
      <c r="Y41" s="255"/>
      <c r="Z41" s="258">
        <f>Z35/1000*4.2</f>
        <v>2352</v>
      </c>
      <c r="AA41" s="254"/>
      <c r="AB41" s="255"/>
      <c r="AC41" s="258">
        <f>AC35/1000*4.2</f>
        <v>4704</v>
      </c>
      <c r="AD41" s="248">
        <v>47813</v>
      </c>
      <c r="AE41" s="285">
        <v>0</v>
      </c>
      <c r="AF41" s="256">
        <f>AF35/1000*4.2</f>
        <v>31397.671200000004</v>
      </c>
      <c r="AG41" s="248">
        <f t="shared" si="11"/>
        <v>23350</v>
      </c>
      <c r="AH41" s="244">
        <f t="shared" si="11"/>
        <v>0</v>
      </c>
      <c r="AI41" s="256">
        <f t="shared" si="11"/>
        <v>14362.488000000001</v>
      </c>
      <c r="AJ41" s="244"/>
      <c r="AK41" s="285"/>
      <c r="AL41" s="258">
        <f>AL35/1000*4.2</f>
        <v>5680.7268000000004</v>
      </c>
      <c r="AM41" s="286">
        <v>19994</v>
      </c>
      <c r="AN41" s="285">
        <v>0</v>
      </c>
      <c r="AO41" s="258">
        <f>AO35/1000*4.2</f>
        <v>6402.5555999999997</v>
      </c>
      <c r="AP41" s="285">
        <v>3356</v>
      </c>
      <c r="AQ41" s="248">
        <v>0</v>
      </c>
      <c r="AR41" s="291">
        <f>AR35/1000*4.2</f>
        <v>1567.7844</v>
      </c>
      <c r="AS41" s="248">
        <v>0</v>
      </c>
      <c r="AT41" s="285"/>
      <c r="AU41" s="289">
        <f>AU35/1000*4.2</f>
        <v>711.4212</v>
      </c>
    </row>
    <row r="42" spans="1:47" x14ac:dyDescent="0.2">
      <c r="A42" s="292">
        <v>28</v>
      </c>
      <c r="B42" s="293" t="s">
        <v>111</v>
      </c>
      <c r="C42" s="294" t="s">
        <v>163</v>
      </c>
      <c r="D42" s="295">
        <f>SUM(D35:D41)</f>
        <v>18834795</v>
      </c>
      <c r="E42" s="295">
        <f>SUM(E35:E41)</f>
        <v>8379509</v>
      </c>
      <c r="F42" s="296">
        <f t="shared" si="7"/>
        <v>0.44489515282751951</v>
      </c>
      <c r="G42" s="297">
        <f>SUM(G35:G41)</f>
        <v>29109473.425999999</v>
      </c>
      <c r="H42" s="243"/>
      <c r="I42" s="295">
        <f t="shared" ref="I42:AU42" si="12">SUM(I35:I41)</f>
        <v>2904539</v>
      </c>
      <c r="J42" s="295">
        <f t="shared" si="12"/>
        <v>1160648</v>
      </c>
      <c r="K42" s="298">
        <f t="shared" si="12"/>
        <v>3132927.0787999998</v>
      </c>
      <c r="L42" s="299">
        <f t="shared" si="12"/>
        <v>12096018</v>
      </c>
      <c r="M42" s="295">
        <f t="shared" si="12"/>
        <v>5418216.5199999996</v>
      </c>
      <c r="N42" s="300">
        <f>SUM(N35:N41)</f>
        <v>20577881.0592</v>
      </c>
      <c r="O42" s="301">
        <f t="shared" si="12"/>
        <v>1259604</v>
      </c>
      <c r="P42" s="295">
        <f t="shared" si="12"/>
        <v>322769.44</v>
      </c>
      <c r="Q42" s="302">
        <f t="shared" si="12"/>
        <v>1468981.3604000001</v>
      </c>
      <c r="R42" s="301">
        <f t="shared" si="12"/>
        <v>2935788</v>
      </c>
      <c r="S42" s="295">
        <f t="shared" si="12"/>
        <v>966765.56</v>
      </c>
      <c r="T42" s="297">
        <f t="shared" si="12"/>
        <v>4970988.6127999993</v>
      </c>
      <c r="U42" s="295">
        <f t="shared" si="12"/>
        <v>540169</v>
      </c>
      <c r="V42" s="295">
        <f t="shared" si="12"/>
        <v>233865.52</v>
      </c>
      <c r="W42" s="298">
        <f t="shared" si="12"/>
        <v>624916.09479999996</v>
      </c>
      <c r="X42" s="303">
        <f t="shared" si="12"/>
        <v>0</v>
      </c>
      <c r="Y42" s="295">
        <f t="shared" si="12"/>
        <v>0</v>
      </c>
      <c r="Z42" s="302">
        <f>SUM(Z35:Z41)</f>
        <v>786118</v>
      </c>
      <c r="AA42" s="303">
        <f t="shared" si="12"/>
        <v>0</v>
      </c>
      <c r="AB42" s="295">
        <f t="shared" si="12"/>
        <v>0</v>
      </c>
      <c r="AC42" s="302">
        <f t="shared" si="12"/>
        <v>1572236</v>
      </c>
      <c r="AD42" s="301">
        <f t="shared" si="12"/>
        <v>7360457</v>
      </c>
      <c r="AE42" s="295">
        <f t="shared" si="12"/>
        <v>3894816</v>
      </c>
      <c r="AF42" s="300">
        <f t="shared" si="12"/>
        <v>11154640.9912</v>
      </c>
      <c r="AG42" s="301">
        <f t="shared" si="12"/>
        <v>3834238</v>
      </c>
      <c r="AH42" s="295">
        <f t="shared" si="12"/>
        <v>1800644.48</v>
      </c>
      <c r="AI42" s="300">
        <f>SUM(AI35:AI41)</f>
        <v>5398665.2879999997</v>
      </c>
      <c r="AJ42" s="301">
        <f t="shared" si="12"/>
        <v>0</v>
      </c>
      <c r="AK42" s="295">
        <f t="shared" si="12"/>
        <v>596149</v>
      </c>
      <c r="AL42" s="298">
        <f t="shared" si="12"/>
        <v>2108377.7067999998</v>
      </c>
      <c r="AM42" s="303">
        <f t="shared" si="12"/>
        <v>3313617</v>
      </c>
      <c r="AN42" s="295">
        <f t="shared" si="12"/>
        <v>1009013.11</v>
      </c>
      <c r="AO42" s="302">
        <f t="shared" si="12"/>
        <v>2327987.2156000002</v>
      </c>
      <c r="AP42" s="301">
        <f t="shared" si="12"/>
        <v>450621</v>
      </c>
      <c r="AQ42" s="295">
        <f t="shared" si="12"/>
        <v>181182.57</v>
      </c>
      <c r="AR42" s="304">
        <f t="shared" si="12"/>
        <v>729530.12439999997</v>
      </c>
      <c r="AS42" s="301">
        <f t="shared" si="12"/>
        <v>70000</v>
      </c>
      <c r="AT42" s="295">
        <f t="shared" si="12"/>
        <v>14299.8</v>
      </c>
      <c r="AU42" s="300">
        <f t="shared" si="12"/>
        <v>232770.24119999999</v>
      </c>
    </row>
    <row r="43" spans="1:47" x14ac:dyDescent="0.2">
      <c r="A43" s="236">
        <v>29</v>
      </c>
      <c r="B43" s="237" t="s">
        <v>1502</v>
      </c>
      <c r="C43" s="238" t="s">
        <v>714</v>
      </c>
      <c r="D43" s="239">
        <f>SUM(D44:D50)</f>
        <v>2126000</v>
      </c>
      <c r="E43" s="305">
        <f>SUM(E44:E50)</f>
        <v>998083</v>
      </c>
      <c r="F43" s="241">
        <f t="shared" si="7"/>
        <v>0.46946519285042332</v>
      </c>
      <c r="G43" s="287">
        <f>SUM(G44:G50)</f>
        <v>5545000</v>
      </c>
      <c r="H43" s="243"/>
      <c r="I43" s="244"/>
      <c r="J43" s="266"/>
      <c r="K43" s="258"/>
      <c r="L43" s="245">
        <f>SUM(L44:L50)</f>
        <v>2126000</v>
      </c>
      <c r="M43" s="248">
        <f>SUM(M44:M50)</f>
        <v>998083</v>
      </c>
      <c r="N43" s="247">
        <f>SUM(Q43,T43,W43,Z43,AC43,AF43)</f>
        <v>5480000</v>
      </c>
      <c r="O43" s="248">
        <f>SUM(O44:O50)</f>
        <v>350000</v>
      </c>
      <c r="P43" s="248">
        <f t="shared" ref="P43:Q43" si="13">SUM(P44:P50)</f>
        <v>324251</v>
      </c>
      <c r="Q43" s="306">
        <f t="shared" si="13"/>
        <v>0</v>
      </c>
      <c r="R43" s="248">
        <f>SUM(R44:R50)</f>
        <v>950000</v>
      </c>
      <c r="S43" s="248">
        <f t="shared" ref="S43:T43" si="14">SUM(S44:S50)</f>
        <v>416300.09</v>
      </c>
      <c r="T43" s="307">
        <f t="shared" si="14"/>
        <v>2825000</v>
      </c>
      <c r="U43" s="248">
        <f>SUM(U44:U50)</f>
        <v>0</v>
      </c>
      <c r="V43" s="248">
        <f t="shared" ref="V43:W43" si="15">SUM(V44:V50)</f>
        <v>0</v>
      </c>
      <c r="W43" s="308">
        <f t="shared" si="15"/>
        <v>0</v>
      </c>
      <c r="X43" s="254">
        <f>SUM(X44:X50)</f>
        <v>0</v>
      </c>
      <c r="Y43" s="255">
        <f t="shared" ref="Y43:Z43" si="16">SUM(Y44:Y50)</f>
        <v>0</v>
      </c>
      <c r="Z43" s="309">
        <f t="shared" si="16"/>
        <v>770000</v>
      </c>
      <c r="AA43" s="254">
        <f>SUM(AA44:AA50)</f>
        <v>0</v>
      </c>
      <c r="AB43" s="255">
        <f t="shared" ref="AB43:AC43" si="17">SUM(AB44:AB50)</f>
        <v>0</v>
      </c>
      <c r="AC43" s="309">
        <f t="shared" si="17"/>
        <v>500000</v>
      </c>
      <c r="AD43" s="248">
        <f>SUM(AD44:AD50)</f>
        <v>826000</v>
      </c>
      <c r="AE43" s="248">
        <f t="shared" ref="AE43" si="18">SUM(AE44:AE50)</f>
        <v>257531.91</v>
      </c>
      <c r="AF43" s="310">
        <f>SUM(AF44:AF50)</f>
        <v>1385000</v>
      </c>
      <c r="AG43" s="248">
        <f t="shared" ref="AG43:AI43" si="19">SUM(AG44:AG50)</f>
        <v>0</v>
      </c>
      <c r="AH43" s="248">
        <f t="shared" si="19"/>
        <v>0</v>
      </c>
      <c r="AI43" s="310">
        <f t="shared" si="19"/>
        <v>65000</v>
      </c>
      <c r="AJ43" s="248">
        <f>SUM(AJ44:AJ50)</f>
        <v>0</v>
      </c>
      <c r="AK43" s="248">
        <f t="shared" ref="AK43:AL43" si="20">SUM(AK44:AK50)</f>
        <v>0</v>
      </c>
      <c r="AL43" s="308">
        <f t="shared" si="20"/>
        <v>0</v>
      </c>
      <c r="AM43" s="286">
        <f>SUM(AM44:AM50)</f>
        <v>0</v>
      </c>
      <c r="AN43" s="248">
        <f t="shared" ref="AN43:AO43" si="21">SUM(AN44:AN50)</f>
        <v>0</v>
      </c>
      <c r="AO43" s="309">
        <f t="shared" si="21"/>
        <v>65000</v>
      </c>
      <c r="AP43" s="248">
        <f>SUM(AP44:AP50)</f>
        <v>0</v>
      </c>
      <c r="AQ43" s="248">
        <f t="shared" ref="AQ43:AR43" si="22">SUM(AQ44:AQ50)</f>
        <v>0</v>
      </c>
      <c r="AR43" s="311">
        <f t="shared" si="22"/>
        <v>0</v>
      </c>
      <c r="AS43" s="248">
        <f>SUM(AS44:AS50)</f>
        <v>0</v>
      </c>
      <c r="AT43" s="248">
        <f t="shared" ref="AT43:AU43" si="23">SUM(AT44:AT50)</f>
        <v>0</v>
      </c>
      <c r="AU43" s="312">
        <f t="shared" si="23"/>
        <v>0</v>
      </c>
    </row>
    <row r="44" spans="1:47" x14ac:dyDescent="0.2">
      <c r="A44" s="236">
        <v>30</v>
      </c>
      <c r="B44" s="237" t="s">
        <v>1481</v>
      </c>
      <c r="C44" s="238" t="s">
        <v>1728</v>
      </c>
      <c r="D44" s="239">
        <f>SUM(I44,L44,AG44)</f>
        <v>350000</v>
      </c>
      <c r="E44" s="239">
        <f>SUM(J44,M44,AH44)</f>
        <v>324251</v>
      </c>
      <c r="F44" s="241">
        <f t="shared" si="7"/>
        <v>0.92643142857142857</v>
      </c>
      <c r="G44" s="287">
        <f>SUM(K44,N44,AI44)</f>
        <v>770000</v>
      </c>
      <c r="H44" s="243"/>
      <c r="I44" s="244"/>
      <c r="J44" s="266"/>
      <c r="K44" s="258"/>
      <c r="L44" s="245">
        <f t="shared" si="4"/>
        <v>350000</v>
      </c>
      <c r="M44" s="248">
        <f t="shared" si="4"/>
        <v>324251</v>
      </c>
      <c r="N44" s="247">
        <f t="shared" si="4"/>
        <v>770000</v>
      </c>
      <c r="O44" s="248">
        <v>350000</v>
      </c>
      <c r="P44" s="283">
        <v>324251</v>
      </c>
      <c r="Q44" s="250"/>
      <c r="R44" s="251"/>
      <c r="S44" s="283"/>
      <c r="T44" s="250"/>
      <c r="U44" s="286"/>
      <c r="V44" s="267"/>
      <c r="W44" s="258"/>
      <c r="X44" s="254"/>
      <c r="Y44" s="255"/>
      <c r="Z44" s="250">
        <v>770000</v>
      </c>
      <c r="AA44" s="254"/>
      <c r="AB44" s="255"/>
      <c r="AC44" s="250"/>
      <c r="AD44" s="248"/>
      <c r="AE44" s="285"/>
      <c r="AF44" s="256"/>
      <c r="AG44" s="248">
        <f>SUM(AJ44,AM44,AP44,AS44)</f>
        <v>0</v>
      </c>
      <c r="AH44" s="244">
        <f>SUM(AK44,AN44,AQ44,AT44)</f>
        <v>0</v>
      </c>
      <c r="AI44" s="256">
        <f t="shared" ref="AI44:AI110" si="24">SUM(AL44,AO44,AR44,AU44)</f>
        <v>0</v>
      </c>
      <c r="AJ44" s="248"/>
      <c r="AK44" s="267"/>
      <c r="AL44" s="258"/>
      <c r="AM44" s="286"/>
      <c r="AN44" s="267"/>
      <c r="AO44" s="250"/>
      <c r="AP44" s="248"/>
      <c r="AQ44" s="267"/>
      <c r="AR44" s="260"/>
      <c r="AS44" s="248"/>
      <c r="AT44" s="267"/>
      <c r="AU44" s="256"/>
    </row>
    <row r="45" spans="1:47" x14ac:dyDescent="0.2">
      <c r="A45" s="236">
        <v>31</v>
      </c>
      <c r="B45" s="237" t="s">
        <v>1481</v>
      </c>
      <c r="C45" s="238" t="s">
        <v>332</v>
      </c>
      <c r="D45" s="239">
        <f t="shared" ref="D45:E54" si="25">SUM(I45,L45,AG45)</f>
        <v>950000</v>
      </c>
      <c r="E45" s="239">
        <f t="shared" si="25"/>
        <v>416300.09</v>
      </c>
      <c r="F45" s="241">
        <f t="shared" si="7"/>
        <v>0.43821062105263159</v>
      </c>
      <c r="G45" s="287">
        <f t="shared" si="1"/>
        <v>950000</v>
      </c>
      <c r="H45" s="243"/>
      <c r="I45" s="244"/>
      <c r="J45" s="266"/>
      <c r="K45" s="258"/>
      <c r="L45" s="245">
        <f t="shared" si="4"/>
        <v>950000</v>
      </c>
      <c r="M45" s="248">
        <f t="shared" si="4"/>
        <v>416300.09</v>
      </c>
      <c r="N45" s="247">
        <f t="shared" si="4"/>
        <v>950000</v>
      </c>
      <c r="O45" s="248"/>
      <c r="P45" s="283"/>
      <c r="Q45" s="250"/>
      <c r="R45" s="251">
        <v>950000</v>
      </c>
      <c r="S45" s="283">
        <v>416300.09</v>
      </c>
      <c r="T45" s="250">
        <v>950000</v>
      </c>
      <c r="U45" s="286"/>
      <c r="V45" s="267"/>
      <c r="W45" s="258"/>
      <c r="X45" s="254"/>
      <c r="Y45" s="255"/>
      <c r="Z45" s="250"/>
      <c r="AA45" s="254"/>
      <c r="AB45" s="255"/>
      <c r="AC45" s="250"/>
      <c r="AD45" s="248"/>
      <c r="AE45" s="285"/>
      <c r="AF45" s="256"/>
      <c r="AG45" s="248">
        <f t="shared" ref="AG45:AH60" si="26">SUM(AJ45,AM45,AP45,AS45)</f>
        <v>0</v>
      </c>
      <c r="AH45" s="244">
        <f t="shared" si="26"/>
        <v>0</v>
      </c>
      <c r="AI45" s="256">
        <f t="shared" si="24"/>
        <v>0</v>
      </c>
      <c r="AJ45" s="248"/>
      <c r="AK45" s="267"/>
      <c r="AL45" s="258"/>
      <c r="AM45" s="286"/>
      <c r="AN45" s="267"/>
      <c r="AO45" s="250"/>
      <c r="AP45" s="248"/>
      <c r="AQ45" s="267"/>
      <c r="AR45" s="260"/>
      <c r="AS45" s="248"/>
      <c r="AT45" s="267"/>
      <c r="AU45" s="256"/>
    </row>
    <row r="46" spans="1:47" x14ac:dyDescent="0.2">
      <c r="A46" s="236">
        <v>32</v>
      </c>
      <c r="B46" s="237" t="s">
        <v>1481</v>
      </c>
      <c r="C46" s="238" t="s">
        <v>1729</v>
      </c>
      <c r="D46" s="239">
        <f t="shared" si="25"/>
        <v>110000</v>
      </c>
      <c r="E46" s="239">
        <f t="shared" si="25"/>
        <v>100712.72</v>
      </c>
      <c r="F46" s="241">
        <f t="shared" si="7"/>
        <v>0.91557018181818184</v>
      </c>
      <c r="G46" s="287">
        <f t="shared" si="1"/>
        <v>1875000</v>
      </c>
      <c r="H46" s="243"/>
      <c r="I46" s="244"/>
      <c r="J46" s="266"/>
      <c r="K46" s="258"/>
      <c r="L46" s="245">
        <f t="shared" si="4"/>
        <v>110000</v>
      </c>
      <c r="M46" s="248">
        <f t="shared" si="4"/>
        <v>100712.72</v>
      </c>
      <c r="N46" s="247">
        <f t="shared" si="4"/>
        <v>1875000</v>
      </c>
      <c r="O46" s="248"/>
      <c r="P46" s="283"/>
      <c r="Q46" s="250"/>
      <c r="R46" s="251"/>
      <c r="S46" s="283"/>
      <c r="T46" s="250">
        <v>1875000</v>
      </c>
      <c r="U46" s="286"/>
      <c r="V46" s="267"/>
      <c r="W46" s="258"/>
      <c r="X46" s="254"/>
      <c r="Y46" s="255"/>
      <c r="Z46" s="250"/>
      <c r="AA46" s="254"/>
      <c r="AB46" s="255"/>
      <c r="AC46" s="250"/>
      <c r="AD46" s="248">
        <v>110000</v>
      </c>
      <c r="AE46" s="285">
        <v>100712.72</v>
      </c>
      <c r="AF46" s="256"/>
      <c r="AG46" s="248">
        <f t="shared" si="26"/>
        <v>0</v>
      </c>
      <c r="AH46" s="244">
        <f t="shared" si="26"/>
        <v>0</v>
      </c>
      <c r="AI46" s="256">
        <f t="shared" si="24"/>
        <v>0</v>
      </c>
      <c r="AJ46" s="248"/>
      <c r="AK46" s="267"/>
      <c r="AL46" s="258"/>
      <c r="AM46" s="286"/>
      <c r="AN46" s="267"/>
      <c r="AO46" s="250"/>
      <c r="AP46" s="248"/>
      <c r="AQ46" s="267"/>
      <c r="AR46" s="260"/>
      <c r="AS46" s="248"/>
      <c r="AT46" s="267"/>
      <c r="AU46" s="256"/>
    </row>
    <row r="47" spans="1:47" x14ac:dyDescent="0.2">
      <c r="A47" s="236">
        <v>33</v>
      </c>
      <c r="B47" s="237" t="s">
        <v>1481</v>
      </c>
      <c r="C47" s="238" t="s">
        <v>1503</v>
      </c>
      <c r="D47" s="239">
        <f t="shared" si="25"/>
        <v>400000</v>
      </c>
      <c r="E47" s="239">
        <f t="shared" si="25"/>
        <v>156819.19</v>
      </c>
      <c r="F47" s="241">
        <f t="shared" si="7"/>
        <v>0.39204797499999999</v>
      </c>
      <c r="G47" s="287">
        <f t="shared" si="1"/>
        <v>400000</v>
      </c>
      <c r="H47" s="243"/>
      <c r="I47" s="244"/>
      <c r="J47" s="266"/>
      <c r="K47" s="258"/>
      <c r="L47" s="245">
        <f t="shared" si="4"/>
        <v>400000</v>
      </c>
      <c r="M47" s="248">
        <f t="shared" si="4"/>
        <v>156819.19</v>
      </c>
      <c r="N47" s="247">
        <f t="shared" si="4"/>
        <v>400000</v>
      </c>
      <c r="O47" s="248"/>
      <c r="P47" s="283"/>
      <c r="Q47" s="250"/>
      <c r="R47" s="251"/>
      <c r="S47" s="283"/>
      <c r="T47" s="250"/>
      <c r="U47" s="286"/>
      <c r="V47" s="267"/>
      <c r="W47" s="258"/>
      <c r="X47" s="254"/>
      <c r="Y47" s="255"/>
      <c r="Z47" s="250"/>
      <c r="AA47" s="254"/>
      <c r="AB47" s="255"/>
      <c r="AC47" s="250"/>
      <c r="AD47" s="248">
        <v>400000</v>
      </c>
      <c r="AE47" s="285">
        <v>156819.19</v>
      </c>
      <c r="AF47" s="256">
        <v>400000</v>
      </c>
      <c r="AG47" s="248">
        <f t="shared" si="26"/>
        <v>0</v>
      </c>
      <c r="AH47" s="244">
        <f t="shared" si="26"/>
        <v>0</v>
      </c>
      <c r="AI47" s="256">
        <f t="shared" si="24"/>
        <v>0</v>
      </c>
      <c r="AJ47" s="248"/>
      <c r="AK47" s="267"/>
      <c r="AL47" s="258"/>
      <c r="AM47" s="286"/>
      <c r="AN47" s="267"/>
      <c r="AO47" s="250"/>
      <c r="AP47" s="248"/>
      <c r="AQ47" s="267"/>
      <c r="AR47" s="260"/>
      <c r="AS47" s="248"/>
      <c r="AT47" s="267"/>
      <c r="AU47" s="256"/>
    </row>
    <row r="48" spans="1:47" x14ac:dyDescent="0.2">
      <c r="A48" s="236">
        <v>34</v>
      </c>
      <c r="B48" s="237" t="s">
        <v>1481</v>
      </c>
      <c r="C48" s="238" t="s">
        <v>1730</v>
      </c>
      <c r="D48" s="239">
        <f t="shared" si="25"/>
        <v>0</v>
      </c>
      <c r="E48" s="239">
        <f t="shared" si="25"/>
        <v>0</v>
      </c>
      <c r="F48" s="241">
        <v>0</v>
      </c>
      <c r="G48" s="287">
        <f t="shared" si="1"/>
        <v>500000</v>
      </c>
      <c r="H48" s="243"/>
      <c r="I48" s="244"/>
      <c r="J48" s="266"/>
      <c r="K48" s="258"/>
      <c r="L48" s="245">
        <f t="shared" si="4"/>
        <v>0</v>
      </c>
      <c r="M48" s="248">
        <f t="shared" si="4"/>
        <v>0</v>
      </c>
      <c r="N48" s="247">
        <f t="shared" si="4"/>
        <v>500000</v>
      </c>
      <c r="O48" s="248"/>
      <c r="P48" s="283"/>
      <c r="Q48" s="250"/>
      <c r="R48" s="251"/>
      <c r="S48" s="283"/>
      <c r="T48" s="250"/>
      <c r="U48" s="286"/>
      <c r="V48" s="267"/>
      <c r="W48" s="258"/>
      <c r="X48" s="254"/>
      <c r="Y48" s="255"/>
      <c r="Z48" s="250"/>
      <c r="AA48" s="254"/>
      <c r="AB48" s="255"/>
      <c r="AC48" s="250">
        <v>500000</v>
      </c>
      <c r="AD48" s="248"/>
      <c r="AE48" s="285"/>
      <c r="AF48" s="256"/>
      <c r="AG48" s="248">
        <f t="shared" si="26"/>
        <v>0</v>
      </c>
      <c r="AH48" s="244">
        <f t="shared" si="26"/>
        <v>0</v>
      </c>
      <c r="AI48" s="256">
        <f t="shared" si="24"/>
        <v>0</v>
      </c>
      <c r="AJ48" s="248"/>
      <c r="AK48" s="267"/>
      <c r="AL48" s="258"/>
      <c r="AM48" s="286"/>
      <c r="AN48" s="267"/>
      <c r="AO48" s="250"/>
      <c r="AP48" s="248"/>
      <c r="AQ48" s="267"/>
      <c r="AR48" s="260"/>
      <c r="AS48" s="248"/>
      <c r="AT48" s="267"/>
      <c r="AU48" s="256"/>
    </row>
    <row r="49" spans="1:47" x14ac:dyDescent="0.2">
      <c r="A49" s="236">
        <v>35</v>
      </c>
      <c r="B49" s="237" t="s">
        <v>1481</v>
      </c>
      <c r="C49" s="238" t="s">
        <v>1504</v>
      </c>
      <c r="D49" s="239">
        <f t="shared" si="25"/>
        <v>316000</v>
      </c>
      <c r="E49" s="239">
        <f t="shared" si="25"/>
        <v>0</v>
      </c>
      <c r="F49" s="241">
        <f t="shared" si="7"/>
        <v>0</v>
      </c>
      <c r="G49" s="287">
        <f t="shared" si="1"/>
        <v>810000</v>
      </c>
      <c r="H49" s="243"/>
      <c r="I49" s="244"/>
      <c r="J49" s="266"/>
      <c r="K49" s="258"/>
      <c r="L49" s="245">
        <f t="shared" si="4"/>
        <v>316000</v>
      </c>
      <c r="M49" s="248">
        <f t="shared" si="4"/>
        <v>0</v>
      </c>
      <c r="N49" s="247">
        <f t="shared" si="4"/>
        <v>810000</v>
      </c>
      <c r="O49" s="248"/>
      <c r="P49" s="283"/>
      <c r="Q49" s="250"/>
      <c r="R49" s="251"/>
      <c r="S49" s="283"/>
      <c r="T49" s="250"/>
      <c r="U49" s="286"/>
      <c r="V49" s="267"/>
      <c r="W49" s="258"/>
      <c r="X49" s="254"/>
      <c r="Y49" s="255"/>
      <c r="Z49" s="250"/>
      <c r="AA49" s="254"/>
      <c r="AB49" s="255"/>
      <c r="AC49" s="250"/>
      <c r="AD49" s="248">
        <v>316000</v>
      </c>
      <c r="AE49" s="285">
        <v>0</v>
      </c>
      <c r="AF49" s="256">
        <v>810000</v>
      </c>
      <c r="AG49" s="248">
        <f t="shared" si="26"/>
        <v>0</v>
      </c>
      <c r="AH49" s="244">
        <f t="shared" si="26"/>
        <v>0</v>
      </c>
      <c r="AI49" s="256">
        <f t="shared" si="24"/>
        <v>0</v>
      </c>
      <c r="AJ49" s="248"/>
      <c r="AK49" s="267"/>
      <c r="AL49" s="258"/>
      <c r="AM49" s="286"/>
      <c r="AN49" s="267"/>
      <c r="AO49" s="250"/>
      <c r="AP49" s="248"/>
      <c r="AQ49" s="267"/>
      <c r="AR49" s="260"/>
      <c r="AS49" s="248"/>
      <c r="AT49" s="267"/>
      <c r="AU49" s="256"/>
    </row>
    <row r="50" spans="1:47" x14ac:dyDescent="0.2">
      <c r="A50" s="236">
        <v>36</v>
      </c>
      <c r="B50" s="237"/>
      <c r="C50" s="238" t="s">
        <v>1731</v>
      </c>
      <c r="D50" s="239">
        <f t="shared" si="25"/>
        <v>0</v>
      </c>
      <c r="E50" s="239">
        <f t="shared" si="25"/>
        <v>0</v>
      </c>
      <c r="F50" s="241">
        <v>0</v>
      </c>
      <c r="G50" s="287">
        <f t="shared" si="1"/>
        <v>240000</v>
      </c>
      <c r="H50" s="243"/>
      <c r="I50" s="244"/>
      <c r="J50" s="266"/>
      <c r="K50" s="258"/>
      <c r="L50" s="245">
        <f t="shared" si="4"/>
        <v>0</v>
      </c>
      <c r="M50" s="248">
        <f t="shared" si="4"/>
        <v>0</v>
      </c>
      <c r="N50" s="247">
        <f t="shared" si="4"/>
        <v>175000</v>
      </c>
      <c r="O50" s="248"/>
      <c r="P50" s="283"/>
      <c r="Q50" s="250"/>
      <c r="R50" s="251"/>
      <c r="S50" s="283"/>
      <c r="T50" s="250"/>
      <c r="U50" s="286"/>
      <c r="V50" s="267"/>
      <c r="W50" s="258"/>
      <c r="X50" s="254"/>
      <c r="Y50" s="255"/>
      <c r="Z50" s="250"/>
      <c r="AA50" s="254"/>
      <c r="AB50" s="255"/>
      <c r="AC50" s="250"/>
      <c r="AD50" s="248"/>
      <c r="AE50" s="285">
        <v>0</v>
      </c>
      <c r="AF50" s="256">
        <v>175000</v>
      </c>
      <c r="AG50" s="248">
        <f t="shared" si="26"/>
        <v>0</v>
      </c>
      <c r="AH50" s="244">
        <f t="shared" si="26"/>
        <v>0</v>
      </c>
      <c r="AI50" s="256">
        <f t="shared" si="24"/>
        <v>65000</v>
      </c>
      <c r="AJ50" s="248"/>
      <c r="AK50" s="267"/>
      <c r="AL50" s="258"/>
      <c r="AM50" s="286"/>
      <c r="AN50" s="267"/>
      <c r="AO50" s="250">
        <v>65000</v>
      </c>
      <c r="AP50" s="248"/>
      <c r="AQ50" s="267"/>
      <c r="AR50" s="260"/>
      <c r="AS50" s="248"/>
      <c r="AT50" s="267"/>
      <c r="AU50" s="256"/>
    </row>
    <row r="51" spans="1:47" x14ac:dyDescent="0.2">
      <c r="A51" s="236">
        <v>37</v>
      </c>
      <c r="B51" s="237" t="s">
        <v>1505</v>
      </c>
      <c r="C51" s="238" t="s">
        <v>113</v>
      </c>
      <c r="D51" s="239">
        <f t="shared" si="25"/>
        <v>41000</v>
      </c>
      <c r="E51" s="239">
        <f>SUM(J51,M51,AH51)</f>
        <v>9274.19</v>
      </c>
      <c r="F51" s="241">
        <f t="shared" si="7"/>
        <v>0.22619975609756099</v>
      </c>
      <c r="G51" s="297">
        <f>SUM(K51,N51,AI51)</f>
        <v>73000</v>
      </c>
      <c r="H51" s="243"/>
      <c r="I51" s="244">
        <v>1000</v>
      </c>
      <c r="J51" s="295">
        <v>0</v>
      </c>
      <c r="K51" s="258">
        <v>1000</v>
      </c>
      <c r="L51" s="245">
        <f t="shared" si="4"/>
        <v>32000</v>
      </c>
      <c r="M51" s="248">
        <f t="shared" si="4"/>
        <v>7308.34</v>
      </c>
      <c r="N51" s="247">
        <f t="shared" si="4"/>
        <v>60000</v>
      </c>
      <c r="O51" s="248">
        <v>4000</v>
      </c>
      <c r="P51" s="313">
        <v>0</v>
      </c>
      <c r="Q51" s="250">
        <v>4000</v>
      </c>
      <c r="R51" s="251"/>
      <c r="S51" s="314">
        <v>1286</v>
      </c>
      <c r="T51" s="250">
        <v>12000</v>
      </c>
      <c r="U51" s="286">
        <v>2000</v>
      </c>
      <c r="V51" s="315">
        <v>0</v>
      </c>
      <c r="W51" s="258">
        <v>2000</v>
      </c>
      <c r="X51" s="254"/>
      <c r="Y51" s="255"/>
      <c r="Z51" s="250">
        <v>4000</v>
      </c>
      <c r="AA51" s="254"/>
      <c r="AB51" s="255"/>
      <c r="AC51" s="250">
        <v>4000</v>
      </c>
      <c r="AD51" s="248">
        <v>26000</v>
      </c>
      <c r="AE51" s="315">
        <v>6022.34</v>
      </c>
      <c r="AF51" s="256">
        <v>34000</v>
      </c>
      <c r="AG51" s="248">
        <f t="shared" si="26"/>
        <v>8000</v>
      </c>
      <c r="AH51" s="244">
        <f t="shared" si="26"/>
        <v>1965.85</v>
      </c>
      <c r="AI51" s="256">
        <f t="shared" si="24"/>
        <v>12000</v>
      </c>
      <c r="AJ51" s="248"/>
      <c r="AK51" s="315">
        <v>0</v>
      </c>
      <c r="AL51" s="258"/>
      <c r="AM51" s="286">
        <v>5000</v>
      </c>
      <c r="AN51" s="315">
        <v>1518.1</v>
      </c>
      <c r="AO51" s="250">
        <v>9000</v>
      </c>
      <c r="AP51" s="248">
        <v>3000</v>
      </c>
      <c r="AQ51" s="315">
        <v>447.75</v>
      </c>
      <c r="AR51" s="260">
        <v>3000</v>
      </c>
      <c r="AS51" s="248"/>
      <c r="AT51" s="315"/>
      <c r="AU51" s="256"/>
    </row>
    <row r="52" spans="1:47" x14ac:dyDescent="0.2">
      <c r="A52" s="236">
        <v>38</v>
      </c>
      <c r="B52" s="237" t="s">
        <v>1506</v>
      </c>
      <c r="C52" s="238" t="s">
        <v>114</v>
      </c>
      <c r="D52" s="239">
        <f t="shared" si="25"/>
        <v>105000</v>
      </c>
      <c r="E52" s="239">
        <f t="shared" si="25"/>
        <v>14469.68</v>
      </c>
      <c r="F52" s="241">
        <f t="shared" si="7"/>
        <v>0.1378064761904762</v>
      </c>
      <c r="G52" s="297">
        <f t="shared" ref="G52:G54" si="27">SUM(K52,N52,AI52)</f>
        <v>212000</v>
      </c>
      <c r="H52" s="243"/>
      <c r="I52" s="244">
        <v>2000</v>
      </c>
      <c r="J52" s="295">
        <v>0</v>
      </c>
      <c r="K52" s="258">
        <v>2000</v>
      </c>
      <c r="L52" s="245">
        <f t="shared" si="4"/>
        <v>88000</v>
      </c>
      <c r="M52" s="248">
        <f t="shared" si="4"/>
        <v>14469.68</v>
      </c>
      <c r="N52" s="247">
        <f t="shared" si="4"/>
        <v>210000</v>
      </c>
      <c r="O52" s="248">
        <v>10000</v>
      </c>
      <c r="P52" s="313">
        <v>0</v>
      </c>
      <c r="Q52" s="250">
        <v>14000</v>
      </c>
      <c r="R52" s="251">
        <v>8000</v>
      </c>
      <c r="S52" s="314">
        <v>0</v>
      </c>
      <c r="T52" s="250">
        <v>42000</v>
      </c>
      <c r="U52" s="286">
        <v>5000</v>
      </c>
      <c r="V52" s="315">
        <v>0</v>
      </c>
      <c r="W52" s="258">
        <v>7000</v>
      </c>
      <c r="X52" s="254"/>
      <c r="Y52" s="255"/>
      <c r="Z52" s="250">
        <v>14000</v>
      </c>
      <c r="AA52" s="254"/>
      <c r="AB52" s="255"/>
      <c r="AC52" s="250">
        <v>14000</v>
      </c>
      <c r="AD52" s="248">
        <v>65000</v>
      </c>
      <c r="AE52" s="315">
        <v>14469.68</v>
      </c>
      <c r="AF52" s="256">
        <v>119000</v>
      </c>
      <c r="AG52" s="248">
        <f t="shared" si="26"/>
        <v>15000</v>
      </c>
      <c r="AH52" s="244">
        <f t="shared" si="26"/>
        <v>0</v>
      </c>
      <c r="AI52" s="256">
        <f t="shared" si="24"/>
        <v>0</v>
      </c>
      <c r="AJ52" s="248"/>
      <c r="AK52" s="315"/>
      <c r="AL52" s="258"/>
      <c r="AM52" s="286">
        <v>10000</v>
      </c>
      <c r="AN52" s="315">
        <v>0</v>
      </c>
      <c r="AO52" s="250"/>
      <c r="AP52" s="248">
        <v>5000</v>
      </c>
      <c r="AQ52" s="315">
        <v>0</v>
      </c>
      <c r="AR52" s="260"/>
      <c r="AS52" s="248"/>
      <c r="AT52" s="315"/>
      <c r="AU52" s="256"/>
    </row>
    <row r="53" spans="1:47" x14ac:dyDescent="0.2">
      <c r="A53" s="236">
        <v>39</v>
      </c>
      <c r="B53" s="237" t="s">
        <v>1507</v>
      </c>
      <c r="C53" s="238" t="s">
        <v>115</v>
      </c>
      <c r="D53" s="239">
        <f t="shared" si="25"/>
        <v>25000</v>
      </c>
      <c r="E53" s="239">
        <f t="shared" si="25"/>
        <v>1601</v>
      </c>
      <c r="F53" s="241">
        <f t="shared" si="7"/>
        <v>6.404E-2</v>
      </c>
      <c r="G53" s="297">
        <f t="shared" si="27"/>
        <v>5000</v>
      </c>
      <c r="H53" s="243"/>
      <c r="I53" s="244">
        <v>5000</v>
      </c>
      <c r="J53" s="295">
        <v>0</v>
      </c>
      <c r="K53" s="258">
        <v>5000</v>
      </c>
      <c r="L53" s="245">
        <f t="shared" si="4"/>
        <v>20000</v>
      </c>
      <c r="M53" s="248">
        <f t="shared" si="4"/>
        <v>1601</v>
      </c>
      <c r="N53" s="247">
        <f t="shared" si="4"/>
        <v>0</v>
      </c>
      <c r="O53" s="248"/>
      <c r="P53" s="313"/>
      <c r="Q53" s="250"/>
      <c r="R53" s="251">
        <v>20000</v>
      </c>
      <c r="S53" s="314"/>
      <c r="T53" s="250"/>
      <c r="U53" s="286"/>
      <c r="V53" s="315"/>
      <c r="W53" s="258"/>
      <c r="X53" s="254"/>
      <c r="Y53" s="255"/>
      <c r="Z53" s="250"/>
      <c r="AA53" s="254"/>
      <c r="AB53" s="255"/>
      <c r="AC53" s="250"/>
      <c r="AD53" s="248">
        <v>0</v>
      </c>
      <c r="AE53" s="315">
        <v>1601</v>
      </c>
      <c r="AF53" s="256"/>
      <c r="AG53" s="248">
        <f t="shared" si="26"/>
        <v>0</v>
      </c>
      <c r="AH53" s="244">
        <f t="shared" si="26"/>
        <v>0</v>
      </c>
      <c r="AI53" s="256">
        <f t="shared" si="24"/>
        <v>0</v>
      </c>
      <c r="AJ53" s="248"/>
      <c r="AK53" s="315"/>
      <c r="AL53" s="258"/>
      <c r="AM53" s="286"/>
      <c r="AN53" s="315"/>
      <c r="AO53" s="250"/>
      <c r="AP53" s="248"/>
      <c r="AQ53" s="315"/>
      <c r="AR53" s="260"/>
      <c r="AS53" s="248"/>
      <c r="AT53" s="315"/>
      <c r="AU53" s="256"/>
    </row>
    <row r="54" spans="1:47" x14ac:dyDescent="0.2">
      <c r="A54" s="236">
        <v>40</v>
      </c>
      <c r="B54" s="237" t="s">
        <v>1508</v>
      </c>
      <c r="C54" s="238" t="s">
        <v>116</v>
      </c>
      <c r="D54" s="239">
        <f t="shared" si="25"/>
        <v>595045</v>
      </c>
      <c r="E54" s="239">
        <f t="shared" si="25"/>
        <v>91368.34</v>
      </c>
      <c r="F54" s="241">
        <f t="shared" si="7"/>
        <v>0.15354862237309783</v>
      </c>
      <c r="G54" s="297">
        <f t="shared" si="27"/>
        <v>870000</v>
      </c>
      <c r="H54" s="243"/>
      <c r="I54" s="244">
        <v>37800</v>
      </c>
      <c r="J54" s="295">
        <v>59832.21</v>
      </c>
      <c r="K54" s="258">
        <v>60000</v>
      </c>
      <c r="L54" s="245">
        <f>SUM(O54,R54,U54,X54,AA54,AD54)</f>
        <v>507245</v>
      </c>
      <c r="M54" s="248">
        <f t="shared" si="4"/>
        <v>18926.55</v>
      </c>
      <c r="N54" s="247">
        <f>SUM(Q54,T54,W54,Z54,AC54,AF54)</f>
        <v>640000</v>
      </c>
      <c r="O54" s="248">
        <v>50000</v>
      </c>
      <c r="P54" s="313">
        <v>9739</v>
      </c>
      <c r="Q54" s="250">
        <v>40000</v>
      </c>
      <c r="R54" s="251">
        <v>250000</v>
      </c>
      <c r="S54" s="314">
        <v>1167.55</v>
      </c>
      <c r="T54" s="250">
        <v>50000</v>
      </c>
      <c r="U54" s="286">
        <v>7245</v>
      </c>
      <c r="V54" s="315">
        <v>0</v>
      </c>
      <c r="W54" s="258"/>
      <c r="X54" s="254"/>
      <c r="Y54" s="255"/>
      <c r="Z54" s="250">
        <v>250000</v>
      </c>
      <c r="AA54" s="254"/>
      <c r="AB54" s="255"/>
      <c r="AC54" s="250">
        <v>100000</v>
      </c>
      <c r="AD54" s="248">
        <v>200000</v>
      </c>
      <c r="AE54" s="315">
        <v>8020</v>
      </c>
      <c r="AF54" s="256">
        <v>200000</v>
      </c>
      <c r="AG54" s="248">
        <f t="shared" si="26"/>
        <v>50000</v>
      </c>
      <c r="AH54" s="244">
        <f t="shared" si="26"/>
        <v>12609.58</v>
      </c>
      <c r="AI54" s="256">
        <f t="shared" si="24"/>
        <v>170000</v>
      </c>
      <c r="AJ54" s="248"/>
      <c r="AK54" s="315"/>
      <c r="AL54" s="258"/>
      <c r="AM54" s="286">
        <v>35000</v>
      </c>
      <c r="AN54" s="315">
        <v>0</v>
      </c>
      <c r="AO54" s="250">
        <v>150000</v>
      </c>
      <c r="AP54" s="248">
        <v>15000</v>
      </c>
      <c r="AQ54" s="315">
        <v>12609.58</v>
      </c>
      <c r="AR54" s="260">
        <v>20000</v>
      </c>
      <c r="AS54" s="248"/>
      <c r="AT54" s="315"/>
      <c r="AU54" s="256"/>
    </row>
    <row r="55" spans="1:47" x14ac:dyDescent="0.2">
      <c r="A55" s="292">
        <v>41</v>
      </c>
      <c r="B55" s="293" t="s">
        <v>1509</v>
      </c>
      <c r="C55" s="294" t="s">
        <v>117</v>
      </c>
      <c r="D55" s="295">
        <f>SUM(D56:D77)</f>
        <v>4081163</v>
      </c>
      <c r="E55" s="295">
        <f>SUM(E56:E77)</f>
        <v>890791.88</v>
      </c>
      <c r="F55" s="296">
        <f t="shared" si="7"/>
        <v>0.21826912573695292</v>
      </c>
      <c r="G55" s="297">
        <f>SUM(G56:G77)</f>
        <v>5922500</v>
      </c>
      <c r="H55" s="243"/>
      <c r="I55" s="295">
        <f>SUM(I56:I77)</f>
        <v>53200</v>
      </c>
      <c r="J55" s="295">
        <f t="shared" ref="J55:K55" si="28">SUM(J56:J77)</f>
        <v>42944.819999999992</v>
      </c>
      <c r="K55" s="298">
        <f t="shared" si="28"/>
        <v>95000</v>
      </c>
      <c r="L55" s="299">
        <f>SUM(L56:L77)</f>
        <v>1832500</v>
      </c>
      <c r="M55" s="316">
        <f>SUM(M56:M77)</f>
        <v>596739.85</v>
      </c>
      <c r="N55" s="300">
        <f>SUM(N56:N77)</f>
        <v>2926000</v>
      </c>
      <c r="O55" s="301">
        <f>SUM(O56:O77)</f>
        <v>340000</v>
      </c>
      <c r="P55" s="295">
        <f t="shared" ref="P55:Q55" si="29">SUM(P56:P77)</f>
        <v>34366</v>
      </c>
      <c r="Q55" s="302">
        <f t="shared" si="29"/>
        <v>503000</v>
      </c>
      <c r="R55" s="301">
        <f>SUM(R56:R77)</f>
        <v>112500</v>
      </c>
      <c r="S55" s="303">
        <f t="shared" ref="S55:T55" si="30">SUM(S56:S77)</f>
        <v>54055.89</v>
      </c>
      <c r="T55" s="317">
        <f t="shared" si="30"/>
        <v>267000</v>
      </c>
      <c r="U55" s="303">
        <f>SUM(U56:U77)</f>
        <v>59000</v>
      </c>
      <c r="V55" s="303">
        <f t="shared" ref="V55:W55" si="31">SUM(V56:V77)</f>
        <v>0</v>
      </c>
      <c r="W55" s="318">
        <f t="shared" si="31"/>
        <v>34000</v>
      </c>
      <c r="X55" s="303">
        <f>SUM(X56:X77)</f>
        <v>0</v>
      </c>
      <c r="Y55" s="303">
        <f t="shared" ref="Y55:Z55" si="32">SUM(Y56:Y77)</f>
        <v>0</v>
      </c>
      <c r="Z55" s="319">
        <f t="shared" si="32"/>
        <v>95000</v>
      </c>
      <c r="AA55" s="303">
        <f>SUM(AA56:AA77)</f>
        <v>0</v>
      </c>
      <c r="AB55" s="303">
        <f t="shared" ref="AB55:AC55" si="33">SUM(AB56:AB77)</f>
        <v>0</v>
      </c>
      <c r="AC55" s="319">
        <f t="shared" si="33"/>
        <v>587000</v>
      </c>
      <c r="AD55" s="301">
        <f>SUM(AD56:AD77)</f>
        <v>1321000</v>
      </c>
      <c r="AE55" s="303">
        <f t="shared" ref="AE55:AF55" si="34">SUM(AE56:AE77)</f>
        <v>508317.96000000008</v>
      </c>
      <c r="AF55" s="320">
        <f t="shared" si="34"/>
        <v>1453000</v>
      </c>
      <c r="AG55" s="301">
        <f>SUM(AG56:AG77)</f>
        <v>2195463</v>
      </c>
      <c r="AH55" s="303">
        <f t="shared" ref="AH55:AI55" si="35">SUM(AH56:AH77)</f>
        <v>251107.21000000002</v>
      </c>
      <c r="AI55" s="320">
        <f t="shared" si="35"/>
        <v>2901500</v>
      </c>
      <c r="AJ55" s="321">
        <f>SUM(AJ56:AJ77)</f>
        <v>0</v>
      </c>
      <c r="AK55" s="303">
        <f t="shared" ref="AK55:AL55" si="36">SUM(AK56:AK77)</f>
        <v>1980</v>
      </c>
      <c r="AL55" s="318">
        <f t="shared" si="36"/>
        <v>0</v>
      </c>
      <c r="AM55" s="303">
        <f>SUM(AM56:AM77)</f>
        <v>1674463</v>
      </c>
      <c r="AN55" s="295">
        <f t="shared" ref="AN55:AO55" si="37">SUM(AN56:AN77)</f>
        <v>199406.68</v>
      </c>
      <c r="AO55" s="302">
        <f t="shared" si="37"/>
        <v>2344000</v>
      </c>
      <c r="AP55" s="301">
        <f>SUM(AP56:AP77)</f>
        <v>521000</v>
      </c>
      <c r="AQ55" s="303">
        <f t="shared" ref="AQ55" si="38">SUM(AQ56:AQ77)</f>
        <v>36051.860000000008</v>
      </c>
      <c r="AR55" s="322">
        <f>SUM(AR56:AR77)</f>
        <v>537500</v>
      </c>
      <c r="AS55" s="301">
        <f>SUM(AS56:AS77)</f>
        <v>0</v>
      </c>
      <c r="AT55" s="295">
        <f t="shared" ref="AT55:AU55" si="39">SUM(AT56:AT77)</f>
        <v>13668.67</v>
      </c>
      <c r="AU55" s="300">
        <f t="shared" si="39"/>
        <v>20000</v>
      </c>
    </row>
    <row r="56" spans="1:47" x14ac:dyDescent="0.2">
      <c r="A56" s="236">
        <v>42</v>
      </c>
      <c r="B56" s="237" t="s">
        <v>1510</v>
      </c>
      <c r="C56" s="238" t="s">
        <v>1511</v>
      </c>
      <c r="D56" s="239">
        <f t="shared" ref="D56:E89" si="40">SUM(I56,L56,AG56)</f>
        <v>33500</v>
      </c>
      <c r="E56" s="305">
        <f t="shared" si="40"/>
        <v>7878.1500000000005</v>
      </c>
      <c r="F56" s="241">
        <f t="shared" si="7"/>
        <v>0.23516865671641793</v>
      </c>
      <c r="G56" s="287">
        <f t="shared" ref="G56:G76" si="41">SUM(K56,N56,AI56)</f>
        <v>39500</v>
      </c>
      <c r="H56" s="243"/>
      <c r="I56" s="244">
        <v>12000</v>
      </c>
      <c r="J56" s="283">
        <v>3880.79</v>
      </c>
      <c r="K56" s="258">
        <v>15000</v>
      </c>
      <c r="L56" s="245">
        <f t="shared" si="4"/>
        <v>18000</v>
      </c>
      <c r="M56" s="248">
        <f>SUM(P56,S56,V56,Y56,AB56,AE56)</f>
        <v>3914.7200000000003</v>
      </c>
      <c r="N56" s="247">
        <v>20000</v>
      </c>
      <c r="O56" s="248">
        <v>2000</v>
      </c>
      <c r="P56" s="283">
        <v>285.94</v>
      </c>
      <c r="Q56" s="250">
        <v>3000</v>
      </c>
      <c r="R56" s="251">
        <v>3000</v>
      </c>
      <c r="S56" s="283">
        <v>0</v>
      </c>
      <c r="T56" s="250">
        <v>3000</v>
      </c>
      <c r="U56" s="252">
        <v>2000</v>
      </c>
      <c r="V56" s="285">
        <v>0</v>
      </c>
      <c r="W56" s="258">
        <v>2000</v>
      </c>
      <c r="X56" s="254"/>
      <c r="Y56" s="255"/>
      <c r="Z56" s="250">
        <v>5000</v>
      </c>
      <c r="AA56" s="254"/>
      <c r="AB56" s="255"/>
      <c r="AC56" s="250">
        <v>2000</v>
      </c>
      <c r="AD56" s="248">
        <v>11000</v>
      </c>
      <c r="AE56" s="285">
        <v>3628.78</v>
      </c>
      <c r="AF56" s="256">
        <v>13000</v>
      </c>
      <c r="AG56" s="248">
        <f t="shared" si="26"/>
        <v>3500</v>
      </c>
      <c r="AH56" s="244">
        <f t="shared" si="26"/>
        <v>82.64</v>
      </c>
      <c r="AI56" s="256">
        <f t="shared" si="24"/>
        <v>4500</v>
      </c>
      <c r="AJ56" s="248"/>
      <c r="AK56" s="267"/>
      <c r="AL56" s="258"/>
      <c r="AM56" s="286">
        <v>2500</v>
      </c>
      <c r="AN56" s="285">
        <v>82.64</v>
      </c>
      <c r="AO56" s="250">
        <v>3000</v>
      </c>
      <c r="AP56" s="248">
        <v>1000</v>
      </c>
      <c r="AQ56" s="285">
        <v>0</v>
      </c>
      <c r="AR56" s="260">
        <v>1500</v>
      </c>
      <c r="AS56" s="248"/>
      <c r="AT56" s="267"/>
      <c r="AU56" s="256"/>
    </row>
    <row r="57" spans="1:47" x14ac:dyDescent="0.2">
      <c r="A57" s="236">
        <v>43</v>
      </c>
      <c r="B57" s="237" t="s">
        <v>1512</v>
      </c>
      <c r="C57" s="238" t="s">
        <v>1513</v>
      </c>
      <c r="D57" s="239">
        <f t="shared" si="40"/>
        <v>120000</v>
      </c>
      <c r="E57" s="305">
        <f t="shared" si="40"/>
        <v>0</v>
      </c>
      <c r="F57" s="241">
        <f t="shared" si="7"/>
        <v>0</v>
      </c>
      <c r="G57" s="287">
        <f t="shared" si="41"/>
        <v>130000</v>
      </c>
      <c r="H57" s="243"/>
      <c r="I57" s="244"/>
      <c r="J57" s="283"/>
      <c r="K57" s="258"/>
      <c r="L57" s="245">
        <f t="shared" si="4"/>
        <v>0</v>
      </c>
      <c r="M57" s="248">
        <f t="shared" si="4"/>
        <v>0</v>
      </c>
      <c r="N57" s="247">
        <f t="shared" si="4"/>
        <v>0</v>
      </c>
      <c r="O57" s="248"/>
      <c r="P57" s="283"/>
      <c r="Q57" s="250"/>
      <c r="R57" s="251"/>
      <c r="S57" s="283"/>
      <c r="T57" s="250"/>
      <c r="U57" s="252"/>
      <c r="V57" s="285"/>
      <c r="W57" s="258"/>
      <c r="X57" s="254"/>
      <c r="Y57" s="255"/>
      <c r="Z57" s="250"/>
      <c r="AA57" s="254"/>
      <c r="AB57" s="255"/>
      <c r="AC57" s="250"/>
      <c r="AD57" s="248"/>
      <c r="AE57" s="285"/>
      <c r="AF57" s="256"/>
      <c r="AG57" s="248">
        <f t="shared" si="26"/>
        <v>120000</v>
      </c>
      <c r="AH57" s="244">
        <f t="shared" si="26"/>
        <v>0</v>
      </c>
      <c r="AI57" s="256">
        <f t="shared" si="24"/>
        <v>130000</v>
      </c>
      <c r="AJ57" s="248"/>
      <c r="AK57" s="267"/>
      <c r="AL57" s="258"/>
      <c r="AM57" s="286"/>
      <c r="AN57" s="285"/>
      <c r="AO57" s="250"/>
      <c r="AP57" s="248">
        <v>120000</v>
      </c>
      <c r="AQ57" s="285">
        <v>0</v>
      </c>
      <c r="AR57" s="260">
        <v>130000</v>
      </c>
      <c r="AS57" s="248"/>
      <c r="AT57" s="267"/>
      <c r="AU57" s="256"/>
    </row>
    <row r="58" spans="1:47" x14ac:dyDescent="0.2">
      <c r="A58" s="236">
        <v>44</v>
      </c>
      <c r="B58" s="237" t="s">
        <v>1514</v>
      </c>
      <c r="C58" s="238" t="s">
        <v>1515</v>
      </c>
      <c r="D58" s="239">
        <f t="shared" si="40"/>
        <v>20000</v>
      </c>
      <c r="E58" s="305">
        <f t="shared" si="40"/>
        <v>20850</v>
      </c>
      <c r="F58" s="241">
        <f t="shared" si="7"/>
        <v>1.0425</v>
      </c>
      <c r="G58" s="287">
        <f t="shared" si="41"/>
        <v>30000</v>
      </c>
      <c r="H58" s="243"/>
      <c r="I58" s="244"/>
      <c r="J58" s="283"/>
      <c r="K58" s="258"/>
      <c r="L58" s="245">
        <f t="shared" si="4"/>
        <v>0</v>
      </c>
      <c r="M58" s="248">
        <f t="shared" si="4"/>
        <v>0</v>
      </c>
      <c r="N58" s="247">
        <f t="shared" si="4"/>
        <v>0</v>
      </c>
      <c r="O58" s="248"/>
      <c r="P58" s="283"/>
      <c r="Q58" s="250"/>
      <c r="R58" s="251"/>
      <c r="S58" s="283"/>
      <c r="T58" s="250"/>
      <c r="U58" s="252"/>
      <c r="V58" s="285"/>
      <c r="W58" s="258"/>
      <c r="X58" s="254"/>
      <c r="Y58" s="255"/>
      <c r="Z58" s="250"/>
      <c r="AA58" s="254"/>
      <c r="AB58" s="255"/>
      <c r="AC58" s="250"/>
      <c r="AD58" s="248"/>
      <c r="AE58" s="285"/>
      <c r="AF58" s="256"/>
      <c r="AG58" s="248">
        <f t="shared" si="26"/>
        <v>20000</v>
      </c>
      <c r="AH58" s="244">
        <f t="shared" si="26"/>
        <v>20850</v>
      </c>
      <c r="AI58" s="256">
        <f t="shared" si="24"/>
        <v>30000</v>
      </c>
      <c r="AJ58" s="248"/>
      <c r="AK58" s="267"/>
      <c r="AL58" s="258"/>
      <c r="AM58" s="286"/>
      <c r="AN58" s="285"/>
      <c r="AO58" s="250"/>
      <c r="AP58" s="248">
        <v>20000</v>
      </c>
      <c r="AQ58" s="285">
        <v>20850</v>
      </c>
      <c r="AR58" s="260">
        <v>30000</v>
      </c>
      <c r="AS58" s="248"/>
      <c r="AT58" s="267"/>
      <c r="AU58" s="256"/>
    </row>
    <row r="59" spans="1:47" x14ac:dyDescent="0.2">
      <c r="A59" s="236">
        <v>45</v>
      </c>
      <c r="B59" s="237" t="s">
        <v>1516</v>
      </c>
      <c r="C59" s="238" t="s">
        <v>1517</v>
      </c>
      <c r="D59" s="239">
        <f t="shared" si="40"/>
        <v>15000</v>
      </c>
      <c r="E59" s="305">
        <f t="shared" si="40"/>
        <v>1695</v>
      </c>
      <c r="F59" s="241">
        <f t="shared" si="7"/>
        <v>0.113</v>
      </c>
      <c r="G59" s="287">
        <f t="shared" si="41"/>
        <v>20000</v>
      </c>
      <c r="H59" s="243"/>
      <c r="I59" s="244"/>
      <c r="J59" s="283"/>
      <c r="K59" s="258"/>
      <c r="L59" s="245">
        <f t="shared" si="4"/>
        <v>0</v>
      </c>
      <c r="M59" s="248">
        <f t="shared" si="4"/>
        <v>0</v>
      </c>
      <c r="N59" s="247">
        <f t="shared" si="4"/>
        <v>0</v>
      </c>
      <c r="O59" s="248"/>
      <c r="P59" s="283"/>
      <c r="Q59" s="250"/>
      <c r="R59" s="251"/>
      <c r="S59" s="283"/>
      <c r="T59" s="250"/>
      <c r="U59" s="252"/>
      <c r="V59" s="285"/>
      <c r="W59" s="258"/>
      <c r="X59" s="254"/>
      <c r="Y59" s="255"/>
      <c r="Z59" s="250"/>
      <c r="AA59" s="254"/>
      <c r="AB59" s="255"/>
      <c r="AC59" s="250"/>
      <c r="AD59" s="248"/>
      <c r="AE59" s="285"/>
      <c r="AF59" s="256"/>
      <c r="AG59" s="248">
        <f t="shared" si="26"/>
        <v>15000</v>
      </c>
      <c r="AH59" s="244">
        <f t="shared" si="26"/>
        <v>1695</v>
      </c>
      <c r="AI59" s="256">
        <f t="shared" si="24"/>
        <v>20000</v>
      </c>
      <c r="AJ59" s="248"/>
      <c r="AK59" s="267"/>
      <c r="AL59" s="258"/>
      <c r="AM59" s="286">
        <v>15000</v>
      </c>
      <c r="AN59" s="285">
        <v>1695</v>
      </c>
      <c r="AO59" s="250">
        <v>20000</v>
      </c>
      <c r="AP59" s="248"/>
      <c r="AQ59" s="285"/>
      <c r="AR59" s="260"/>
      <c r="AS59" s="248"/>
      <c r="AT59" s="267"/>
      <c r="AU59" s="256"/>
    </row>
    <row r="60" spans="1:47" x14ac:dyDescent="0.2">
      <c r="A60" s="236">
        <v>46</v>
      </c>
      <c r="B60" s="237" t="s">
        <v>1518</v>
      </c>
      <c r="C60" s="238" t="s">
        <v>1519</v>
      </c>
      <c r="D60" s="239">
        <f t="shared" si="40"/>
        <v>400000</v>
      </c>
      <c r="E60" s="305">
        <f t="shared" si="40"/>
        <v>11900</v>
      </c>
      <c r="F60" s="241">
        <f t="shared" si="7"/>
        <v>2.9749999999999999E-2</v>
      </c>
      <c r="G60" s="287">
        <f t="shared" si="41"/>
        <v>400000</v>
      </c>
      <c r="H60" s="243"/>
      <c r="I60" s="244"/>
      <c r="J60" s="283"/>
      <c r="K60" s="258"/>
      <c r="L60" s="245">
        <f t="shared" si="4"/>
        <v>0</v>
      </c>
      <c r="M60" s="248">
        <f t="shared" si="4"/>
        <v>0</v>
      </c>
      <c r="N60" s="247">
        <f t="shared" si="4"/>
        <v>0</v>
      </c>
      <c r="O60" s="248"/>
      <c r="P60" s="283"/>
      <c r="Q60" s="250"/>
      <c r="R60" s="251"/>
      <c r="S60" s="283"/>
      <c r="T60" s="250"/>
      <c r="U60" s="252"/>
      <c r="V60" s="285"/>
      <c r="W60" s="258"/>
      <c r="X60" s="254"/>
      <c r="Y60" s="255"/>
      <c r="Z60" s="250"/>
      <c r="AA60" s="254"/>
      <c r="AB60" s="255"/>
      <c r="AC60" s="250"/>
      <c r="AD60" s="248"/>
      <c r="AE60" s="285"/>
      <c r="AF60" s="256"/>
      <c r="AG60" s="248">
        <f t="shared" si="26"/>
        <v>400000</v>
      </c>
      <c r="AH60" s="244">
        <f t="shared" si="26"/>
        <v>11900</v>
      </c>
      <c r="AI60" s="256">
        <f t="shared" si="24"/>
        <v>400000</v>
      </c>
      <c r="AJ60" s="248"/>
      <c r="AK60" s="267"/>
      <c r="AL60" s="258"/>
      <c r="AM60" s="286">
        <v>400000</v>
      </c>
      <c r="AN60" s="285">
        <v>11900</v>
      </c>
      <c r="AO60" s="250">
        <v>400000</v>
      </c>
      <c r="AP60" s="248"/>
      <c r="AQ60" s="285"/>
      <c r="AR60" s="260"/>
      <c r="AS60" s="248"/>
      <c r="AT60" s="267"/>
      <c r="AU60" s="256"/>
    </row>
    <row r="61" spans="1:47" x14ac:dyDescent="0.2">
      <c r="A61" s="236">
        <v>47</v>
      </c>
      <c r="B61" s="237" t="s">
        <v>1520</v>
      </c>
      <c r="C61" s="238" t="s">
        <v>1521</v>
      </c>
      <c r="D61" s="239">
        <f t="shared" si="40"/>
        <v>80000</v>
      </c>
      <c r="E61" s="305">
        <f t="shared" si="40"/>
        <v>39933.509999999995</v>
      </c>
      <c r="F61" s="241">
        <f t="shared" si="7"/>
        <v>0.49916887499999996</v>
      </c>
      <c r="G61" s="287">
        <f t="shared" si="41"/>
        <v>87000</v>
      </c>
      <c r="H61" s="243"/>
      <c r="I61" s="244">
        <v>40000</v>
      </c>
      <c r="J61" s="283">
        <v>28071.01</v>
      </c>
      <c r="K61" s="258">
        <v>45000</v>
      </c>
      <c r="L61" s="245">
        <f t="shared" si="4"/>
        <v>20000</v>
      </c>
      <c r="M61" s="248">
        <f t="shared" si="4"/>
        <v>4435.83</v>
      </c>
      <c r="N61" s="247">
        <v>20000</v>
      </c>
      <c r="O61" s="248">
        <v>1000</v>
      </c>
      <c r="P61" s="283">
        <v>1327.29</v>
      </c>
      <c r="Q61" s="250">
        <v>3000</v>
      </c>
      <c r="R61" s="251">
        <v>2000</v>
      </c>
      <c r="S61" s="283">
        <v>418.75</v>
      </c>
      <c r="T61" s="250">
        <v>2000</v>
      </c>
      <c r="U61" s="252"/>
      <c r="V61" s="285"/>
      <c r="W61" s="258"/>
      <c r="X61" s="254"/>
      <c r="Y61" s="255"/>
      <c r="Z61" s="250">
        <v>5000</v>
      </c>
      <c r="AA61" s="254"/>
      <c r="AB61" s="255"/>
      <c r="AC61" s="250">
        <v>5000</v>
      </c>
      <c r="AD61" s="248">
        <v>17000</v>
      </c>
      <c r="AE61" s="285">
        <v>2689.79</v>
      </c>
      <c r="AF61" s="256">
        <v>10000</v>
      </c>
      <c r="AG61" s="248">
        <f t="shared" ref="AG61:AI122" si="42">SUM(AJ61,AM61,AP61,AS61)</f>
        <v>20000</v>
      </c>
      <c r="AH61" s="244">
        <f t="shared" si="42"/>
        <v>7426.67</v>
      </c>
      <c r="AI61" s="256">
        <f t="shared" si="24"/>
        <v>22000</v>
      </c>
      <c r="AJ61" s="248"/>
      <c r="AK61" s="285">
        <v>1980</v>
      </c>
      <c r="AL61" s="258"/>
      <c r="AM61" s="286">
        <v>14000</v>
      </c>
      <c r="AN61" s="285">
        <v>5163.6099999999997</v>
      </c>
      <c r="AO61" s="250">
        <v>16000</v>
      </c>
      <c r="AP61" s="248">
        <v>6000</v>
      </c>
      <c r="AQ61" s="285">
        <v>283.06</v>
      </c>
      <c r="AR61" s="260">
        <v>6000</v>
      </c>
      <c r="AS61" s="248"/>
      <c r="AT61" s="267"/>
      <c r="AU61" s="256"/>
    </row>
    <row r="62" spans="1:47" x14ac:dyDescent="0.2">
      <c r="A62" s="236">
        <v>48</v>
      </c>
      <c r="B62" s="237" t="s">
        <v>1522</v>
      </c>
      <c r="C62" s="238" t="s">
        <v>1523</v>
      </c>
      <c r="D62" s="239">
        <f t="shared" si="40"/>
        <v>180000</v>
      </c>
      <c r="E62" s="305">
        <f t="shared" si="40"/>
        <v>40069</v>
      </c>
      <c r="F62" s="241">
        <f t="shared" si="7"/>
        <v>0.22260555555555556</v>
      </c>
      <c r="G62" s="287">
        <f t="shared" si="41"/>
        <v>140000</v>
      </c>
      <c r="H62" s="243"/>
      <c r="I62" s="244">
        <v>0</v>
      </c>
      <c r="J62" s="283"/>
      <c r="K62" s="258"/>
      <c r="L62" s="245">
        <f t="shared" si="4"/>
        <v>180000</v>
      </c>
      <c r="M62" s="248">
        <f t="shared" si="4"/>
        <v>40069</v>
      </c>
      <c r="N62" s="247">
        <f t="shared" si="4"/>
        <v>140000</v>
      </c>
      <c r="O62" s="248"/>
      <c r="P62" s="283"/>
      <c r="Q62" s="250"/>
      <c r="R62" s="251"/>
      <c r="S62" s="283"/>
      <c r="T62" s="250"/>
      <c r="U62" s="252"/>
      <c r="V62" s="285"/>
      <c r="W62" s="258"/>
      <c r="X62" s="254"/>
      <c r="Y62" s="255"/>
      <c r="Z62" s="250">
        <v>20000</v>
      </c>
      <c r="AA62" s="254"/>
      <c r="AB62" s="255"/>
      <c r="AC62" s="250">
        <v>20000</v>
      </c>
      <c r="AD62" s="248">
        <v>180000</v>
      </c>
      <c r="AE62" s="285">
        <v>40069</v>
      </c>
      <c r="AF62" s="256">
        <v>100000</v>
      </c>
      <c r="AG62" s="248">
        <f t="shared" si="42"/>
        <v>0</v>
      </c>
      <c r="AH62" s="244">
        <f t="shared" si="42"/>
        <v>0</v>
      </c>
      <c r="AI62" s="256">
        <f t="shared" si="24"/>
        <v>0</v>
      </c>
      <c r="AJ62" s="248"/>
      <c r="AK62" s="285"/>
      <c r="AL62" s="258"/>
      <c r="AM62" s="286"/>
      <c r="AN62" s="285"/>
      <c r="AO62" s="250"/>
      <c r="AP62" s="248"/>
      <c r="AQ62" s="285"/>
      <c r="AR62" s="260"/>
      <c r="AS62" s="248"/>
      <c r="AT62" s="267"/>
      <c r="AU62" s="256"/>
    </row>
    <row r="63" spans="1:47" x14ac:dyDescent="0.2">
      <c r="A63" s="236">
        <v>49</v>
      </c>
      <c r="B63" s="237" t="s">
        <v>1524</v>
      </c>
      <c r="C63" s="238" t="s">
        <v>1525</v>
      </c>
      <c r="D63" s="239">
        <f t="shared" si="40"/>
        <v>430000</v>
      </c>
      <c r="E63" s="305">
        <f t="shared" si="40"/>
        <v>194773.2</v>
      </c>
      <c r="F63" s="241">
        <f t="shared" si="7"/>
        <v>0.45296093023255818</v>
      </c>
      <c r="G63" s="287">
        <f t="shared" si="41"/>
        <v>820000</v>
      </c>
      <c r="H63" s="243"/>
      <c r="I63" s="244">
        <v>0</v>
      </c>
      <c r="J63" s="283"/>
      <c r="K63" s="258"/>
      <c r="L63" s="245">
        <f t="shared" si="4"/>
        <v>430000</v>
      </c>
      <c r="M63" s="248">
        <f t="shared" si="4"/>
        <v>194773.2</v>
      </c>
      <c r="N63" s="247">
        <f t="shared" si="4"/>
        <v>820000</v>
      </c>
      <c r="O63" s="248"/>
      <c r="P63" s="283"/>
      <c r="Q63" s="250">
        <v>100000</v>
      </c>
      <c r="R63" s="251"/>
      <c r="S63" s="283"/>
      <c r="T63" s="250"/>
      <c r="U63" s="252">
        <v>50000</v>
      </c>
      <c r="V63" s="285">
        <v>0</v>
      </c>
      <c r="W63" s="258">
        <v>20000</v>
      </c>
      <c r="X63" s="254"/>
      <c r="Y63" s="255"/>
      <c r="Z63" s="250"/>
      <c r="AA63" s="254"/>
      <c r="AB63" s="255"/>
      <c r="AC63" s="250">
        <v>250000</v>
      </c>
      <c r="AD63" s="248">
        <v>380000</v>
      </c>
      <c r="AE63" s="285">
        <v>194773.2</v>
      </c>
      <c r="AF63" s="256">
        <v>450000</v>
      </c>
      <c r="AG63" s="248">
        <f t="shared" si="42"/>
        <v>0</v>
      </c>
      <c r="AH63" s="244">
        <f t="shared" si="42"/>
        <v>0</v>
      </c>
      <c r="AI63" s="256">
        <f t="shared" si="24"/>
        <v>0</v>
      </c>
      <c r="AJ63" s="248"/>
      <c r="AK63" s="285"/>
      <c r="AL63" s="258"/>
      <c r="AM63" s="286"/>
      <c r="AN63" s="285"/>
      <c r="AO63" s="250"/>
      <c r="AP63" s="248"/>
      <c r="AQ63" s="285"/>
      <c r="AR63" s="260"/>
      <c r="AS63" s="248"/>
      <c r="AT63" s="267"/>
      <c r="AU63" s="256"/>
    </row>
    <row r="64" spans="1:47" x14ac:dyDescent="0.2">
      <c r="A64" s="236">
        <v>50</v>
      </c>
      <c r="B64" s="237" t="s">
        <v>1526</v>
      </c>
      <c r="C64" s="238" t="s">
        <v>1527</v>
      </c>
      <c r="D64" s="239">
        <f t="shared" si="40"/>
        <v>30000</v>
      </c>
      <c r="E64" s="305">
        <f t="shared" si="40"/>
        <v>0</v>
      </c>
      <c r="F64" s="241">
        <f t="shared" si="7"/>
        <v>0</v>
      </c>
      <c r="G64" s="287">
        <f t="shared" si="41"/>
        <v>30000</v>
      </c>
      <c r="H64" s="243"/>
      <c r="I64" s="244"/>
      <c r="J64" s="283"/>
      <c r="K64" s="258"/>
      <c r="L64" s="245">
        <f t="shared" si="4"/>
        <v>30000</v>
      </c>
      <c r="M64" s="248">
        <f t="shared" si="4"/>
        <v>0</v>
      </c>
      <c r="N64" s="247">
        <f t="shared" si="4"/>
        <v>30000</v>
      </c>
      <c r="O64" s="248"/>
      <c r="P64" s="283"/>
      <c r="Q64" s="250"/>
      <c r="R64" s="251"/>
      <c r="S64" s="283"/>
      <c r="T64" s="250"/>
      <c r="U64" s="252"/>
      <c r="V64" s="285"/>
      <c r="W64" s="258"/>
      <c r="X64" s="254"/>
      <c r="Y64" s="255"/>
      <c r="Z64" s="250"/>
      <c r="AA64" s="254"/>
      <c r="AB64" s="255"/>
      <c r="AC64" s="250"/>
      <c r="AD64" s="248">
        <v>30000</v>
      </c>
      <c r="AE64" s="285">
        <v>0</v>
      </c>
      <c r="AF64" s="256">
        <v>30000</v>
      </c>
      <c r="AG64" s="248">
        <f t="shared" si="42"/>
        <v>0</v>
      </c>
      <c r="AH64" s="244">
        <f t="shared" si="42"/>
        <v>0</v>
      </c>
      <c r="AI64" s="256">
        <f t="shared" si="24"/>
        <v>0</v>
      </c>
      <c r="AJ64" s="248"/>
      <c r="AK64" s="285"/>
      <c r="AL64" s="258"/>
      <c r="AM64" s="286"/>
      <c r="AN64" s="285"/>
      <c r="AO64" s="250"/>
      <c r="AP64" s="248"/>
      <c r="AQ64" s="285"/>
      <c r="AR64" s="260"/>
      <c r="AS64" s="248"/>
      <c r="AT64" s="267"/>
      <c r="AU64" s="256"/>
    </row>
    <row r="65" spans="1:47" x14ac:dyDescent="0.2">
      <c r="A65" s="236">
        <v>51</v>
      </c>
      <c r="B65" s="237" t="s">
        <v>1528</v>
      </c>
      <c r="C65" s="238" t="s">
        <v>1529</v>
      </c>
      <c r="D65" s="239">
        <f t="shared" si="40"/>
        <v>30000</v>
      </c>
      <c r="E65" s="305">
        <f t="shared" si="40"/>
        <v>3821</v>
      </c>
      <c r="F65" s="241">
        <f t="shared" si="7"/>
        <v>0.12736666666666666</v>
      </c>
      <c r="G65" s="287">
        <f t="shared" si="41"/>
        <v>40000</v>
      </c>
      <c r="H65" s="243"/>
      <c r="I65" s="244"/>
      <c r="J65" s="283">
        <v>0</v>
      </c>
      <c r="K65" s="258">
        <v>10000</v>
      </c>
      <c r="L65" s="245">
        <f t="shared" si="4"/>
        <v>30000</v>
      </c>
      <c r="M65" s="248">
        <f t="shared" si="4"/>
        <v>3821</v>
      </c>
      <c r="N65" s="247">
        <f t="shared" si="4"/>
        <v>30000</v>
      </c>
      <c r="O65" s="248"/>
      <c r="P65" s="283"/>
      <c r="Q65" s="250"/>
      <c r="R65" s="251"/>
      <c r="S65" s="283"/>
      <c r="T65" s="250"/>
      <c r="U65" s="252"/>
      <c r="V65" s="285"/>
      <c r="W65" s="258"/>
      <c r="X65" s="254"/>
      <c r="Y65" s="255"/>
      <c r="Z65" s="250"/>
      <c r="AA65" s="254"/>
      <c r="AB65" s="255"/>
      <c r="AC65" s="250"/>
      <c r="AD65" s="248">
        <v>30000</v>
      </c>
      <c r="AE65" s="285">
        <v>3821</v>
      </c>
      <c r="AF65" s="256">
        <v>30000</v>
      </c>
      <c r="AG65" s="248">
        <f t="shared" si="42"/>
        <v>0</v>
      </c>
      <c r="AH65" s="244">
        <f t="shared" si="42"/>
        <v>0</v>
      </c>
      <c r="AI65" s="256">
        <f t="shared" si="24"/>
        <v>0</v>
      </c>
      <c r="AJ65" s="248"/>
      <c r="AK65" s="285"/>
      <c r="AL65" s="258"/>
      <c r="AM65" s="286"/>
      <c r="AN65" s="285"/>
      <c r="AO65" s="250"/>
      <c r="AP65" s="248"/>
      <c r="AQ65" s="285"/>
      <c r="AR65" s="260"/>
      <c r="AS65" s="248"/>
      <c r="AT65" s="267"/>
      <c r="AU65" s="256"/>
    </row>
    <row r="66" spans="1:47" x14ac:dyDescent="0.2">
      <c r="A66" s="236">
        <v>52</v>
      </c>
      <c r="B66" s="237" t="s">
        <v>1530</v>
      </c>
      <c r="C66" s="238" t="s">
        <v>1531</v>
      </c>
      <c r="D66" s="239">
        <f t="shared" si="40"/>
        <v>0</v>
      </c>
      <c r="E66" s="305">
        <f t="shared" si="40"/>
        <v>3680</v>
      </c>
      <c r="F66" s="241">
        <v>0</v>
      </c>
      <c r="G66" s="287">
        <f t="shared" si="41"/>
        <v>10000</v>
      </c>
      <c r="H66" s="243"/>
      <c r="I66" s="244"/>
      <c r="J66" s="283"/>
      <c r="K66" s="258"/>
      <c r="L66" s="245">
        <f t="shared" si="4"/>
        <v>0</v>
      </c>
      <c r="M66" s="248">
        <f t="shared" si="4"/>
        <v>3680</v>
      </c>
      <c r="N66" s="247">
        <f t="shared" si="4"/>
        <v>10000</v>
      </c>
      <c r="O66" s="248"/>
      <c r="P66" s="283"/>
      <c r="Q66" s="250"/>
      <c r="R66" s="251"/>
      <c r="S66" s="283"/>
      <c r="T66" s="250"/>
      <c r="U66" s="252"/>
      <c r="V66" s="285"/>
      <c r="W66" s="258"/>
      <c r="X66" s="254"/>
      <c r="Y66" s="255"/>
      <c r="Z66" s="250"/>
      <c r="AA66" s="255"/>
      <c r="AB66" s="255"/>
      <c r="AC66" s="250"/>
      <c r="AD66" s="244">
        <v>0</v>
      </c>
      <c r="AE66" s="285">
        <v>3680</v>
      </c>
      <c r="AF66" s="256">
        <v>10000</v>
      </c>
      <c r="AG66" s="248">
        <f t="shared" si="42"/>
        <v>0</v>
      </c>
      <c r="AH66" s="244">
        <f t="shared" si="42"/>
        <v>0</v>
      </c>
      <c r="AI66" s="256">
        <f t="shared" si="24"/>
        <v>0</v>
      </c>
      <c r="AJ66" s="248"/>
      <c r="AK66" s="285"/>
      <c r="AL66" s="258"/>
      <c r="AM66" s="286"/>
      <c r="AN66" s="285"/>
      <c r="AO66" s="250"/>
      <c r="AP66" s="248"/>
      <c r="AQ66" s="285"/>
      <c r="AR66" s="260"/>
      <c r="AS66" s="248"/>
      <c r="AT66" s="267"/>
      <c r="AU66" s="256"/>
    </row>
    <row r="67" spans="1:47" x14ac:dyDescent="0.2">
      <c r="A67" s="236">
        <v>56</v>
      </c>
      <c r="B67" s="237" t="s">
        <v>1532</v>
      </c>
      <c r="C67" s="238" t="s">
        <v>1533</v>
      </c>
      <c r="D67" s="239">
        <f t="shared" si="40"/>
        <v>391000</v>
      </c>
      <c r="E67" s="305">
        <f t="shared" si="40"/>
        <v>59391.81</v>
      </c>
      <c r="F67" s="241">
        <f t="shared" si="7"/>
        <v>0.15189721227621483</v>
      </c>
      <c r="G67" s="287">
        <f t="shared" si="41"/>
        <v>396000</v>
      </c>
      <c r="H67" s="243"/>
      <c r="I67" s="244"/>
      <c r="J67" s="283">
        <v>697.18</v>
      </c>
      <c r="K67" s="258">
        <v>2000</v>
      </c>
      <c r="L67" s="245">
        <f t="shared" si="4"/>
        <v>362000</v>
      </c>
      <c r="M67" s="248">
        <f t="shared" si="4"/>
        <v>53529.34</v>
      </c>
      <c r="N67" s="247">
        <f t="shared" si="4"/>
        <v>379000</v>
      </c>
      <c r="O67" s="248">
        <v>305000</v>
      </c>
      <c r="P67" s="283">
        <v>26092.77</v>
      </c>
      <c r="Q67" s="250">
        <v>310000</v>
      </c>
      <c r="R67" s="251">
        <v>5000</v>
      </c>
      <c r="S67" s="283">
        <v>0</v>
      </c>
      <c r="T67" s="250">
        <v>2000</v>
      </c>
      <c r="U67" s="252">
        <v>2000</v>
      </c>
      <c r="V67" s="285">
        <v>0</v>
      </c>
      <c r="W67" s="258">
        <v>2000</v>
      </c>
      <c r="X67" s="254"/>
      <c r="Y67" s="255"/>
      <c r="Z67" s="250">
        <v>5000</v>
      </c>
      <c r="AA67" s="255"/>
      <c r="AB67" s="255"/>
      <c r="AC67" s="250"/>
      <c r="AD67" s="244">
        <v>50000</v>
      </c>
      <c r="AE67" s="285">
        <v>27436.57</v>
      </c>
      <c r="AF67" s="256">
        <v>60000</v>
      </c>
      <c r="AG67" s="248">
        <f t="shared" si="42"/>
        <v>29000</v>
      </c>
      <c r="AH67" s="244">
        <f t="shared" si="42"/>
        <v>5165.29</v>
      </c>
      <c r="AI67" s="256">
        <f t="shared" si="24"/>
        <v>15000</v>
      </c>
      <c r="AJ67" s="248"/>
      <c r="AK67" s="285"/>
      <c r="AL67" s="258"/>
      <c r="AM67" s="286">
        <v>25000</v>
      </c>
      <c r="AN67" s="285">
        <v>0</v>
      </c>
      <c r="AO67" s="250">
        <v>10000</v>
      </c>
      <c r="AP67" s="248">
        <v>4000</v>
      </c>
      <c r="AQ67" s="285">
        <v>165.29</v>
      </c>
      <c r="AR67" s="260">
        <v>5000</v>
      </c>
      <c r="AS67" s="248"/>
      <c r="AT67" s="267">
        <v>5000</v>
      </c>
      <c r="AU67" s="256"/>
    </row>
    <row r="68" spans="1:47" x14ac:dyDescent="0.2">
      <c r="A68" s="236">
        <v>57</v>
      </c>
      <c r="B68" s="237" t="s">
        <v>1534</v>
      </c>
      <c r="C68" s="238" t="s">
        <v>1535</v>
      </c>
      <c r="D68" s="239">
        <f t="shared" si="40"/>
        <v>70000</v>
      </c>
      <c r="E68" s="305">
        <f t="shared" si="40"/>
        <v>11884.31</v>
      </c>
      <c r="F68" s="241">
        <f t="shared" si="7"/>
        <v>0.16977585714285715</v>
      </c>
      <c r="G68" s="287">
        <f t="shared" si="41"/>
        <v>92000</v>
      </c>
      <c r="H68" s="243"/>
      <c r="I68" s="244"/>
      <c r="J68" s="283"/>
      <c r="K68" s="258"/>
      <c r="L68" s="245">
        <f t="shared" si="4"/>
        <v>20000</v>
      </c>
      <c r="M68" s="248">
        <f t="shared" si="4"/>
        <v>10284.4</v>
      </c>
      <c r="N68" s="247">
        <f t="shared" si="4"/>
        <v>42000</v>
      </c>
      <c r="O68" s="248">
        <v>2000</v>
      </c>
      <c r="P68" s="283">
        <v>192</v>
      </c>
      <c r="Q68" s="250">
        <v>2000</v>
      </c>
      <c r="R68" s="251"/>
      <c r="S68" s="283"/>
      <c r="T68" s="250"/>
      <c r="U68" s="252"/>
      <c r="V68" s="285"/>
      <c r="W68" s="258"/>
      <c r="X68" s="254"/>
      <c r="Y68" s="255"/>
      <c r="Z68" s="250">
        <v>5000</v>
      </c>
      <c r="AA68" s="255"/>
      <c r="AB68" s="255"/>
      <c r="AC68" s="250">
        <v>10000</v>
      </c>
      <c r="AD68" s="244">
        <v>18000</v>
      </c>
      <c r="AE68" s="285">
        <v>10092.4</v>
      </c>
      <c r="AF68" s="256">
        <v>25000</v>
      </c>
      <c r="AG68" s="248">
        <f t="shared" si="42"/>
        <v>50000</v>
      </c>
      <c r="AH68" s="244">
        <f t="shared" si="42"/>
        <v>1599.9099999999999</v>
      </c>
      <c r="AI68" s="256">
        <f t="shared" si="24"/>
        <v>50000</v>
      </c>
      <c r="AJ68" s="248"/>
      <c r="AK68" s="285"/>
      <c r="AL68" s="258"/>
      <c r="AM68" s="286">
        <v>40000</v>
      </c>
      <c r="AN68" s="285">
        <v>1476.78</v>
      </c>
      <c r="AO68" s="250">
        <v>40000</v>
      </c>
      <c r="AP68" s="248">
        <v>10000</v>
      </c>
      <c r="AQ68" s="285">
        <v>123.13</v>
      </c>
      <c r="AR68" s="260">
        <v>10000</v>
      </c>
      <c r="AS68" s="248"/>
      <c r="AT68" s="267"/>
      <c r="AU68" s="256"/>
    </row>
    <row r="69" spans="1:47" x14ac:dyDescent="0.2">
      <c r="A69" s="236">
        <v>58</v>
      </c>
      <c r="B69" s="237" t="s">
        <v>1536</v>
      </c>
      <c r="C69" s="238" t="s">
        <v>1537</v>
      </c>
      <c r="D69" s="239">
        <f t="shared" si="40"/>
        <v>161200</v>
      </c>
      <c r="E69" s="305">
        <f t="shared" si="40"/>
        <v>67974.83</v>
      </c>
      <c r="F69" s="241">
        <f t="shared" si="7"/>
        <v>0.42168008684863523</v>
      </c>
      <c r="G69" s="287">
        <f t="shared" si="41"/>
        <v>225000</v>
      </c>
      <c r="H69" s="243"/>
      <c r="I69" s="244">
        <v>1200</v>
      </c>
      <c r="J69" s="283">
        <v>1264</v>
      </c>
      <c r="K69" s="258">
        <v>5000</v>
      </c>
      <c r="L69" s="245">
        <f t="shared" si="4"/>
        <v>60000</v>
      </c>
      <c r="M69" s="248">
        <f t="shared" si="4"/>
        <v>44308.05</v>
      </c>
      <c r="N69" s="247">
        <f t="shared" si="4"/>
        <v>125000</v>
      </c>
      <c r="O69" s="248">
        <v>10000</v>
      </c>
      <c r="P69" s="283">
        <v>0</v>
      </c>
      <c r="Q69" s="250">
        <v>10000</v>
      </c>
      <c r="R69" s="251">
        <v>5000</v>
      </c>
      <c r="S69" s="283">
        <v>102</v>
      </c>
      <c r="T69" s="250">
        <v>5000</v>
      </c>
      <c r="U69" s="252">
        <v>5000</v>
      </c>
      <c r="V69" s="285">
        <v>0</v>
      </c>
      <c r="W69" s="258">
        <v>5000</v>
      </c>
      <c r="X69" s="254"/>
      <c r="Y69" s="255"/>
      <c r="Z69" s="250">
        <v>5000</v>
      </c>
      <c r="AA69" s="255"/>
      <c r="AB69" s="255"/>
      <c r="AC69" s="250">
        <v>20000</v>
      </c>
      <c r="AD69" s="244">
        <v>40000</v>
      </c>
      <c r="AE69" s="285">
        <v>44206.05</v>
      </c>
      <c r="AF69" s="256">
        <v>80000</v>
      </c>
      <c r="AG69" s="248">
        <f t="shared" si="42"/>
        <v>100000</v>
      </c>
      <c r="AH69" s="244">
        <f t="shared" si="42"/>
        <v>22402.78</v>
      </c>
      <c r="AI69" s="256">
        <f t="shared" si="24"/>
        <v>95000</v>
      </c>
      <c r="AJ69" s="248"/>
      <c r="AK69" s="285"/>
      <c r="AL69" s="258"/>
      <c r="AM69" s="286">
        <v>50000</v>
      </c>
      <c r="AN69" s="285">
        <v>2113.41</v>
      </c>
      <c r="AO69" s="250">
        <v>40000</v>
      </c>
      <c r="AP69" s="248">
        <v>50000</v>
      </c>
      <c r="AQ69" s="285">
        <v>13773.37</v>
      </c>
      <c r="AR69" s="260">
        <v>40000</v>
      </c>
      <c r="AS69" s="248">
        <v>0</v>
      </c>
      <c r="AT69" s="285">
        <v>6516</v>
      </c>
      <c r="AU69" s="256">
        <v>15000</v>
      </c>
    </row>
    <row r="70" spans="1:47" x14ac:dyDescent="0.2">
      <c r="A70" s="236">
        <v>59</v>
      </c>
      <c r="B70" s="237" t="s">
        <v>1538</v>
      </c>
      <c r="C70" s="238" t="s">
        <v>1539</v>
      </c>
      <c r="D70" s="239">
        <f t="shared" si="40"/>
        <v>87500</v>
      </c>
      <c r="E70" s="305">
        <f t="shared" si="40"/>
        <v>28326</v>
      </c>
      <c r="F70" s="241">
        <f t="shared" si="7"/>
        <v>0.32372571428571428</v>
      </c>
      <c r="G70" s="287">
        <f t="shared" si="41"/>
        <v>180000</v>
      </c>
      <c r="H70" s="243"/>
      <c r="I70" s="244">
        <v>0</v>
      </c>
      <c r="J70" s="283"/>
      <c r="K70" s="258"/>
      <c r="L70" s="245">
        <f t="shared" si="4"/>
        <v>87500</v>
      </c>
      <c r="M70" s="248">
        <f t="shared" si="4"/>
        <v>28326</v>
      </c>
      <c r="N70" s="247">
        <f t="shared" si="4"/>
        <v>180000</v>
      </c>
      <c r="O70" s="248"/>
      <c r="P70" s="283"/>
      <c r="Q70" s="250"/>
      <c r="R70" s="251">
        <v>87500</v>
      </c>
      <c r="S70" s="283">
        <v>28326</v>
      </c>
      <c r="T70" s="250">
        <v>170000</v>
      </c>
      <c r="U70" s="252"/>
      <c r="V70" s="285"/>
      <c r="W70" s="258"/>
      <c r="X70" s="254"/>
      <c r="Y70" s="255"/>
      <c r="Z70" s="250">
        <v>10000</v>
      </c>
      <c r="AA70" s="255"/>
      <c r="AB70" s="255"/>
      <c r="AC70" s="250"/>
      <c r="AD70" s="244"/>
      <c r="AE70" s="285"/>
      <c r="AF70" s="256"/>
      <c r="AG70" s="248">
        <f t="shared" si="42"/>
        <v>0</v>
      </c>
      <c r="AH70" s="244">
        <f t="shared" si="42"/>
        <v>0</v>
      </c>
      <c r="AI70" s="256">
        <f t="shared" si="24"/>
        <v>0</v>
      </c>
      <c r="AJ70" s="248"/>
      <c r="AK70" s="285"/>
      <c r="AL70" s="258"/>
      <c r="AM70" s="286"/>
      <c r="AN70" s="285"/>
      <c r="AO70" s="250"/>
      <c r="AP70" s="248">
        <v>0</v>
      </c>
      <c r="AQ70" s="285"/>
      <c r="AR70" s="260"/>
      <c r="AS70" s="248"/>
      <c r="AT70" s="285"/>
      <c r="AU70" s="256"/>
    </row>
    <row r="71" spans="1:47" x14ac:dyDescent="0.2">
      <c r="A71" s="236">
        <v>60</v>
      </c>
      <c r="B71" s="237" t="s">
        <v>1540</v>
      </c>
      <c r="C71" s="238" t="s">
        <v>1541</v>
      </c>
      <c r="D71" s="239">
        <f t="shared" si="40"/>
        <v>50000</v>
      </c>
      <c r="E71" s="305">
        <f t="shared" si="40"/>
        <v>14031.28</v>
      </c>
      <c r="F71" s="241">
        <f t="shared" si="7"/>
        <v>0.28062560000000003</v>
      </c>
      <c r="G71" s="287">
        <f t="shared" si="41"/>
        <v>117000</v>
      </c>
      <c r="H71" s="243"/>
      <c r="I71" s="244">
        <v>0</v>
      </c>
      <c r="J71" s="283">
        <v>598</v>
      </c>
      <c r="K71" s="258">
        <v>2000</v>
      </c>
      <c r="L71" s="245">
        <f t="shared" si="4"/>
        <v>50000</v>
      </c>
      <c r="M71" s="248">
        <f t="shared" si="4"/>
        <v>12254</v>
      </c>
      <c r="N71" s="247">
        <f t="shared" si="4"/>
        <v>105000</v>
      </c>
      <c r="O71" s="248"/>
      <c r="P71" s="283"/>
      <c r="Q71" s="250">
        <v>5000</v>
      </c>
      <c r="R71" s="251"/>
      <c r="S71" s="283"/>
      <c r="T71" s="250">
        <v>5000</v>
      </c>
      <c r="U71" s="252"/>
      <c r="V71" s="285"/>
      <c r="W71" s="258">
        <v>5000</v>
      </c>
      <c r="X71" s="254"/>
      <c r="Y71" s="255"/>
      <c r="Z71" s="250">
        <v>30000</v>
      </c>
      <c r="AA71" s="255"/>
      <c r="AB71" s="255"/>
      <c r="AC71" s="250">
        <v>10000</v>
      </c>
      <c r="AD71" s="244">
        <v>50000</v>
      </c>
      <c r="AE71" s="285">
        <v>12254</v>
      </c>
      <c r="AF71" s="256">
        <v>50000</v>
      </c>
      <c r="AG71" s="248">
        <f t="shared" si="42"/>
        <v>0</v>
      </c>
      <c r="AH71" s="244">
        <f t="shared" si="42"/>
        <v>1179.28</v>
      </c>
      <c r="AI71" s="256">
        <f t="shared" si="24"/>
        <v>10000</v>
      </c>
      <c r="AJ71" s="248"/>
      <c r="AK71" s="285"/>
      <c r="AL71" s="258"/>
      <c r="AM71" s="286">
        <v>0</v>
      </c>
      <c r="AN71" s="285">
        <v>912.35</v>
      </c>
      <c r="AO71" s="250">
        <v>5000</v>
      </c>
      <c r="AP71" s="248"/>
      <c r="AQ71" s="285">
        <v>266.93</v>
      </c>
      <c r="AR71" s="260">
        <v>5000</v>
      </c>
      <c r="AS71" s="248"/>
      <c r="AT71" s="285"/>
      <c r="AU71" s="256"/>
    </row>
    <row r="72" spans="1:47" x14ac:dyDescent="0.2">
      <c r="A72" s="236">
        <v>61</v>
      </c>
      <c r="B72" s="237" t="s">
        <v>1542</v>
      </c>
      <c r="C72" s="238" t="s">
        <v>1543</v>
      </c>
      <c r="D72" s="239">
        <f t="shared" si="40"/>
        <v>200000</v>
      </c>
      <c r="E72" s="305">
        <f t="shared" si="40"/>
        <v>19991.55</v>
      </c>
      <c r="F72" s="241">
        <f t="shared" si="7"/>
        <v>9.9957749999999998E-2</v>
      </c>
      <c r="G72" s="287">
        <f t="shared" si="41"/>
        <v>160000</v>
      </c>
      <c r="H72" s="243"/>
      <c r="I72" s="244">
        <v>0</v>
      </c>
      <c r="J72" s="283">
        <v>7809</v>
      </c>
      <c r="K72" s="258">
        <v>15000</v>
      </c>
      <c r="L72" s="245">
        <f t="shared" si="4"/>
        <v>180000</v>
      </c>
      <c r="M72" s="248">
        <f t="shared" si="4"/>
        <v>10591.2</v>
      </c>
      <c r="N72" s="247">
        <f t="shared" si="4"/>
        <v>125000</v>
      </c>
      <c r="O72" s="248">
        <v>20000</v>
      </c>
      <c r="P72" s="283">
        <v>0</v>
      </c>
      <c r="Q72" s="250">
        <v>20000</v>
      </c>
      <c r="R72" s="251">
        <v>10000</v>
      </c>
      <c r="S72" s="283">
        <v>2824.14</v>
      </c>
      <c r="T72" s="250">
        <v>10000</v>
      </c>
      <c r="U72" s="252"/>
      <c r="V72" s="285"/>
      <c r="W72" s="258"/>
      <c r="X72" s="254"/>
      <c r="Y72" s="255"/>
      <c r="Z72" s="250">
        <v>10000</v>
      </c>
      <c r="AA72" s="255"/>
      <c r="AB72" s="255"/>
      <c r="AC72" s="250">
        <v>10000</v>
      </c>
      <c r="AD72" s="244">
        <v>150000</v>
      </c>
      <c r="AE72" s="285">
        <v>7767.06</v>
      </c>
      <c r="AF72" s="256">
        <v>75000</v>
      </c>
      <c r="AG72" s="248">
        <f t="shared" si="42"/>
        <v>20000</v>
      </c>
      <c r="AH72" s="244">
        <f t="shared" si="42"/>
        <v>1591.35</v>
      </c>
      <c r="AI72" s="256">
        <f t="shared" si="24"/>
        <v>20000</v>
      </c>
      <c r="AJ72" s="248"/>
      <c r="AK72" s="285"/>
      <c r="AL72" s="258"/>
      <c r="AM72" s="286">
        <v>10000</v>
      </c>
      <c r="AN72" s="285">
        <v>1001.27</v>
      </c>
      <c r="AO72" s="250">
        <v>10000</v>
      </c>
      <c r="AP72" s="248">
        <v>10000</v>
      </c>
      <c r="AQ72" s="285">
        <v>590.08000000000004</v>
      </c>
      <c r="AR72" s="260">
        <v>10000</v>
      </c>
      <c r="AS72" s="248"/>
      <c r="AT72" s="285"/>
      <c r="AU72" s="256"/>
    </row>
    <row r="73" spans="1:47" x14ac:dyDescent="0.2">
      <c r="A73" s="236">
        <v>62</v>
      </c>
      <c r="B73" s="237" t="s">
        <v>1544</v>
      </c>
      <c r="C73" s="238" t="s">
        <v>1545</v>
      </c>
      <c r="D73" s="239">
        <f t="shared" si="40"/>
        <v>1467963</v>
      </c>
      <c r="E73" s="305">
        <f t="shared" si="40"/>
        <v>179912.99000000002</v>
      </c>
      <c r="F73" s="241">
        <f t="shared" si="7"/>
        <v>0.12255962173433528</v>
      </c>
      <c r="G73" s="287">
        <f t="shared" si="41"/>
        <v>2155000</v>
      </c>
      <c r="H73" s="243"/>
      <c r="I73" s="244">
        <v>0</v>
      </c>
      <c r="J73" s="283"/>
      <c r="K73" s="258"/>
      <c r="L73" s="245">
        <f t="shared" si="4"/>
        <v>50000</v>
      </c>
      <c r="M73" s="248">
        <f t="shared" si="4"/>
        <v>2698.7</v>
      </c>
      <c r="N73" s="247">
        <f t="shared" si="4"/>
        <v>50000</v>
      </c>
      <c r="O73" s="248">
        <v>0</v>
      </c>
      <c r="P73" s="283">
        <v>0</v>
      </c>
      <c r="Q73" s="250"/>
      <c r="R73" s="251">
        <v>0</v>
      </c>
      <c r="S73" s="283"/>
      <c r="T73" s="250"/>
      <c r="U73" s="252"/>
      <c r="V73" s="285"/>
      <c r="W73" s="258"/>
      <c r="X73" s="254"/>
      <c r="Y73" s="255"/>
      <c r="Z73" s="250"/>
      <c r="AA73" s="255"/>
      <c r="AB73" s="255"/>
      <c r="AC73" s="250"/>
      <c r="AD73" s="244">
        <v>50000</v>
      </c>
      <c r="AE73" s="285">
        <v>2698.7</v>
      </c>
      <c r="AF73" s="256">
        <v>50000</v>
      </c>
      <c r="AG73" s="248">
        <f t="shared" si="42"/>
        <v>1417963</v>
      </c>
      <c r="AH73" s="244">
        <f t="shared" si="42"/>
        <v>177214.29</v>
      </c>
      <c r="AI73" s="256">
        <f t="shared" si="24"/>
        <v>2105000</v>
      </c>
      <c r="AJ73" s="248"/>
      <c r="AK73" s="285"/>
      <c r="AL73" s="258"/>
      <c r="AM73" s="286">
        <v>1117963</v>
      </c>
      <c r="AN73" s="285">
        <v>175061.62</v>
      </c>
      <c r="AO73" s="250">
        <v>1800000</v>
      </c>
      <c r="AP73" s="248">
        <v>300000</v>
      </c>
      <c r="AQ73" s="285">
        <v>0</v>
      </c>
      <c r="AR73" s="260">
        <v>300000</v>
      </c>
      <c r="AS73" s="248">
        <v>0</v>
      </c>
      <c r="AT73" s="285">
        <v>2152.67</v>
      </c>
      <c r="AU73" s="256">
        <v>5000</v>
      </c>
    </row>
    <row r="74" spans="1:47" x14ac:dyDescent="0.2">
      <c r="A74" s="236">
        <v>63</v>
      </c>
      <c r="B74" s="237" t="s">
        <v>1546</v>
      </c>
      <c r="C74" s="238" t="s">
        <v>1547</v>
      </c>
      <c r="D74" s="239">
        <f t="shared" si="40"/>
        <v>150000</v>
      </c>
      <c r="E74" s="305">
        <f t="shared" si="40"/>
        <v>24680</v>
      </c>
      <c r="F74" s="241">
        <f t="shared" si="7"/>
        <v>0.16453333333333334</v>
      </c>
      <c r="G74" s="287">
        <f t="shared" si="41"/>
        <v>131000</v>
      </c>
      <c r="H74" s="243"/>
      <c r="I74" s="244"/>
      <c r="J74" s="283">
        <v>360</v>
      </c>
      <c r="K74" s="258">
        <v>1000</v>
      </c>
      <c r="L74" s="245">
        <f t="shared" si="4"/>
        <v>150000</v>
      </c>
      <c r="M74" s="248">
        <f t="shared" si="4"/>
        <v>24320</v>
      </c>
      <c r="N74" s="247">
        <f t="shared" si="4"/>
        <v>130000</v>
      </c>
      <c r="O74" s="248">
        <v>0</v>
      </c>
      <c r="P74" s="283">
        <v>6211</v>
      </c>
      <c r="Q74" s="250">
        <v>20000</v>
      </c>
      <c r="R74" s="251"/>
      <c r="S74" s="283"/>
      <c r="T74" s="250"/>
      <c r="U74" s="252"/>
      <c r="V74" s="285"/>
      <c r="W74" s="258"/>
      <c r="X74" s="254"/>
      <c r="Y74" s="255"/>
      <c r="Z74" s="250"/>
      <c r="AA74" s="255"/>
      <c r="AB74" s="255"/>
      <c r="AC74" s="250">
        <v>10000</v>
      </c>
      <c r="AD74" s="244">
        <v>150000</v>
      </c>
      <c r="AE74" s="285">
        <v>18109</v>
      </c>
      <c r="AF74" s="256">
        <v>100000</v>
      </c>
      <c r="AG74" s="248">
        <f t="shared" si="42"/>
        <v>0</v>
      </c>
      <c r="AH74" s="244">
        <f t="shared" si="42"/>
        <v>0</v>
      </c>
      <c r="AI74" s="256">
        <f t="shared" si="24"/>
        <v>0</v>
      </c>
      <c r="AJ74" s="248"/>
      <c r="AK74" s="285"/>
      <c r="AL74" s="258"/>
      <c r="AM74" s="286"/>
      <c r="AN74" s="285"/>
      <c r="AO74" s="250"/>
      <c r="AP74" s="248"/>
      <c r="AQ74" s="285"/>
      <c r="AR74" s="260"/>
      <c r="AS74" s="248"/>
      <c r="AT74" s="285"/>
      <c r="AU74" s="256"/>
    </row>
    <row r="75" spans="1:47" x14ac:dyDescent="0.2">
      <c r="A75" s="236">
        <v>64</v>
      </c>
      <c r="B75" s="237" t="s">
        <v>1548</v>
      </c>
      <c r="C75" s="238" t="s">
        <v>1549</v>
      </c>
      <c r="D75" s="239">
        <f t="shared" si="40"/>
        <v>80000</v>
      </c>
      <c r="E75" s="305">
        <f t="shared" si="40"/>
        <v>71922.25</v>
      </c>
      <c r="F75" s="241">
        <f t="shared" si="7"/>
        <v>0.89902812499999996</v>
      </c>
      <c r="G75" s="287">
        <f t="shared" si="41"/>
        <v>190000</v>
      </c>
      <c r="H75" s="243"/>
      <c r="I75" s="244"/>
      <c r="J75" s="283">
        <v>264.83999999999997</v>
      </c>
      <c r="K75" s="258"/>
      <c r="L75" s="245">
        <f t="shared" si="4"/>
        <v>80000</v>
      </c>
      <c r="M75" s="248">
        <f t="shared" si="4"/>
        <v>71657.41</v>
      </c>
      <c r="N75" s="247">
        <f t="shared" si="4"/>
        <v>190000</v>
      </c>
      <c r="O75" s="248">
        <v>0</v>
      </c>
      <c r="P75" s="283"/>
      <c r="Q75" s="250"/>
      <c r="R75" s="251"/>
      <c r="S75" s="283">
        <v>22385</v>
      </c>
      <c r="T75" s="250">
        <v>70000</v>
      </c>
      <c r="U75" s="252"/>
      <c r="V75" s="285"/>
      <c r="W75" s="258"/>
      <c r="X75" s="254"/>
      <c r="Y75" s="255"/>
      <c r="Z75" s="250"/>
      <c r="AA75" s="255"/>
      <c r="AB75" s="255"/>
      <c r="AC75" s="250"/>
      <c r="AD75" s="244">
        <v>80000</v>
      </c>
      <c r="AE75" s="285">
        <v>49272.41</v>
      </c>
      <c r="AF75" s="256">
        <v>120000</v>
      </c>
      <c r="AG75" s="248">
        <f t="shared" si="42"/>
        <v>0</v>
      </c>
      <c r="AH75" s="244">
        <f t="shared" si="42"/>
        <v>0</v>
      </c>
      <c r="AI75" s="256">
        <f t="shared" si="24"/>
        <v>0</v>
      </c>
      <c r="AJ75" s="248"/>
      <c r="AK75" s="285"/>
      <c r="AL75" s="258"/>
      <c r="AM75" s="286"/>
      <c r="AN75" s="285"/>
      <c r="AO75" s="250"/>
      <c r="AP75" s="248"/>
      <c r="AQ75" s="285"/>
      <c r="AR75" s="260"/>
      <c r="AS75" s="248"/>
      <c r="AT75" s="285"/>
      <c r="AU75" s="256"/>
    </row>
    <row r="76" spans="1:47" x14ac:dyDescent="0.2">
      <c r="A76" s="236">
        <v>65</v>
      </c>
      <c r="B76" s="237" t="s">
        <v>1550</v>
      </c>
      <c r="C76" s="238" t="s">
        <v>1551</v>
      </c>
      <c r="D76" s="239">
        <f t="shared" si="40"/>
        <v>35000</v>
      </c>
      <c r="E76" s="305">
        <f t="shared" si="40"/>
        <v>77829</v>
      </c>
      <c r="F76" s="241">
        <f t="shared" si="7"/>
        <v>2.2236857142857143</v>
      </c>
      <c r="G76" s="287">
        <f t="shared" si="41"/>
        <v>480000</v>
      </c>
      <c r="H76" s="243"/>
      <c r="I76" s="244"/>
      <c r="J76" s="283"/>
      <c r="K76" s="258"/>
      <c r="L76" s="245">
        <f t="shared" si="4"/>
        <v>35000</v>
      </c>
      <c r="M76" s="248">
        <f t="shared" si="4"/>
        <v>77829</v>
      </c>
      <c r="N76" s="247">
        <f t="shared" si="4"/>
        <v>480000</v>
      </c>
      <c r="O76" s="248"/>
      <c r="P76" s="283">
        <v>257</v>
      </c>
      <c r="Q76" s="250">
        <v>30000</v>
      </c>
      <c r="R76" s="251"/>
      <c r="S76" s="283"/>
      <c r="T76" s="250"/>
      <c r="U76" s="252"/>
      <c r="V76" s="285"/>
      <c r="W76" s="258"/>
      <c r="X76" s="254"/>
      <c r="Y76" s="255"/>
      <c r="Z76" s="250"/>
      <c r="AA76" s="255"/>
      <c r="AB76" s="255"/>
      <c r="AC76" s="250">
        <v>250000</v>
      </c>
      <c r="AD76" s="244">
        <v>35000</v>
      </c>
      <c r="AE76" s="285">
        <v>77572</v>
      </c>
      <c r="AF76" s="256">
        <v>200000</v>
      </c>
      <c r="AG76" s="248">
        <f t="shared" si="42"/>
        <v>0</v>
      </c>
      <c r="AH76" s="244">
        <f t="shared" si="42"/>
        <v>0</v>
      </c>
      <c r="AI76" s="256">
        <f t="shared" si="24"/>
        <v>0</v>
      </c>
      <c r="AJ76" s="248"/>
      <c r="AK76" s="285"/>
      <c r="AL76" s="258"/>
      <c r="AM76" s="286"/>
      <c r="AN76" s="285"/>
      <c r="AO76" s="250"/>
      <c r="AP76" s="248"/>
      <c r="AQ76" s="285"/>
      <c r="AR76" s="260"/>
      <c r="AS76" s="248"/>
      <c r="AT76" s="285"/>
      <c r="AU76" s="256"/>
    </row>
    <row r="77" spans="1:47" x14ac:dyDescent="0.2">
      <c r="A77" s="236">
        <v>66</v>
      </c>
      <c r="B77" s="237" t="s">
        <v>1552</v>
      </c>
      <c r="C77" s="238" t="s">
        <v>1553</v>
      </c>
      <c r="D77" s="239">
        <f t="shared" si="40"/>
        <v>50000</v>
      </c>
      <c r="E77" s="305">
        <f t="shared" si="40"/>
        <v>10248</v>
      </c>
      <c r="F77" s="241">
        <f t="shared" si="7"/>
        <v>0.20496</v>
      </c>
      <c r="G77" s="287">
        <f>SUM(K77,N77,AI77)</f>
        <v>50000</v>
      </c>
      <c r="H77" s="243"/>
      <c r="I77" s="244"/>
      <c r="J77" s="283"/>
      <c r="K77" s="258"/>
      <c r="L77" s="245">
        <f t="shared" si="4"/>
        <v>50000</v>
      </c>
      <c r="M77" s="248">
        <f t="shared" si="4"/>
        <v>10248</v>
      </c>
      <c r="N77" s="247">
        <f t="shared" si="4"/>
        <v>50000</v>
      </c>
      <c r="O77" s="248"/>
      <c r="P77" s="283"/>
      <c r="Q77" s="250"/>
      <c r="R77" s="251"/>
      <c r="S77" s="283"/>
      <c r="T77" s="250"/>
      <c r="U77" s="252"/>
      <c r="V77" s="285"/>
      <c r="W77" s="258"/>
      <c r="X77" s="254"/>
      <c r="Y77" s="255"/>
      <c r="Z77" s="250"/>
      <c r="AA77" s="255"/>
      <c r="AB77" s="255"/>
      <c r="AC77" s="250"/>
      <c r="AD77" s="244">
        <v>50000</v>
      </c>
      <c r="AE77" s="285">
        <v>10248</v>
      </c>
      <c r="AF77" s="256">
        <v>50000</v>
      </c>
      <c r="AG77" s="248">
        <f t="shared" si="42"/>
        <v>0</v>
      </c>
      <c r="AH77" s="244">
        <f t="shared" si="42"/>
        <v>0</v>
      </c>
      <c r="AI77" s="256">
        <f t="shared" si="24"/>
        <v>0</v>
      </c>
      <c r="AJ77" s="248"/>
      <c r="AK77" s="285"/>
      <c r="AL77" s="258"/>
      <c r="AM77" s="286"/>
      <c r="AN77" s="285"/>
      <c r="AO77" s="250"/>
      <c r="AP77" s="248"/>
      <c r="AQ77" s="285"/>
      <c r="AR77" s="260"/>
      <c r="AS77" s="248"/>
      <c r="AT77" s="285"/>
      <c r="AU77" s="256"/>
    </row>
    <row r="78" spans="1:47" x14ac:dyDescent="0.2">
      <c r="A78" s="236">
        <v>67</v>
      </c>
      <c r="B78" s="237" t="s">
        <v>1554</v>
      </c>
      <c r="C78" s="238" t="s">
        <v>1555</v>
      </c>
      <c r="D78" s="239">
        <f t="shared" si="40"/>
        <v>25000</v>
      </c>
      <c r="E78" s="295">
        <f t="shared" si="40"/>
        <v>1689.53</v>
      </c>
      <c r="F78" s="241">
        <f t="shared" si="7"/>
        <v>6.7581199999999994E-2</v>
      </c>
      <c r="G78" s="297">
        <f>SUM(K78,N78,AI78)</f>
        <v>12000</v>
      </c>
      <c r="H78" s="243"/>
      <c r="I78" s="244">
        <v>10000</v>
      </c>
      <c r="J78" s="295">
        <v>1689.53</v>
      </c>
      <c r="K78" s="258">
        <v>5000</v>
      </c>
      <c r="L78" s="245">
        <f t="shared" si="4"/>
        <v>15000</v>
      </c>
      <c r="M78" s="248">
        <f t="shared" si="4"/>
        <v>0</v>
      </c>
      <c r="N78" s="247">
        <f t="shared" si="4"/>
        <v>7000</v>
      </c>
      <c r="O78" s="248"/>
      <c r="P78" s="314"/>
      <c r="Q78" s="250"/>
      <c r="R78" s="251"/>
      <c r="S78" s="314"/>
      <c r="T78" s="250"/>
      <c r="U78" s="286"/>
      <c r="V78" s="315"/>
      <c r="W78" s="258"/>
      <c r="X78" s="254"/>
      <c r="Y78" s="255"/>
      <c r="Z78" s="250">
        <v>2000</v>
      </c>
      <c r="AA78" s="255"/>
      <c r="AB78" s="255"/>
      <c r="AC78" s="250"/>
      <c r="AD78" s="244">
        <v>15000</v>
      </c>
      <c r="AE78" s="315">
        <v>0</v>
      </c>
      <c r="AF78" s="256">
        <v>5000</v>
      </c>
      <c r="AG78" s="248">
        <f t="shared" si="42"/>
        <v>0</v>
      </c>
      <c r="AH78" s="244">
        <f t="shared" si="42"/>
        <v>0</v>
      </c>
      <c r="AI78" s="256">
        <f>SUM(AL78,AO78,AR78,AU78)</f>
        <v>0</v>
      </c>
      <c r="AJ78" s="248"/>
      <c r="AK78" s="315"/>
      <c r="AL78" s="258"/>
      <c r="AM78" s="286"/>
      <c r="AN78" s="315"/>
      <c r="AO78" s="250"/>
      <c r="AP78" s="248"/>
      <c r="AQ78" s="315"/>
      <c r="AR78" s="260"/>
      <c r="AS78" s="248"/>
      <c r="AT78" s="315"/>
      <c r="AU78" s="256"/>
    </row>
    <row r="79" spans="1:47" x14ac:dyDescent="0.2">
      <c r="A79" s="236">
        <v>68</v>
      </c>
      <c r="B79" s="237" t="s">
        <v>1554</v>
      </c>
      <c r="C79" s="238" t="s">
        <v>1556</v>
      </c>
      <c r="D79" s="239">
        <f t="shared" si="40"/>
        <v>13600000</v>
      </c>
      <c r="E79" s="295">
        <f t="shared" si="40"/>
        <v>7828707.1500000004</v>
      </c>
      <c r="F79" s="241">
        <f t="shared" si="7"/>
        <v>0.5756402316176471</v>
      </c>
      <c r="G79" s="297">
        <f>SUM(K79,N79,AI79)</f>
        <v>17100000</v>
      </c>
      <c r="H79" s="243"/>
      <c r="I79" s="244"/>
      <c r="J79" s="295"/>
      <c r="K79" s="258"/>
      <c r="L79" s="245">
        <f t="shared" si="4"/>
        <v>0</v>
      </c>
      <c r="M79" s="248">
        <f t="shared" si="4"/>
        <v>0</v>
      </c>
      <c r="N79" s="247">
        <f t="shared" si="4"/>
        <v>0</v>
      </c>
      <c r="O79" s="248"/>
      <c r="P79" s="314"/>
      <c r="Q79" s="250"/>
      <c r="R79" s="251"/>
      <c r="S79" s="314"/>
      <c r="T79" s="250"/>
      <c r="U79" s="286"/>
      <c r="V79" s="315"/>
      <c r="W79" s="258"/>
      <c r="X79" s="254"/>
      <c r="Y79" s="255"/>
      <c r="Z79" s="250"/>
      <c r="AA79" s="255"/>
      <c r="AB79" s="255"/>
      <c r="AC79" s="250"/>
      <c r="AD79" s="244"/>
      <c r="AE79" s="315"/>
      <c r="AF79" s="256"/>
      <c r="AG79" s="248">
        <f t="shared" si="42"/>
        <v>13600000</v>
      </c>
      <c r="AH79" s="244">
        <f t="shared" si="42"/>
        <v>7828707.1500000004</v>
      </c>
      <c r="AI79" s="256">
        <f>SUM(AL79,AO79,AR79,AU79)</f>
        <v>17100000</v>
      </c>
      <c r="AJ79" s="248"/>
      <c r="AK79" s="315"/>
      <c r="AL79" s="258"/>
      <c r="AM79" s="286">
        <v>5100000</v>
      </c>
      <c r="AN79" s="315">
        <v>3788029.65</v>
      </c>
      <c r="AO79" s="250">
        <v>8500000</v>
      </c>
      <c r="AP79" s="248"/>
      <c r="AQ79" s="315"/>
      <c r="AR79" s="260"/>
      <c r="AS79" s="248">
        <v>8500000</v>
      </c>
      <c r="AT79" s="315">
        <v>4040677.5</v>
      </c>
      <c r="AU79" s="256">
        <v>8600000</v>
      </c>
    </row>
    <row r="80" spans="1:47" x14ac:dyDescent="0.2">
      <c r="A80" s="236">
        <v>69</v>
      </c>
      <c r="B80" s="237" t="s">
        <v>1557</v>
      </c>
      <c r="C80" s="238" t="s">
        <v>1558</v>
      </c>
      <c r="D80" s="239">
        <f t="shared" si="40"/>
        <v>375000</v>
      </c>
      <c r="E80" s="295">
        <f t="shared" si="40"/>
        <v>229877.3</v>
      </c>
      <c r="F80" s="241">
        <f t="shared" si="7"/>
        <v>0.61300613333333331</v>
      </c>
      <c r="G80" s="297">
        <f>SUM(K80,N80,AI80)</f>
        <v>530000</v>
      </c>
      <c r="H80" s="243"/>
      <c r="I80" s="244">
        <v>80000</v>
      </c>
      <c r="J80" s="295">
        <v>80975</v>
      </c>
      <c r="K80" s="258">
        <v>160000</v>
      </c>
      <c r="L80" s="245">
        <f t="shared" si="4"/>
        <v>45000</v>
      </c>
      <c r="M80" s="248">
        <f t="shared" si="4"/>
        <v>39856.870000000003</v>
      </c>
      <c r="N80" s="247">
        <f t="shared" si="4"/>
        <v>90000</v>
      </c>
      <c r="O80" s="248"/>
      <c r="P80" s="314"/>
      <c r="Q80" s="250"/>
      <c r="R80" s="251"/>
      <c r="S80" s="314"/>
      <c r="T80" s="250"/>
      <c r="U80" s="286"/>
      <c r="V80" s="315"/>
      <c r="W80" s="258"/>
      <c r="X80" s="254"/>
      <c r="Y80" s="255"/>
      <c r="Z80" s="250"/>
      <c r="AA80" s="255"/>
      <c r="AB80" s="255"/>
      <c r="AC80" s="250"/>
      <c r="AD80" s="244">
        <v>45000</v>
      </c>
      <c r="AE80" s="315">
        <v>39856.870000000003</v>
      </c>
      <c r="AF80" s="256">
        <v>90000</v>
      </c>
      <c r="AG80" s="248">
        <f t="shared" si="42"/>
        <v>250000</v>
      </c>
      <c r="AH80" s="244">
        <f t="shared" si="42"/>
        <v>109045.43</v>
      </c>
      <c r="AI80" s="256">
        <f t="shared" si="24"/>
        <v>280000</v>
      </c>
      <c r="AJ80" s="248"/>
      <c r="AK80" s="315"/>
      <c r="AL80" s="258"/>
      <c r="AM80" s="286"/>
      <c r="AN80" s="315"/>
      <c r="AO80" s="250"/>
      <c r="AP80" s="248">
        <v>250000</v>
      </c>
      <c r="AQ80" s="315">
        <v>109045.43</v>
      </c>
      <c r="AR80" s="260">
        <v>280000</v>
      </c>
      <c r="AS80" s="248"/>
      <c r="AT80" s="315"/>
      <c r="AU80" s="256"/>
    </row>
    <row r="81" spans="1:47" x14ac:dyDescent="0.2">
      <c r="A81" s="236">
        <v>70</v>
      </c>
      <c r="B81" s="237" t="s">
        <v>1559</v>
      </c>
      <c r="C81" s="238" t="s">
        <v>1560</v>
      </c>
      <c r="D81" s="239">
        <f t="shared" si="40"/>
        <v>1790000</v>
      </c>
      <c r="E81" s="295">
        <f t="shared" si="40"/>
        <v>827262.14</v>
      </c>
      <c r="F81" s="241">
        <f t="shared" si="7"/>
        <v>0.46215762011173184</v>
      </c>
      <c r="G81" s="297">
        <f>SUM(K81,N81,AI81)</f>
        <v>2030000</v>
      </c>
      <c r="H81" s="243"/>
      <c r="I81" s="244">
        <v>40000</v>
      </c>
      <c r="J81" s="295">
        <v>37520.43</v>
      </c>
      <c r="K81" s="258">
        <v>80000</v>
      </c>
      <c r="L81" s="245">
        <f t="shared" si="4"/>
        <v>50000</v>
      </c>
      <c r="M81" s="248">
        <f t="shared" si="4"/>
        <v>3939.91</v>
      </c>
      <c r="N81" s="247">
        <f t="shared" si="4"/>
        <v>130000</v>
      </c>
      <c r="O81" s="248"/>
      <c r="P81" s="314"/>
      <c r="Q81" s="250"/>
      <c r="R81" s="251"/>
      <c r="S81" s="314"/>
      <c r="T81" s="250"/>
      <c r="U81" s="286"/>
      <c r="V81" s="315"/>
      <c r="W81" s="258"/>
      <c r="X81" s="254"/>
      <c r="Y81" s="255"/>
      <c r="Z81" s="250">
        <v>100000</v>
      </c>
      <c r="AA81" s="255"/>
      <c r="AB81" s="255"/>
      <c r="AC81" s="250"/>
      <c r="AD81" s="244">
        <v>50000</v>
      </c>
      <c r="AE81" s="315">
        <v>3939.91</v>
      </c>
      <c r="AF81" s="256">
        <v>30000</v>
      </c>
      <c r="AG81" s="248">
        <f t="shared" si="42"/>
        <v>1700000</v>
      </c>
      <c r="AH81" s="244">
        <f t="shared" si="42"/>
        <v>785801.8</v>
      </c>
      <c r="AI81" s="256">
        <f t="shared" si="24"/>
        <v>1820000</v>
      </c>
      <c r="AJ81" s="248"/>
      <c r="AK81" s="315"/>
      <c r="AL81" s="258"/>
      <c r="AM81" s="286">
        <v>250000</v>
      </c>
      <c r="AN81" s="315">
        <v>92127.64</v>
      </c>
      <c r="AO81" s="250">
        <v>270000</v>
      </c>
      <c r="AP81" s="248">
        <v>750000</v>
      </c>
      <c r="AQ81" s="315">
        <v>422185.98</v>
      </c>
      <c r="AR81" s="260">
        <v>950000</v>
      </c>
      <c r="AS81" s="248">
        <v>700000</v>
      </c>
      <c r="AT81" s="315">
        <v>271488.18</v>
      </c>
      <c r="AU81" s="256">
        <v>600000</v>
      </c>
    </row>
    <row r="82" spans="1:47" x14ac:dyDescent="0.2">
      <c r="A82" s="236">
        <v>71</v>
      </c>
      <c r="B82" s="237" t="s">
        <v>1561</v>
      </c>
      <c r="C82" s="238" t="s">
        <v>1562</v>
      </c>
      <c r="D82" s="239">
        <f t="shared" si="40"/>
        <v>1195000</v>
      </c>
      <c r="E82" s="295">
        <f t="shared" si="40"/>
        <v>551473.52</v>
      </c>
      <c r="F82" s="241">
        <f t="shared" si="7"/>
        <v>0.46148411715481175</v>
      </c>
      <c r="G82" s="297">
        <f t="shared" ref="G82:G89" si="43">SUM(K82,N82,AI82)</f>
        <v>1900000</v>
      </c>
      <c r="H82" s="243"/>
      <c r="I82" s="244">
        <v>30000</v>
      </c>
      <c r="J82" s="295">
        <v>6520.7</v>
      </c>
      <c r="K82" s="258">
        <v>30000</v>
      </c>
      <c r="L82" s="245">
        <f t="shared" si="4"/>
        <v>1035000</v>
      </c>
      <c r="M82" s="248">
        <f t="shared" si="4"/>
        <v>489585.80000000005</v>
      </c>
      <c r="N82" s="247">
        <f t="shared" si="4"/>
        <v>1740000</v>
      </c>
      <c r="O82" s="248">
        <v>70000</v>
      </c>
      <c r="P82" s="314">
        <v>42457.72</v>
      </c>
      <c r="Q82" s="250">
        <v>90000</v>
      </c>
      <c r="R82" s="251">
        <v>550000</v>
      </c>
      <c r="S82" s="314">
        <v>259755.73</v>
      </c>
      <c r="T82" s="250">
        <v>800000</v>
      </c>
      <c r="U82" s="286">
        <v>10000</v>
      </c>
      <c r="V82" s="315">
        <v>0</v>
      </c>
      <c r="W82" s="258"/>
      <c r="X82" s="254"/>
      <c r="Y82" s="255"/>
      <c r="Z82" s="250">
        <v>300000</v>
      </c>
      <c r="AA82" s="255"/>
      <c r="AB82" s="255"/>
      <c r="AC82" s="250">
        <v>130000</v>
      </c>
      <c r="AD82" s="244">
        <v>405000</v>
      </c>
      <c r="AE82" s="315">
        <v>187372.35</v>
      </c>
      <c r="AF82" s="256">
        <v>420000</v>
      </c>
      <c r="AG82" s="248">
        <f t="shared" si="42"/>
        <v>130000</v>
      </c>
      <c r="AH82" s="244">
        <f t="shared" si="42"/>
        <v>55367.02</v>
      </c>
      <c r="AI82" s="256">
        <f t="shared" si="24"/>
        <v>130000</v>
      </c>
      <c r="AJ82" s="248"/>
      <c r="AK82" s="315"/>
      <c r="AL82" s="258"/>
      <c r="AM82" s="286">
        <v>80000</v>
      </c>
      <c r="AN82" s="315">
        <v>52738.59</v>
      </c>
      <c r="AO82" s="250">
        <v>110000</v>
      </c>
      <c r="AP82" s="248"/>
      <c r="AQ82" s="315"/>
      <c r="AR82" s="260"/>
      <c r="AS82" s="248">
        <v>50000</v>
      </c>
      <c r="AT82" s="315">
        <v>2628.43</v>
      </c>
      <c r="AU82" s="256">
        <v>20000</v>
      </c>
    </row>
    <row r="83" spans="1:47" x14ac:dyDescent="0.2">
      <c r="A83" s="236">
        <v>72</v>
      </c>
      <c r="B83" s="237" t="s">
        <v>1563</v>
      </c>
      <c r="C83" s="238" t="s">
        <v>1564</v>
      </c>
      <c r="D83" s="239">
        <f t="shared" si="40"/>
        <v>67500</v>
      </c>
      <c r="E83" s="295">
        <f t="shared" si="40"/>
        <v>21500</v>
      </c>
      <c r="F83" s="241">
        <f t="shared" si="7"/>
        <v>0.31851851851851853</v>
      </c>
      <c r="G83" s="297">
        <f t="shared" si="43"/>
        <v>55000</v>
      </c>
      <c r="H83" s="243"/>
      <c r="I83" s="244">
        <v>6500</v>
      </c>
      <c r="J83" s="295">
        <v>1804</v>
      </c>
      <c r="K83" s="258">
        <v>7000</v>
      </c>
      <c r="L83" s="245">
        <f t="shared" si="4"/>
        <v>1000</v>
      </c>
      <c r="M83" s="248">
        <f t="shared" si="4"/>
        <v>972</v>
      </c>
      <c r="N83" s="247">
        <f t="shared" si="4"/>
        <v>3000</v>
      </c>
      <c r="O83" s="248"/>
      <c r="P83" s="314"/>
      <c r="Q83" s="250"/>
      <c r="R83" s="251"/>
      <c r="S83" s="314"/>
      <c r="T83" s="250"/>
      <c r="U83" s="286"/>
      <c r="V83" s="315"/>
      <c r="W83" s="258"/>
      <c r="X83" s="254"/>
      <c r="Y83" s="255"/>
      <c r="Z83" s="250"/>
      <c r="AA83" s="255"/>
      <c r="AB83" s="255"/>
      <c r="AC83" s="250"/>
      <c r="AD83" s="244">
        <v>1000</v>
      </c>
      <c r="AE83" s="315">
        <v>972</v>
      </c>
      <c r="AF83" s="256">
        <v>3000</v>
      </c>
      <c r="AG83" s="248">
        <f t="shared" si="42"/>
        <v>60000</v>
      </c>
      <c r="AH83" s="244">
        <f t="shared" si="42"/>
        <v>18724</v>
      </c>
      <c r="AI83" s="256">
        <f t="shared" si="24"/>
        <v>45000</v>
      </c>
      <c r="AJ83" s="248"/>
      <c r="AK83" s="315">
        <v>12649</v>
      </c>
      <c r="AL83" s="258"/>
      <c r="AM83" s="286">
        <v>40000</v>
      </c>
      <c r="AN83" s="315">
        <v>6075</v>
      </c>
      <c r="AO83" s="250">
        <v>45000</v>
      </c>
      <c r="AP83" s="248">
        <v>20000</v>
      </c>
      <c r="AQ83" s="315">
        <v>0</v>
      </c>
      <c r="AR83" s="260"/>
      <c r="AS83" s="248"/>
      <c r="AT83" s="315"/>
      <c r="AU83" s="256"/>
    </row>
    <row r="84" spans="1:47" x14ac:dyDescent="0.2">
      <c r="A84" s="236">
        <v>73</v>
      </c>
      <c r="B84" s="237" t="s">
        <v>1565</v>
      </c>
      <c r="C84" s="238" t="s">
        <v>1566</v>
      </c>
      <c r="D84" s="239">
        <f t="shared" si="40"/>
        <v>65600</v>
      </c>
      <c r="E84" s="295">
        <f t="shared" si="40"/>
        <v>49163.040000000001</v>
      </c>
      <c r="F84" s="241">
        <f t="shared" si="7"/>
        <v>0.74943658536585367</v>
      </c>
      <c r="G84" s="297">
        <f t="shared" si="43"/>
        <v>125300</v>
      </c>
      <c r="H84" s="243"/>
      <c r="I84" s="244">
        <v>10000</v>
      </c>
      <c r="J84" s="295">
        <v>7622.24</v>
      </c>
      <c r="K84" s="258">
        <v>17000</v>
      </c>
      <c r="L84" s="245">
        <f t="shared" si="4"/>
        <v>35600</v>
      </c>
      <c r="M84" s="248">
        <f t="shared" si="4"/>
        <v>28175.61</v>
      </c>
      <c r="N84" s="247">
        <f t="shared" si="4"/>
        <v>82300</v>
      </c>
      <c r="O84" s="248">
        <v>1800</v>
      </c>
      <c r="P84" s="314">
        <v>1501.25</v>
      </c>
      <c r="Q84" s="250">
        <v>3000</v>
      </c>
      <c r="R84" s="251">
        <v>6000</v>
      </c>
      <c r="S84" s="314">
        <v>4889.54</v>
      </c>
      <c r="T84" s="250">
        <v>20000</v>
      </c>
      <c r="U84" s="286">
        <v>1800</v>
      </c>
      <c r="V84" s="315">
        <v>0</v>
      </c>
      <c r="W84" s="258">
        <v>1800</v>
      </c>
      <c r="X84" s="254"/>
      <c r="Y84" s="255"/>
      <c r="Z84" s="250">
        <v>9000</v>
      </c>
      <c r="AA84" s="255"/>
      <c r="AB84" s="255"/>
      <c r="AC84" s="250">
        <v>4500</v>
      </c>
      <c r="AD84" s="244">
        <v>26000</v>
      </c>
      <c r="AE84" s="315">
        <v>21784.82</v>
      </c>
      <c r="AF84" s="256">
        <v>44000</v>
      </c>
      <c r="AG84" s="248">
        <f t="shared" si="42"/>
        <v>20000</v>
      </c>
      <c r="AH84" s="244">
        <f t="shared" si="42"/>
        <v>13365.19</v>
      </c>
      <c r="AI84" s="256">
        <f t="shared" si="24"/>
        <v>26000</v>
      </c>
      <c r="AJ84" s="248"/>
      <c r="AK84" s="315">
        <v>2103.84</v>
      </c>
      <c r="AL84" s="258"/>
      <c r="AM84" s="286">
        <v>10000</v>
      </c>
      <c r="AN84" s="315">
        <v>6557.18</v>
      </c>
      <c r="AO84" s="250">
        <v>14000</v>
      </c>
      <c r="AP84" s="248">
        <v>10000</v>
      </c>
      <c r="AQ84" s="315">
        <v>4426.25</v>
      </c>
      <c r="AR84" s="260">
        <v>10000</v>
      </c>
      <c r="AS84" s="248">
        <v>0</v>
      </c>
      <c r="AT84" s="315">
        <v>277.92</v>
      </c>
      <c r="AU84" s="256">
        <v>2000</v>
      </c>
    </row>
    <row r="85" spans="1:47" x14ac:dyDescent="0.2">
      <c r="A85" s="236">
        <v>74</v>
      </c>
      <c r="B85" s="237" t="s">
        <v>1567</v>
      </c>
      <c r="C85" s="238" t="s">
        <v>1568</v>
      </c>
      <c r="D85" s="239">
        <f t="shared" si="40"/>
        <v>374000</v>
      </c>
      <c r="E85" s="295">
        <f t="shared" si="40"/>
        <v>96390.529999999984</v>
      </c>
      <c r="F85" s="241">
        <f t="shared" si="7"/>
        <v>0.25772868983957214</v>
      </c>
      <c r="G85" s="297">
        <f t="shared" si="43"/>
        <v>331000</v>
      </c>
      <c r="H85" s="243"/>
      <c r="I85" s="244">
        <v>15000</v>
      </c>
      <c r="J85" s="295">
        <v>16169.01</v>
      </c>
      <c r="K85" s="258">
        <v>35000</v>
      </c>
      <c r="L85" s="245">
        <f t="shared" si="4"/>
        <v>330000</v>
      </c>
      <c r="M85" s="248">
        <f t="shared" si="4"/>
        <v>78990.62</v>
      </c>
      <c r="N85" s="247">
        <f t="shared" si="4"/>
        <v>290000</v>
      </c>
      <c r="O85" s="248">
        <v>110000</v>
      </c>
      <c r="P85" s="314">
        <v>19535</v>
      </c>
      <c r="Q85" s="250">
        <v>45000</v>
      </c>
      <c r="R85" s="251">
        <v>140000</v>
      </c>
      <c r="S85" s="314">
        <v>36865.68</v>
      </c>
      <c r="T85" s="250">
        <v>160000</v>
      </c>
      <c r="U85" s="286"/>
      <c r="V85" s="315"/>
      <c r="W85" s="258"/>
      <c r="X85" s="254"/>
      <c r="Y85" s="255"/>
      <c r="Z85" s="250">
        <v>25000</v>
      </c>
      <c r="AA85" s="255"/>
      <c r="AB85" s="255"/>
      <c r="AC85" s="250">
        <v>10000</v>
      </c>
      <c r="AD85" s="244">
        <v>80000</v>
      </c>
      <c r="AE85" s="315">
        <v>22589.94</v>
      </c>
      <c r="AF85" s="256">
        <v>50000</v>
      </c>
      <c r="AG85" s="248">
        <f t="shared" si="42"/>
        <v>29000</v>
      </c>
      <c r="AH85" s="244">
        <f t="shared" si="42"/>
        <v>1230.9000000000001</v>
      </c>
      <c r="AI85" s="256">
        <f t="shared" si="24"/>
        <v>6000</v>
      </c>
      <c r="AJ85" s="248"/>
      <c r="AK85" s="315">
        <v>981.9</v>
      </c>
      <c r="AL85" s="258"/>
      <c r="AM85" s="286">
        <v>28000</v>
      </c>
      <c r="AN85" s="315">
        <v>249</v>
      </c>
      <c r="AO85" s="250">
        <v>6000</v>
      </c>
      <c r="AP85" s="248">
        <v>1000</v>
      </c>
      <c r="AQ85" s="315">
        <v>0</v>
      </c>
      <c r="AR85" s="260"/>
      <c r="AS85" s="248"/>
      <c r="AT85" s="315"/>
      <c r="AU85" s="256"/>
    </row>
    <row r="86" spans="1:47" x14ac:dyDescent="0.2">
      <c r="A86" s="236">
        <v>75</v>
      </c>
      <c r="B86" s="237" t="s">
        <v>1569</v>
      </c>
      <c r="C86" s="238" t="s">
        <v>1570</v>
      </c>
      <c r="D86" s="239">
        <f t="shared" si="40"/>
        <v>8460000</v>
      </c>
      <c r="E86" s="295">
        <f t="shared" si="40"/>
        <v>4186657</v>
      </c>
      <c r="F86" s="241">
        <f t="shared" si="7"/>
        <v>0.49487671394799054</v>
      </c>
      <c r="G86" s="297">
        <f>SUM(K86,N86,AI86)</f>
        <v>8470000</v>
      </c>
      <c r="H86" s="243"/>
      <c r="I86" s="244"/>
      <c r="J86" s="295"/>
      <c r="K86" s="258"/>
      <c r="L86" s="245">
        <f t="shared" si="4"/>
        <v>100000</v>
      </c>
      <c r="M86" s="248">
        <f t="shared" si="4"/>
        <v>6655</v>
      </c>
      <c r="N86" s="247">
        <f t="shared" si="4"/>
        <v>100000</v>
      </c>
      <c r="O86" s="248">
        <v>82000</v>
      </c>
      <c r="P86" s="314">
        <v>0</v>
      </c>
      <c r="Q86" s="250">
        <v>40000</v>
      </c>
      <c r="R86" s="251">
        <v>18000</v>
      </c>
      <c r="S86" s="314">
        <v>6655</v>
      </c>
      <c r="T86" s="250">
        <v>30000</v>
      </c>
      <c r="U86" s="286"/>
      <c r="V86" s="315"/>
      <c r="W86" s="258"/>
      <c r="X86" s="254"/>
      <c r="Y86" s="255"/>
      <c r="Z86" s="250">
        <v>30000</v>
      </c>
      <c r="AA86" s="255"/>
      <c r="AB86" s="255"/>
      <c r="AC86" s="250"/>
      <c r="AD86" s="244"/>
      <c r="AE86" s="315"/>
      <c r="AF86" s="256"/>
      <c r="AG86" s="248">
        <f t="shared" si="42"/>
        <v>8360000</v>
      </c>
      <c r="AH86" s="244">
        <f t="shared" si="42"/>
        <v>4180002</v>
      </c>
      <c r="AI86" s="256">
        <f t="shared" si="24"/>
        <v>8370000</v>
      </c>
      <c r="AJ86" s="248"/>
      <c r="AK86" s="315"/>
      <c r="AL86" s="258"/>
      <c r="AM86" s="286">
        <v>2660000</v>
      </c>
      <c r="AN86" s="315">
        <v>1330002</v>
      </c>
      <c r="AO86" s="250">
        <v>2660000</v>
      </c>
      <c r="AP86" s="248">
        <v>5490000</v>
      </c>
      <c r="AQ86" s="315">
        <v>2745000</v>
      </c>
      <c r="AR86" s="260">
        <v>5490000</v>
      </c>
      <c r="AS86" s="248">
        <v>210000</v>
      </c>
      <c r="AT86" s="315">
        <v>105000</v>
      </c>
      <c r="AU86" s="256">
        <v>220000</v>
      </c>
    </row>
    <row r="87" spans="1:47" x14ac:dyDescent="0.2">
      <c r="A87" s="236">
        <v>76</v>
      </c>
      <c r="B87" s="237" t="s">
        <v>1571</v>
      </c>
      <c r="C87" s="238" t="s">
        <v>1572</v>
      </c>
      <c r="D87" s="239">
        <f t="shared" si="40"/>
        <v>390000</v>
      </c>
      <c r="E87" s="295">
        <f t="shared" si="40"/>
        <v>14520</v>
      </c>
      <c r="F87" s="241">
        <f t="shared" si="7"/>
        <v>3.7230769230769234E-2</v>
      </c>
      <c r="G87" s="297">
        <f t="shared" si="43"/>
        <v>340000</v>
      </c>
      <c r="H87" s="243"/>
      <c r="I87" s="244">
        <v>120000</v>
      </c>
      <c r="J87" s="295">
        <v>0</v>
      </c>
      <c r="K87" s="258">
        <v>120000</v>
      </c>
      <c r="L87" s="245">
        <f t="shared" si="4"/>
        <v>50000</v>
      </c>
      <c r="M87" s="248">
        <f t="shared" si="4"/>
        <v>14520</v>
      </c>
      <c r="N87" s="247">
        <v>50000</v>
      </c>
      <c r="O87" s="248"/>
      <c r="P87" s="314"/>
      <c r="Q87" s="250"/>
      <c r="R87" s="251">
        <v>30000</v>
      </c>
      <c r="S87" s="314">
        <v>14520</v>
      </c>
      <c r="T87" s="250">
        <v>30000</v>
      </c>
      <c r="U87" s="286"/>
      <c r="V87" s="315"/>
      <c r="W87" s="258"/>
      <c r="X87" s="254"/>
      <c r="Y87" s="255"/>
      <c r="Z87" s="250">
        <v>30000</v>
      </c>
      <c r="AA87" s="255"/>
      <c r="AB87" s="255"/>
      <c r="AC87" s="250"/>
      <c r="AD87" s="244">
        <v>20000</v>
      </c>
      <c r="AE87" s="315">
        <v>0</v>
      </c>
      <c r="AF87" s="256">
        <v>20000</v>
      </c>
      <c r="AG87" s="248">
        <f t="shared" si="42"/>
        <v>220000</v>
      </c>
      <c r="AH87" s="244">
        <f t="shared" si="42"/>
        <v>0</v>
      </c>
      <c r="AI87" s="256">
        <f t="shared" si="24"/>
        <v>170000</v>
      </c>
      <c r="AJ87" s="248"/>
      <c r="AK87" s="315">
        <v>0</v>
      </c>
      <c r="AL87" s="258"/>
      <c r="AM87" s="286">
        <v>100000</v>
      </c>
      <c r="AN87" s="315">
        <v>0</v>
      </c>
      <c r="AO87" s="250">
        <v>100000</v>
      </c>
      <c r="AP87" s="248">
        <v>50000</v>
      </c>
      <c r="AQ87" s="315">
        <v>0</v>
      </c>
      <c r="AR87" s="260">
        <v>50000</v>
      </c>
      <c r="AS87" s="248">
        <v>70000</v>
      </c>
      <c r="AT87" s="315">
        <v>0</v>
      </c>
      <c r="AU87" s="256">
        <v>20000</v>
      </c>
    </row>
    <row r="88" spans="1:47" x14ac:dyDescent="0.2">
      <c r="A88" s="236">
        <v>77</v>
      </c>
      <c r="B88" s="237" t="s">
        <v>1573</v>
      </c>
      <c r="C88" s="238" t="s">
        <v>1574</v>
      </c>
      <c r="D88" s="239">
        <f t="shared" si="40"/>
        <v>78500</v>
      </c>
      <c r="E88" s="295">
        <f t="shared" si="40"/>
        <v>17430</v>
      </c>
      <c r="F88" s="241">
        <f t="shared" si="7"/>
        <v>0.22203821656050957</v>
      </c>
      <c r="G88" s="297">
        <f t="shared" si="43"/>
        <v>100000</v>
      </c>
      <c r="H88" s="243"/>
      <c r="I88" s="244">
        <v>10000</v>
      </c>
      <c r="J88" s="295">
        <v>4580</v>
      </c>
      <c r="K88" s="258">
        <v>20000</v>
      </c>
      <c r="L88" s="245">
        <f t="shared" si="4"/>
        <v>61500</v>
      </c>
      <c r="M88" s="248">
        <f t="shared" si="4"/>
        <v>5650</v>
      </c>
      <c r="N88" s="247">
        <f t="shared" si="4"/>
        <v>65000</v>
      </c>
      <c r="O88" s="248">
        <v>2500</v>
      </c>
      <c r="P88" s="314">
        <v>2400</v>
      </c>
      <c r="Q88" s="250">
        <v>5000</v>
      </c>
      <c r="R88" s="251">
        <v>10000</v>
      </c>
      <c r="S88" s="314">
        <v>0</v>
      </c>
      <c r="T88" s="250">
        <v>10000</v>
      </c>
      <c r="U88" s="286"/>
      <c r="V88" s="315"/>
      <c r="W88" s="258"/>
      <c r="X88" s="254"/>
      <c r="Y88" s="255"/>
      <c r="Z88" s="250">
        <v>10000</v>
      </c>
      <c r="AA88" s="255"/>
      <c r="AB88" s="255"/>
      <c r="AC88" s="250">
        <v>10000</v>
      </c>
      <c r="AD88" s="244">
        <v>49000</v>
      </c>
      <c r="AE88" s="315">
        <v>3250</v>
      </c>
      <c r="AF88" s="256">
        <v>30000</v>
      </c>
      <c r="AG88" s="248">
        <f t="shared" si="42"/>
        <v>7000</v>
      </c>
      <c r="AH88" s="244">
        <f t="shared" si="42"/>
        <v>7200</v>
      </c>
      <c r="AI88" s="256">
        <f t="shared" si="24"/>
        <v>15000</v>
      </c>
      <c r="AJ88" s="248"/>
      <c r="AK88" s="315"/>
      <c r="AL88" s="258"/>
      <c r="AM88" s="286">
        <v>6000</v>
      </c>
      <c r="AN88" s="315">
        <v>7200</v>
      </c>
      <c r="AO88" s="250">
        <v>10000</v>
      </c>
      <c r="AP88" s="248">
        <v>1000</v>
      </c>
      <c r="AQ88" s="315">
        <v>0</v>
      </c>
      <c r="AR88" s="260">
        <v>5000</v>
      </c>
      <c r="AS88" s="248"/>
      <c r="AT88" s="315"/>
      <c r="AU88" s="256"/>
    </row>
    <row r="89" spans="1:47" x14ac:dyDescent="0.2">
      <c r="A89" s="236">
        <v>78</v>
      </c>
      <c r="B89" s="237" t="s">
        <v>1575</v>
      </c>
      <c r="C89" s="238" t="s">
        <v>1576</v>
      </c>
      <c r="D89" s="239">
        <f t="shared" si="40"/>
        <v>447000</v>
      </c>
      <c r="E89" s="295">
        <f t="shared" si="40"/>
        <v>66435.399999999994</v>
      </c>
      <c r="F89" s="241">
        <f t="shared" si="7"/>
        <v>0.14862505592841163</v>
      </c>
      <c r="G89" s="297">
        <f t="shared" si="43"/>
        <v>310000</v>
      </c>
      <c r="H89" s="243"/>
      <c r="I89" s="244">
        <v>38000</v>
      </c>
      <c r="J89" s="295">
        <v>23564.44</v>
      </c>
      <c r="K89" s="258">
        <v>50000</v>
      </c>
      <c r="L89" s="245">
        <f t="shared" si="4"/>
        <v>186000</v>
      </c>
      <c r="M89" s="248">
        <f t="shared" si="4"/>
        <v>16200.240000000002</v>
      </c>
      <c r="N89" s="247">
        <f t="shared" si="4"/>
        <v>150000</v>
      </c>
      <c r="O89" s="248">
        <v>20000</v>
      </c>
      <c r="P89" s="314">
        <v>0</v>
      </c>
      <c r="Q89" s="250">
        <v>10000</v>
      </c>
      <c r="R89" s="251">
        <v>45000</v>
      </c>
      <c r="S89" s="314">
        <v>2710.7</v>
      </c>
      <c r="T89" s="250">
        <v>45000</v>
      </c>
      <c r="U89" s="286"/>
      <c r="V89" s="315"/>
      <c r="W89" s="258"/>
      <c r="X89" s="254"/>
      <c r="Y89" s="255"/>
      <c r="Z89" s="250">
        <v>45000</v>
      </c>
      <c r="AA89" s="255"/>
      <c r="AB89" s="255"/>
      <c r="AC89" s="250"/>
      <c r="AD89" s="244">
        <v>121000</v>
      </c>
      <c r="AE89" s="315">
        <v>13489.54</v>
      </c>
      <c r="AF89" s="256">
        <v>50000</v>
      </c>
      <c r="AG89" s="248">
        <f t="shared" si="42"/>
        <v>223000</v>
      </c>
      <c r="AH89" s="244">
        <f t="shared" si="42"/>
        <v>26670.720000000001</v>
      </c>
      <c r="AI89" s="256">
        <f>SUM(AL89,AO89,AR89,AU89)</f>
        <v>110000</v>
      </c>
      <c r="AJ89" s="248"/>
      <c r="AK89" s="315">
        <v>20787.72</v>
      </c>
      <c r="AL89" s="258"/>
      <c r="AM89" s="286">
        <v>110000</v>
      </c>
      <c r="AN89" s="315">
        <v>183</v>
      </c>
      <c r="AO89" s="250">
        <v>50000</v>
      </c>
      <c r="AP89" s="248">
        <v>17000</v>
      </c>
      <c r="AQ89" s="315">
        <v>0</v>
      </c>
      <c r="AR89" s="260">
        <v>10000</v>
      </c>
      <c r="AS89" s="248">
        <v>96000</v>
      </c>
      <c r="AT89" s="315">
        <v>5700</v>
      </c>
      <c r="AU89" s="256">
        <v>50000</v>
      </c>
    </row>
    <row r="90" spans="1:47" x14ac:dyDescent="0.2">
      <c r="A90" s="292">
        <v>79</v>
      </c>
      <c r="B90" s="293" t="s">
        <v>1499</v>
      </c>
      <c r="C90" s="294" t="s">
        <v>1577</v>
      </c>
      <c r="D90" s="295">
        <f>SUM(D91:D107)</f>
        <v>5866000</v>
      </c>
      <c r="E90" s="295">
        <f>SUM(E91:E107)</f>
        <v>3007789.52</v>
      </c>
      <c r="F90" s="296">
        <f t="shared" si="7"/>
        <v>0.51274966246164333</v>
      </c>
      <c r="G90" s="297">
        <f>SUM(G91:G107)</f>
        <v>8556600</v>
      </c>
      <c r="H90" s="243"/>
      <c r="I90" s="295">
        <f>SUM(I91:I107)</f>
        <v>167000</v>
      </c>
      <c r="J90" s="295">
        <f t="shared" ref="J90:AT90" si="44">SUM(J91:J107)</f>
        <v>110091</v>
      </c>
      <c r="K90" s="298">
        <f t="shared" si="44"/>
        <v>201000</v>
      </c>
      <c r="L90" s="299">
        <f t="shared" si="44"/>
        <v>3898500</v>
      </c>
      <c r="M90" s="301">
        <f t="shared" si="44"/>
        <v>1851196.72</v>
      </c>
      <c r="N90" s="323">
        <f t="shared" si="44"/>
        <v>5999100</v>
      </c>
      <c r="O90" s="301">
        <f t="shared" si="44"/>
        <v>60000</v>
      </c>
      <c r="P90" s="301">
        <f t="shared" si="44"/>
        <v>10082</v>
      </c>
      <c r="Q90" s="302">
        <f t="shared" si="44"/>
        <v>60000</v>
      </c>
      <c r="R90" s="301">
        <f t="shared" si="44"/>
        <v>1685000</v>
      </c>
      <c r="S90" s="301">
        <f t="shared" si="44"/>
        <v>702574.5</v>
      </c>
      <c r="T90" s="302">
        <f t="shared" si="44"/>
        <v>2134600</v>
      </c>
      <c r="U90" s="301">
        <f t="shared" si="44"/>
        <v>12500</v>
      </c>
      <c r="V90" s="301">
        <f t="shared" si="44"/>
        <v>0</v>
      </c>
      <c r="W90" s="298">
        <f t="shared" si="44"/>
        <v>12500</v>
      </c>
      <c r="X90" s="303">
        <f>SUM(X91:X107)</f>
        <v>0</v>
      </c>
      <c r="Y90" s="301">
        <f t="shared" si="44"/>
        <v>0</v>
      </c>
      <c r="Z90" s="302">
        <f t="shared" si="44"/>
        <v>518000</v>
      </c>
      <c r="AA90" s="301">
        <f t="shared" si="44"/>
        <v>0</v>
      </c>
      <c r="AB90" s="301">
        <f t="shared" si="44"/>
        <v>0</v>
      </c>
      <c r="AC90" s="302">
        <f t="shared" si="44"/>
        <v>388000</v>
      </c>
      <c r="AD90" s="301">
        <f t="shared" si="44"/>
        <v>2141000</v>
      </c>
      <c r="AE90" s="301">
        <f t="shared" si="44"/>
        <v>1138540.22</v>
      </c>
      <c r="AF90" s="300">
        <f t="shared" si="44"/>
        <v>2886000</v>
      </c>
      <c r="AG90" s="301">
        <f t="shared" si="44"/>
        <v>1800500</v>
      </c>
      <c r="AH90" s="295">
        <f t="shared" si="44"/>
        <v>1046501.8</v>
      </c>
      <c r="AI90" s="300">
        <f>SUM(AI91:AI107)</f>
        <v>2356500</v>
      </c>
      <c r="AJ90" s="301">
        <f t="shared" si="44"/>
        <v>0</v>
      </c>
      <c r="AK90" s="295">
        <f t="shared" si="44"/>
        <v>19275</v>
      </c>
      <c r="AL90" s="298">
        <f t="shared" si="44"/>
        <v>0</v>
      </c>
      <c r="AM90" s="303">
        <f t="shared" si="44"/>
        <v>280000</v>
      </c>
      <c r="AN90" s="295">
        <f t="shared" si="44"/>
        <v>38888</v>
      </c>
      <c r="AO90" s="302">
        <f t="shared" si="44"/>
        <v>236000</v>
      </c>
      <c r="AP90" s="301">
        <f t="shared" si="44"/>
        <v>1480500</v>
      </c>
      <c r="AQ90" s="295">
        <f t="shared" si="44"/>
        <v>988338.8</v>
      </c>
      <c r="AR90" s="304">
        <f t="shared" si="44"/>
        <v>2125500</v>
      </c>
      <c r="AS90" s="301">
        <f t="shared" si="44"/>
        <v>40000</v>
      </c>
      <c r="AT90" s="301">
        <f t="shared" si="44"/>
        <v>0</v>
      </c>
      <c r="AU90" s="300">
        <f>SUM(AU91:AU107)</f>
        <v>20000</v>
      </c>
    </row>
    <row r="91" spans="1:47" x14ac:dyDescent="0.2">
      <c r="A91" s="236">
        <v>80</v>
      </c>
      <c r="B91" s="237" t="s">
        <v>1578</v>
      </c>
      <c r="C91" s="238" t="s">
        <v>1579</v>
      </c>
      <c r="D91" s="239">
        <f t="shared" ref="D91:E107" si="45">SUM(I91,L91,AG91)</f>
        <v>400000</v>
      </c>
      <c r="E91" s="305">
        <f t="shared" si="45"/>
        <v>218032.8</v>
      </c>
      <c r="F91" s="241">
        <f t="shared" si="7"/>
        <v>0.54508199999999996</v>
      </c>
      <c r="G91" s="287">
        <f t="shared" ref="G91:G122" si="46">SUM(K91,N91,AI91)</f>
        <v>500000</v>
      </c>
      <c r="H91" s="243"/>
      <c r="I91" s="244"/>
      <c r="J91" s="266"/>
      <c r="K91" s="258"/>
      <c r="L91" s="245">
        <f t="shared" si="4"/>
        <v>0</v>
      </c>
      <c r="M91" s="248">
        <f t="shared" si="4"/>
        <v>0</v>
      </c>
      <c r="N91" s="247">
        <f t="shared" si="4"/>
        <v>0</v>
      </c>
      <c r="O91" s="248"/>
      <c r="P91" s="266"/>
      <c r="Q91" s="250"/>
      <c r="R91" s="251"/>
      <c r="S91" s="266"/>
      <c r="T91" s="250"/>
      <c r="U91" s="252"/>
      <c r="V91" s="267"/>
      <c r="W91" s="258"/>
      <c r="X91" s="254"/>
      <c r="Y91" s="255"/>
      <c r="Z91" s="250"/>
      <c r="AA91" s="255"/>
      <c r="AB91" s="255"/>
      <c r="AC91" s="250"/>
      <c r="AD91" s="244">
        <v>0</v>
      </c>
      <c r="AE91" s="267"/>
      <c r="AF91" s="256"/>
      <c r="AG91" s="248">
        <f t="shared" si="42"/>
        <v>400000</v>
      </c>
      <c r="AH91" s="244">
        <f t="shared" si="42"/>
        <v>218032.8</v>
      </c>
      <c r="AI91" s="256">
        <f>SUM(AL91,AO91,AR91,AU91)</f>
        <v>500000</v>
      </c>
      <c r="AJ91" s="248"/>
      <c r="AK91" s="267"/>
      <c r="AL91" s="258"/>
      <c r="AM91" s="286"/>
      <c r="AN91" s="267"/>
      <c r="AO91" s="250"/>
      <c r="AP91" s="248">
        <v>400000</v>
      </c>
      <c r="AQ91" s="285">
        <v>218032.8</v>
      </c>
      <c r="AR91" s="260">
        <v>500000</v>
      </c>
      <c r="AS91" s="248"/>
      <c r="AT91" s="267"/>
      <c r="AU91" s="256"/>
    </row>
    <row r="92" spans="1:47" x14ac:dyDescent="0.2">
      <c r="A92" s="236">
        <v>81</v>
      </c>
      <c r="B92" s="237" t="s">
        <v>1580</v>
      </c>
      <c r="C92" s="238" t="s">
        <v>1581</v>
      </c>
      <c r="D92" s="239">
        <f t="shared" si="45"/>
        <v>830000</v>
      </c>
      <c r="E92" s="305">
        <f t="shared" si="45"/>
        <v>732672</v>
      </c>
      <c r="F92" s="241">
        <f t="shared" si="7"/>
        <v>0.88273734939759041</v>
      </c>
      <c r="G92" s="287">
        <f t="shared" si="46"/>
        <v>1490000</v>
      </c>
      <c r="H92" s="243"/>
      <c r="I92" s="244"/>
      <c r="J92" s="266"/>
      <c r="K92" s="258"/>
      <c r="L92" s="245">
        <f t="shared" si="4"/>
        <v>0</v>
      </c>
      <c r="M92" s="248">
        <f t="shared" si="4"/>
        <v>83560</v>
      </c>
      <c r="N92" s="247">
        <f t="shared" si="4"/>
        <v>150000</v>
      </c>
      <c r="O92" s="248"/>
      <c r="P92" s="266"/>
      <c r="Q92" s="250"/>
      <c r="R92" s="251"/>
      <c r="S92" s="266"/>
      <c r="T92" s="250"/>
      <c r="U92" s="252"/>
      <c r="V92" s="267"/>
      <c r="W92" s="258"/>
      <c r="X92" s="254"/>
      <c r="Y92" s="255"/>
      <c r="Z92" s="250"/>
      <c r="AA92" s="255"/>
      <c r="AB92" s="255"/>
      <c r="AC92" s="250"/>
      <c r="AD92" s="244"/>
      <c r="AE92" s="285">
        <v>83560</v>
      </c>
      <c r="AF92" s="256">
        <v>150000</v>
      </c>
      <c r="AG92" s="248">
        <f t="shared" si="42"/>
        <v>830000</v>
      </c>
      <c r="AH92" s="244">
        <f t="shared" si="42"/>
        <v>649112</v>
      </c>
      <c r="AI92" s="256">
        <f>SUM(AL92,AO92,AR92,AU92)</f>
        <v>1340000</v>
      </c>
      <c r="AJ92" s="248"/>
      <c r="AK92" s="267"/>
      <c r="AL92" s="258"/>
      <c r="AM92" s="286">
        <v>30000</v>
      </c>
      <c r="AN92" s="285">
        <v>16800</v>
      </c>
      <c r="AO92" s="250">
        <v>40000</v>
      </c>
      <c r="AP92" s="248">
        <v>800000</v>
      </c>
      <c r="AQ92" s="285">
        <v>632312</v>
      </c>
      <c r="AR92" s="260">
        <v>1300000</v>
      </c>
      <c r="AS92" s="248"/>
      <c r="AT92" s="267"/>
      <c r="AU92" s="256"/>
    </row>
    <row r="93" spans="1:47" x14ac:dyDescent="0.2">
      <c r="A93" s="236">
        <v>83</v>
      </c>
      <c r="B93" s="237" t="s">
        <v>1582</v>
      </c>
      <c r="C93" s="238" t="s">
        <v>1583</v>
      </c>
      <c r="D93" s="239">
        <f t="shared" si="45"/>
        <v>205000</v>
      </c>
      <c r="E93" s="305">
        <f t="shared" si="45"/>
        <v>128400</v>
      </c>
      <c r="F93" s="241">
        <f t="shared" si="7"/>
        <v>0.62634146341463415</v>
      </c>
      <c r="G93" s="287">
        <f t="shared" si="46"/>
        <v>314000</v>
      </c>
      <c r="H93" s="243"/>
      <c r="I93" s="244">
        <v>45000</v>
      </c>
      <c r="J93" s="283">
        <v>28350</v>
      </c>
      <c r="K93" s="258">
        <v>50000</v>
      </c>
      <c r="L93" s="245">
        <f t="shared" si="4"/>
        <v>80000</v>
      </c>
      <c r="M93" s="248">
        <f t="shared" si="4"/>
        <v>78775</v>
      </c>
      <c r="N93" s="247">
        <f t="shared" si="4"/>
        <v>204000</v>
      </c>
      <c r="O93" s="248">
        <v>8000</v>
      </c>
      <c r="P93" s="283">
        <v>0</v>
      </c>
      <c r="Q93" s="250">
        <v>8000</v>
      </c>
      <c r="R93" s="251">
        <v>10000</v>
      </c>
      <c r="S93" s="283">
        <v>0</v>
      </c>
      <c r="T93" s="250">
        <v>10000</v>
      </c>
      <c r="U93" s="252">
        <v>2000</v>
      </c>
      <c r="V93" s="285">
        <v>0</v>
      </c>
      <c r="W93" s="258">
        <v>2000</v>
      </c>
      <c r="X93" s="254"/>
      <c r="Y93" s="255"/>
      <c r="Z93" s="250">
        <v>4000</v>
      </c>
      <c r="AA93" s="255"/>
      <c r="AB93" s="255"/>
      <c r="AC93" s="250">
        <v>40000</v>
      </c>
      <c r="AD93" s="244">
        <v>60000</v>
      </c>
      <c r="AE93" s="285">
        <v>78775</v>
      </c>
      <c r="AF93" s="256">
        <v>140000</v>
      </c>
      <c r="AG93" s="248">
        <f t="shared" si="42"/>
        <v>80000</v>
      </c>
      <c r="AH93" s="244">
        <f t="shared" si="42"/>
        <v>21275</v>
      </c>
      <c r="AI93" s="256">
        <f>SUM(AL93,AO93,AR93,AU93)</f>
        <v>60000</v>
      </c>
      <c r="AJ93" s="248"/>
      <c r="AK93" s="285">
        <v>19275</v>
      </c>
      <c r="AL93" s="258"/>
      <c r="AM93" s="286">
        <v>22000</v>
      </c>
      <c r="AN93" s="285">
        <v>2000</v>
      </c>
      <c r="AO93" s="250">
        <v>20000</v>
      </c>
      <c r="AP93" s="248">
        <v>18000</v>
      </c>
      <c r="AQ93" s="285">
        <v>0</v>
      </c>
      <c r="AR93" s="260">
        <v>20000</v>
      </c>
      <c r="AS93" s="248">
        <v>40000</v>
      </c>
      <c r="AT93" s="285">
        <v>0</v>
      </c>
      <c r="AU93" s="256">
        <v>20000</v>
      </c>
    </row>
    <row r="94" spans="1:47" x14ac:dyDescent="0.2">
      <c r="A94" s="236">
        <v>84</v>
      </c>
      <c r="B94" s="237" t="s">
        <v>1584</v>
      </c>
      <c r="C94" s="238" t="s">
        <v>1585</v>
      </c>
      <c r="D94" s="239">
        <f t="shared" si="45"/>
        <v>130000</v>
      </c>
      <c r="E94" s="305">
        <f t="shared" si="45"/>
        <v>84648</v>
      </c>
      <c r="F94" s="241">
        <f t="shared" si="7"/>
        <v>0.65113846153846155</v>
      </c>
      <c r="G94" s="287">
        <f t="shared" si="46"/>
        <v>170000</v>
      </c>
      <c r="H94" s="243"/>
      <c r="I94" s="244"/>
      <c r="J94" s="283"/>
      <c r="K94" s="258"/>
      <c r="L94" s="245">
        <f t="shared" si="4"/>
        <v>0</v>
      </c>
      <c r="M94" s="248">
        <f t="shared" si="4"/>
        <v>0</v>
      </c>
      <c r="N94" s="247">
        <f t="shared" si="4"/>
        <v>0</v>
      </c>
      <c r="O94" s="248"/>
      <c r="P94" s="283"/>
      <c r="Q94" s="250"/>
      <c r="R94" s="251"/>
      <c r="S94" s="283"/>
      <c r="T94" s="250"/>
      <c r="U94" s="252"/>
      <c r="V94" s="285"/>
      <c r="W94" s="258"/>
      <c r="X94" s="254"/>
      <c r="Y94" s="255"/>
      <c r="Z94" s="250"/>
      <c r="AA94" s="255"/>
      <c r="AB94" s="255"/>
      <c r="AC94" s="250"/>
      <c r="AD94" s="244"/>
      <c r="AE94" s="285"/>
      <c r="AF94" s="256"/>
      <c r="AG94" s="248">
        <f t="shared" si="42"/>
        <v>130000</v>
      </c>
      <c r="AH94" s="244">
        <f t="shared" si="42"/>
        <v>84648</v>
      </c>
      <c r="AI94" s="256">
        <f t="shared" si="24"/>
        <v>170000</v>
      </c>
      <c r="AJ94" s="248"/>
      <c r="AK94" s="285"/>
      <c r="AL94" s="258"/>
      <c r="AM94" s="286">
        <v>65000</v>
      </c>
      <c r="AN94" s="285">
        <v>8228</v>
      </c>
      <c r="AO94" s="250">
        <v>80000</v>
      </c>
      <c r="AP94" s="248">
        <v>65000</v>
      </c>
      <c r="AQ94" s="285">
        <v>76420</v>
      </c>
      <c r="AR94" s="260">
        <v>90000</v>
      </c>
      <c r="AS94" s="248"/>
      <c r="AT94" s="285"/>
      <c r="AU94" s="256"/>
    </row>
    <row r="95" spans="1:47" x14ac:dyDescent="0.2">
      <c r="A95" s="236">
        <v>85</v>
      </c>
      <c r="B95" s="237" t="s">
        <v>1586</v>
      </c>
      <c r="C95" s="238" t="s">
        <v>1587</v>
      </c>
      <c r="D95" s="239">
        <f t="shared" si="45"/>
        <v>40000</v>
      </c>
      <c r="E95" s="305">
        <f t="shared" si="45"/>
        <v>0</v>
      </c>
      <c r="F95" s="241">
        <f t="shared" si="7"/>
        <v>0</v>
      </c>
      <c r="G95" s="287">
        <f t="shared" si="46"/>
        <v>40000</v>
      </c>
      <c r="H95" s="243"/>
      <c r="I95" s="244"/>
      <c r="J95" s="283"/>
      <c r="K95" s="258"/>
      <c r="L95" s="245">
        <f t="shared" si="4"/>
        <v>0</v>
      </c>
      <c r="M95" s="248">
        <f t="shared" si="4"/>
        <v>0</v>
      </c>
      <c r="N95" s="247">
        <f t="shared" si="4"/>
        <v>0</v>
      </c>
      <c r="O95" s="248"/>
      <c r="P95" s="283"/>
      <c r="Q95" s="250"/>
      <c r="R95" s="251"/>
      <c r="S95" s="283"/>
      <c r="T95" s="250"/>
      <c r="U95" s="252"/>
      <c r="V95" s="285"/>
      <c r="W95" s="258"/>
      <c r="X95" s="254"/>
      <c r="Y95" s="255"/>
      <c r="Z95" s="250"/>
      <c r="AA95" s="255"/>
      <c r="AB95" s="255"/>
      <c r="AC95" s="250"/>
      <c r="AD95" s="244"/>
      <c r="AE95" s="285"/>
      <c r="AF95" s="256"/>
      <c r="AG95" s="248">
        <f t="shared" si="42"/>
        <v>40000</v>
      </c>
      <c r="AH95" s="244">
        <f t="shared" si="42"/>
        <v>0</v>
      </c>
      <c r="AI95" s="256">
        <f t="shared" si="24"/>
        <v>40000</v>
      </c>
      <c r="AJ95" s="248"/>
      <c r="AK95" s="285"/>
      <c r="AL95" s="258"/>
      <c r="AM95" s="286"/>
      <c r="AN95" s="285"/>
      <c r="AO95" s="250"/>
      <c r="AP95" s="248">
        <v>40000</v>
      </c>
      <c r="AQ95" s="285">
        <v>0</v>
      </c>
      <c r="AR95" s="260">
        <v>40000</v>
      </c>
      <c r="AS95" s="248"/>
      <c r="AT95" s="285"/>
      <c r="AU95" s="256"/>
    </row>
    <row r="96" spans="1:47" x14ac:dyDescent="0.2">
      <c r="A96" s="236">
        <v>86</v>
      </c>
      <c r="B96" s="237" t="s">
        <v>1588</v>
      </c>
      <c r="C96" s="238" t="s">
        <v>1589</v>
      </c>
      <c r="D96" s="239">
        <f t="shared" si="45"/>
        <v>19500</v>
      </c>
      <c r="E96" s="305">
        <f t="shared" si="45"/>
        <v>11000</v>
      </c>
      <c r="F96" s="241">
        <f t="shared" si="7"/>
        <v>0.5641025641025641</v>
      </c>
      <c r="G96" s="287">
        <f t="shared" si="46"/>
        <v>55500</v>
      </c>
      <c r="H96" s="243"/>
      <c r="I96" s="244">
        <v>2000</v>
      </c>
      <c r="J96" s="283">
        <v>500</v>
      </c>
      <c r="K96" s="258">
        <v>2000</v>
      </c>
      <c r="L96" s="245">
        <f t="shared" si="4"/>
        <v>7500</v>
      </c>
      <c r="M96" s="248">
        <f t="shared" si="4"/>
        <v>6200</v>
      </c>
      <c r="N96" s="247">
        <f t="shared" si="4"/>
        <v>44500</v>
      </c>
      <c r="O96" s="248">
        <v>1000</v>
      </c>
      <c r="P96" s="283">
        <v>0</v>
      </c>
      <c r="Q96" s="250">
        <v>1000</v>
      </c>
      <c r="R96" s="251"/>
      <c r="S96" s="283">
        <v>5700</v>
      </c>
      <c r="T96" s="250">
        <v>12000</v>
      </c>
      <c r="U96" s="252">
        <v>500</v>
      </c>
      <c r="V96" s="285">
        <v>0</v>
      </c>
      <c r="W96" s="258">
        <v>500</v>
      </c>
      <c r="X96" s="254"/>
      <c r="Y96" s="255"/>
      <c r="Z96" s="250">
        <v>5000</v>
      </c>
      <c r="AA96" s="255"/>
      <c r="AB96" s="255"/>
      <c r="AC96" s="250">
        <v>5000</v>
      </c>
      <c r="AD96" s="244">
        <v>6000</v>
      </c>
      <c r="AE96" s="285">
        <v>500</v>
      </c>
      <c r="AF96" s="256">
        <v>21000</v>
      </c>
      <c r="AG96" s="248">
        <f t="shared" si="42"/>
        <v>10000</v>
      </c>
      <c r="AH96" s="244">
        <f t="shared" si="42"/>
        <v>4300</v>
      </c>
      <c r="AI96" s="256">
        <f t="shared" si="24"/>
        <v>9000</v>
      </c>
      <c r="AJ96" s="248"/>
      <c r="AK96" s="285"/>
      <c r="AL96" s="258"/>
      <c r="AM96" s="286">
        <v>8000</v>
      </c>
      <c r="AN96" s="285">
        <v>4300</v>
      </c>
      <c r="AO96" s="250">
        <v>6000</v>
      </c>
      <c r="AP96" s="248">
        <v>2000</v>
      </c>
      <c r="AQ96" s="285">
        <v>0</v>
      </c>
      <c r="AR96" s="250">
        <v>3000</v>
      </c>
      <c r="AS96" s="248"/>
      <c r="AT96" s="285"/>
      <c r="AU96" s="256"/>
    </row>
    <row r="97" spans="1:47" x14ac:dyDescent="0.2">
      <c r="A97" s="236">
        <v>87</v>
      </c>
      <c r="B97" s="237" t="s">
        <v>1590</v>
      </c>
      <c r="C97" s="238" t="s">
        <v>1591</v>
      </c>
      <c r="D97" s="239">
        <f t="shared" si="45"/>
        <v>13000</v>
      </c>
      <c r="E97" s="305">
        <f t="shared" si="45"/>
        <v>1014</v>
      </c>
      <c r="F97" s="241">
        <f t="shared" si="7"/>
        <v>7.8E-2</v>
      </c>
      <c r="G97" s="287">
        <f t="shared" si="46"/>
        <v>15000</v>
      </c>
      <c r="H97" s="243"/>
      <c r="I97" s="244"/>
      <c r="J97" s="283"/>
      <c r="K97" s="258"/>
      <c r="L97" s="245">
        <f t="shared" si="4"/>
        <v>13000</v>
      </c>
      <c r="M97" s="248">
        <f t="shared" si="4"/>
        <v>0</v>
      </c>
      <c r="N97" s="247">
        <f t="shared" si="4"/>
        <v>13000</v>
      </c>
      <c r="O97" s="248"/>
      <c r="P97" s="283"/>
      <c r="Q97" s="250"/>
      <c r="R97" s="251">
        <v>8000</v>
      </c>
      <c r="S97" s="283"/>
      <c r="T97" s="250">
        <v>8000</v>
      </c>
      <c r="U97" s="252"/>
      <c r="V97" s="285"/>
      <c r="W97" s="258"/>
      <c r="X97" s="254"/>
      <c r="Y97" s="255"/>
      <c r="Z97" s="250"/>
      <c r="AA97" s="255"/>
      <c r="AB97" s="255"/>
      <c r="AC97" s="250"/>
      <c r="AD97" s="244">
        <v>5000</v>
      </c>
      <c r="AE97" s="285">
        <v>0</v>
      </c>
      <c r="AF97" s="256">
        <v>5000</v>
      </c>
      <c r="AG97" s="244">
        <f t="shared" si="42"/>
        <v>0</v>
      </c>
      <c r="AH97" s="244">
        <f t="shared" si="42"/>
        <v>1014</v>
      </c>
      <c r="AI97" s="256">
        <f t="shared" si="24"/>
        <v>2000</v>
      </c>
      <c r="AJ97" s="248"/>
      <c r="AK97" s="285"/>
      <c r="AL97" s="258"/>
      <c r="AM97" s="286"/>
      <c r="AN97" s="285"/>
      <c r="AO97" s="250"/>
      <c r="AP97" s="248">
        <v>0</v>
      </c>
      <c r="AQ97" s="285">
        <v>1014</v>
      </c>
      <c r="AR97" s="250">
        <v>2000</v>
      </c>
      <c r="AS97" s="248"/>
      <c r="AT97" s="285"/>
      <c r="AU97" s="256"/>
    </row>
    <row r="98" spans="1:47" x14ac:dyDescent="0.2">
      <c r="A98" s="236">
        <v>88</v>
      </c>
      <c r="B98" s="237" t="s">
        <v>1592</v>
      </c>
      <c r="C98" s="238" t="s">
        <v>1593</v>
      </c>
      <c r="D98" s="239">
        <f t="shared" si="45"/>
        <v>200000</v>
      </c>
      <c r="E98" s="305">
        <f t="shared" si="45"/>
        <v>0</v>
      </c>
      <c r="F98" s="241">
        <f t="shared" ref="F98:F123" si="47">E98/D98</f>
        <v>0</v>
      </c>
      <c r="G98" s="287">
        <f t="shared" si="46"/>
        <v>200000</v>
      </c>
      <c r="H98" s="243"/>
      <c r="I98" s="244"/>
      <c r="J98" s="283"/>
      <c r="K98" s="258"/>
      <c r="L98" s="245">
        <f t="shared" si="4"/>
        <v>200000</v>
      </c>
      <c r="M98" s="248">
        <f t="shared" si="4"/>
        <v>0</v>
      </c>
      <c r="N98" s="247">
        <f t="shared" si="4"/>
        <v>200000</v>
      </c>
      <c r="O98" s="248"/>
      <c r="P98" s="283"/>
      <c r="Q98" s="250"/>
      <c r="R98" s="251"/>
      <c r="S98" s="283"/>
      <c r="T98" s="250"/>
      <c r="U98" s="252"/>
      <c r="V98" s="285"/>
      <c r="W98" s="258"/>
      <c r="X98" s="254"/>
      <c r="Y98" s="255"/>
      <c r="Z98" s="250"/>
      <c r="AA98" s="255"/>
      <c r="AB98" s="255"/>
      <c r="AC98" s="250"/>
      <c r="AD98" s="244">
        <v>200000</v>
      </c>
      <c r="AE98" s="285">
        <v>0</v>
      </c>
      <c r="AF98" s="256">
        <v>200000</v>
      </c>
      <c r="AG98" s="244">
        <f t="shared" si="42"/>
        <v>0</v>
      </c>
      <c r="AH98" s="244">
        <f t="shared" si="42"/>
        <v>0</v>
      </c>
      <c r="AI98" s="256">
        <f t="shared" si="24"/>
        <v>0</v>
      </c>
      <c r="AJ98" s="248"/>
      <c r="AK98" s="285"/>
      <c r="AL98" s="258"/>
      <c r="AM98" s="286"/>
      <c r="AN98" s="285"/>
      <c r="AO98" s="250"/>
      <c r="AP98" s="248"/>
      <c r="AQ98" s="285"/>
      <c r="AR98" s="250"/>
      <c r="AS98" s="248"/>
      <c r="AT98" s="285"/>
      <c r="AU98" s="256"/>
    </row>
    <row r="99" spans="1:47" x14ac:dyDescent="0.2">
      <c r="A99" s="236">
        <v>89</v>
      </c>
      <c r="B99" s="237" t="s">
        <v>1594</v>
      </c>
      <c r="C99" s="238" t="s">
        <v>1595</v>
      </c>
      <c r="D99" s="239">
        <f t="shared" si="45"/>
        <v>1500000</v>
      </c>
      <c r="E99" s="305">
        <f t="shared" si="45"/>
        <v>660217.5</v>
      </c>
      <c r="F99" s="241">
        <f t="shared" si="47"/>
        <v>0.44014500000000001</v>
      </c>
      <c r="G99" s="287">
        <f>SUM(K99,N99,AI99)</f>
        <v>1900000</v>
      </c>
      <c r="H99" s="243"/>
      <c r="I99" s="244"/>
      <c r="J99" s="283"/>
      <c r="K99" s="258"/>
      <c r="L99" s="245">
        <f t="shared" si="4"/>
        <v>1500000</v>
      </c>
      <c r="M99" s="248">
        <f t="shared" si="4"/>
        <v>660217.5</v>
      </c>
      <c r="N99" s="247">
        <f t="shared" si="4"/>
        <v>1900000</v>
      </c>
      <c r="O99" s="248"/>
      <c r="P99" s="283"/>
      <c r="Q99" s="250"/>
      <c r="R99" s="251">
        <v>1500000</v>
      </c>
      <c r="S99" s="283">
        <v>660217.5</v>
      </c>
      <c r="T99" s="250">
        <v>1900000</v>
      </c>
      <c r="U99" s="252"/>
      <c r="V99" s="285"/>
      <c r="W99" s="258"/>
      <c r="X99" s="254"/>
      <c r="Y99" s="255"/>
      <c r="Z99" s="250"/>
      <c r="AA99" s="255"/>
      <c r="AB99" s="255"/>
      <c r="AC99" s="250"/>
      <c r="AD99" s="244"/>
      <c r="AE99" s="285"/>
      <c r="AF99" s="256"/>
      <c r="AG99" s="244">
        <f t="shared" si="42"/>
        <v>0</v>
      </c>
      <c r="AH99" s="244">
        <f t="shared" si="42"/>
        <v>0</v>
      </c>
      <c r="AI99" s="256">
        <f t="shared" si="24"/>
        <v>0</v>
      </c>
      <c r="AJ99" s="248"/>
      <c r="AK99" s="285"/>
      <c r="AL99" s="258"/>
      <c r="AM99" s="286"/>
      <c r="AN99" s="285"/>
      <c r="AO99" s="250"/>
      <c r="AP99" s="248"/>
      <c r="AQ99" s="285"/>
      <c r="AR99" s="250"/>
      <c r="AS99" s="248"/>
      <c r="AT99" s="285"/>
      <c r="AU99" s="256"/>
    </row>
    <row r="100" spans="1:47" x14ac:dyDescent="0.2">
      <c r="A100" s="236">
        <v>91</v>
      </c>
      <c r="B100" s="237" t="s">
        <v>1596</v>
      </c>
      <c r="C100" s="238" t="s">
        <v>1597</v>
      </c>
      <c r="D100" s="239">
        <f t="shared" si="45"/>
        <v>150000</v>
      </c>
      <c r="E100" s="305">
        <f t="shared" si="45"/>
        <v>34116</v>
      </c>
      <c r="F100" s="241">
        <f t="shared" si="47"/>
        <v>0.22744</v>
      </c>
      <c r="G100" s="287">
        <f t="shared" si="46"/>
        <v>187600</v>
      </c>
      <c r="H100" s="243"/>
      <c r="I100" s="244"/>
      <c r="J100" s="283"/>
      <c r="K100" s="258"/>
      <c r="L100" s="245">
        <f t="shared" si="4"/>
        <v>150000</v>
      </c>
      <c r="M100" s="248">
        <f t="shared" si="4"/>
        <v>34116</v>
      </c>
      <c r="N100" s="247">
        <f t="shared" si="4"/>
        <v>187600</v>
      </c>
      <c r="O100" s="248"/>
      <c r="P100" s="283"/>
      <c r="Q100" s="250"/>
      <c r="R100" s="251">
        <v>150000</v>
      </c>
      <c r="S100" s="283">
        <v>34116</v>
      </c>
      <c r="T100" s="250">
        <v>187600</v>
      </c>
      <c r="U100" s="252"/>
      <c r="V100" s="285"/>
      <c r="W100" s="258"/>
      <c r="X100" s="254"/>
      <c r="Y100" s="255"/>
      <c r="Z100" s="250"/>
      <c r="AA100" s="255"/>
      <c r="AB100" s="255"/>
      <c r="AC100" s="250"/>
      <c r="AD100" s="244"/>
      <c r="AE100" s="285"/>
      <c r="AF100" s="256"/>
      <c r="AG100" s="244">
        <f t="shared" si="42"/>
        <v>0</v>
      </c>
      <c r="AH100" s="244">
        <f t="shared" si="42"/>
        <v>0</v>
      </c>
      <c r="AI100" s="256">
        <f t="shared" si="24"/>
        <v>0</v>
      </c>
      <c r="AJ100" s="248"/>
      <c r="AK100" s="285"/>
      <c r="AL100" s="258"/>
      <c r="AM100" s="286"/>
      <c r="AN100" s="285"/>
      <c r="AO100" s="250"/>
      <c r="AP100" s="248"/>
      <c r="AQ100" s="285"/>
      <c r="AR100" s="250"/>
      <c r="AS100" s="248"/>
      <c r="AT100" s="285"/>
      <c r="AU100" s="256"/>
    </row>
    <row r="101" spans="1:47" x14ac:dyDescent="0.2">
      <c r="A101" s="236">
        <v>94</v>
      </c>
      <c r="B101" s="237" t="s">
        <v>1598</v>
      </c>
      <c r="C101" s="238" t="s">
        <v>1599</v>
      </c>
      <c r="D101" s="239">
        <f t="shared" si="45"/>
        <v>500000</v>
      </c>
      <c r="E101" s="305">
        <f t="shared" si="45"/>
        <v>0</v>
      </c>
      <c r="F101" s="241">
        <f t="shared" si="47"/>
        <v>0</v>
      </c>
      <c r="G101" s="287">
        <f t="shared" si="46"/>
        <v>300000</v>
      </c>
      <c r="H101" s="243"/>
      <c r="I101" s="244"/>
      <c r="J101" s="283"/>
      <c r="K101" s="258"/>
      <c r="L101" s="245">
        <f t="shared" si="4"/>
        <v>500000</v>
      </c>
      <c r="M101" s="248">
        <f t="shared" si="4"/>
        <v>0</v>
      </c>
      <c r="N101" s="247">
        <f t="shared" si="4"/>
        <v>300000</v>
      </c>
      <c r="O101" s="248"/>
      <c r="P101" s="283"/>
      <c r="Q101" s="250"/>
      <c r="R101" s="251"/>
      <c r="S101" s="283"/>
      <c r="T101" s="250"/>
      <c r="U101" s="252"/>
      <c r="V101" s="285"/>
      <c r="W101" s="258"/>
      <c r="X101" s="254"/>
      <c r="Y101" s="255"/>
      <c r="Z101" s="250"/>
      <c r="AA101" s="255"/>
      <c r="AB101" s="255"/>
      <c r="AC101" s="258"/>
      <c r="AD101" s="286">
        <v>500000</v>
      </c>
      <c r="AE101" s="285">
        <v>0</v>
      </c>
      <c r="AF101" s="256">
        <v>300000</v>
      </c>
      <c r="AG101" s="244">
        <f t="shared" si="42"/>
        <v>0</v>
      </c>
      <c r="AH101" s="244">
        <f t="shared" si="42"/>
        <v>0</v>
      </c>
      <c r="AI101" s="256">
        <f t="shared" si="24"/>
        <v>0</v>
      </c>
      <c r="AJ101" s="248"/>
      <c r="AK101" s="285"/>
      <c r="AL101" s="258"/>
      <c r="AM101" s="286"/>
      <c r="AN101" s="285"/>
      <c r="AO101" s="250"/>
      <c r="AP101" s="248"/>
      <c r="AQ101" s="285"/>
      <c r="AR101" s="250"/>
      <c r="AS101" s="248"/>
      <c r="AT101" s="285"/>
      <c r="AU101" s="256"/>
    </row>
    <row r="102" spans="1:47" x14ac:dyDescent="0.2">
      <c r="A102" s="236">
        <v>96</v>
      </c>
      <c r="B102" s="237" t="s">
        <v>1600</v>
      </c>
      <c r="C102" s="238" t="s">
        <v>1601</v>
      </c>
      <c r="D102" s="239">
        <f t="shared" si="45"/>
        <v>15500</v>
      </c>
      <c r="E102" s="305">
        <f t="shared" si="45"/>
        <v>5206.8500000000004</v>
      </c>
      <c r="F102" s="241">
        <f t="shared" si="47"/>
        <v>0.33592580645161291</v>
      </c>
      <c r="G102" s="287">
        <f t="shared" si="46"/>
        <v>18500</v>
      </c>
      <c r="H102" s="243"/>
      <c r="I102" s="244">
        <v>7000</v>
      </c>
      <c r="J102" s="283">
        <v>5206.8500000000004</v>
      </c>
      <c r="K102" s="258">
        <v>10000</v>
      </c>
      <c r="L102" s="245">
        <f t="shared" si="4"/>
        <v>8000</v>
      </c>
      <c r="M102" s="248">
        <f t="shared" si="4"/>
        <v>0</v>
      </c>
      <c r="N102" s="247">
        <f t="shared" si="4"/>
        <v>8000</v>
      </c>
      <c r="O102" s="248">
        <v>1000</v>
      </c>
      <c r="P102" s="283">
        <v>0</v>
      </c>
      <c r="Q102" s="250">
        <v>1000</v>
      </c>
      <c r="R102" s="251">
        <v>2000</v>
      </c>
      <c r="S102" s="283">
        <v>0</v>
      </c>
      <c r="T102" s="250">
        <v>2000</v>
      </c>
      <c r="U102" s="252"/>
      <c r="V102" s="285"/>
      <c r="W102" s="258"/>
      <c r="X102" s="254"/>
      <c r="Y102" s="255"/>
      <c r="Z102" s="250"/>
      <c r="AA102" s="255"/>
      <c r="AB102" s="255"/>
      <c r="AC102" s="258"/>
      <c r="AD102" s="286">
        <v>5000</v>
      </c>
      <c r="AE102" s="285">
        <v>0</v>
      </c>
      <c r="AF102" s="256">
        <v>5000</v>
      </c>
      <c r="AG102" s="244">
        <f t="shared" si="42"/>
        <v>500</v>
      </c>
      <c r="AH102" s="244">
        <f t="shared" si="42"/>
        <v>0</v>
      </c>
      <c r="AI102" s="256">
        <f t="shared" si="24"/>
        <v>500</v>
      </c>
      <c r="AJ102" s="248"/>
      <c r="AK102" s="285"/>
      <c r="AL102" s="258"/>
      <c r="AM102" s="286"/>
      <c r="AN102" s="285"/>
      <c r="AO102" s="250"/>
      <c r="AP102" s="248">
        <v>500</v>
      </c>
      <c r="AQ102" s="285">
        <v>0</v>
      </c>
      <c r="AR102" s="250">
        <v>500</v>
      </c>
      <c r="AS102" s="248"/>
      <c r="AT102" s="285"/>
      <c r="AU102" s="256"/>
    </row>
    <row r="103" spans="1:47" x14ac:dyDescent="0.2">
      <c r="A103" s="236">
        <v>97</v>
      </c>
      <c r="B103" s="237" t="s">
        <v>1602</v>
      </c>
      <c r="C103" s="238" t="s">
        <v>1603</v>
      </c>
      <c r="D103" s="239">
        <f t="shared" si="45"/>
        <v>0</v>
      </c>
      <c r="E103" s="305">
        <f t="shared" si="45"/>
        <v>3369.15</v>
      </c>
      <c r="F103" s="241">
        <v>0</v>
      </c>
      <c r="G103" s="287">
        <f t="shared" si="46"/>
        <v>5000</v>
      </c>
      <c r="H103" s="243"/>
      <c r="I103" s="244">
        <v>0</v>
      </c>
      <c r="J103" s="283">
        <v>3369.15</v>
      </c>
      <c r="K103" s="258">
        <v>5000</v>
      </c>
      <c r="L103" s="245">
        <f t="shared" si="4"/>
        <v>0</v>
      </c>
      <c r="M103" s="248">
        <f t="shared" si="4"/>
        <v>0</v>
      </c>
      <c r="N103" s="247">
        <f t="shared" si="4"/>
        <v>0</v>
      </c>
      <c r="O103" s="248"/>
      <c r="P103" s="283"/>
      <c r="Q103" s="250"/>
      <c r="R103" s="251"/>
      <c r="S103" s="283"/>
      <c r="T103" s="250"/>
      <c r="U103" s="252"/>
      <c r="V103" s="285"/>
      <c r="W103" s="258"/>
      <c r="X103" s="254"/>
      <c r="Y103" s="255"/>
      <c r="Z103" s="250"/>
      <c r="AA103" s="255"/>
      <c r="AB103" s="255"/>
      <c r="AC103" s="258"/>
      <c r="AD103" s="286"/>
      <c r="AE103" s="285"/>
      <c r="AF103" s="256"/>
      <c r="AG103" s="244">
        <f t="shared" si="42"/>
        <v>0</v>
      </c>
      <c r="AH103" s="244">
        <f t="shared" si="42"/>
        <v>0</v>
      </c>
      <c r="AI103" s="256">
        <f t="shared" si="24"/>
        <v>0</v>
      </c>
      <c r="AJ103" s="248"/>
      <c r="AK103" s="285"/>
      <c r="AL103" s="258"/>
      <c r="AM103" s="286"/>
      <c r="AN103" s="285"/>
      <c r="AO103" s="250"/>
      <c r="AP103" s="248"/>
      <c r="AQ103" s="285"/>
      <c r="AR103" s="250"/>
      <c r="AS103" s="248"/>
      <c r="AT103" s="285"/>
      <c r="AU103" s="256"/>
    </row>
    <row r="104" spans="1:47" x14ac:dyDescent="0.2">
      <c r="A104" s="236">
        <v>98</v>
      </c>
      <c r="B104" s="237" t="s">
        <v>1604</v>
      </c>
      <c r="C104" s="238" t="s">
        <v>1605</v>
      </c>
      <c r="D104" s="239">
        <f t="shared" si="45"/>
        <v>900000</v>
      </c>
      <c r="E104" s="305">
        <f t="shared" si="45"/>
        <v>703726.22</v>
      </c>
      <c r="F104" s="241">
        <f t="shared" si="47"/>
        <v>0.78191802222222218</v>
      </c>
      <c r="G104" s="287">
        <f t="shared" si="46"/>
        <v>2408000</v>
      </c>
      <c r="H104" s="243"/>
      <c r="I104" s="244">
        <v>100000</v>
      </c>
      <c r="J104" s="283">
        <v>66453.5</v>
      </c>
      <c r="K104" s="258">
        <v>120000</v>
      </c>
      <c r="L104" s="245">
        <f t="shared" si="4"/>
        <v>575000</v>
      </c>
      <c r="M104" s="248">
        <f t="shared" si="4"/>
        <v>582068.72</v>
      </c>
      <c r="N104" s="247">
        <f t="shared" si="4"/>
        <v>2118000</v>
      </c>
      <c r="O104" s="248">
        <v>50000</v>
      </c>
      <c r="P104" s="283">
        <v>10082</v>
      </c>
      <c r="Q104" s="250">
        <v>50000</v>
      </c>
      <c r="R104" s="251">
        <v>15000</v>
      </c>
      <c r="S104" s="283">
        <v>2541</v>
      </c>
      <c r="T104" s="250">
        <v>15000</v>
      </c>
      <c r="U104" s="252">
        <v>10000</v>
      </c>
      <c r="V104" s="285">
        <v>0</v>
      </c>
      <c r="W104" s="258">
        <v>10000</v>
      </c>
      <c r="X104" s="254"/>
      <c r="Y104" s="255"/>
      <c r="Z104" s="250">
        <v>500000</v>
      </c>
      <c r="AA104" s="255"/>
      <c r="AB104" s="255"/>
      <c r="AC104" s="258">
        <v>343000</v>
      </c>
      <c r="AD104" s="286">
        <v>500000</v>
      </c>
      <c r="AE104" s="285">
        <v>569445.72</v>
      </c>
      <c r="AF104" s="256">
        <v>1200000</v>
      </c>
      <c r="AG104" s="244">
        <f t="shared" si="42"/>
        <v>225000</v>
      </c>
      <c r="AH104" s="244">
        <f t="shared" si="42"/>
        <v>55204</v>
      </c>
      <c r="AI104" s="256">
        <f t="shared" si="24"/>
        <v>170000</v>
      </c>
      <c r="AJ104" s="248"/>
      <c r="AK104" s="285"/>
      <c r="AL104" s="258"/>
      <c r="AM104" s="286">
        <v>125000</v>
      </c>
      <c r="AN104" s="285">
        <v>0</v>
      </c>
      <c r="AO104" s="250">
        <v>60000</v>
      </c>
      <c r="AP104" s="248">
        <v>100000</v>
      </c>
      <c r="AQ104" s="285">
        <v>55204</v>
      </c>
      <c r="AR104" s="250">
        <v>110000</v>
      </c>
      <c r="AS104" s="248"/>
      <c r="AT104" s="285"/>
      <c r="AU104" s="256"/>
    </row>
    <row r="105" spans="1:47" x14ac:dyDescent="0.2">
      <c r="A105" s="236">
        <v>99</v>
      </c>
      <c r="B105" s="237" t="s">
        <v>1606</v>
      </c>
      <c r="C105" s="238" t="s">
        <v>1607</v>
      </c>
      <c r="D105" s="239">
        <f t="shared" si="45"/>
        <v>75000</v>
      </c>
      <c r="E105" s="305">
        <f t="shared" si="45"/>
        <v>7560</v>
      </c>
      <c r="F105" s="241">
        <f t="shared" si="47"/>
        <v>0.1008</v>
      </c>
      <c r="G105" s="287">
        <f t="shared" si="46"/>
        <v>50000</v>
      </c>
      <c r="H105" s="243"/>
      <c r="I105" s="244"/>
      <c r="J105" s="283">
        <v>0</v>
      </c>
      <c r="K105" s="258"/>
      <c r="L105" s="245">
        <f t="shared" si="4"/>
        <v>0</v>
      </c>
      <c r="M105" s="248">
        <f t="shared" si="4"/>
        <v>0</v>
      </c>
      <c r="N105" s="247">
        <f t="shared" si="4"/>
        <v>0</v>
      </c>
      <c r="O105" s="248"/>
      <c r="P105" s="283"/>
      <c r="Q105" s="250"/>
      <c r="R105" s="251"/>
      <c r="S105" s="283"/>
      <c r="T105" s="250"/>
      <c r="U105" s="252"/>
      <c r="V105" s="285"/>
      <c r="W105" s="258"/>
      <c r="X105" s="254"/>
      <c r="Y105" s="255"/>
      <c r="Z105" s="250"/>
      <c r="AA105" s="255"/>
      <c r="AB105" s="255"/>
      <c r="AC105" s="258"/>
      <c r="AD105" s="286"/>
      <c r="AE105" s="285"/>
      <c r="AF105" s="256"/>
      <c r="AG105" s="244">
        <f t="shared" si="42"/>
        <v>75000</v>
      </c>
      <c r="AH105" s="244">
        <f t="shared" si="42"/>
        <v>7560</v>
      </c>
      <c r="AI105" s="256">
        <v>50000</v>
      </c>
      <c r="AJ105" s="248"/>
      <c r="AK105" s="285"/>
      <c r="AL105" s="258"/>
      <c r="AM105" s="286">
        <v>25000</v>
      </c>
      <c r="AN105" s="285">
        <v>7560</v>
      </c>
      <c r="AO105" s="250">
        <v>25000</v>
      </c>
      <c r="AP105" s="248">
        <v>50000</v>
      </c>
      <c r="AQ105" s="285">
        <v>0</v>
      </c>
      <c r="AR105" s="250">
        <v>50000</v>
      </c>
      <c r="AS105" s="248"/>
      <c r="AT105" s="285"/>
      <c r="AU105" s="256"/>
    </row>
    <row r="106" spans="1:47" x14ac:dyDescent="0.2">
      <c r="A106" s="236">
        <v>100</v>
      </c>
      <c r="B106" s="237" t="s">
        <v>1608</v>
      </c>
      <c r="C106" s="238" t="s">
        <v>1609</v>
      </c>
      <c r="D106" s="239">
        <f t="shared" si="45"/>
        <v>38000</v>
      </c>
      <c r="E106" s="305">
        <f t="shared" si="45"/>
        <v>17920</v>
      </c>
      <c r="F106" s="241">
        <f t="shared" si="47"/>
        <v>0.47157894736842104</v>
      </c>
      <c r="G106" s="287">
        <f t="shared" si="46"/>
        <v>53000</v>
      </c>
      <c r="H106" s="243"/>
      <c r="I106" s="244">
        <v>13000</v>
      </c>
      <c r="J106" s="283">
        <v>6211.5</v>
      </c>
      <c r="K106" s="258">
        <v>14000</v>
      </c>
      <c r="L106" s="245">
        <f t="shared" si="4"/>
        <v>15000</v>
      </c>
      <c r="M106" s="248">
        <f t="shared" si="4"/>
        <v>6352.5</v>
      </c>
      <c r="N106" s="247">
        <f t="shared" si="4"/>
        <v>24000</v>
      </c>
      <c r="O106" s="248"/>
      <c r="P106" s="283"/>
      <c r="Q106" s="250"/>
      <c r="R106" s="251"/>
      <c r="S106" s="283"/>
      <c r="T106" s="250"/>
      <c r="U106" s="252"/>
      <c r="V106" s="285"/>
      <c r="W106" s="258"/>
      <c r="X106" s="254"/>
      <c r="Y106" s="255"/>
      <c r="Z106" s="250">
        <v>9000</v>
      </c>
      <c r="AA106" s="255"/>
      <c r="AB106" s="255"/>
      <c r="AC106" s="258"/>
      <c r="AD106" s="286">
        <v>15000</v>
      </c>
      <c r="AE106" s="285">
        <v>6352.5</v>
      </c>
      <c r="AF106" s="256">
        <v>15000</v>
      </c>
      <c r="AG106" s="244">
        <f t="shared" si="42"/>
        <v>10000</v>
      </c>
      <c r="AH106" s="244">
        <f t="shared" si="42"/>
        <v>5356</v>
      </c>
      <c r="AI106" s="256">
        <f t="shared" si="24"/>
        <v>15000</v>
      </c>
      <c r="AJ106" s="248"/>
      <c r="AK106" s="285"/>
      <c r="AL106" s="258"/>
      <c r="AM106" s="286">
        <v>5000</v>
      </c>
      <c r="AN106" s="285">
        <v>0</v>
      </c>
      <c r="AO106" s="250">
        <v>5000</v>
      </c>
      <c r="AP106" s="248">
        <v>5000</v>
      </c>
      <c r="AQ106" s="285">
        <v>5356</v>
      </c>
      <c r="AR106" s="250">
        <v>10000</v>
      </c>
      <c r="AS106" s="248"/>
      <c r="AT106" s="285"/>
      <c r="AU106" s="256"/>
    </row>
    <row r="107" spans="1:47" x14ac:dyDescent="0.2">
      <c r="A107" s="236">
        <v>101</v>
      </c>
      <c r="B107" s="237" t="s">
        <v>1610</v>
      </c>
      <c r="C107" s="238" t="s">
        <v>1611</v>
      </c>
      <c r="D107" s="239">
        <f t="shared" si="45"/>
        <v>850000</v>
      </c>
      <c r="E107" s="305">
        <f t="shared" si="45"/>
        <v>399907</v>
      </c>
      <c r="F107" s="241">
        <f t="shared" si="47"/>
        <v>0.47047882352941178</v>
      </c>
      <c r="G107" s="287">
        <f t="shared" si="46"/>
        <v>850000</v>
      </c>
      <c r="H107" s="243"/>
      <c r="I107" s="244"/>
      <c r="J107" s="283"/>
      <c r="K107" s="258"/>
      <c r="L107" s="245">
        <f t="shared" si="4"/>
        <v>850000</v>
      </c>
      <c r="M107" s="248">
        <f t="shared" si="4"/>
        <v>399907</v>
      </c>
      <c r="N107" s="247">
        <f t="shared" si="4"/>
        <v>850000</v>
      </c>
      <c r="O107" s="248"/>
      <c r="P107" s="283"/>
      <c r="Q107" s="250"/>
      <c r="R107" s="251"/>
      <c r="S107" s="283"/>
      <c r="T107" s="250"/>
      <c r="U107" s="252"/>
      <c r="V107" s="285"/>
      <c r="W107" s="258"/>
      <c r="X107" s="254"/>
      <c r="Y107" s="255"/>
      <c r="Z107" s="250"/>
      <c r="AA107" s="255"/>
      <c r="AB107" s="255"/>
      <c r="AC107" s="258"/>
      <c r="AD107" s="286">
        <v>850000</v>
      </c>
      <c r="AE107" s="285">
        <v>399907</v>
      </c>
      <c r="AF107" s="256">
        <v>850000</v>
      </c>
      <c r="AG107" s="244">
        <f t="shared" si="42"/>
        <v>0</v>
      </c>
      <c r="AH107" s="244">
        <f t="shared" si="42"/>
        <v>0</v>
      </c>
      <c r="AI107" s="256">
        <f t="shared" si="24"/>
        <v>0</v>
      </c>
      <c r="AJ107" s="248"/>
      <c r="AK107" s="285"/>
      <c r="AL107" s="258"/>
      <c r="AM107" s="286"/>
      <c r="AN107" s="285"/>
      <c r="AO107" s="250"/>
      <c r="AP107" s="248"/>
      <c r="AQ107" s="285"/>
      <c r="AR107" s="250"/>
      <c r="AS107" s="248"/>
      <c r="AT107" s="285"/>
      <c r="AU107" s="256"/>
    </row>
    <row r="108" spans="1:47" x14ac:dyDescent="0.2">
      <c r="A108" s="292">
        <v>103</v>
      </c>
      <c r="B108" s="293" t="s">
        <v>1612</v>
      </c>
      <c r="C108" s="294" t="s">
        <v>130</v>
      </c>
      <c r="D108" s="295">
        <f>SUM(D109:D112)</f>
        <v>5476000</v>
      </c>
      <c r="E108" s="295">
        <f>SUM(E109:E112)</f>
        <v>951585.07000000007</v>
      </c>
      <c r="F108" s="296">
        <f t="shared" si="47"/>
        <v>0.17377375273922571</v>
      </c>
      <c r="G108" s="297">
        <f>SUM(G109:G112)</f>
        <v>5300000</v>
      </c>
      <c r="H108" s="243"/>
      <c r="I108" s="295">
        <f>SUM(I109:I112)</f>
        <v>25000</v>
      </c>
      <c r="J108" s="295">
        <f t="shared" ref="J108:K108" si="48">SUM(J109:J112)</f>
        <v>3500</v>
      </c>
      <c r="K108" s="298">
        <f t="shared" si="48"/>
        <v>70000</v>
      </c>
      <c r="L108" s="299">
        <f>SUM(L109:L112)</f>
        <v>550000</v>
      </c>
      <c r="M108" s="295">
        <f>SUM(M109:M112)</f>
        <v>347322.26999999996</v>
      </c>
      <c r="N108" s="300">
        <f>SUM(N109:N112)</f>
        <v>815000</v>
      </c>
      <c r="O108" s="301">
        <f>SUM(O109:O112)</f>
        <v>42500</v>
      </c>
      <c r="P108" s="295">
        <f t="shared" ref="P108:Q108" si="49">SUM(P109:P112)</f>
        <v>13822</v>
      </c>
      <c r="Q108" s="297">
        <f t="shared" si="49"/>
        <v>42500</v>
      </c>
      <c r="R108" s="295">
        <f>SUM(R109:R112)</f>
        <v>42500</v>
      </c>
      <c r="S108" s="295">
        <f t="shared" ref="S108:T108" si="50">SUM(S109:S112)</f>
        <v>127085.28</v>
      </c>
      <c r="T108" s="297">
        <f t="shared" si="50"/>
        <v>202500</v>
      </c>
      <c r="U108" s="295">
        <f>SUM(U109:U112)</f>
        <v>0</v>
      </c>
      <c r="V108" s="295">
        <f t="shared" ref="V108:W108" si="51">SUM(V109:V112)</f>
        <v>0</v>
      </c>
      <c r="W108" s="298">
        <f t="shared" si="51"/>
        <v>0</v>
      </c>
      <c r="X108" s="303">
        <f>SUM(X109:X112)</f>
        <v>0</v>
      </c>
      <c r="Y108" s="295">
        <f t="shared" ref="Y108:Z108" si="52">SUM(Y109:Y112)</f>
        <v>0</v>
      </c>
      <c r="Z108" s="302">
        <f t="shared" si="52"/>
        <v>70000</v>
      </c>
      <c r="AA108" s="301">
        <f>SUM(AA109:AA112)</f>
        <v>0</v>
      </c>
      <c r="AB108" s="295">
        <f t="shared" ref="AB108:AC108" si="53">SUM(AB109:AB112)</f>
        <v>0</v>
      </c>
      <c r="AC108" s="298">
        <f t="shared" si="53"/>
        <v>40000</v>
      </c>
      <c r="AD108" s="303">
        <f>SUM(AD109:AD112)</f>
        <v>465000</v>
      </c>
      <c r="AE108" s="295">
        <f t="shared" ref="AE108:AF108" si="54">SUM(AE109:AE112)</f>
        <v>206414.99</v>
      </c>
      <c r="AF108" s="298">
        <f t="shared" si="54"/>
        <v>460000</v>
      </c>
      <c r="AG108" s="299">
        <f>SUM(AG109:AG112)</f>
        <v>4901000</v>
      </c>
      <c r="AH108" s="295">
        <f t="shared" ref="AH108:AI108" si="55">SUM(AH109:AH112)</f>
        <v>600762.80000000005</v>
      </c>
      <c r="AI108" s="300">
        <f t="shared" si="55"/>
        <v>4415000</v>
      </c>
      <c r="AJ108" s="301">
        <f>SUM(AJ109:AJ112)</f>
        <v>0</v>
      </c>
      <c r="AK108" s="295">
        <f t="shared" ref="AK108:AL108" si="56">SUM(AK109:AK112)</f>
        <v>0</v>
      </c>
      <c r="AL108" s="298">
        <f t="shared" si="56"/>
        <v>0</v>
      </c>
      <c r="AM108" s="303">
        <f>SUM(AM109:AM112)</f>
        <v>1235000</v>
      </c>
      <c r="AN108" s="295">
        <f t="shared" ref="AN108:AO108" si="57">SUM(AN109:AN112)</f>
        <v>312469.8</v>
      </c>
      <c r="AO108" s="302">
        <f t="shared" si="57"/>
        <v>2520000</v>
      </c>
      <c r="AP108" s="301">
        <f>SUM(AP109:AP112)</f>
        <v>3266000</v>
      </c>
      <c r="AQ108" s="295">
        <f t="shared" ref="AQ108:AR108" si="58">SUM(AQ109:AQ112)</f>
        <v>137957</v>
      </c>
      <c r="AR108" s="302">
        <f t="shared" si="58"/>
        <v>1325000</v>
      </c>
      <c r="AS108" s="301">
        <f>SUM(AS109:AS112)</f>
        <v>400000</v>
      </c>
      <c r="AT108" s="295">
        <f>SUM(AT109:AT112)</f>
        <v>150336</v>
      </c>
      <c r="AU108" s="300">
        <f t="shared" ref="AU108" si="59">SUM(AU109:AU112)</f>
        <v>570000</v>
      </c>
    </row>
    <row r="109" spans="1:47" x14ac:dyDescent="0.2">
      <c r="A109" s="236">
        <v>104</v>
      </c>
      <c r="B109" s="237" t="s">
        <v>1613</v>
      </c>
      <c r="C109" s="238" t="s">
        <v>1614</v>
      </c>
      <c r="D109" s="239">
        <f t="shared" ref="D109:E122" si="60">SUM(I109,L109,AG109)</f>
        <v>585000</v>
      </c>
      <c r="E109" s="305">
        <f t="shared" si="60"/>
        <v>338241.36</v>
      </c>
      <c r="F109" s="241">
        <f t="shared" si="47"/>
        <v>0.578190358974359</v>
      </c>
      <c r="G109" s="287">
        <f t="shared" si="46"/>
        <v>815000</v>
      </c>
      <c r="H109" s="243"/>
      <c r="I109" s="244">
        <v>10000</v>
      </c>
      <c r="J109" s="283">
        <v>3500</v>
      </c>
      <c r="K109" s="258">
        <v>10000</v>
      </c>
      <c r="L109" s="245">
        <f t="shared" si="4"/>
        <v>400000</v>
      </c>
      <c r="M109" s="248">
        <f t="shared" si="4"/>
        <v>305708.36</v>
      </c>
      <c r="N109" s="247">
        <f t="shared" si="4"/>
        <v>630000</v>
      </c>
      <c r="O109" s="248">
        <v>40000</v>
      </c>
      <c r="P109" s="283">
        <v>13822</v>
      </c>
      <c r="Q109" s="250">
        <v>40000</v>
      </c>
      <c r="R109" s="251">
        <v>40000</v>
      </c>
      <c r="S109" s="283">
        <v>127085.28</v>
      </c>
      <c r="T109" s="250">
        <v>200000</v>
      </c>
      <c r="U109" s="252"/>
      <c r="V109" s="285"/>
      <c r="W109" s="258"/>
      <c r="X109" s="254"/>
      <c r="Y109" s="255"/>
      <c r="Z109" s="250">
        <v>50000</v>
      </c>
      <c r="AA109" s="255"/>
      <c r="AB109" s="255"/>
      <c r="AC109" s="258">
        <v>20000</v>
      </c>
      <c r="AD109" s="286">
        <v>320000</v>
      </c>
      <c r="AE109" s="285">
        <v>164801.07999999999</v>
      </c>
      <c r="AF109" s="256">
        <v>320000</v>
      </c>
      <c r="AG109" s="244">
        <f t="shared" si="42"/>
        <v>175000</v>
      </c>
      <c r="AH109" s="244">
        <f t="shared" si="42"/>
        <v>29033</v>
      </c>
      <c r="AI109" s="256">
        <f t="shared" si="24"/>
        <v>175000</v>
      </c>
      <c r="AJ109" s="248"/>
      <c r="AK109" s="285"/>
      <c r="AL109" s="258"/>
      <c r="AM109" s="286">
        <v>75000</v>
      </c>
      <c r="AN109" s="285">
        <v>27756</v>
      </c>
      <c r="AO109" s="250">
        <v>75000</v>
      </c>
      <c r="AP109" s="248"/>
      <c r="AQ109" s="267"/>
      <c r="AR109" s="250"/>
      <c r="AS109" s="248">
        <v>100000</v>
      </c>
      <c r="AT109" s="285">
        <v>1277</v>
      </c>
      <c r="AU109" s="256">
        <v>100000</v>
      </c>
    </row>
    <row r="110" spans="1:47" x14ac:dyDescent="0.2">
      <c r="A110" s="236">
        <v>105</v>
      </c>
      <c r="B110" s="237" t="s">
        <v>1615</v>
      </c>
      <c r="C110" s="238" t="s">
        <v>1616</v>
      </c>
      <c r="D110" s="239">
        <f t="shared" si="60"/>
        <v>250000</v>
      </c>
      <c r="E110" s="305">
        <f t="shared" si="60"/>
        <v>167739.91</v>
      </c>
      <c r="F110" s="241">
        <f t="shared" si="47"/>
        <v>0.67095963999999997</v>
      </c>
      <c r="G110" s="287">
        <f t="shared" si="46"/>
        <v>430000</v>
      </c>
      <c r="H110" s="243"/>
      <c r="I110" s="244">
        <v>15000</v>
      </c>
      <c r="J110" s="283">
        <v>0</v>
      </c>
      <c r="K110" s="258">
        <v>10000</v>
      </c>
      <c r="L110" s="245">
        <f t="shared" si="4"/>
        <v>100000</v>
      </c>
      <c r="M110" s="248">
        <f t="shared" si="4"/>
        <v>25437.91</v>
      </c>
      <c r="N110" s="247">
        <f t="shared" si="4"/>
        <v>115000</v>
      </c>
      <c r="O110" s="248">
        <v>2500</v>
      </c>
      <c r="P110" s="283">
        <v>0</v>
      </c>
      <c r="Q110" s="250">
        <v>2500</v>
      </c>
      <c r="R110" s="251">
        <v>2500</v>
      </c>
      <c r="S110" s="283">
        <v>0</v>
      </c>
      <c r="T110" s="250">
        <v>2500</v>
      </c>
      <c r="U110" s="252"/>
      <c r="V110" s="285"/>
      <c r="W110" s="258"/>
      <c r="X110" s="254"/>
      <c r="Y110" s="255"/>
      <c r="Z110" s="250">
        <v>20000</v>
      </c>
      <c r="AA110" s="255"/>
      <c r="AB110" s="255"/>
      <c r="AC110" s="258">
        <v>20000</v>
      </c>
      <c r="AD110" s="286">
        <v>95000</v>
      </c>
      <c r="AE110" s="285">
        <v>25437.91</v>
      </c>
      <c r="AF110" s="256">
        <v>70000</v>
      </c>
      <c r="AG110" s="244">
        <f t="shared" si="42"/>
        <v>135000</v>
      </c>
      <c r="AH110" s="244">
        <f t="shared" si="42"/>
        <v>142302</v>
      </c>
      <c r="AI110" s="256">
        <f t="shared" si="24"/>
        <v>305000</v>
      </c>
      <c r="AJ110" s="248"/>
      <c r="AK110" s="285"/>
      <c r="AL110" s="258"/>
      <c r="AM110" s="286">
        <v>35000</v>
      </c>
      <c r="AN110" s="285">
        <v>0</v>
      </c>
      <c r="AO110" s="250">
        <v>35000</v>
      </c>
      <c r="AP110" s="248">
        <v>100000</v>
      </c>
      <c r="AQ110" s="285">
        <v>0</v>
      </c>
      <c r="AR110" s="250">
        <v>100000</v>
      </c>
      <c r="AS110" s="248">
        <v>0</v>
      </c>
      <c r="AT110" s="285">
        <v>142302</v>
      </c>
      <c r="AU110" s="256">
        <v>170000</v>
      </c>
    </row>
    <row r="111" spans="1:47" x14ac:dyDescent="0.2">
      <c r="A111" s="236">
        <v>106</v>
      </c>
      <c r="B111" s="237" t="s">
        <v>1617</v>
      </c>
      <c r="C111" s="238" t="s">
        <v>1618</v>
      </c>
      <c r="D111" s="239">
        <f t="shared" si="60"/>
        <v>550000</v>
      </c>
      <c r="E111" s="305">
        <f t="shared" si="60"/>
        <v>101870</v>
      </c>
      <c r="F111" s="241">
        <f t="shared" si="47"/>
        <v>0.18521818181818181</v>
      </c>
      <c r="G111" s="287">
        <f t="shared" si="46"/>
        <v>770000</v>
      </c>
      <c r="H111" s="243"/>
      <c r="I111" s="244">
        <v>0</v>
      </c>
      <c r="J111" s="283">
        <v>0</v>
      </c>
      <c r="K111" s="258">
        <v>50000</v>
      </c>
      <c r="L111" s="245">
        <f t="shared" si="4"/>
        <v>50000</v>
      </c>
      <c r="M111" s="248">
        <f t="shared" si="4"/>
        <v>16176</v>
      </c>
      <c r="N111" s="247">
        <f t="shared" si="4"/>
        <v>70000</v>
      </c>
      <c r="O111" s="248"/>
      <c r="P111" s="283"/>
      <c r="Q111" s="250"/>
      <c r="R111" s="251"/>
      <c r="S111" s="283"/>
      <c r="T111" s="250"/>
      <c r="U111" s="252"/>
      <c r="V111" s="285"/>
      <c r="W111" s="258"/>
      <c r="X111" s="254"/>
      <c r="Y111" s="255"/>
      <c r="Z111" s="250"/>
      <c r="AA111" s="255"/>
      <c r="AB111" s="255"/>
      <c r="AC111" s="258"/>
      <c r="AD111" s="286">
        <v>50000</v>
      </c>
      <c r="AE111" s="285">
        <v>16176</v>
      </c>
      <c r="AF111" s="256">
        <v>70000</v>
      </c>
      <c r="AG111" s="244">
        <f t="shared" si="42"/>
        <v>500000</v>
      </c>
      <c r="AH111" s="244">
        <f t="shared" si="42"/>
        <v>85694</v>
      </c>
      <c r="AI111" s="256">
        <f t="shared" si="42"/>
        <v>650000</v>
      </c>
      <c r="AJ111" s="248"/>
      <c r="AK111" s="285"/>
      <c r="AL111" s="258"/>
      <c r="AM111" s="286">
        <v>50000</v>
      </c>
      <c r="AN111" s="285">
        <v>0</v>
      </c>
      <c r="AO111" s="250">
        <v>200000</v>
      </c>
      <c r="AP111" s="248">
        <v>150000</v>
      </c>
      <c r="AQ111" s="285">
        <v>78937</v>
      </c>
      <c r="AR111" s="250">
        <v>150000</v>
      </c>
      <c r="AS111" s="248">
        <v>300000</v>
      </c>
      <c r="AT111" s="285">
        <v>6757</v>
      </c>
      <c r="AU111" s="256">
        <v>300000</v>
      </c>
    </row>
    <row r="112" spans="1:47" x14ac:dyDescent="0.2">
      <c r="A112" s="236">
        <v>107</v>
      </c>
      <c r="B112" s="237" t="s">
        <v>1619</v>
      </c>
      <c r="C112" s="238" t="s">
        <v>1620</v>
      </c>
      <c r="D112" s="239">
        <f t="shared" si="60"/>
        <v>4091000</v>
      </c>
      <c r="E112" s="305">
        <f t="shared" si="60"/>
        <v>343733.8</v>
      </c>
      <c r="F112" s="241">
        <f t="shared" si="47"/>
        <v>8.4021950623319477E-2</v>
      </c>
      <c r="G112" s="287">
        <f t="shared" si="46"/>
        <v>3285000</v>
      </c>
      <c r="H112" s="243"/>
      <c r="I112" s="244"/>
      <c r="J112" s="283"/>
      <c r="K112" s="258"/>
      <c r="L112" s="245">
        <f t="shared" si="4"/>
        <v>0</v>
      </c>
      <c r="M112" s="248">
        <f t="shared" si="4"/>
        <v>0</v>
      </c>
      <c r="N112" s="247">
        <f t="shared" si="4"/>
        <v>0</v>
      </c>
      <c r="O112" s="248"/>
      <c r="P112" s="283"/>
      <c r="Q112" s="250"/>
      <c r="R112" s="251"/>
      <c r="S112" s="283"/>
      <c r="T112" s="250"/>
      <c r="U112" s="252"/>
      <c r="V112" s="285"/>
      <c r="W112" s="258"/>
      <c r="X112" s="254"/>
      <c r="Y112" s="255"/>
      <c r="Z112" s="250"/>
      <c r="AA112" s="255"/>
      <c r="AB112" s="255"/>
      <c r="AC112" s="258"/>
      <c r="AD112" s="286">
        <v>0</v>
      </c>
      <c r="AE112" s="285"/>
      <c r="AF112" s="256"/>
      <c r="AG112" s="244">
        <f t="shared" si="42"/>
        <v>4091000</v>
      </c>
      <c r="AH112" s="244">
        <f t="shared" si="42"/>
        <v>343733.8</v>
      </c>
      <c r="AI112" s="256">
        <f t="shared" si="42"/>
        <v>3285000</v>
      </c>
      <c r="AJ112" s="248"/>
      <c r="AK112" s="285"/>
      <c r="AL112" s="258"/>
      <c r="AM112" s="286">
        <v>1075000</v>
      </c>
      <c r="AN112" s="285">
        <v>284713.8</v>
      </c>
      <c r="AO112" s="250">
        <v>2210000</v>
      </c>
      <c r="AP112" s="248">
        <v>3016000</v>
      </c>
      <c r="AQ112" s="285">
        <v>59020</v>
      </c>
      <c r="AR112" s="250">
        <v>1075000</v>
      </c>
      <c r="AS112" s="248"/>
      <c r="AT112" s="285"/>
      <c r="AU112" s="256"/>
    </row>
    <row r="113" spans="1:47" x14ac:dyDescent="0.2">
      <c r="A113" s="236">
        <v>109</v>
      </c>
      <c r="B113" s="237" t="s">
        <v>1621</v>
      </c>
      <c r="C113" s="238" t="s">
        <v>132</v>
      </c>
      <c r="D113" s="239">
        <f t="shared" si="60"/>
        <v>4500</v>
      </c>
      <c r="E113" s="295">
        <f t="shared" si="60"/>
        <v>6552</v>
      </c>
      <c r="F113" s="241">
        <f t="shared" si="47"/>
        <v>1.456</v>
      </c>
      <c r="G113" s="297">
        <f t="shared" si="46"/>
        <v>20000</v>
      </c>
      <c r="H113" s="243"/>
      <c r="I113" s="244">
        <v>4500</v>
      </c>
      <c r="J113" s="295">
        <v>6552</v>
      </c>
      <c r="K113" s="258">
        <v>20000</v>
      </c>
      <c r="L113" s="245">
        <f t="shared" si="4"/>
        <v>0</v>
      </c>
      <c r="M113" s="248">
        <f t="shared" si="4"/>
        <v>0</v>
      </c>
      <c r="N113" s="247">
        <f t="shared" si="4"/>
        <v>0</v>
      </c>
      <c r="O113" s="248"/>
      <c r="P113" s="314"/>
      <c r="Q113" s="250"/>
      <c r="R113" s="251"/>
      <c r="S113" s="314"/>
      <c r="T113" s="250"/>
      <c r="U113" s="324"/>
      <c r="V113" s="315"/>
      <c r="W113" s="258"/>
      <c r="X113" s="254"/>
      <c r="Y113" s="255"/>
      <c r="Z113" s="250"/>
      <c r="AA113" s="255"/>
      <c r="AB113" s="255"/>
      <c r="AC113" s="258"/>
      <c r="AD113" s="286"/>
      <c r="AE113" s="315"/>
      <c r="AF113" s="256"/>
      <c r="AG113" s="244">
        <f t="shared" si="42"/>
        <v>0</v>
      </c>
      <c r="AH113" s="244">
        <f t="shared" si="42"/>
        <v>0</v>
      </c>
      <c r="AI113" s="256">
        <f t="shared" si="42"/>
        <v>0</v>
      </c>
      <c r="AJ113" s="248"/>
      <c r="AK113" s="315"/>
      <c r="AL113" s="258"/>
      <c r="AM113" s="286"/>
      <c r="AN113" s="315"/>
      <c r="AO113" s="250"/>
      <c r="AP113" s="248"/>
      <c r="AQ113" s="315"/>
      <c r="AR113" s="250"/>
      <c r="AS113" s="248"/>
      <c r="AT113" s="315"/>
      <c r="AU113" s="256"/>
    </row>
    <row r="114" spans="1:47" x14ac:dyDescent="0.2">
      <c r="A114" s="236">
        <v>110</v>
      </c>
      <c r="B114" s="237" t="s">
        <v>1622</v>
      </c>
      <c r="C114" s="238" t="s">
        <v>1623</v>
      </c>
      <c r="D114" s="239">
        <f t="shared" si="60"/>
        <v>1500</v>
      </c>
      <c r="E114" s="295">
        <f t="shared" si="60"/>
        <v>10189.6</v>
      </c>
      <c r="F114" s="241">
        <f t="shared" si="47"/>
        <v>6.7930666666666673</v>
      </c>
      <c r="G114" s="297">
        <f t="shared" si="46"/>
        <v>20000</v>
      </c>
      <c r="H114" s="243"/>
      <c r="I114" s="244">
        <v>1500</v>
      </c>
      <c r="J114" s="295">
        <v>8118.7</v>
      </c>
      <c r="K114" s="258">
        <v>20000</v>
      </c>
      <c r="L114" s="245">
        <f t="shared" si="4"/>
        <v>0</v>
      </c>
      <c r="M114" s="248">
        <f t="shared" si="4"/>
        <v>2070.9</v>
      </c>
      <c r="N114" s="247">
        <f t="shared" si="4"/>
        <v>0</v>
      </c>
      <c r="O114" s="248"/>
      <c r="P114" s="314"/>
      <c r="Q114" s="250"/>
      <c r="R114" s="251"/>
      <c r="S114" s="314"/>
      <c r="T114" s="250"/>
      <c r="U114" s="324"/>
      <c r="V114" s="315"/>
      <c r="W114" s="258"/>
      <c r="X114" s="254"/>
      <c r="Y114" s="255"/>
      <c r="Z114" s="250"/>
      <c r="AA114" s="255"/>
      <c r="AB114" s="255"/>
      <c r="AC114" s="258"/>
      <c r="AD114" s="286"/>
      <c r="AE114" s="315">
        <v>2070.9</v>
      </c>
      <c r="AF114" s="256"/>
      <c r="AG114" s="244">
        <f t="shared" si="42"/>
        <v>0</v>
      </c>
      <c r="AH114" s="244">
        <f t="shared" si="42"/>
        <v>0</v>
      </c>
      <c r="AI114" s="256">
        <f t="shared" si="42"/>
        <v>0</v>
      </c>
      <c r="AJ114" s="248"/>
      <c r="AK114" s="315"/>
      <c r="AL114" s="258"/>
      <c r="AM114" s="286"/>
      <c r="AN114" s="315"/>
      <c r="AO114" s="250"/>
      <c r="AP114" s="248"/>
      <c r="AQ114" s="315"/>
      <c r="AR114" s="250"/>
      <c r="AS114" s="248"/>
      <c r="AT114" s="315"/>
      <c r="AU114" s="256"/>
    </row>
    <row r="115" spans="1:47" x14ac:dyDescent="0.2">
      <c r="A115" s="236">
        <v>111</v>
      </c>
      <c r="B115" s="237" t="s">
        <v>1624</v>
      </c>
      <c r="C115" s="238" t="s">
        <v>1625</v>
      </c>
      <c r="D115" s="239">
        <f t="shared" si="60"/>
        <v>28000</v>
      </c>
      <c r="E115" s="295">
        <f t="shared" si="60"/>
        <v>0</v>
      </c>
      <c r="F115" s="241">
        <f t="shared" si="47"/>
        <v>0</v>
      </c>
      <c r="G115" s="297">
        <f t="shared" si="46"/>
        <v>0</v>
      </c>
      <c r="H115" s="243"/>
      <c r="I115" s="244">
        <v>5000</v>
      </c>
      <c r="J115" s="295">
        <v>0</v>
      </c>
      <c r="K115" s="258"/>
      <c r="L115" s="245">
        <f t="shared" ref="L115:N122" si="61">SUM(O115,R115,U115,X115,AA115,AD115)</f>
        <v>19000</v>
      </c>
      <c r="M115" s="248">
        <f t="shared" si="61"/>
        <v>0</v>
      </c>
      <c r="N115" s="247">
        <f t="shared" si="61"/>
        <v>0</v>
      </c>
      <c r="O115" s="248">
        <v>2000</v>
      </c>
      <c r="P115" s="314">
        <v>0</v>
      </c>
      <c r="Q115" s="250"/>
      <c r="R115" s="251">
        <v>4000</v>
      </c>
      <c r="S115" s="314">
        <v>0</v>
      </c>
      <c r="T115" s="250"/>
      <c r="U115" s="324">
        <v>1000</v>
      </c>
      <c r="V115" s="315">
        <v>0</v>
      </c>
      <c r="W115" s="258"/>
      <c r="X115" s="254"/>
      <c r="Y115" s="255"/>
      <c r="Z115" s="250"/>
      <c r="AA115" s="255"/>
      <c r="AB115" s="255"/>
      <c r="AC115" s="258"/>
      <c r="AD115" s="286">
        <v>12000</v>
      </c>
      <c r="AE115" s="315">
        <v>0</v>
      </c>
      <c r="AF115" s="256"/>
      <c r="AG115" s="244">
        <f t="shared" si="42"/>
        <v>4000</v>
      </c>
      <c r="AH115" s="244">
        <f t="shared" si="42"/>
        <v>0</v>
      </c>
      <c r="AI115" s="256">
        <f t="shared" si="42"/>
        <v>0</v>
      </c>
      <c r="AJ115" s="248"/>
      <c r="AK115" s="315"/>
      <c r="AL115" s="258"/>
      <c r="AM115" s="286">
        <v>2000</v>
      </c>
      <c r="AN115" s="315">
        <v>0</v>
      </c>
      <c r="AO115" s="250"/>
      <c r="AP115" s="248">
        <v>2000</v>
      </c>
      <c r="AQ115" s="315">
        <v>0</v>
      </c>
      <c r="AR115" s="250"/>
      <c r="AS115" s="248"/>
      <c r="AT115" s="315"/>
      <c r="AU115" s="256"/>
    </row>
    <row r="116" spans="1:47" x14ac:dyDescent="0.2">
      <c r="A116" s="236">
        <v>112</v>
      </c>
      <c r="B116" s="237" t="s">
        <v>1626</v>
      </c>
      <c r="C116" s="238" t="s">
        <v>1627</v>
      </c>
      <c r="D116" s="239">
        <f t="shared" si="60"/>
        <v>2374299</v>
      </c>
      <c r="E116" s="295">
        <f t="shared" si="60"/>
        <v>1566334</v>
      </c>
      <c r="F116" s="241">
        <f t="shared" si="47"/>
        <v>0.65970376940730713</v>
      </c>
      <c r="G116" s="297">
        <f t="shared" si="46"/>
        <v>2855000</v>
      </c>
      <c r="H116" s="243"/>
      <c r="I116" s="244">
        <v>65000</v>
      </c>
      <c r="J116" s="295">
        <v>83058</v>
      </c>
      <c r="K116" s="258">
        <v>160000</v>
      </c>
      <c r="L116" s="245">
        <f t="shared" si="61"/>
        <v>2214299</v>
      </c>
      <c r="M116" s="248">
        <f t="shared" si="61"/>
        <v>1307111</v>
      </c>
      <c r="N116" s="247">
        <f t="shared" si="61"/>
        <v>2545000</v>
      </c>
      <c r="O116" s="248">
        <v>600000</v>
      </c>
      <c r="P116" s="314">
        <v>297636</v>
      </c>
      <c r="Q116" s="250">
        <v>600000</v>
      </c>
      <c r="R116" s="251">
        <v>1125000</v>
      </c>
      <c r="S116" s="314">
        <v>535536</v>
      </c>
      <c r="T116" s="250">
        <v>1125000</v>
      </c>
      <c r="U116" s="324"/>
      <c r="V116" s="315"/>
      <c r="W116" s="258"/>
      <c r="X116" s="254"/>
      <c r="Y116" s="255"/>
      <c r="Z116" s="250">
        <v>70000</v>
      </c>
      <c r="AA116" s="255"/>
      <c r="AB116" s="255"/>
      <c r="AC116" s="258">
        <v>50000</v>
      </c>
      <c r="AD116" s="286">
        <v>489299</v>
      </c>
      <c r="AE116" s="315">
        <v>473939</v>
      </c>
      <c r="AF116" s="256">
        <v>700000</v>
      </c>
      <c r="AG116" s="244">
        <f t="shared" si="42"/>
        <v>95000</v>
      </c>
      <c r="AH116" s="244">
        <f t="shared" si="42"/>
        <v>176165</v>
      </c>
      <c r="AI116" s="256">
        <f t="shared" si="42"/>
        <v>150000</v>
      </c>
      <c r="AJ116" s="248"/>
      <c r="AK116" s="315">
        <v>102738</v>
      </c>
      <c r="AL116" s="258"/>
      <c r="AM116" s="286">
        <v>30000</v>
      </c>
      <c r="AN116" s="315">
        <v>59177</v>
      </c>
      <c r="AO116" s="250">
        <v>75000</v>
      </c>
      <c r="AP116" s="248">
        <v>45000</v>
      </c>
      <c r="AQ116" s="315">
        <v>14250</v>
      </c>
      <c r="AR116" s="250">
        <v>75000</v>
      </c>
      <c r="AS116" s="248">
        <v>20000</v>
      </c>
      <c r="AT116" s="315">
        <v>0</v>
      </c>
      <c r="AU116" s="256"/>
    </row>
    <row r="117" spans="1:47" x14ac:dyDescent="0.2">
      <c r="A117" s="236">
        <v>113</v>
      </c>
      <c r="B117" s="237" t="s">
        <v>1628</v>
      </c>
      <c r="C117" s="238" t="s">
        <v>1629</v>
      </c>
      <c r="D117" s="239">
        <f t="shared" si="60"/>
        <v>0</v>
      </c>
      <c r="E117" s="295">
        <f t="shared" si="60"/>
        <v>-31112.979999999996</v>
      </c>
      <c r="F117" s="241">
        <v>0</v>
      </c>
      <c r="G117" s="297">
        <f t="shared" si="46"/>
        <v>0</v>
      </c>
      <c r="H117" s="243"/>
      <c r="I117" s="244">
        <v>0</v>
      </c>
      <c r="J117" s="295">
        <v>2.97</v>
      </c>
      <c r="K117" s="258"/>
      <c r="L117" s="245">
        <f t="shared" si="61"/>
        <v>0</v>
      </c>
      <c r="M117" s="248">
        <f t="shared" si="61"/>
        <v>-31524.28</v>
      </c>
      <c r="N117" s="247">
        <f t="shared" si="61"/>
        <v>0</v>
      </c>
      <c r="O117" s="248">
        <v>0</v>
      </c>
      <c r="P117" s="314">
        <v>0.56000000000000005</v>
      </c>
      <c r="Q117" s="250"/>
      <c r="R117" s="251">
        <v>0</v>
      </c>
      <c r="S117" s="314">
        <v>3.71</v>
      </c>
      <c r="T117" s="250"/>
      <c r="U117" s="324"/>
      <c r="V117" s="315"/>
      <c r="W117" s="258"/>
      <c r="X117" s="254"/>
      <c r="Y117" s="255"/>
      <c r="Z117" s="250"/>
      <c r="AA117" s="255"/>
      <c r="AB117" s="255"/>
      <c r="AC117" s="258"/>
      <c r="AD117" s="286"/>
      <c r="AE117" s="315">
        <v>-31528.55</v>
      </c>
      <c r="AF117" s="256"/>
      <c r="AG117" s="244">
        <f t="shared" si="42"/>
        <v>0</v>
      </c>
      <c r="AH117" s="244">
        <f t="shared" si="42"/>
        <v>408.33</v>
      </c>
      <c r="AI117" s="256">
        <f t="shared" si="42"/>
        <v>0</v>
      </c>
      <c r="AJ117" s="248"/>
      <c r="AK117" s="315">
        <v>394.99</v>
      </c>
      <c r="AL117" s="258"/>
      <c r="AM117" s="286">
        <v>0</v>
      </c>
      <c r="AN117" s="315">
        <v>7.11</v>
      </c>
      <c r="AO117" s="250"/>
      <c r="AP117" s="248">
        <v>0</v>
      </c>
      <c r="AQ117" s="315">
        <v>4.1500000000000004</v>
      </c>
      <c r="AR117" s="250"/>
      <c r="AS117" s="248">
        <v>0</v>
      </c>
      <c r="AT117" s="315">
        <v>2.08</v>
      </c>
      <c r="AU117" s="256"/>
    </row>
    <row r="118" spans="1:47" x14ac:dyDescent="0.2">
      <c r="A118" s="236">
        <v>114</v>
      </c>
      <c r="B118" s="237" t="s">
        <v>1630</v>
      </c>
      <c r="C118" s="238" t="s">
        <v>1631</v>
      </c>
      <c r="D118" s="239">
        <f t="shared" si="60"/>
        <v>107000</v>
      </c>
      <c r="E118" s="295">
        <f t="shared" si="60"/>
        <v>0</v>
      </c>
      <c r="F118" s="241">
        <f t="shared" si="47"/>
        <v>0</v>
      </c>
      <c r="G118" s="297">
        <f t="shared" si="46"/>
        <v>71000</v>
      </c>
      <c r="H118" s="243"/>
      <c r="I118" s="244">
        <v>4000</v>
      </c>
      <c r="J118" s="295">
        <v>0</v>
      </c>
      <c r="K118" s="258">
        <v>4000</v>
      </c>
      <c r="L118" s="245">
        <f t="shared" si="61"/>
        <v>28000</v>
      </c>
      <c r="M118" s="248">
        <f t="shared" si="61"/>
        <v>0</v>
      </c>
      <c r="N118" s="247">
        <f>SUM(Q118,T118,W118,Z118,AC118,AF118)</f>
        <v>42000</v>
      </c>
      <c r="O118" s="248">
        <v>10000</v>
      </c>
      <c r="P118" s="314">
        <v>0</v>
      </c>
      <c r="Q118" s="250">
        <v>10000</v>
      </c>
      <c r="R118" s="251">
        <v>12000</v>
      </c>
      <c r="S118" s="314">
        <v>0</v>
      </c>
      <c r="T118" s="250">
        <v>12000</v>
      </c>
      <c r="U118" s="324"/>
      <c r="V118" s="315"/>
      <c r="W118" s="258"/>
      <c r="X118" s="254"/>
      <c r="Y118" s="255"/>
      <c r="Z118" s="250">
        <v>10000</v>
      </c>
      <c r="AA118" s="255"/>
      <c r="AB118" s="255"/>
      <c r="AC118" s="258"/>
      <c r="AD118" s="286">
        <v>6000</v>
      </c>
      <c r="AE118" s="315">
        <v>0</v>
      </c>
      <c r="AF118" s="256">
        <v>10000</v>
      </c>
      <c r="AG118" s="244">
        <f t="shared" si="42"/>
        <v>75000</v>
      </c>
      <c r="AH118" s="244">
        <f t="shared" si="42"/>
        <v>0</v>
      </c>
      <c r="AI118" s="256">
        <f t="shared" si="42"/>
        <v>25000</v>
      </c>
      <c r="AJ118" s="248"/>
      <c r="AK118" s="315"/>
      <c r="AL118" s="258"/>
      <c r="AM118" s="286">
        <v>75000</v>
      </c>
      <c r="AN118" s="315">
        <v>0</v>
      </c>
      <c r="AO118" s="250">
        <v>25000</v>
      </c>
      <c r="AP118" s="248"/>
      <c r="AQ118" s="315"/>
      <c r="AR118" s="250"/>
      <c r="AS118" s="248"/>
      <c r="AT118" s="315"/>
      <c r="AU118" s="256"/>
    </row>
    <row r="119" spans="1:47" x14ac:dyDescent="0.2">
      <c r="A119" s="236">
        <v>115</v>
      </c>
      <c r="B119" s="237" t="s">
        <v>1632</v>
      </c>
      <c r="C119" s="238" t="s">
        <v>1633</v>
      </c>
      <c r="D119" s="239">
        <f t="shared" si="60"/>
        <v>449000</v>
      </c>
      <c r="E119" s="295">
        <f t="shared" si="60"/>
        <v>22930</v>
      </c>
      <c r="F119" s="241">
        <f t="shared" si="47"/>
        <v>5.1069042316258355E-2</v>
      </c>
      <c r="G119" s="297">
        <f t="shared" si="46"/>
        <v>0</v>
      </c>
      <c r="H119" s="243"/>
      <c r="I119" s="244">
        <v>30000</v>
      </c>
      <c r="J119" s="295">
        <v>0</v>
      </c>
      <c r="K119" s="258"/>
      <c r="L119" s="245">
        <f t="shared" si="61"/>
        <v>119000</v>
      </c>
      <c r="M119" s="248">
        <f t="shared" si="61"/>
        <v>13180</v>
      </c>
      <c r="N119" s="247">
        <f t="shared" si="61"/>
        <v>0</v>
      </c>
      <c r="O119" s="248">
        <v>110000</v>
      </c>
      <c r="P119" s="314">
        <v>10000</v>
      </c>
      <c r="Q119" s="250"/>
      <c r="R119" s="251"/>
      <c r="S119" s="314"/>
      <c r="T119" s="250"/>
      <c r="U119" s="324"/>
      <c r="V119" s="315"/>
      <c r="W119" s="258"/>
      <c r="X119" s="254"/>
      <c r="Y119" s="255"/>
      <c r="Z119" s="250"/>
      <c r="AA119" s="255"/>
      <c r="AB119" s="255"/>
      <c r="AC119" s="258"/>
      <c r="AD119" s="286">
        <v>9000</v>
      </c>
      <c r="AE119" s="315">
        <v>3180</v>
      </c>
      <c r="AF119" s="256"/>
      <c r="AG119" s="244">
        <f t="shared" si="42"/>
        <v>300000</v>
      </c>
      <c r="AH119" s="244">
        <f t="shared" si="42"/>
        <v>9750</v>
      </c>
      <c r="AI119" s="256">
        <f t="shared" si="42"/>
        <v>0</v>
      </c>
      <c r="AJ119" s="248"/>
      <c r="AK119" s="315"/>
      <c r="AL119" s="258"/>
      <c r="AM119" s="286">
        <v>300000</v>
      </c>
      <c r="AN119" s="315">
        <v>9750</v>
      </c>
      <c r="AO119" s="250"/>
      <c r="AP119" s="248"/>
      <c r="AQ119" s="315"/>
      <c r="AR119" s="250"/>
      <c r="AS119" s="248"/>
      <c r="AT119" s="315"/>
      <c r="AU119" s="256"/>
    </row>
    <row r="120" spans="1:47" x14ac:dyDescent="0.2">
      <c r="A120" s="236">
        <v>116</v>
      </c>
      <c r="B120" s="237" t="s">
        <v>1634</v>
      </c>
      <c r="C120" s="238" t="s">
        <v>1635</v>
      </c>
      <c r="D120" s="239">
        <f t="shared" si="60"/>
        <v>0</v>
      </c>
      <c r="E120" s="295">
        <f t="shared" si="60"/>
        <v>362.98</v>
      </c>
      <c r="F120" s="241">
        <v>0</v>
      </c>
      <c r="G120" s="297">
        <f t="shared" si="46"/>
        <v>0</v>
      </c>
      <c r="H120" s="243"/>
      <c r="I120" s="244"/>
      <c r="J120" s="295"/>
      <c r="K120" s="258"/>
      <c r="L120" s="245">
        <f t="shared" si="61"/>
        <v>0</v>
      </c>
      <c r="M120" s="248">
        <f t="shared" si="61"/>
        <v>362.98</v>
      </c>
      <c r="N120" s="247">
        <f t="shared" si="61"/>
        <v>0</v>
      </c>
      <c r="O120" s="248">
        <v>0</v>
      </c>
      <c r="P120" s="314">
        <v>362.98</v>
      </c>
      <c r="Q120" s="250"/>
      <c r="R120" s="251"/>
      <c r="S120" s="314"/>
      <c r="T120" s="250"/>
      <c r="U120" s="324"/>
      <c r="V120" s="315"/>
      <c r="W120" s="258"/>
      <c r="X120" s="254"/>
      <c r="Y120" s="255"/>
      <c r="Z120" s="250"/>
      <c r="AA120" s="255"/>
      <c r="AB120" s="255"/>
      <c r="AC120" s="258"/>
      <c r="AD120" s="325">
        <v>0</v>
      </c>
      <c r="AE120" s="315"/>
      <c r="AF120" s="256"/>
      <c r="AG120" s="244">
        <f t="shared" si="42"/>
        <v>0</v>
      </c>
      <c r="AH120" s="244">
        <f t="shared" si="42"/>
        <v>0</v>
      </c>
      <c r="AI120" s="256">
        <f t="shared" si="42"/>
        <v>0</v>
      </c>
      <c r="AJ120" s="248"/>
      <c r="AK120" s="315"/>
      <c r="AL120" s="258"/>
      <c r="AM120" s="286"/>
      <c r="AN120" s="315"/>
      <c r="AO120" s="250"/>
      <c r="AP120" s="248"/>
      <c r="AQ120" s="315"/>
      <c r="AR120" s="250"/>
      <c r="AS120" s="248"/>
      <c r="AT120" s="315"/>
      <c r="AU120" s="256"/>
    </row>
    <row r="121" spans="1:47" x14ac:dyDescent="0.2">
      <c r="A121" s="236">
        <v>117</v>
      </c>
      <c r="B121" s="237" t="s">
        <v>1636</v>
      </c>
      <c r="C121" s="238" t="s">
        <v>7</v>
      </c>
      <c r="D121" s="239">
        <f t="shared" si="60"/>
        <v>4100</v>
      </c>
      <c r="E121" s="295">
        <f t="shared" si="60"/>
        <v>49906.98</v>
      </c>
      <c r="F121" s="241">
        <f t="shared" si="47"/>
        <v>12.172434146341464</v>
      </c>
      <c r="G121" s="297">
        <f t="shared" si="46"/>
        <v>100000</v>
      </c>
      <c r="H121" s="243"/>
      <c r="I121" s="244">
        <v>2000</v>
      </c>
      <c r="J121" s="295">
        <v>10.98</v>
      </c>
      <c r="K121" s="258"/>
      <c r="L121" s="245">
        <f t="shared" si="61"/>
        <v>0</v>
      </c>
      <c r="M121" s="248">
        <f t="shared" si="61"/>
        <v>49734.98</v>
      </c>
      <c r="N121" s="247">
        <f t="shared" si="61"/>
        <v>100000</v>
      </c>
      <c r="O121" s="248"/>
      <c r="P121" s="314">
        <v>2989</v>
      </c>
      <c r="Q121" s="250"/>
      <c r="R121" s="251"/>
      <c r="S121" s="314"/>
      <c r="T121" s="250"/>
      <c r="U121" s="324"/>
      <c r="V121" s="315"/>
      <c r="W121" s="258"/>
      <c r="X121" s="254"/>
      <c r="Y121" s="255"/>
      <c r="Z121" s="250"/>
      <c r="AA121" s="255"/>
      <c r="AB121" s="255"/>
      <c r="AC121" s="258"/>
      <c r="AD121" s="325">
        <v>0</v>
      </c>
      <c r="AE121" s="315">
        <v>46745.98</v>
      </c>
      <c r="AF121" s="256">
        <v>100000</v>
      </c>
      <c r="AG121" s="244">
        <f t="shared" si="42"/>
        <v>2100</v>
      </c>
      <c r="AH121" s="244">
        <f t="shared" si="42"/>
        <v>161.02000000000001</v>
      </c>
      <c r="AI121" s="256">
        <f t="shared" si="42"/>
        <v>0</v>
      </c>
      <c r="AJ121" s="248"/>
      <c r="AK121" s="315">
        <v>161.02000000000001</v>
      </c>
      <c r="AL121" s="258"/>
      <c r="AM121" s="286">
        <v>1000</v>
      </c>
      <c r="AN121" s="315">
        <v>0</v>
      </c>
      <c r="AO121" s="250"/>
      <c r="AP121" s="248">
        <v>1000</v>
      </c>
      <c r="AQ121" s="315">
        <v>0</v>
      </c>
      <c r="AR121" s="250"/>
      <c r="AS121" s="248">
        <v>100</v>
      </c>
      <c r="AT121" s="315">
        <v>0</v>
      </c>
      <c r="AU121" s="256"/>
    </row>
    <row r="122" spans="1:47" x14ac:dyDescent="0.2">
      <c r="A122" s="236">
        <v>118</v>
      </c>
      <c r="B122" s="237" t="s">
        <v>1637</v>
      </c>
      <c r="C122" s="238" t="s">
        <v>1638</v>
      </c>
      <c r="D122" s="239">
        <f t="shared" si="60"/>
        <v>0</v>
      </c>
      <c r="E122" s="295">
        <f>SUM(J122,M122,AH122)</f>
        <v>15370</v>
      </c>
      <c r="F122" s="241">
        <v>0</v>
      </c>
      <c r="G122" s="297">
        <f t="shared" si="46"/>
        <v>30000</v>
      </c>
      <c r="H122" s="243"/>
      <c r="I122" s="244">
        <v>0</v>
      </c>
      <c r="J122" s="295">
        <v>15370</v>
      </c>
      <c r="K122" s="258">
        <v>30000</v>
      </c>
      <c r="L122" s="245">
        <f t="shared" si="61"/>
        <v>0</v>
      </c>
      <c r="M122" s="248">
        <f t="shared" si="61"/>
        <v>0</v>
      </c>
      <c r="N122" s="247">
        <f t="shared" si="61"/>
        <v>0</v>
      </c>
      <c r="O122" s="248">
        <v>0</v>
      </c>
      <c r="P122" s="314"/>
      <c r="Q122" s="250"/>
      <c r="R122" s="251">
        <v>0</v>
      </c>
      <c r="S122" s="314">
        <v>0</v>
      </c>
      <c r="T122" s="250"/>
      <c r="U122" s="324"/>
      <c r="V122" s="315"/>
      <c r="W122" s="258"/>
      <c r="X122" s="254"/>
      <c r="Y122" s="255"/>
      <c r="Z122" s="250"/>
      <c r="AA122" s="255"/>
      <c r="AB122" s="255"/>
      <c r="AC122" s="258"/>
      <c r="AD122" s="326">
        <v>0</v>
      </c>
      <c r="AE122" s="315"/>
      <c r="AF122" s="256"/>
      <c r="AG122" s="244">
        <f t="shared" si="42"/>
        <v>0</v>
      </c>
      <c r="AH122" s="244">
        <f t="shared" si="42"/>
        <v>0</v>
      </c>
      <c r="AI122" s="256">
        <f t="shared" si="42"/>
        <v>0</v>
      </c>
      <c r="AJ122" s="248"/>
      <c r="AK122" s="315">
        <v>0</v>
      </c>
      <c r="AL122" s="258"/>
      <c r="AM122" s="286"/>
      <c r="AN122" s="315"/>
      <c r="AO122" s="250"/>
      <c r="AP122" s="248"/>
      <c r="AQ122" s="315"/>
      <c r="AR122" s="250"/>
      <c r="AS122" s="248"/>
      <c r="AT122" s="315"/>
      <c r="AU122" s="256"/>
    </row>
    <row r="123" spans="1:47" x14ac:dyDescent="0.2">
      <c r="A123" s="327"/>
      <c r="B123" s="328"/>
      <c r="C123" s="329" t="s">
        <v>1639</v>
      </c>
      <c r="D123" s="330">
        <f>SUM(D113:D122,D108,D78:D90,D51:D55,D42)</f>
        <v>64860002</v>
      </c>
      <c r="E123" s="330">
        <f>SUM(E113:E122,E108,E78:E90,E51:E55,E42)</f>
        <v>28878026.870000001</v>
      </c>
      <c r="F123" s="331">
        <f t="shared" si="47"/>
        <v>0.44523629323970726</v>
      </c>
      <c r="G123" s="332">
        <f>SUM(G113:G122,G108,G78:G90,G51:G55,G42)</f>
        <v>84447873.425999999</v>
      </c>
      <c r="H123" s="243"/>
      <c r="I123" s="330">
        <f t="shared" ref="I123:Z123" si="62">SUM(I113:I122,I108,I78:I90,I51:I55,I42)</f>
        <v>3667039</v>
      </c>
      <c r="J123" s="330">
        <f t="shared" si="62"/>
        <v>1670574.03</v>
      </c>
      <c r="K123" s="333">
        <f t="shared" si="62"/>
        <v>4324927.0788000003</v>
      </c>
      <c r="L123" s="334">
        <f t="shared" si="62"/>
        <v>23313662</v>
      </c>
      <c r="M123" s="330">
        <f t="shared" si="62"/>
        <v>10281262.559999999</v>
      </c>
      <c r="N123" s="335">
        <f>SUM(N113:N122,N108,N78:N90,N51:N55,N42)</f>
        <v>36622281.059200004</v>
      </c>
      <c r="O123" s="336">
        <f t="shared" si="62"/>
        <v>2774404</v>
      </c>
      <c r="P123" s="330">
        <f t="shared" si="62"/>
        <v>767660.95</v>
      </c>
      <c r="Q123" s="337">
        <f t="shared" si="62"/>
        <v>2935481.3604000001</v>
      </c>
      <c r="R123" s="336">
        <f t="shared" si="62"/>
        <v>6993788</v>
      </c>
      <c r="S123" s="330">
        <f t="shared" si="62"/>
        <v>2713871.14</v>
      </c>
      <c r="T123" s="332">
        <f t="shared" si="62"/>
        <v>9911088.6127999984</v>
      </c>
      <c r="U123" s="336">
        <f t="shared" si="62"/>
        <v>638714</v>
      </c>
      <c r="V123" s="336">
        <f t="shared" si="62"/>
        <v>233865.52</v>
      </c>
      <c r="W123" s="338">
        <f t="shared" si="62"/>
        <v>682216.09479999996</v>
      </c>
      <c r="X123" s="339">
        <f t="shared" si="62"/>
        <v>0</v>
      </c>
      <c r="Y123" s="336">
        <f t="shared" si="62"/>
        <v>0</v>
      </c>
      <c r="Z123" s="340">
        <f t="shared" si="62"/>
        <v>2368118</v>
      </c>
      <c r="AA123" s="336">
        <f>SUM(AA113:AA122,AA108,AA78:AA90,AA51:AA55,AA42)</f>
        <v>0</v>
      </c>
      <c r="AB123" s="336">
        <f t="shared" ref="AB123:AK123" si="63">SUM(AB113:AB122,AB108,AB78:AB90,AB51:AB55,AB42)</f>
        <v>0</v>
      </c>
      <c r="AC123" s="338">
        <f t="shared" si="63"/>
        <v>2909736</v>
      </c>
      <c r="AD123" s="339">
        <f t="shared" si="63"/>
        <v>12906756</v>
      </c>
      <c r="AE123" s="336">
        <f t="shared" si="63"/>
        <v>6565864.9499999993</v>
      </c>
      <c r="AF123" s="338">
        <f t="shared" si="63"/>
        <v>17858640.9912</v>
      </c>
      <c r="AG123" s="334">
        <f t="shared" si="63"/>
        <v>37879301</v>
      </c>
      <c r="AH123" s="330">
        <f t="shared" si="63"/>
        <v>16926190.280000001</v>
      </c>
      <c r="AI123" s="335">
        <f t="shared" si="63"/>
        <v>43500665.288000003</v>
      </c>
      <c r="AJ123" s="336">
        <f t="shared" si="63"/>
        <v>0</v>
      </c>
      <c r="AK123" s="336">
        <f t="shared" si="63"/>
        <v>757220.47</v>
      </c>
      <c r="AL123" s="333">
        <f>SUM(AL113:AL122,AL108,AL78:AL90,AL51:AL55,AL42)</f>
        <v>2108377.7067999998</v>
      </c>
      <c r="AM123" s="339">
        <f t="shared" ref="AM123:AU123" si="64">SUM(AM113:AM122,AM108,AM78:AM90,AM51:AM55,AM42)</f>
        <v>15345080</v>
      </c>
      <c r="AN123" s="336">
        <f t="shared" si="64"/>
        <v>6913391.8599999994</v>
      </c>
      <c r="AO123" s="340">
        <f t="shared" si="64"/>
        <v>19451987.215599999</v>
      </c>
      <c r="AP123" s="336">
        <f t="shared" si="64"/>
        <v>12378121</v>
      </c>
      <c r="AQ123" s="336">
        <f t="shared" si="64"/>
        <v>4651499.370000001</v>
      </c>
      <c r="AR123" s="337">
        <f t="shared" si="64"/>
        <v>11610530.124399999</v>
      </c>
      <c r="AS123" s="336">
        <f t="shared" si="64"/>
        <v>10156100</v>
      </c>
      <c r="AT123" s="336">
        <f t="shared" si="64"/>
        <v>4604078.5799999991</v>
      </c>
      <c r="AU123" s="335">
        <f t="shared" si="64"/>
        <v>10354770.2412</v>
      </c>
    </row>
    <row r="124" spans="1:47" x14ac:dyDescent="0.2">
      <c r="A124" s="341"/>
      <c r="B124" s="342"/>
      <c r="C124" s="343"/>
      <c r="D124" s="344"/>
      <c r="E124" s="344" t="s">
        <v>1640</v>
      </c>
      <c r="F124" s="345"/>
      <c r="G124" s="346" t="s">
        <v>1640</v>
      </c>
      <c r="H124" s="347"/>
      <c r="I124" s="348"/>
      <c r="J124" s="348" t="s">
        <v>434</v>
      </c>
      <c r="K124" s="349"/>
      <c r="L124" s="350"/>
      <c r="M124" s="351" t="s">
        <v>1641</v>
      </c>
      <c r="N124" s="352"/>
      <c r="O124" s="353"/>
      <c r="P124" s="228" t="s">
        <v>461</v>
      </c>
      <c r="Q124" s="354"/>
      <c r="R124" s="355"/>
      <c r="S124" s="356" t="s">
        <v>202</v>
      </c>
      <c r="T124" s="357"/>
      <c r="U124" s="358"/>
      <c r="V124" s="359" t="s">
        <v>187</v>
      </c>
      <c r="W124" s="360"/>
      <c r="X124" s="361"/>
      <c r="Y124" s="362" t="s">
        <v>582</v>
      </c>
      <c r="Z124" s="363"/>
      <c r="AA124" s="364"/>
      <c r="AB124" s="364" t="s">
        <v>460</v>
      </c>
      <c r="AC124" s="365"/>
      <c r="AD124" s="366"/>
      <c r="AE124" s="367" t="s">
        <v>1642</v>
      </c>
      <c r="AF124" s="368"/>
      <c r="AG124" s="369"/>
      <c r="AH124" s="370" t="s">
        <v>1643</v>
      </c>
      <c r="AI124" s="371"/>
      <c r="AJ124" s="372"/>
      <c r="AK124" s="373" t="s">
        <v>1644</v>
      </c>
      <c r="AL124" s="374"/>
      <c r="AM124" s="375"/>
      <c r="AN124" s="376" t="s">
        <v>1645</v>
      </c>
      <c r="AO124" s="377"/>
      <c r="AP124" s="378"/>
      <c r="AQ124" s="378" t="s">
        <v>1646</v>
      </c>
      <c r="AR124" s="379"/>
      <c r="AS124" s="380"/>
      <c r="AT124" s="380" t="s">
        <v>1647</v>
      </c>
      <c r="AU124" s="381"/>
    </row>
    <row r="125" spans="1:47" x14ac:dyDescent="0.2">
      <c r="A125" s="382">
        <v>121</v>
      </c>
      <c r="B125" s="383" t="s">
        <v>1648</v>
      </c>
      <c r="C125" s="384" t="s">
        <v>1649</v>
      </c>
      <c r="D125" s="385">
        <v>0</v>
      </c>
      <c r="E125" s="385">
        <f>E123</f>
        <v>28878026.870000001</v>
      </c>
      <c r="F125" s="386"/>
      <c r="G125" s="387">
        <f>G123</f>
        <v>84447873.425999999</v>
      </c>
      <c r="H125" s="243"/>
      <c r="I125" s="388"/>
      <c r="J125" s="385">
        <f>J123</f>
        <v>1670574.03</v>
      </c>
      <c r="K125" s="389">
        <f>K123</f>
        <v>4324927.0788000003</v>
      </c>
      <c r="L125" s="390">
        <v>0</v>
      </c>
      <c r="M125" s="385">
        <f>M123</f>
        <v>10281262.559999999</v>
      </c>
      <c r="N125" s="391">
        <f>N123</f>
        <v>36622281.059200004</v>
      </c>
      <c r="O125" s="392">
        <v>0</v>
      </c>
      <c r="P125" s="385">
        <f>P123</f>
        <v>767660.95</v>
      </c>
      <c r="Q125" s="393">
        <f>Q123</f>
        <v>2935481.3604000001</v>
      </c>
      <c r="R125" s="394">
        <v>0</v>
      </c>
      <c r="S125" s="385">
        <f>S123</f>
        <v>2713871.14</v>
      </c>
      <c r="T125" s="387">
        <f>T123</f>
        <v>9911088.6127999984</v>
      </c>
      <c r="U125" s="395"/>
      <c r="V125" s="396">
        <f>V123</f>
        <v>233865.52</v>
      </c>
      <c r="W125" s="397">
        <f>W123</f>
        <v>682216.09479999996</v>
      </c>
      <c r="X125" s="395"/>
      <c r="Y125" s="396">
        <f>Y123</f>
        <v>0</v>
      </c>
      <c r="Z125" s="397">
        <f>Z123</f>
        <v>2368118</v>
      </c>
      <c r="AA125" s="395"/>
      <c r="AB125" s="396">
        <f>AB123</f>
        <v>0</v>
      </c>
      <c r="AC125" s="398">
        <f>AC123</f>
        <v>2909736</v>
      </c>
      <c r="AD125" s="399"/>
      <c r="AE125" s="396">
        <f>AE123</f>
        <v>6565864.9499999993</v>
      </c>
      <c r="AF125" s="398">
        <f>AF123</f>
        <v>17858640.9912</v>
      </c>
      <c r="AG125" s="390">
        <v>0</v>
      </c>
      <c r="AH125" s="388">
        <f>AH123</f>
        <v>16926190.280000001</v>
      </c>
      <c r="AI125" s="400">
        <f>AI123</f>
        <v>43500665.288000003</v>
      </c>
      <c r="AJ125" s="396"/>
      <c r="AK125" s="396">
        <f>AK123</f>
        <v>757220.47</v>
      </c>
      <c r="AL125" s="393">
        <f>AL123</f>
        <v>2108377.7067999998</v>
      </c>
      <c r="AM125" s="392"/>
      <c r="AN125" s="396">
        <f>AN123</f>
        <v>6913391.8599999994</v>
      </c>
      <c r="AO125" s="393">
        <f>AO123</f>
        <v>19451987.215599999</v>
      </c>
      <c r="AP125" s="392"/>
      <c r="AQ125" s="396">
        <f>AQ123</f>
        <v>4651499.370000001</v>
      </c>
      <c r="AR125" s="393">
        <f>AR123</f>
        <v>11610530.124399999</v>
      </c>
      <c r="AS125" s="392"/>
      <c r="AT125" s="396">
        <f>AT123</f>
        <v>4604078.5799999991</v>
      </c>
      <c r="AU125" s="391">
        <f>AU123</f>
        <v>10354770.2412</v>
      </c>
    </row>
    <row r="126" spans="1:47" x14ac:dyDescent="0.2">
      <c r="A126" s="401">
        <v>122</v>
      </c>
      <c r="B126" s="402" t="s">
        <v>1650</v>
      </c>
      <c r="C126" s="403" t="s">
        <v>1651</v>
      </c>
      <c r="D126" s="404">
        <v>0</v>
      </c>
      <c r="E126" s="404">
        <f>E34</f>
        <v>30281377.150000002</v>
      </c>
      <c r="F126" s="405"/>
      <c r="G126" s="406">
        <f>G34</f>
        <v>84447873.419999987</v>
      </c>
      <c r="H126" s="407"/>
      <c r="I126" s="408"/>
      <c r="J126" s="404">
        <f>J34</f>
        <v>2059243.63</v>
      </c>
      <c r="K126" s="409">
        <f>K34</f>
        <v>4324927.08</v>
      </c>
      <c r="L126" s="410">
        <v>0</v>
      </c>
      <c r="M126" s="404">
        <f t="shared" ref="M126:Q126" si="65">M34</f>
        <v>10590966.060000001</v>
      </c>
      <c r="N126" s="411">
        <f>N34</f>
        <v>36610946.339999996</v>
      </c>
      <c r="O126" s="412">
        <v>0</v>
      </c>
      <c r="P126" s="404">
        <f t="shared" si="65"/>
        <v>729340.9</v>
      </c>
      <c r="Q126" s="413">
        <f t="shared" si="65"/>
        <v>2935481.36</v>
      </c>
      <c r="R126" s="414">
        <v>0</v>
      </c>
      <c r="S126" s="404">
        <f>S34</f>
        <v>3841492.38</v>
      </c>
      <c r="T126" s="406">
        <f>T34</f>
        <v>10493040</v>
      </c>
      <c r="U126" s="415"/>
      <c r="V126" s="416">
        <f>V34</f>
        <v>285000</v>
      </c>
      <c r="W126" s="417">
        <f>W34</f>
        <v>100264.7</v>
      </c>
      <c r="X126" s="415"/>
      <c r="Y126" s="416">
        <f>Y34</f>
        <v>0</v>
      </c>
      <c r="Z126" s="417">
        <f>Z34</f>
        <v>2368118</v>
      </c>
      <c r="AA126" s="415"/>
      <c r="AB126" s="416">
        <f>AB34</f>
        <v>0</v>
      </c>
      <c r="AC126" s="418">
        <f>AC34</f>
        <v>2866736</v>
      </c>
      <c r="AD126" s="419"/>
      <c r="AE126" s="416">
        <f>AE34</f>
        <v>5735132.7800000003</v>
      </c>
      <c r="AF126" s="418">
        <f>AF34</f>
        <v>17847306.280000001</v>
      </c>
      <c r="AG126" s="410">
        <v>0</v>
      </c>
      <c r="AH126" s="408">
        <f>AH34</f>
        <v>17631167.460000001</v>
      </c>
      <c r="AI126" s="420">
        <f>AI34</f>
        <v>43512000</v>
      </c>
      <c r="AJ126" s="416"/>
      <c r="AK126" s="416">
        <f>AK34</f>
        <v>467.75</v>
      </c>
      <c r="AL126" s="413">
        <f>AL34</f>
        <v>0</v>
      </c>
      <c r="AM126" s="412"/>
      <c r="AN126" s="416">
        <f t="shared" ref="AN126:AO126" si="66">AN34</f>
        <v>6064911.6299999999</v>
      </c>
      <c r="AO126" s="413">
        <f t="shared" si="66"/>
        <v>17862000</v>
      </c>
      <c r="AP126" s="412"/>
      <c r="AQ126" s="416">
        <f>AQ34</f>
        <v>5706723.5899999999</v>
      </c>
      <c r="AR126" s="413">
        <f>AR34</f>
        <v>13650000</v>
      </c>
      <c r="AS126" s="392"/>
      <c r="AT126" s="416">
        <f t="shared" ref="AT126" si="67">AT34</f>
        <v>5859064.4900000002</v>
      </c>
      <c r="AU126" s="411">
        <f>AU34</f>
        <v>12000000</v>
      </c>
    </row>
    <row r="127" spans="1:47" ht="13.5" thickBot="1" x14ac:dyDescent="0.25">
      <c r="A127" s="421">
        <v>123</v>
      </c>
      <c r="B127" s="422" t="s">
        <v>1652</v>
      </c>
      <c r="C127" s="423" t="s">
        <v>1653</v>
      </c>
      <c r="D127" s="424">
        <v>0</v>
      </c>
      <c r="E127" s="425">
        <f>E126-E125</f>
        <v>1403350.2800000012</v>
      </c>
      <c r="F127" s="426"/>
      <c r="G127" s="427">
        <f>G126-G125</f>
        <v>-6.0000121593475342E-3</v>
      </c>
      <c r="H127" s="428"/>
      <c r="I127" s="429"/>
      <c r="J127" s="425">
        <f>J126-J125</f>
        <v>388669.59999999986</v>
      </c>
      <c r="K127" s="430">
        <f>K126-K125</f>
        <v>1.1999998241662979E-3</v>
      </c>
      <c r="L127" s="431">
        <v>0</v>
      </c>
      <c r="M127" s="425">
        <f>M126-M125</f>
        <v>309703.50000000186</v>
      </c>
      <c r="N127" s="432">
        <f>N126-N125</f>
        <v>-11334.719200007617</v>
      </c>
      <c r="O127" s="433">
        <v>0</v>
      </c>
      <c r="P127" s="425">
        <f>P126-P125</f>
        <v>-38320.04999999993</v>
      </c>
      <c r="Q127" s="434">
        <f>Q126-Q125</f>
        <v>-4.0000025182962418E-4</v>
      </c>
      <c r="R127" s="433">
        <v>0</v>
      </c>
      <c r="S127" s="425">
        <f>S126-S125</f>
        <v>1127621.2399999998</v>
      </c>
      <c r="T127" s="434">
        <f>T126-T125</f>
        <v>581951.38720000163</v>
      </c>
      <c r="U127" s="435"/>
      <c r="V127" s="425">
        <f>V126-V125</f>
        <v>51134.48000000001</v>
      </c>
      <c r="W127" s="434">
        <f>W126-W125</f>
        <v>-581951.39480000001</v>
      </c>
      <c r="X127" s="435"/>
      <c r="Y127" s="425">
        <f>Y126-Y125</f>
        <v>0</v>
      </c>
      <c r="Z127" s="436">
        <f>Z126-Z125</f>
        <v>0</v>
      </c>
      <c r="AA127" s="435"/>
      <c r="AB127" s="425">
        <f>AB126-AB125</f>
        <v>0</v>
      </c>
      <c r="AC127" s="430">
        <f>AC126-AC125</f>
        <v>-43000</v>
      </c>
      <c r="AD127" s="437"/>
      <c r="AE127" s="438">
        <f>AE126-AE125</f>
        <v>-830732.16999999899</v>
      </c>
      <c r="AF127" s="439">
        <f>AF126-AF125</f>
        <v>-11334.711199998856</v>
      </c>
      <c r="AG127" s="431">
        <v>0</v>
      </c>
      <c r="AH127" s="429">
        <f>AH126-AH125</f>
        <v>704977.1799999997</v>
      </c>
      <c r="AI127" s="440">
        <f>AI126-AI125</f>
        <v>11334.711999997497</v>
      </c>
      <c r="AJ127" s="435"/>
      <c r="AK127" s="424">
        <f>AK126-AK125</f>
        <v>-756752.72</v>
      </c>
      <c r="AL127" s="441">
        <f>AL126-AL125</f>
        <v>-2108377.7067999998</v>
      </c>
      <c r="AM127" s="433"/>
      <c r="AN127" s="424">
        <f>AN126-AN125</f>
        <v>-848480.22999999952</v>
      </c>
      <c r="AO127" s="441">
        <f>AO126-AO125</f>
        <v>-1589987.2155999988</v>
      </c>
      <c r="AP127" s="433"/>
      <c r="AQ127" s="424">
        <f>AQ126-AQ125</f>
        <v>1055224.2199999988</v>
      </c>
      <c r="AR127" s="441">
        <f>AR126-AR125</f>
        <v>2039469.8756000008</v>
      </c>
      <c r="AS127" s="433"/>
      <c r="AT127" s="435">
        <f>AT126-AT125</f>
        <v>1254985.9100000011</v>
      </c>
      <c r="AU127" s="442">
        <f>AU126-AU125</f>
        <v>1645229.7588</v>
      </c>
    </row>
    <row r="128" spans="1:47" ht="13.5" thickTop="1" x14ac:dyDescent="0.2"/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topLeftCell="A55" workbookViewId="0">
      <selection activeCell="K119" sqref="K119"/>
    </sheetView>
  </sheetViews>
  <sheetFormatPr defaultColWidth="8.7109375" defaultRowHeight="12" x14ac:dyDescent="0.2"/>
  <cols>
    <col min="1" max="1" width="21.140625" style="1974" bestFit="1" customWidth="1"/>
    <col min="2" max="2" width="12.28515625" style="1974" customWidth="1"/>
    <col min="3" max="3" width="8.7109375" style="1974"/>
    <col min="4" max="4" width="11.28515625" style="1974" bestFit="1" customWidth="1"/>
    <col min="5" max="5" width="11.140625" style="1974" bestFit="1" customWidth="1"/>
    <col min="6" max="6" width="11.28515625" style="1974" bestFit="1" customWidth="1"/>
    <col min="7" max="7" width="7.28515625" style="1974" bestFit="1" customWidth="1"/>
    <col min="8" max="9" width="6.42578125" style="1974" bestFit="1" customWidth="1"/>
    <col min="10" max="10" width="7.140625" style="1974" bestFit="1" customWidth="1"/>
    <col min="11" max="13" width="6.42578125" style="1974" bestFit="1" customWidth="1"/>
    <col min="14" max="14" width="6.5703125" style="1974" bestFit="1" customWidth="1"/>
    <col min="15" max="15" width="9" style="1974" customWidth="1"/>
    <col min="16" max="16" width="11.7109375" style="1974" bestFit="1" customWidth="1"/>
    <col min="17" max="17" width="10" style="1975" bestFit="1" customWidth="1"/>
    <col min="18" max="18" width="10" style="1974" bestFit="1" customWidth="1"/>
    <col min="19" max="19" width="9.85546875" style="1974" customWidth="1"/>
    <col min="20" max="28" width="8.7109375" style="1974"/>
    <col min="29" max="29" width="11.28515625" style="1974" customWidth="1"/>
    <col min="30" max="30" width="16.7109375" style="1974" customWidth="1"/>
    <col min="31" max="16384" width="8.7109375" style="1974"/>
  </cols>
  <sheetData>
    <row r="1" spans="1:29" ht="12.75" thickBot="1" x14ac:dyDescent="0.25"/>
    <row r="2" spans="1:29" ht="12.75" thickBot="1" x14ac:dyDescent="0.25">
      <c r="D2" s="1976" t="s">
        <v>1980</v>
      </c>
      <c r="E2" s="1976" t="s">
        <v>1981</v>
      </c>
      <c r="F2" s="1976" t="s">
        <v>1982</v>
      </c>
      <c r="G2" s="1976" t="s">
        <v>1983</v>
      </c>
      <c r="H2" s="1976" t="s">
        <v>1984</v>
      </c>
      <c r="I2" s="1976" t="s">
        <v>1985</v>
      </c>
      <c r="J2" s="1976" t="s">
        <v>1986</v>
      </c>
      <c r="K2" s="1976" t="s">
        <v>1987</v>
      </c>
      <c r="L2" s="1976" t="s">
        <v>1988</v>
      </c>
      <c r="M2" s="1976" t="s">
        <v>1989</v>
      </c>
      <c r="N2" s="1976" t="s">
        <v>1990</v>
      </c>
      <c r="O2" s="1977" t="s">
        <v>1991</v>
      </c>
      <c r="P2" s="1978" t="s">
        <v>739</v>
      </c>
      <c r="Q2" s="1975" t="s">
        <v>750</v>
      </c>
      <c r="R2" s="1974" t="s">
        <v>751</v>
      </c>
      <c r="S2" s="1974" t="s">
        <v>752</v>
      </c>
      <c r="T2" s="1974" t="s">
        <v>753</v>
      </c>
      <c r="U2" s="1974" t="s">
        <v>754</v>
      </c>
      <c r="V2" s="1974" t="s">
        <v>234</v>
      </c>
      <c r="W2" s="1974" t="s">
        <v>235</v>
      </c>
      <c r="X2" s="1974" t="s">
        <v>755</v>
      </c>
      <c r="Y2" s="1974" t="s">
        <v>756</v>
      </c>
      <c r="Z2" s="1974" t="s">
        <v>757</v>
      </c>
      <c r="AA2" s="1974" t="s">
        <v>758</v>
      </c>
      <c r="AB2" s="1974" t="s">
        <v>759</v>
      </c>
      <c r="AC2" s="1974" t="s">
        <v>1374</v>
      </c>
    </row>
    <row r="3" spans="1:29" x14ac:dyDescent="0.2">
      <c r="A3" s="2498" t="s">
        <v>1992</v>
      </c>
      <c r="B3" s="2500" t="s">
        <v>1993</v>
      </c>
      <c r="C3" s="1979" t="s">
        <v>1994</v>
      </c>
      <c r="D3" s="1980">
        <v>6407717</v>
      </c>
      <c r="E3" s="1980">
        <v>6453103</v>
      </c>
      <c r="F3" s="1980">
        <v>6518846</v>
      </c>
      <c r="G3" s="1980"/>
      <c r="H3" s="1980"/>
      <c r="I3" s="1980"/>
      <c r="J3" s="1980"/>
      <c r="K3" s="1980"/>
      <c r="L3" s="1980"/>
      <c r="M3" s="1980"/>
      <c r="N3" s="1980"/>
      <c r="O3" s="1981"/>
      <c r="P3" s="1982"/>
    </row>
    <row r="4" spans="1:29" x14ac:dyDescent="0.2">
      <c r="A4" s="2499"/>
      <c r="B4" s="2501"/>
      <c r="C4" s="1983" t="s">
        <v>1995</v>
      </c>
      <c r="D4" s="1984">
        <v>6453103</v>
      </c>
      <c r="E4" s="1984">
        <v>6518846</v>
      </c>
      <c r="F4" s="1984">
        <v>6586132</v>
      </c>
      <c r="G4" s="1984"/>
      <c r="H4" s="1984"/>
      <c r="I4" s="1984"/>
      <c r="J4" s="1984"/>
      <c r="K4" s="1984"/>
      <c r="L4" s="1984"/>
      <c r="M4" s="1984"/>
      <c r="N4" s="1984"/>
      <c r="O4" s="1985"/>
      <c r="P4" s="1986"/>
    </row>
    <row r="5" spans="1:29" x14ac:dyDescent="0.2">
      <c r="A5" s="2499"/>
      <c r="B5" s="2501"/>
      <c r="C5" s="1983" t="s">
        <v>1996</v>
      </c>
      <c r="D5" s="1984">
        <f>D4-D3</f>
        <v>45386</v>
      </c>
      <c r="E5" s="1984">
        <f t="shared" ref="E5" si="0">E4-E3</f>
        <v>65743</v>
      </c>
      <c r="F5" s="1984">
        <f>F4-F3</f>
        <v>67286</v>
      </c>
      <c r="G5" s="1984">
        <f>G4-G3</f>
        <v>0</v>
      </c>
      <c r="H5" s="1984">
        <f>H4-H3</f>
        <v>0</v>
      </c>
      <c r="I5" s="1984">
        <f>SUM(I4-I3)</f>
        <v>0</v>
      </c>
      <c r="J5" s="1984">
        <f>SUM(J4-J3)</f>
        <v>0</v>
      </c>
      <c r="K5" s="1984">
        <f>SUM(K4-K3)</f>
        <v>0</v>
      </c>
      <c r="L5" s="1984">
        <v>0</v>
      </c>
      <c r="M5" s="1984">
        <f>SUM(M4-M3)</f>
        <v>0</v>
      </c>
      <c r="N5" s="1984">
        <f>SUM(N4-N3)</f>
        <v>0</v>
      </c>
      <c r="O5" s="1987">
        <v>0</v>
      </c>
      <c r="P5" s="1988">
        <f>SUM(D5:O5)</f>
        <v>178415</v>
      </c>
      <c r="Q5" s="1975">
        <v>52110</v>
      </c>
    </row>
    <row r="6" spans="1:29" x14ac:dyDescent="0.2">
      <c r="A6" s="2499"/>
      <c r="B6" s="2501"/>
      <c r="C6" s="1983" t="s">
        <v>1997</v>
      </c>
      <c r="D6" s="1989">
        <v>12.65</v>
      </c>
      <c r="E6" s="1989">
        <v>12.65</v>
      </c>
      <c r="F6" s="1989">
        <v>12.65</v>
      </c>
      <c r="G6" s="1989">
        <v>12.65</v>
      </c>
      <c r="H6" s="1989">
        <v>13</v>
      </c>
      <c r="I6" s="1989">
        <v>13</v>
      </c>
      <c r="J6" s="1989">
        <v>13</v>
      </c>
      <c r="K6" s="1989">
        <v>13</v>
      </c>
      <c r="L6" s="1989">
        <v>13</v>
      </c>
      <c r="M6" s="1989">
        <v>13</v>
      </c>
      <c r="N6" s="1989">
        <v>13</v>
      </c>
      <c r="O6" s="1990">
        <v>13</v>
      </c>
      <c r="P6" s="1986"/>
    </row>
    <row r="7" spans="1:29" ht="12.75" thickBot="1" x14ac:dyDescent="0.25">
      <c r="A7" s="2499"/>
      <c r="B7" s="2502"/>
      <c r="C7" s="1991" t="s">
        <v>1998</v>
      </c>
      <c r="D7" s="1992">
        <f>D5*D6</f>
        <v>574132.9</v>
      </c>
      <c r="E7" s="1992">
        <f t="shared" ref="E7:O7" si="1">E5*E6</f>
        <v>831648.95000000007</v>
      </c>
      <c r="F7" s="1992">
        <f>F5*F6</f>
        <v>851167.9</v>
      </c>
      <c r="G7" s="1992">
        <f t="shared" si="1"/>
        <v>0</v>
      </c>
      <c r="H7" s="1992">
        <f>H5*H6</f>
        <v>0</v>
      </c>
      <c r="I7" s="1992">
        <f>SUM(I6*I5)</f>
        <v>0</v>
      </c>
      <c r="J7" s="1992">
        <f t="shared" si="1"/>
        <v>0</v>
      </c>
      <c r="K7" s="1992">
        <f>K5*K6</f>
        <v>0</v>
      </c>
      <c r="L7" s="1992">
        <f t="shared" si="1"/>
        <v>0</v>
      </c>
      <c r="M7" s="1992">
        <f t="shared" si="1"/>
        <v>0</v>
      </c>
      <c r="N7" s="1992">
        <f t="shared" si="1"/>
        <v>0</v>
      </c>
      <c r="O7" s="1993">
        <f t="shared" si="1"/>
        <v>0</v>
      </c>
      <c r="P7" s="1994"/>
    </row>
    <row r="8" spans="1:29" x14ac:dyDescent="0.2">
      <c r="A8" s="2503" t="s">
        <v>1999</v>
      </c>
      <c r="B8" s="2505" t="s">
        <v>1844</v>
      </c>
      <c r="C8" s="1995" t="s">
        <v>1994</v>
      </c>
      <c r="D8" s="1996">
        <v>253887</v>
      </c>
      <c r="E8" s="1996">
        <v>256472</v>
      </c>
      <c r="F8" s="1996">
        <v>258747</v>
      </c>
      <c r="G8" s="1996">
        <f>F9</f>
        <v>261590</v>
      </c>
      <c r="H8" s="1996">
        <f t="shared" ref="H8:O8" si="2">G9</f>
        <v>0</v>
      </c>
      <c r="I8" s="1996">
        <f t="shared" si="2"/>
        <v>0</v>
      </c>
      <c r="J8" s="1996">
        <f t="shared" si="2"/>
        <v>0</v>
      </c>
      <c r="K8" s="1996">
        <f t="shared" si="2"/>
        <v>0</v>
      </c>
      <c r="L8" s="1996">
        <f t="shared" si="2"/>
        <v>0</v>
      </c>
      <c r="M8" s="1996">
        <f t="shared" si="2"/>
        <v>0</v>
      </c>
      <c r="N8" s="1996">
        <f t="shared" si="2"/>
        <v>0</v>
      </c>
      <c r="O8" s="1996">
        <f t="shared" si="2"/>
        <v>0</v>
      </c>
      <c r="P8" s="1997"/>
      <c r="AC8" s="2508">
        <f>SUM(P15,P10)</f>
        <v>195272</v>
      </c>
    </row>
    <row r="9" spans="1:29" x14ac:dyDescent="0.2">
      <c r="A9" s="2504"/>
      <c r="B9" s="2506"/>
      <c r="C9" s="1998" t="s">
        <v>1995</v>
      </c>
      <c r="D9" s="1999">
        <v>256472</v>
      </c>
      <c r="E9" s="1999">
        <v>258747</v>
      </c>
      <c r="F9" s="1999">
        <v>261590</v>
      </c>
      <c r="G9" s="1999"/>
      <c r="H9" s="1999"/>
      <c r="I9" s="1999"/>
      <c r="J9" s="1999"/>
      <c r="K9" s="1999"/>
      <c r="L9" s="1999"/>
      <c r="M9" s="1999"/>
      <c r="N9" s="1999"/>
      <c r="O9" s="2000"/>
      <c r="P9" s="1988"/>
      <c r="AC9" s="2509"/>
    </row>
    <row r="10" spans="1:29" x14ac:dyDescent="0.2">
      <c r="A10" s="2504"/>
      <c r="B10" s="2506"/>
      <c r="C10" s="1998" t="s">
        <v>1996</v>
      </c>
      <c r="D10" s="1999">
        <f>D9-D8</f>
        <v>2585</v>
      </c>
      <c r="E10" s="1999">
        <f t="shared" ref="E10:O10" si="3">E9-E8</f>
        <v>2275</v>
      </c>
      <c r="F10" s="1999">
        <f>F9-F8</f>
        <v>2843</v>
      </c>
      <c r="G10" s="1999">
        <v>0</v>
      </c>
      <c r="H10" s="1999">
        <f t="shared" si="3"/>
        <v>0</v>
      </c>
      <c r="I10" s="1999">
        <f>I9-I8</f>
        <v>0</v>
      </c>
      <c r="J10" s="1999">
        <f t="shared" si="3"/>
        <v>0</v>
      </c>
      <c r="K10" s="1999">
        <f t="shared" si="3"/>
        <v>0</v>
      </c>
      <c r="L10" s="1999">
        <f t="shared" si="3"/>
        <v>0</v>
      </c>
      <c r="M10" s="1999">
        <f t="shared" si="3"/>
        <v>0</v>
      </c>
      <c r="N10" s="1999">
        <f t="shared" si="3"/>
        <v>0</v>
      </c>
      <c r="O10" s="2000">
        <f t="shared" si="3"/>
        <v>0</v>
      </c>
      <c r="P10" s="2001">
        <f>SUM(D10:O10)</f>
        <v>7703</v>
      </c>
      <c r="AC10" s="2509"/>
    </row>
    <row r="11" spans="1:29" x14ac:dyDescent="0.2">
      <c r="A11" s="2504"/>
      <c r="B11" s="2506"/>
      <c r="C11" s="1998" t="s">
        <v>1997</v>
      </c>
      <c r="D11" s="2002">
        <v>12.65</v>
      </c>
      <c r="E11" s="2002">
        <v>12.65</v>
      </c>
      <c r="F11" s="2002">
        <v>12.65</v>
      </c>
      <c r="G11" s="2002">
        <v>12.65</v>
      </c>
      <c r="H11" s="2002">
        <v>13</v>
      </c>
      <c r="I11" s="2002">
        <v>13</v>
      </c>
      <c r="J11" s="2002">
        <v>13</v>
      </c>
      <c r="K11" s="2002">
        <v>13</v>
      </c>
      <c r="L11" s="2002">
        <v>13</v>
      </c>
      <c r="M11" s="2002">
        <v>13</v>
      </c>
      <c r="N11" s="2002">
        <v>13</v>
      </c>
      <c r="O11" s="2003">
        <v>13</v>
      </c>
      <c r="P11" s="1988"/>
      <c r="AC11" s="2509"/>
    </row>
    <row r="12" spans="1:29" ht="12.75" thickBot="1" x14ac:dyDescent="0.25">
      <c r="A12" s="2504"/>
      <c r="B12" s="2507"/>
      <c r="C12" s="2004" t="s">
        <v>1998</v>
      </c>
      <c r="D12" s="2005">
        <f>D10*D11</f>
        <v>32700.25</v>
      </c>
      <c r="E12" s="2005">
        <f t="shared" ref="E12:O12" si="4">E10*E11</f>
        <v>28778.75</v>
      </c>
      <c r="F12" s="2005">
        <f t="shared" si="4"/>
        <v>35963.950000000004</v>
      </c>
      <c r="G12" s="2005">
        <f t="shared" si="4"/>
        <v>0</v>
      </c>
      <c r="H12" s="2005">
        <f t="shared" si="4"/>
        <v>0</v>
      </c>
      <c r="I12" s="2005">
        <f t="shared" si="4"/>
        <v>0</v>
      </c>
      <c r="J12" s="2005">
        <f>J10*J11</f>
        <v>0</v>
      </c>
      <c r="K12" s="2005">
        <f t="shared" si="4"/>
        <v>0</v>
      </c>
      <c r="L12" s="2005">
        <f t="shared" si="4"/>
        <v>0</v>
      </c>
      <c r="M12" s="2005">
        <f t="shared" si="4"/>
        <v>0</v>
      </c>
      <c r="N12" s="2005">
        <f t="shared" si="4"/>
        <v>0</v>
      </c>
      <c r="O12" s="2006">
        <f t="shared" si="4"/>
        <v>0</v>
      </c>
      <c r="P12" s="2007"/>
      <c r="AC12" s="2509"/>
    </row>
    <row r="13" spans="1:29" x14ac:dyDescent="0.2">
      <c r="A13" s="2504"/>
      <c r="B13" s="2511" t="s">
        <v>2000</v>
      </c>
      <c r="C13" s="2008" t="s">
        <v>1994</v>
      </c>
      <c r="D13" s="1999">
        <v>6182520</v>
      </c>
      <c r="E13" s="2009">
        <v>6246547</v>
      </c>
      <c r="F13" s="2009">
        <v>6304124</v>
      </c>
      <c r="G13" s="2009">
        <f>F14</f>
        <v>6370089</v>
      </c>
      <c r="H13" s="2009">
        <f t="shared" ref="H13:O13" si="5">G14</f>
        <v>0</v>
      </c>
      <c r="I13" s="2009">
        <f t="shared" si="5"/>
        <v>0</v>
      </c>
      <c r="J13" s="2009">
        <f t="shared" si="5"/>
        <v>0</v>
      </c>
      <c r="K13" s="2009">
        <f t="shared" si="5"/>
        <v>0</v>
      </c>
      <c r="L13" s="2009">
        <f t="shared" si="5"/>
        <v>0</v>
      </c>
      <c r="M13" s="2009">
        <f t="shared" si="5"/>
        <v>0</v>
      </c>
      <c r="N13" s="2009">
        <f t="shared" si="5"/>
        <v>0</v>
      </c>
      <c r="O13" s="2009">
        <f t="shared" si="5"/>
        <v>0</v>
      </c>
      <c r="P13" s="1997"/>
      <c r="AC13" s="2509"/>
    </row>
    <row r="14" spans="1:29" x14ac:dyDescent="0.2">
      <c r="A14" s="2504"/>
      <c r="B14" s="2512"/>
      <c r="C14" s="1998" t="s">
        <v>1995</v>
      </c>
      <c r="D14" s="1999">
        <v>6246547</v>
      </c>
      <c r="E14" s="1999">
        <v>6304124</v>
      </c>
      <c r="F14" s="1999">
        <v>6370089</v>
      </c>
      <c r="G14" s="1999"/>
      <c r="H14" s="1999"/>
      <c r="I14" s="1999"/>
      <c r="J14" s="1999"/>
      <c r="K14" s="1999"/>
      <c r="L14" s="1999"/>
      <c r="M14" s="1999"/>
      <c r="N14" s="1999"/>
      <c r="O14" s="2000"/>
      <c r="P14" s="1988"/>
      <c r="AC14" s="2509"/>
    </row>
    <row r="15" spans="1:29" x14ac:dyDescent="0.2">
      <c r="A15" s="2504"/>
      <c r="B15" s="2512"/>
      <c r="C15" s="1998" t="s">
        <v>1996</v>
      </c>
      <c r="D15" s="1999">
        <f>D14-D13</f>
        <v>64027</v>
      </c>
      <c r="E15" s="1999">
        <f t="shared" ref="E15:O15" si="6">E14-E13</f>
        <v>57577</v>
      </c>
      <c r="F15" s="1999">
        <f>F14-F13</f>
        <v>65965</v>
      </c>
      <c r="G15" s="1999">
        <v>0</v>
      </c>
      <c r="H15" s="1999">
        <f t="shared" si="6"/>
        <v>0</v>
      </c>
      <c r="I15" s="1999">
        <f>I14-I13</f>
        <v>0</v>
      </c>
      <c r="J15" s="1999">
        <f t="shared" si="6"/>
        <v>0</v>
      </c>
      <c r="K15" s="1999">
        <f t="shared" si="6"/>
        <v>0</v>
      </c>
      <c r="L15" s="1999">
        <f t="shared" si="6"/>
        <v>0</v>
      </c>
      <c r="M15" s="1999">
        <f t="shared" si="6"/>
        <v>0</v>
      </c>
      <c r="N15" s="1999">
        <f t="shared" si="6"/>
        <v>0</v>
      </c>
      <c r="O15" s="2000">
        <f t="shared" si="6"/>
        <v>0</v>
      </c>
      <c r="P15" s="2001">
        <f>SUM(D15:O15)</f>
        <v>187569</v>
      </c>
      <c r="Q15" s="2010"/>
      <c r="R15" s="2011"/>
      <c r="S15" s="2011"/>
      <c r="T15" s="2011"/>
      <c r="U15" s="2011"/>
      <c r="V15" s="2011"/>
      <c r="W15" s="2011"/>
      <c r="X15" s="2011"/>
      <c r="Y15" s="2011"/>
      <c r="Z15" s="2011"/>
      <c r="AA15" s="2011"/>
      <c r="AB15" s="2011"/>
      <c r="AC15" s="2509"/>
    </row>
    <row r="16" spans="1:29" ht="14.45" customHeight="1" x14ac:dyDescent="0.2">
      <c r="A16" s="2504"/>
      <c r="B16" s="2512"/>
      <c r="C16" s="1998" t="s">
        <v>1997</v>
      </c>
      <c r="D16" s="2002">
        <v>16.62</v>
      </c>
      <c r="E16" s="2002">
        <v>16.62</v>
      </c>
      <c r="F16" s="2002">
        <v>16.62</v>
      </c>
      <c r="G16" s="2002">
        <v>16.62</v>
      </c>
      <c r="H16" s="2002">
        <v>17</v>
      </c>
      <c r="I16" s="2002">
        <v>17</v>
      </c>
      <c r="J16" s="2002">
        <v>17</v>
      </c>
      <c r="K16" s="2002">
        <v>17</v>
      </c>
      <c r="L16" s="2002">
        <v>17</v>
      </c>
      <c r="M16" s="2002">
        <v>17</v>
      </c>
      <c r="N16" s="2002">
        <v>17</v>
      </c>
      <c r="O16" s="2003">
        <v>17</v>
      </c>
      <c r="P16" s="1988"/>
      <c r="AC16" s="2509"/>
    </row>
    <row r="17" spans="1:29" ht="12.75" thickBot="1" x14ac:dyDescent="0.25">
      <c r="A17" s="2504"/>
      <c r="B17" s="2512"/>
      <c r="C17" s="1998" t="s">
        <v>1998</v>
      </c>
      <c r="D17" s="2002">
        <f>D15*D16</f>
        <v>1064128.74</v>
      </c>
      <c r="E17" s="2002">
        <f t="shared" ref="E17:O17" si="7">E15*E16</f>
        <v>956929.74000000011</v>
      </c>
      <c r="F17" s="2002">
        <f>F15*F16</f>
        <v>1096338.3</v>
      </c>
      <c r="G17" s="2002">
        <f t="shared" si="7"/>
        <v>0</v>
      </c>
      <c r="H17" s="2002">
        <f t="shared" si="7"/>
        <v>0</v>
      </c>
      <c r="I17" s="2002">
        <f t="shared" si="7"/>
        <v>0</v>
      </c>
      <c r="J17" s="2002">
        <f t="shared" si="7"/>
        <v>0</v>
      </c>
      <c r="K17" s="2002">
        <f t="shared" si="7"/>
        <v>0</v>
      </c>
      <c r="L17" s="2002">
        <f t="shared" si="7"/>
        <v>0</v>
      </c>
      <c r="M17" s="2002">
        <f t="shared" si="7"/>
        <v>0</v>
      </c>
      <c r="N17" s="2002">
        <f t="shared" si="7"/>
        <v>0</v>
      </c>
      <c r="O17" s="2003">
        <f t="shared" si="7"/>
        <v>0</v>
      </c>
      <c r="P17" s="1988"/>
      <c r="AC17" s="2510"/>
    </row>
    <row r="18" spans="1:29" ht="12.75" thickBot="1" x14ac:dyDescent="0.25">
      <c r="A18" s="2012" t="s">
        <v>2001</v>
      </c>
      <c r="B18" s="2013"/>
      <c r="C18" s="2014"/>
      <c r="D18" s="2015">
        <f>+D15+D10-D5</f>
        <v>21226</v>
      </c>
      <c r="E18" s="2015">
        <f t="shared" ref="E18:O18" si="8">+E15+E10-E5</f>
        <v>-5891</v>
      </c>
      <c r="F18" s="2015">
        <f t="shared" si="8"/>
        <v>1522</v>
      </c>
      <c r="G18" s="2015">
        <f t="shared" si="8"/>
        <v>0</v>
      </c>
      <c r="H18" s="2015">
        <f t="shared" si="8"/>
        <v>0</v>
      </c>
      <c r="I18" s="2015">
        <f t="shared" si="8"/>
        <v>0</v>
      </c>
      <c r="J18" s="2015">
        <f t="shared" si="8"/>
        <v>0</v>
      </c>
      <c r="K18" s="2015">
        <f t="shared" si="8"/>
        <v>0</v>
      </c>
      <c r="L18" s="2015">
        <f t="shared" si="8"/>
        <v>0</v>
      </c>
      <c r="M18" s="2015">
        <f t="shared" si="8"/>
        <v>0</v>
      </c>
      <c r="N18" s="2015">
        <f t="shared" si="8"/>
        <v>0</v>
      </c>
      <c r="O18" s="2015">
        <f t="shared" si="8"/>
        <v>0</v>
      </c>
      <c r="P18" s="2016"/>
      <c r="AC18" s="2017"/>
    </row>
    <row r="19" spans="1:29" x14ac:dyDescent="0.2">
      <c r="A19" s="2513" t="s">
        <v>1992</v>
      </c>
      <c r="B19" s="2515" t="s">
        <v>2002</v>
      </c>
      <c r="C19" s="2018" t="s">
        <v>1994</v>
      </c>
      <c r="D19" s="2019">
        <v>3505992</v>
      </c>
      <c r="E19" s="2019">
        <v>3549255</v>
      </c>
      <c r="F19" s="2019">
        <f>E20</f>
        <v>3588926</v>
      </c>
      <c r="G19" s="2019">
        <f t="shared" ref="G19:O19" si="9">F20</f>
        <v>3634738</v>
      </c>
      <c r="H19" s="2019">
        <f t="shared" si="9"/>
        <v>0</v>
      </c>
      <c r="I19" s="2019">
        <f t="shared" si="9"/>
        <v>0</v>
      </c>
      <c r="J19" s="2019">
        <f t="shared" si="9"/>
        <v>0</v>
      </c>
      <c r="K19" s="2019">
        <f t="shared" si="9"/>
        <v>0</v>
      </c>
      <c r="L19" s="2019">
        <f t="shared" si="9"/>
        <v>0</v>
      </c>
      <c r="M19" s="2019">
        <f t="shared" si="9"/>
        <v>0</v>
      </c>
      <c r="N19" s="2019">
        <f t="shared" si="9"/>
        <v>0</v>
      </c>
      <c r="O19" s="2019">
        <f t="shared" si="9"/>
        <v>0</v>
      </c>
      <c r="P19" s="1988"/>
      <c r="AC19" s="2020"/>
    </row>
    <row r="20" spans="1:29" x14ac:dyDescent="0.2">
      <c r="A20" s="2513"/>
      <c r="B20" s="2515"/>
      <c r="C20" s="2018" t="s">
        <v>1995</v>
      </c>
      <c r="D20" s="2019">
        <v>3549255</v>
      </c>
      <c r="E20" s="2019">
        <v>3588926</v>
      </c>
      <c r="F20" s="2019">
        <v>3634738</v>
      </c>
      <c r="G20" s="2019"/>
      <c r="H20" s="2019"/>
      <c r="I20" s="2019"/>
      <c r="J20" s="2019"/>
      <c r="K20" s="2019"/>
      <c r="L20" s="2019"/>
      <c r="M20" s="2019"/>
      <c r="N20" s="2019"/>
      <c r="O20" s="2021"/>
      <c r="P20" s="1988"/>
      <c r="AC20" s="2022"/>
    </row>
    <row r="21" spans="1:29" x14ac:dyDescent="0.2">
      <c r="A21" s="2513"/>
      <c r="B21" s="2515"/>
      <c r="C21" s="2018" t="s">
        <v>1996</v>
      </c>
      <c r="D21" s="2019">
        <f>D20-D19</f>
        <v>43263</v>
      </c>
      <c r="E21" s="2019">
        <f t="shared" ref="E21:O21" si="10">E20-E19</f>
        <v>39671</v>
      </c>
      <c r="F21" s="2019">
        <f t="shared" si="10"/>
        <v>45812</v>
      </c>
      <c r="G21" s="2019">
        <v>0</v>
      </c>
      <c r="H21" s="2019">
        <f t="shared" si="10"/>
        <v>0</v>
      </c>
      <c r="I21" s="2019">
        <f t="shared" si="10"/>
        <v>0</v>
      </c>
      <c r="J21" s="2019">
        <f t="shared" si="10"/>
        <v>0</v>
      </c>
      <c r="K21" s="2019">
        <f t="shared" si="10"/>
        <v>0</v>
      </c>
      <c r="L21" s="2019">
        <f t="shared" si="10"/>
        <v>0</v>
      </c>
      <c r="M21" s="2019">
        <f t="shared" si="10"/>
        <v>0</v>
      </c>
      <c r="N21" s="2019">
        <f t="shared" si="10"/>
        <v>0</v>
      </c>
      <c r="O21" s="2023">
        <f t="shared" si="10"/>
        <v>0</v>
      </c>
      <c r="P21" s="1988">
        <f>SUM(D21:O21)</f>
        <v>128746</v>
      </c>
      <c r="AC21" s="2022"/>
    </row>
    <row r="22" spans="1:29" x14ac:dyDescent="0.2">
      <c r="A22" s="2513"/>
      <c r="B22" s="2515"/>
      <c r="C22" s="2018" t="s">
        <v>1997</v>
      </c>
      <c r="D22" s="2024">
        <v>17.52</v>
      </c>
      <c r="E22" s="2024">
        <v>17.52</v>
      </c>
      <c r="F22" s="2024">
        <v>17.52</v>
      </c>
      <c r="G22" s="2024">
        <v>17.52</v>
      </c>
      <c r="H22" s="2024">
        <v>17.899999999999999</v>
      </c>
      <c r="I22" s="2024">
        <v>17.899999999999999</v>
      </c>
      <c r="J22" s="2024">
        <v>17.899999999999999</v>
      </c>
      <c r="K22" s="2024">
        <v>17.899999999999999</v>
      </c>
      <c r="L22" s="2024">
        <v>17.899999999999999</v>
      </c>
      <c r="M22" s="2024">
        <v>17.899999999999999</v>
      </c>
      <c r="N22" s="2024">
        <v>17.899999999999999</v>
      </c>
      <c r="O22" s="2025">
        <v>17.899999999999999</v>
      </c>
      <c r="P22" s="1988"/>
      <c r="AC22" s="2022"/>
    </row>
    <row r="23" spans="1:29" ht="12.75" thickBot="1" x14ac:dyDescent="0.25">
      <c r="A23" s="2514"/>
      <c r="B23" s="2515"/>
      <c r="C23" s="2018" t="s">
        <v>1998</v>
      </c>
      <c r="D23" s="2024">
        <f>D21*D22</f>
        <v>757967.76</v>
      </c>
      <c r="E23" s="2024">
        <f t="shared" ref="E23:O23" si="11">E21*E22</f>
        <v>695035.91999999993</v>
      </c>
      <c r="F23" s="2024">
        <f>F21*F22</f>
        <v>802626.24</v>
      </c>
      <c r="G23" s="2024">
        <f t="shared" si="11"/>
        <v>0</v>
      </c>
      <c r="H23" s="2024">
        <f t="shared" si="11"/>
        <v>0</v>
      </c>
      <c r="I23" s="2024">
        <f t="shared" si="11"/>
        <v>0</v>
      </c>
      <c r="J23" s="2024">
        <f t="shared" si="11"/>
        <v>0</v>
      </c>
      <c r="K23" s="2024">
        <f t="shared" si="11"/>
        <v>0</v>
      </c>
      <c r="L23" s="2024">
        <f t="shared" si="11"/>
        <v>0</v>
      </c>
      <c r="M23" s="2024">
        <f t="shared" si="11"/>
        <v>0</v>
      </c>
      <c r="N23" s="2024">
        <f t="shared" si="11"/>
        <v>0</v>
      </c>
      <c r="O23" s="2026">
        <f t="shared" si="11"/>
        <v>0</v>
      </c>
      <c r="P23" s="2007"/>
      <c r="Q23" s="1975">
        <f>+D23</f>
        <v>757967.76</v>
      </c>
      <c r="R23" s="2027">
        <f t="shared" ref="R23:S23" si="12">+E23</f>
        <v>695035.91999999993</v>
      </c>
      <c r="S23" s="2027">
        <f t="shared" si="12"/>
        <v>802626.24</v>
      </c>
      <c r="AC23" s="2028">
        <f>SUM(Q23:AB23)</f>
        <v>2255629.92</v>
      </c>
    </row>
    <row r="24" spans="1:29" x14ac:dyDescent="0.2">
      <c r="A24" s="2516" t="s">
        <v>1999</v>
      </c>
      <c r="B24" s="2519" t="s">
        <v>2003</v>
      </c>
      <c r="C24" s="2029" t="s">
        <v>1994</v>
      </c>
      <c r="D24" s="2030">
        <v>119891</v>
      </c>
      <c r="E24" s="2030">
        <v>121655</v>
      </c>
      <c r="F24" s="2030">
        <v>123248</v>
      </c>
      <c r="G24" s="2030"/>
      <c r="H24" s="2030"/>
      <c r="I24" s="2030"/>
      <c r="J24" s="2030"/>
      <c r="K24" s="2030"/>
      <c r="L24" s="2030"/>
      <c r="M24" s="2030"/>
      <c r="N24" s="2030"/>
      <c r="O24" s="2031"/>
      <c r="Q24" s="2522" t="s">
        <v>2004</v>
      </c>
      <c r="R24" s="2523"/>
      <c r="S24" s="2523"/>
      <c r="T24" s="2523"/>
      <c r="U24" s="2523"/>
      <c r="V24" s="2523"/>
      <c r="W24" s="2523"/>
      <c r="X24" s="2523"/>
      <c r="Y24" s="2523"/>
      <c r="Z24" s="2523"/>
      <c r="AA24" s="2523"/>
      <c r="AB24" s="2524"/>
    </row>
    <row r="25" spans="1:29" x14ac:dyDescent="0.2">
      <c r="A25" s="2517"/>
      <c r="B25" s="2520"/>
      <c r="C25" s="2032" t="s">
        <v>1995</v>
      </c>
      <c r="D25" s="2033">
        <v>121655</v>
      </c>
      <c r="E25" s="2033">
        <v>123248</v>
      </c>
      <c r="F25" s="2033">
        <v>125354</v>
      </c>
      <c r="G25" s="2033"/>
      <c r="H25" s="2033"/>
      <c r="I25" s="2033"/>
      <c r="J25" s="2033"/>
      <c r="K25" s="2033"/>
      <c r="L25" s="2033"/>
      <c r="M25" s="2033"/>
      <c r="N25" s="2033"/>
      <c r="O25" s="2034"/>
      <c r="Q25" s="2525"/>
      <c r="R25" s="2526"/>
      <c r="S25" s="2526"/>
      <c r="T25" s="2526"/>
      <c r="U25" s="2526"/>
      <c r="V25" s="2526"/>
      <c r="W25" s="2526"/>
      <c r="X25" s="2526"/>
      <c r="Y25" s="2526"/>
      <c r="Z25" s="2526"/>
      <c r="AA25" s="2526"/>
      <c r="AB25" s="2527"/>
    </row>
    <row r="26" spans="1:29" x14ac:dyDescent="0.2">
      <c r="A26" s="2517"/>
      <c r="B26" s="2520"/>
      <c r="C26" s="2032" t="s">
        <v>1996</v>
      </c>
      <c r="D26" s="2033">
        <f>SUM(D25-D24)</f>
        <v>1764</v>
      </c>
      <c r="E26" s="2033">
        <f t="shared" ref="E26:O26" si="13">SUM(E25-E24)</f>
        <v>1593</v>
      </c>
      <c r="F26" s="2033">
        <f>SUM(F25-F24)</f>
        <v>2106</v>
      </c>
      <c r="G26" s="2033">
        <f t="shared" si="13"/>
        <v>0</v>
      </c>
      <c r="H26" s="2033">
        <f t="shared" si="13"/>
        <v>0</v>
      </c>
      <c r="I26" s="2033">
        <f>SUM(I25-I24)</f>
        <v>0</v>
      </c>
      <c r="J26" s="2033">
        <f t="shared" si="13"/>
        <v>0</v>
      </c>
      <c r="K26" s="2033">
        <f t="shared" si="13"/>
        <v>0</v>
      </c>
      <c r="L26" s="2033">
        <f t="shared" si="13"/>
        <v>0</v>
      </c>
      <c r="M26" s="2033">
        <f t="shared" si="13"/>
        <v>0</v>
      </c>
      <c r="N26" s="2033">
        <f t="shared" si="13"/>
        <v>0</v>
      </c>
      <c r="O26" s="2035">
        <f t="shared" si="13"/>
        <v>0</v>
      </c>
      <c r="Q26" s="2525"/>
      <c r="R26" s="2526"/>
      <c r="S26" s="2526"/>
      <c r="T26" s="2526"/>
      <c r="U26" s="2526"/>
      <c r="V26" s="2526"/>
      <c r="W26" s="2526"/>
      <c r="X26" s="2526"/>
      <c r="Y26" s="2526"/>
      <c r="Z26" s="2526"/>
      <c r="AA26" s="2526"/>
      <c r="AB26" s="2527"/>
    </row>
    <row r="27" spans="1:29" x14ac:dyDescent="0.2">
      <c r="A27" s="2517"/>
      <c r="B27" s="2520"/>
      <c r="C27" s="2032" t="s">
        <v>1997</v>
      </c>
      <c r="D27" s="2036">
        <v>18.7</v>
      </c>
      <c r="E27" s="2036">
        <v>18.7</v>
      </c>
      <c r="F27" s="2036">
        <v>18.7</v>
      </c>
      <c r="G27" s="2036">
        <v>18.7</v>
      </c>
      <c r="H27" s="2036">
        <v>19.079999999999998</v>
      </c>
      <c r="I27" s="2036">
        <v>19.079999999999998</v>
      </c>
      <c r="J27" s="2036">
        <v>19.079999999999998</v>
      </c>
      <c r="K27" s="2036">
        <v>19.079999999999998</v>
      </c>
      <c r="L27" s="2036">
        <v>19.079999999999998</v>
      </c>
      <c r="M27" s="2036">
        <v>19.079999999999998</v>
      </c>
      <c r="N27" s="2036">
        <v>19.079999999999998</v>
      </c>
      <c r="O27" s="2037">
        <v>19.079999999999998</v>
      </c>
      <c r="Q27" s="2525"/>
      <c r="R27" s="2526"/>
      <c r="S27" s="2526"/>
      <c r="T27" s="2526"/>
      <c r="U27" s="2526"/>
      <c r="V27" s="2526"/>
      <c r="W27" s="2526"/>
      <c r="X27" s="2526"/>
      <c r="Y27" s="2526"/>
      <c r="Z27" s="2526"/>
      <c r="AA27" s="2526"/>
      <c r="AB27" s="2527"/>
    </row>
    <row r="28" spans="1:29" x14ac:dyDescent="0.2">
      <c r="A28" s="2517"/>
      <c r="B28" s="2521"/>
      <c r="C28" s="2038" t="s">
        <v>1998</v>
      </c>
      <c r="D28" s="2039">
        <f>D26*D27</f>
        <v>32986.799999999996</v>
      </c>
      <c r="E28" s="2039">
        <f t="shared" ref="E28:O28" si="14">E26*E27</f>
        <v>29789.1</v>
      </c>
      <c r="F28" s="2039">
        <f>F26*F27</f>
        <v>39382.199999999997</v>
      </c>
      <c r="G28" s="2039">
        <f t="shared" si="14"/>
        <v>0</v>
      </c>
      <c r="H28" s="2039">
        <f t="shared" si="14"/>
        <v>0</v>
      </c>
      <c r="I28" s="2039">
        <f t="shared" si="14"/>
        <v>0</v>
      </c>
      <c r="J28" s="2039">
        <f t="shared" si="14"/>
        <v>0</v>
      </c>
      <c r="K28" s="2039">
        <f t="shared" si="14"/>
        <v>0</v>
      </c>
      <c r="L28" s="2039">
        <f t="shared" si="14"/>
        <v>0</v>
      </c>
      <c r="M28" s="2039">
        <f t="shared" si="14"/>
        <v>0</v>
      </c>
      <c r="N28" s="2039">
        <f t="shared" si="14"/>
        <v>0</v>
      </c>
      <c r="O28" s="2040">
        <f t="shared" si="14"/>
        <v>0</v>
      </c>
      <c r="Q28" s="2525"/>
      <c r="R28" s="2526"/>
      <c r="S28" s="2526"/>
      <c r="T28" s="2526"/>
      <c r="U28" s="2526"/>
      <c r="V28" s="2526"/>
      <c r="W28" s="2526"/>
      <c r="X28" s="2526"/>
      <c r="Y28" s="2526"/>
      <c r="Z28" s="2526"/>
      <c r="AA28" s="2526"/>
      <c r="AB28" s="2527"/>
    </row>
    <row r="29" spans="1:29" x14ac:dyDescent="0.2">
      <c r="A29" s="2517"/>
      <c r="B29" s="2531" t="s">
        <v>2005</v>
      </c>
      <c r="C29" s="2041" t="s">
        <v>1994</v>
      </c>
      <c r="D29" s="2033">
        <v>13325</v>
      </c>
      <c r="E29" s="2033">
        <v>16885</v>
      </c>
      <c r="F29" s="2033">
        <v>19963</v>
      </c>
      <c r="G29" s="2033">
        <f>F30</f>
        <v>23985</v>
      </c>
      <c r="H29" s="2033">
        <f t="shared" ref="H29:O29" si="15">G30</f>
        <v>0</v>
      </c>
      <c r="I29" s="2033">
        <f t="shared" si="15"/>
        <v>0</v>
      </c>
      <c r="J29" s="2033">
        <f t="shared" si="15"/>
        <v>0</v>
      </c>
      <c r="K29" s="2033">
        <f t="shared" si="15"/>
        <v>0</v>
      </c>
      <c r="L29" s="2033">
        <f t="shared" si="15"/>
        <v>0</v>
      </c>
      <c r="M29" s="2033">
        <f t="shared" si="15"/>
        <v>0</v>
      </c>
      <c r="N29" s="2033">
        <f t="shared" si="15"/>
        <v>0</v>
      </c>
      <c r="O29" s="2035">
        <f t="shared" si="15"/>
        <v>0</v>
      </c>
      <c r="Q29" s="2525"/>
      <c r="R29" s="2526"/>
      <c r="S29" s="2526"/>
      <c r="T29" s="2526"/>
      <c r="U29" s="2526"/>
      <c r="V29" s="2526"/>
      <c r="W29" s="2526"/>
      <c r="X29" s="2526"/>
      <c r="Y29" s="2526"/>
      <c r="Z29" s="2526"/>
      <c r="AA29" s="2526"/>
      <c r="AB29" s="2527"/>
    </row>
    <row r="30" spans="1:29" x14ac:dyDescent="0.2">
      <c r="A30" s="2517"/>
      <c r="B30" s="2520"/>
      <c r="C30" s="2032" t="s">
        <v>1995</v>
      </c>
      <c r="D30" s="2033">
        <v>16885</v>
      </c>
      <c r="E30" s="2033">
        <v>19963</v>
      </c>
      <c r="F30" s="2033">
        <v>23985</v>
      </c>
      <c r="G30" s="2033"/>
      <c r="H30" s="2033"/>
      <c r="I30" s="2033"/>
      <c r="J30" s="2033"/>
      <c r="K30" s="2033"/>
      <c r="L30" s="2033"/>
      <c r="M30" s="2033"/>
      <c r="N30" s="2033"/>
      <c r="O30" s="2034"/>
      <c r="Q30" s="2525"/>
      <c r="R30" s="2526"/>
      <c r="S30" s="2526"/>
      <c r="T30" s="2526"/>
      <c r="U30" s="2526"/>
      <c r="V30" s="2526"/>
      <c r="W30" s="2526"/>
      <c r="X30" s="2526"/>
      <c r="Y30" s="2526"/>
      <c r="Z30" s="2526"/>
      <c r="AA30" s="2526"/>
      <c r="AB30" s="2527"/>
    </row>
    <row r="31" spans="1:29" x14ac:dyDescent="0.2">
      <c r="A31" s="2517"/>
      <c r="B31" s="2520"/>
      <c r="C31" s="2032" t="s">
        <v>1996</v>
      </c>
      <c r="D31" s="2033">
        <f>SUM(D30-D29)</f>
        <v>3560</v>
      </c>
      <c r="E31" s="2033">
        <f t="shared" ref="E31:O31" si="16">SUM(E30-E29)</f>
        <v>3078</v>
      </c>
      <c r="F31" s="2033">
        <f>SUM(F30-F29)</f>
        <v>4022</v>
      </c>
      <c r="G31" s="2033">
        <v>0</v>
      </c>
      <c r="H31" s="2033">
        <f t="shared" si="16"/>
        <v>0</v>
      </c>
      <c r="I31" s="2033">
        <f>SUM(I30-I29)</f>
        <v>0</v>
      </c>
      <c r="J31" s="2033">
        <f t="shared" si="16"/>
        <v>0</v>
      </c>
      <c r="K31" s="2033">
        <f t="shared" si="16"/>
        <v>0</v>
      </c>
      <c r="L31" s="2033">
        <f t="shared" si="16"/>
        <v>0</v>
      </c>
      <c r="M31" s="2033">
        <f t="shared" si="16"/>
        <v>0</v>
      </c>
      <c r="N31" s="2033">
        <f t="shared" si="16"/>
        <v>0</v>
      </c>
      <c r="O31" s="2035">
        <f t="shared" si="16"/>
        <v>0</v>
      </c>
      <c r="Q31" s="2525"/>
      <c r="R31" s="2526"/>
      <c r="S31" s="2526"/>
      <c r="T31" s="2526"/>
      <c r="U31" s="2526"/>
      <c r="V31" s="2526"/>
      <c r="W31" s="2526"/>
      <c r="X31" s="2526"/>
      <c r="Y31" s="2526"/>
      <c r="Z31" s="2526"/>
      <c r="AA31" s="2526"/>
      <c r="AB31" s="2527"/>
    </row>
    <row r="32" spans="1:29" x14ac:dyDescent="0.2">
      <c r="A32" s="2517"/>
      <c r="B32" s="2520"/>
      <c r="C32" s="2032" t="s">
        <v>1997</v>
      </c>
      <c r="D32" s="2036">
        <v>18.7</v>
      </c>
      <c r="E32" s="2036">
        <v>18.7</v>
      </c>
      <c r="F32" s="2036">
        <v>18.7</v>
      </c>
      <c r="G32" s="2036">
        <v>18.7</v>
      </c>
      <c r="H32" s="2036">
        <v>19.079999999999998</v>
      </c>
      <c r="I32" s="2036">
        <v>19.079999999999998</v>
      </c>
      <c r="J32" s="2036">
        <v>19.079999999999998</v>
      </c>
      <c r="K32" s="2036">
        <v>19.079999999999998</v>
      </c>
      <c r="L32" s="2036">
        <v>19.079999999999998</v>
      </c>
      <c r="M32" s="2036">
        <v>19.079999999999998</v>
      </c>
      <c r="N32" s="2036">
        <v>19.079999999999998</v>
      </c>
      <c r="O32" s="2037">
        <v>19.079999999999998</v>
      </c>
      <c r="Q32" s="2525"/>
      <c r="R32" s="2526"/>
      <c r="S32" s="2526"/>
      <c r="T32" s="2526"/>
      <c r="U32" s="2526"/>
      <c r="V32" s="2526"/>
      <c r="W32" s="2526"/>
      <c r="X32" s="2526"/>
      <c r="Y32" s="2526"/>
      <c r="Z32" s="2526"/>
      <c r="AA32" s="2526"/>
      <c r="AB32" s="2527"/>
    </row>
    <row r="33" spans="1:31" x14ac:dyDescent="0.2">
      <c r="A33" s="2517"/>
      <c r="B33" s="2521"/>
      <c r="C33" s="2038" t="s">
        <v>1998</v>
      </c>
      <c r="D33" s="2039">
        <f>D31*D32</f>
        <v>66572</v>
      </c>
      <c r="E33" s="2039">
        <f t="shared" ref="E33:O33" si="17">E31*E32</f>
        <v>57558.6</v>
      </c>
      <c r="F33" s="2039">
        <f>F31*F32</f>
        <v>75211.399999999994</v>
      </c>
      <c r="G33" s="2039">
        <f t="shared" si="17"/>
        <v>0</v>
      </c>
      <c r="H33" s="2039">
        <f t="shared" si="17"/>
        <v>0</v>
      </c>
      <c r="I33" s="2039">
        <f t="shared" si="17"/>
        <v>0</v>
      </c>
      <c r="J33" s="2039">
        <f t="shared" si="17"/>
        <v>0</v>
      </c>
      <c r="K33" s="2039">
        <f t="shared" si="17"/>
        <v>0</v>
      </c>
      <c r="L33" s="2039">
        <f t="shared" si="17"/>
        <v>0</v>
      </c>
      <c r="M33" s="2039">
        <f t="shared" si="17"/>
        <v>0</v>
      </c>
      <c r="N33" s="2039">
        <f t="shared" si="17"/>
        <v>0</v>
      </c>
      <c r="O33" s="2040">
        <f t="shared" si="17"/>
        <v>0</v>
      </c>
      <c r="Q33" s="2525"/>
      <c r="R33" s="2526"/>
      <c r="S33" s="2526"/>
      <c r="T33" s="2526"/>
      <c r="U33" s="2526"/>
      <c r="V33" s="2526"/>
      <c r="W33" s="2526"/>
      <c r="X33" s="2526"/>
      <c r="Y33" s="2526"/>
      <c r="Z33" s="2526"/>
      <c r="AA33" s="2526"/>
      <c r="AB33" s="2527"/>
    </row>
    <row r="34" spans="1:31" ht="15" customHeight="1" x14ac:dyDescent="0.2">
      <c r="A34" s="2517"/>
      <c r="B34" s="2531" t="s">
        <v>2006</v>
      </c>
      <c r="C34" s="2041" t="s">
        <v>1994</v>
      </c>
      <c r="D34" s="2033"/>
      <c r="E34" s="2033">
        <v>0</v>
      </c>
      <c r="F34" s="2033">
        <v>197</v>
      </c>
      <c r="G34" s="2033">
        <v>335</v>
      </c>
      <c r="H34" s="2033"/>
      <c r="I34" s="2033"/>
      <c r="J34" s="2033"/>
      <c r="K34" s="2033"/>
      <c r="L34" s="2033"/>
      <c r="M34" s="2033"/>
      <c r="N34" s="2033"/>
      <c r="O34" s="2035"/>
      <c r="Q34" s="2525"/>
      <c r="R34" s="2526"/>
      <c r="S34" s="2526"/>
      <c r="T34" s="2526"/>
      <c r="U34" s="2526"/>
      <c r="V34" s="2526"/>
      <c r="W34" s="2526"/>
      <c r="X34" s="2526"/>
      <c r="Y34" s="2526"/>
      <c r="Z34" s="2526"/>
      <c r="AA34" s="2526"/>
      <c r="AB34" s="2527"/>
    </row>
    <row r="35" spans="1:31" x14ac:dyDescent="0.2">
      <c r="A35" s="2517"/>
      <c r="B35" s="2520"/>
      <c r="C35" s="2032" t="s">
        <v>1995</v>
      </c>
      <c r="D35" s="2033"/>
      <c r="E35" s="2033">
        <v>107</v>
      </c>
      <c r="F35" s="2033">
        <v>335</v>
      </c>
      <c r="G35" s="2033"/>
      <c r="H35" s="2033"/>
      <c r="I35" s="2033"/>
      <c r="J35" s="2033"/>
      <c r="K35" s="2033"/>
      <c r="L35" s="2033"/>
      <c r="M35" s="2033"/>
      <c r="N35" s="2033"/>
      <c r="O35" s="2034"/>
      <c r="Q35" s="2525"/>
      <c r="R35" s="2526"/>
      <c r="S35" s="2526"/>
      <c r="T35" s="2526"/>
      <c r="U35" s="2526"/>
      <c r="V35" s="2526"/>
      <c r="W35" s="2526"/>
      <c r="X35" s="2526"/>
      <c r="Y35" s="2526"/>
      <c r="Z35" s="2526"/>
      <c r="AA35" s="2526"/>
      <c r="AB35" s="2527"/>
    </row>
    <row r="36" spans="1:31" x14ac:dyDescent="0.2">
      <c r="A36" s="2517"/>
      <c r="B36" s="2520"/>
      <c r="C36" s="2032" t="s">
        <v>1996</v>
      </c>
      <c r="D36" s="2033"/>
      <c r="E36" s="2033">
        <f t="shared" ref="E36" si="18">SUM(E35-E34)</f>
        <v>107</v>
      </c>
      <c r="F36" s="2033">
        <f>SUM(F35-F34)</f>
        <v>138</v>
      </c>
      <c r="G36" s="2033">
        <v>0</v>
      </c>
      <c r="H36" s="2033">
        <f t="shared" ref="H36" si="19">SUM(H35-H34)</f>
        <v>0</v>
      </c>
      <c r="I36" s="2033">
        <f>SUM(I35-I34)</f>
        <v>0</v>
      </c>
      <c r="J36" s="2033">
        <f t="shared" ref="J36:O36" si="20">SUM(J35-J34)</f>
        <v>0</v>
      </c>
      <c r="K36" s="2033">
        <f t="shared" si="20"/>
        <v>0</v>
      </c>
      <c r="L36" s="2033">
        <f t="shared" si="20"/>
        <v>0</v>
      </c>
      <c r="M36" s="2033">
        <f t="shared" si="20"/>
        <v>0</v>
      </c>
      <c r="N36" s="2033">
        <f t="shared" si="20"/>
        <v>0</v>
      </c>
      <c r="O36" s="2035">
        <f t="shared" si="20"/>
        <v>0</v>
      </c>
      <c r="Q36" s="2525"/>
      <c r="R36" s="2526"/>
      <c r="S36" s="2526"/>
      <c r="T36" s="2526"/>
      <c r="U36" s="2526"/>
      <c r="V36" s="2526"/>
      <c r="W36" s="2526"/>
      <c r="X36" s="2526"/>
      <c r="Y36" s="2526"/>
      <c r="Z36" s="2526"/>
      <c r="AA36" s="2526"/>
      <c r="AB36" s="2527"/>
    </row>
    <row r="37" spans="1:31" x14ac:dyDescent="0.2">
      <c r="A37" s="2517"/>
      <c r="B37" s="2520"/>
      <c r="C37" s="2032" t="s">
        <v>1997</v>
      </c>
      <c r="D37" s="2036"/>
      <c r="E37" s="2036">
        <v>18.7</v>
      </c>
      <c r="F37" s="2036">
        <v>18.7</v>
      </c>
      <c r="G37" s="2036">
        <v>18.7</v>
      </c>
      <c r="H37" s="2036">
        <v>19.079999999999998</v>
      </c>
      <c r="I37" s="2036">
        <v>19.079999999999998</v>
      </c>
      <c r="J37" s="2036">
        <v>19.079999999999998</v>
      </c>
      <c r="K37" s="2036">
        <v>19.079999999999998</v>
      </c>
      <c r="L37" s="2036">
        <v>19.079999999999998</v>
      </c>
      <c r="M37" s="2036">
        <v>19.079999999999998</v>
      </c>
      <c r="N37" s="2036">
        <v>19.079999999999998</v>
      </c>
      <c r="O37" s="2037">
        <v>19.079999999999998</v>
      </c>
      <c r="Q37" s="2525"/>
      <c r="R37" s="2526"/>
      <c r="S37" s="2526"/>
      <c r="T37" s="2526"/>
      <c r="U37" s="2526"/>
      <c r="V37" s="2526"/>
      <c r="W37" s="2526"/>
      <c r="X37" s="2526"/>
      <c r="Y37" s="2526"/>
      <c r="Z37" s="2526"/>
      <c r="AA37" s="2526"/>
      <c r="AB37" s="2527"/>
    </row>
    <row r="38" spans="1:31" x14ac:dyDescent="0.2">
      <c r="A38" s="2517"/>
      <c r="B38" s="2521"/>
      <c r="C38" s="2038" t="s">
        <v>1998</v>
      </c>
      <c r="D38" s="2039"/>
      <c r="E38" s="2039">
        <f t="shared" ref="E38" si="21">E36*E37</f>
        <v>2000.8999999999999</v>
      </c>
      <c r="F38" s="2039">
        <f>F36*F37</f>
        <v>2580.6</v>
      </c>
      <c r="G38" s="2039">
        <f t="shared" ref="G38:O38" si="22">G36*G37</f>
        <v>0</v>
      </c>
      <c r="H38" s="2039">
        <f t="shared" si="22"/>
        <v>0</v>
      </c>
      <c r="I38" s="2039">
        <f t="shared" si="22"/>
        <v>0</v>
      </c>
      <c r="J38" s="2039">
        <f t="shared" si="22"/>
        <v>0</v>
      </c>
      <c r="K38" s="2039">
        <f t="shared" si="22"/>
        <v>0</v>
      </c>
      <c r="L38" s="2039">
        <f t="shared" si="22"/>
        <v>0</v>
      </c>
      <c r="M38" s="2039">
        <f t="shared" si="22"/>
        <v>0</v>
      </c>
      <c r="N38" s="2039">
        <f t="shared" si="22"/>
        <v>0</v>
      </c>
      <c r="O38" s="2040">
        <f t="shared" si="22"/>
        <v>0</v>
      </c>
      <c r="Q38" s="2525"/>
      <c r="R38" s="2526"/>
      <c r="S38" s="2526"/>
      <c r="T38" s="2526"/>
      <c r="U38" s="2526"/>
      <c r="V38" s="2526"/>
      <c r="W38" s="2526"/>
      <c r="X38" s="2526"/>
      <c r="Y38" s="2526"/>
      <c r="Z38" s="2526"/>
      <c r="AA38" s="2526"/>
      <c r="AB38" s="2527"/>
    </row>
    <row r="39" spans="1:31" x14ac:dyDescent="0.2">
      <c r="A39" s="2517"/>
      <c r="B39" s="2531" t="s">
        <v>2007</v>
      </c>
      <c r="C39" s="2041" t="s">
        <v>1994</v>
      </c>
      <c r="D39" s="2033"/>
      <c r="E39" s="2033">
        <v>0</v>
      </c>
      <c r="F39" s="2033">
        <v>266</v>
      </c>
      <c r="G39" s="2033">
        <v>463</v>
      </c>
      <c r="H39" s="2033"/>
      <c r="I39" s="2033"/>
      <c r="J39" s="2033"/>
      <c r="K39" s="2033"/>
      <c r="L39" s="2033"/>
      <c r="M39" s="2033"/>
      <c r="N39" s="2033"/>
      <c r="O39" s="2035"/>
      <c r="Q39" s="2525"/>
      <c r="R39" s="2526"/>
      <c r="S39" s="2526"/>
      <c r="T39" s="2526"/>
      <c r="U39" s="2526"/>
      <c r="V39" s="2526"/>
      <c r="W39" s="2526"/>
      <c r="X39" s="2526"/>
      <c r="Y39" s="2526"/>
      <c r="Z39" s="2526"/>
      <c r="AA39" s="2526"/>
      <c r="AB39" s="2527"/>
    </row>
    <row r="40" spans="1:31" x14ac:dyDescent="0.2">
      <c r="A40" s="2517"/>
      <c r="B40" s="2520"/>
      <c r="C40" s="2032" t="s">
        <v>1995</v>
      </c>
      <c r="D40" s="2033"/>
      <c r="E40" s="2033">
        <v>137</v>
      </c>
      <c r="F40" s="2033">
        <v>463</v>
      </c>
      <c r="G40" s="2033"/>
      <c r="H40" s="2033"/>
      <c r="I40" s="2033"/>
      <c r="J40" s="2033"/>
      <c r="K40" s="2033"/>
      <c r="L40" s="2033"/>
      <c r="M40" s="2033"/>
      <c r="N40" s="2033"/>
      <c r="O40" s="2034"/>
      <c r="Q40" s="2525"/>
      <c r="R40" s="2526"/>
      <c r="S40" s="2526"/>
      <c r="T40" s="2526"/>
      <c r="U40" s="2526"/>
      <c r="V40" s="2526"/>
      <c r="W40" s="2526"/>
      <c r="X40" s="2526"/>
      <c r="Y40" s="2526"/>
      <c r="Z40" s="2526"/>
      <c r="AA40" s="2526"/>
      <c r="AB40" s="2527"/>
    </row>
    <row r="41" spans="1:31" ht="12.75" thickBot="1" x14ac:dyDescent="0.25">
      <c r="A41" s="2517"/>
      <c r="B41" s="2520"/>
      <c r="C41" s="2032" t="s">
        <v>1996</v>
      </c>
      <c r="D41" s="2033"/>
      <c r="E41" s="2033">
        <f t="shared" ref="E41" si="23">SUM(E40-E39)</f>
        <v>137</v>
      </c>
      <c r="F41" s="2033">
        <f>SUM(F40-F39)</f>
        <v>197</v>
      </c>
      <c r="G41" s="2033">
        <v>0</v>
      </c>
      <c r="H41" s="2033">
        <f t="shared" ref="H41" si="24">SUM(H40-H39)</f>
        <v>0</v>
      </c>
      <c r="I41" s="2033">
        <f>SUM(I40-I39)</f>
        <v>0</v>
      </c>
      <c r="J41" s="2033">
        <f t="shared" ref="J41:O41" si="25">SUM(J40-J39)</f>
        <v>0</v>
      </c>
      <c r="K41" s="2033">
        <f t="shared" si="25"/>
        <v>0</v>
      </c>
      <c r="L41" s="2033">
        <f t="shared" si="25"/>
        <v>0</v>
      </c>
      <c r="M41" s="2033">
        <f t="shared" si="25"/>
        <v>0</v>
      </c>
      <c r="N41" s="2033">
        <f t="shared" si="25"/>
        <v>0</v>
      </c>
      <c r="O41" s="2035">
        <f t="shared" si="25"/>
        <v>0</v>
      </c>
      <c r="Q41" s="2528"/>
      <c r="R41" s="2529"/>
      <c r="S41" s="2529"/>
      <c r="T41" s="2529"/>
      <c r="U41" s="2529"/>
      <c r="V41" s="2529"/>
      <c r="W41" s="2529"/>
      <c r="X41" s="2529"/>
      <c r="Y41" s="2529"/>
      <c r="Z41" s="2529"/>
      <c r="AA41" s="2529"/>
      <c r="AB41" s="2530"/>
    </row>
    <row r="42" spans="1:31" x14ac:dyDescent="0.2">
      <c r="A42" s="2517"/>
      <c r="B42" s="2520"/>
      <c r="C42" s="2032" t="s">
        <v>1997</v>
      </c>
      <c r="D42" s="2036"/>
      <c r="E42" s="2036">
        <v>18.7</v>
      </c>
      <c r="F42" s="2036">
        <v>18.7</v>
      </c>
      <c r="G42" s="2036">
        <v>18.7</v>
      </c>
      <c r="H42" s="2036">
        <v>19.079999999999998</v>
      </c>
      <c r="I42" s="2036">
        <v>19.079999999999998</v>
      </c>
      <c r="J42" s="2036">
        <v>19.079999999999998</v>
      </c>
      <c r="K42" s="2036">
        <v>19.079999999999998</v>
      </c>
      <c r="L42" s="2036">
        <v>19.079999999999998</v>
      </c>
      <c r="M42" s="2036">
        <v>19.079999999999998</v>
      </c>
      <c r="N42" s="2036">
        <v>19.079999999999998</v>
      </c>
      <c r="O42" s="2037">
        <v>19.079999999999998</v>
      </c>
      <c r="P42" s="2042"/>
      <c r="Q42" s="2043">
        <f t="shared" ref="Q42:AB42" si="26">SUM(D26,D31,D36,D41)</f>
        <v>5324</v>
      </c>
      <c r="R42" s="2044">
        <f t="shared" si="26"/>
        <v>4915</v>
      </c>
      <c r="S42" s="2044">
        <f t="shared" si="26"/>
        <v>6463</v>
      </c>
      <c r="T42" s="2044">
        <f t="shared" si="26"/>
        <v>0</v>
      </c>
      <c r="U42" s="2044">
        <f t="shared" si="26"/>
        <v>0</v>
      </c>
      <c r="V42" s="2044">
        <f t="shared" si="26"/>
        <v>0</v>
      </c>
      <c r="W42" s="2044">
        <f t="shared" si="26"/>
        <v>0</v>
      </c>
      <c r="X42" s="2044">
        <f t="shared" si="26"/>
        <v>0</v>
      </c>
      <c r="Y42" s="2044">
        <f t="shared" si="26"/>
        <v>0</v>
      </c>
      <c r="Z42" s="2044">
        <f t="shared" si="26"/>
        <v>0</v>
      </c>
      <c r="AA42" s="2044">
        <f t="shared" si="26"/>
        <v>0</v>
      </c>
      <c r="AB42" s="2044">
        <f t="shared" si="26"/>
        <v>0</v>
      </c>
      <c r="AC42" s="2045">
        <f>SUM(Q42:AB42)</f>
        <v>16702</v>
      </c>
      <c r="AD42" s="2046" t="s">
        <v>2008</v>
      </c>
    </row>
    <row r="43" spans="1:31" ht="12.75" thickBot="1" x14ac:dyDescent="0.25">
      <c r="A43" s="2518"/>
      <c r="B43" s="2532"/>
      <c r="C43" s="2047" t="s">
        <v>1998</v>
      </c>
      <c r="D43" s="2048"/>
      <c r="E43" s="2048">
        <f t="shared" ref="E43" si="27">E41*E42</f>
        <v>2561.9</v>
      </c>
      <c r="F43" s="2048">
        <f>F41*F42</f>
        <v>3683.8999999999996</v>
      </c>
      <c r="G43" s="2048">
        <f t="shared" ref="G43:O43" si="28">G41*G42</f>
        <v>0</v>
      </c>
      <c r="H43" s="2048">
        <f t="shared" si="28"/>
        <v>0</v>
      </c>
      <c r="I43" s="2048">
        <f t="shared" si="28"/>
        <v>0</v>
      </c>
      <c r="J43" s="2048">
        <f t="shared" si="28"/>
        <v>0</v>
      </c>
      <c r="K43" s="2048">
        <f t="shared" si="28"/>
        <v>0</v>
      </c>
      <c r="L43" s="2048">
        <f t="shared" si="28"/>
        <v>0</v>
      </c>
      <c r="M43" s="2048">
        <f t="shared" si="28"/>
        <v>0</v>
      </c>
      <c r="N43" s="2048">
        <f t="shared" si="28"/>
        <v>0</v>
      </c>
      <c r="O43" s="2049">
        <f t="shared" si="28"/>
        <v>0</v>
      </c>
      <c r="P43" s="2042"/>
      <c r="Q43" s="2050">
        <f>SUM(D28,D33,D38,D43)</f>
        <v>99558.799999999988</v>
      </c>
      <c r="R43" s="2051">
        <f t="shared" ref="R43:AB43" si="29">SUM(E28,E33,E38,E43)</f>
        <v>91910.499999999985</v>
      </c>
      <c r="S43" s="2051">
        <f t="shared" si="29"/>
        <v>120858.09999999999</v>
      </c>
      <c r="T43" s="2051">
        <f t="shared" si="29"/>
        <v>0</v>
      </c>
      <c r="U43" s="2051">
        <f t="shared" si="29"/>
        <v>0</v>
      </c>
      <c r="V43" s="2051">
        <f t="shared" si="29"/>
        <v>0</v>
      </c>
      <c r="W43" s="2051">
        <f t="shared" si="29"/>
        <v>0</v>
      </c>
      <c r="X43" s="2051">
        <f t="shared" si="29"/>
        <v>0</v>
      </c>
      <c r="Y43" s="2051">
        <f t="shared" si="29"/>
        <v>0</v>
      </c>
      <c r="Z43" s="2051">
        <f t="shared" si="29"/>
        <v>0</v>
      </c>
      <c r="AA43" s="2051">
        <f t="shared" si="29"/>
        <v>0</v>
      </c>
      <c r="AB43" s="2052">
        <f t="shared" si="29"/>
        <v>0</v>
      </c>
      <c r="AC43" s="2053">
        <f>SUM(Q43:AB43)</f>
        <v>312327.39999999997</v>
      </c>
      <c r="AD43" s="2046" t="s">
        <v>2009</v>
      </c>
    </row>
    <row r="44" spans="1:31" ht="15" customHeight="1" x14ac:dyDescent="0.2">
      <c r="A44" s="2533" t="s">
        <v>2010</v>
      </c>
      <c r="B44" s="2536" t="s">
        <v>2011</v>
      </c>
      <c r="C44" s="2054" t="s">
        <v>1994</v>
      </c>
      <c r="D44" s="2055">
        <v>557642</v>
      </c>
      <c r="E44" s="2055">
        <v>586475</v>
      </c>
      <c r="F44" s="2055">
        <f>E45</f>
        <v>612954</v>
      </c>
      <c r="G44" s="2055">
        <f t="shared" ref="G44:O44" si="30">F45</f>
        <v>642659</v>
      </c>
      <c r="H44" s="2055">
        <f t="shared" si="30"/>
        <v>0</v>
      </c>
      <c r="I44" s="2055">
        <f t="shared" si="30"/>
        <v>0</v>
      </c>
      <c r="J44" s="2055">
        <f t="shared" si="30"/>
        <v>0</v>
      </c>
      <c r="K44" s="2055">
        <f t="shared" si="30"/>
        <v>0</v>
      </c>
      <c r="L44" s="2055">
        <f t="shared" si="30"/>
        <v>0</v>
      </c>
      <c r="M44" s="2055">
        <f t="shared" si="30"/>
        <v>0</v>
      </c>
      <c r="N44" s="2055">
        <f t="shared" si="30"/>
        <v>0</v>
      </c>
      <c r="O44" s="2055">
        <f t="shared" si="30"/>
        <v>0</v>
      </c>
      <c r="P44" s="2056"/>
      <c r="Q44" s="2539" t="s">
        <v>2012</v>
      </c>
      <c r="R44" s="2539"/>
      <c r="S44" s="2539"/>
      <c r="T44" s="2539"/>
      <c r="U44" s="2539"/>
      <c r="V44" s="2539"/>
      <c r="W44" s="2539"/>
      <c r="X44" s="2539"/>
      <c r="Y44" s="2539"/>
      <c r="Z44" s="2539"/>
      <c r="AA44" s="2539"/>
      <c r="AB44" s="2540"/>
      <c r="AE44" s="1974">
        <v>557642</v>
      </c>
    </row>
    <row r="45" spans="1:31" x14ac:dyDescent="0.2">
      <c r="A45" s="2534"/>
      <c r="B45" s="2537"/>
      <c r="C45" s="2057" t="s">
        <v>1995</v>
      </c>
      <c r="D45" s="2058">
        <v>586475</v>
      </c>
      <c r="E45" s="2058">
        <v>612954</v>
      </c>
      <c r="F45" s="2058">
        <v>642659</v>
      </c>
      <c r="G45" s="2058"/>
      <c r="H45" s="2058"/>
      <c r="I45" s="2058"/>
      <c r="J45" s="2058"/>
      <c r="K45" s="2058"/>
      <c r="L45" s="2058"/>
      <c r="M45" s="2058"/>
      <c r="N45" s="2058"/>
      <c r="O45" s="2059"/>
      <c r="P45" s="2060"/>
      <c r="Q45" s="2541"/>
      <c r="R45" s="2541"/>
      <c r="S45" s="2541"/>
      <c r="T45" s="2541"/>
      <c r="U45" s="2541"/>
      <c r="V45" s="2541"/>
      <c r="W45" s="2541"/>
      <c r="X45" s="2541"/>
      <c r="Y45" s="2541"/>
      <c r="Z45" s="2541"/>
      <c r="AA45" s="2541"/>
      <c r="AB45" s="2542"/>
      <c r="AE45" s="1974">
        <v>-6873</v>
      </c>
    </row>
    <row r="46" spans="1:31" x14ac:dyDescent="0.2">
      <c r="A46" s="2534"/>
      <c r="B46" s="2537"/>
      <c r="C46" s="2057" t="s">
        <v>1996</v>
      </c>
      <c r="D46" s="2058">
        <f>SUM(D45-D44)</f>
        <v>28833</v>
      </c>
      <c r="E46" s="2058">
        <f t="shared" ref="E46" si="31">SUM(E45-E44)</f>
        <v>26479</v>
      </c>
      <c r="F46" s="2058">
        <f>SUM(F45-F44)</f>
        <v>29705</v>
      </c>
      <c r="G46" s="2058">
        <v>0</v>
      </c>
      <c r="H46" s="2058">
        <f t="shared" ref="H46" si="32">SUM(H45-H44)</f>
        <v>0</v>
      </c>
      <c r="I46" s="2058">
        <f>SUM(I45-I44)</f>
        <v>0</v>
      </c>
      <c r="J46" s="2058">
        <f t="shared" ref="J46:O46" si="33">SUM(J45-J44)</f>
        <v>0</v>
      </c>
      <c r="K46" s="2058">
        <f t="shared" si="33"/>
        <v>0</v>
      </c>
      <c r="L46" s="2058">
        <f t="shared" si="33"/>
        <v>0</v>
      </c>
      <c r="M46" s="2058">
        <f t="shared" si="33"/>
        <v>0</v>
      </c>
      <c r="N46" s="2058">
        <f t="shared" si="33"/>
        <v>0</v>
      </c>
      <c r="O46" s="2061">
        <f t="shared" si="33"/>
        <v>0</v>
      </c>
      <c r="P46" s="2060"/>
      <c r="Q46" s="2541"/>
      <c r="R46" s="2541"/>
      <c r="S46" s="2541"/>
      <c r="T46" s="2541"/>
      <c r="U46" s="2541"/>
      <c r="V46" s="2541"/>
      <c r="W46" s="2541"/>
      <c r="X46" s="2541"/>
      <c r="Y46" s="2541"/>
      <c r="Z46" s="2541"/>
      <c r="AA46" s="2541"/>
      <c r="AB46" s="2542"/>
      <c r="AE46" s="1974">
        <f>SUM(AE44:AE45)</f>
        <v>550769</v>
      </c>
    </row>
    <row r="47" spans="1:31" x14ac:dyDescent="0.2">
      <c r="A47" s="2534"/>
      <c r="B47" s="2537"/>
      <c r="C47" s="2057" t="s">
        <v>1997</v>
      </c>
      <c r="D47" s="2062">
        <v>19.190000000000001</v>
      </c>
      <c r="E47" s="2062">
        <v>19.190000000000001</v>
      </c>
      <c r="F47" s="2062">
        <v>19.190000000000001</v>
      </c>
      <c r="G47" s="2062">
        <v>19.190000000000001</v>
      </c>
      <c r="H47" s="2062">
        <v>19.57</v>
      </c>
      <c r="I47" s="2062">
        <v>19.57</v>
      </c>
      <c r="J47" s="2062">
        <v>19.57</v>
      </c>
      <c r="K47" s="2062">
        <v>19.57</v>
      </c>
      <c r="L47" s="2062">
        <v>19.57</v>
      </c>
      <c r="M47" s="2062">
        <v>19.57</v>
      </c>
      <c r="N47" s="2062">
        <v>19.57</v>
      </c>
      <c r="O47" s="2063">
        <v>19.57</v>
      </c>
      <c r="P47" s="2060"/>
      <c r="Q47" s="2541"/>
      <c r="R47" s="2541"/>
      <c r="S47" s="2541"/>
      <c r="T47" s="2541"/>
      <c r="U47" s="2541"/>
      <c r="V47" s="2541"/>
      <c r="W47" s="2541"/>
      <c r="X47" s="2541"/>
      <c r="Y47" s="2541"/>
      <c r="Z47" s="2541"/>
      <c r="AA47" s="2541"/>
      <c r="AB47" s="2542"/>
    </row>
    <row r="48" spans="1:31" x14ac:dyDescent="0.2">
      <c r="A48" s="2534"/>
      <c r="B48" s="2538"/>
      <c r="C48" s="2064" t="s">
        <v>1998</v>
      </c>
      <c r="D48" s="2065">
        <f>D46*D47</f>
        <v>553305.27</v>
      </c>
      <c r="E48" s="2065">
        <f t="shared" ref="E48:O48" si="34">E46*E47</f>
        <v>508132.01</v>
      </c>
      <c r="F48" s="2065">
        <f t="shared" si="34"/>
        <v>570038.95000000007</v>
      </c>
      <c r="G48" s="2065">
        <f t="shared" si="34"/>
        <v>0</v>
      </c>
      <c r="H48" s="2065">
        <f t="shared" si="34"/>
        <v>0</v>
      </c>
      <c r="I48" s="2065">
        <f t="shared" si="34"/>
        <v>0</v>
      </c>
      <c r="J48" s="2065">
        <f t="shared" si="34"/>
        <v>0</v>
      </c>
      <c r="K48" s="2065">
        <f t="shared" si="34"/>
        <v>0</v>
      </c>
      <c r="L48" s="2065">
        <f t="shared" si="34"/>
        <v>0</v>
      </c>
      <c r="M48" s="2065">
        <f t="shared" si="34"/>
        <v>0</v>
      </c>
      <c r="N48" s="2065">
        <f t="shared" si="34"/>
        <v>0</v>
      </c>
      <c r="O48" s="2066">
        <f t="shared" si="34"/>
        <v>0</v>
      </c>
      <c r="P48" s="2060"/>
      <c r="Q48" s="2541"/>
      <c r="R48" s="2541"/>
      <c r="S48" s="2541"/>
      <c r="T48" s="2541"/>
      <c r="U48" s="2541"/>
      <c r="V48" s="2541"/>
      <c r="W48" s="2541"/>
      <c r="X48" s="2541"/>
      <c r="Y48" s="2541"/>
      <c r="Z48" s="2541"/>
      <c r="AA48" s="2541"/>
      <c r="AB48" s="2542"/>
    </row>
    <row r="49" spans="1:34" x14ac:dyDescent="0.2">
      <c r="A49" s="2534"/>
      <c r="B49" s="2543" t="s">
        <v>2013</v>
      </c>
      <c r="C49" s="2067" t="s">
        <v>1994</v>
      </c>
      <c r="D49" s="2058">
        <v>12099</v>
      </c>
      <c r="E49" s="2058">
        <v>12278</v>
      </c>
      <c r="F49" s="2058">
        <f>E50</f>
        <v>12407</v>
      </c>
      <c r="G49" s="2058">
        <f t="shared" ref="G49:O49" si="35">F50</f>
        <v>12772</v>
      </c>
      <c r="H49" s="2058">
        <f t="shared" si="35"/>
        <v>0</v>
      </c>
      <c r="I49" s="2058">
        <f t="shared" si="35"/>
        <v>0</v>
      </c>
      <c r="J49" s="2058">
        <f t="shared" si="35"/>
        <v>0</v>
      </c>
      <c r="K49" s="2058">
        <f t="shared" si="35"/>
        <v>0</v>
      </c>
      <c r="L49" s="2058">
        <f t="shared" si="35"/>
        <v>0</v>
      </c>
      <c r="M49" s="2058">
        <f t="shared" si="35"/>
        <v>0</v>
      </c>
      <c r="N49" s="2058">
        <f t="shared" si="35"/>
        <v>0</v>
      </c>
      <c r="O49" s="2058">
        <f t="shared" si="35"/>
        <v>0</v>
      </c>
      <c r="P49" s="2060"/>
      <c r="Q49" s="2541"/>
      <c r="R49" s="2541"/>
      <c r="S49" s="2541"/>
      <c r="T49" s="2541"/>
      <c r="U49" s="2541"/>
      <c r="V49" s="2541"/>
      <c r="W49" s="2541"/>
      <c r="X49" s="2541"/>
      <c r="Y49" s="2541"/>
      <c r="Z49" s="2541"/>
      <c r="AA49" s="2541"/>
      <c r="AB49" s="2542"/>
      <c r="AE49" s="1974">
        <v>12099</v>
      </c>
    </row>
    <row r="50" spans="1:34" ht="14.25" customHeight="1" x14ac:dyDescent="0.2">
      <c r="A50" s="2534"/>
      <c r="B50" s="2537"/>
      <c r="C50" s="2057" t="s">
        <v>1995</v>
      </c>
      <c r="D50" s="2058">
        <v>12278</v>
      </c>
      <c r="E50" s="2058">
        <v>12407</v>
      </c>
      <c r="F50" s="2058">
        <v>12772</v>
      </c>
      <c r="G50" s="2058"/>
      <c r="H50" s="2058"/>
      <c r="I50" s="2058"/>
      <c r="J50" s="2058"/>
      <c r="K50" s="2058"/>
      <c r="L50" s="2058"/>
      <c r="M50" s="2058"/>
      <c r="N50" s="2058"/>
      <c r="O50" s="2059"/>
      <c r="P50" s="2060"/>
      <c r="Q50" s="2541"/>
      <c r="R50" s="2541"/>
      <c r="S50" s="2541"/>
      <c r="T50" s="2541"/>
      <c r="U50" s="2541"/>
      <c r="V50" s="2541"/>
      <c r="W50" s="2541"/>
      <c r="X50" s="2541"/>
      <c r="Y50" s="2541"/>
      <c r="Z50" s="2541"/>
      <c r="AA50" s="2541"/>
      <c r="AB50" s="2542"/>
      <c r="AE50" s="1974">
        <v>-7604</v>
      </c>
    </row>
    <row r="51" spans="1:34" x14ac:dyDescent="0.2">
      <c r="A51" s="2534"/>
      <c r="B51" s="2537"/>
      <c r="C51" s="2057" t="s">
        <v>1996</v>
      </c>
      <c r="D51" s="2058">
        <f>SUM(D50-D49)</f>
        <v>179</v>
      </c>
      <c r="E51" s="2058">
        <f t="shared" ref="E51" si="36">SUM(E50-E49)</f>
        <v>129</v>
      </c>
      <c r="F51" s="2058">
        <f>SUM(F50-F49)</f>
        <v>365</v>
      </c>
      <c r="G51" s="2058">
        <v>0</v>
      </c>
      <c r="H51" s="2058">
        <f t="shared" ref="H51" si="37">SUM(H50-H49)</f>
        <v>0</v>
      </c>
      <c r="I51" s="2058">
        <f>SUM(I50-I49)</f>
        <v>0</v>
      </c>
      <c r="J51" s="2058">
        <f t="shared" ref="J51:O51" si="38">SUM(J50-J49)</f>
        <v>0</v>
      </c>
      <c r="K51" s="2058">
        <f t="shared" si="38"/>
        <v>0</v>
      </c>
      <c r="L51" s="2058">
        <f t="shared" si="38"/>
        <v>0</v>
      </c>
      <c r="M51" s="2058">
        <f t="shared" si="38"/>
        <v>0</v>
      </c>
      <c r="N51" s="2058">
        <f t="shared" si="38"/>
        <v>0</v>
      </c>
      <c r="O51" s="2061">
        <f t="shared" si="38"/>
        <v>0</v>
      </c>
      <c r="P51" s="2060"/>
      <c r="Q51" s="2541"/>
      <c r="R51" s="2541"/>
      <c r="S51" s="2541"/>
      <c r="T51" s="2541"/>
      <c r="U51" s="2541"/>
      <c r="V51" s="2541"/>
      <c r="W51" s="2541"/>
      <c r="X51" s="2541"/>
      <c r="Y51" s="2541"/>
      <c r="Z51" s="2541"/>
      <c r="AA51" s="2541"/>
      <c r="AB51" s="2542"/>
      <c r="AE51" s="1974">
        <f>SUM(AE49:AE50)</f>
        <v>4495</v>
      </c>
    </row>
    <row r="52" spans="1:34" x14ac:dyDescent="0.2">
      <c r="A52" s="2534"/>
      <c r="B52" s="2537"/>
      <c r="C52" s="2057" t="s">
        <v>1997</v>
      </c>
      <c r="D52" s="2062">
        <v>19.190000000000001</v>
      </c>
      <c r="E52" s="2062">
        <v>19.190000000000001</v>
      </c>
      <c r="F52" s="2062">
        <v>19.190000000000001</v>
      </c>
      <c r="G52" s="2062">
        <v>19.190000000000001</v>
      </c>
      <c r="H52" s="2062">
        <v>19.57</v>
      </c>
      <c r="I52" s="2062">
        <v>19.57</v>
      </c>
      <c r="J52" s="2062">
        <v>19.57</v>
      </c>
      <c r="K52" s="2062">
        <v>19.57</v>
      </c>
      <c r="L52" s="2062">
        <v>19.57</v>
      </c>
      <c r="M52" s="2062">
        <v>19.57</v>
      </c>
      <c r="N52" s="2062">
        <v>19.57</v>
      </c>
      <c r="O52" s="2063">
        <v>19.57</v>
      </c>
      <c r="P52" s="2060"/>
      <c r="Q52" s="2541"/>
      <c r="R52" s="2541"/>
      <c r="S52" s="2541"/>
      <c r="T52" s="2541"/>
      <c r="U52" s="2541"/>
      <c r="V52" s="2541"/>
      <c r="W52" s="2541"/>
      <c r="X52" s="2541"/>
      <c r="Y52" s="2541"/>
      <c r="Z52" s="2541"/>
      <c r="AA52" s="2541"/>
      <c r="AB52" s="2542"/>
    </row>
    <row r="53" spans="1:34" x14ac:dyDescent="0.2">
      <c r="A53" s="2534"/>
      <c r="B53" s="2538"/>
      <c r="C53" s="2064" t="s">
        <v>1998</v>
      </c>
      <c r="D53" s="2065">
        <f>D51*D52</f>
        <v>3435.01</v>
      </c>
      <c r="E53" s="2065">
        <f t="shared" ref="E53:O53" si="39">E51*E52</f>
        <v>2475.5100000000002</v>
      </c>
      <c r="F53" s="2065">
        <f t="shared" si="39"/>
        <v>7004.35</v>
      </c>
      <c r="G53" s="2065">
        <f t="shared" si="39"/>
        <v>0</v>
      </c>
      <c r="H53" s="2065">
        <f t="shared" si="39"/>
        <v>0</v>
      </c>
      <c r="I53" s="2065">
        <f t="shared" si="39"/>
        <v>0</v>
      </c>
      <c r="J53" s="2065">
        <f t="shared" si="39"/>
        <v>0</v>
      </c>
      <c r="K53" s="2065">
        <f t="shared" si="39"/>
        <v>0</v>
      </c>
      <c r="L53" s="2065">
        <f t="shared" si="39"/>
        <v>0</v>
      </c>
      <c r="M53" s="2065">
        <f t="shared" si="39"/>
        <v>0</v>
      </c>
      <c r="N53" s="2065">
        <f t="shared" si="39"/>
        <v>0</v>
      </c>
      <c r="O53" s="2066">
        <f t="shared" si="39"/>
        <v>0</v>
      </c>
      <c r="P53" s="2060"/>
      <c r="Q53" s="2541"/>
      <c r="R53" s="2541"/>
      <c r="S53" s="2541"/>
      <c r="T53" s="2541"/>
      <c r="U53" s="2541"/>
      <c r="V53" s="2541"/>
      <c r="W53" s="2541"/>
      <c r="X53" s="2541"/>
      <c r="Y53" s="2541"/>
      <c r="Z53" s="2541"/>
      <c r="AA53" s="2541"/>
      <c r="AB53" s="2542"/>
    </row>
    <row r="54" spans="1:34" x14ac:dyDescent="0.2">
      <c r="A54" s="2534"/>
      <c r="B54" s="2543" t="s">
        <v>2014</v>
      </c>
      <c r="C54" s="2067" t="s">
        <v>1994</v>
      </c>
      <c r="D54" s="2058">
        <v>374165</v>
      </c>
      <c r="E54" s="2058">
        <v>375592</v>
      </c>
      <c r="F54" s="2058">
        <f>E55</f>
        <v>376833</v>
      </c>
      <c r="G54" s="2058">
        <f t="shared" ref="G54:O54" si="40">F55</f>
        <v>378345</v>
      </c>
      <c r="H54" s="2058">
        <f t="shared" si="40"/>
        <v>0</v>
      </c>
      <c r="I54" s="2058">
        <f t="shared" si="40"/>
        <v>0</v>
      </c>
      <c r="J54" s="2058">
        <f t="shared" si="40"/>
        <v>0</v>
      </c>
      <c r="K54" s="2058">
        <f t="shared" si="40"/>
        <v>0</v>
      </c>
      <c r="L54" s="2058">
        <f t="shared" si="40"/>
        <v>0</v>
      </c>
      <c r="M54" s="2058">
        <f t="shared" si="40"/>
        <v>0</v>
      </c>
      <c r="N54" s="2058">
        <f t="shared" si="40"/>
        <v>0</v>
      </c>
      <c r="O54" s="2058">
        <f t="shared" si="40"/>
        <v>0</v>
      </c>
      <c r="P54" s="2060"/>
      <c r="Q54" s="2541"/>
      <c r="R54" s="2541"/>
      <c r="S54" s="2541"/>
      <c r="T54" s="2541"/>
      <c r="U54" s="2541"/>
      <c r="V54" s="2541"/>
      <c r="W54" s="2541"/>
      <c r="X54" s="2541"/>
      <c r="Y54" s="2541"/>
      <c r="Z54" s="2541"/>
      <c r="AA54" s="2541"/>
      <c r="AB54" s="2542"/>
      <c r="AE54" s="1974">
        <v>374165</v>
      </c>
    </row>
    <row r="55" spans="1:34" x14ac:dyDescent="0.2">
      <c r="A55" s="2534"/>
      <c r="B55" s="2537"/>
      <c r="C55" s="2057" t="s">
        <v>1995</v>
      </c>
      <c r="D55" s="2058">
        <v>375592</v>
      </c>
      <c r="E55" s="2058">
        <v>376833</v>
      </c>
      <c r="F55" s="2058">
        <v>378345</v>
      </c>
      <c r="G55" s="2058"/>
      <c r="H55" s="2058"/>
      <c r="I55" s="2058"/>
      <c r="J55" s="2058"/>
      <c r="K55" s="2058"/>
      <c r="L55" s="2058"/>
      <c r="M55" s="2058"/>
      <c r="N55" s="2058"/>
      <c r="O55" s="2059"/>
      <c r="P55" s="2060"/>
      <c r="Q55" s="2541"/>
      <c r="R55" s="2541"/>
      <c r="S55" s="2541"/>
      <c r="T55" s="2541"/>
      <c r="U55" s="2541"/>
      <c r="V55" s="2541"/>
      <c r="W55" s="2541"/>
      <c r="X55" s="2541"/>
      <c r="Y55" s="2541"/>
      <c r="Z55" s="2541"/>
      <c r="AA55" s="2541"/>
      <c r="AB55" s="2542"/>
      <c r="AE55" s="1974">
        <v>-334740</v>
      </c>
    </row>
    <row r="56" spans="1:34" x14ac:dyDescent="0.2">
      <c r="A56" s="2534"/>
      <c r="B56" s="2537"/>
      <c r="C56" s="2057" t="s">
        <v>1996</v>
      </c>
      <c r="D56" s="2058">
        <f>SUM(D55-D54)</f>
        <v>1427</v>
      </c>
      <c r="E56" s="2058">
        <f t="shared" ref="E56" si="41">SUM(E55-E54)</f>
        <v>1241</v>
      </c>
      <c r="F56" s="2058">
        <f>SUM(F55-F54)</f>
        <v>1512</v>
      </c>
      <c r="G56" s="2058">
        <v>0</v>
      </c>
      <c r="H56" s="2058">
        <f t="shared" ref="H56" si="42">SUM(H55-H54)</f>
        <v>0</v>
      </c>
      <c r="I56" s="2058">
        <f>SUM(I55-I54)</f>
        <v>0</v>
      </c>
      <c r="J56" s="2058">
        <f t="shared" ref="J56:O56" si="43">SUM(J55-J54)</f>
        <v>0</v>
      </c>
      <c r="K56" s="2058">
        <f t="shared" si="43"/>
        <v>0</v>
      </c>
      <c r="L56" s="2058">
        <f t="shared" si="43"/>
        <v>0</v>
      </c>
      <c r="M56" s="2058">
        <f t="shared" si="43"/>
        <v>0</v>
      </c>
      <c r="N56" s="2058">
        <f t="shared" si="43"/>
        <v>0</v>
      </c>
      <c r="O56" s="2061">
        <f t="shared" si="43"/>
        <v>0</v>
      </c>
      <c r="P56" s="2060"/>
      <c r="Q56" s="2541"/>
      <c r="R56" s="2541"/>
      <c r="S56" s="2541"/>
      <c r="T56" s="2541"/>
      <c r="U56" s="2541"/>
      <c r="V56" s="2541"/>
      <c r="W56" s="2541"/>
      <c r="X56" s="2541"/>
      <c r="Y56" s="2541"/>
      <c r="Z56" s="2541"/>
      <c r="AA56" s="2541"/>
      <c r="AB56" s="2542"/>
      <c r="AE56" s="1974">
        <f>SUM(AE54:AE55)</f>
        <v>39425</v>
      </c>
    </row>
    <row r="57" spans="1:34" x14ac:dyDescent="0.2">
      <c r="A57" s="2534"/>
      <c r="B57" s="2537"/>
      <c r="C57" s="2057" t="s">
        <v>1997</v>
      </c>
      <c r="D57" s="2062">
        <v>19.190000000000001</v>
      </c>
      <c r="E57" s="2062">
        <v>19.190000000000001</v>
      </c>
      <c r="F57" s="2062">
        <v>19.190000000000001</v>
      </c>
      <c r="G57" s="2062">
        <v>19.190000000000001</v>
      </c>
      <c r="H57" s="2062">
        <v>19.57</v>
      </c>
      <c r="I57" s="2062">
        <v>19.57</v>
      </c>
      <c r="J57" s="2062">
        <v>19.57</v>
      </c>
      <c r="K57" s="2062">
        <v>19.57</v>
      </c>
      <c r="L57" s="2062">
        <v>19.57</v>
      </c>
      <c r="M57" s="2062">
        <v>19.57</v>
      </c>
      <c r="N57" s="2062">
        <v>19.57</v>
      </c>
      <c r="O57" s="2063">
        <v>19.57</v>
      </c>
      <c r="P57" s="2060"/>
      <c r="Q57" s="2541"/>
      <c r="R57" s="2541"/>
      <c r="S57" s="2541"/>
      <c r="T57" s="2541"/>
      <c r="U57" s="2541"/>
      <c r="V57" s="2541"/>
      <c r="W57" s="2541"/>
      <c r="X57" s="2541"/>
      <c r="Y57" s="2541"/>
      <c r="Z57" s="2541"/>
      <c r="AA57" s="2541"/>
      <c r="AB57" s="2542"/>
    </row>
    <row r="58" spans="1:34" x14ac:dyDescent="0.2">
      <c r="A58" s="2534"/>
      <c r="B58" s="2538"/>
      <c r="C58" s="2064" t="s">
        <v>1998</v>
      </c>
      <c r="D58" s="2065">
        <f>D56*D57</f>
        <v>27384.13</v>
      </c>
      <c r="E58" s="2065">
        <f t="shared" ref="E58:O58" si="44">E56*E57</f>
        <v>23814.79</v>
      </c>
      <c r="F58" s="2065">
        <f t="shared" si="44"/>
        <v>29015.280000000002</v>
      </c>
      <c r="G58" s="2065">
        <f t="shared" si="44"/>
        <v>0</v>
      </c>
      <c r="H58" s="2065">
        <f t="shared" si="44"/>
        <v>0</v>
      </c>
      <c r="I58" s="2065">
        <f t="shared" si="44"/>
        <v>0</v>
      </c>
      <c r="J58" s="2065">
        <f t="shared" si="44"/>
        <v>0</v>
      </c>
      <c r="K58" s="2065">
        <f t="shared" si="44"/>
        <v>0</v>
      </c>
      <c r="L58" s="2065">
        <f t="shared" si="44"/>
        <v>0</v>
      </c>
      <c r="M58" s="2065">
        <f t="shared" si="44"/>
        <v>0</v>
      </c>
      <c r="N58" s="2065">
        <f t="shared" si="44"/>
        <v>0</v>
      </c>
      <c r="O58" s="2066">
        <f t="shared" si="44"/>
        <v>0</v>
      </c>
      <c r="P58" s="2060"/>
      <c r="Q58" s="2541"/>
      <c r="R58" s="2541"/>
      <c r="S58" s="2541"/>
      <c r="T58" s="2541"/>
      <c r="U58" s="2541"/>
      <c r="V58" s="2541"/>
      <c r="W58" s="2541"/>
      <c r="X58" s="2541"/>
      <c r="Y58" s="2541"/>
      <c r="Z58" s="2541"/>
      <c r="AA58" s="2541"/>
      <c r="AB58" s="2542"/>
      <c r="AE58" s="1974">
        <v>5024</v>
      </c>
    </row>
    <row r="59" spans="1:34" x14ac:dyDescent="0.2">
      <c r="A59" s="2534"/>
      <c r="B59" s="2543" t="s">
        <v>2015</v>
      </c>
      <c r="C59" s="2067" t="s">
        <v>1994</v>
      </c>
      <c r="D59" s="2058">
        <v>5024</v>
      </c>
      <c r="E59" s="2058">
        <v>5053</v>
      </c>
      <c r="F59" s="2058">
        <f>E60</f>
        <v>5080</v>
      </c>
      <c r="G59" s="2058">
        <f t="shared" ref="G59:O59" si="45">F60</f>
        <v>5110</v>
      </c>
      <c r="H59" s="2058">
        <f t="shared" si="45"/>
        <v>0</v>
      </c>
      <c r="I59" s="2058">
        <f t="shared" si="45"/>
        <v>0</v>
      </c>
      <c r="J59" s="2058">
        <f t="shared" si="45"/>
        <v>0</v>
      </c>
      <c r="K59" s="2058">
        <f t="shared" si="45"/>
        <v>0</v>
      </c>
      <c r="L59" s="2058">
        <f t="shared" si="45"/>
        <v>0</v>
      </c>
      <c r="M59" s="2058">
        <f t="shared" si="45"/>
        <v>0</v>
      </c>
      <c r="N59" s="2058">
        <f t="shared" si="45"/>
        <v>0</v>
      </c>
      <c r="O59" s="2058">
        <f t="shared" si="45"/>
        <v>0</v>
      </c>
      <c r="P59" s="2060"/>
      <c r="Q59" s="2541"/>
      <c r="R59" s="2541"/>
      <c r="S59" s="2541"/>
      <c r="T59" s="2541"/>
      <c r="U59" s="2541"/>
      <c r="V59" s="2541"/>
      <c r="W59" s="2541"/>
      <c r="X59" s="2541"/>
      <c r="Y59" s="2541"/>
      <c r="Z59" s="2541"/>
      <c r="AA59" s="2541"/>
      <c r="AB59" s="2542"/>
    </row>
    <row r="60" spans="1:34" x14ac:dyDescent="0.2">
      <c r="A60" s="2534"/>
      <c r="B60" s="2537"/>
      <c r="C60" s="2057" t="s">
        <v>1995</v>
      </c>
      <c r="D60" s="2058">
        <v>5053</v>
      </c>
      <c r="E60" s="2058">
        <v>5080</v>
      </c>
      <c r="F60" s="2058">
        <v>5110</v>
      </c>
      <c r="G60" s="2058"/>
      <c r="H60" s="2058"/>
      <c r="I60" s="2058"/>
      <c r="J60" s="2058"/>
      <c r="K60" s="2058"/>
      <c r="L60" s="2058"/>
      <c r="M60" s="2058"/>
      <c r="N60" s="2058"/>
      <c r="O60" s="2059"/>
      <c r="P60" s="2060"/>
      <c r="Q60" s="2541"/>
      <c r="R60" s="2541"/>
      <c r="S60" s="2541"/>
      <c r="T60" s="2541"/>
      <c r="U60" s="2541"/>
      <c r="V60" s="2541"/>
      <c r="W60" s="2541"/>
      <c r="X60" s="2541"/>
      <c r="Y60" s="2541"/>
      <c r="Z60" s="2541"/>
      <c r="AA60" s="2541"/>
      <c r="AB60" s="2542"/>
    </row>
    <row r="61" spans="1:34" x14ac:dyDescent="0.2">
      <c r="A61" s="2534"/>
      <c r="B61" s="2537"/>
      <c r="C61" s="2057" t="s">
        <v>1996</v>
      </c>
      <c r="D61" s="2058">
        <f>SUM(D60-D59)</f>
        <v>29</v>
      </c>
      <c r="E61" s="2058">
        <f t="shared" ref="E61" si="46">SUM(E60-E59)</f>
        <v>27</v>
      </c>
      <c r="F61" s="2058">
        <f>SUM(F60-F59)</f>
        <v>30</v>
      </c>
      <c r="G61" s="2058">
        <v>0</v>
      </c>
      <c r="H61" s="2058">
        <f t="shared" ref="H61" si="47">SUM(H60-H59)</f>
        <v>0</v>
      </c>
      <c r="I61" s="2058">
        <f>SUM(I60-I59)</f>
        <v>0</v>
      </c>
      <c r="J61" s="2058">
        <f t="shared" ref="J61:O61" si="48">SUM(J60-J59)</f>
        <v>0</v>
      </c>
      <c r="K61" s="2058">
        <f t="shared" si="48"/>
        <v>0</v>
      </c>
      <c r="L61" s="2058">
        <f t="shared" si="48"/>
        <v>0</v>
      </c>
      <c r="M61" s="2058">
        <f t="shared" si="48"/>
        <v>0</v>
      </c>
      <c r="N61" s="2058">
        <f t="shared" si="48"/>
        <v>0</v>
      </c>
      <c r="O61" s="2061">
        <f t="shared" si="48"/>
        <v>0</v>
      </c>
      <c r="P61" s="2060"/>
      <c r="Q61" s="2541"/>
      <c r="R61" s="2541"/>
      <c r="S61" s="2541"/>
      <c r="T61" s="2541"/>
      <c r="U61" s="2541"/>
      <c r="V61" s="2541"/>
      <c r="W61" s="2541"/>
      <c r="X61" s="2541"/>
      <c r="Y61" s="2541"/>
      <c r="Z61" s="2541"/>
      <c r="AA61" s="2541"/>
      <c r="AB61" s="2542"/>
    </row>
    <row r="62" spans="1:34" x14ac:dyDescent="0.2">
      <c r="A62" s="2534"/>
      <c r="B62" s="2537"/>
      <c r="C62" s="2057" t="s">
        <v>1997</v>
      </c>
      <c r="D62" s="2062">
        <v>19.190000000000001</v>
      </c>
      <c r="E62" s="2062">
        <v>19.190000000000001</v>
      </c>
      <c r="F62" s="2062">
        <v>19.190000000000001</v>
      </c>
      <c r="G62" s="2062">
        <v>19.190000000000001</v>
      </c>
      <c r="H62" s="2062">
        <v>19.57</v>
      </c>
      <c r="I62" s="2062">
        <v>19.57</v>
      </c>
      <c r="J62" s="2062">
        <v>19.57</v>
      </c>
      <c r="K62" s="2062">
        <v>19.57</v>
      </c>
      <c r="L62" s="2062">
        <v>19.57</v>
      </c>
      <c r="M62" s="2062">
        <v>19.57</v>
      </c>
      <c r="N62" s="2062">
        <v>19.57</v>
      </c>
      <c r="O62" s="2063">
        <v>19.57</v>
      </c>
      <c r="P62" s="2060"/>
      <c r="Q62" s="2541"/>
      <c r="R62" s="2541"/>
      <c r="S62" s="2541"/>
      <c r="T62" s="2541"/>
      <c r="U62" s="2541"/>
      <c r="V62" s="2541"/>
      <c r="W62" s="2541"/>
      <c r="X62" s="2541"/>
      <c r="Y62" s="2541"/>
      <c r="Z62" s="2541"/>
      <c r="AA62" s="2541"/>
      <c r="AB62" s="2542"/>
      <c r="AE62" s="1974">
        <v>2052</v>
      </c>
      <c r="AG62" s="2046">
        <f>SUM(AE62,AE58,AE56,AE51,AE46)</f>
        <v>601765</v>
      </c>
      <c r="AH62" s="1974" t="s">
        <v>2016</v>
      </c>
    </row>
    <row r="63" spans="1:34" x14ac:dyDescent="0.2">
      <c r="A63" s="2534"/>
      <c r="B63" s="2538"/>
      <c r="C63" s="2064" t="s">
        <v>1998</v>
      </c>
      <c r="D63" s="2065">
        <f>D61*D62</f>
        <v>556.51</v>
      </c>
      <c r="E63" s="2065">
        <f t="shared" ref="E63:O63" si="49">E61*E62</f>
        <v>518.13</v>
      </c>
      <c r="F63" s="2065">
        <f t="shared" si="49"/>
        <v>575.70000000000005</v>
      </c>
      <c r="G63" s="2065">
        <f t="shared" si="49"/>
        <v>0</v>
      </c>
      <c r="H63" s="2065">
        <f t="shared" si="49"/>
        <v>0</v>
      </c>
      <c r="I63" s="2065">
        <f t="shared" si="49"/>
        <v>0</v>
      </c>
      <c r="J63" s="2065">
        <f t="shared" si="49"/>
        <v>0</v>
      </c>
      <c r="K63" s="2065">
        <f t="shared" si="49"/>
        <v>0</v>
      </c>
      <c r="L63" s="2065">
        <f t="shared" si="49"/>
        <v>0</v>
      </c>
      <c r="M63" s="2065">
        <f t="shared" si="49"/>
        <v>0</v>
      </c>
      <c r="N63" s="2065">
        <f t="shared" si="49"/>
        <v>0</v>
      </c>
      <c r="O63" s="2066">
        <f t="shared" si="49"/>
        <v>0</v>
      </c>
      <c r="P63" s="2060"/>
      <c r="Q63" s="2541"/>
      <c r="R63" s="2541"/>
      <c r="S63" s="2541"/>
      <c r="T63" s="2541"/>
      <c r="U63" s="2541"/>
      <c r="V63" s="2541"/>
      <c r="W63" s="2541"/>
      <c r="X63" s="2541"/>
      <c r="Y63" s="2541"/>
      <c r="Z63" s="2541"/>
      <c r="AA63" s="2541"/>
      <c r="AB63" s="2542"/>
    </row>
    <row r="64" spans="1:34" x14ac:dyDescent="0.2">
      <c r="A64" s="2534"/>
      <c r="B64" s="2068"/>
      <c r="C64" s="2067" t="s">
        <v>1994</v>
      </c>
      <c r="D64" s="2058">
        <v>2052</v>
      </c>
      <c r="E64" s="2058">
        <v>2199</v>
      </c>
      <c r="F64" s="2058">
        <f>E65</f>
        <v>2299</v>
      </c>
      <c r="G64" s="2058">
        <f t="shared" ref="G64:O64" si="50">F65</f>
        <v>2401</v>
      </c>
      <c r="H64" s="2058">
        <f t="shared" si="50"/>
        <v>0</v>
      </c>
      <c r="I64" s="2058">
        <f t="shared" si="50"/>
        <v>0</v>
      </c>
      <c r="J64" s="2058">
        <f t="shared" si="50"/>
        <v>0</v>
      </c>
      <c r="K64" s="2058">
        <f t="shared" si="50"/>
        <v>0</v>
      </c>
      <c r="L64" s="2058">
        <f t="shared" si="50"/>
        <v>0</v>
      </c>
      <c r="M64" s="2058">
        <f t="shared" si="50"/>
        <v>0</v>
      </c>
      <c r="N64" s="2058">
        <f t="shared" si="50"/>
        <v>0</v>
      </c>
      <c r="O64" s="2058">
        <f t="shared" si="50"/>
        <v>0</v>
      </c>
      <c r="P64" s="2060"/>
      <c r="Q64" s="2541"/>
      <c r="R64" s="2541"/>
      <c r="S64" s="2541"/>
      <c r="T64" s="2541"/>
      <c r="U64" s="2541"/>
      <c r="V64" s="2541"/>
      <c r="W64" s="2541"/>
      <c r="X64" s="2541"/>
      <c r="Y64" s="2541"/>
      <c r="Z64" s="2541"/>
      <c r="AA64" s="2541"/>
      <c r="AB64" s="2542"/>
    </row>
    <row r="65" spans="1:30" x14ac:dyDescent="0.2">
      <c r="A65" s="2534"/>
      <c r="B65" s="2068" t="s">
        <v>2017</v>
      </c>
      <c r="C65" s="2057" t="s">
        <v>1995</v>
      </c>
      <c r="D65" s="2058">
        <v>2199</v>
      </c>
      <c r="E65" s="2058">
        <v>2299</v>
      </c>
      <c r="F65" s="2058">
        <v>2401</v>
      </c>
      <c r="G65" s="2058"/>
      <c r="H65" s="2058"/>
      <c r="I65" s="2058"/>
      <c r="J65" s="2058"/>
      <c r="K65" s="2058"/>
      <c r="L65" s="2058"/>
      <c r="M65" s="2058"/>
      <c r="N65" s="2058"/>
      <c r="O65" s="2059"/>
      <c r="P65" s="2060"/>
      <c r="Q65" s="2541"/>
      <c r="R65" s="2541"/>
      <c r="S65" s="2541"/>
      <c r="T65" s="2541"/>
      <c r="U65" s="2541"/>
      <c r="V65" s="2541"/>
      <c r="W65" s="2541"/>
      <c r="X65" s="2541"/>
      <c r="Y65" s="2541"/>
      <c r="Z65" s="2541"/>
      <c r="AA65" s="2541"/>
      <c r="AB65" s="2542"/>
    </row>
    <row r="66" spans="1:30" x14ac:dyDescent="0.2">
      <c r="A66" s="2534"/>
      <c r="B66" s="2068" t="s">
        <v>2018</v>
      </c>
      <c r="C66" s="2057" t="s">
        <v>1996</v>
      </c>
      <c r="D66" s="2058">
        <f>SUM(D65-D64)</f>
        <v>147</v>
      </c>
      <c r="E66" s="2058">
        <f t="shared" ref="E66" si="51">SUM(E65-E64)</f>
        <v>100</v>
      </c>
      <c r="F66" s="2058">
        <f>SUM(F65-F64)</f>
        <v>102</v>
      </c>
      <c r="G66" s="2058">
        <v>0</v>
      </c>
      <c r="H66" s="2058">
        <f t="shared" ref="H66" si="52">SUM(H65-H64)</f>
        <v>0</v>
      </c>
      <c r="I66" s="2058">
        <f>SUM(I65-I64)</f>
        <v>0</v>
      </c>
      <c r="J66" s="2058">
        <f t="shared" ref="J66:O66" si="53">SUM(J65-J64)</f>
        <v>0</v>
      </c>
      <c r="K66" s="2058">
        <f t="shared" si="53"/>
        <v>0</v>
      </c>
      <c r="L66" s="2058">
        <f t="shared" si="53"/>
        <v>0</v>
      </c>
      <c r="M66" s="2058">
        <f t="shared" si="53"/>
        <v>0</v>
      </c>
      <c r="N66" s="2058">
        <f t="shared" si="53"/>
        <v>0</v>
      </c>
      <c r="O66" s="2061">
        <f t="shared" si="53"/>
        <v>0</v>
      </c>
      <c r="P66" s="2060"/>
      <c r="Q66" s="2541"/>
      <c r="R66" s="2541"/>
      <c r="S66" s="2541"/>
      <c r="T66" s="2541"/>
      <c r="U66" s="2541"/>
      <c r="V66" s="2541"/>
      <c r="W66" s="2541"/>
      <c r="X66" s="2541"/>
      <c r="Y66" s="2541"/>
      <c r="Z66" s="2541"/>
      <c r="AA66" s="2541"/>
      <c r="AB66" s="2542"/>
    </row>
    <row r="67" spans="1:30" x14ac:dyDescent="0.2">
      <c r="A67" s="2534"/>
      <c r="B67" s="2068"/>
      <c r="C67" s="2057" t="s">
        <v>1997</v>
      </c>
      <c r="D67" s="2062">
        <v>19.190000000000001</v>
      </c>
      <c r="E67" s="2062">
        <v>19.190000000000001</v>
      </c>
      <c r="F67" s="2062">
        <v>19.190000000000001</v>
      </c>
      <c r="G67" s="2062">
        <v>19.190000000000001</v>
      </c>
      <c r="H67" s="2062">
        <v>19.57</v>
      </c>
      <c r="I67" s="2062">
        <v>19.57</v>
      </c>
      <c r="J67" s="2062">
        <v>19.57</v>
      </c>
      <c r="K67" s="2062">
        <v>19.57</v>
      </c>
      <c r="L67" s="2062">
        <v>19.57</v>
      </c>
      <c r="M67" s="2062">
        <v>19.57</v>
      </c>
      <c r="N67" s="2062">
        <v>19.57</v>
      </c>
      <c r="O67" s="2063">
        <v>19.57</v>
      </c>
      <c r="P67" s="2060"/>
      <c r="Q67" s="2069">
        <f>SUM(D46,D51,D56,D61,D66)</f>
        <v>30615</v>
      </c>
      <c r="R67" s="2070">
        <f t="shared" ref="R67:AB67" si="54">SUM(E46,E51,E56,E61,E66)</f>
        <v>27976</v>
      </c>
      <c r="S67" s="2070">
        <f t="shared" si="54"/>
        <v>31714</v>
      </c>
      <c r="T67" s="2070">
        <f t="shared" si="54"/>
        <v>0</v>
      </c>
      <c r="U67" s="2070">
        <f t="shared" si="54"/>
        <v>0</v>
      </c>
      <c r="V67" s="2070">
        <f t="shared" si="54"/>
        <v>0</v>
      </c>
      <c r="W67" s="2070">
        <f t="shared" si="54"/>
        <v>0</v>
      </c>
      <c r="X67" s="2070">
        <f t="shared" si="54"/>
        <v>0</v>
      </c>
      <c r="Y67" s="2070">
        <f t="shared" si="54"/>
        <v>0</v>
      </c>
      <c r="Z67" s="2070">
        <f t="shared" si="54"/>
        <v>0</v>
      </c>
      <c r="AA67" s="2070">
        <f t="shared" si="54"/>
        <v>0</v>
      </c>
      <c r="AB67" s="2071">
        <f t="shared" si="54"/>
        <v>0</v>
      </c>
      <c r="AC67" s="2072">
        <f>SUM(Q67:AB67)</f>
        <v>90305</v>
      </c>
      <c r="AD67" s="2046" t="s">
        <v>2019</v>
      </c>
    </row>
    <row r="68" spans="1:30" ht="24.75" customHeight="1" thickBot="1" x14ac:dyDescent="0.25">
      <c r="A68" s="2535"/>
      <c r="B68" s="2073"/>
      <c r="C68" s="2074" t="s">
        <v>1998</v>
      </c>
      <c r="D68" s="2075">
        <f>D66*D67</f>
        <v>2820.9300000000003</v>
      </c>
      <c r="E68" s="2075">
        <f t="shared" ref="E68:O68" si="55">E66*E67</f>
        <v>1919.0000000000002</v>
      </c>
      <c r="F68" s="2075">
        <f t="shared" si="55"/>
        <v>1957.38</v>
      </c>
      <c r="G68" s="2075">
        <f t="shared" si="55"/>
        <v>0</v>
      </c>
      <c r="H68" s="2075">
        <f t="shared" si="55"/>
        <v>0</v>
      </c>
      <c r="I68" s="2075">
        <f t="shared" si="55"/>
        <v>0</v>
      </c>
      <c r="J68" s="2075">
        <f t="shared" si="55"/>
        <v>0</v>
      </c>
      <c r="K68" s="2075">
        <f t="shared" si="55"/>
        <v>0</v>
      </c>
      <c r="L68" s="2075">
        <f t="shared" si="55"/>
        <v>0</v>
      </c>
      <c r="M68" s="2075">
        <f t="shared" si="55"/>
        <v>0</v>
      </c>
      <c r="N68" s="2075">
        <f t="shared" si="55"/>
        <v>0</v>
      </c>
      <c r="O68" s="2076">
        <f t="shared" si="55"/>
        <v>0</v>
      </c>
      <c r="P68" s="2077"/>
      <c r="Q68" s="2078">
        <f>SUM(D48,D53,D58,D63,D68)</f>
        <v>587501.85000000009</v>
      </c>
      <c r="R68" s="2079">
        <f t="shared" ref="R68:AB68" si="56">SUM(E48,E53,E58,E63,E68)</f>
        <v>536859.44000000006</v>
      </c>
      <c r="S68" s="2079">
        <f t="shared" si="56"/>
        <v>608591.66</v>
      </c>
      <c r="T68" s="2079">
        <f t="shared" si="56"/>
        <v>0</v>
      </c>
      <c r="U68" s="2079">
        <f t="shared" si="56"/>
        <v>0</v>
      </c>
      <c r="V68" s="2079">
        <f t="shared" si="56"/>
        <v>0</v>
      </c>
      <c r="W68" s="2079">
        <f t="shared" si="56"/>
        <v>0</v>
      </c>
      <c r="X68" s="2079">
        <f t="shared" si="56"/>
        <v>0</v>
      </c>
      <c r="Y68" s="2079">
        <f t="shared" si="56"/>
        <v>0</v>
      </c>
      <c r="Z68" s="2079">
        <f t="shared" si="56"/>
        <v>0</v>
      </c>
      <c r="AA68" s="2079">
        <f t="shared" si="56"/>
        <v>0</v>
      </c>
      <c r="AB68" s="2080">
        <f t="shared" si="56"/>
        <v>0</v>
      </c>
      <c r="AC68" s="2081">
        <f>SUM(Q68:AB68)</f>
        <v>1732952.9500000002</v>
      </c>
      <c r="AD68" s="2082" t="s">
        <v>2020</v>
      </c>
    </row>
    <row r="69" spans="1:30" ht="12.75" thickBot="1" x14ac:dyDescent="0.25">
      <c r="A69" s="2083"/>
      <c r="B69" s="2013"/>
      <c r="C69" s="2014"/>
      <c r="D69" s="2015">
        <f>+D66+D61+D56+D51+D46+D41+D36+D31+D26-D21</f>
        <v>-7324</v>
      </c>
      <c r="E69" s="2015">
        <f t="shared" ref="E69:O69" si="57">+E66+E61+E56+E51+E46+E41+E36+E31+E26-E21</f>
        <v>-6780</v>
      </c>
      <c r="F69" s="2015">
        <f t="shared" si="57"/>
        <v>-7635</v>
      </c>
      <c r="G69" s="2015">
        <f t="shared" si="57"/>
        <v>0</v>
      </c>
      <c r="H69" s="2015">
        <f t="shared" si="57"/>
        <v>0</v>
      </c>
      <c r="I69" s="2015">
        <f t="shared" si="57"/>
        <v>0</v>
      </c>
      <c r="J69" s="2015">
        <f t="shared" si="57"/>
        <v>0</v>
      </c>
      <c r="K69" s="2015">
        <f t="shared" si="57"/>
        <v>0</v>
      </c>
      <c r="L69" s="2015">
        <f t="shared" si="57"/>
        <v>0</v>
      </c>
      <c r="M69" s="2015">
        <f t="shared" si="57"/>
        <v>0</v>
      </c>
      <c r="N69" s="2015">
        <f t="shared" si="57"/>
        <v>0</v>
      </c>
      <c r="O69" s="2015">
        <f t="shared" si="57"/>
        <v>0</v>
      </c>
      <c r="P69" s="2084"/>
      <c r="Q69" s="2085"/>
      <c r="R69" s="2086"/>
      <c r="S69" s="2086"/>
      <c r="T69" s="2086"/>
      <c r="U69" s="2086"/>
      <c r="V69" s="2086"/>
      <c r="W69" s="2086"/>
      <c r="X69" s="2086"/>
      <c r="Y69" s="2086"/>
      <c r="Z69" s="2086"/>
      <c r="AA69" s="2086"/>
      <c r="AB69" s="2086"/>
      <c r="AC69" s="2087">
        <f>SUM(Q69:AB69)</f>
        <v>0</v>
      </c>
      <c r="AD69" s="2088"/>
    </row>
    <row r="70" spans="1:30" ht="12.75" hidden="1" thickBot="1" x14ac:dyDescent="0.25">
      <c r="A70" s="2089"/>
      <c r="B70" s="2090"/>
      <c r="C70" s="2091"/>
      <c r="D70" s="2092"/>
      <c r="E70" s="2092"/>
      <c r="F70" s="2092"/>
      <c r="G70" s="2092"/>
      <c r="H70" s="2092"/>
      <c r="I70" s="2092"/>
      <c r="J70" s="2092"/>
      <c r="K70" s="2092"/>
      <c r="L70" s="2092"/>
      <c r="M70" s="2092"/>
      <c r="N70" s="2092"/>
      <c r="O70" s="2092"/>
      <c r="P70" s="2056"/>
      <c r="Q70" s="2085"/>
      <c r="R70" s="2086"/>
      <c r="S70" s="2086"/>
      <c r="T70" s="2086"/>
      <c r="U70" s="2086"/>
      <c r="V70" s="2086"/>
      <c r="W70" s="2086"/>
      <c r="X70" s="2086"/>
      <c r="Y70" s="2086"/>
      <c r="Z70" s="2086"/>
      <c r="AA70" s="2086"/>
      <c r="AB70" s="2086"/>
      <c r="AC70" s="2087"/>
      <c r="AD70" s="2088"/>
    </row>
    <row r="71" spans="1:30" ht="15" customHeight="1" x14ac:dyDescent="0.2">
      <c r="A71" s="2533" t="s">
        <v>2021</v>
      </c>
      <c r="B71" s="2547"/>
      <c r="C71" s="2054" t="s">
        <v>2022</v>
      </c>
      <c r="D71" s="2093"/>
      <c r="E71" s="2093"/>
      <c r="F71" s="2093"/>
      <c r="G71" s="2093"/>
      <c r="H71" s="2093"/>
      <c r="I71" s="2093"/>
      <c r="J71" s="2093"/>
      <c r="K71" s="2093"/>
      <c r="L71" s="2093"/>
      <c r="M71" s="2093"/>
      <c r="N71" s="2093"/>
      <c r="O71" s="2093"/>
      <c r="P71" s="1997"/>
    </row>
    <row r="72" spans="1:30" x14ac:dyDescent="0.2">
      <c r="A72" s="2534"/>
      <c r="B72" s="2548"/>
      <c r="C72" s="2057" t="s">
        <v>1995</v>
      </c>
      <c r="D72" s="2094"/>
      <c r="E72" s="2094"/>
      <c r="F72" s="2094"/>
      <c r="G72" s="2094"/>
      <c r="H72" s="2094"/>
      <c r="I72" s="2094"/>
      <c r="J72" s="2094"/>
      <c r="K72" s="2094"/>
      <c r="L72" s="2094"/>
      <c r="M72" s="2094"/>
      <c r="N72" s="2094"/>
      <c r="O72" s="2095"/>
      <c r="P72" s="1988"/>
    </row>
    <row r="73" spans="1:30" x14ac:dyDescent="0.2">
      <c r="A73" s="2534"/>
      <c r="B73" s="2548"/>
      <c r="C73" s="2057" t="s">
        <v>1996</v>
      </c>
      <c r="D73" s="2094"/>
      <c r="E73" s="2094"/>
      <c r="F73" s="2094"/>
      <c r="G73" s="2094"/>
      <c r="H73" s="2094"/>
      <c r="I73" s="2094"/>
      <c r="J73" s="2094"/>
      <c r="K73" s="2094"/>
      <c r="L73" s="2094"/>
      <c r="M73" s="2094"/>
      <c r="N73" s="2094"/>
      <c r="O73" s="2096"/>
      <c r="P73" s="1988">
        <f>SUM(D73:O73)</f>
        <v>0</v>
      </c>
    </row>
    <row r="74" spans="1:30" x14ac:dyDescent="0.2">
      <c r="A74" s="2534"/>
      <c r="B74" s="2548"/>
      <c r="C74" s="2057" t="s">
        <v>2023</v>
      </c>
      <c r="D74" s="2097">
        <v>50.67</v>
      </c>
      <c r="E74" s="2097">
        <v>50.67</v>
      </c>
      <c r="F74" s="2097">
        <v>50.67</v>
      </c>
      <c r="G74" s="2097">
        <v>50.67</v>
      </c>
      <c r="H74" s="2097">
        <v>50.67</v>
      </c>
      <c r="I74" s="2097">
        <v>50.67</v>
      </c>
      <c r="J74" s="2097">
        <v>50.67</v>
      </c>
      <c r="K74" s="2097">
        <v>50.67</v>
      </c>
      <c r="L74" s="2097">
        <v>50.67</v>
      </c>
      <c r="M74" s="2097">
        <v>50.67</v>
      </c>
      <c r="N74" s="2097">
        <v>50.67</v>
      </c>
      <c r="O74" s="2098">
        <v>50.67</v>
      </c>
      <c r="P74" s="1988"/>
    </row>
    <row r="75" spans="1:30" ht="12.75" thickBot="1" x14ac:dyDescent="0.25">
      <c r="A75" s="2535"/>
      <c r="B75" s="2549"/>
      <c r="C75" s="2074" t="s">
        <v>1998</v>
      </c>
      <c r="D75" s="2099">
        <f>SUM(D74*D73)</f>
        <v>0</v>
      </c>
      <c r="E75" s="2099">
        <f>SUM(E74*E73)</f>
        <v>0</v>
      </c>
      <c r="F75" s="2099">
        <f>SUM(F74*F73)</f>
        <v>0</v>
      </c>
      <c r="G75" s="2099">
        <f t="shared" ref="G75" si="58">SUM(G74*G73)</f>
        <v>0</v>
      </c>
      <c r="H75" s="2099">
        <f>SUM(H74*H73)</f>
        <v>0</v>
      </c>
      <c r="I75" s="2099">
        <f>SUM(I74*I73)</f>
        <v>0</v>
      </c>
      <c r="J75" s="2099">
        <f t="shared" ref="J75:O75" si="59">SUM(J74*J73)</f>
        <v>0</v>
      </c>
      <c r="K75" s="2099">
        <f t="shared" si="59"/>
        <v>0</v>
      </c>
      <c r="L75" s="2099">
        <f t="shared" si="59"/>
        <v>0</v>
      </c>
      <c r="M75" s="2099">
        <f t="shared" si="59"/>
        <v>0</v>
      </c>
      <c r="N75" s="2099">
        <f t="shared" si="59"/>
        <v>0</v>
      </c>
      <c r="O75" s="2100">
        <f t="shared" si="59"/>
        <v>0</v>
      </c>
      <c r="P75" s="2007"/>
    </row>
    <row r="76" spans="1:30" ht="12.75" thickBot="1" x14ac:dyDescent="0.25">
      <c r="A76" s="2089"/>
      <c r="B76" s="2090"/>
      <c r="C76" s="2091"/>
      <c r="D76" s="2092"/>
      <c r="E76" s="2092"/>
      <c r="F76" s="2092"/>
      <c r="G76" s="2092"/>
      <c r="H76" s="2092"/>
      <c r="I76" s="2092"/>
      <c r="J76" s="2092"/>
      <c r="K76" s="2092"/>
      <c r="L76" s="2092"/>
      <c r="M76" s="2092"/>
      <c r="N76" s="2092"/>
      <c r="O76" s="2092"/>
      <c r="P76" s="2056"/>
      <c r="Q76" s="2085"/>
      <c r="R76" s="2086"/>
      <c r="S76" s="2086"/>
      <c r="T76" s="2086"/>
      <c r="U76" s="2086"/>
      <c r="V76" s="2086"/>
      <c r="W76" s="2086"/>
      <c r="X76" s="2086"/>
      <c r="Y76" s="2086"/>
      <c r="Z76" s="2086"/>
      <c r="AA76" s="2086"/>
      <c r="AB76" s="2086"/>
      <c r="AC76" s="2087"/>
      <c r="AD76" s="2088"/>
    </row>
    <row r="77" spans="1:30" ht="15" customHeight="1" x14ac:dyDescent="0.2">
      <c r="A77" s="2550" t="s">
        <v>2024</v>
      </c>
      <c r="B77" s="2553" t="s">
        <v>2025</v>
      </c>
      <c r="C77" s="2101" t="s">
        <v>2022</v>
      </c>
      <c r="D77" s="2102">
        <v>65577</v>
      </c>
      <c r="E77" s="2102">
        <v>66563</v>
      </c>
      <c r="F77" s="2102">
        <f>E78</f>
        <v>67488</v>
      </c>
      <c r="G77" s="2102">
        <f t="shared" ref="G77:O77" si="60">F78</f>
        <v>0</v>
      </c>
      <c r="H77" s="2102">
        <f t="shared" si="60"/>
        <v>0</v>
      </c>
      <c r="I77" s="2102">
        <f t="shared" si="60"/>
        <v>0</v>
      </c>
      <c r="J77" s="2102">
        <f t="shared" si="60"/>
        <v>0</v>
      </c>
      <c r="K77" s="2102">
        <f t="shared" si="60"/>
        <v>0</v>
      </c>
      <c r="L77" s="2102">
        <f t="shared" si="60"/>
        <v>0</v>
      </c>
      <c r="M77" s="2102">
        <f t="shared" si="60"/>
        <v>0</v>
      </c>
      <c r="N77" s="2102">
        <f t="shared" si="60"/>
        <v>0</v>
      </c>
      <c r="O77" s="2102">
        <f t="shared" si="60"/>
        <v>0</v>
      </c>
      <c r="P77" s="1997"/>
    </row>
    <row r="78" spans="1:30" x14ac:dyDescent="0.2">
      <c r="A78" s="2551"/>
      <c r="B78" s="2554"/>
      <c r="C78" s="2103" t="s">
        <v>1995</v>
      </c>
      <c r="D78" s="2104">
        <v>66563</v>
      </c>
      <c r="E78" s="2104">
        <v>67488</v>
      </c>
      <c r="F78" s="2104"/>
      <c r="G78" s="2104"/>
      <c r="H78" s="2104"/>
      <c r="I78" s="2104"/>
      <c r="J78" s="2104"/>
      <c r="K78" s="2104"/>
      <c r="L78" s="2104"/>
      <c r="M78" s="2104"/>
      <c r="N78" s="2104"/>
      <c r="O78" s="2105"/>
      <c r="P78" s="1988"/>
    </row>
    <row r="79" spans="1:30" x14ac:dyDescent="0.2">
      <c r="A79" s="2551"/>
      <c r="B79" s="2554"/>
      <c r="C79" s="2103" t="s">
        <v>1996</v>
      </c>
      <c r="D79" s="2104">
        <f>SUM(D78-D77)</f>
        <v>986</v>
      </c>
      <c r="E79" s="2104">
        <f>SUM(E78-E77)</f>
        <v>925</v>
      </c>
      <c r="F79" s="2104">
        <v>0</v>
      </c>
      <c r="G79" s="2104">
        <v>0</v>
      </c>
      <c r="H79" s="2104">
        <v>0</v>
      </c>
      <c r="I79" s="2104">
        <v>0</v>
      </c>
      <c r="J79" s="2104">
        <v>0</v>
      </c>
      <c r="K79" s="2104">
        <v>0</v>
      </c>
      <c r="L79" s="2104">
        <v>0</v>
      </c>
      <c r="M79" s="2104">
        <v>0</v>
      </c>
      <c r="N79" s="2104">
        <v>0</v>
      </c>
      <c r="O79" s="2106">
        <v>0</v>
      </c>
      <c r="P79" s="1988">
        <f>SUM(D79:O79)</f>
        <v>1911</v>
      </c>
    </row>
    <row r="80" spans="1:30" x14ac:dyDescent="0.2">
      <c r="A80" s="2551"/>
      <c r="B80" s="2554"/>
      <c r="C80" s="2103" t="s">
        <v>2023</v>
      </c>
      <c r="D80" s="2107">
        <v>31.04</v>
      </c>
      <c r="E80" s="2107">
        <v>31.04</v>
      </c>
      <c r="F80" s="2107">
        <v>31.04</v>
      </c>
      <c r="G80" s="2107">
        <v>31.04</v>
      </c>
      <c r="H80" s="2107">
        <v>31.04</v>
      </c>
      <c r="I80" s="2107">
        <v>31.04</v>
      </c>
      <c r="J80" s="2107">
        <v>31.04</v>
      </c>
      <c r="K80" s="2107">
        <v>31.04</v>
      </c>
      <c r="L80" s="2107">
        <v>31.04</v>
      </c>
      <c r="M80" s="2107">
        <v>31.04</v>
      </c>
      <c r="N80" s="2107">
        <v>31.04</v>
      </c>
      <c r="O80" s="2108">
        <v>31.04</v>
      </c>
      <c r="P80" s="1988"/>
    </row>
    <row r="81" spans="1:16" ht="12.75" thickBot="1" x14ac:dyDescent="0.25">
      <c r="A81" s="2552"/>
      <c r="B81" s="2555"/>
      <c r="C81" s="2109" t="s">
        <v>1998</v>
      </c>
      <c r="D81" s="2110">
        <f>SUM(D80*D79)</f>
        <v>30605.439999999999</v>
      </c>
      <c r="E81" s="2110">
        <f>SUM(E80*E79)</f>
        <v>28712</v>
      </c>
      <c r="F81" s="2110">
        <f>SUM(F80*F79)</f>
        <v>0</v>
      </c>
      <c r="G81" s="2110">
        <f t="shared" ref="G81:O81" si="61">SUM(G80*G79)</f>
        <v>0</v>
      </c>
      <c r="H81" s="2110">
        <f>SUM(H80*H79)</f>
        <v>0</v>
      </c>
      <c r="I81" s="2110">
        <f>SUM(I80*I79)</f>
        <v>0</v>
      </c>
      <c r="J81" s="2110">
        <f t="shared" si="61"/>
        <v>0</v>
      </c>
      <c r="K81" s="2110">
        <f t="shared" si="61"/>
        <v>0</v>
      </c>
      <c r="L81" s="2110">
        <f t="shared" si="61"/>
        <v>0</v>
      </c>
      <c r="M81" s="2110">
        <f t="shared" si="61"/>
        <v>0</v>
      </c>
      <c r="N81" s="2110">
        <f t="shared" si="61"/>
        <v>0</v>
      </c>
      <c r="O81" s="2111">
        <f t="shared" si="61"/>
        <v>0</v>
      </c>
      <c r="P81" s="2007"/>
    </row>
    <row r="82" spans="1:16" x14ac:dyDescent="0.2">
      <c r="A82" s="2503" t="s">
        <v>2026</v>
      </c>
      <c r="B82" s="2557" t="s">
        <v>2027</v>
      </c>
      <c r="C82" s="2112" t="s">
        <v>2022</v>
      </c>
      <c r="D82" s="1996">
        <v>3239</v>
      </c>
      <c r="E82" s="1996">
        <v>3668</v>
      </c>
      <c r="F82" s="1996">
        <v>3963</v>
      </c>
      <c r="G82" s="1996"/>
      <c r="H82" s="1996"/>
      <c r="I82" s="1996"/>
      <c r="J82" s="1996"/>
      <c r="K82" s="1996"/>
      <c r="L82" s="1996"/>
      <c r="M82" s="1996"/>
      <c r="N82" s="1996"/>
      <c r="O82" s="2113"/>
      <c r="P82" s="1997"/>
    </row>
    <row r="83" spans="1:16" x14ac:dyDescent="0.2">
      <c r="A83" s="2504"/>
      <c r="B83" s="2558"/>
      <c r="C83" s="2114"/>
      <c r="D83" s="1999">
        <v>24552</v>
      </c>
      <c r="E83" s="1999">
        <v>25473</v>
      </c>
      <c r="F83" s="1999">
        <v>26162</v>
      </c>
      <c r="G83" s="1999"/>
      <c r="H83" s="1999"/>
      <c r="I83" s="1999"/>
      <c r="J83" s="1999"/>
      <c r="K83" s="1999"/>
      <c r="L83" s="1999"/>
      <c r="M83" s="1999"/>
      <c r="N83" s="1999"/>
      <c r="O83" s="2115"/>
      <c r="P83" s="1988"/>
    </row>
    <row r="84" spans="1:16" x14ac:dyDescent="0.2">
      <c r="A84" s="2504"/>
      <c r="B84" s="2558"/>
      <c r="C84" s="2114" t="s">
        <v>1995</v>
      </c>
      <c r="D84" s="1999">
        <v>3668</v>
      </c>
      <c r="E84" s="1999">
        <v>3963</v>
      </c>
      <c r="F84" s="1999">
        <v>4156</v>
      </c>
      <c r="G84" s="1999"/>
      <c r="H84" s="1999"/>
      <c r="I84" s="1999"/>
      <c r="J84" s="1999"/>
      <c r="K84" s="1999"/>
      <c r="L84" s="1999"/>
      <c r="M84" s="1999"/>
      <c r="N84" s="1999"/>
      <c r="O84" s="2115"/>
      <c r="P84" s="1988"/>
    </row>
    <row r="85" spans="1:16" x14ac:dyDescent="0.2">
      <c r="A85" s="2504"/>
      <c r="B85" s="2558"/>
      <c r="C85" s="2114"/>
      <c r="D85" s="1999">
        <v>25473</v>
      </c>
      <c r="E85" s="1999">
        <v>26162</v>
      </c>
      <c r="F85" s="1999">
        <v>26655</v>
      </c>
      <c r="G85" s="1999"/>
      <c r="H85" s="1999"/>
      <c r="I85" s="1999"/>
      <c r="J85" s="1999"/>
      <c r="K85" s="1999"/>
      <c r="L85" s="1999"/>
      <c r="M85" s="1999"/>
      <c r="N85" s="1999"/>
      <c r="O85" s="2115"/>
      <c r="P85" s="1988"/>
    </row>
    <row r="86" spans="1:16" x14ac:dyDescent="0.2">
      <c r="A86" s="2504"/>
      <c r="B86" s="2558"/>
      <c r="C86" s="2114" t="s">
        <v>1996</v>
      </c>
      <c r="D86" s="1999">
        <f>SUM(D84+D85)-(D82+D83)</f>
        <v>1350</v>
      </c>
      <c r="E86" s="1999">
        <f t="shared" ref="E86:O86" si="62">SUM(E84+E85)-(E82+E83)</f>
        <v>984</v>
      </c>
      <c r="F86" s="1999">
        <f t="shared" si="62"/>
        <v>686</v>
      </c>
      <c r="G86" s="1999">
        <f t="shared" si="62"/>
        <v>0</v>
      </c>
      <c r="H86" s="1999">
        <f t="shared" si="62"/>
        <v>0</v>
      </c>
      <c r="I86" s="1999">
        <f t="shared" si="62"/>
        <v>0</v>
      </c>
      <c r="J86" s="1999">
        <f t="shared" si="62"/>
        <v>0</v>
      </c>
      <c r="K86" s="1999">
        <f t="shared" si="62"/>
        <v>0</v>
      </c>
      <c r="L86" s="1999">
        <f t="shared" si="62"/>
        <v>0</v>
      </c>
      <c r="M86" s="1999">
        <f t="shared" si="62"/>
        <v>0</v>
      </c>
      <c r="N86" s="1999">
        <f t="shared" si="62"/>
        <v>0</v>
      </c>
      <c r="O86" s="2116">
        <f t="shared" si="62"/>
        <v>0</v>
      </c>
      <c r="P86" s="1988">
        <f>SUM(D86:O86)</f>
        <v>3020</v>
      </c>
    </row>
    <row r="87" spans="1:16" x14ac:dyDescent="0.2">
      <c r="A87" s="2504"/>
      <c r="B87" s="2558"/>
      <c r="C87" s="2114" t="s">
        <v>2023</v>
      </c>
      <c r="D87" s="2002">
        <v>30.72</v>
      </c>
      <c r="E87" s="2002">
        <v>30.72</v>
      </c>
      <c r="F87" s="2002">
        <v>30.72</v>
      </c>
      <c r="G87" s="2002">
        <v>30.72</v>
      </c>
      <c r="H87" s="2002">
        <v>30.72</v>
      </c>
      <c r="I87" s="2002">
        <v>30.72</v>
      </c>
      <c r="J87" s="2002">
        <v>30.72</v>
      </c>
      <c r="K87" s="2002">
        <v>30.72</v>
      </c>
      <c r="L87" s="2002">
        <v>30.72</v>
      </c>
      <c r="M87" s="2002">
        <v>30.72</v>
      </c>
      <c r="N87" s="2002">
        <v>30.72</v>
      </c>
      <c r="O87" s="2117">
        <v>30.72</v>
      </c>
      <c r="P87" s="1988"/>
    </row>
    <row r="88" spans="1:16" ht="12.75" thickBot="1" x14ac:dyDescent="0.25">
      <c r="A88" s="2556"/>
      <c r="B88" s="2559"/>
      <c r="C88" s="2118" t="s">
        <v>1998</v>
      </c>
      <c r="D88" s="2119">
        <f>SUM(D87*D86)</f>
        <v>41472</v>
      </c>
      <c r="E88" s="2119">
        <f t="shared" ref="E88:O88" si="63">SUM(E87*E86)</f>
        <v>30228.48</v>
      </c>
      <c r="F88" s="2119">
        <f>SUM(F87*F86)</f>
        <v>21073.919999999998</v>
      </c>
      <c r="G88" s="2119">
        <f t="shared" si="63"/>
        <v>0</v>
      </c>
      <c r="H88" s="2119">
        <f t="shared" si="63"/>
        <v>0</v>
      </c>
      <c r="I88" s="2119">
        <f t="shared" si="63"/>
        <v>0</v>
      </c>
      <c r="J88" s="2119">
        <f t="shared" si="63"/>
        <v>0</v>
      </c>
      <c r="K88" s="2119">
        <f t="shared" si="63"/>
        <v>0</v>
      </c>
      <c r="L88" s="2119">
        <f t="shared" si="63"/>
        <v>0</v>
      </c>
      <c r="M88" s="2119">
        <f t="shared" si="63"/>
        <v>0</v>
      </c>
      <c r="N88" s="2119">
        <f t="shared" si="63"/>
        <v>0</v>
      </c>
      <c r="O88" s="2120">
        <f t="shared" si="63"/>
        <v>0</v>
      </c>
      <c r="P88" s="2007"/>
    </row>
    <row r="89" spans="1:16" x14ac:dyDescent="0.2">
      <c r="B89" s="2121" t="s">
        <v>2028</v>
      </c>
      <c r="C89" s="2122" t="s">
        <v>1994</v>
      </c>
      <c r="D89" s="2123">
        <v>4049</v>
      </c>
      <c r="E89" s="2123">
        <f>D90</f>
        <v>4050</v>
      </c>
      <c r="F89" s="2123">
        <f>E90</f>
        <v>4052</v>
      </c>
      <c r="G89" s="2123">
        <f t="shared" ref="G89:O89" si="64">F90</f>
        <v>4053</v>
      </c>
      <c r="H89" s="2123">
        <f t="shared" si="64"/>
        <v>0</v>
      </c>
      <c r="I89" s="2123">
        <f t="shared" si="64"/>
        <v>0</v>
      </c>
      <c r="J89" s="2123">
        <f t="shared" si="64"/>
        <v>0</v>
      </c>
      <c r="K89" s="2123">
        <f t="shared" si="64"/>
        <v>0</v>
      </c>
      <c r="L89" s="2123">
        <f t="shared" si="64"/>
        <v>0</v>
      </c>
      <c r="M89" s="2123">
        <f t="shared" si="64"/>
        <v>0</v>
      </c>
      <c r="N89" s="2123">
        <f t="shared" si="64"/>
        <v>0</v>
      </c>
      <c r="O89" s="2123">
        <f t="shared" si="64"/>
        <v>0</v>
      </c>
      <c r="P89" s="1997"/>
    </row>
    <row r="90" spans="1:16" x14ac:dyDescent="0.2">
      <c r="B90" s="2124"/>
      <c r="C90" s="2125" t="s">
        <v>2029</v>
      </c>
      <c r="D90" s="2126">
        <v>4050</v>
      </c>
      <c r="E90" s="2126">
        <v>4052</v>
      </c>
      <c r="F90" s="2126">
        <v>4053</v>
      </c>
      <c r="G90" s="2126"/>
      <c r="H90" s="2126"/>
      <c r="I90" s="2126"/>
      <c r="J90" s="2126"/>
      <c r="K90" s="2126"/>
      <c r="L90" s="2126"/>
      <c r="M90" s="2126"/>
      <c r="N90" s="2126"/>
      <c r="O90" s="2127"/>
      <c r="P90" s="1988"/>
    </row>
    <row r="91" spans="1:16" ht="12.75" thickBot="1" x14ac:dyDescent="0.25">
      <c r="B91" s="2128"/>
      <c r="C91" s="2129" t="s">
        <v>1996</v>
      </c>
      <c r="D91" s="2130">
        <f>D90-D89</f>
        <v>1</v>
      </c>
      <c r="E91" s="2130">
        <f>E90-E89</f>
        <v>2</v>
      </c>
      <c r="F91" s="2130">
        <f t="shared" ref="F91:O91" si="65">F90-F89</f>
        <v>1</v>
      </c>
      <c r="G91" s="2130">
        <v>0</v>
      </c>
      <c r="H91" s="2130">
        <f t="shared" si="65"/>
        <v>0</v>
      </c>
      <c r="I91" s="2130">
        <f t="shared" si="65"/>
        <v>0</v>
      </c>
      <c r="J91" s="2130">
        <f t="shared" si="65"/>
        <v>0</v>
      </c>
      <c r="K91" s="2130">
        <f t="shared" si="65"/>
        <v>0</v>
      </c>
      <c r="L91" s="2130">
        <f t="shared" si="65"/>
        <v>0</v>
      </c>
      <c r="M91" s="2130">
        <f t="shared" si="65"/>
        <v>0</v>
      </c>
      <c r="N91" s="2130">
        <f t="shared" si="65"/>
        <v>0</v>
      </c>
      <c r="O91" s="2131">
        <f t="shared" si="65"/>
        <v>0</v>
      </c>
      <c r="P91" s="2007">
        <f>SUM(D91:O91)</f>
        <v>4</v>
      </c>
    </row>
    <row r="92" spans="1:16" x14ac:dyDescent="0.2">
      <c r="B92" s="2132" t="s">
        <v>2030</v>
      </c>
      <c r="C92" s="2133" t="s">
        <v>1994</v>
      </c>
      <c r="D92" s="2134">
        <v>8097</v>
      </c>
      <c r="E92" s="2134">
        <f>D93</f>
        <v>8148</v>
      </c>
      <c r="F92" s="2134">
        <f>E93</f>
        <v>8196</v>
      </c>
      <c r="G92" s="2134">
        <f t="shared" ref="G92:O92" si="66">F93</f>
        <v>8263</v>
      </c>
      <c r="H92" s="2134">
        <f t="shared" si="66"/>
        <v>0</v>
      </c>
      <c r="I92" s="2134">
        <f t="shared" si="66"/>
        <v>0</v>
      </c>
      <c r="J92" s="2134">
        <f t="shared" si="66"/>
        <v>0</v>
      </c>
      <c r="K92" s="2134">
        <f t="shared" si="66"/>
        <v>0</v>
      </c>
      <c r="L92" s="2134">
        <f t="shared" si="66"/>
        <v>0</v>
      </c>
      <c r="M92" s="2134">
        <f t="shared" si="66"/>
        <v>0</v>
      </c>
      <c r="N92" s="2134">
        <f t="shared" si="66"/>
        <v>0</v>
      </c>
      <c r="O92" s="2134">
        <f t="shared" si="66"/>
        <v>0</v>
      </c>
      <c r="P92" s="1997"/>
    </row>
    <row r="93" spans="1:16" x14ac:dyDescent="0.2">
      <c r="B93" s="2135"/>
      <c r="C93" s="2136" t="s">
        <v>2029</v>
      </c>
      <c r="D93" s="2134">
        <v>8148</v>
      </c>
      <c r="E93" s="2134">
        <v>8196</v>
      </c>
      <c r="F93" s="2134">
        <v>8263</v>
      </c>
      <c r="G93" s="2134"/>
      <c r="H93" s="2134"/>
      <c r="I93" s="2134"/>
      <c r="J93" s="2134"/>
      <c r="K93" s="2134"/>
      <c r="L93" s="2134"/>
      <c r="M93" s="2134"/>
      <c r="N93" s="2134"/>
      <c r="O93" s="2137"/>
      <c r="P93" s="1988"/>
    </row>
    <row r="94" spans="1:16" ht="12.75" thickBot="1" x14ac:dyDescent="0.25">
      <c r="B94" s="2138"/>
      <c r="C94" s="2139" t="s">
        <v>1996</v>
      </c>
      <c r="D94" s="2140">
        <f>D93-D92</f>
        <v>51</v>
      </c>
      <c r="E94" s="2140">
        <f>E93-E92</f>
        <v>48</v>
      </c>
      <c r="F94" s="2140">
        <f t="shared" ref="F94:O94" si="67">F93-F92</f>
        <v>67</v>
      </c>
      <c r="G94" s="2140">
        <v>0</v>
      </c>
      <c r="H94" s="2140">
        <f t="shared" si="67"/>
        <v>0</v>
      </c>
      <c r="I94" s="2140">
        <f t="shared" si="67"/>
        <v>0</v>
      </c>
      <c r="J94" s="2140">
        <f t="shared" si="67"/>
        <v>0</v>
      </c>
      <c r="K94" s="2140">
        <f t="shared" si="67"/>
        <v>0</v>
      </c>
      <c r="L94" s="2140">
        <f t="shared" si="67"/>
        <v>0</v>
      </c>
      <c r="M94" s="2140">
        <f t="shared" si="67"/>
        <v>0</v>
      </c>
      <c r="N94" s="2140">
        <f t="shared" si="67"/>
        <v>0</v>
      </c>
      <c r="O94" s="2141">
        <f t="shared" si="67"/>
        <v>0</v>
      </c>
      <c r="P94" s="2007">
        <f>SUM(D94:O94)</f>
        <v>166</v>
      </c>
    </row>
    <row r="95" spans="1:16" x14ac:dyDescent="0.2">
      <c r="B95" s="2544" t="s">
        <v>2031</v>
      </c>
      <c r="C95" s="2142" t="s">
        <v>1994</v>
      </c>
      <c r="D95" s="2143">
        <v>89067</v>
      </c>
      <c r="E95" s="2143">
        <f>D96</f>
        <v>89251</v>
      </c>
      <c r="F95" s="2143">
        <f>E96</f>
        <v>89420</v>
      </c>
      <c r="G95" s="2143">
        <f t="shared" ref="G95:O95" si="68">F96</f>
        <v>89642</v>
      </c>
      <c r="H95" s="2143">
        <f t="shared" si="68"/>
        <v>0</v>
      </c>
      <c r="I95" s="2143">
        <f t="shared" si="68"/>
        <v>0</v>
      </c>
      <c r="J95" s="2143">
        <f t="shared" si="68"/>
        <v>0</v>
      </c>
      <c r="K95" s="2143">
        <f t="shared" si="68"/>
        <v>0</v>
      </c>
      <c r="L95" s="2143">
        <f t="shared" si="68"/>
        <v>0</v>
      </c>
      <c r="M95" s="2143">
        <f t="shared" si="68"/>
        <v>0</v>
      </c>
      <c r="N95" s="2143">
        <f t="shared" si="68"/>
        <v>0</v>
      </c>
      <c r="O95" s="2143">
        <f t="shared" si="68"/>
        <v>0</v>
      </c>
      <c r="P95" s="1997"/>
    </row>
    <row r="96" spans="1:16" x14ac:dyDescent="0.2">
      <c r="B96" s="2545"/>
      <c r="C96" s="2144" t="s">
        <v>2029</v>
      </c>
      <c r="D96" s="2145">
        <v>89251</v>
      </c>
      <c r="E96" s="2145">
        <v>89420</v>
      </c>
      <c r="F96" s="2145">
        <v>89642</v>
      </c>
      <c r="G96" s="2145"/>
      <c r="H96" s="2145"/>
      <c r="I96" s="2145"/>
      <c r="J96" s="2145"/>
      <c r="K96" s="2145"/>
      <c r="L96" s="2145"/>
      <c r="M96" s="2145"/>
      <c r="N96" s="2145"/>
      <c r="O96" s="2146"/>
      <c r="P96" s="1988"/>
    </row>
    <row r="97" spans="1:17" ht="20.25" customHeight="1" thickBot="1" x14ac:dyDescent="0.25">
      <c r="B97" s="2546"/>
      <c r="C97" s="2147" t="s">
        <v>1996</v>
      </c>
      <c r="D97" s="2148">
        <f>D96-D95</f>
        <v>184</v>
      </c>
      <c r="E97" s="2148">
        <f>E96-E95</f>
        <v>169</v>
      </c>
      <c r="F97" s="2148">
        <f t="shared" ref="F97:O97" si="69">F96-F95</f>
        <v>222</v>
      </c>
      <c r="G97" s="2148">
        <v>0</v>
      </c>
      <c r="H97" s="2148">
        <f t="shared" si="69"/>
        <v>0</v>
      </c>
      <c r="I97" s="2148">
        <f t="shared" si="69"/>
        <v>0</v>
      </c>
      <c r="J97" s="2148">
        <f t="shared" si="69"/>
        <v>0</v>
      </c>
      <c r="K97" s="2148">
        <f t="shared" si="69"/>
        <v>0</v>
      </c>
      <c r="L97" s="2148">
        <f t="shared" si="69"/>
        <v>0</v>
      </c>
      <c r="M97" s="2148">
        <f t="shared" si="69"/>
        <v>0</v>
      </c>
      <c r="N97" s="2148">
        <f t="shared" si="69"/>
        <v>0</v>
      </c>
      <c r="O97" s="2149">
        <f t="shared" si="69"/>
        <v>0</v>
      </c>
      <c r="P97" s="2007">
        <f>SUM(D97:O97)</f>
        <v>575</v>
      </c>
    </row>
    <row r="98" spans="1:17" ht="12.75" thickBot="1" x14ac:dyDescent="0.25"/>
    <row r="99" spans="1:17" ht="15" customHeight="1" x14ac:dyDescent="0.2">
      <c r="A99" s="2533" t="s">
        <v>2021</v>
      </c>
      <c r="B99" s="2547"/>
      <c r="C99" s="2054" t="s">
        <v>2022</v>
      </c>
      <c r="D99" s="2093"/>
      <c r="E99" s="2093"/>
      <c r="F99" s="2093"/>
      <c r="G99" s="2093"/>
      <c r="H99" s="2093"/>
      <c r="I99" s="2093"/>
      <c r="J99" s="2093"/>
      <c r="K99" s="2093"/>
      <c r="L99" s="2093"/>
      <c r="M99" s="2093"/>
      <c r="N99" s="2093"/>
      <c r="O99" s="2093"/>
      <c r="P99" s="1997"/>
    </row>
    <row r="100" spans="1:17" x14ac:dyDescent="0.2">
      <c r="A100" s="2534"/>
      <c r="B100" s="2548"/>
      <c r="C100" s="2057" t="s">
        <v>1995</v>
      </c>
      <c r="D100" s="2094"/>
      <c r="E100" s="2094"/>
      <c r="F100" s="2094"/>
      <c r="G100" s="2094"/>
      <c r="H100" s="2094"/>
      <c r="I100" s="2094"/>
      <c r="J100" s="2094"/>
      <c r="K100" s="2094"/>
      <c r="L100" s="2094"/>
      <c r="M100" s="2094"/>
      <c r="N100" s="2094"/>
      <c r="O100" s="2095"/>
      <c r="P100" s="1988"/>
    </row>
    <row r="101" spans="1:17" x14ac:dyDescent="0.2">
      <c r="A101" s="2534"/>
      <c r="B101" s="2548"/>
      <c r="C101" s="2057" t="s">
        <v>1996</v>
      </c>
      <c r="D101" s="2094"/>
      <c r="E101" s="2094"/>
      <c r="F101" s="2094"/>
      <c r="G101" s="2094"/>
      <c r="H101" s="2094"/>
      <c r="I101" s="2094"/>
      <c r="J101" s="2094"/>
      <c r="K101" s="2094"/>
      <c r="L101" s="2094"/>
      <c r="M101" s="2094"/>
      <c r="N101" s="2094"/>
      <c r="O101" s="2096"/>
      <c r="P101" s="1988">
        <f>SUM(D101:O101)</f>
        <v>0</v>
      </c>
    </row>
    <row r="102" spans="1:17" x14ac:dyDescent="0.2">
      <c r="A102" s="2534"/>
      <c r="B102" s="2548"/>
      <c r="C102" s="2057" t="s">
        <v>2023</v>
      </c>
      <c r="D102" s="2097">
        <v>47.91</v>
      </c>
      <c r="E102" s="2097">
        <v>47.91</v>
      </c>
      <c r="F102" s="2097">
        <v>47.91</v>
      </c>
      <c r="G102" s="2097">
        <v>47.91</v>
      </c>
      <c r="H102" s="2097">
        <v>47.91</v>
      </c>
      <c r="I102" s="2097">
        <v>47.91</v>
      </c>
      <c r="J102" s="2097">
        <v>47.91</v>
      </c>
      <c r="K102" s="2097">
        <v>47.91</v>
      </c>
      <c r="L102" s="2097">
        <v>47.91</v>
      </c>
      <c r="M102" s="2097">
        <v>47.91</v>
      </c>
      <c r="N102" s="2097">
        <v>47.91</v>
      </c>
      <c r="O102" s="2098">
        <v>47.91</v>
      </c>
      <c r="P102" s="1988"/>
    </row>
    <row r="103" spans="1:17" ht="12.75" thickBot="1" x14ac:dyDescent="0.25">
      <c r="A103" s="2535"/>
      <c r="B103" s="2549"/>
      <c r="C103" s="2074" t="s">
        <v>1998</v>
      </c>
      <c r="D103" s="2099">
        <f>SUM(D102*D101)</f>
        <v>0</v>
      </c>
      <c r="E103" s="2099">
        <f>SUM(E102*E101)</f>
        <v>0</v>
      </c>
      <c r="F103" s="2099">
        <f>SUM(F102*F101)</f>
        <v>0</v>
      </c>
      <c r="G103" s="2099">
        <f t="shared" ref="G103" si="70">SUM(G102*G101)</f>
        <v>0</v>
      </c>
      <c r="H103" s="2099">
        <f>SUM(H102*H101)</f>
        <v>0</v>
      </c>
      <c r="I103" s="2099">
        <f>SUM(I102*I101)</f>
        <v>0</v>
      </c>
      <c r="J103" s="2099">
        <f t="shared" ref="J103:O103" si="71">SUM(J102*J101)</f>
        <v>0</v>
      </c>
      <c r="K103" s="2099">
        <f t="shared" si="71"/>
        <v>0</v>
      </c>
      <c r="L103" s="2099">
        <f t="shared" si="71"/>
        <v>0</v>
      </c>
      <c r="M103" s="2099">
        <f t="shared" si="71"/>
        <v>0</v>
      </c>
      <c r="N103" s="2099">
        <f t="shared" si="71"/>
        <v>0</v>
      </c>
      <c r="O103" s="2100">
        <f t="shared" si="71"/>
        <v>0</v>
      </c>
      <c r="P103" s="2007"/>
    </row>
    <row r="106" spans="1:17" x14ac:dyDescent="0.2">
      <c r="B106" s="1974" t="s">
        <v>2032</v>
      </c>
      <c r="D106" s="1974" t="s">
        <v>2033</v>
      </c>
      <c r="F106" s="1974" t="s">
        <v>718</v>
      </c>
    </row>
    <row r="109" spans="1:17" ht="12.75" x14ac:dyDescent="0.2">
      <c r="A109" s="2150" t="s">
        <v>2034</v>
      </c>
      <c r="D109" s="2027">
        <f>+D7+D23</f>
        <v>1332100.6600000001</v>
      </c>
      <c r="E109" s="2027">
        <f t="shared" ref="E109:N109" si="72">+E7+E23</f>
        <v>1526684.87</v>
      </c>
      <c r="F109" s="2027">
        <f t="shared" si="72"/>
        <v>1653794.1400000001</v>
      </c>
      <c r="G109" s="2027">
        <f t="shared" si="72"/>
        <v>0</v>
      </c>
      <c r="H109" s="2027">
        <f t="shared" si="72"/>
        <v>0</v>
      </c>
      <c r="I109" s="2027">
        <f t="shared" si="72"/>
        <v>0</v>
      </c>
      <c r="J109" s="2027">
        <f t="shared" si="72"/>
        <v>0</v>
      </c>
      <c r="K109" s="2027">
        <f t="shared" si="72"/>
        <v>0</v>
      </c>
      <c r="L109" s="2027">
        <f t="shared" si="72"/>
        <v>0</v>
      </c>
      <c r="M109" s="2027">
        <f t="shared" si="72"/>
        <v>0</v>
      </c>
      <c r="N109" s="2027">
        <f t="shared" si="72"/>
        <v>0</v>
      </c>
      <c r="O109" s="2027">
        <f>+O7+O23+O48+O53+O58+O63+O68</f>
        <v>0</v>
      </c>
      <c r="P109" s="2027">
        <f>SUM(D109:O109)</f>
        <v>4512579.67</v>
      </c>
      <c r="Q109" s="2152">
        <f>+P109/3*12</f>
        <v>18050318.68</v>
      </c>
    </row>
    <row r="110" spans="1:17" ht="12.75" x14ac:dyDescent="0.2">
      <c r="A110" s="2150" t="s">
        <v>2035</v>
      </c>
      <c r="D110" s="2027">
        <f>+D12+D17+D28+D33+D38+D43+D48+D53+D58+D63+D68</f>
        <v>1783889.64</v>
      </c>
      <c r="E110" s="2027">
        <f t="shared" ref="E110:N110" si="73">+E12+E17+E28+E33+E38+E43+E48+E53+E58+E63+E68</f>
        <v>1614478.43</v>
      </c>
      <c r="F110" s="2027">
        <f t="shared" si="73"/>
        <v>1861752.0099999998</v>
      </c>
      <c r="G110" s="2027">
        <f t="shared" si="73"/>
        <v>0</v>
      </c>
      <c r="H110" s="2027">
        <f t="shared" si="73"/>
        <v>0</v>
      </c>
      <c r="I110" s="2027">
        <f t="shared" si="73"/>
        <v>0</v>
      </c>
      <c r="J110" s="2027">
        <f t="shared" si="73"/>
        <v>0</v>
      </c>
      <c r="K110" s="2027">
        <f t="shared" si="73"/>
        <v>0</v>
      </c>
      <c r="L110" s="2027">
        <f t="shared" si="73"/>
        <v>0</v>
      </c>
      <c r="M110" s="2027">
        <f t="shared" si="73"/>
        <v>0</v>
      </c>
      <c r="N110" s="2027">
        <f t="shared" si="73"/>
        <v>0</v>
      </c>
      <c r="O110" s="2027">
        <f>+O12+O17+O28+O33+O38+O43+O48+O53+O58+O63+O68</f>
        <v>0</v>
      </c>
      <c r="P110" s="2027">
        <f>SUM(D110:O110)</f>
        <v>5260120.08</v>
      </c>
      <c r="Q110" s="2152">
        <f t="shared" ref="Q110" si="74">+P110/3*12</f>
        <v>21040480.32</v>
      </c>
    </row>
    <row r="111" spans="1:17" x14ac:dyDescent="0.2">
      <c r="D111" s="2151">
        <f>+D110-D109</f>
        <v>451788.97999999975</v>
      </c>
      <c r="E111" s="2151">
        <f t="shared" ref="E111:P111" si="75">+E110-E109</f>
        <v>87793.559999999823</v>
      </c>
      <c r="F111" s="2151">
        <f t="shared" si="75"/>
        <v>207957.86999999965</v>
      </c>
      <c r="G111" s="2151">
        <f t="shared" si="75"/>
        <v>0</v>
      </c>
      <c r="H111" s="2151">
        <f t="shared" si="75"/>
        <v>0</v>
      </c>
      <c r="I111" s="2151">
        <f t="shared" si="75"/>
        <v>0</v>
      </c>
      <c r="J111" s="2151">
        <f t="shared" si="75"/>
        <v>0</v>
      </c>
      <c r="K111" s="2151">
        <f t="shared" si="75"/>
        <v>0</v>
      </c>
      <c r="L111" s="2151">
        <f t="shared" si="75"/>
        <v>0</v>
      </c>
      <c r="M111" s="2151">
        <f t="shared" si="75"/>
        <v>0</v>
      </c>
      <c r="N111" s="2151">
        <f t="shared" si="75"/>
        <v>0</v>
      </c>
      <c r="O111" s="2151">
        <f t="shared" si="75"/>
        <v>0</v>
      </c>
      <c r="P111" s="2151">
        <f t="shared" si="75"/>
        <v>747540.41000000015</v>
      </c>
    </row>
    <row r="113" spans="1:17" ht="12.75" x14ac:dyDescent="0.2">
      <c r="A113" s="2150" t="s">
        <v>2036</v>
      </c>
      <c r="D113" s="2027">
        <f>+D48+D53+D58+D63+D68+D81</f>
        <v>618107.29</v>
      </c>
      <c r="E113" s="2027">
        <f t="shared" ref="E113:N113" si="76">+E48+E53+E58+E63+E68+E81</f>
        <v>565571.44000000006</v>
      </c>
      <c r="F113" s="2027">
        <f t="shared" si="76"/>
        <v>608591.66</v>
      </c>
      <c r="G113" s="2027">
        <f t="shared" si="76"/>
        <v>0</v>
      </c>
      <c r="H113" s="2027">
        <f t="shared" si="76"/>
        <v>0</v>
      </c>
      <c r="I113" s="2027">
        <f t="shared" si="76"/>
        <v>0</v>
      </c>
      <c r="J113" s="2027">
        <f t="shared" si="76"/>
        <v>0</v>
      </c>
      <c r="K113" s="2027">
        <f t="shared" si="76"/>
        <v>0</v>
      </c>
      <c r="L113" s="2027">
        <f t="shared" si="76"/>
        <v>0</v>
      </c>
      <c r="M113" s="2027">
        <f t="shared" si="76"/>
        <v>0</v>
      </c>
      <c r="N113" s="2027">
        <f t="shared" si="76"/>
        <v>0</v>
      </c>
      <c r="O113" s="2027">
        <f t="shared" ref="O113" si="77">+O109+O81</f>
        <v>0</v>
      </c>
      <c r="P113" s="2027">
        <f t="shared" ref="P113:P114" si="78">SUM(D113:O113)</f>
        <v>1792270.3900000001</v>
      </c>
      <c r="Q113" s="2152">
        <f>+P113/3*12</f>
        <v>7169081.5600000005</v>
      </c>
    </row>
    <row r="114" spans="1:17" ht="12.75" x14ac:dyDescent="0.2">
      <c r="A114" s="2150" t="s">
        <v>2037</v>
      </c>
      <c r="D114" s="2027">
        <f>+D88</f>
        <v>41472</v>
      </c>
      <c r="E114" s="2027">
        <f t="shared" ref="E114:N114" si="79">+E88</f>
        <v>30228.48</v>
      </c>
      <c r="F114" s="2027">
        <f t="shared" si="79"/>
        <v>21073.919999999998</v>
      </c>
      <c r="G114" s="2027">
        <f t="shared" si="79"/>
        <v>0</v>
      </c>
      <c r="H114" s="2027">
        <f t="shared" si="79"/>
        <v>0</v>
      </c>
      <c r="I114" s="2027">
        <f t="shared" si="79"/>
        <v>0</v>
      </c>
      <c r="J114" s="2027">
        <f t="shared" si="79"/>
        <v>0</v>
      </c>
      <c r="K114" s="2027">
        <f t="shared" si="79"/>
        <v>0</v>
      </c>
      <c r="L114" s="2027">
        <f t="shared" si="79"/>
        <v>0</v>
      </c>
      <c r="M114" s="2027">
        <f t="shared" si="79"/>
        <v>0</v>
      </c>
      <c r="N114" s="2027">
        <f t="shared" si="79"/>
        <v>0</v>
      </c>
      <c r="O114" s="2027">
        <f t="shared" ref="O114" si="80">+O110+O88</f>
        <v>0</v>
      </c>
      <c r="P114" s="2027">
        <f t="shared" si="78"/>
        <v>92774.399999999994</v>
      </c>
    </row>
    <row r="115" spans="1:17" x14ac:dyDescent="0.2">
      <c r="D115" s="2151">
        <f>+D114-D113</f>
        <v>-576635.29</v>
      </c>
      <c r="E115" s="2151">
        <f t="shared" ref="E115:P115" si="81">+E114-E113</f>
        <v>-535342.96000000008</v>
      </c>
      <c r="F115" s="2151">
        <f t="shared" si="81"/>
        <v>-587517.74</v>
      </c>
      <c r="G115" s="2151">
        <f t="shared" si="81"/>
        <v>0</v>
      </c>
      <c r="H115" s="2151">
        <f t="shared" si="81"/>
        <v>0</v>
      </c>
      <c r="I115" s="2151">
        <f t="shared" si="81"/>
        <v>0</v>
      </c>
      <c r="J115" s="2151">
        <f t="shared" si="81"/>
        <v>0</v>
      </c>
      <c r="K115" s="2151">
        <f t="shared" si="81"/>
        <v>0</v>
      </c>
      <c r="L115" s="2151">
        <f t="shared" si="81"/>
        <v>0</v>
      </c>
      <c r="M115" s="2151">
        <f t="shared" si="81"/>
        <v>0</v>
      </c>
      <c r="N115" s="2151">
        <f t="shared" si="81"/>
        <v>0</v>
      </c>
      <c r="O115" s="2151">
        <f t="shared" si="81"/>
        <v>0</v>
      </c>
      <c r="P115" s="2151">
        <f t="shared" si="81"/>
        <v>-1699495.9900000002</v>
      </c>
    </row>
    <row r="117" spans="1:17" ht="12.75" x14ac:dyDescent="0.2">
      <c r="A117" s="2150" t="s">
        <v>2038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mergeCells count="29"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  <mergeCell ref="A44:A68"/>
    <mergeCell ref="B44:B48"/>
    <mergeCell ref="Q44:AB66"/>
    <mergeCell ref="B49:B53"/>
    <mergeCell ref="B54:B58"/>
    <mergeCell ref="B59:B63"/>
    <mergeCell ref="A19:A23"/>
    <mergeCell ref="B19:B23"/>
    <mergeCell ref="A24:A43"/>
    <mergeCell ref="B24:B28"/>
    <mergeCell ref="Q24:AB41"/>
    <mergeCell ref="B29:B33"/>
    <mergeCell ref="B34:B38"/>
    <mergeCell ref="B39:B43"/>
    <mergeCell ref="A3:A7"/>
    <mergeCell ref="B3:B7"/>
    <mergeCell ref="A8:A17"/>
    <mergeCell ref="B8:B12"/>
    <mergeCell ref="AC8:AC17"/>
    <mergeCell ref="B13:B17"/>
  </mergeCells>
  <pageMargins left="0.7" right="0.7" top="0.78740157499999996" bottom="0.78740157499999996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292"/>
  <sheetViews>
    <sheetView zoomScale="81" zoomScaleNormal="81" workbookViewId="0">
      <pane xSplit="7" ySplit="7" topLeftCell="H27" activePane="bottomRight" state="frozen"/>
      <selection pane="topRight" activeCell="H1" sqref="H1"/>
      <selection pane="bottomLeft" activeCell="A8" sqref="A8"/>
      <selection pane="bottomRight" activeCell="T196" sqref="T196"/>
    </sheetView>
  </sheetViews>
  <sheetFormatPr defaultColWidth="9.140625" defaultRowHeight="13.5" outlineLevelRow="1" x14ac:dyDescent="0.25"/>
  <cols>
    <col min="1" max="1" width="8" style="1143" customWidth="1"/>
    <col min="2" max="2" width="15.42578125" style="1143" customWidth="1"/>
    <col min="3" max="3" width="63" style="1143" customWidth="1"/>
    <col min="4" max="4" width="15.28515625" style="1143" hidden="1" customWidth="1"/>
    <col min="5" max="5" width="12" style="1358" hidden="1" customWidth="1"/>
    <col min="6" max="6" width="9.140625" style="1358" hidden="1" customWidth="1"/>
    <col min="7" max="7" width="10.140625" style="1358" hidden="1" customWidth="1"/>
    <col min="8" max="8" width="21.28515625" style="1358" bestFit="1" customWidth="1"/>
    <col min="9" max="10" width="15.140625" style="1143" hidden="1" customWidth="1"/>
    <col min="11" max="11" width="12.140625" style="1143" hidden="1" customWidth="1"/>
    <col min="12" max="13" width="12.140625" style="1143" customWidth="1"/>
    <col min="14" max="14" width="12.140625" style="1143" bestFit="1" customWidth="1"/>
    <col min="15" max="15" width="13.42578125" style="1359" bestFit="1" customWidth="1"/>
    <col min="16" max="16" width="15.140625" style="1937" customWidth="1"/>
    <col min="17" max="17" width="11.5703125" style="1143" customWidth="1"/>
    <col min="18" max="18" width="12.140625" style="1358" customWidth="1"/>
    <col min="19" max="19" width="15.28515625" style="1358" customWidth="1"/>
    <col min="20" max="20" width="55" style="1143" customWidth="1"/>
    <col min="21" max="21" width="12.42578125" style="1360" bestFit="1" customWidth="1"/>
    <col min="22" max="22" width="13.42578125" style="1361" bestFit="1" customWidth="1"/>
    <col min="23" max="16384" width="9.140625" style="1143"/>
  </cols>
  <sheetData>
    <row r="1" spans="1:22" ht="20.25" customHeight="1" x14ac:dyDescent="0.25">
      <c r="A1" s="1135" t="s">
        <v>1427</v>
      </c>
      <c r="B1" s="1136"/>
      <c r="C1" s="1137"/>
      <c r="D1" s="1137"/>
      <c r="E1" s="882"/>
      <c r="F1" s="882"/>
      <c r="G1" s="882"/>
      <c r="H1" s="882"/>
      <c r="I1" s="1138"/>
      <c r="J1" s="1138"/>
      <c r="K1" s="1138"/>
      <c r="L1" s="1138"/>
      <c r="M1" s="1138"/>
      <c r="N1" s="1138"/>
      <c r="O1" s="1139"/>
      <c r="P1" s="1914"/>
      <c r="Q1" s="1138"/>
      <c r="R1" s="1140"/>
      <c r="S1" s="1140"/>
      <c r="T1" s="1138"/>
      <c r="U1" s="1141"/>
      <c r="V1" s="1142"/>
    </row>
    <row r="2" spans="1:22" ht="20.100000000000001" hidden="1" customHeight="1" x14ac:dyDescent="0.25">
      <c r="A2" s="1144" t="s">
        <v>760</v>
      </c>
      <c r="B2" s="1144"/>
      <c r="C2" s="1138"/>
      <c r="D2" s="1138"/>
      <c r="E2" s="1140"/>
      <c r="F2" s="1140"/>
      <c r="G2" s="1140"/>
      <c r="H2" s="1140"/>
      <c r="I2" s="1138"/>
      <c r="J2" s="1138"/>
      <c r="K2" s="1138"/>
      <c r="L2" s="1138"/>
      <c r="M2" s="1138"/>
      <c r="N2" s="1138"/>
      <c r="O2" s="1139"/>
      <c r="P2" s="1914"/>
      <c r="Q2" s="1138"/>
      <c r="R2" s="1140"/>
      <c r="S2" s="1140"/>
      <c r="T2" s="1138"/>
      <c r="U2" s="1141"/>
      <c r="V2" s="1142"/>
    </row>
    <row r="3" spans="1:22" ht="15" hidden="1" customHeight="1" x14ac:dyDescent="0.25">
      <c r="A3" s="1144"/>
      <c r="B3" s="1144"/>
      <c r="C3" s="1138"/>
      <c r="D3" s="1138"/>
      <c r="E3" s="1140"/>
      <c r="F3" s="1140"/>
      <c r="G3" s="1140"/>
      <c r="H3" s="1140"/>
      <c r="I3" s="1138"/>
      <c r="J3" s="1138"/>
      <c r="K3" s="1138"/>
      <c r="L3" s="1138"/>
      <c r="M3" s="1138"/>
      <c r="N3" s="1138"/>
      <c r="O3" s="1139"/>
      <c r="P3" s="1914"/>
      <c r="Q3" s="1138"/>
      <c r="R3" s="1140"/>
      <c r="S3" s="1140"/>
      <c r="T3" s="1138"/>
      <c r="U3" s="1141"/>
      <c r="V3" s="1142"/>
    </row>
    <row r="4" spans="1:22" ht="15" customHeight="1" x14ac:dyDescent="0.25">
      <c r="A4" s="1144" t="s">
        <v>1428</v>
      </c>
      <c r="B4" s="1144"/>
      <c r="C4" s="1138"/>
      <c r="D4" s="1138"/>
      <c r="E4" s="1140"/>
      <c r="F4" s="1140"/>
      <c r="G4" s="1140"/>
      <c r="H4" s="1140"/>
      <c r="I4" s="1138"/>
      <c r="J4" s="1138"/>
      <c r="K4" s="1138"/>
      <c r="L4" s="1138"/>
      <c r="M4" s="1138"/>
      <c r="N4" s="1138"/>
      <c r="O4" s="1139"/>
      <c r="P4" s="1914"/>
      <c r="Q4" s="1138"/>
      <c r="R4" s="1140"/>
      <c r="S4" s="1140"/>
      <c r="T4" s="1138"/>
      <c r="U4" s="1141"/>
      <c r="V4" s="1142"/>
    </row>
    <row r="5" spans="1:22" ht="15" customHeight="1" thickBot="1" x14ac:dyDescent="0.3">
      <c r="A5" s="1144"/>
      <c r="B5" s="1144"/>
      <c r="C5" s="1138"/>
      <c r="D5" s="1138"/>
      <c r="E5" s="1140"/>
      <c r="F5" s="1140"/>
      <c r="G5" s="1140"/>
      <c r="H5" s="1140"/>
      <c r="I5" s="1138"/>
      <c r="J5" s="1138"/>
      <c r="K5" s="1138"/>
      <c r="L5" s="1138"/>
      <c r="M5" s="1138"/>
      <c r="N5" s="1138"/>
      <c r="O5" s="1139"/>
      <c r="P5" s="1914"/>
      <c r="Q5" s="1138"/>
      <c r="R5" s="1140"/>
      <c r="S5" s="1140"/>
      <c r="T5" s="1138"/>
      <c r="U5" s="1141"/>
      <c r="V5" s="1142"/>
    </row>
    <row r="6" spans="1:22" ht="41.25" thickBot="1" x14ac:dyDescent="0.3">
      <c r="A6" s="1145" t="s">
        <v>162</v>
      </c>
      <c r="B6" s="1146" t="s">
        <v>591</v>
      </c>
      <c r="C6" s="1147" t="s">
        <v>818</v>
      </c>
      <c r="D6" s="1145" t="s">
        <v>789</v>
      </c>
      <c r="E6" s="1145" t="s">
        <v>796</v>
      </c>
      <c r="F6" s="1145" t="s">
        <v>797</v>
      </c>
      <c r="G6" s="1145" t="s">
        <v>798</v>
      </c>
      <c r="H6" s="1145" t="s">
        <v>790</v>
      </c>
      <c r="I6" s="1148" t="s">
        <v>1856</v>
      </c>
      <c r="J6" s="1148" t="s">
        <v>1843</v>
      </c>
      <c r="K6" s="1148" t="s">
        <v>1807</v>
      </c>
      <c r="L6" s="1148" t="s">
        <v>1914</v>
      </c>
      <c r="M6" s="1148" t="s">
        <v>2097</v>
      </c>
      <c r="N6" s="1148" t="s">
        <v>2140</v>
      </c>
      <c r="O6" s="1149" t="s">
        <v>5</v>
      </c>
      <c r="P6" s="1915" t="s">
        <v>1198</v>
      </c>
      <c r="Q6" s="1148" t="s">
        <v>4</v>
      </c>
      <c r="R6" s="1148" t="s">
        <v>795</v>
      </c>
      <c r="S6" s="1148" t="s">
        <v>791</v>
      </c>
      <c r="T6" s="1148" t="s">
        <v>792</v>
      </c>
      <c r="U6" s="1141"/>
      <c r="V6" s="1142"/>
    </row>
    <row r="7" spans="1:22" ht="14.25" thickBot="1" x14ac:dyDescent="0.3">
      <c r="A7" s="1150"/>
      <c r="B7" s="1151" t="s">
        <v>3</v>
      </c>
      <c r="C7" s="1150"/>
      <c r="D7" s="1152"/>
      <c r="E7" s="1153"/>
      <c r="F7" s="1153"/>
      <c r="G7" s="1153"/>
      <c r="H7" s="1153"/>
      <c r="I7" s="1153"/>
      <c r="J7" s="1153"/>
      <c r="K7" s="1153"/>
      <c r="L7" s="1153"/>
      <c r="M7" s="1153"/>
      <c r="N7" s="1153"/>
      <c r="O7" s="1154"/>
      <c r="P7" s="1916"/>
      <c r="Q7" s="1153"/>
      <c r="R7" s="1153"/>
      <c r="S7" s="1153"/>
      <c r="T7" s="1155"/>
      <c r="U7" s="1141" t="s">
        <v>1150</v>
      </c>
      <c r="V7" s="1142" t="s">
        <v>935</v>
      </c>
    </row>
    <row r="8" spans="1:22" outlineLevel="1" x14ac:dyDescent="0.25">
      <c r="A8" s="1156"/>
      <c r="B8" s="1157" t="s">
        <v>302</v>
      </c>
      <c r="C8" s="1158" t="s">
        <v>425</v>
      </c>
      <c r="D8" s="1158"/>
      <c r="E8" s="1159"/>
      <c r="F8" s="1159"/>
      <c r="G8" s="1160"/>
      <c r="H8" s="1159" t="s">
        <v>793</v>
      </c>
      <c r="I8" s="1161">
        <v>950000</v>
      </c>
      <c r="J8" s="1161">
        <v>950000</v>
      </c>
      <c r="K8" s="1161">
        <v>950000</v>
      </c>
      <c r="L8" s="1161">
        <v>950000</v>
      </c>
      <c r="M8" s="1161">
        <v>950000</v>
      </c>
      <c r="N8" s="1161">
        <f>[5]TSÚ!$B$12</f>
        <v>950000</v>
      </c>
      <c r="O8" s="1162">
        <f>+N8-M8</f>
        <v>0</v>
      </c>
      <c r="P8" s="1917">
        <f>N8</f>
        <v>950000</v>
      </c>
      <c r="Q8" s="1163"/>
      <c r="R8" s="1164"/>
      <c r="S8" s="1164"/>
      <c r="T8" s="1161"/>
      <c r="U8" s="1141"/>
      <c r="V8" s="1142"/>
    </row>
    <row r="9" spans="1:22" outlineLevel="1" x14ac:dyDescent="0.25">
      <c r="A9" s="1156"/>
      <c r="B9" s="1165" t="s">
        <v>302</v>
      </c>
      <c r="C9" s="1166" t="s">
        <v>1728</v>
      </c>
      <c r="D9" s="1166"/>
      <c r="E9" s="1167"/>
      <c r="F9" s="1167"/>
      <c r="G9" s="1168"/>
      <c r="H9" s="1167" t="s">
        <v>793</v>
      </c>
      <c r="I9" s="1169"/>
      <c r="J9" s="1169">
        <v>770000</v>
      </c>
      <c r="K9" s="1169">
        <v>770000</v>
      </c>
      <c r="L9" s="1169">
        <v>770000</v>
      </c>
      <c r="M9" s="1169">
        <v>770000</v>
      </c>
      <c r="N9" s="1169">
        <f>[5]TSÚ!$B$11</f>
        <v>770000</v>
      </c>
      <c r="O9" s="1170">
        <f t="shared" ref="O9:O73" si="0">+N9-M9</f>
        <v>0</v>
      </c>
      <c r="P9" s="1918">
        <f>+N9</f>
        <v>770000</v>
      </c>
      <c r="Q9" s="1171"/>
      <c r="R9" s="1172"/>
      <c r="S9" s="1172"/>
      <c r="T9" s="1169"/>
      <c r="U9" s="1141"/>
      <c r="V9" s="1142"/>
    </row>
    <row r="10" spans="1:22" hidden="1" outlineLevel="1" x14ac:dyDescent="0.25">
      <c r="A10" s="1156"/>
      <c r="B10" s="1165" t="s">
        <v>302</v>
      </c>
      <c r="C10" s="1166" t="s">
        <v>583</v>
      </c>
      <c r="D10" s="1166"/>
      <c r="E10" s="1167"/>
      <c r="F10" s="1167"/>
      <c r="G10" s="1168"/>
      <c r="H10" s="1167" t="s">
        <v>793</v>
      </c>
      <c r="I10" s="1169">
        <v>110000</v>
      </c>
      <c r="J10" s="1169"/>
      <c r="K10" s="1169"/>
      <c r="L10" s="1169"/>
      <c r="M10" s="1169"/>
      <c r="N10" s="1169"/>
      <c r="O10" s="1170">
        <f t="shared" si="0"/>
        <v>0</v>
      </c>
      <c r="P10" s="1918"/>
      <c r="Q10" s="1171"/>
      <c r="R10" s="1172"/>
      <c r="S10" s="1172"/>
      <c r="T10" s="1169"/>
      <c r="U10" s="1141"/>
      <c r="V10" s="1142"/>
    </row>
    <row r="11" spans="1:22" hidden="1" outlineLevel="1" x14ac:dyDescent="0.25">
      <c r="A11" s="1156"/>
      <c r="B11" s="1165" t="s">
        <v>302</v>
      </c>
      <c r="C11" s="1166" t="s">
        <v>609</v>
      </c>
      <c r="D11" s="1166"/>
      <c r="E11" s="1167"/>
      <c r="F11" s="1167"/>
      <c r="G11" s="1168"/>
      <c r="H11" s="1167" t="s">
        <v>793</v>
      </c>
      <c r="I11" s="1169">
        <v>350000</v>
      </c>
      <c r="J11" s="1169"/>
      <c r="K11" s="1169"/>
      <c r="L11" s="1169"/>
      <c r="M11" s="1169"/>
      <c r="N11" s="1169"/>
      <c r="O11" s="1170">
        <f t="shared" si="0"/>
        <v>0</v>
      </c>
      <c r="P11" s="1918"/>
      <c r="Q11" s="1171"/>
      <c r="R11" s="1172"/>
      <c r="S11" s="1172"/>
      <c r="T11" s="1169"/>
      <c r="U11" s="1141"/>
      <c r="V11" s="1142"/>
    </row>
    <row r="12" spans="1:22" hidden="1" outlineLevel="1" x14ac:dyDescent="0.25">
      <c r="A12" s="1156"/>
      <c r="B12" s="1165" t="s">
        <v>302</v>
      </c>
      <c r="C12" s="1166" t="s">
        <v>916</v>
      </c>
      <c r="D12" s="1166"/>
      <c r="E12" s="1167"/>
      <c r="F12" s="1167"/>
      <c r="G12" s="1168"/>
      <c r="H12" s="1167" t="s">
        <v>793</v>
      </c>
      <c r="I12" s="1169">
        <v>316000</v>
      </c>
      <c r="J12" s="1169"/>
      <c r="K12" s="1169"/>
      <c r="L12" s="1169"/>
      <c r="M12" s="1169"/>
      <c r="N12" s="1169"/>
      <c r="O12" s="1170">
        <f t="shared" si="0"/>
        <v>0</v>
      </c>
      <c r="P12" s="1918"/>
      <c r="Q12" s="1171"/>
      <c r="R12" s="1172"/>
      <c r="S12" s="1172"/>
      <c r="T12" s="1169"/>
      <c r="U12" s="1141"/>
      <c r="V12" s="1142"/>
    </row>
    <row r="13" spans="1:22" hidden="1" outlineLevel="1" x14ac:dyDescent="0.25">
      <c r="A13" s="1156"/>
      <c r="B13" s="1165" t="s">
        <v>302</v>
      </c>
      <c r="C13" s="1166" t="s">
        <v>920</v>
      </c>
      <c r="D13" s="1166"/>
      <c r="E13" s="1167"/>
      <c r="F13" s="1167"/>
      <c r="G13" s="1168"/>
      <c r="H13" s="1167" t="s">
        <v>793</v>
      </c>
      <c r="I13" s="1169">
        <v>0</v>
      </c>
      <c r="J13" s="1169"/>
      <c r="K13" s="1169"/>
      <c r="L13" s="1169"/>
      <c r="M13" s="1169"/>
      <c r="N13" s="1169"/>
      <c r="O13" s="1170">
        <f t="shared" si="0"/>
        <v>0</v>
      </c>
      <c r="P13" s="1918">
        <f>+I13</f>
        <v>0</v>
      </c>
      <c r="Q13" s="1171"/>
      <c r="R13" s="1172"/>
      <c r="S13" s="1172"/>
      <c r="T13" s="1169"/>
      <c r="U13" s="1141"/>
      <c r="V13" s="1142"/>
    </row>
    <row r="14" spans="1:22" outlineLevel="1" x14ac:dyDescent="0.25">
      <c r="A14" s="1156"/>
      <c r="B14" s="1165" t="s">
        <v>302</v>
      </c>
      <c r="C14" s="1166" t="s">
        <v>1503</v>
      </c>
      <c r="D14" s="1166"/>
      <c r="E14" s="1167"/>
      <c r="F14" s="1167"/>
      <c r="G14" s="1168"/>
      <c r="H14" s="1167" t="s">
        <v>793</v>
      </c>
      <c r="I14" s="1169"/>
      <c r="J14" s="1169">
        <v>400000</v>
      </c>
      <c r="K14" s="1169">
        <v>400000</v>
      </c>
      <c r="L14" s="1169">
        <v>400000</v>
      </c>
      <c r="M14" s="1169">
        <v>400000</v>
      </c>
      <c r="N14" s="1169">
        <f>[5]TSÚ!$B$14</f>
        <v>400000</v>
      </c>
      <c r="O14" s="1170">
        <f t="shared" si="0"/>
        <v>0</v>
      </c>
      <c r="P14" s="1918">
        <f>N14</f>
        <v>400000</v>
      </c>
      <c r="Q14" s="1171"/>
      <c r="R14" s="1172"/>
      <c r="S14" s="1172"/>
      <c r="T14" s="1169"/>
      <c r="U14" s="1141"/>
      <c r="V14" s="1142"/>
    </row>
    <row r="15" spans="1:22" hidden="1" outlineLevel="1" x14ac:dyDescent="0.25">
      <c r="A15" s="1156"/>
      <c r="B15" s="1173" t="s">
        <v>302</v>
      </c>
      <c r="C15" s="1174" t="s">
        <v>1023</v>
      </c>
      <c r="D15" s="1174"/>
      <c r="E15" s="1175"/>
      <c r="F15" s="1175"/>
      <c r="G15" s="1176"/>
      <c r="H15" s="1167" t="s">
        <v>793</v>
      </c>
      <c r="I15" s="1177">
        <v>160000</v>
      </c>
      <c r="J15" s="1177"/>
      <c r="K15" s="1177"/>
      <c r="L15" s="1177"/>
      <c r="M15" s="1177"/>
      <c r="N15" s="1177"/>
      <c r="O15" s="1170">
        <f t="shared" si="0"/>
        <v>0</v>
      </c>
      <c r="P15" s="1918"/>
      <c r="Q15" s="1178"/>
      <c r="R15" s="1179"/>
      <c r="S15" s="1179"/>
      <c r="T15" s="1177"/>
      <c r="U15" s="1141"/>
      <c r="V15" s="1142"/>
    </row>
    <row r="16" spans="1:22" hidden="1" outlineLevel="1" x14ac:dyDescent="0.25">
      <c r="A16" s="1156"/>
      <c r="B16" s="1173" t="s">
        <v>302</v>
      </c>
      <c r="C16" s="1174" t="s">
        <v>1834</v>
      </c>
      <c r="D16" s="1174"/>
      <c r="E16" s="1175"/>
      <c r="F16" s="1175"/>
      <c r="G16" s="1176"/>
      <c r="H16" s="1167" t="s">
        <v>793</v>
      </c>
      <c r="I16" s="1177">
        <v>468958</v>
      </c>
      <c r="J16" s="1177"/>
      <c r="K16" s="1177"/>
      <c r="L16" s="1177"/>
      <c r="M16" s="1177"/>
      <c r="N16" s="1177"/>
      <c r="O16" s="1170">
        <f t="shared" si="0"/>
        <v>0</v>
      </c>
      <c r="P16" s="1918"/>
      <c r="Q16" s="1178"/>
      <c r="R16" s="1179"/>
      <c r="S16" s="1179"/>
      <c r="T16" s="1177"/>
      <c r="U16" s="1141"/>
      <c r="V16" s="1142"/>
    </row>
    <row r="17" spans="1:22" hidden="1" outlineLevel="1" x14ac:dyDescent="0.25">
      <c r="A17" s="1156"/>
      <c r="B17" s="1173" t="s">
        <v>302</v>
      </c>
      <c r="C17" s="1174" t="s">
        <v>1730</v>
      </c>
      <c r="D17" s="1174"/>
      <c r="E17" s="1175"/>
      <c r="F17" s="1175"/>
      <c r="G17" s="1176"/>
      <c r="H17" s="1167" t="s">
        <v>793</v>
      </c>
      <c r="I17" s="1177"/>
      <c r="J17" s="1177">
        <v>0</v>
      </c>
      <c r="K17" s="1177">
        <v>0</v>
      </c>
      <c r="L17" s="1177">
        <v>0</v>
      </c>
      <c r="M17" s="1177">
        <v>0</v>
      </c>
      <c r="N17" s="1177">
        <f>[5]TSÚ!$B$15</f>
        <v>0</v>
      </c>
      <c r="O17" s="1170">
        <f t="shared" si="0"/>
        <v>0</v>
      </c>
      <c r="P17" s="1918">
        <f>+N17</f>
        <v>0</v>
      </c>
      <c r="Q17" s="1178"/>
      <c r="R17" s="1179"/>
      <c r="S17" s="1179"/>
      <c r="T17" s="1177"/>
      <c r="U17" s="1141"/>
      <c r="V17" s="1142"/>
    </row>
    <row r="18" spans="1:22" hidden="1" outlineLevel="1" x14ac:dyDescent="0.25">
      <c r="A18" s="1156"/>
      <c r="B18" s="1821" t="s">
        <v>302</v>
      </c>
      <c r="C18" s="1822" t="s">
        <v>1817</v>
      </c>
      <c r="D18" s="1822"/>
      <c r="E18" s="1823"/>
      <c r="F18" s="1823"/>
      <c r="G18" s="1824"/>
      <c r="H18" s="1825" t="s">
        <v>4</v>
      </c>
      <c r="I18" s="1826">
        <v>2626921</v>
      </c>
      <c r="J18" s="1826"/>
      <c r="K18" s="1826"/>
      <c r="L18" s="1826"/>
      <c r="M18" s="1826"/>
      <c r="N18" s="1826"/>
      <c r="O18" s="1820">
        <f t="shared" si="0"/>
        <v>0</v>
      </c>
      <c r="P18" s="1919"/>
      <c r="Q18" s="1827"/>
      <c r="R18" s="1828"/>
      <c r="S18" s="1828"/>
      <c r="T18" s="1177"/>
      <c r="U18" s="1141"/>
      <c r="V18" s="1142"/>
    </row>
    <row r="19" spans="1:22" outlineLevel="1" x14ac:dyDescent="0.25">
      <c r="A19" s="1156"/>
      <c r="B19" s="1173" t="s">
        <v>302</v>
      </c>
      <c r="C19" s="1174" t="s">
        <v>1744</v>
      </c>
      <c r="D19" s="1174"/>
      <c r="E19" s="1175"/>
      <c r="F19" s="1175"/>
      <c r="G19" s="1176"/>
      <c r="H19" s="1175" t="s">
        <v>793</v>
      </c>
      <c r="I19" s="1177"/>
      <c r="J19" s="1177">
        <v>810000</v>
      </c>
      <c r="K19" s="1177">
        <v>810000</v>
      </c>
      <c r="L19" s="1177">
        <v>810000</v>
      </c>
      <c r="M19" s="1177">
        <v>810000</v>
      </c>
      <c r="N19" s="1177">
        <f>[5]TSÚ!$B$16</f>
        <v>810000</v>
      </c>
      <c r="O19" s="1180">
        <f t="shared" si="0"/>
        <v>0</v>
      </c>
      <c r="P19" s="1918">
        <f>+N19</f>
        <v>810000</v>
      </c>
      <c r="Q19" s="1178"/>
      <c r="R19" s="1179"/>
      <c r="S19" s="1179"/>
      <c r="T19" s="1177"/>
      <c r="U19" s="1141"/>
      <c r="V19" s="1142"/>
    </row>
    <row r="20" spans="1:22" ht="14.25" outlineLevel="1" thickBot="1" x14ac:dyDescent="0.3">
      <c r="A20" s="1181"/>
      <c r="B20" s="1182" t="s">
        <v>302</v>
      </c>
      <c r="C20" s="1183" t="s">
        <v>882</v>
      </c>
      <c r="D20" s="1183"/>
      <c r="E20" s="1184"/>
      <c r="F20" s="1184"/>
      <c r="G20" s="1185"/>
      <c r="H20" s="1184" t="s">
        <v>793</v>
      </c>
      <c r="I20" s="1186">
        <v>400000</v>
      </c>
      <c r="J20" s="1186"/>
      <c r="K20" s="1186"/>
      <c r="L20" s="1186"/>
      <c r="M20" s="1186"/>
      <c r="N20" s="1186"/>
      <c r="O20" s="1170">
        <f t="shared" si="0"/>
        <v>0</v>
      </c>
      <c r="P20" s="1920"/>
      <c r="Q20" s="1188"/>
      <c r="R20" s="1189"/>
      <c r="S20" s="1189"/>
      <c r="T20" s="1186"/>
      <c r="U20" s="1141"/>
      <c r="V20" s="1142"/>
    </row>
    <row r="21" spans="1:22" ht="14.25" thickBot="1" x14ac:dyDescent="0.3">
      <c r="A21" s="2560" t="s">
        <v>775</v>
      </c>
      <c r="B21" s="2561"/>
      <c r="C21" s="1190"/>
      <c r="D21" s="1190"/>
      <c r="E21" s="1191"/>
      <c r="F21" s="1191"/>
      <c r="G21" s="1192"/>
      <c r="H21" s="1191"/>
      <c r="I21" s="1193">
        <f>SUM(I8:I20)</f>
        <v>5381879</v>
      </c>
      <c r="J21" s="1193">
        <v>2930000</v>
      </c>
      <c r="K21" s="1193">
        <v>2930000</v>
      </c>
      <c r="L21" s="1193">
        <v>2930000</v>
      </c>
      <c r="M21" s="1193">
        <v>2930000</v>
      </c>
      <c r="N21" s="1193">
        <f>SUM(N8:N20)</f>
        <v>2930000</v>
      </c>
      <c r="O21" s="1194">
        <f t="shared" si="0"/>
        <v>0</v>
      </c>
      <c r="P21" s="1921">
        <f>SUM(P8:P20)</f>
        <v>2930000</v>
      </c>
      <c r="Q21" s="1193">
        <f>SUM(Q8:Q20)</f>
        <v>0</v>
      </c>
      <c r="R21" s="1195"/>
      <c r="S21" s="1195"/>
      <c r="T21" s="1196"/>
      <c r="U21" s="1197">
        <f>'Výdaje kapitol celkem'!T65</f>
        <v>2930000</v>
      </c>
      <c r="V21" s="1198">
        <f>+U21-N21</f>
        <v>0</v>
      </c>
    </row>
    <row r="22" spans="1:22" ht="14.25" hidden="1" outlineLevel="1" thickBot="1" x14ac:dyDescent="0.3">
      <c r="A22" s="1199"/>
      <c r="B22" s="1165" t="s">
        <v>177</v>
      </c>
      <c r="C22" s="1166" t="s">
        <v>150</v>
      </c>
      <c r="D22" s="1166"/>
      <c r="E22" s="1167"/>
      <c r="F22" s="1167"/>
      <c r="G22" s="1168"/>
      <c r="H22" s="1167" t="s">
        <v>793</v>
      </c>
      <c r="I22" s="1169">
        <v>0</v>
      </c>
      <c r="J22" s="1169">
        <v>0</v>
      </c>
      <c r="K22" s="1169">
        <v>0</v>
      </c>
      <c r="L22" s="1169">
        <v>0</v>
      </c>
      <c r="M22" s="1169">
        <v>0</v>
      </c>
      <c r="N22" s="1169">
        <v>0</v>
      </c>
      <c r="O22" s="1170">
        <f t="shared" si="0"/>
        <v>0</v>
      </c>
      <c r="P22" s="1918"/>
      <c r="Q22" s="1171"/>
      <c r="R22" s="1172"/>
      <c r="S22" s="1172"/>
      <c r="T22" s="1169"/>
      <c r="U22" s="1141"/>
      <c r="V22" s="1142"/>
    </row>
    <row r="23" spans="1:22" ht="14.25" hidden="1" outlineLevel="1" thickBot="1" x14ac:dyDescent="0.3">
      <c r="A23" s="1200"/>
      <c r="B23" s="1165" t="s">
        <v>177</v>
      </c>
      <c r="C23" s="1166" t="s">
        <v>269</v>
      </c>
      <c r="D23" s="1166"/>
      <c r="E23" s="1167"/>
      <c r="F23" s="1167"/>
      <c r="G23" s="1168"/>
      <c r="H23" s="1167" t="s">
        <v>793</v>
      </c>
      <c r="I23" s="1169">
        <v>0</v>
      </c>
      <c r="J23" s="1169">
        <v>0</v>
      </c>
      <c r="K23" s="1169">
        <v>0</v>
      </c>
      <c r="L23" s="1169">
        <v>0</v>
      </c>
      <c r="M23" s="1169">
        <v>0</v>
      </c>
      <c r="N23" s="1169">
        <v>0</v>
      </c>
      <c r="O23" s="1170">
        <f t="shared" si="0"/>
        <v>0</v>
      </c>
      <c r="P23" s="1918"/>
      <c r="Q23" s="1171"/>
      <c r="R23" s="1172"/>
      <c r="S23" s="1172"/>
      <c r="T23" s="1169"/>
      <c r="U23" s="1141"/>
      <c r="V23" s="1142"/>
    </row>
    <row r="24" spans="1:22" ht="14.25" hidden="1" outlineLevel="1" thickBot="1" x14ac:dyDescent="0.3">
      <c r="A24" s="1200"/>
      <c r="B24" s="1165" t="s">
        <v>177</v>
      </c>
      <c r="C24" s="1166" t="s">
        <v>1818</v>
      </c>
      <c r="D24" s="1166"/>
      <c r="E24" s="1167"/>
      <c r="F24" s="1167"/>
      <c r="G24" s="1168"/>
      <c r="H24" s="1167" t="s">
        <v>793</v>
      </c>
      <c r="I24" s="1169">
        <v>240000</v>
      </c>
      <c r="J24" s="1169"/>
      <c r="K24" s="1169"/>
      <c r="L24" s="1169"/>
      <c r="M24" s="1169"/>
      <c r="N24" s="1169"/>
      <c r="O24" s="1170">
        <f t="shared" si="0"/>
        <v>0</v>
      </c>
      <c r="P24" s="1918"/>
      <c r="Q24" s="1171"/>
      <c r="R24" s="1172"/>
      <c r="S24" s="1172"/>
      <c r="T24" s="1169"/>
      <c r="U24" s="1141"/>
      <c r="V24" s="1142"/>
    </row>
    <row r="25" spans="1:22" ht="14.25" hidden="1" outlineLevel="1" thickBot="1" x14ac:dyDescent="0.3">
      <c r="A25" s="1200"/>
      <c r="B25" s="1165" t="s">
        <v>177</v>
      </c>
      <c r="C25" s="1166" t="s">
        <v>872</v>
      </c>
      <c r="D25" s="1166"/>
      <c r="E25" s="1167"/>
      <c r="F25" s="1167"/>
      <c r="G25" s="1168"/>
      <c r="H25" s="1167" t="s">
        <v>793</v>
      </c>
      <c r="I25" s="1169">
        <v>0</v>
      </c>
      <c r="J25" s="1169">
        <v>0</v>
      </c>
      <c r="K25" s="1169">
        <v>0</v>
      </c>
      <c r="L25" s="1169">
        <v>0</v>
      </c>
      <c r="M25" s="1169">
        <v>0</v>
      </c>
      <c r="N25" s="1169">
        <v>0</v>
      </c>
      <c r="O25" s="1170">
        <f t="shared" si="0"/>
        <v>0</v>
      </c>
      <c r="P25" s="1918"/>
      <c r="Q25" s="1171"/>
      <c r="R25" s="1172"/>
      <c r="S25" s="1172"/>
      <c r="T25" s="1169"/>
      <c r="U25" s="1141"/>
      <c r="V25" s="1142"/>
    </row>
    <row r="26" spans="1:22" ht="14.25" hidden="1" outlineLevel="1" thickBot="1" x14ac:dyDescent="0.3">
      <c r="A26" s="1201"/>
      <c r="B26" s="1165" t="s">
        <v>177</v>
      </c>
      <c r="C26" s="1202" t="s">
        <v>865</v>
      </c>
      <c r="D26" s="1202"/>
      <c r="E26" s="1203"/>
      <c r="F26" s="1203"/>
      <c r="G26" s="1204"/>
      <c r="H26" s="1203" t="s">
        <v>793</v>
      </c>
      <c r="I26" s="1187">
        <v>0</v>
      </c>
      <c r="J26" s="1187">
        <v>0</v>
      </c>
      <c r="K26" s="1187">
        <v>0</v>
      </c>
      <c r="L26" s="1187">
        <v>0</v>
      </c>
      <c r="M26" s="1187">
        <v>0</v>
      </c>
      <c r="N26" s="1187">
        <v>0</v>
      </c>
      <c r="O26" s="1205">
        <f t="shared" si="0"/>
        <v>0</v>
      </c>
      <c r="P26" s="1920"/>
      <c r="Q26" s="1206"/>
      <c r="R26" s="1207"/>
      <c r="S26" s="1207"/>
      <c r="T26" s="1187"/>
      <c r="U26" s="1141"/>
      <c r="V26" s="1142"/>
    </row>
    <row r="27" spans="1:22" ht="14.25" collapsed="1" thickBot="1" x14ac:dyDescent="0.3">
      <c r="A27" s="2560" t="s">
        <v>245</v>
      </c>
      <c r="B27" s="2561" t="s">
        <v>177</v>
      </c>
      <c r="C27" s="1190" t="s">
        <v>150</v>
      </c>
      <c r="D27" s="1190"/>
      <c r="E27" s="1191"/>
      <c r="F27" s="1191"/>
      <c r="G27" s="1192"/>
      <c r="H27" s="1191"/>
      <c r="I27" s="1193">
        <f>SUM(I22:I26)</f>
        <v>240000</v>
      </c>
      <c r="J27" s="1193">
        <v>0</v>
      </c>
      <c r="K27" s="1193">
        <v>0</v>
      </c>
      <c r="L27" s="1193">
        <v>0</v>
      </c>
      <c r="M27" s="1193">
        <v>0</v>
      </c>
      <c r="N27" s="1193">
        <f>SUM(N22:N26)</f>
        <v>0</v>
      </c>
      <c r="O27" s="1194">
        <f t="shared" si="0"/>
        <v>0</v>
      </c>
      <c r="P27" s="1921">
        <f t="shared" ref="P27:Q27" si="1">SUM(P22:P26)</f>
        <v>0</v>
      </c>
      <c r="Q27" s="1193">
        <f t="shared" si="1"/>
        <v>0</v>
      </c>
      <c r="R27" s="1195"/>
      <c r="S27" s="1195"/>
      <c r="T27" s="1196"/>
      <c r="U27" s="1197">
        <f>'Výdaje kapitol celkem'!W68</f>
        <v>0</v>
      </c>
      <c r="V27" s="1198">
        <f>+U27-N27</f>
        <v>0</v>
      </c>
    </row>
    <row r="28" spans="1:22" outlineLevel="1" x14ac:dyDescent="0.25">
      <c r="A28" s="1199"/>
      <c r="B28" s="1165" t="s">
        <v>434</v>
      </c>
      <c r="C28" s="1166" t="s">
        <v>150</v>
      </c>
      <c r="D28" s="1166"/>
      <c r="E28" s="1167"/>
      <c r="F28" s="1167"/>
      <c r="G28" s="1168"/>
      <c r="H28" s="1167" t="s">
        <v>793</v>
      </c>
      <c r="I28" s="1169">
        <v>0</v>
      </c>
      <c r="J28" s="1169">
        <v>0</v>
      </c>
      <c r="K28" s="1169">
        <v>0</v>
      </c>
      <c r="L28" s="1169">
        <v>0</v>
      </c>
      <c r="M28" s="1169">
        <v>0</v>
      </c>
      <c r="N28" s="1169">
        <f>'[3]Městská policie'!$B$155</f>
        <v>0</v>
      </c>
      <c r="O28" s="1170">
        <f t="shared" si="0"/>
        <v>0</v>
      </c>
      <c r="P28" s="1918">
        <f>+I28</f>
        <v>0</v>
      </c>
      <c r="Q28" s="1171"/>
      <c r="R28" s="1172"/>
      <c r="S28" s="1172"/>
      <c r="T28" s="1169"/>
      <c r="U28" s="1141"/>
      <c r="V28" s="1142"/>
    </row>
    <row r="29" spans="1:22" s="1801" customFormat="1" outlineLevel="1" x14ac:dyDescent="0.2">
      <c r="A29" s="1200"/>
      <c r="B29" s="1230" t="s">
        <v>434</v>
      </c>
      <c r="C29" s="1795" t="s">
        <v>1849</v>
      </c>
      <c r="D29" s="1796"/>
      <c r="E29" s="1797"/>
      <c r="F29" s="1797"/>
      <c r="G29" s="1798"/>
      <c r="H29" s="1797" t="s">
        <v>793</v>
      </c>
      <c r="I29" s="1234">
        <v>0</v>
      </c>
      <c r="J29" s="1234">
        <v>104000</v>
      </c>
      <c r="K29" s="1234">
        <v>104000</v>
      </c>
      <c r="L29" s="1234">
        <v>104000</v>
      </c>
      <c r="M29" s="1234">
        <v>104000</v>
      </c>
      <c r="N29" s="1234">
        <f>[3]Správa!$B$148</f>
        <v>104000</v>
      </c>
      <c r="O29" s="1235">
        <f t="shared" si="0"/>
        <v>0</v>
      </c>
      <c r="P29" s="1922">
        <f>+N29</f>
        <v>104000</v>
      </c>
      <c r="Q29" s="1236"/>
      <c r="R29" s="1237"/>
      <c r="S29" s="1237"/>
      <c r="T29" s="1234"/>
      <c r="U29" s="1799"/>
      <c r="V29" s="1800"/>
    </row>
    <row r="30" spans="1:22" s="1801" customFormat="1" outlineLevel="1" x14ac:dyDescent="0.2">
      <c r="A30" s="1200"/>
      <c r="B30" s="1230" t="s">
        <v>434</v>
      </c>
      <c r="C30" s="1795" t="s">
        <v>1850</v>
      </c>
      <c r="D30" s="1796"/>
      <c r="E30" s="1797"/>
      <c r="F30" s="1797"/>
      <c r="G30" s="1798"/>
      <c r="H30" s="1797" t="s">
        <v>793</v>
      </c>
      <c r="I30" s="1234"/>
      <c r="J30" s="1234">
        <v>100000</v>
      </c>
      <c r="K30" s="1234">
        <v>100000</v>
      </c>
      <c r="L30" s="1234">
        <v>100000</v>
      </c>
      <c r="M30" s="1234">
        <v>100000</v>
      </c>
      <c r="N30" s="1234">
        <f>[3]Správa!$B$149</f>
        <v>100000</v>
      </c>
      <c r="O30" s="1235">
        <f t="shared" si="0"/>
        <v>0</v>
      </c>
      <c r="P30" s="1922">
        <f>+N30</f>
        <v>100000</v>
      </c>
      <c r="Q30" s="1236"/>
      <c r="R30" s="1237"/>
      <c r="S30" s="1237"/>
      <c r="T30" s="1234"/>
      <c r="U30" s="1799"/>
      <c r="V30" s="1800"/>
    </row>
    <row r="31" spans="1:22" s="1801" customFormat="1" outlineLevel="1" x14ac:dyDescent="0.2">
      <c r="A31" s="1200"/>
      <c r="B31" s="1807" t="s">
        <v>434</v>
      </c>
      <c r="C31" s="1808" t="s">
        <v>1819</v>
      </c>
      <c r="D31" s="1809"/>
      <c r="E31" s="1810"/>
      <c r="F31" s="1810"/>
      <c r="G31" s="1811"/>
      <c r="H31" s="1810" t="s">
        <v>793</v>
      </c>
      <c r="I31" s="1812">
        <v>205000</v>
      </c>
      <c r="J31" s="1812"/>
      <c r="K31" s="1812"/>
      <c r="L31" s="1812"/>
      <c r="M31" s="1812"/>
      <c r="N31" s="1812"/>
      <c r="O31" s="1235">
        <f t="shared" si="0"/>
        <v>0</v>
      </c>
      <c r="P31" s="1923"/>
      <c r="Q31" s="1813"/>
      <c r="R31" s="1814"/>
      <c r="S31" s="1814"/>
      <c r="T31" s="1812"/>
      <c r="U31" s="1799"/>
      <c r="V31" s="1800"/>
    </row>
    <row r="32" spans="1:22" ht="14.25" outlineLevel="1" thickBot="1" x14ac:dyDescent="0.3">
      <c r="A32" s="1208"/>
      <c r="B32" s="1209" t="s">
        <v>434</v>
      </c>
      <c r="C32" s="1210" t="s">
        <v>774</v>
      </c>
      <c r="D32" s="1210" t="s">
        <v>1028</v>
      </c>
      <c r="E32" s="1211"/>
      <c r="F32" s="1211"/>
      <c r="G32" s="1212"/>
      <c r="H32" s="1211" t="s">
        <v>4</v>
      </c>
      <c r="I32" s="1213">
        <v>204000</v>
      </c>
      <c r="J32" s="1213"/>
      <c r="K32" s="1213"/>
      <c r="L32" s="1213"/>
      <c r="M32" s="1213"/>
      <c r="N32" s="1213"/>
      <c r="O32" s="1214">
        <f t="shared" si="0"/>
        <v>0</v>
      </c>
      <c r="P32" s="1924"/>
      <c r="Q32" s="1213"/>
      <c r="R32" s="1189"/>
      <c r="S32" s="1189"/>
      <c r="T32" s="1186"/>
      <c r="U32" s="1141"/>
      <c r="V32" s="1142"/>
    </row>
    <row r="33" spans="1:22" ht="14.25" thickBot="1" x14ac:dyDescent="0.3">
      <c r="A33" s="2560">
        <v>6171</v>
      </c>
      <c r="B33" s="2561" t="s">
        <v>434</v>
      </c>
      <c r="C33" s="1190"/>
      <c r="D33" s="1190"/>
      <c r="E33" s="1191"/>
      <c r="F33" s="1191"/>
      <c r="G33" s="1192"/>
      <c r="H33" s="1191"/>
      <c r="I33" s="1193">
        <f>SUM(I28:I32)</f>
        <v>409000</v>
      </c>
      <c r="J33" s="1193">
        <v>204000</v>
      </c>
      <c r="K33" s="1193">
        <v>204000</v>
      </c>
      <c r="L33" s="1193">
        <v>204000</v>
      </c>
      <c r="M33" s="1193">
        <v>204000</v>
      </c>
      <c r="N33" s="1193">
        <f>SUM(N28:N32)</f>
        <v>204000</v>
      </c>
      <c r="O33" s="1194">
        <f t="shared" si="0"/>
        <v>0</v>
      </c>
      <c r="P33" s="1921">
        <f t="shared" ref="P33:Q33" si="2">SUM(P28:P32)</f>
        <v>204000</v>
      </c>
      <c r="Q33" s="1193">
        <f t="shared" si="2"/>
        <v>0</v>
      </c>
      <c r="R33" s="1195"/>
      <c r="S33" s="1195"/>
      <c r="T33" s="1196"/>
      <c r="U33" s="1197">
        <f>'Výdaje kapitol celkem'!P68</f>
        <v>204000</v>
      </c>
      <c r="V33" s="1198">
        <f>+U33-N33</f>
        <v>0</v>
      </c>
    </row>
    <row r="34" spans="1:22" ht="14.25" hidden="1" outlineLevel="1" thickBot="1" x14ac:dyDescent="0.3">
      <c r="A34" s="1200"/>
      <c r="B34" s="1215" t="s">
        <v>238</v>
      </c>
      <c r="C34" s="1216" t="s">
        <v>148</v>
      </c>
      <c r="D34" s="1216"/>
      <c r="E34" s="1217"/>
      <c r="F34" s="1217"/>
      <c r="G34" s="1218"/>
      <c r="H34" s="1217" t="s">
        <v>4</v>
      </c>
      <c r="I34" s="1219">
        <v>0</v>
      </c>
      <c r="J34" s="1219">
        <v>0</v>
      </c>
      <c r="K34" s="1219">
        <v>0</v>
      </c>
      <c r="L34" s="1219">
        <v>0</v>
      </c>
      <c r="M34" s="1219">
        <v>0</v>
      </c>
      <c r="N34" s="1219">
        <v>0</v>
      </c>
      <c r="O34" s="1220">
        <f t="shared" si="0"/>
        <v>0</v>
      </c>
      <c r="P34" s="1925"/>
      <c r="Q34" s="1221"/>
      <c r="R34" s="1172"/>
      <c r="S34" s="1172"/>
      <c r="T34" s="1169"/>
      <c r="U34" s="1141"/>
      <c r="V34" s="1142"/>
    </row>
    <row r="35" spans="1:22" ht="14.25" hidden="1" outlineLevel="1" thickBot="1" x14ac:dyDescent="0.3">
      <c r="A35" s="1200"/>
      <c r="B35" s="1182" t="s">
        <v>238</v>
      </c>
      <c r="C35" s="1183" t="s">
        <v>761</v>
      </c>
      <c r="D35" s="1183"/>
      <c r="E35" s="1184"/>
      <c r="F35" s="1184"/>
      <c r="G35" s="1185"/>
      <c r="H35" s="1184" t="s">
        <v>4</v>
      </c>
      <c r="I35" s="1186">
        <v>0</v>
      </c>
      <c r="J35" s="1186">
        <v>0</v>
      </c>
      <c r="K35" s="1186">
        <v>0</v>
      </c>
      <c r="L35" s="1186">
        <v>0</v>
      </c>
      <c r="M35" s="1186">
        <v>0</v>
      </c>
      <c r="N35" s="1186">
        <v>0</v>
      </c>
      <c r="O35" s="1222">
        <f t="shared" si="0"/>
        <v>0</v>
      </c>
      <c r="P35" s="1926"/>
      <c r="Q35" s="1188"/>
      <c r="R35" s="1189"/>
      <c r="S35" s="1189"/>
      <c r="T35" s="1186"/>
      <c r="U35" s="1141"/>
      <c r="V35" s="1142"/>
    </row>
    <row r="36" spans="1:22" ht="14.25" collapsed="1" thickBot="1" x14ac:dyDescent="0.3">
      <c r="A36" s="2560">
        <v>3314</v>
      </c>
      <c r="B36" s="2561" t="s">
        <v>238</v>
      </c>
      <c r="C36" s="1190" t="s">
        <v>238</v>
      </c>
      <c r="D36" s="1190"/>
      <c r="E36" s="1191"/>
      <c r="F36" s="1191"/>
      <c r="G36" s="1192"/>
      <c r="H36" s="1191"/>
      <c r="I36" s="1193">
        <v>0</v>
      </c>
      <c r="J36" s="1193">
        <v>0</v>
      </c>
      <c r="K36" s="1193">
        <v>0</v>
      </c>
      <c r="L36" s="1193">
        <v>0</v>
      </c>
      <c r="M36" s="1193">
        <v>0</v>
      </c>
      <c r="N36" s="1193">
        <f t="shared" ref="N36" si="3">SUM(N34:N35)</f>
        <v>0</v>
      </c>
      <c r="O36" s="1194">
        <f t="shared" si="0"/>
        <v>0</v>
      </c>
      <c r="P36" s="1921">
        <f t="shared" ref="P36:Q36" si="4">SUM(P34:P35)</f>
        <v>0</v>
      </c>
      <c r="Q36" s="1193">
        <f t="shared" si="4"/>
        <v>0</v>
      </c>
      <c r="R36" s="1195"/>
      <c r="S36" s="1195"/>
      <c r="T36" s="1196"/>
      <c r="U36" s="1197">
        <f>'Výdaje kapitol celkem'!Y68</f>
        <v>0</v>
      </c>
      <c r="V36" s="1198">
        <f>+U36-N36</f>
        <v>0</v>
      </c>
    </row>
    <row r="37" spans="1:22" s="1228" customFormat="1" hidden="1" outlineLevel="1" x14ac:dyDescent="0.25">
      <c r="A37" s="1223"/>
      <c r="B37" s="1173" t="s">
        <v>181</v>
      </c>
      <c r="C37" s="1224" t="s">
        <v>587</v>
      </c>
      <c r="D37" s="1224"/>
      <c r="E37" s="1225"/>
      <c r="F37" s="1225"/>
      <c r="G37" s="1226"/>
      <c r="H37" s="1225" t="s">
        <v>793</v>
      </c>
      <c r="I37" s="1169">
        <v>0</v>
      </c>
      <c r="J37" s="1169">
        <v>0</v>
      </c>
      <c r="K37" s="1169">
        <v>0</v>
      </c>
      <c r="L37" s="1169">
        <v>0</v>
      </c>
      <c r="M37" s="1169">
        <v>0</v>
      </c>
      <c r="N37" s="1169">
        <f>[5]Byty!$B$8</f>
        <v>0</v>
      </c>
      <c r="O37" s="1170">
        <f t="shared" si="0"/>
        <v>0</v>
      </c>
      <c r="P37" s="1918">
        <f>+I37</f>
        <v>0</v>
      </c>
      <c r="Q37" s="1171"/>
      <c r="R37" s="1172"/>
      <c r="S37" s="1172"/>
      <c r="T37" s="1169"/>
      <c r="U37" s="1141"/>
      <c r="V37" s="1227"/>
    </row>
    <row r="38" spans="1:22" s="1228" customFormat="1" hidden="1" outlineLevel="1" x14ac:dyDescent="0.25">
      <c r="A38" s="1223"/>
      <c r="B38" s="1165" t="s">
        <v>181</v>
      </c>
      <c r="C38" s="1224" t="s">
        <v>867</v>
      </c>
      <c r="D38" s="1224"/>
      <c r="E38" s="1225"/>
      <c r="F38" s="1225"/>
      <c r="G38" s="1226"/>
      <c r="H38" s="1225" t="s">
        <v>793</v>
      </c>
      <c r="I38" s="1169">
        <v>0</v>
      </c>
      <c r="J38" s="1169">
        <v>0</v>
      </c>
      <c r="K38" s="1169">
        <v>0</v>
      </c>
      <c r="L38" s="1169">
        <v>0</v>
      </c>
      <c r="M38" s="1169">
        <v>0</v>
      </c>
      <c r="N38" s="1169">
        <f>[5]Byty!$B$9</f>
        <v>0</v>
      </c>
      <c r="O38" s="1170">
        <f t="shared" si="0"/>
        <v>0</v>
      </c>
      <c r="P38" s="1918"/>
      <c r="Q38" s="1171"/>
      <c r="R38" s="1172"/>
      <c r="S38" s="1172"/>
      <c r="T38" s="1169"/>
      <c r="U38" s="1140"/>
      <c r="V38" s="1229"/>
    </row>
    <row r="39" spans="1:22" s="1228" customFormat="1" hidden="1" outlineLevel="1" x14ac:dyDescent="0.25">
      <c r="A39" s="1223"/>
      <c r="B39" s="1165" t="s">
        <v>181</v>
      </c>
      <c r="C39" s="1224" t="s">
        <v>588</v>
      </c>
      <c r="D39" s="1224"/>
      <c r="E39" s="1225"/>
      <c r="F39" s="1225"/>
      <c r="G39" s="1226"/>
      <c r="H39" s="1225" t="s">
        <v>793</v>
      </c>
      <c r="I39" s="1169">
        <v>0</v>
      </c>
      <c r="J39" s="1169">
        <v>0</v>
      </c>
      <c r="K39" s="1169">
        <v>0</v>
      </c>
      <c r="L39" s="1169">
        <v>0</v>
      </c>
      <c r="M39" s="1169">
        <v>0</v>
      </c>
      <c r="N39" s="1169">
        <f>[5]Byty!$B$25</f>
        <v>0</v>
      </c>
      <c r="O39" s="1170">
        <f t="shared" si="0"/>
        <v>0</v>
      </c>
      <c r="P39" s="1918">
        <f>+I39</f>
        <v>0</v>
      </c>
      <c r="Q39" s="1171"/>
      <c r="R39" s="1172"/>
      <c r="S39" s="1172"/>
      <c r="T39" s="1169"/>
      <c r="U39" s="1140"/>
      <c r="V39" s="1229"/>
    </row>
    <row r="40" spans="1:22" s="1228" customFormat="1" hidden="1" outlineLevel="1" x14ac:dyDescent="0.25">
      <c r="A40" s="1223"/>
      <c r="B40" s="1165" t="s">
        <v>181</v>
      </c>
      <c r="C40" s="1224" t="s">
        <v>868</v>
      </c>
      <c r="D40" s="1224"/>
      <c r="E40" s="1225"/>
      <c r="F40" s="1225"/>
      <c r="G40" s="1226"/>
      <c r="H40" s="1225" t="s">
        <v>793</v>
      </c>
      <c r="I40" s="1169">
        <v>0</v>
      </c>
      <c r="J40" s="1169">
        <v>0</v>
      </c>
      <c r="K40" s="1169">
        <v>0</v>
      </c>
      <c r="L40" s="1169">
        <v>0</v>
      </c>
      <c r="M40" s="1169">
        <v>0</v>
      </c>
      <c r="N40" s="1169">
        <f>[5]Byty!$B$26</f>
        <v>0</v>
      </c>
      <c r="O40" s="1170">
        <f t="shared" si="0"/>
        <v>0</v>
      </c>
      <c r="P40" s="1918"/>
      <c r="Q40" s="1171"/>
      <c r="R40" s="1172"/>
      <c r="S40" s="1172"/>
      <c r="T40" s="1169"/>
      <c r="U40" s="1140"/>
      <c r="V40" s="1229"/>
    </row>
    <row r="41" spans="1:22" s="1228" customFormat="1" hidden="1" outlineLevel="1" x14ac:dyDescent="0.25">
      <c r="A41" s="1223"/>
      <c r="B41" s="1165" t="s">
        <v>181</v>
      </c>
      <c r="C41" s="1224" t="s">
        <v>589</v>
      </c>
      <c r="D41" s="1224"/>
      <c r="E41" s="1225"/>
      <c r="F41" s="1225"/>
      <c r="G41" s="1226"/>
      <c r="H41" s="1225" t="s">
        <v>793</v>
      </c>
      <c r="I41" s="1169">
        <v>0</v>
      </c>
      <c r="J41" s="1169">
        <v>0</v>
      </c>
      <c r="K41" s="1169">
        <v>0</v>
      </c>
      <c r="L41" s="1169">
        <v>0</v>
      </c>
      <c r="M41" s="1169">
        <v>0</v>
      </c>
      <c r="N41" s="1169">
        <f>[5]Byty!$B$43</f>
        <v>0</v>
      </c>
      <c r="O41" s="1170">
        <f t="shared" si="0"/>
        <v>0</v>
      </c>
      <c r="P41" s="1918"/>
      <c r="Q41" s="1171"/>
      <c r="R41" s="1172"/>
      <c r="S41" s="1172"/>
      <c r="T41" s="1169"/>
      <c r="U41" s="1140"/>
      <c r="V41" s="1229"/>
    </row>
    <row r="42" spans="1:22" s="1228" customFormat="1" hidden="1" outlineLevel="1" x14ac:dyDescent="0.25">
      <c r="A42" s="1223"/>
      <c r="B42" s="1165" t="s">
        <v>181</v>
      </c>
      <c r="C42" s="1224" t="s">
        <v>870</v>
      </c>
      <c r="D42" s="1224"/>
      <c r="E42" s="1225"/>
      <c r="F42" s="1225"/>
      <c r="G42" s="1226"/>
      <c r="H42" s="1225" t="s">
        <v>793</v>
      </c>
      <c r="I42" s="1169">
        <v>0</v>
      </c>
      <c r="J42" s="1169">
        <v>0</v>
      </c>
      <c r="K42" s="1169">
        <v>0</v>
      </c>
      <c r="L42" s="1169">
        <v>0</v>
      </c>
      <c r="M42" s="1169">
        <v>0</v>
      </c>
      <c r="N42" s="1169">
        <f>[5]Byty!$B$44</f>
        <v>0</v>
      </c>
      <c r="O42" s="1170">
        <f t="shared" si="0"/>
        <v>0</v>
      </c>
      <c r="P42" s="1918"/>
      <c r="Q42" s="1171"/>
      <c r="R42" s="1172"/>
      <c r="S42" s="1172"/>
      <c r="T42" s="1169"/>
      <c r="U42" s="1140"/>
      <c r="V42" s="1229"/>
    </row>
    <row r="43" spans="1:22" s="1228" customFormat="1" hidden="1" outlineLevel="1" x14ac:dyDescent="0.25">
      <c r="A43" s="1223"/>
      <c r="B43" s="1165" t="s">
        <v>181</v>
      </c>
      <c r="C43" s="1224" t="s">
        <v>1820</v>
      </c>
      <c r="D43" s="1224"/>
      <c r="E43" s="1225"/>
      <c r="F43" s="1225"/>
      <c r="G43" s="1226"/>
      <c r="H43" s="1225"/>
      <c r="I43" s="1169">
        <v>935000</v>
      </c>
      <c r="J43" s="1169"/>
      <c r="K43" s="1169"/>
      <c r="L43" s="1169"/>
      <c r="M43" s="1169"/>
      <c r="N43" s="1169"/>
      <c r="O43" s="1170">
        <f t="shared" si="0"/>
        <v>0</v>
      </c>
      <c r="P43" s="1918"/>
      <c r="Q43" s="1171"/>
      <c r="R43" s="1172"/>
      <c r="S43" s="1172"/>
      <c r="T43" s="1169"/>
      <c r="U43" s="1140"/>
      <c r="V43" s="1229"/>
    </row>
    <row r="44" spans="1:22" s="1241" customFormat="1" outlineLevel="1" x14ac:dyDescent="0.2">
      <c r="A44" s="1223"/>
      <c r="B44" s="1230" t="s">
        <v>181</v>
      </c>
      <c r="C44" s="1231" t="s">
        <v>1745</v>
      </c>
      <c r="D44" s="1231"/>
      <c r="E44" s="1232"/>
      <c r="F44" s="1232"/>
      <c r="G44" s="1233"/>
      <c r="H44" s="1232" t="s">
        <v>793</v>
      </c>
      <c r="I44" s="1234">
        <v>0</v>
      </c>
      <c r="J44" s="1234">
        <v>0</v>
      </c>
      <c r="K44" s="1234">
        <v>84700</v>
      </c>
      <c r="L44" s="1234">
        <v>894700</v>
      </c>
      <c r="M44" s="1234">
        <v>284700</v>
      </c>
      <c r="N44" s="1234">
        <f>[5]Byty!$B$61</f>
        <v>584700</v>
      </c>
      <c r="O44" s="1235">
        <f t="shared" si="0"/>
        <v>300000</v>
      </c>
      <c r="P44" s="1922">
        <f>+N44</f>
        <v>584700</v>
      </c>
      <c r="Q44" s="1236"/>
      <c r="R44" s="1237"/>
      <c r="S44" s="1237"/>
      <c r="T44" s="1238"/>
      <c r="U44" s="1239"/>
      <c r="V44" s="1240"/>
    </row>
    <row r="45" spans="1:22" s="1228" customFormat="1" outlineLevel="1" x14ac:dyDescent="0.25">
      <c r="A45" s="1223"/>
      <c r="B45" s="1165" t="s">
        <v>181</v>
      </c>
      <c r="C45" s="1224" t="s">
        <v>1746</v>
      </c>
      <c r="D45" s="1224"/>
      <c r="E45" s="1225"/>
      <c r="F45" s="1225"/>
      <c r="G45" s="1226"/>
      <c r="H45" s="1225" t="s">
        <v>793</v>
      </c>
      <c r="I45" s="1169">
        <v>0</v>
      </c>
      <c r="J45" s="1169">
        <v>0</v>
      </c>
      <c r="K45" s="1169">
        <v>0</v>
      </c>
      <c r="L45" s="1169">
        <v>7000</v>
      </c>
      <c r="M45" s="1169">
        <v>7000</v>
      </c>
      <c r="N45" s="1169">
        <f>[5]Byty!$B$62</f>
        <v>7000</v>
      </c>
      <c r="O45" s="1170">
        <f t="shared" si="0"/>
        <v>0</v>
      </c>
      <c r="P45" s="1918"/>
      <c r="Q45" s="1171"/>
      <c r="R45" s="1172"/>
      <c r="S45" s="1172"/>
      <c r="T45" s="1169"/>
      <c r="U45" s="1140"/>
      <c r="V45" s="1229"/>
    </row>
    <row r="46" spans="1:22" s="1228" customFormat="1" hidden="1" outlineLevel="1" x14ac:dyDescent="0.25">
      <c r="A46" s="1223"/>
      <c r="B46" s="1165" t="s">
        <v>181</v>
      </c>
      <c r="C46" s="1224" t="s">
        <v>590</v>
      </c>
      <c r="D46" s="1224"/>
      <c r="E46" s="1225"/>
      <c r="F46" s="1225"/>
      <c r="G46" s="1226"/>
      <c r="H46" s="1225" t="s">
        <v>793</v>
      </c>
      <c r="I46" s="1169">
        <v>0</v>
      </c>
      <c r="J46" s="1169">
        <v>0</v>
      </c>
      <c r="K46" s="1169">
        <v>0</v>
      </c>
      <c r="L46" s="1169"/>
      <c r="M46" s="1169"/>
      <c r="N46" s="1169"/>
      <c r="O46" s="1170">
        <f t="shared" si="0"/>
        <v>0</v>
      </c>
      <c r="P46" s="1918"/>
      <c r="Q46" s="1171"/>
      <c r="R46" s="1172"/>
      <c r="S46" s="1172"/>
      <c r="T46" s="1169"/>
      <c r="U46" s="1140"/>
      <c r="V46" s="1229"/>
    </row>
    <row r="47" spans="1:22" s="1228" customFormat="1" ht="14.25" outlineLevel="1" thickBot="1" x14ac:dyDescent="0.3">
      <c r="A47" s="1242"/>
      <c r="B47" s="1173" t="s">
        <v>181</v>
      </c>
      <c r="C47" s="1243" t="s">
        <v>869</v>
      </c>
      <c r="D47" s="1243"/>
      <c r="E47" s="1244"/>
      <c r="F47" s="1244"/>
      <c r="G47" s="1245"/>
      <c r="H47" s="1244" t="s">
        <v>793</v>
      </c>
      <c r="I47" s="1177">
        <v>0</v>
      </c>
      <c r="J47" s="1177">
        <v>0</v>
      </c>
      <c r="K47" s="1177">
        <v>0</v>
      </c>
      <c r="L47" s="1177">
        <v>0</v>
      </c>
      <c r="M47" s="1177">
        <v>0</v>
      </c>
      <c r="N47" s="1177">
        <f>[5]Byty!$B$79</f>
        <v>0</v>
      </c>
      <c r="O47" s="1180">
        <f t="shared" si="0"/>
        <v>0</v>
      </c>
      <c r="P47" s="1927"/>
      <c r="Q47" s="1178"/>
      <c r="R47" s="1179"/>
      <c r="S47" s="1179"/>
      <c r="T47" s="1177"/>
      <c r="U47" s="1140"/>
      <c r="V47" s="1229"/>
    </row>
    <row r="48" spans="1:22" ht="14.25" thickBot="1" x14ac:dyDescent="0.3">
      <c r="A48" s="2560" t="s">
        <v>776</v>
      </c>
      <c r="B48" s="2561"/>
      <c r="C48" s="1190"/>
      <c r="D48" s="1190"/>
      <c r="E48" s="1191"/>
      <c r="F48" s="1191"/>
      <c r="G48" s="1192"/>
      <c r="H48" s="1191"/>
      <c r="I48" s="1193">
        <f>SUM(I37:I47)</f>
        <v>935000</v>
      </c>
      <c r="J48" s="1193">
        <v>0</v>
      </c>
      <c r="K48" s="1193">
        <v>84700</v>
      </c>
      <c r="L48" s="1193">
        <v>901700</v>
      </c>
      <c r="M48" s="1193">
        <v>291700</v>
      </c>
      <c r="N48" s="1193">
        <f>SUM(N37:N47)</f>
        <v>591700</v>
      </c>
      <c r="O48" s="1194">
        <f t="shared" si="0"/>
        <v>300000</v>
      </c>
      <c r="P48" s="1921">
        <f>SUM(P37:P47)</f>
        <v>584700</v>
      </c>
      <c r="Q48" s="1193">
        <f>SUM(Q37:Q47)</f>
        <v>0</v>
      </c>
      <c r="R48" s="1195"/>
      <c r="S48" s="1195"/>
      <c r="T48" s="1196"/>
      <c r="U48" s="1197">
        <f>'Výdaje kapitol celkem'!AB68</f>
        <v>591700</v>
      </c>
      <c r="V48" s="1198">
        <f>+U48-N48</f>
        <v>0</v>
      </c>
    </row>
    <row r="49" spans="1:22" s="1228" customFormat="1" outlineLevel="1" x14ac:dyDescent="0.25">
      <c r="A49" s="1223"/>
      <c r="B49" s="1165" t="s">
        <v>183</v>
      </c>
      <c r="C49" s="1224" t="s">
        <v>763</v>
      </c>
      <c r="D49" s="1224"/>
      <c r="E49" s="1225"/>
      <c r="F49" s="1225"/>
      <c r="G49" s="1226"/>
      <c r="H49" s="1225" t="s">
        <v>793</v>
      </c>
      <c r="I49" s="1169">
        <v>6700</v>
      </c>
      <c r="J49" s="1169">
        <v>30000</v>
      </c>
      <c r="K49" s="1169">
        <v>30000</v>
      </c>
      <c r="L49" s="1169">
        <v>23000</v>
      </c>
      <c r="M49" s="1169">
        <v>5000</v>
      </c>
      <c r="N49" s="1169">
        <f>[5]Nebyty!$B$8</f>
        <v>5000</v>
      </c>
      <c r="O49" s="1170">
        <f t="shared" si="0"/>
        <v>0</v>
      </c>
      <c r="P49" s="1918">
        <f t="shared" ref="P49:P63" si="5">+N49</f>
        <v>5000</v>
      </c>
      <c r="Q49" s="1171"/>
      <c r="R49" s="1172"/>
      <c r="S49" s="1172"/>
      <c r="T49" s="1169"/>
      <c r="U49" s="1141"/>
      <c r="V49" s="1227"/>
    </row>
    <row r="50" spans="1:22" s="1228" customFormat="1" ht="15" customHeight="1" outlineLevel="1" x14ac:dyDescent="0.25">
      <c r="A50" s="1223"/>
      <c r="B50" s="1165" t="s">
        <v>183</v>
      </c>
      <c r="C50" s="1246" t="s">
        <v>762</v>
      </c>
      <c r="D50" s="1246"/>
      <c r="E50" s="1225"/>
      <c r="F50" s="1225"/>
      <c r="G50" s="1226"/>
      <c r="H50" s="1225" t="s">
        <v>793</v>
      </c>
      <c r="I50" s="1169">
        <v>30000</v>
      </c>
      <c r="J50" s="1169">
        <v>30000</v>
      </c>
      <c r="K50" s="1169">
        <v>30000</v>
      </c>
      <c r="L50" s="1169">
        <v>20000</v>
      </c>
      <c r="M50" s="1169">
        <v>0</v>
      </c>
      <c r="N50" s="1169">
        <f>[5]Nebyty!$B$24</f>
        <v>0</v>
      </c>
      <c r="O50" s="1170">
        <f t="shared" si="0"/>
        <v>0</v>
      </c>
      <c r="P50" s="1918">
        <f t="shared" si="5"/>
        <v>0</v>
      </c>
      <c r="Q50" s="1171"/>
      <c r="R50" s="1172"/>
      <c r="S50" s="1172"/>
      <c r="T50" s="1169"/>
      <c r="U50" s="1141"/>
      <c r="V50" s="1227"/>
    </row>
    <row r="51" spans="1:22" s="1228" customFormat="1" ht="15" hidden="1" customHeight="1" outlineLevel="1" x14ac:dyDescent="0.25">
      <c r="A51" s="1223"/>
      <c r="B51" s="1165" t="s">
        <v>183</v>
      </c>
      <c r="C51" s="1246" t="s">
        <v>921</v>
      </c>
      <c r="D51" s="1246"/>
      <c r="E51" s="1225"/>
      <c r="F51" s="1225"/>
      <c r="G51" s="1226"/>
      <c r="H51" s="1225" t="s">
        <v>793</v>
      </c>
      <c r="I51" s="1169">
        <v>0</v>
      </c>
      <c r="J51" s="1169">
        <v>0</v>
      </c>
      <c r="K51" s="1169">
        <v>0</v>
      </c>
      <c r="L51" s="1169">
        <v>0</v>
      </c>
      <c r="M51" s="1169">
        <v>0</v>
      </c>
      <c r="N51" s="1169">
        <f>[5]Nebyty!$B$40</f>
        <v>0</v>
      </c>
      <c r="O51" s="1170">
        <f t="shared" si="0"/>
        <v>0</v>
      </c>
      <c r="P51" s="1918">
        <f t="shared" si="5"/>
        <v>0</v>
      </c>
      <c r="Q51" s="1171"/>
      <c r="R51" s="1172"/>
      <c r="S51" s="1172"/>
      <c r="T51" s="1169"/>
      <c r="U51" s="1141"/>
      <c r="V51" s="1227"/>
    </row>
    <row r="52" spans="1:22" s="1228" customFormat="1" ht="15" hidden="1" customHeight="1" outlineLevel="1" x14ac:dyDescent="0.25">
      <c r="A52" s="1223"/>
      <c r="B52" s="1165" t="s">
        <v>183</v>
      </c>
      <c r="C52" s="1246" t="s">
        <v>922</v>
      </c>
      <c r="D52" s="1246"/>
      <c r="E52" s="1225"/>
      <c r="F52" s="1225"/>
      <c r="G52" s="1226"/>
      <c r="H52" s="1225" t="s">
        <v>793</v>
      </c>
      <c r="I52" s="1169">
        <v>0</v>
      </c>
      <c r="J52" s="1169">
        <v>0</v>
      </c>
      <c r="K52" s="1169">
        <v>0</v>
      </c>
      <c r="L52" s="1169">
        <v>0</v>
      </c>
      <c r="M52" s="1169">
        <v>0</v>
      </c>
      <c r="N52" s="1169">
        <f>[5]Nebyty!$B$41</f>
        <v>0</v>
      </c>
      <c r="O52" s="1170">
        <f t="shared" si="0"/>
        <v>0</v>
      </c>
      <c r="P52" s="1918">
        <f t="shared" si="5"/>
        <v>0</v>
      </c>
      <c r="Q52" s="1171"/>
      <c r="R52" s="1172"/>
      <c r="S52" s="1172"/>
      <c r="T52" s="1169"/>
      <c r="U52" s="1141"/>
      <c r="V52" s="1227"/>
    </row>
    <row r="53" spans="1:22" s="1228" customFormat="1" ht="15" hidden="1" customHeight="1" outlineLevel="1" x14ac:dyDescent="0.25">
      <c r="A53" s="1223"/>
      <c r="B53" s="1165" t="s">
        <v>183</v>
      </c>
      <c r="C53" s="1246" t="s">
        <v>320</v>
      </c>
      <c r="D53" s="1246"/>
      <c r="E53" s="1225"/>
      <c r="F53" s="1225"/>
      <c r="G53" s="1226"/>
      <c r="H53" s="1225" t="s">
        <v>793</v>
      </c>
      <c r="I53" s="1169">
        <v>0</v>
      </c>
      <c r="J53" s="1169">
        <v>0</v>
      </c>
      <c r="K53" s="1169">
        <v>0</v>
      </c>
      <c r="L53" s="1169">
        <v>0</v>
      </c>
      <c r="M53" s="1169">
        <v>0</v>
      </c>
      <c r="N53" s="1169">
        <f>[5]Nebyty!$B$51</f>
        <v>0</v>
      </c>
      <c r="O53" s="1170">
        <f t="shared" si="0"/>
        <v>0</v>
      </c>
      <c r="P53" s="1918">
        <f t="shared" si="5"/>
        <v>0</v>
      </c>
      <c r="Q53" s="1171"/>
      <c r="R53" s="1172"/>
      <c r="S53" s="1172"/>
      <c r="T53" s="1169"/>
      <c r="U53" s="1141"/>
      <c r="V53" s="1227"/>
    </row>
    <row r="54" spans="1:22" s="1228" customFormat="1" ht="15" hidden="1" customHeight="1" outlineLevel="1" x14ac:dyDescent="0.25">
      <c r="A54" s="1223"/>
      <c r="B54" s="1165" t="s">
        <v>183</v>
      </c>
      <c r="C54" s="1246" t="s">
        <v>923</v>
      </c>
      <c r="D54" s="1246"/>
      <c r="E54" s="1225"/>
      <c r="F54" s="1225"/>
      <c r="G54" s="1226"/>
      <c r="H54" s="1225" t="s">
        <v>793</v>
      </c>
      <c r="I54" s="1169">
        <v>0</v>
      </c>
      <c r="J54" s="1169">
        <v>0</v>
      </c>
      <c r="K54" s="1169">
        <v>0</v>
      </c>
      <c r="L54" s="1169">
        <v>0</v>
      </c>
      <c r="M54" s="1169">
        <v>0</v>
      </c>
      <c r="N54" s="1169">
        <f>[5]Nebyty!$B$52</f>
        <v>0</v>
      </c>
      <c r="O54" s="1170">
        <f t="shared" si="0"/>
        <v>0</v>
      </c>
      <c r="P54" s="1918">
        <f t="shared" si="5"/>
        <v>0</v>
      </c>
      <c r="Q54" s="1171"/>
      <c r="R54" s="1172"/>
      <c r="S54" s="1172"/>
      <c r="T54" s="1169"/>
      <c r="U54" s="1141"/>
      <c r="V54" s="1227"/>
    </row>
    <row r="55" spans="1:22" s="1228" customFormat="1" ht="15" hidden="1" customHeight="1" outlineLevel="1" x14ac:dyDescent="0.25">
      <c r="A55" s="1223"/>
      <c r="B55" s="1165" t="s">
        <v>183</v>
      </c>
      <c r="C55" s="1246" t="s">
        <v>1747</v>
      </c>
      <c r="D55" s="1246"/>
      <c r="E55" s="1225"/>
      <c r="F55" s="1225"/>
      <c r="G55" s="1226"/>
      <c r="H55" s="1225" t="s">
        <v>793</v>
      </c>
      <c r="I55" s="1169"/>
      <c r="J55" s="1169">
        <v>0</v>
      </c>
      <c r="K55" s="1169">
        <v>0</v>
      </c>
      <c r="L55" s="1169">
        <v>0</v>
      </c>
      <c r="M55" s="1169">
        <v>0</v>
      </c>
      <c r="N55" s="1169">
        <f>[5]Nebyty!$B$62</f>
        <v>0</v>
      </c>
      <c r="O55" s="1170">
        <f t="shared" si="0"/>
        <v>0</v>
      </c>
      <c r="P55" s="1918">
        <f t="shared" si="5"/>
        <v>0</v>
      </c>
      <c r="Q55" s="1171"/>
      <c r="R55" s="1172"/>
      <c r="S55" s="1172"/>
      <c r="T55" s="1169"/>
      <c r="U55" s="1141"/>
      <c r="V55" s="1227"/>
    </row>
    <row r="56" spans="1:22" s="1228" customFormat="1" ht="15" customHeight="1" outlineLevel="1" x14ac:dyDescent="0.25">
      <c r="A56" s="1223"/>
      <c r="B56" s="1165" t="s">
        <v>183</v>
      </c>
      <c r="C56" s="1246" t="s">
        <v>951</v>
      </c>
      <c r="D56" s="1246"/>
      <c r="E56" s="1225"/>
      <c r="F56" s="1225"/>
      <c r="G56" s="1226"/>
      <c r="H56" s="1225"/>
      <c r="I56" s="1169"/>
      <c r="J56" s="1169"/>
      <c r="K56" s="1169"/>
      <c r="L56" s="1169"/>
      <c r="M56" s="1169"/>
      <c r="N56" s="1169">
        <f>[5]Nebyty!$B$93</f>
        <v>150000</v>
      </c>
      <c r="O56" s="1170">
        <f t="shared" ref="O56:O57" si="6">+N56-M56</f>
        <v>150000</v>
      </c>
      <c r="P56" s="1918">
        <f t="shared" ref="P56:P57" si="7">+N56</f>
        <v>150000</v>
      </c>
      <c r="Q56" s="1171"/>
      <c r="R56" s="1172"/>
      <c r="S56" s="1172"/>
      <c r="T56" s="1169"/>
      <c r="U56" s="1141"/>
      <c r="V56" s="1227"/>
    </row>
    <row r="57" spans="1:22" s="1228" customFormat="1" ht="15" customHeight="1" outlineLevel="1" x14ac:dyDescent="0.25">
      <c r="A57" s="1223"/>
      <c r="B57" s="1165" t="s">
        <v>183</v>
      </c>
      <c r="C57" s="1246" t="s">
        <v>1857</v>
      </c>
      <c r="D57" s="1246"/>
      <c r="E57" s="1225"/>
      <c r="F57" s="1225"/>
      <c r="G57" s="1226"/>
      <c r="H57" s="1225" t="s">
        <v>793</v>
      </c>
      <c r="I57" s="1169"/>
      <c r="J57" s="1169">
        <v>423500</v>
      </c>
      <c r="K57" s="1169">
        <v>423500</v>
      </c>
      <c r="L57" s="1169">
        <v>0</v>
      </c>
      <c r="M57" s="1169">
        <v>0</v>
      </c>
      <c r="N57" s="1169">
        <f>+[4]Nebyty!$B$20</f>
        <v>0</v>
      </c>
      <c r="O57" s="1170">
        <f t="shared" si="6"/>
        <v>0</v>
      </c>
      <c r="P57" s="1918">
        <f t="shared" si="7"/>
        <v>0</v>
      </c>
      <c r="Q57" s="1171"/>
      <c r="R57" s="1172"/>
      <c r="S57" s="1172"/>
      <c r="T57" s="1169"/>
      <c r="U57" s="1141"/>
      <c r="V57" s="1227"/>
    </row>
    <row r="58" spans="1:22" s="1228" customFormat="1" ht="15" hidden="1" customHeight="1" outlineLevel="1" x14ac:dyDescent="0.25">
      <c r="A58" s="1223"/>
      <c r="B58" s="1165" t="s">
        <v>183</v>
      </c>
      <c r="C58" s="1246" t="s">
        <v>949</v>
      </c>
      <c r="D58" s="1246"/>
      <c r="E58" s="1225"/>
      <c r="F58" s="1225"/>
      <c r="G58" s="1226"/>
      <c r="H58" s="1225" t="s">
        <v>793</v>
      </c>
      <c r="I58" s="1169">
        <v>0</v>
      </c>
      <c r="J58" s="1169">
        <v>0</v>
      </c>
      <c r="K58" s="1169">
        <v>0</v>
      </c>
      <c r="L58" s="1169">
        <v>0</v>
      </c>
      <c r="M58" s="1169">
        <v>0</v>
      </c>
      <c r="N58" s="1169">
        <f>[5]Nebyty!$B$76</f>
        <v>0</v>
      </c>
      <c r="O58" s="1170">
        <f t="shared" si="0"/>
        <v>0</v>
      </c>
      <c r="P58" s="1918">
        <f t="shared" si="5"/>
        <v>0</v>
      </c>
      <c r="Q58" s="1171"/>
      <c r="R58" s="1172"/>
      <c r="S58" s="1172"/>
      <c r="T58" s="1169"/>
      <c r="U58" s="1141"/>
      <c r="V58" s="1227"/>
    </row>
    <row r="59" spans="1:22" s="1228" customFormat="1" ht="15" hidden="1" customHeight="1" outlineLevel="1" x14ac:dyDescent="0.25">
      <c r="A59" s="1223"/>
      <c r="B59" s="1165" t="s">
        <v>183</v>
      </c>
      <c r="C59" s="1246" t="s">
        <v>950</v>
      </c>
      <c r="D59" s="1246"/>
      <c r="E59" s="1225"/>
      <c r="F59" s="1225"/>
      <c r="G59" s="1226"/>
      <c r="H59" s="1225" t="s">
        <v>793</v>
      </c>
      <c r="I59" s="1169">
        <v>0</v>
      </c>
      <c r="J59" s="1169">
        <v>0</v>
      </c>
      <c r="K59" s="1169">
        <v>0</v>
      </c>
      <c r="L59" s="1169">
        <v>0</v>
      </c>
      <c r="M59" s="1169">
        <v>0</v>
      </c>
      <c r="N59" s="1169">
        <f>[5]Nebyty!$B$77</f>
        <v>0</v>
      </c>
      <c r="O59" s="1170">
        <f t="shared" si="0"/>
        <v>0</v>
      </c>
      <c r="P59" s="1918">
        <f t="shared" si="5"/>
        <v>0</v>
      </c>
      <c r="Q59" s="1171"/>
      <c r="R59" s="1172"/>
      <c r="S59" s="1172"/>
      <c r="T59" s="1169"/>
      <c r="U59" s="1141"/>
      <c r="V59" s="1227"/>
    </row>
    <row r="60" spans="1:22" s="1228" customFormat="1" ht="15" hidden="1" customHeight="1" outlineLevel="1" x14ac:dyDescent="0.25">
      <c r="A60" s="1223"/>
      <c r="B60" s="1165" t="s">
        <v>183</v>
      </c>
      <c r="C60" s="1246" t="s">
        <v>952</v>
      </c>
      <c r="D60" s="1246"/>
      <c r="E60" s="1225"/>
      <c r="F60" s="1225"/>
      <c r="G60" s="1226"/>
      <c r="H60" s="1225" t="s">
        <v>793</v>
      </c>
      <c r="I60" s="1169">
        <v>0</v>
      </c>
      <c r="J60" s="1169">
        <v>0</v>
      </c>
      <c r="K60" s="1169">
        <v>0</v>
      </c>
      <c r="L60" s="1169">
        <v>0</v>
      </c>
      <c r="M60" s="1169">
        <v>0</v>
      </c>
      <c r="N60" s="1169">
        <f>[5]Nebyty!$B$92</f>
        <v>0</v>
      </c>
      <c r="O60" s="1170">
        <f t="shared" si="0"/>
        <v>0</v>
      </c>
      <c r="P60" s="1918">
        <f t="shared" si="5"/>
        <v>0</v>
      </c>
      <c r="Q60" s="1171"/>
      <c r="R60" s="1172"/>
      <c r="S60" s="1172"/>
      <c r="T60" s="1169"/>
      <c r="U60" s="1141"/>
      <c r="V60" s="1227"/>
    </row>
    <row r="61" spans="1:22" s="1228" customFormat="1" ht="15" hidden="1" customHeight="1" outlineLevel="1" x14ac:dyDescent="0.25">
      <c r="A61" s="1223"/>
      <c r="B61" s="1165" t="s">
        <v>183</v>
      </c>
      <c r="C61" s="1246" t="s">
        <v>951</v>
      </c>
      <c r="D61" s="1246"/>
      <c r="E61" s="1225"/>
      <c r="F61" s="1225"/>
      <c r="G61" s="1226"/>
      <c r="H61" s="1225" t="s">
        <v>793</v>
      </c>
      <c r="I61" s="1169">
        <v>0</v>
      </c>
      <c r="J61" s="1169">
        <v>0</v>
      </c>
      <c r="K61" s="1169">
        <v>0</v>
      </c>
      <c r="L61" s="1169">
        <v>0</v>
      </c>
      <c r="M61" s="1169">
        <v>0</v>
      </c>
      <c r="N61" s="1169">
        <f>[5]Nebyty!$B$91</f>
        <v>0</v>
      </c>
      <c r="O61" s="1170">
        <f t="shared" si="0"/>
        <v>0</v>
      </c>
      <c r="P61" s="1918">
        <f t="shared" si="5"/>
        <v>0</v>
      </c>
      <c r="Q61" s="1171"/>
      <c r="R61" s="1172"/>
      <c r="S61" s="1172"/>
      <c r="T61" s="1169"/>
      <c r="U61" s="1141"/>
      <c r="V61" s="1227"/>
    </row>
    <row r="62" spans="1:22" s="1228" customFormat="1" ht="15" hidden="1" customHeight="1" outlineLevel="1" x14ac:dyDescent="0.25">
      <c r="A62" s="1223"/>
      <c r="B62" s="1165" t="s">
        <v>183</v>
      </c>
      <c r="C62" s="1246" t="s">
        <v>954</v>
      </c>
      <c r="D62" s="1246"/>
      <c r="E62" s="1225"/>
      <c r="F62" s="1225"/>
      <c r="G62" s="1226"/>
      <c r="H62" s="1225" t="s">
        <v>793</v>
      </c>
      <c r="I62" s="1169">
        <v>30000</v>
      </c>
      <c r="J62" s="1169">
        <v>0</v>
      </c>
      <c r="K62" s="1169">
        <v>0</v>
      </c>
      <c r="L62" s="1169">
        <v>0</v>
      </c>
      <c r="M62" s="1169">
        <v>0</v>
      </c>
      <c r="N62" s="1169">
        <f>[5]Nebyty!$B$106</f>
        <v>0</v>
      </c>
      <c r="O62" s="1170">
        <f t="shared" si="0"/>
        <v>0</v>
      </c>
      <c r="P62" s="1918">
        <f t="shared" si="5"/>
        <v>0</v>
      </c>
      <c r="Q62" s="1171"/>
      <c r="R62" s="1172"/>
      <c r="S62" s="1172"/>
      <c r="T62" s="1169"/>
      <c r="U62" s="1141"/>
      <c r="V62" s="1227"/>
    </row>
    <row r="63" spans="1:22" s="1228" customFormat="1" ht="15" customHeight="1" outlineLevel="1" thickBot="1" x14ac:dyDescent="0.3">
      <c r="A63" s="1223"/>
      <c r="B63" s="1165" t="s">
        <v>183</v>
      </c>
      <c r="C63" s="1246" t="s">
        <v>953</v>
      </c>
      <c r="D63" s="1246"/>
      <c r="E63" s="1225"/>
      <c r="F63" s="1225"/>
      <c r="G63" s="1226"/>
      <c r="H63" s="1225" t="s">
        <v>793</v>
      </c>
      <c r="I63" s="1169">
        <v>0</v>
      </c>
      <c r="J63" s="1169">
        <v>0</v>
      </c>
      <c r="K63" s="1169">
        <v>0</v>
      </c>
      <c r="L63" s="1169">
        <v>0</v>
      </c>
      <c r="M63" s="1169">
        <v>0</v>
      </c>
      <c r="N63" s="1169">
        <f>[5]Nebyty!$B$105</f>
        <v>0</v>
      </c>
      <c r="O63" s="1170">
        <f t="shared" si="0"/>
        <v>0</v>
      </c>
      <c r="P63" s="1918">
        <f t="shared" si="5"/>
        <v>0</v>
      </c>
      <c r="Q63" s="1171"/>
      <c r="R63" s="1172"/>
      <c r="S63" s="1172"/>
      <c r="T63" s="1169"/>
      <c r="U63" s="1141"/>
      <c r="V63" s="1227"/>
    </row>
    <row r="64" spans="1:22" ht="14.25" thickBot="1" x14ac:dyDescent="0.3">
      <c r="A64" s="2560" t="s">
        <v>777</v>
      </c>
      <c r="B64" s="2561"/>
      <c r="C64" s="1190"/>
      <c r="D64" s="1190"/>
      <c r="E64" s="1191"/>
      <c r="F64" s="1191"/>
      <c r="G64" s="1192"/>
      <c r="H64" s="1191"/>
      <c r="I64" s="1193">
        <f>SUM(I49:I63)</f>
        <v>66700</v>
      </c>
      <c r="J64" s="1193">
        <v>483500</v>
      </c>
      <c r="K64" s="1193">
        <v>483500</v>
      </c>
      <c r="L64" s="1193">
        <v>43000</v>
      </c>
      <c r="M64" s="1193">
        <v>5000</v>
      </c>
      <c r="N64" s="1193">
        <f>SUM(N49:N63)</f>
        <v>155000</v>
      </c>
      <c r="O64" s="1194">
        <f t="shared" si="0"/>
        <v>150000</v>
      </c>
      <c r="P64" s="1921">
        <f>SUM(P49:P63)</f>
        <v>155000</v>
      </c>
      <c r="Q64" s="1193">
        <f>SUM(Q49:Q63)</f>
        <v>0</v>
      </c>
      <c r="R64" s="1195"/>
      <c r="S64" s="1195"/>
      <c r="T64" s="1196"/>
      <c r="U64" s="1197">
        <f>'Výdaje kapitol celkem'!AH68</f>
        <v>155000</v>
      </c>
      <c r="V64" s="1198">
        <f>+U64-N64</f>
        <v>0</v>
      </c>
    </row>
    <row r="65" spans="1:22" s="1228" customFormat="1" ht="15" hidden="1" customHeight="1" outlineLevel="1" x14ac:dyDescent="0.25">
      <c r="A65" s="1223"/>
      <c r="B65" s="1165" t="s">
        <v>182</v>
      </c>
      <c r="C65" s="1246" t="s">
        <v>1768</v>
      </c>
      <c r="D65" s="1246"/>
      <c r="E65" s="1225"/>
      <c r="F65" s="1225"/>
      <c r="G65" s="1226"/>
      <c r="H65" s="1225" t="s">
        <v>793</v>
      </c>
      <c r="I65" s="1169"/>
      <c r="J65" s="1169">
        <v>0</v>
      </c>
      <c r="K65" s="1169">
        <v>0</v>
      </c>
      <c r="L65" s="1169">
        <v>0</v>
      </c>
      <c r="M65" s="1169">
        <v>0</v>
      </c>
      <c r="N65" s="1169">
        <f>+[4]DPS!$B$50</f>
        <v>0</v>
      </c>
      <c r="O65" s="1170">
        <f t="shared" si="0"/>
        <v>0</v>
      </c>
      <c r="P65" s="1918"/>
      <c r="Q65" s="1169"/>
      <c r="R65" s="1172"/>
      <c r="S65" s="1172"/>
      <c r="T65" s="1169"/>
      <c r="U65" s="1141"/>
      <c r="V65" s="1227"/>
    </row>
    <row r="66" spans="1:22" s="1228" customFormat="1" ht="15" hidden="1" customHeight="1" outlineLevel="1" x14ac:dyDescent="0.25">
      <c r="A66" s="1223"/>
      <c r="B66" s="1165" t="s">
        <v>182</v>
      </c>
      <c r="C66" s="1246" t="s">
        <v>1821</v>
      </c>
      <c r="D66" s="1246"/>
      <c r="E66" s="1225"/>
      <c r="F66" s="1225"/>
      <c r="G66" s="1226"/>
      <c r="H66" s="1225" t="s">
        <v>793</v>
      </c>
      <c r="I66" s="1169">
        <v>99825</v>
      </c>
      <c r="J66" s="1169"/>
      <c r="K66" s="1169"/>
      <c r="L66" s="1169"/>
      <c r="M66" s="1169"/>
      <c r="N66" s="1169"/>
      <c r="O66" s="1170">
        <f t="shared" si="0"/>
        <v>0</v>
      </c>
      <c r="P66" s="1918"/>
      <c r="Q66" s="1169"/>
      <c r="R66" s="1172"/>
      <c r="S66" s="1172"/>
      <c r="T66" s="1169"/>
      <c r="U66" s="1141"/>
      <c r="V66" s="1227"/>
    </row>
    <row r="67" spans="1:22" s="1228" customFormat="1" ht="15" hidden="1" customHeight="1" outlineLevel="1" x14ac:dyDescent="0.25">
      <c r="A67" s="1223"/>
      <c r="B67" s="1165" t="s">
        <v>182</v>
      </c>
      <c r="C67" s="1246" t="s">
        <v>1822</v>
      </c>
      <c r="D67" s="1246"/>
      <c r="E67" s="1225"/>
      <c r="F67" s="1225"/>
      <c r="G67" s="1226"/>
      <c r="H67" s="1225" t="s">
        <v>793</v>
      </c>
      <c r="I67" s="1169">
        <v>200860</v>
      </c>
      <c r="J67" s="1169"/>
      <c r="K67" s="1169"/>
      <c r="L67" s="1169"/>
      <c r="M67" s="1169"/>
      <c r="N67" s="1169"/>
      <c r="O67" s="1170">
        <f t="shared" si="0"/>
        <v>0</v>
      </c>
      <c r="P67" s="1918"/>
      <c r="Q67" s="1169"/>
      <c r="R67" s="1172"/>
      <c r="S67" s="1172"/>
      <c r="T67" s="1169"/>
      <c r="U67" s="1141"/>
      <c r="V67" s="1227"/>
    </row>
    <row r="68" spans="1:22" s="1228" customFormat="1" ht="15" hidden="1" customHeight="1" outlineLevel="1" x14ac:dyDescent="0.25">
      <c r="A68" s="1223"/>
      <c r="B68" s="1165" t="s">
        <v>182</v>
      </c>
      <c r="C68" s="1246" t="s">
        <v>1769</v>
      </c>
      <c r="D68" s="1246"/>
      <c r="E68" s="1225"/>
      <c r="F68" s="1247"/>
      <c r="G68" s="1248"/>
      <c r="H68" s="1225" t="s">
        <v>793</v>
      </c>
      <c r="I68" s="1169">
        <v>0</v>
      </c>
      <c r="J68" s="1169">
        <v>0</v>
      </c>
      <c r="K68" s="1169">
        <v>0</v>
      </c>
      <c r="L68" s="1169">
        <v>0</v>
      </c>
      <c r="M68" s="1169">
        <v>0</v>
      </c>
      <c r="N68" s="1169">
        <f>+[4]DPS!$B$51</f>
        <v>0</v>
      </c>
      <c r="O68" s="1170">
        <f t="shared" si="0"/>
        <v>0</v>
      </c>
      <c r="P68" s="1918"/>
      <c r="Q68" s="1169"/>
      <c r="R68" s="1172"/>
      <c r="S68" s="1172"/>
      <c r="T68" s="1169"/>
      <c r="U68" s="1141"/>
      <c r="V68" s="1227"/>
    </row>
    <row r="69" spans="1:22" s="1228" customFormat="1" ht="15" hidden="1" customHeight="1" outlineLevel="1" thickBot="1" x14ac:dyDescent="0.3">
      <c r="A69" s="1242"/>
      <c r="B69" s="1182" t="s">
        <v>182</v>
      </c>
      <c r="C69" s="1249" t="s">
        <v>1770</v>
      </c>
      <c r="D69" s="1249"/>
      <c r="E69" s="1250"/>
      <c r="F69" s="1250"/>
      <c r="G69" s="1251"/>
      <c r="H69" s="1250" t="s">
        <v>793</v>
      </c>
      <c r="I69" s="1186"/>
      <c r="J69" s="1186">
        <v>0</v>
      </c>
      <c r="K69" s="1186">
        <v>0</v>
      </c>
      <c r="L69" s="1186">
        <v>0</v>
      </c>
      <c r="M69" s="1186">
        <v>0</v>
      </c>
      <c r="N69" s="1186">
        <f>+[4]DPS!$B$52</f>
        <v>0</v>
      </c>
      <c r="O69" s="1222">
        <f t="shared" si="0"/>
        <v>0</v>
      </c>
      <c r="P69" s="1926"/>
      <c r="Q69" s="1186"/>
      <c r="R69" s="1189"/>
      <c r="S69" s="1189"/>
      <c r="T69" s="1186"/>
      <c r="U69" s="1141"/>
      <c r="V69" s="1227"/>
    </row>
    <row r="70" spans="1:22" ht="14.25" collapsed="1" thickBot="1" x14ac:dyDescent="0.3">
      <c r="A70" s="2560" t="s">
        <v>213</v>
      </c>
      <c r="B70" s="2561" t="s">
        <v>182</v>
      </c>
      <c r="C70" s="1190"/>
      <c r="D70" s="1190"/>
      <c r="E70" s="1191"/>
      <c r="F70" s="1191"/>
      <c r="G70" s="1192"/>
      <c r="H70" s="1191" t="s">
        <v>793</v>
      </c>
      <c r="I70" s="1193">
        <f t="shared" ref="I70:Q70" si="8">SUM(I65:I69)</f>
        <v>300685</v>
      </c>
      <c r="J70" s="1193">
        <v>0</v>
      </c>
      <c r="K70" s="1193">
        <v>0</v>
      </c>
      <c r="L70" s="1193">
        <v>0</v>
      </c>
      <c r="M70" s="1193">
        <v>0</v>
      </c>
      <c r="N70" s="1193">
        <f t="shared" si="8"/>
        <v>0</v>
      </c>
      <c r="O70" s="1194">
        <f t="shared" si="0"/>
        <v>0</v>
      </c>
      <c r="P70" s="1921">
        <f t="shared" si="8"/>
        <v>0</v>
      </c>
      <c r="Q70" s="1193">
        <f t="shared" si="8"/>
        <v>0</v>
      </c>
      <c r="R70" s="1195"/>
      <c r="S70" s="1195"/>
      <c r="T70" s="1196"/>
      <c r="U70" s="1197">
        <f>'Výdaje kapitol celkem'!AE68</f>
        <v>0</v>
      </c>
      <c r="V70" s="1198">
        <f>+U70-N70</f>
        <v>0</v>
      </c>
    </row>
    <row r="71" spans="1:22" s="1228" customFormat="1" ht="14.25" hidden="1" outlineLevel="1" thickBot="1" x14ac:dyDescent="0.3">
      <c r="A71" s="1200"/>
      <c r="B71" s="1224" t="s">
        <v>934</v>
      </c>
      <c r="C71" s="1224" t="s">
        <v>879</v>
      </c>
      <c r="D71" s="1224"/>
      <c r="E71" s="1225"/>
      <c r="F71" s="1225"/>
      <c r="G71" s="1226"/>
      <c r="H71" s="1225" t="s">
        <v>793</v>
      </c>
      <c r="I71" s="1169">
        <v>0</v>
      </c>
      <c r="J71" s="1169">
        <v>0</v>
      </c>
      <c r="K71" s="1169">
        <v>0</v>
      </c>
      <c r="L71" s="1169">
        <v>0</v>
      </c>
      <c r="M71" s="1169">
        <v>0</v>
      </c>
      <c r="N71" s="1169">
        <v>0</v>
      </c>
      <c r="O71" s="1170">
        <f t="shared" si="0"/>
        <v>0</v>
      </c>
      <c r="P71" s="1918">
        <f>+N71</f>
        <v>0</v>
      </c>
      <c r="Q71" s="1171"/>
      <c r="R71" s="1172"/>
      <c r="S71" s="1172"/>
      <c r="T71" s="1169"/>
      <c r="U71" s="1141"/>
      <c r="V71" s="1227"/>
    </row>
    <row r="72" spans="1:22" s="1228" customFormat="1" ht="14.25" hidden="1" outlineLevel="1" thickBot="1" x14ac:dyDescent="0.3">
      <c r="A72" s="1201">
        <v>4351</v>
      </c>
      <c r="B72" s="1252" t="s">
        <v>934</v>
      </c>
      <c r="C72" s="1252"/>
      <c r="D72" s="1252"/>
      <c r="E72" s="1250"/>
      <c r="F72" s="1250"/>
      <c r="G72" s="1251"/>
      <c r="H72" s="1225" t="s">
        <v>793</v>
      </c>
      <c r="I72" s="1186"/>
      <c r="J72" s="1186"/>
      <c r="K72" s="1186"/>
      <c r="L72" s="1186"/>
      <c r="M72" s="1186"/>
      <c r="N72" s="1186"/>
      <c r="O72" s="1222">
        <f t="shared" si="0"/>
        <v>0</v>
      </c>
      <c r="P72" s="1926">
        <f>+N72</f>
        <v>0</v>
      </c>
      <c r="Q72" s="1188"/>
      <c r="R72" s="1189"/>
      <c r="S72" s="1189"/>
      <c r="T72" s="1186"/>
      <c r="U72" s="1141"/>
      <c r="V72" s="1227"/>
    </row>
    <row r="73" spans="1:22" ht="14.25" collapsed="1" thickBot="1" x14ac:dyDescent="0.3">
      <c r="A73" s="2560" t="s">
        <v>878</v>
      </c>
      <c r="B73" s="2561"/>
      <c r="C73" s="1190"/>
      <c r="D73" s="1190"/>
      <c r="E73" s="1191"/>
      <c r="F73" s="1191"/>
      <c r="G73" s="1192"/>
      <c r="H73" s="1191" t="s">
        <v>793</v>
      </c>
      <c r="I73" s="1193">
        <f t="shared" ref="I73:N73" si="9">SUM(I71:I72)</f>
        <v>0</v>
      </c>
      <c r="J73" s="1193">
        <v>0</v>
      </c>
      <c r="K73" s="1193">
        <v>0</v>
      </c>
      <c r="L73" s="1193">
        <v>0</v>
      </c>
      <c r="M73" s="1193">
        <v>0</v>
      </c>
      <c r="N73" s="1193">
        <f t="shared" si="9"/>
        <v>0</v>
      </c>
      <c r="O73" s="1194">
        <f t="shared" si="0"/>
        <v>0</v>
      </c>
      <c r="P73" s="1921">
        <f t="shared" ref="P73:Q73" si="10">SUM(P71:P72)</f>
        <v>0</v>
      </c>
      <c r="Q73" s="1193">
        <f t="shared" si="10"/>
        <v>0</v>
      </c>
      <c r="R73" s="1195"/>
      <c r="S73" s="1195"/>
      <c r="T73" s="1196"/>
      <c r="U73" s="1197">
        <f>'Výdaje kapitol celkem'!U68</f>
        <v>0</v>
      </c>
      <c r="V73" s="1198">
        <f>+U73-N73</f>
        <v>0</v>
      </c>
    </row>
    <row r="74" spans="1:22" s="1228" customFormat="1" outlineLevel="1" x14ac:dyDescent="0.25">
      <c r="A74" s="1200"/>
      <c r="B74" s="1224" t="s">
        <v>184</v>
      </c>
      <c r="C74" s="1224" t="s">
        <v>605</v>
      </c>
      <c r="D74" s="1224"/>
      <c r="E74" s="1225"/>
      <c r="F74" s="1225"/>
      <c r="G74" s="1226"/>
      <c r="H74" s="1225" t="s">
        <v>793</v>
      </c>
      <c r="I74" s="1169"/>
      <c r="J74" s="1169"/>
      <c r="K74" s="1169"/>
      <c r="L74" s="1169"/>
      <c r="M74" s="1169"/>
      <c r="N74" s="1169"/>
      <c r="O74" s="1170">
        <f t="shared" ref="O74:O137" si="11">+N74-M74</f>
        <v>0</v>
      </c>
      <c r="P74" s="1918">
        <f>+N74</f>
        <v>0</v>
      </c>
      <c r="Q74" s="1171"/>
      <c r="R74" s="1172"/>
      <c r="S74" s="1172"/>
      <c r="T74" s="1169"/>
      <c r="U74" s="1141"/>
      <c r="V74" s="1227"/>
    </row>
    <row r="75" spans="1:22" s="1228" customFormat="1" hidden="1" outlineLevel="1" x14ac:dyDescent="0.25">
      <c r="A75" s="1200"/>
      <c r="B75" s="1224" t="s">
        <v>184</v>
      </c>
      <c r="C75" s="1224" t="s">
        <v>1772</v>
      </c>
      <c r="D75" s="1224"/>
      <c r="E75" s="1225"/>
      <c r="F75" s="1225"/>
      <c r="G75" s="1226"/>
      <c r="H75" s="1225" t="s">
        <v>793</v>
      </c>
      <c r="I75" s="1169"/>
      <c r="J75" s="1169">
        <v>0</v>
      </c>
      <c r="K75" s="1169">
        <v>0</v>
      </c>
      <c r="L75" s="1169">
        <v>0</v>
      </c>
      <c r="M75" s="1169">
        <v>0</v>
      </c>
      <c r="N75" s="1169">
        <f>+[4]Hasiči!$B$40</f>
        <v>0</v>
      </c>
      <c r="O75" s="1170">
        <f t="shared" si="11"/>
        <v>0</v>
      </c>
      <c r="P75" s="1918"/>
      <c r="Q75" s="1171"/>
      <c r="R75" s="1172"/>
      <c r="S75" s="1172"/>
      <c r="T75" s="1169"/>
      <c r="U75" s="1141"/>
      <c r="V75" s="1227"/>
    </row>
    <row r="76" spans="1:22" s="1228" customFormat="1" outlineLevel="1" x14ac:dyDescent="0.25">
      <c r="A76" s="1200"/>
      <c r="B76" s="1243" t="s">
        <v>184</v>
      </c>
      <c r="C76" s="1243" t="s">
        <v>1773</v>
      </c>
      <c r="D76" s="1243"/>
      <c r="E76" s="1244"/>
      <c r="F76" s="1244"/>
      <c r="G76" s="1245"/>
      <c r="H76" s="1244" t="s">
        <v>793</v>
      </c>
      <c r="I76" s="1177">
        <v>80000</v>
      </c>
      <c r="J76" s="1177">
        <v>80000</v>
      </c>
      <c r="K76" s="1177">
        <v>80000</v>
      </c>
      <c r="L76" s="1177">
        <v>80000</v>
      </c>
      <c r="M76" s="1177">
        <v>80000</v>
      </c>
      <c r="N76" s="1177">
        <f>+[4]Hasiči!$B$41</f>
        <v>80000</v>
      </c>
      <c r="O76" s="1180">
        <f t="shared" si="11"/>
        <v>0</v>
      </c>
      <c r="P76" s="1927">
        <f>+N76</f>
        <v>80000</v>
      </c>
      <c r="Q76" s="1178"/>
      <c r="R76" s="1179"/>
      <c r="S76" s="1179"/>
      <c r="T76" s="1177"/>
      <c r="U76" s="1141"/>
      <c r="V76" s="1227"/>
    </row>
    <row r="77" spans="1:22" s="1228" customFormat="1" ht="14.25" outlineLevel="1" thickBot="1" x14ac:dyDescent="0.3">
      <c r="A77" s="1201">
        <v>5512</v>
      </c>
      <c r="B77" s="1215" t="s">
        <v>184</v>
      </c>
      <c r="C77" s="1253" t="s">
        <v>361</v>
      </c>
      <c r="D77" s="1253"/>
      <c r="E77" s="1254"/>
      <c r="F77" s="1254"/>
      <c r="G77" s="1255"/>
      <c r="H77" s="1254" t="s">
        <v>4</v>
      </c>
      <c r="I77" s="1219">
        <v>0</v>
      </c>
      <c r="J77" s="1219">
        <v>0</v>
      </c>
      <c r="K77" s="1219">
        <v>0</v>
      </c>
      <c r="L77" s="1219"/>
      <c r="M77" s="1219"/>
      <c r="N77" s="1219"/>
      <c r="O77" s="1220">
        <f t="shared" si="11"/>
        <v>0</v>
      </c>
      <c r="P77" s="1925">
        <f>+N77</f>
        <v>0</v>
      </c>
      <c r="Q77" s="1219"/>
      <c r="R77" s="1256"/>
      <c r="S77" s="1257"/>
      <c r="T77" s="1257"/>
      <c r="U77" s="1141"/>
      <c r="V77" s="1227"/>
    </row>
    <row r="78" spans="1:22" ht="14.25" thickBot="1" x14ac:dyDescent="0.3">
      <c r="A78" s="2560" t="s">
        <v>816</v>
      </c>
      <c r="B78" s="2561"/>
      <c r="C78" s="1190"/>
      <c r="D78" s="1190"/>
      <c r="E78" s="1191"/>
      <c r="F78" s="1191"/>
      <c r="G78" s="1192"/>
      <c r="H78" s="1191" t="s">
        <v>793</v>
      </c>
      <c r="I78" s="1193">
        <f>SUM(I74:I77)</f>
        <v>80000</v>
      </c>
      <c r="J78" s="1193">
        <v>80000</v>
      </c>
      <c r="K78" s="1193">
        <v>80000</v>
      </c>
      <c r="L78" s="1193">
        <v>80000</v>
      </c>
      <c r="M78" s="1193">
        <v>80000</v>
      </c>
      <c r="N78" s="1193">
        <f>SUM(N74:N77)</f>
        <v>80000</v>
      </c>
      <c r="O78" s="1194">
        <f t="shared" si="11"/>
        <v>0</v>
      </c>
      <c r="P78" s="1921">
        <f>SUM(P74:P77)</f>
        <v>80000</v>
      </c>
      <c r="Q78" s="1193">
        <f>SUM(Q74:Q77)</f>
        <v>0</v>
      </c>
      <c r="R78" s="1195"/>
      <c r="S78" s="1195"/>
      <c r="T78" s="1196"/>
      <c r="U78" s="1197">
        <f>'Výdaje kapitol celkem'!AK68</f>
        <v>80000</v>
      </c>
      <c r="V78" s="1198">
        <f>+U78-N78</f>
        <v>0</v>
      </c>
    </row>
    <row r="79" spans="1:22" s="1228" customFormat="1" ht="23.45" hidden="1" customHeight="1" outlineLevel="1" x14ac:dyDescent="0.25">
      <c r="A79" s="1200"/>
      <c r="B79" s="1224" t="s">
        <v>187</v>
      </c>
      <c r="C79" s="1224" t="s">
        <v>866</v>
      </c>
      <c r="D79" s="1224"/>
      <c r="E79" s="1225"/>
      <c r="F79" s="1225"/>
      <c r="G79" s="1226"/>
      <c r="H79" s="1225" t="s">
        <v>793</v>
      </c>
      <c r="I79" s="1169">
        <v>0</v>
      </c>
      <c r="J79" s="1169">
        <v>0</v>
      </c>
      <c r="K79" s="1169">
        <v>0</v>
      </c>
      <c r="L79" s="1169">
        <v>0</v>
      </c>
      <c r="M79" s="1169">
        <v>0</v>
      </c>
      <c r="N79" s="1169">
        <f>+[4]Hřbitov!$B$33</f>
        <v>0</v>
      </c>
      <c r="O79" s="1170">
        <f t="shared" si="11"/>
        <v>0</v>
      </c>
      <c r="P79" s="1918">
        <f>+N79</f>
        <v>0</v>
      </c>
      <c r="Q79" s="1171"/>
      <c r="R79" s="1172"/>
      <c r="S79" s="1172"/>
      <c r="T79" s="1170"/>
      <c r="U79" s="1141"/>
      <c r="V79" s="1227"/>
    </row>
    <row r="80" spans="1:22" s="1228" customFormat="1" ht="14.25" hidden="1" outlineLevel="1" thickBot="1" x14ac:dyDescent="0.3">
      <c r="A80" s="1201">
        <v>3633</v>
      </c>
      <c r="B80" s="1252" t="s">
        <v>187</v>
      </c>
      <c r="C80" s="1252" t="s">
        <v>677</v>
      </c>
      <c r="D80" s="1252"/>
      <c r="E80" s="1250"/>
      <c r="F80" s="1250"/>
      <c r="G80" s="1251"/>
      <c r="H80" s="1250" t="s">
        <v>793</v>
      </c>
      <c r="I80" s="1186">
        <v>80000</v>
      </c>
      <c r="J80" s="1186">
        <v>0</v>
      </c>
      <c r="K80" s="1186">
        <v>0</v>
      </c>
      <c r="L80" s="1186">
        <v>0</v>
      </c>
      <c r="M80" s="1186">
        <v>0</v>
      </c>
      <c r="N80" s="1186">
        <f>+[4]Hřbitov!$B$34</f>
        <v>0</v>
      </c>
      <c r="O80" s="1222">
        <f t="shared" si="11"/>
        <v>0</v>
      </c>
      <c r="P80" s="1926">
        <f>+N80</f>
        <v>0</v>
      </c>
      <c r="Q80" s="1188"/>
      <c r="R80" s="1189"/>
      <c r="S80" s="1189"/>
      <c r="T80" s="1222"/>
      <c r="U80" s="1141"/>
      <c r="V80" s="1227"/>
    </row>
    <row r="81" spans="1:22" ht="14.25" collapsed="1" thickBot="1" x14ac:dyDescent="0.3">
      <c r="A81" s="2560" t="s">
        <v>310</v>
      </c>
      <c r="B81" s="2561"/>
      <c r="C81" s="1190"/>
      <c r="D81" s="1190"/>
      <c r="E81" s="1191"/>
      <c r="F81" s="1191"/>
      <c r="G81" s="1192"/>
      <c r="H81" s="1191"/>
      <c r="I81" s="1193">
        <v>80000</v>
      </c>
      <c r="J81" s="1193">
        <v>0</v>
      </c>
      <c r="K81" s="1193">
        <v>0</v>
      </c>
      <c r="L81" s="1193">
        <v>0</v>
      </c>
      <c r="M81" s="1193">
        <v>0</v>
      </c>
      <c r="N81" s="1193">
        <f t="shared" ref="N81" si="12">SUM(N79:N80)</f>
        <v>0</v>
      </c>
      <c r="O81" s="1194">
        <f t="shared" si="11"/>
        <v>0</v>
      </c>
      <c r="P81" s="1921">
        <f t="shared" ref="P81:Q81" si="13">SUM(P79:P80)</f>
        <v>0</v>
      </c>
      <c r="Q81" s="1193">
        <f t="shared" si="13"/>
        <v>0</v>
      </c>
      <c r="R81" s="1195"/>
      <c r="S81" s="1195"/>
      <c r="T81" s="1196"/>
      <c r="U81" s="1197">
        <f>'Výdaje kapitol celkem'!AN68</f>
        <v>0</v>
      </c>
      <c r="V81" s="1198">
        <f>+U81-N81</f>
        <v>0</v>
      </c>
    </row>
    <row r="82" spans="1:22" s="1228" customFormat="1" ht="12" customHeight="1" outlineLevel="1" x14ac:dyDescent="0.25">
      <c r="A82" s="1200"/>
      <c r="B82" s="1224" t="s">
        <v>815</v>
      </c>
      <c r="C82" s="1224" t="s">
        <v>771</v>
      </c>
      <c r="D82" s="1224"/>
      <c r="E82" s="1225"/>
      <c r="F82" s="1225"/>
      <c r="G82" s="1226"/>
      <c r="H82" s="1225" t="s">
        <v>793</v>
      </c>
      <c r="I82" s="1169">
        <v>98518</v>
      </c>
      <c r="J82" s="1169">
        <v>25000</v>
      </c>
      <c r="K82" s="1169">
        <v>25000</v>
      </c>
      <c r="L82" s="1169">
        <v>25000</v>
      </c>
      <c r="M82" s="1169">
        <v>25000</v>
      </c>
      <c r="N82" s="1169">
        <f>'[6]Všeobecná pokladna 6409'!$B$31</f>
        <v>25000</v>
      </c>
      <c r="O82" s="1170">
        <f t="shared" si="11"/>
        <v>0</v>
      </c>
      <c r="P82" s="1918">
        <f>+N82</f>
        <v>25000</v>
      </c>
      <c r="Q82" s="1171"/>
      <c r="R82" s="1172"/>
      <c r="S82" s="1172"/>
      <c r="T82" s="1169"/>
      <c r="U82" s="1141"/>
      <c r="V82" s="1227"/>
    </row>
    <row r="83" spans="1:22" s="1228" customFormat="1" ht="12" hidden="1" customHeight="1" outlineLevel="1" x14ac:dyDescent="0.25">
      <c r="A83" s="1200"/>
      <c r="B83" s="1224" t="s">
        <v>815</v>
      </c>
      <c r="C83" s="1224" t="s">
        <v>1194</v>
      </c>
      <c r="D83" s="1224"/>
      <c r="E83" s="1225"/>
      <c r="F83" s="1225"/>
      <c r="G83" s="1226"/>
      <c r="H83" s="1225" t="s">
        <v>793</v>
      </c>
      <c r="I83" s="1169">
        <v>75942</v>
      </c>
      <c r="J83" s="1169"/>
      <c r="K83" s="1169"/>
      <c r="L83" s="1169"/>
      <c r="M83" s="1169"/>
      <c r="N83" s="1169"/>
      <c r="O83" s="1170">
        <f t="shared" si="11"/>
        <v>0</v>
      </c>
      <c r="P83" s="1918">
        <f>+N83</f>
        <v>0</v>
      </c>
      <c r="Q83" s="1171"/>
      <c r="R83" s="1172"/>
      <c r="S83" s="1172"/>
      <c r="T83" s="1169"/>
      <c r="U83" s="1141"/>
      <c r="V83" s="1227"/>
    </row>
    <row r="84" spans="1:22" s="1228" customFormat="1" ht="12" customHeight="1" outlineLevel="1" x14ac:dyDescent="0.25">
      <c r="A84" s="1200"/>
      <c r="B84" s="1224" t="s">
        <v>815</v>
      </c>
      <c r="C84" s="1224" t="s">
        <v>2118</v>
      </c>
      <c r="D84" s="1224"/>
      <c r="E84" s="1225"/>
      <c r="F84" s="1225"/>
      <c r="G84" s="1226"/>
      <c r="H84" s="1225" t="s">
        <v>793</v>
      </c>
      <c r="I84" s="1169">
        <v>0</v>
      </c>
      <c r="J84" s="1169"/>
      <c r="K84" s="1169"/>
      <c r="L84" s="1169"/>
      <c r="M84" s="1169">
        <v>800000</v>
      </c>
      <c r="N84" s="1169">
        <f>'[6]Všeobecná pokladna 6409'!$B$33</f>
        <v>800000</v>
      </c>
      <c r="O84" s="1170">
        <f t="shared" si="11"/>
        <v>0</v>
      </c>
      <c r="P84" s="1918">
        <f>+N84</f>
        <v>800000</v>
      </c>
      <c r="Q84" s="1171"/>
      <c r="R84" s="1172"/>
      <c r="S84" s="1172"/>
      <c r="T84" s="1169"/>
      <c r="U84" s="1141"/>
      <c r="V84" s="1227"/>
    </row>
    <row r="85" spans="1:22" s="1228" customFormat="1" ht="12" customHeight="1" outlineLevel="1" x14ac:dyDescent="0.25">
      <c r="A85" s="1200"/>
      <c r="B85" s="1224" t="s">
        <v>815</v>
      </c>
      <c r="C85" s="1224" t="s">
        <v>2119</v>
      </c>
      <c r="D85" s="1224"/>
      <c r="E85" s="1225"/>
      <c r="F85" s="1225"/>
      <c r="G85" s="1226"/>
      <c r="H85" s="1225" t="s">
        <v>793</v>
      </c>
      <c r="I85" s="1169"/>
      <c r="J85" s="1169"/>
      <c r="K85" s="1169"/>
      <c r="L85" s="1169"/>
      <c r="M85" s="1169">
        <v>15000</v>
      </c>
      <c r="N85" s="1169">
        <f>'[6]Všeobecná pokladna 6409'!$B$34</f>
        <v>15000</v>
      </c>
      <c r="O85" s="1170">
        <f t="shared" si="11"/>
        <v>0</v>
      </c>
      <c r="P85" s="1918"/>
      <c r="Q85" s="1171"/>
      <c r="R85" s="1172"/>
      <c r="S85" s="1172"/>
      <c r="T85" s="1169"/>
      <c r="U85" s="1141"/>
      <c r="V85" s="1227"/>
    </row>
    <row r="86" spans="1:22" s="1228" customFormat="1" ht="12" customHeight="1" outlineLevel="1" x14ac:dyDescent="0.25">
      <c r="A86" s="1200"/>
      <c r="B86" s="1224" t="s">
        <v>815</v>
      </c>
      <c r="C86" s="1243" t="s">
        <v>1302</v>
      </c>
      <c r="D86" s="1243"/>
      <c r="E86" s="1244"/>
      <c r="F86" s="1244"/>
      <c r="G86" s="1245"/>
      <c r="H86" s="1244" t="s">
        <v>793</v>
      </c>
      <c r="I86" s="1177">
        <v>91220</v>
      </c>
      <c r="J86" s="1177">
        <v>90000</v>
      </c>
      <c r="K86" s="1177">
        <v>90000</v>
      </c>
      <c r="L86" s="1177">
        <v>2590000</v>
      </c>
      <c r="M86" s="1177">
        <v>2590000</v>
      </c>
      <c r="N86" s="1177">
        <f>'[6]Všeobecná pokladna 6409'!$B$32</f>
        <v>2590000</v>
      </c>
      <c r="O86" s="1170">
        <f t="shared" si="11"/>
        <v>0</v>
      </c>
      <c r="P86" s="1918">
        <f>+N86</f>
        <v>2590000</v>
      </c>
      <c r="Q86" s="1178"/>
      <c r="R86" s="1179"/>
      <c r="S86" s="1179"/>
      <c r="T86" s="1177"/>
      <c r="U86" s="1141"/>
      <c r="V86" s="1227"/>
    </row>
    <row r="87" spans="1:22" s="1228" customFormat="1" ht="12" customHeight="1" outlineLevel="1" x14ac:dyDescent="0.25">
      <c r="A87" s="1200"/>
      <c r="B87" s="1224" t="s">
        <v>815</v>
      </c>
      <c r="C87" s="1243" t="s">
        <v>2090</v>
      </c>
      <c r="D87" s="1243"/>
      <c r="E87" s="1244"/>
      <c r="F87" s="1244"/>
      <c r="G87" s="1245"/>
      <c r="H87" s="1244" t="s">
        <v>793</v>
      </c>
      <c r="I87" s="1177"/>
      <c r="J87" s="1177"/>
      <c r="K87" s="1177"/>
      <c r="L87" s="1177">
        <v>1050000</v>
      </c>
      <c r="M87" s="1177">
        <v>1050000</v>
      </c>
      <c r="N87" s="1177">
        <f>'[2]Všebecná pokladna'!$B$93</f>
        <v>1050000</v>
      </c>
      <c r="O87" s="1170">
        <f t="shared" si="11"/>
        <v>0</v>
      </c>
      <c r="P87" s="1918">
        <f t="shared" ref="P87:P89" si="14">+N87</f>
        <v>1050000</v>
      </c>
      <c r="Q87" s="1178"/>
      <c r="R87" s="1179"/>
      <c r="S87" s="1179"/>
      <c r="T87" s="1177"/>
      <c r="U87" s="1141"/>
      <c r="V87" s="1227"/>
    </row>
    <row r="88" spans="1:22" s="1228" customFormat="1" ht="12" customHeight="1" outlineLevel="1" x14ac:dyDescent="0.25">
      <c r="A88" s="1200"/>
      <c r="B88" s="1243" t="s">
        <v>815</v>
      </c>
      <c r="C88" s="1243" t="s">
        <v>2135</v>
      </c>
      <c r="D88" s="1243"/>
      <c r="E88" s="1244"/>
      <c r="F88" s="1244"/>
      <c r="G88" s="1245"/>
      <c r="H88" s="1244"/>
      <c r="I88" s="1177"/>
      <c r="J88" s="1177"/>
      <c r="K88" s="1177"/>
      <c r="L88" s="1177"/>
      <c r="M88" s="1177">
        <v>700000</v>
      </c>
      <c r="N88" s="1177">
        <f>'[2]Všebecná pokladna'!$B$94</f>
        <v>700000</v>
      </c>
      <c r="O88" s="1170">
        <f t="shared" si="11"/>
        <v>0</v>
      </c>
      <c r="P88" s="1918">
        <f t="shared" si="14"/>
        <v>700000</v>
      </c>
      <c r="Q88" s="1178"/>
      <c r="R88" s="1179"/>
      <c r="S88" s="1179"/>
      <c r="T88" s="1177"/>
      <c r="U88" s="1141"/>
      <c r="V88" s="1227"/>
    </row>
    <row r="89" spans="1:22" s="1228" customFormat="1" ht="12" customHeight="1" outlineLevel="1" thickBot="1" x14ac:dyDescent="0.3">
      <c r="A89" s="1201">
        <v>6409</v>
      </c>
      <c r="B89" s="1252" t="s">
        <v>815</v>
      </c>
      <c r="C89" s="1252" t="s">
        <v>1155</v>
      </c>
      <c r="D89" s="1252"/>
      <c r="E89" s="1250"/>
      <c r="F89" s="1250"/>
      <c r="G89" s="1251"/>
      <c r="H89" s="1250" t="s">
        <v>793</v>
      </c>
      <c r="I89" s="1186">
        <v>105000</v>
      </c>
      <c r="J89" s="1186"/>
      <c r="K89" s="1186"/>
      <c r="L89" s="1186"/>
      <c r="M89" s="1186"/>
      <c r="N89" s="1186"/>
      <c r="O89" s="1222">
        <f t="shared" si="11"/>
        <v>0</v>
      </c>
      <c r="P89" s="1918">
        <f t="shared" si="14"/>
        <v>0</v>
      </c>
      <c r="Q89" s="1188"/>
      <c r="R89" s="1189"/>
      <c r="S89" s="1189"/>
      <c r="T89" s="1186"/>
      <c r="U89" s="1141"/>
      <c r="V89" s="1227"/>
    </row>
    <row r="90" spans="1:22" ht="14.25" thickBot="1" x14ac:dyDescent="0.3">
      <c r="A90" s="2560" t="s">
        <v>817</v>
      </c>
      <c r="B90" s="2561"/>
      <c r="C90" s="1190"/>
      <c r="D90" s="1190"/>
      <c r="E90" s="1191"/>
      <c r="F90" s="1191"/>
      <c r="G90" s="1192"/>
      <c r="H90" s="1191"/>
      <c r="I90" s="1193">
        <f t="shared" ref="I90:N90" si="15">SUM(I82:I89)</f>
        <v>370680</v>
      </c>
      <c r="J90" s="1193">
        <v>115000</v>
      </c>
      <c r="K90" s="1193">
        <v>115000</v>
      </c>
      <c r="L90" s="1193">
        <v>3665000</v>
      </c>
      <c r="M90" s="1193">
        <v>5180000</v>
      </c>
      <c r="N90" s="1193">
        <f t="shared" si="15"/>
        <v>5180000</v>
      </c>
      <c r="O90" s="1194">
        <f t="shared" si="11"/>
        <v>0</v>
      </c>
      <c r="P90" s="1921">
        <f t="shared" ref="P90:Q90" si="16">SUM(P82:P89)</f>
        <v>5165000</v>
      </c>
      <c r="Q90" s="1193">
        <f t="shared" si="16"/>
        <v>0</v>
      </c>
      <c r="R90" s="1195"/>
      <c r="S90" s="1195"/>
      <c r="T90" s="1196"/>
      <c r="U90" s="1197">
        <f>+'Výdaje kapitol celkem'!M64+'Výdaje kapitol celkem'!M65</f>
        <v>5180000</v>
      </c>
      <c r="V90" s="1198">
        <f>+U90-N90</f>
        <v>0</v>
      </c>
    </row>
    <row r="91" spans="1:22" s="1228" customFormat="1" ht="12" hidden="1" customHeight="1" outlineLevel="1" x14ac:dyDescent="0.25">
      <c r="A91" s="1200"/>
      <c r="B91" s="1224"/>
      <c r="C91" s="1224" t="s">
        <v>932</v>
      </c>
      <c r="D91" s="1224"/>
      <c r="E91" s="1225"/>
      <c r="F91" s="1225"/>
      <c r="G91" s="1226"/>
      <c r="H91" s="1225" t="s">
        <v>793</v>
      </c>
      <c r="I91" s="1169">
        <v>0</v>
      </c>
      <c r="J91" s="1169"/>
      <c r="K91" s="1169"/>
      <c r="L91" s="1169"/>
      <c r="M91" s="1169"/>
      <c r="N91" s="1169"/>
      <c r="O91" s="1170">
        <f t="shared" si="11"/>
        <v>0</v>
      </c>
      <c r="P91" s="1918">
        <f>+N91</f>
        <v>0</v>
      </c>
      <c r="Q91" s="1171"/>
      <c r="R91" s="1172"/>
      <c r="S91" s="1172"/>
      <c r="T91" s="1169"/>
      <c r="U91" s="1141"/>
      <c r="V91" s="1227"/>
    </row>
    <row r="92" spans="1:22" s="1228" customFormat="1" ht="12" hidden="1" customHeight="1" outlineLevel="1" x14ac:dyDescent="0.25">
      <c r="A92" s="1200"/>
      <c r="B92" s="1224"/>
      <c r="C92" s="1224" t="s">
        <v>933</v>
      </c>
      <c r="D92" s="1224"/>
      <c r="E92" s="1225"/>
      <c r="F92" s="1225"/>
      <c r="G92" s="1226"/>
      <c r="H92" s="1225" t="s">
        <v>793</v>
      </c>
      <c r="I92" s="1169">
        <v>0</v>
      </c>
      <c r="J92" s="1169">
        <v>0</v>
      </c>
      <c r="K92" s="1169">
        <v>0</v>
      </c>
      <c r="L92" s="1169">
        <v>0</v>
      </c>
      <c r="M92" s="1169">
        <v>0</v>
      </c>
      <c r="N92" s="1169">
        <f>'[5]Sběrný dvůr'!$B$7</f>
        <v>0</v>
      </c>
      <c r="O92" s="1170">
        <f t="shared" si="11"/>
        <v>0</v>
      </c>
      <c r="P92" s="1918">
        <f>+N92</f>
        <v>0</v>
      </c>
      <c r="Q92" s="1171"/>
      <c r="R92" s="1172"/>
      <c r="S92" s="1172"/>
      <c r="T92" s="1169"/>
      <c r="U92" s="1141"/>
      <c r="V92" s="1227"/>
    </row>
    <row r="93" spans="1:22" s="1228" customFormat="1" ht="12" hidden="1" customHeight="1" outlineLevel="1" thickBot="1" x14ac:dyDescent="0.3">
      <c r="A93" s="1201"/>
      <c r="B93" s="1224"/>
      <c r="C93" s="1224" t="s">
        <v>266</v>
      </c>
      <c r="D93" s="1224"/>
      <c r="E93" s="1225"/>
      <c r="F93" s="1225"/>
      <c r="G93" s="1226"/>
      <c r="H93" s="1225" t="s">
        <v>793</v>
      </c>
      <c r="I93" s="1169"/>
      <c r="J93" s="1169"/>
      <c r="K93" s="1169"/>
      <c r="L93" s="1169"/>
      <c r="M93" s="1169"/>
      <c r="N93" s="1169"/>
      <c r="O93" s="1170">
        <f t="shared" si="11"/>
        <v>0</v>
      </c>
      <c r="P93" s="1918">
        <f>+N93</f>
        <v>0</v>
      </c>
      <c r="Q93" s="1171"/>
      <c r="R93" s="1172"/>
      <c r="S93" s="1172"/>
      <c r="T93" s="1169"/>
      <c r="U93" s="1141"/>
      <c r="V93" s="1227"/>
    </row>
    <row r="94" spans="1:22" ht="14.25" collapsed="1" thickBot="1" x14ac:dyDescent="0.3">
      <c r="A94" s="2560" t="s">
        <v>1836</v>
      </c>
      <c r="B94" s="2561" t="s">
        <v>719</v>
      </c>
      <c r="C94" s="1829" t="s">
        <v>719</v>
      </c>
      <c r="D94" s="1190"/>
      <c r="E94" s="1191"/>
      <c r="F94" s="1191"/>
      <c r="G94" s="1192"/>
      <c r="H94" s="1191" t="s">
        <v>793</v>
      </c>
      <c r="I94" s="1193">
        <v>0</v>
      </c>
      <c r="J94" s="1193">
        <v>0</v>
      </c>
      <c r="K94" s="1193">
        <v>0</v>
      </c>
      <c r="L94" s="1193">
        <v>0</v>
      </c>
      <c r="M94" s="1193">
        <v>0</v>
      </c>
      <c r="N94" s="1193">
        <f>SUM(N91:N93)</f>
        <v>0</v>
      </c>
      <c r="O94" s="1194">
        <f t="shared" si="11"/>
        <v>0</v>
      </c>
      <c r="P94" s="1921">
        <f t="shared" ref="P94:Q94" si="17">SUM(P91:P93)</f>
        <v>0</v>
      </c>
      <c r="Q94" s="1193">
        <f t="shared" si="17"/>
        <v>0</v>
      </c>
      <c r="R94" s="1195"/>
      <c r="S94" s="1195"/>
      <c r="T94" s="1196"/>
      <c r="U94" s="1197">
        <f>'Výdaje kapitol celkem'!CQ68</f>
        <v>0</v>
      </c>
      <c r="V94" s="1198">
        <f>+U94-N94</f>
        <v>0</v>
      </c>
    </row>
    <row r="95" spans="1:22" s="1228" customFormat="1" ht="12" customHeight="1" outlineLevel="1" x14ac:dyDescent="0.25">
      <c r="A95" s="1200"/>
      <c r="B95" s="1224" t="s">
        <v>204</v>
      </c>
      <c r="C95" s="1224" t="s">
        <v>573</v>
      </c>
      <c r="D95" s="1224"/>
      <c r="E95" s="1225"/>
      <c r="F95" s="1225"/>
      <c r="G95" s="1226"/>
      <c r="H95" s="1225" t="s">
        <v>793</v>
      </c>
      <c r="I95" s="1169">
        <v>0</v>
      </c>
      <c r="J95" s="1169"/>
      <c r="K95" s="1169"/>
      <c r="L95" s="1169"/>
      <c r="M95" s="1169"/>
      <c r="N95" s="1169"/>
      <c r="O95" s="1170">
        <f t="shared" si="11"/>
        <v>0</v>
      </c>
      <c r="P95" s="1918">
        <f>+N95</f>
        <v>0</v>
      </c>
      <c r="Q95" s="1171"/>
      <c r="R95" s="1172"/>
      <c r="S95" s="1172"/>
      <c r="T95" s="1169"/>
      <c r="U95" s="1141"/>
      <c r="V95" s="1227"/>
    </row>
    <row r="96" spans="1:22" s="1228" customFormat="1" ht="12" customHeight="1" outlineLevel="1" thickBot="1" x14ac:dyDescent="0.3">
      <c r="A96" s="1201">
        <v>3749</v>
      </c>
      <c r="B96" s="1252" t="s">
        <v>204</v>
      </c>
      <c r="C96" s="1252" t="s">
        <v>773</v>
      </c>
      <c r="D96" s="1252"/>
      <c r="E96" s="1250"/>
      <c r="F96" s="1250"/>
      <c r="G96" s="1251"/>
      <c r="H96" s="1250" t="s">
        <v>793</v>
      </c>
      <c r="I96" s="1186">
        <v>130000</v>
      </c>
      <c r="J96" s="1186">
        <v>50000</v>
      </c>
      <c r="K96" s="1186">
        <v>50000</v>
      </c>
      <c r="L96" s="1186">
        <v>50000</v>
      </c>
      <c r="M96" s="1186">
        <v>243600</v>
      </c>
      <c r="N96" s="1186">
        <f>'[6]Příroda 3749'!$B$25</f>
        <v>243600</v>
      </c>
      <c r="O96" s="1222">
        <f t="shared" si="11"/>
        <v>0</v>
      </c>
      <c r="P96" s="1926">
        <f>+N96</f>
        <v>243600</v>
      </c>
      <c r="Q96" s="1188"/>
      <c r="R96" s="1189"/>
      <c r="S96" s="1189"/>
      <c r="T96" s="1186"/>
      <c r="U96" s="1141"/>
      <c r="V96" s="1227"/>
    </row>
    <row r="97" spans="1:22" ht="14.25" thickBot="1" x14ac:dyDescent="0.3">
      <c r="A97" s="2560" t="s">
        <v>778</v>
      </c>
      <c r="B97" s="2561"/>
      <c r="C97" s="1190"/>
      <c r="D97" s="1190"/>
      <c r="E97" s="1191"/>
      <c r="F97" s="1191"/>
      <c r="G97" s="1192"/>
      <c r="H97" s="1191"/>
      <c r="I97" s="1193">
        <f>SUM(I95:I96)</f>
        <v>130000</v>
      </c>
      <c r="J97" s="1193">
        <v>50000</v>
      </c>
      <c r="K97" s="1193">
        <v>50000</v>
      </c>
      <c r="L97" s="1193">
        <v>50000</v>
      </c>
      <c r="M97" s="1193">
        <v>243600</v>
      </c>
      <c r="N97" s="1193">
        <f>SUM(N95:N96)</f>
        <v>243600</v>
      </c>
      <c r="O97" s="1194">
        <f t="shared" si="11"/>
        <v>0</v>
      </c>
      <c r="P97" s="1921">
        <f>SUM(P95:P96)</f>
        <v>243600</v>
      </c>
      <c r="Q97" s="1193">
        <f>SUM(Q95:Q96)</f>
        <v>0</v>
      </c>
      <c r="R97" s="1195"/>
      <c r="S97" s="1195"/>
      <c r="T97" s="1196"/>
      <c r="U97" s="1197">
        <f>'Výdaje kapitol celkem'!CX68</f>
        <v>243600</v>
      </c>
      <c r="V97" s="1198">
        <f>+U97-N97</f>
        <v>0</v>
      </c>
    </row>
    <row r="98" spans="1:22" s="1228" customFormat="1" ht="12" customHeight="1" outlineLevel="1" x14ac:dyDescent="0.25">
      <c r="A98" s="1200"/>
      <c r="B98" s="1224"/>
      <c r="C98" s="1224"/>
      <c r="D98" s="1224"/>
      <c r="E98" s="1225"/>
      <c r="F98" s="1225"/>
      <c r="G98" s="1226"/>
      <c r="H98" s="1225" t="s">
        <v>793</v>
      </c>
      <c r="I98" s="1169"/>
      <c r="J98" s="1169"/>
      <c r="K98" s="1169"/>
      <c r="L98" s="1169"/>
      <c r="M98" s="1169"/>
      <c r="N98" s="1169"/>
      <c r="O98" s="1170">
        <f t="shared" si="11"/>
        <v>0</v>
      </c>
      <c r="P98" s="1918">
        <f>+N98</f>
        <v>0</v>
      </c>
      <c r="Q98" s="1171"/>
      <c r="R98" s="1172"/>
      <c r="S98" s="1172"/>
      <c r="T98" s="1169"/>
      <c r="U98" s="1141"/>
      <c r="V98" s="1227"/>
    </row>
    <row r="99" spans="1:22" s="1228" customFormat="1" ht="12" customHeight="1" outlineLevel="1" x14ac:dyDescent="0.25">
      <c r="A99" s="1200"/>
      <c r="B99" s="1224"/>
      <c r="C99" s="1224" t="s">
        <v>1823</v>
      </c>
      <c r="D99" s="1224"/>
      <c r="E99" s="1225"/>
      <c r="F99" s="1225"/>
      <c r="G99" s="1226"/>
      <c r="H99" s="1225" t="s">
        <v>793</v>
      </c>
      <c r="I99" s="1169">
        <v>10000</v>
      </c>
      <c r="J99" s="1169"/>
      <c r="K99" s="1169"/>
      <c r="L99" s="1169"/>
      <c r="M99" s="1169"/>
      <c r="N99" s="1169"/>
      <c r="O99" s="1170">
        <f t="shared" si="11"/>
        <v>0</v>
      </c>
      <c r="P99" s="1918"/>
      <c r="Q99" s="1171"/>
      <c r="R99" s="1172"/>
      <c r="S99" s="1172"/>
      <c r="T99" s="1169"/>
      <c r="U99" s="1141"/>
      <c r="V99" s="1227"/>
    </row>
    <row r="100" spans="1:22" s="1228" customFormat="1" ht="12" customHeight="1" outlineLevel="1" x14ac:dyDescent="0.25">
      <c r="A100" s="1200"/>
      <c r="B100" s="1224"/>
      <c r="C100" s="1224" t="s">
        <v>268</v>
      </c>
      <c r="D100" s="1224"/>
      <c r="E100" s="1225"/>
      <c r="F100" s="1225"/>
      <c r="G100" s="1226"/>
      <c r="H100" s="1225" t="s">
        <v>793</v>
      </c>
      <c r="I100" s="1169">
        <v>400000</v>
      </c>
      <c r="J100" s="1169">
        <v>300000</v>
      </c>
      <c r="K100" s="1169">
        <v>300000</v>
      </c>
      <c r="L100" s="1169">
        <v>300000</v>
      </c>
      <c r="M100" s="1169">
        <v>300000</v>
      </c>
      <c r="N100" s="1169">
        <f>[5]Koupaliště!$B$5</f>
        <v>300000</v>
      </c>
      <c r="O100" s="1170">
        <f t="shared" si="11"/>
        <v>0</v>
      </c>
      <c r="P100" s="1918">
        <f>+N100</f>
        <v>300000</v>
      </c>
      <c r="Q100" s="1171"/>
      <c r="R100" s="1172"/>
      <c r="S100" s="1172"/>
      <c r="T100" s="1169"/>
      <c r="U100" s="1141"/>
      <c r="V100" s="1227"/>
    </row>
    <row r="101" spans="1:22" s="1228" customFormat="1" ht="12" customHeight="1" outlineLevel="1" thickBot="1" x14ac:dyDescent="0.3">
      <c r="A101" s="1201">
        <v>3412</v>
      </c>
      <c r="B101" s="1258" t="s">
        <v>360</v>
      </c>
      <c r="C101" s="1258" t="s">
        <v>1197</v>
      </c>
      <c r="D101" s="1258"/>
      <c r="E101" s="1259"/>
      <c r="F101" s="1259"/>
      <c r="G101" s="1260"/>
      <c r="H101" s="1259" t="s">
        <v>936</v>
      </c>
      <c r="I101" s="1261">
        <v>28538023</v>
      </c>
      <c r="J101" s="1261">
        <v>1000000</v>
      </c>
      <c r="K101" s="1261">
        <v>2000000</v>
      </c>
      <c r="L101" s="1261">
        <v>2150000</v>
      </c>
      <c r="M101" s="1261">
        <v>2074325</v>
      </c>
      <c r="N101" s="1261">
        <f>[5]Koupaliště!$B$4</f>
        <v>2074325</v>
      </c>
      <c r="O101" s="1262">
        <f t="shared" si="11"/>
        <v>0</v>
      </c>
      <c r="P101" s="1928">
        <f>+N101</f>
        <v>2074325</v>
      </c>
      <c r="Q101" s="1261"/>
      <c r="R101" s="1189"/>
      <c r="S101" s="1189"/>
      <c r="T101" s="1186"/>
      <c r="U101" s="1141"/>
      <c r="V101" s="1227"/>
    </row>
    <row r="102" spans="1:22" ht="14.25" thickBot="1" x14ac:dyDescent="0.3">
      <c r="A102" s="2560" t="s">
        <v>779</v>
      </c>
      <c r="B102" s="2561"/>
      <c r="C102" s="1190"/>
      <c r="D102" s="1190"/>
      <c r="E102" s="1191"/>
      <c r="F102" s="1191"/>
      <c r="G102" s="1192"/>
      <c r="H102" s="1191"/>
      <c r="I102" s="1193">
        <f>SUM(I98:I101)</f>
        <v>28948023</v>
      </c>
      <c r="J102" s="1193">
        <v>1300000</v>
      </c>
      <c r="K102" s="1193">
        <v>2300000</v>
      </c>
      <c r="L102" s="1193">
        <v>2450000</v>
      </c>
      <c r="M102" s="1193">
        <v>2374325</v>
      </c>
      <c r="N102" s="1193">
        <f>SUM(N98:N101)</f>
        <v>2374325</v>
      </c>
      <c r="O102" s="1194">
        <f t="shared" si="11"/>
        <v>0</v>
      </c>
      <c r="P102" s="1921">
        <f>SUM(P100:P101)</f>
        <v>2374325</v>
      </c>
      <c r="Q102" s="1193">
        <f>SUM(Q100:Q101)</f>
        <v>0</v>
      </c>
      <c r="R102" s="1195"/>
      <c r="S102" s="1195"/>
      <c r="T102" s="1196"/>
      <c r="U102" s="1197">
        <f>'Výdaje kapitol celkem'!AQ68</f>
        <v>2374325</v>
      </c>
      <c r="V102" s="1198">
        <f>+U102-N102</f>
        <v>0</v>
      </c>
    </row>
    <row r="103" spans="1:22" s="1228" customFormat="1" ht="12" hidden="1" customHeight="1" outlineLevel="1" x14ac:dyDescent="0.25">
      <c r="A103" s="1263"/>
      <c r="B103" s="1165" t="s">
        <v>188</v>
      </c>
      <c r="C103" s="1224" t="s">
        <v>807</v>
      </c>
      <c r="D103" s="1224"/>
      <c r="E103" s="1225"/>
      <c r="F103" s="1225"/>
      <c r="G103" s="1226"/>
      <c r="H103" s="1225" t="s">
        <v>793</v>
      </c>
      <c r="I103" s="1169">
        <v>398360</v>
      </c>
      <c r="J103" s="1169">
        <v>0</v>
      </c>
      <c r="K103" s="1169">
        <v>0</v>
      </c>
      <c r="L103" s="1169">
        <v>0</v>
      </c>
      <c r="M103" s="1169">
        <v>0</v>
      </c>
      <c r="N103" s="1169">
        <f>[5]ZŠ!$B$8</f>
        <v>0</v>
      </c>
      <c r="O103" s="1170">
        <f t="shared" si="11"/>
        <v>0</v>
      </c>
      <c r="P103" s="1918">
        <f>+N103</f>
        <v>0</v>
      </c>
      <c r="Q103" s="1171"/>
      <c r="R103" s="1172"/>
      <c r="S103" s="1172"/>
      <c r="T103" s="1169"/>
      <c r="U103" s="1141"/>
      <c r="V103" s="1227"/>
    </row>
    <row r="104" spans="1:22" s="1228" customFormat="1" ht="12" hidden="1" customHeight="1" outlineLevel="1" x14ac:dyDescent="0.25">
      <c r="A104" s="1223"/>
      <c r="B104" s="1165" t="s">
        <v>188</v>
      </c>
      <c r="C104" s="1224" t="s">
        <v>358</v>
      </c>
      <c r="D104" s="1224"/>
      <c r="E104" s="1225"/>
      <c r="F104" s="1225"/>
      <c r="G104" s="1226"/>
      <c r="H104" s="1225" t="s">
        <v>793</v>
      </c>
      <c r="I104" s="1169">
        <v>0</v>
      </c>
      <c r="J104" s="1169">
        <v>0</v>
      </c>
      <c r="K104" s="1169">
        <v>0</v>
      </c>
      <c r="L104" s="1169">
        <v>0</v>
      </c>
      <c r="M104" s="1169">
        <v>0</v>
      </c>
      <c r="N104" s="1169">
        <f>[5]ZŠ!$B$7</f>
        <v>0</v>
      </c>
      <c r="O104" s="1170">
        <f t="shared" si="11"/>
        <v>0</v>
      </c>
      <c r="P104" s="1918">
        <f>+N104</f>
        <v>0</v>
      </c>
      <c r="Q104" s="1171"/>
      <c r="R104" s="1172"/>
      <c r="S104" s="1172"/>
      <c r="T104" s="1169"/>
      <c r="U104" s="1141"/>
      <c r="V104" s="1227"/>
    </row>
    <row r="105" spans="1:22" s="1228" customFormat="1" ht="12" hidden="1" customHeight="1" outlineLevel="1" x14ac:dyDescent="0.25">
      <c r="A105" s="1223"/>
      <c r="B105" s="1165" t="s">
        <v>188</v>
      </c>
      <c r="C105" s="1224" t="s">
        <v>604</v>
      </c>
      <c r="D105" s="1224"/>
      <c r="E105" s="1225"/>
      <c r="F105" s="1225"/>
      <c r="G105" s="1226"/>
      <c r="H105" s="1225" t="s">
        <v>793</v>
      </c>
      <c r="I105" s="1169">
        <v>22400</v>
      </c>
      <c r="J105" s="1169">
        <v>30000</v>
      </c>
      <c r="K105" s="1169">
        <v>30000</v>
      </c>
      <c r="L105" s="1169">
        <v>0</v>
      </c>
      <c r="M105" s="1169">
        <v>0</v>
      </c>
      <c r="N105" s="1169">
        <f>[5]ZŠ!$B$22</f>
        <v>0</v>
      </c>
      <c r="O105" s="1170">
        <f t="shared" si="11"/>
        <v>0</v>
      </c>
      <c r="P105" s="1918">
        <f>+N105</f>
        <v>0</v>
      </c>
      <c r="Q105" s="1171"/>
      <c r="R105" s="1172"/>
      <c r="S105" s="1172"/>
      <c r="T105" s="1169"/>
      <c r="U105" s="1141"/>
      <c r="V105" s="1227"/>
    </row>
    <row r="106" spans="1:22" s="1228" customFormat="1" ht="12" hidden="1" customHeight="1" outlineLevel="1" x14ac:dyDescent="0.25">
      <c r="A106" s="1223"/>
      <c r="B106" s="1165" t="s">
        <v>188</v>
      </c>
      <c r="C106" s="1224" t="s">
        <v>1864</v>
      </c>
      <c r="D106" s="1224"/>
      <c r="E106" s="1225"/>
      <c r="F106" s="1225"/>
      <c r="G106" s="1226"/>
      <c r="H106" s="1225"/>
      <c r="I106" s="1169">
        <v>285000</v>
      </c>
      <c r="J106" s="1169"/>
      <c r="K106" s="1169"/>
      <c r="L106" s="1169"/>
      <c r="M106" s="1169"/>
      <c r="N106" s="1169"/>
      <c r="O106" s="1170">
        <f t="shared" si="11"/>
        <v>0</v>
      </c>
      <c r="P106" s="1918"/>
      <c r="Q106" s="1171"/>
      <c r="R106" s="1172"/>
      <c r="S106" s="1172"/>
      <c r="T106" s="1169"/>
      <c r="U106" s="1141"/>
      <c r="V106" s="1227"/>
    </row>
    <row r="107" spans="1:22" s="1228" customFormat="1" ht="12" hidden="1" customHeight="1" outlineLevel="1" x14ac:dyDescent="0.25">
      <c r="A107" s="1223"/>
      <c r="B107" s="1165" t="s">
        <v>188</v>
      </c>
      <c r="C107" s="1224" t="s">
        <v>957</v>
      </c>
      <c r="D107" s="1224"/>
      <c r="E107" s="1225"/>
      <c r="F107" s="1225"/>
      <c r="G107" s="1226"/>
      <c r="H107" s="1225"/>
      <c r="I107" s="1169">
        <v>50000</v>
      </c>
      <c r="J107" s="1169"/>
      <c r="K107" s="1169"/>
      <c r="L107" s="1169"/>
      <c r="M107" s="1169"/>
      <c r="N107" s="1169"/>
      <c r="O107" s="1170">
        <f t="shared" si="11"/>
        <v>0</v>
      </c>
      <c r="P107" s="1918"/>
      <c r="Q107" s="1171"/>
      <c r="R107" s="1172"/>
      <c r="S107" s="1172"/>
      <c r="T107" s="1169"/>
      <c r="U107" s="1141"/>
      <c r="V107" s="1227"/>
    </row>
    <row r="108" spans="1:22" s="1228" customFormat="1" ht="12" hidden="1" customHeight="1" outlineLevel="1" x14ac:dyDescent="0.25">
      <c r="A108" s="1223"/>
      <c r="B108" s="1165" t="s">
        <v>188</v>
      </c>
      <c r="C108" s="1224" t="s">
        <v>1865</v>
      </c>
      <c r="D108" s="1224"/>
      <c r="E108" s="1225"/>
      <c r="F108" s="1225"/>
      <c r="G108" s="1226"/>
      <c r="H108" s="1225"/>
      <c r="I108" s="1169">
        <v>110000</v>
      </c>
      <c r="J108" s="1169"/>
      <c r="K108" s="1169"/>
      <c r="L108" s="1169"/>
      <c r="M108" s="1169"/>
      <c r="N108" s="1169"/>
      <c r="O108" s="1170">
        <f t="shared" si="11"/>
        <v>0</v>
      </c>
      <c r="P108" s="1918"/>
      <c r="Q108" s="1171"/>
      <c r="R108" s="1172"/>
      <c r="S108" s="1172"/>
      <c r="T108" s="1169"/>
      <c r="U108" s="1141"/>
      <c r="V108" s="1227"/>
    </row>
    <row r="109" spans="1:22" s="1228" customFormat="1" ht="12" hidden="1" customHeight="1" outlineLevel="1" x14ac:dyDescent="0.25">
      <c r="A109" s="1223"/>
      <c r="B109" s="1165" t="s">
        <v>188</v>
      </c>
      <c r="C109" s="1224" t="s">
        <v>808</v>
      </c>
      <c r="D109" s="1224"/>
      <c r="E109" s="1225"/>
      <c r="F109" s="1225"/>
      <c r="G109" s="1226"/>
      <c r="H109" s="1225" t="s">
        <v>793</v>
      </c>
      <c r="I109" s="1169">
        <v>0</v>
      </c>
      <c r="J109" s="1169">
        <v>0</v>
      </c>
      <c r="K109" s="1169">
        <v>0</v>
      </c>
      <c r="L109" s="1169">
        <v>0</v>
      </c>
      <c r="M109" s="1169">
        <v>0</v>
      </c>
      <c r="N109" s="1169">
        <f>[5]ZŠ!$B$30</f>
        <v>0</v>
      </c>
      <c r="O109" s="1170">
        <f t="shared" si="11"/>
        <v>0</v>
      </c>
      <c r="P109" s="1918">
        <f>+N109</f>
        <v>0</v>
      </c>
      <c r="Q109" s="1171"/>
      <c r="R109" s="1172"/>
      <c r="S109" s="1172"/>
      <c r="T109" s="1169"/>
      <c r="U109" s="1141"/>
      <c r="V109" s="1227"/>
    </row>
    <row r="110" spans="1:22" s="1228" customFormat="1" ht="12" hidden="1" customHeight="1" outlineLevel="1" x14ac:dyDescent="0.25">
      <c r="A110" s="1223"/>
      <c r="B110" s="1165" t="s">
        <v>188</v>
      </c>
      <c r="C110" s="1224" t="s">
        <v>765</v>
      </c>
      <c r="D110" s="1224"/>
      <c r="E110" s="1225"/>
      <c r="F110" s="1225"/>
      <c r="G110" s="1226"/>
      <c r="H110" s="1225" t="s">
        <v>793</v>
      </c>
      <c r="I110" s="1169">
        <v>0</v>
      </c>
      <c r="J110" s="1169">
        <v>0</v>
      </c>
      <c r="K110" s="1169">
        <v>0</v>
      </c>
      <c r="L110" s="1169">
        <v>0</v>
      </c>
      <c r="M110" s="1169">
        <v>0</v>
      </c>
      <c r="N110" s="1169">
        <f>[5]ZŠ!$B$29</f>
        <v>0</v>
      </c>
      <c r="O110" s="1170">
        <f t="shared" si="11"/>
        <v>0</v>
      </c>
      <c r="P110" s="1918">
        <f>+N110</f>
        <v>0</v>
      </c>
      <c r="Q110" s="1171"/>
      <c r="R110" s="1172"/>
      <c r="S110" s="1172"/>
      <c r="T110" s="1169"/>
      <c r="U110" s="1141"/>
      <c r="V110" s="1227"/>
    </row>
    <row r="111" spans="1:22" s="1228" customFormat="1" ht="12" hidden="1" customHeight="1" outlineLevel="1" x14ac:dyDescent="0.25">
      <c r="A111" s="1223"/>
      <c r="B111" s="1215" t="s">
        <v>188</v>
      </c>
      <c r="C111" s="1253" t="s">
        <v>926</v>
      </c>
      <c r="D111" s="1253"/>
      <c r="E111" s="1254"/>
      <c r="F111" s="1254"/>
      <c r="G111" s="1255"/>
      <c r="H111" s="1254" t="s">
        <v>4</v>
      </c>
      <c r="I111" s="1219">
        <v>0</v>
      </c>
      <c r="J111" s="1219">
        <v>0</v>
      </c>
      <c r="K111" s="1219">
        <v>0</v>
      </c>
      <c r="L111" s="1219">
        <v>0</v>
      </c>
      <c r="M111" s="1219">
        <v>0</v>
      </c>
      <c r="N111" s="1219">
        <f>[5]ZŠ!$B$44</f>
        <v>0</v>
      </c>
      <c r="O111" s="1220">
        <f t="shared" si="11"/>
        <v>0</v>
      </c>
      <c r="P111" s="1925"/>
      <c r="Q111" s="1221"/>
      <c r="R111" s="1172"/>
      <c r="S111" s="1172"/>
      <c r="T111" s="1169"/>
      <c r="U111" s="1141"/>
      <c r="V111" s="1227"/>
    </row>
    <row r="112" spans="1:22" s="1228" customFormat="1" ht="12" hidden="1" customHeight="1" outlineLevel="1" x14ac:dyDescent="0.25">
      <c r="A112" s="1223"/>
      <c r="B112" s="1215" t="s">
        <v>188</v>
      </c>
      <c r="C112" s="1253" t="s">
        <v>925</v>
      </c>
      <c r="D112" s="1253"/>
      <c r="E112" s="1254"/>
      <c r="F112" s="1254"/>
      <c r="G112" s="1255"/>
      <c r="H112" s="1254" t="s">
        <v>4</v>
      </c>
      <c r="I112" s="1219">
        <v>0</v>
      </c>
      <c r="J112" s="1219">
        <v>0</v>
      </c>
      <c r="K112" s="1219">
        <v>0</v>
      </c>
      <c r="L112" s="1219">
        <v>0</v>
      </c>
      <c r="M112" s="1219">
        <v>0</v>
      </c>
      <c r="N112" s="1219">
        <f>[5]ZŠ!$B$43</f>
        <v>0</v>
      </c>
      <c r="O112" s="1220">
        <f t="shared" si="11"/>
        <v>0</v>
      </c>
      <c r="P112" s="1925"/>
      <c r="Q112" s="1221"/>
      <c r="R112" s="1172"/>
      <c r="S112" s="1172"/>
      <c r="T112" s="1169"/>
      <c r="U112" s="1141"/>
      <c r="V112" s="1227"/>
    </row>
    <row r="113" spans="1:22" s="1228" customFormat="1" ht="12" hidden="1" customHeight="1" outlineLevel="1" x14ac:dyDescent="0.25">
      <c r="A113" s="1223"/>
      <c r="B113" s="1165" t="s">
        <v>188</v>
      </c>
      <c r="C113" s="1224" t="s">
        <v>764</v>
      </c>
      <c r="D113" s="1224"/>
      <c r="E113" s="1225"/>
      <c r="F113" s="1225"/>
      <c r="G113" s="1226"/>
      <c r="H113" s="1225" t="s">
        <v>793</v>
      </c>
      <c r="I113" s="1169">
        <v>0</v>
      </c>
      <c r="J113" s="1169">
        <v>0</v>
      </c>
      <c r="K113" s="1169">
        <v>0</v>
      </c>
      <c r="L113" s="1169">
        <v>0</v>
      </c>
      <c r="M113" s="1169">
        <v>0</v>
      </c>
      <c r="N113" s="1169">
        <f>[5]ZŠ!$B$57</f>
        <v>0</v>
      </c>
      <c r="O113" s="1170">
        <f t="shared" si="11"/>
        <v>0</v>
      </c>
      <c r="P113" s="1918">
        <f>+N113</f>
        <v>0</v>
      </c>
      <c r="Q113" s="1171"/>
      <c r="R113" s="1172"/>
      <c r="S113" s="1172"/>
      <c r="T113" s="1169"/>
      <c r="U113" s="1141"/>
      <c r="V113" s="1227"/>
    </row>
    <row r="114" spans="1:22" s="1228" customFormat="1" ht="12" hidden="1" customHeight="1" outlineLevel="1" x14ac:dyDescent="0.25">
      <c r="A114" s="1223"/>
      <c r="B114" s="1815" t="s">
        <v>188</v>
      </c>
      <c r="C114" s="1816" t="s">
        <v>1759</v>
      </c>
      <c r="D114" s="1816"/>
      <c r="E114" s="1817"/>
      <c r="F114" s="1817"/>
      <c r="G114" s="1818"/>
      <c r="H114" s="1817" t="s">
        <v>833</v>
      </c>
      <c r="I114" s="1819"/>
      <c r="J114" s="1819">
        <v>285000</v>
      </c>
      <c r="K114" s="1819">
        <v>285000</v>
      </c>
      <c r="L114" s="1819">
        <v>0</v>
      </c>
      <c r="M114" s="1819">
        <v>0</v>
      </c>
      <c r="N114" s="1819">
        <f>[5]ZŠ!$B$56</f>
        <v>0</v>
      </c>
      <c r="O114" s="1820">
        <f t="shared" si="11"/>
        <v>0</v>
      </c>
      <c r="P114" s="1918">
        <f>+N114</f>
        <v>0</v>
      </c>
      <c r="Q114" s="1171"/>
      <c r="R114" s="1172"/>
      <c r="S114" s="1172"/>
      <c r="T114" s="1169"/>
      <c r="U114" s="1141"/>
      <c r="V114" s="1227"/>
    </row>
    <row r="115" spans="1:22" s="1228" customFormat="1" ht="12" hidden="1" customHeight="1" outlineLevel="1" x14ac:dyDescent="0.25">
      <c r="A115" s="1223"/>
      <c r="B115" s="1165" t="s">
        <v>188</v>
      </c>
      <c r="C115" s="1224" t="s">
        <v>956</v>
      </c>
      <c r="D115" s="1224"/>
      <c r="E115" s="1225"/>
      <c r="F115" s="1225"/>
      <c r="G115" s="1226"/>
      <c r="H115" s="1225" t="s">
        <v>793</v>
      </c>
      <c r="I115" s="1169">
        <v>0</v>
      </c>
      <c r="J115" s="1169">
        <v>0</v>
      </c>
      <c r="K115" s="1169">
        <v>0</v>
      </c>
      <c r="L115" s="1169">
        <v>0</v>
      </c>
      <c r="M115" s="1169">
        <v>0</v>
      </c>
      <c r="N115" s="1169">
        <f>[5]ZŠ!$B$70</f>
        <v>0</v>
      </c>
      <c r="O115" s="1170">
        <f t="shared" si="11"/>
        <v>0</v>
      </c>
      <c r="P115" s="1918">
        <f>+N115</f>
        <v>0</v>
      </c>
      <c r="Q115" s="1171"/>
      <c r="R115" s="1172"/>
      <c r="S115" s="1172"/>
      <c r="T115" s="1169"/>
      <c r="U115" s="1141"/>
      <c r="V115" s="1227"/>
    </row>
    <row r="116" spans="1:22" s="1228" customFormat="1" ht="12" hidden="1" customHeight="1" outlineLevel="1" x14ac:dyDescent="0.25">
      <c r="A116" s="1223"/>
      <c r="B116" s="1165" t="s">
        <v>188</v>
      </c>
      <c r="C116" s="1224" t="s">
        <v>1758</v>
      </c>
      <c r="D116" s="1224"/>
      <c r="E116" s="1225"/>
      <c r="F116" s="1225"/>
      <c r="G116" s="1226"/>
      <c r="H116" s="1225" t="s">
        <v>793</v>
      </c>
      <c r="I116" s="1169">
        <v>0</v>
      </c>
      <c r="J116" s="1169">
        <v>0</v>
      </c>
      <c r="K116" s="1169">
        <v>0</v>
      </c>
      <c r="L116" s="1169">
        <v>0</v>
      </c>
      <c r="M116" s="1169">
        <v>0</v>
      </c>
      <c r="N116" s="1169">
        <f>[5]ZŠ!$B$83</f>
        <v>0</v>
      </c>
      <c r="O116" s="1170">
        <f t="shared" si="11"/>
        <v>0</v>
      </c>
      <c r="P116" s="1918">
        <f>+N116</f>
        <v>0</v>
      </c>
      <c r="Q116" s="1171"/>
      <c r="R116" s="1172"/>
      <c r="S116" s="1172"/>
      <c r="T116" s="1169"/>
      <c r="U116" s="1141"/>
      <c r="V116" s="1227"/>
    </row>
    <row r="117" spans="1:22" s="1228" customFormat="1" ht="12" hidden="1" customHeight="1" outlineLevel="1" x14ac:dyDescent="0.25">
      <c r="A117" s="1223"/>
      <c r="B117" s="1215" t="s">
        <v>188</v>
      </c>
      <c r="C117" s="1253" t="s">
        <v>955</v>
      </c>
      <c r="D117" s="1253" t="s">
        <v>1028</v>
      </c>
      <c r="E117" s="1254"/>
      <c r="F117" s="1254"/>
      <c r="G117" s="1255"/>
      <c r="H117" s="1254" t="s">
        <v>985</v>
      </c>
      <c r="I117" s="1219">
        <v>7515000</v>
      </c>
      <c r="J117" s="1219">
        <v>0</v>
      </c>
      <c r="K117" s="1219">
        <v>0</v>
      </c>
      <c r="L117" s="1219">
        <v>0</v>
      </c>
      <c r="M117" s="1219">
        <v>0</v>
      </c>
      <c r="N117" s="1219">
        <f>[5]ZŠ!$B$69</f>
        <v>0</v>
      </c>
      <c r="O117" s="1220">
        <f t="shared" si="11"/>
        <v>0</v>
      </c>
      <c r="P117" s="1925"/>
      <c r="Q117" s="1219">
        <f>+'Souhrn příjmů a výdajů 2020'!J115</f>
        <v>0</v>
      </c>
      <c r="R117" s="1172"/>
      <c r="S117" s="1172"/>
      <c r="T117" s="1169"/>
      <c r="U117" s="1141"/>
      <c r="V117" s="1227"/>
    </row>
    <row r="118" spans="1:22" s="1228" customFormat="1" ht="12" hidden="1" customHeight="1" outlineLevel="1" thickBot="1" x14ac:dyDescent="0.3">
      <c r="A118" s="1264"/>
      <c r="B118" s="1265" t="s">
        <v>188</v>
      </c>
      <c r="C118" s="1266"/>
      <c r="D118" s="1266"/>
      <c r="E118" s="1267"/>
      <c r="F118" s="1268"/>
      <c r="G118" s="1269"/>
      <c r="H118" s="1267" t="s">
        <v>793</v>
      </c>
      <c r="I118" s="1270">
        <v>0</v>
      </c>
      <c r="J118" s="1270"/>
      <c r="K118" s="1270"/>
      <c r="L118" s="1270"/>
      <c r="M118" s="1270"/>
      <c r="N118" s="1270"/>
      <c r="O118" s="1271">
        <f t="shared" si="11"/>
        <v>0</v>
      </c>
      <c r="P118" s="1929">
        <f>+I118</f>
        <v>0</v>
      </c>
      <c r="Q118" s="1270"/>
      <c r="R118" s="1189"/>
      <c r="S118" s="1189"/>
      <c r="T118" s="1186"/>
      <c r="U118" s="1141"/>
      <c r="V118" s="1227"/>
    </row>
    <row r="119" spans="1:22" ht="14.25" collapsed="1" thickBot="1" x14ac:dyDescent="0.3">
      <c r="A119" s="2560" t="s">
        <v>253</v>
      </c>
      <c r="B119" s="2561"/>
      <c r="C119" s="1190"/>
      <c r="D119" s="1190"/>
      <c r="E119" s="1191"/>
      <c r="F119" s="1191"/>
      <c r="G119" s="1192"/>
      <c r="H119" s="1191"/>
      <c r="I119" s="1193">
        <f>SUM(I103:I118)</f>
        <v>8380760</v>
      </c>
      <c r="J119" s="1193">
        <v>315000</v>
      </c>
      <c r="K119" s="1193">
        <v>315000</v>
      </c>
      <c r="L119" s="1193">
        <v>0</v>
      </c>
      <c r="M119" s="1193">
        <v>0</v>
      </c>
      <c r="N119" s="1193">
        <f>SUM(N103:N118)</f>
        <v>0</v>
      </c>
      <c r="O119" s="1194">
        <f t="shared" si="11"/>
        <v>0</v>
      </c>
      <c r="P119" s="1921">
        <f>SUM(P103:P118)</f>
        <v>0</v>
      </c>
      <c r="Q119" s="1193">
        <f>SUM(Q103:Q118)</f>
        <v>0</v>
      </c>
      <c r="R119" s="1195"/>
      <c r="S119" s="1195"/>
      <c r="T119" s="1196"/>
      <c r="U119" s="1197">
        <f>'Výdaje kapitol celkem'!AT68</f>
        <v>0</v>
      </c>
      <c r="V119" s="1198">
        <f>+U119-N119</f>
        <v>0</v>
      </c>
    </row>
    <row r="120" spans="1:22" s="1228" customFormat="1" ht="12" customHeight="1" outlineLevel="1" x14ac:dyDescent="0.25">
      <c r="A120" s="1223"/>
      <c r="B120" s="1246" t="s">
        <v>592</v>
      </c>
      <c r="C120" s="1224" t="s">
        <v>958</v>
      </c>
      <c r="D120" s="1224"/>
      <c r="E120" s="1225"/>
      <c r="F120" s="1225"/>
      <c r="G120" s="1226"/>
      <c r="H120" s="1225" t="s">
        <v>793</v>
      </c>
      <c r="I120" s="1169">
        <v>36300</v>
      </c>
      <c r="J120" s="1169">
        <v>60000</v>
      </c>
      <c r="K120" s="1169">
        <v>60000</v>
      </c>
      <c r="L120" s="1169">
        <v>0</v>
      </c>
      <c r="M120" s="1169">
        <v>0</v>
      </c>
      <c r="N120" s="1169">
        <f>'[5]Č.p. 65'!$B$5</f>
        <v>0</v>
      </c>
      <c r="O120" s="1170">
        <f t="shared" si="11"/>
        <v>0</v>
      </c>
      <c r="P120" s="1918">
        <f>+N120</f>
        <v>0</v>
      </c>
      <c r="Q120" s="1171"/>
      <c r="R120" s="1172"/>
      <c r="S120" s="1172"/>
      <c r="T120" s="1169"/>
      <c r="U120" s="1141"/>
      <c r="V120" s="1227"/>
    </row>
    <row r="121" spans="1:22" s="1228" customFormat="1" ht="12" customHeight="1" outlineLevel="1" x14ac:dyDescent="0.25">
      <c r="A121" s="1223"/>
      <c r="B121" s="1246" t="s">
        <v>592</v>
      </c>
      <c r="C121" s="1224" t="s">
        <v>586</v>
      </c>
      <c r="D121" s="1224"/>
      <c r="E121" s="1225"/>
      <c r="F121" s="1225"/>
      <c r="G121" s="1226"/>
      <c r="H121" s="1225" t="s">
        <v>793</v>
      </c>
      <c r="I121" s="1169">
        <v>30000</v>
      </c>
      <c r="J121" s="1169">
        <v>30000</v>
      </c>
      <c r="K121" s="1169">
        <v>30000</v>
      </c>
      <c r="L121" s="1169">
        <v>30000</v>
      </c>
      <c r="M121" s="1169">
        <v>5800</v>
      </c>
      <c r="N121" s="1169">
        <f>'[5]Č.p. 65'!$B$4</f>
        <v>5800</v>
      </c>
      <c r="O121" s="1170">
        <f t="shared" si="11"/>
        <v>0</v>
      </c>
      <c r="P121" s="1918">
        <f>+N121</f>
        <v>5800</v>
      </c>
      <c r="Q121" s="1171"/>
      <c r="R121" s="1172"/>
      <c r="S121" s="1172"/>
      <c r="T121" s="1169"/>
      <c r="U121" s="1141"/>
      <c r="V121" s="1227"/>
    </row>
    <row r="122" spans="1:22" s="1228" customFormat="1" ht="12" hidden="1" customHeight="1" outlineLevel="1" x14ac:dyDescent="0.25">
      <c r="A122" s="1223"/>
      <c r="B122" s="1246" t="s">
        <v>592</v>
      </c>
      <c r="C122" s="1224" t="s">
        <v>959</v>
      </c>
      <c r="D122" s="1224"/>
      <c r="E122" s="1225"/>
      <c r="F122" s="1225"/>
      <c r="G122" s="1226"/>
      <c r="H122" s="1225" t="s">
        <v>793</v>
      </c>
      <c r="I122" s="1169">
        <v>125000</v>
      </c>
      <c r="J122" s="1169"/>
      <c r="K122" s="1169"/>
      <c r="L122" s="1169"/>
      <c r="M122" s="1169"/>
      <c r="N122" s="1169"/>
      <c r="O122" s="1170">
        <f t="shared" si="11"/>
        <v>0</v>
      </c>
      <c r="P122" s="1918">
        <f>+N122</f>
        <v>0</v>
      </c>
      <c r="Q122" s="1171"/>
      <c r="R122" s="1172"/>
      <c r="S122" s="1172"/>
      <c r="T122" s="1169"/>
      <c r="U122" s="1141"/>
      <c r="V122" s="1227"/>
    </row>
    <row r="123" spans="1:22" s="1228" customFormat="1" ht="12" hidden="1" customHeight="1" outlineLevel="1" x14ac:dyDescent="0.25">
      <c r="A123" s="1223"/>
      <c r="B123" s="1246" t="s">
        <v>592</v>
      </c>
      <c r="C123" s="1224" t="s">
        <v>960</v>
      </c>
      <c r="D123" s="1224"/>
      <c r="E123" s="1225"/>
      <c r="F123" s="1225"/>
      <c r="G123" s="1226"/>
      <c r="H123" s="1225" t="s">
        <v>793</v>
      </c>
      <c r="I123" s="1169">
        <v>0</v>
      </c>
      <c r="J123" s="1169"/>
      <c r="K123" s="1169"/>
      <c r="L123" s="1169"/>
      <c r="M123" s="1169"/>
      <c r="N123" s="1169"/>
      <c r="O123" s="1170">
        <f t="shared" si="11"/>
        <v>0</v>
      </c>
      <c r="P123" s="1918">
        <f>+N123</f>
        <v>0</v>
      </c>
      <c r="Q123" s="1171"/>
      <c r="R123" s="1172"/>
      <c r="S123" s="1172"/>
      <c r="T123" s="1169"/>
      <c r="U123" s="1141"/>
      <c r="V123" s="1227"/>
    </row>
    <row r="124" spans="1:22" s="1228" customFormat="1" ht="12" customHeight="1" outlineLevel="1" thickBot="1" x14ac:dyDescent="0.3">
      <c r="A124" s="1273">
        <v>3114</v>
      </c>
      <c r="B124" s="1249" t="s">
        <v>592</v>
      </c>
      <c r="C124" s="1252" t="s">
        <v>1866</v>
      </c>
      <c r="D124" s="1252"/>
      <c r="E124" s="1250"/>
      <c r="F124" s="1250"/>
      <c r="G124" s="1251"/>
      <c r="H124" s="1250" t="s">
        <v>793</v>
      </c>
      <c r="I124" s="1186">
        <v>41000</v>
      </c>
      <c r="J124" s="1186"/>
      <c r="K124" s="1186"/>
      <c r="L124" s="1186"/>
      <c r="M124" s="1186"/>
      <c r="N124" s="1186"/>
      <c r="O124" s="1222">
        <f t="shared" si="11"/>
        <v>0</v>
      </c>
      <c r="P124" s="1926">
        <f>+N124</f>
        <v>0</v>
      </c>
      <c r="Q124" s="1188"/>
      <c r="R124" s="1189"/>
      <c r="S124" s="1189"/>
      <c r="T124" s="1186"/>
      <c r="U124" s="1141"/>
      <c r="V124" s="1227"/>
    </row>
    <row r="125" spans="1:22" ht="14.25" thickBot="1" x14ac:dyDescent="0.3">
      <c r="A125" s="2560" t="s">
        <v>780</v>
      </c>
      <c r="B125" s="2561"/>
      <c r="C125" s="1190"/>
      <c r="D125" s="1190"/>
      <c r="E125" s="1191"/>
      <c r="F125" s="1191"/>
      <c r="G125" s="1192"/>
      <c r="H125" s="1191"/>
      <c r="I125" s="1193">
        <f t="shared" ref="I125:N125" si="18">SUM(I120:I124)</f>
        <v>232300</v>
      </c>
      <c r="J125" s="1193">
        <v>90000</v>
      </c>
      <c r="K125" s="1193">
        <v>90000</v>
      </c>
      <c r="L125" s="1193">
        <v>30000</v>
      </c>
      <c r="M125" s="1193">
        <v>5800</v>
      </c>
      <c r="N125" s="1193">
        <f t="shared" si="18"/>
        <v>5800</v>
      </c>
      <c r="O125" s="1194">
        <f t="shared" si="11"/>
        <v>0</v>
      </c>
      <c r="P125" s="1921">
        <f t="shared" ref="P125:Q125" si="19">SUM(P120:P124)</f>
        <v>5800</v>
      </c>
      <c r="Q125" s="1193">
        <f t="shared" si="19"/>
        <v>0</v>
      </c>
      <c r="R125" s="1195"/>
      <c r="S125" s="1195"/>
      <c r="T125" s="1196"/>
      <c r="U125" s="1197">
        <f>'Výdaje kapitol celkem'!AW68</f>
        <v>5800</v>
      </c>
      <c r="V125" s="1198">
        <f>+U125-N125</f>
        <v>0</v>
      </c>
    </row>
    <row r="126" spans="1:22" s="1228" customFormat="1" ht="14.25" hidden="1" outlineLevel="1" thickBot="1" x14ac:dyDescent="0.3">
      <c r="A126" s="1223"/>
      <c r="B126" s="1246" t="s">
        <v>593</v>
      </c>
      <c r="C126" s="1224" t="s">
        <v>606</v>
      </c>
      <c r="D126" s="1224"/>
      <c r="E126" s="1225"/>
      <c r="F126" s="1225"/>
      <c r="G126" s="1226"/>
      <c r="H126" s="1225" t="s">
        <v>793</v>
      </c>
      <c r="I126" s="1169">
        <v>0</v>
      </c>
      <c r="J126" s="1169"/>
      <c r="K126" s="1169"/>
      <c r="L126" s="1169"/>
      <c r="M126" s="1169"/>
      <c r="N126" s="1169"/>
      <c r="O126" s="1170">
        <f t="shared" si="11"/>
        <v>0</v>
      </c>
      <c r="P126" s="1918">
        <f>+N126</f>
        <v>0</v>
      </c>
      <c r="Q126" s="1171"/>
      <c r="R126" s="1172"/>
      <c r="S126" s="1172"/>
      <c r="T126" s="1169"/>
      <c r="U126" s="1141"/>
      <c r="V126" s="1227"/>
    </row>
    <row r="127" spans="1:22" s="1228" customFormat="1" ht="14.25" hidden="1" outlineLevel="1" thickBot="1" x14ac:dyDescent="0.3">
      <c r="A127" s="1223"/>
      <c r="B127" s="1246" t="s">
        <v>593</v>
      </c>
      <c r="C127" s="1224" t="s">
        <v>927</v>
      </c>
      <c r="D127" s="1224"/>
      <c r="E127" s="1225"/>
      <c r="F127" s="1225"/>
      <c r="G127" s="1226"/>
      <c r="H127" s="1225" t="s">
        <v>793</v>
      </c>
      <c r="I127" s="1169">
        <v>0</v>
      </c>
      <c r="J127" s="1169"/>
      <c r="K127" s="1169"/>
      <c r="L127" s="1169"/>
      <c r="M127" s="1169"/>
      <c r="N127" s="1169"/>
      <c r="O127" s="1170">
        <f t="shared" si="11"/>
        <v>0</v>
      </c>
      <c r="P127" s="1918">
        <f>+N127</f>
        <v>0</v>
      </c>
      <c r="Q127" s="1171"/>
      <c r="R127" s="1172"/>
      <c r="S127" s="1172"/>
      <c r="T127" s="1169"/>
      <c r="U127" s="1141"/>
      <c r="V127" s="1227"/>
    </row>
    <row r="128" spans="1:22" s="1228" customFormat="1" ht="14.25" hidden="1" outlineLevel="1" thickBot="1" x14ac:dyDescent="0.3">
      <c r="A128" s="1223"/>
      <c r="B128" s="1246" t="s">
        <v>593</v>
      </c>
      <c r="C128" s="1224" t="s">
        <v>321</v>
      </c>
      <c r="D128" s="1224"/>
      <c r="E128" s="1225"/>
      <c r="F128" s="1225"/>
      <c r="G128" s="1226"/>
      <c r="H128" s="1225" t="s">
        <v>793</v>
      </c>
      <c r="I128" s="1169">
        <v>0</v>
      </c>
      <c r="J128" s="1169"/>
      <c r="K128" s="1169"/>
      <c r="L128" s="1169"/>
      <c r="M128" s="1169"/>
      <c r="N128" s="1169"/>
      <c r="O128" s="1170">
        <f t="shared" si="11"/>
        <v>0</v>
      </c>
      <c r="P128" s="1918">
        <f>+N128</f>
        <v>0</v>
      </c>
      <c r="Q128" s="1171"/>
      <c r="R128" s="1172"/>
      <c r="S128" s="1172"/>
      <c r="T128" s="1169"/>
      <c r="U128" s="1141"/>
      <c r="V128" s="1227"/>
    </row>
    <row r="129" spans="1:22" s="1228" customFormat="1" ht="14.25" hidden="1" outlineLevel="1" thickBot="1" x14ac:dyDescent="0.3">
      <c r="A129" s="1273" t="s">
        <v>239</v>
      </c>
      <c r="B129" s="1274" t="s">
        <v>593</v>
      </c>
      <c r="C129" s="1266" t="s">
        <v>761</v>
      </c>
      <c r="D129" s="1266"/>
      <c r="E129" s="1267"/>
      <c r="F129" s="1268"/>
      <c r="G129" s="1269"/>
      <c r="H129" s="1267" t="s">
        <v>793</v>
      </c>
      <c r="I129" s="1270"/>
      <c r="J129" s="1270"/>
      <c r="K129" s="1270"/>
      <c r="L129" s="1270"/>
      <c r="M129" s="1270"/>
      <c r="N129" s="1270"/>
      <c r="O129" s="1271">
        <f t="shared" si="11"/>
        <v>0</v>
      </c>
      <c r="P129" s="1929">
        <f>+N129</f>
        <v>0</v>
      </c>
      <c r="Q129" s="1270"/>
      <c r="R129" s="1189"/>
      <c r="S129" s="1189"/>
      <c r="T129" s="1186"/>
      <c r="U129" s="1141"/>
      <c r="V129" s="1227"/>
    </row>
    <row r="130" spans="1:22" ht="14.25" collapsed="1" thickBot="1" x14ac:dyDescent="0.3">
      <c r="A130" s="2560" t="s">
        <v>781</v>
      </c>
      <c r="B130" s="2561"/>
      <c r="C130" s="1190"/>
      <c r="D130" s="1190"/>
      <c r="E130" s="1191"/>
      <c r="F130" s="1191"/>
      <c r="G130" s="1192"/>
      <c r="H130" s="1191"/>
      <c r="I130" s="1193">
        <f t="shared" ref="I130:N130" si="20">SUM(I126:I129)</f>
        <v>0</v>
      </c>
      <c r="J130" s="1193">
        <v>0</v>
      </c>
      <c r="K130" s="1193">
        <v>0</v>
      </c>
      <c r="L130" s="1193">
        <v>0</v>
      </c>
      <c r="M130" s="1193">
        <v>0</v>
      </c>
      <c r="N130" s="1193">
        <f t="shared" si="20"/>
        <v>0</v>
      </c>
      <c r="O130" s="1194">
        <f t="shared" si="11"/>
        <v>0</v>
      </c>
      <c r="P130" s="1921">
        <f t="shared" ref="P130:Q130" si="21">SUM(P126:P129)</f>
        <v>0</v>
      </c>
      <c r="Q130" s="1193">
        <f t="shared" si="21"/>
        <v>0</v>
      </c>
      <c r="R130" s="1195"/>
      <c r="S130" s="1195"/>
      <c r="T130" s="1196"/>
      <c r="U130" s="1197">
        <f>'Výdaje kapitol celkem'!BF68</f>
        <v>0</v>
      </c>
      <c r="V130" s="1198">
        <f>+U130-N130</f>
        <v>0</v>
      </c>
    </row>
    <row r="131" spans="1:22" s="1228" customFormat="1" ht="12" customHeight="1" outlineLevel="1" x14ac:dyDescent="0.25">
      <c r="A131" s="1200"/>
      <c r="B131" s="1165" t="s">
        <v>2085</v>
      </c>
      <c r="C131" s="1224" t="s">
        <v>2086</v>
      </c>
      <c r="D131" s="1224"/>
      <c r="E131" s="1225"/>
      <c r="F131" s="1225"/>
      <c r="G131" s="1226"/>
      <c r="H131" s="1225" t="s">
        <v>793</v>
      </c>
      <c r="I131" s="1169">
        <v>98010</v>
      </c>
      <c r="J131" s="1169">
        <v>0</v>
      </c>
      <c r="K131" s="1169">
        <v>0</v>
      </c>
      <c r="L131" s="1169">
        <v>15000000</v>
      </c>
      <c r="M131" s="1169">
        <v>15000000</v>
      </c>
      <c r="N131" s="1169">
        <f>'[5]MŠ Pražská'!$B$11</f>
        <v>15000000</v>
      </c>
      <c r="O131" s="1170">
        <f t="shared" si="11"/>
        <v>0</v>
      </c>
      <c r="P131" s="1918">
        <f>+N131</f>
        <v>15000000</v>
      </c>
      <c r="Q131" s="1171"/>
      <c r="R131" s="1172"/>
      <c r="S131" s="1172"/>
      <c r="T131" s="1169"/>
      <c r="U131" s="1141"/>
      <c r="V131" s="1227"/>
    </row>
    <row r="132" spans="1:22" s="1228" customFormat="1" ht="12" hidden="1" customHeight="1" outlineLevel="1" x14ac:dyDescent="0.25">
      <c r="A132" s="1200"/>
      <c r="B132" s="1165" t="s">
        <v>2085</v>
      </c>
      <c r="C132" s="1224" t="s">
        <v>962</v>
      </c>
      <c r="D132" s="1224"/>
      <c r="E132" s="1225"/>
      <c r="F132" s="1225"/>
      <c r="G132" s="1226"/>
      <c r="H132" s="1225" t="s">
        <v>793</v>
      </c>
      <c r="I132" s="1169">
        <v>0</v>
      </c>
      <c r="J132" s="1169">
        <v>0</v>
      </c>
      <c r="K132" s="1169">
        <v>0</v>
      </c>
      <c r="L132" s="1169"/>
      <c r="M132" s="1169"/>
      <c r="N132" s="1169"/>
      <c r="O132" s="1170">
        <f t="shared" si="11"/>
        <v>0</v>
      </c>
      <c r="P132" s="1918">
        <f>+N132</f>
        <v>0</v>
      </c>
      <c r="Q132" s="1171"/>
      <c r="R132" s="1172"/>
      <c r="S132" s="1172"/>
      <c r="T132" s="1169"/>
      <c r="U132" s="1141"/>
      <c r="V132" s="1227"/>
    </row>
    <row r="133" spans="1:22" s="1228" customFormat="1" ht="12" customHeight="1" outlineLevel="1" x14ac:dyDescent="0.25">
      <c r="A133" s="1200"/>
      <c r="B133" s="1165" t="s">
        <v>2085</v>
      </c>
      <c r="C133" s="1224" t="s">
        <v>266</v>
      </c>
      <c r="D133" s="1224"/>
      <c r="E133" s="1225"/>
      <c r="F133" s="1225"/>
      <c r="G133" s="1226"/>
      <c r="H133" s="1225" t="s">
        <v>793</v>
      </c>
      <c r="I133" s="1169">
        <v>0</v>
      </c>
      <c r="J133" s="1169"/>
      <c r="K133" s="1169"/>
      <c r="L133" s="1169"/>
      <c r="M133" s="1169"/>
      <c r="N133" s="1169"/>
      <c r="O133" s="1170">
        <f t="shared" si="11"/>
        <v>0</v>
      </c>
      <c r="P133" s="1918">
        <f>+N133</f>
        <v>0</v>
      </c>
      <c r="Q133" s="1171"/>
      <c r="R133" s="1172"/>
      <c r="S133" s="1172"/>
      <c r="T133" s="1169"/>
      <c r="U133" s="1141"/>
      <c r="V133" s="1227"/>
    </row>
    <row r="134" spans="1:22" s="1228" customFormat="1" ht="12" customHeight="1" outlineLevel="1" thickBot="1" x14ac:dyDescent="0.3">
      <c r="A134" s="1201" t="s">
        <v>240</v>
      </c>
      <c r="B134" s="1258" t="s">
        <v>2085</v>
      </c>
      <c r="C134" s="1258" t="s">
        <v>266</v>
      </c>
      <c r="D134" s="1258"/>
      <c r="E134" s="1259"/>
      <c r="F134" s="1259"/>
      <c r="G134" s="1260"/>
      <c r="H134" s="1259" t="s">
        <v>607</v>
      </c>
      <c r="I134" s="1261">
        <v>0</v>
      </c>
      <c r="J134" s="1261">
        <v>0</v>
      </c>
      <c r="K134" s="1261">
        <v>0</v>
      </c>
      <c r="L134" s="1261">
        <v>0</v>
      </c>
      <c r="M134" s="1261">
        <v>0</v>
      </c>
      <c r="N134" s="1261">
        <v>0</v>
      </c>
      <c r="O134" s="1262">
        <f t="shared" si="11"/>
        <v>0</v>
      </c>
      <c r="P134" s="1928">
        <f>+N134</f>
        <v>0</v>
      </c>
      <c r="Q134" s="1261"/>
      <c r="R134" s="1189"/>
      <c r="S134" s="1189"/>
      <c r="T134" s="1186"/>
      <c r="U134" s="1141"/>
      <c r="V134" s="1227"/>
    </row>
    <row r="135" spans="1:22" ht="14.25" thickBot="1" x14ac:dyDescent="0.3">
      <c r="A135" s="2560" t="s">
        <v>2084</v>
      </c>
      <c r="B135" s="2561"/>
      <c r="C135" s="1190"/>
      <c r="D135" s="1190"/>
      <c r="E135" s="1191"/>
      <c r="F135" s="1191"/>
      <c r="G135" s="1192"/>
      <c r="H135" s="1191"/>
      <c r="I135" s="1193">
        <f>SUM(I131:I134)</f>
        <v>98010</v>
      </c>
      <c r="J135" s="1193">
        <v>0</v>
      </c>
      <c r="K135" s="1193">
        <v>0</v>
      </c>
      <c r="L135" s="1193">
        <v>15000000</v>
      </c>
      <c r="M135" s="1193">
        <v>15000000</v>
      </c>
      <c r="N135" s="1193">
        <f>SUM(N131:N134)</f>
        <v>15000000</v>
      </c>
      <c r="O135" s="1194">
        <f t="shared" si="11"/>
        <v>0</v>
      </c>
      <c r="P135" s="1921">
        <f>SUM(P131:P134)</f>
        <v>15000000</v>
      </c>
      <c r="Q135" s="1193">
        <f>SUM(Q131:Q134)</f>
        <v>0</v>
      </c>
      <c r="R135" s="1195"/>
      <c r="S135" s="1195"/>
      <c r="T135" s="1196"/>
      <c r="U135" s="1197">
        <f>'Výdaje kapitol celkem'!BC58</f>
        <v>15000000</v>
      </c>
      <c r="V135" s="1198">
        <f>+U135-N135</f>
        <v>0</v>
      </c>
    </row>
    <row r="136" spans="1:22" s="1228" customFormat="1" ht="12" hidden="1" customHeight="1" outlineLevel="1" x14ac:dyDescent="0.25">
      <c r="A136" s="1200"/>
      <c r="B136" s="1165" t="s">
        <v>325</v>
      </c>
      <c r="C136" s="1224" t="s">
        <v>268</v>
      </c>
      <c r="D136" s="1224"/>
      <c r="E136" s="1225"/>
      <c r="F136" s="1225"/>
      <c r="G136" s="1226"/>
      <c r="H136" s="1225" t="s">
        <v>793</v>
      </c>
      <c r="I136" s="1169">
        <v>98010</v>
      </c>
      <c r="J136" s="1169">
        <v>0</v>
      </c>
      <c r="K136" s="1169">
        <v>0</v>
      </c>
      <c r="L136" s="1169">
        <v>0</v>
      </c>
      <c r="M136" s="1169">
        <v>0</v>
      </c>
      <c r="N136" s="1169">
        <v>0</v>
      </c>
      <c r="O136" s="1170">
        <f t="shared" si="11"/>
        <v>0</v>
      </c>
      <c r="P136" s="1918">
        <f>+N136</f>
        <v>0</v>
      </c>
      <c r="Q136" s="1171"/>
      <c r="R136" s="1172"/>
      <c r="S136" s="1172"/>
      <c r="T136" s="1169"/>
      <c r="U136" s="1141"/>
      <c r="V136" s="1227"/>
    </row>
    <row r="137" spans="1:22" s="1228" customFormat="1" ht="12" hidden="1" customHeight="1" outlineLevel="1" x14ac:dyDescent="0.25">
      <c r="A137" s="1200"/>
      <c r="B137" s="1165" t="s">
        <v>325</v>
      </c>
      <c r="C137" s="1224" t="s">
        <v>962</v>
      </c>
      <c r="D137" s="1224"/>
      <c r="E137" s="1225"/>
      <c r="F137" s="1225"/>
      <c r="G137" s="1226"/>
      <c r="H137" s="1225" t="s">
        <v>793</v>
      </c>
      <c r="I137" s="1169">
        <v>0</v>
      </c>
      <c r="J137" s="1169">
        <v>0</v>
      </c>
      <c r="K137" s="1169">
        <v>0</v>
      </c>
      <c r="L137" s="1169">
        <v>0</v>
      </c>
      <c r="M137" s="1169">
        <v>0</v>
      </c>
      <c r="N137" s="1169">
        <f>'[5]Jídelna ZŠ'!$B$15</f>
        <v>0</v>
      </c>
      <c r="O137" s="1170">
        <f t="shared" si="11"/>
        <v>0</v>
      </c>
      <c r="P137" s="1918">
        <f>+N137</f>
        <v>0</v>
      </c>
      <c r="Q137" s="1171"/>
      <c r="R137" s="1172"/>
      <c r="S137" s="1172"/>
      <c r="T137" s="1169"/>
      <c r="U137" s="1141"/>
      <c r="V137" s="1227"/>
    </row>
    <row r="138" spans="1:22" s="1228" customFormat="1" ht="12" hidden="1" customHeight="1" outlineLevel="1" x14ac:dyDescent="0.25">
      <c r="A138" s="1200"/>
      <c r="B138" s="1165" t="s">
        <v>325</v>
      </c>
      <c r="C138" s="1224" t="s">
        <v>266</v>
      </c>
      <c r="D138" s="1224"/>
      <c r="E138" s="1225"/>
      <c r="F138" s="1225"/>
      <c r="G138" s="1226"/>
      <c r="H138" s="1225" t="s">
        <v>793</v>
      </c>
      <c r="I138" s="1169">
        <v>0</v>
      </c>
      <c r="J138" s="1169"/>
      <c r="K138" s="1169"/>
      <c r="L138" s="1169"/>
      <c r="M138" s="1169"/>
      <c r="N138" s="1169"/>
      <c r="O138" s="1170">
        <f t="shared" ref="O138:O201" si="22">+N138-M138</f>
        <v>0</v>
      </c>
      <c r="P138" s="1918">
        <f>+N138</f>
        <v>0</v>
      </c>
      <c r="Q138" s="1171"/>
      <c r="R138" s="1172"/>
      <c r="S138" s="1172"/>
      <c r="T138" s="1169"/>
      <c r="U138" s="1141"/>
      <c r="V138" s="1227"/>
    </row>
    <row r="139" spans="1:22" s="1228" customFormat="1" ht="12" hidden="1" customHeight="1" outlineLevel="1" thickBot="1" x14ac:dyDescent="0.3">
      <c r="A139" s="1201" t="s">
        <v>766</v>
      </c>
      <c r="B139" s="1258" t="s">
        <v>325</v>
      </c>
      <c r="C139" s="1258" t="s">
        <v>266</v>
      </c>
      <c r="D139" s="1258"/>
      <c r="E139" s="1259"/>
      <c r="F139" s="1259"/>
      <c r="G139" s="1260"/>
      <c r="H139" s="1259" t="s">
        <v>607</v>
      </c>
      <c r="I139" s="1261">
        <v>0</v>
      </c>
      <c r="J139" s="1261">
        <v>0</v>
      </c>
      <c r="K139" s="1261">
        <v>0</v>
      </c>
      <c r="L139" s="1261">
        <v>0</v>
      </c>
      <c r="M139" s="1261">
        <v>0</v>
      </c>
      <c r="N139" s="1261">
        <v>0</v>
      </c>
      <c r="O139" s="1262">
        <f t="shared" si="22"/>
        <v>0</v>
      </c>
      <c r="P139" s="1928">
        <f>+N139</f>
        <v>0</v>
      </c>
      <c r="Q139" s="1261"/>
      <c r="R139" s="1189"/>
      <c r="S139" s="1189"/>
      <c r="T139" s="1186"/>
      <c r="U139" s="1141"/>
      <c r="V139" s="1227"/>
    </row>
    <row r="140" spans="1:22" ht="14.25" collapsed="1" thickBot="1" x14ac:dyDescent="0.3">
      <c r="A140" s="2560" t="s">
        <v>782</v>
      </c>
      <c r="B140" s="2561"/>
      <c r="C140" s="1190"/>
      <c r="D140" s="1190"/>
      <c r="E140" s="1191"/>
      <c r="F140" s="1191"/>
      <c r="G140" s="1192"/>
      <c r="H140" s="1191"/>
      <c r="I140" s="1193">
        <f>SUM(I136:I139)</f>
        <v>98010</v>
      </c>
      <c r="J140" s="1193">
        <v>0</v>
      </c>
      <c r="K140" s="1193">
        <v>0</v>
      </c>
      <c r="L140" s="1193">
        <v>0</v>
      </c>
      <c r="M140" s="1193">
        <v>0</v>
      </c>
      <c r="N140" s="1193">
        <f>SUM(N136:N139)</f>
        <v>0</v>
      </c>
      <c r="O140" s="1194">
        <f t="shared" si="22"/>
        <v>0</v>
      </c>
      <c r="P140" s="1921">
        <f>SUM(P136:P139)</f>
        <v>0</v>
      </c>
      <c r="Q140" s="1193">
        <f>SUM(Q136:Q139)</f>
        <v>0</v>
      </c>
      <c r="R140" s="1195"/>
      <c r="S140" s="1195"/>
      <c r="T140" s="1196"/>
      <c r="U140" s="1197">
        <f>'Výdaje kapitol celkem'!BI68</f>
        <v>0</v>
      </c>
      <c r="V140" s="1198">
        <f>+U140-N140</f>
        <v>0</v>
      </c>
    </row>
    <row r="141" spans="1:22" s="1228" customFormat="1" ht="12" customHeight="1" outlineLevel="1" x14ac:dyDescent="0.25">
      <c r="A141" s="1200"/>
      <c r="B141" s="1165" t="s">
        <v>594</v>
      </c>
      <c r="C141" s="1224" t="s">
        <v>768</v>
      </c>
      <c r="D141" s="1224"/>
      <c r="E141" s="1225"/>
      <c r="F141" s="1225"/>
      <c r="G141" s="1226"/>
      <c r="H141" s="1225" t="s">
        <v>793</v>
      </c>
      <c r="I141" s="1169">
        <v>0</v>
      </c>
      <c r="J141" s="1169">
        <v>0</v>
      </c>
      <c r="K141" s="1169">
        <v>0</v>
      </c>
      <c r="L141" s="1169">
        <v>0</v>
      </c>
      <c r="M141" s="1169">
        <v>0</v>
      </c>
      <c r="N141" s="1169">
        <f>'[5]MŠ Cukrovar'!$B$5</f>
        <v>0</v>
      </c>
      <c r="O141" s="1170">
        <f t="shared" si="22"/>
        <v>0</v>
      </c>
      <c r="P141" s="1918">
        <f>+N141</f>
        <v>0</v>
      </c>
      <c r="Q141" s="1171"/>
      <c r="R141" s="1172"/>
      <c r="S141" s="1172"/>
      <c r="T141" s="1169"/>
      <c r="U141" s="1141"/>
      <c r="V141" s="1227"/>
    </row>
    <row r="142" spans="1:22" s="1228" customFormat="1" ht="12" customHeight="1" outlineLevel="1" x14ac:dyDescent="0.25">
      <c r="A142" s="1200"/>
      <c r="B142" s="1275" t="s">
        <v>594</v>
      </c>
      <c r="C142" s="1276" t="s">
        <v>937</v>
      </c>
      <c r="D142" s="1276" t="s">
        <v>1028</v>
      </c>
      <c r="E142" s="1277"/>
      <c r="F142" s="1277"/>
      <c r="G142" s="1278"/>
      <c r="H142" s="1277" t="s">
        <v>4</v>
      </c>
      <c r="I142" s="1279">
        <v>0</v>
      </c>
      <c r="J142" s="1279">
        <v>0</v>
      </c>
      <c r="K142" s="1279">
        <v>0</v>
      </c>
      <c r="L142" s="1279">
        <v>0</v>
      </c>
      <c r="M142" s="1279">
        <v>30000</v>
      </c>
      <c r="N142" s="1279">
        <f>'[5]MŠ Cukrovar'!$B$4</f>
        <v>30000</v>
      </c>
      <c r="O142" s="1280">
        <f t="shared" si="22"/>
        <v>0</v>
      </c>
      <c r="P142" s="1930"/>
      <c r="Q142" s="1281"/>
      <c r="R142" s="1179"/>
      <c r="S142" s="1179"/>
      <c r="T142" s="1177"/>
      <c r="U142" s="1141"/>
      <c r="V142" s="1227"/>
    </row>
    <row r="143" spans="1:22" s="1228" customFormat="1" ht="12" hidden="1" customHeight="1" outlineLevel="1" x14ac:dyDescent="0.25">
      <c r="A143" s="1200"/>
      <c r="B143" s="1282" t="s">
        <v>594</v>
      </c>
      <c r="C143" s="1283" t="s">
        <v>962</v>
      </c>
      <c r="D143" s="1283"/>
      <c r="E143" s="1284"/>
      <c r="F143" s="1284"/>
      <c r="G143" s="1285"/>
      <c r="H143" s="1284" t="s">
        <v>4</v>
      </c>
      <c r="I143" s="1286">
        <v>0</v>
      </c>
      <c r="J143" s="1286">
        <v>0</v>
      </c>
      <c r="K143" s="1286">
        <v>0</v>
      </c>
      <c r="L143" s="1286">
        <v>0</v>
      </c>
      <c r="M143" s="1286">
        <v>0</v>
      </c>
      <c r="N143" s="1286">
        <f>'[5]MŠ Cukrovar'!$B$21</f>
        <v>0</v>
      </c>
      <c r="O143" s="1287">
        <f t="shared" si="22"/>
        <v>0</v>
      </c>
      <c r="P143" s="1931"/>
      <c r="Q143" s="1288"/>
      <c r="R143" s="1179"/>
      <c r="S143" s="1179"/>
      <c r="T143" s="1177"/>
      <c r="U143" s="1141"/>
      <c r="V143" s="1227"/>
    </row>
    <row r="144" spans="1:22" s="1228" customFormat="1" ht="12" hidden="1" customHeight="1" outlineLevel="1" x14ac:dyDescent="0.25">
      <c r="A144" s="1200"/>
      <c r="B144" s="1275"/>
      <c r="C144" s="1276" t="s">
        <v>961</v>
      </c>
      <c r="D144" s="1276" t="s">
        <v>1028</v>
      </c>
      <c r="E144" s="1277"/>
      <c r="F144" s="1277"/>
      <c r="G144" s="1278"/>
      <c r="H144" s="1277"/>
      <c r="I144" s="1279">
        <v>0</v>
      </c>
      <c r="J144" s="1279">
        <v>0</v>
      </c>
      <c r="K144" s="1279">
        <v>0</v>
      </c>
      <c r="L144" s="1279">
        <v>0</v>
      </c>
      <c r="M144" s="1279">
        <v>0</v>
      </c>
      <c r="N144" s="1279">
        <f>'[5]MŠ Cukrovar'!$B$20</f>
        <v>0</v>
      </c>
      <c r="O144" s="1280">
        <f t="shared" si="22"/>
        <v>0</v>
      </c>
      <c r="P144" s="1930"/>
      <c r="Q144" s="1281"/>
      <c r="R144" s="1179"/>
      <c r="S144" s="1179"/>
      <c r="T144" s="1177"/>
      <c r="U144" s="1141"/>
      <c r="V144" s="1227"/>
    </row>
    <row r="145" spans="1:22" s="1228" customFormat="1" ht="12" customHeight="1" outlineLevel="1" thickBot="1" x14ac:dyDescent="0.3">
      <c r="A145" s="1201" t="s">
        <v>767</v>
      </c>
      <c r="B145" s="1182" t="s">
        <v>594</v>
      </c>
      <c r="C145" s="1252" t="s">
        <v>303</v>
      </c>
      <c r="D145" s="1252"/>
      <c r="E145" s="1250"/>
      <c r="F145" s="1250"/>
      <c r="G145" s="1251"/>
      <c r="H145" s="1250" t="s">
        <v>793</v>
      </c>
      <c r="I145" s="1186">
        <v>30000</v>
      </c>
      <c r="J145" s="1186"/>
      <c r="K145" s="1186"/>
      <c r="L145" s="1186"/>
      <c r="M145" s="1186"/>
      <c r="N145" s="1186"/>
      <c r="O145" s="1222">
        <f t="shared" si="22"/>
        <v>0</v>
      </c>
      <c r="P145" s="1926">
        <f>+N145</f>
        <v>0</v>
      </c>
      <c r="Q145" s="1188"/>
      <c r="R145" s="1189"/>
      <c r="S145" s="1189"/>
      <c r="T145" s="1186"/>
      <c r="U145" s="1141"/>
      <c r="V145" s="1227"/>
    </row>
    <row r="146" spans="1:22" ht="14.25" thickBot="1" x14ac:dyDescent="0.3">
      <c r="A146" s="2560" t="s">
        <v>783</v>
      </c>
      <c r="B146" s="2561"/>
      <c r="C146" s="1190"/>
      <c r="D146" s="1190"/>
      <c r="E146" s="1191"/>
      <c r="F146" s="1191"/>
      <c r="G146" s="1192"/>
      <c r="H146" s="1191"/>
      <c r="I146" s="1193">
        <f t="shared" ref="I146:N146" si="23">SUM(I141:I145)</f>
        <v>30000</v>
      </c>
      <c r="J146" s="1193">
        <v>0</v>
      </c>
      <c r="K146" s="1193">
        <v>0</v>
      </c>
      <c r="L146" s="1193">
        <v>0</v>
      </c>
      <c r="M146" s="1193">
        <v>30000</v>
      </c>
      <c r="N146" s="1193">
        <f t="shared" si="23"/>
        <v>30000</v>
      </c>
      <c r="O146" s="1194">
        <f t="shared" si="22"/>
        <v>0</v>
      </c>
      <c r="P146" s="1921">
        <f t="shared" ref="P146:Q146" si="24">SUM(P141:P145)</f>
        <v>0</v>
      </c>
      <c r="Q146" s="1193">
        <f t="shared" si="24"/>
        <v>0</v>
      </c>
      <c r="R146" s="1195"/>
      <c r="S146" s="1195"/>
      <c r="T146" s="1196"/>
      <c r="U146" s="1197">
        <f>'Výdaje kapitol celkem'!BM68</f>
        <v>30000</v>
      </c>
      <c r="V146" s="1198">
        <f>+U146-N146</f>
        <v>0</v>
      </c>
    </row>
    <row r="147" spans="1:22" s="1228" customFormat="1" ht="12" customHeight="1" outlineLevel="1" x14ac:dyDescent="0.25">
      <c r="A147" s="1223"/>
      <c r="B147" s="1157" t="s">
        <v>195</v>
      </c>
      <c r="C147" s="1224" t="s">
        <v>871</v>
      </c>
      <c r="D147" s="1224"/>
      <c r="E147" s="1225"/>
      <c r="F147" s="1247"/>
      <c r="G147" s="1248"/>
      <c r="H147" s="1225" t="s">
        <v>793</v>
      </c>
      <c r="I147" s="1169">
        <v>60000</v>
      </c>
      <c r="J147" s="1169"/>
      <c r="K147" s="1169"/>
      <c r="L147" s="1169"/>
      <c r="M147" s="1169"/>
      <c r="N147" s="1169"/>
      <c r="O147" s="1170">
        <f t="shared" si="22"/>
        <v>0</v>
      </c>
      <c r="P147" s="1918">
        <f t="shared" ref="P147:P150" si="25">+N147</f>
        <v>0</v>
      </c>
      <c r="Q147" s="1171"/>
      <c r="R147" s="1172"/>
      <c r="S147" s="1172"/>
      <c r="T147" s="1169"/>
      <c r="U147" s="1141"/>
      <c r="V147" s="1227"/>
    </row>
    <row r="148" spans="1:22" s="1228" customFormat="1" ht="12" hidden="1" customHeight="1" outlineLevel="1" x14ac:dyDescent="0.25">
      <c r="A148" s="1223"/>
      <c r="B148" s="1165" t="s">
        <v>195</v>
      </c>
      <c r="C148" s="1224" t="s">
        <v>313</v>
      </c>
      <c r="D148" s="1224"/>
      <c r="E148" s="1225"/>
      <c r="F148" s="1225"/>
      <c r="G148" s="1226"/>
      <c r="H148" s="1225" t="s">
        <v>793</v>
      </c>
      <c r="I148" s="1169">
        <v>0</v>
      </c>
      <c r="J148" s="1169"/>
      <c r="K148" s="1169"/>
      <c r="L148" s="1169"/>
      <c r="M148" s="1169"/>
      <c r="N148" s="1169"/>
      <c r="O148" s="1170">
        <f t="shared" si="22"/>
        <v>0</v>
      </c>
      <c r="P148" s="1918">
        <f t="shared" si="25"/>
        <v>0</v>
      </c>
      <c r="Q148" s="1171"/>
      <c r="R148" s="1172"/>
      <c r="S148" s="1172"/>
      <c r="T148" s="1169"/>
      <c r="U148" s="1141"/>
      <c r="V148" s="1227"/>
    </row>
    <row r="149" spans="1:22" s="1228" customFormat="1" ht="12" customHeight="1" outlineLevel="1" x14ac:dyDescent="0.25">
      <c r="A149" s="1223"/>
      <c r="B149" s="1173" t="s">
        <v>195</v>
      </c>
      <c r="C149" s="1243" t="s">
        <v>996</v>
      </c>
      <c r="D149" s="1243"/>
      <c r="E149" s="1244"/>
      <c r="F149" s="1244"/>
      <c r="G149" s="1245"/>
      <c r="H149" s="1244" t="s">
        <v>793</v>
      </c>
      <c r="I149" s="1177">
        <v>500000</v>
      </c>
      <c r="J149" s="1177">
        <v>500000</v>
      </c>
      <c r="K149" s="1177">
        <v>500000</v>
      </c>
      <c r="L149" s="1177">
        <v>210000</v>
      </c>
      <c r="M149" s="1177">
        <v>210000</v>
      </c>
      <c r="N149" s="1177">
        <f>+[4]VO!$B$40+[4]VO!$B$41</f>
        <v>210000</v>
      </c>
      <c r="O149" s="1180">
        <f t="shared" si="22"/>
        <v>0</v>
      </c>
      <c r="P149" s="1927">
        <f t="shared" si="25"/>
        <v>210000</v>
      </c>
      <c r="Q149" s="1178"/>
      <c r="R149" s="1179"/>
      <c r="S149" s="1179"/>
      <c r="T149" s="1177"/>
      <c r="U149" s="1141"/>
      <c r="V149" s="1227"/>
    </row>
    <row r="150" spans="1:22" s="1228" customFormat="1" ht="12" customHeight="1" outlineLevel="1" x14ac:dyDescent="0.25">
      <c r="A150" s="1223"/>
      <c r="B150" s="1173" t="s">
        <v>195</v>
      </c>
      <c r="C150" s="1243" t="s">
        <v>1785</v>
      </c>
      <c r="D150" s="1243"/>
      <c r="E150" s="1244"/>
      <c r="F150" s="1244"/>
      <c r="G150" s="1245"/>
      <c r="H150" s="1244" t="s">
        <v>793</v>
      </c>
      <c r="I150" s="1177">
        <v>0</v>
      </c>
      <c r="J150" s="1177">
        <v>300000</v>
      </c>
      <c r="K150" s="1177">
        <v>300000</v>
      </c>
      <c r="L150" s="1177">
        <v>0</v>
      </c>
      <c r="M150" s="1177">
        <v>0</v>
      </c>
      <c r="N150" s="1177">
        <f>+[4]VO!$B$42</f>
        <v>0</v>
      </c>
      <c r="O150" s="1180">
        <f t="shared" si="22"/>
        <v>0</v>
      </c>
      <c r="P150" s="1927">
        <f t="shared" si="25"/>
        <v>0</v>
      </c>
      <c r="Q150" s="1178"/>
      <c r="R150" s="1179"/>
      <c r="S150" s="1179"/>
      <c r="T150" s="1177"/>
      <c r="U150" s="1141"/>
      <c r="V150" s="1227"/>
    </row>
    <row r="151" spans="1:22" s="1228" customFormat="1" ht="12" hidden="1" customHeight="1" outlineLevel="1" x14ac:dyDescent="0.25">
      <c r="A151" s="1223"/>
      <c r="B151" s="1173" t="s">
        <v>195</v>
      </c>
      <c r="C151" s="1243" t="s">
        <v>997</v>
      </c>
      <c r="D151" s="1243"/>
      <c r="E151" s="1244"/>
      <c r="F151" s="1244"/>
      <c r="G151" s="1245"/>
      <c r="H151" s="1244" t="s">
        <v>793</v>
      </c>
      <c r="I151" s="1177">
        <v>0</v>
      </c>
      <c r="J151" s="1177">
        <v>0</v>
      </c>
      <c r="K151" s="1177">
        <v>0</v>
      </c>
      <c r="L151" s="1177">
        <v>0</v>
      </c>
      <c r="M151" s="1177">
        <v>0</v>
      </c>
      <c r="N151" s="1177">
        <f>+[4]VO!$B$44</f>
        <v>0</v>
      </c>
      <c r="O151" s="1180">
        <f t="shared" si="22"/>
        <v>0</v>
      </c>
      <c r="P151" s="1927"/>
      <c r="Q151" s="1178"/>
      <c r="R151" s="1179"/>
      <c r="S151" s="1179"/>
      <c r="T151" s="1177"/>
      <c r="U151" s="1141"/>
      <c r="V151" s="1227"/>
    </row>
    <row r="152" spans="1:22" s="1228" customFormat="1" ht="12" customHeight="1" outlineLevel="1" x14ac:dyDescent="0.25">
      <c r="A152" s="1223"/>
      <c r="B152" s="1173" t="s">
        <v>195</v>
      </c>
      <c r="C152" s="1243" t="s">
        <v>880</v>
      </c>
      <c r="D152" s="1243"/>
      <c r="E152" s="1244"/>
      <c r="F152" s="1244"/>
      <c r="G152" s="1245"/>
      <c r="H152" s="1244" t="s">
        <v>793</v>
      </c>
      <c r="I152" s="1177">
        <v>60000</v>
      </c>
      <c r="J152" s="1177">
        <v>60000</v>
      </c>
      <c r="K152" s="1177">
        <v>60000</v>
      </c>
      <c r="L152" s="1177">
        <v>60000</v>
      </c>
      <c r="M152" s="1177">
        <v>60000</v>
      </c>
      <c r="N152" s="1177">
        <f>+[4]VO!$B$45</f>
        <v>60000</v>
      </c>
      <c r="O152" s="1180">
        <f t="shared" si="22"/>
        <v>0</v>
      </c>
      <c r="P152" s="1927">
        <f>+N152</f>
        <v>60000</v>
      </c>
      <c r="Q152" s="1178"/>
      <c r="R152" s="1179"/>
      <c r="S152" s="1179"/>
      <c r="T152" s="1177"/>
      <c r="U152" s="1141"/>
      <c r="V152" s="1227"/>
    </row>
    <row r="153" spans="1:22" s="1228" customFormat="1" ht="12" customHeight="1" outlineLevel="1" thickBot="1" x14ac:dyDescent="0.3">
      <c r="A153" s="1273">
        <v>3631</v>
      </c>
      <c r="B153" s="1258" t="s">
        <v>195</v>
      </c>
      <c r="C153" s="1258" t="s">
        <v>880</v>
      </c>
      <c r="D153" s="1258"/>
      <c r="E153" s="1259"/>
      <c r="F153" s="1259"/>
      <c r="G153" s="1260"/>
      <c r="H153" s="1259" t="s">
        <v>607</v>
      </c>
      <c r="I153" s="1261">
        <v>0</v>
      </c>
      <c r="J153" s="1261"/>
      <c r="K153" s="1261"/>
      <c r="L153" s="1261"/>
      <c r="M153" s="1261"/>
      <c r="N153" s="1261"/>
      <c r="O153" s="1262">
        <f t="shared" si="22"/>
        <v>0</v>
      </c>
      <c r="P153" s="1928"/>
      <c r="Q153" s="1261"/>
      <c r="R153" s="1189"/>
      <c r="S153" s="1189"/>
      <c r="T153" s="1177"/>
      <c r="U153" s="1141"/>
      <c r="V153" s="1227"/>
    </row>
    <row r="154" spans="1:22" ht="14.25" thickBot="1" x14ac:dyDescent="0.3">
      <c r="A154" s="2560" t="s">
        <v>784</v>
      </c>
      <c r="B154" s="2561"/>
      <c r="C154" s="1190"/>
      <c r="D154" s="1190"/>
      <c r="E154" s="1191"/>
      <c r="F154" s="1191"/>
      <c r="G154" s="1192"/>
      <c r="H154" s="1191"/>
      <c r="I154" s="1193">
        <f>SUM(I147:I153)</f>
        <v>620000</v>
      </c>
      <c r="J154" s="1193">
        <v>860000</v>
      </c>
      <c r="K154" s="1193">
        <v>860000</v>
      </c>
      <c r="L154" s="1193">
        <v>270000</v>
      </c>
      <c r="M154" s="1193">
        <v>270000</v>
      </c>
      <c r="N154" s="1193">
        <f>SUM(N147:N153)</f>
        <v>270000</v>
      </c>
      <c r="O154" s="1194">
        <f t="shared" si="22"/>
        <v>0</v>
      </c>
      <c r="P154" s="1921">
        <f>SUM(P147:P153)</f>
        <v>270000</v>
      </c>
      <c r="Q154" s="1193">
        <f>SUM(Q147:Q153)</f>
        <v>0</v>
      </c>
      <c r="R154" s="1195"/>
      <c r="S154" s="1195"/>
      <c r="T154" s="1196"/>
      <c r="U154" s="1197">
        <f>'Výdaje kapitol celkem'!BQ68</f>
        <v>270000</v>
      </c>
      <c r="V154" s="1198">
        <f>+U154-N154</f>
        <v>0</v>
      </c>
    </row>
    <row r="155" spans="1:22" s="1292" customFormat="1" ht="12" hidden="1" customHeight="1" outlineLevel="1" x14ac:dyDescent="0.25">
      <c r="A155" s="1223"/>
      <c r="B155" s="1157" t="s">
        <v>196</v>
      </c>
      <c r="C155" s="1289" t="s">
        <v>799</v>
      </c>
      <c r="D155" s="1289"/>
      <c r="E155" s="1290"/>
      <c r="F155" s="1290"/>
      <c r="G155" s="1291"/>
      <c r="H155" s="1244" t="s">
        <v>793</v>
      </c>
      <c r="I155" s="1161">
        <v>100000</v>
      </c>
      <c r="J155" s="1161">
        <v>100000</v>
      </c>
      <c r="K155" s="1161">
        <v>100000</v>
      </c>
      <c r="L155" s="1161">
        <v>0</v>
      </c>
      <c r="M155" s="1161">
        <v>0</v>
      </c>
      <c r="N155" s="1161">
        <f>'[5]Silnice stavba'!$B$9</f>
        <v>0</v>
      </c>
      <c r="O155" s="1162">
        <f t="shared" si="22"/>
        <v>0</v>
      </c>
      <c r="P155" s="1917">
        <f t="shared" ref="P155:P160" si="26">+N155</f>
        <v>0</v>
      </c>
      <c r="Q155" s="1163"/>
      <c r="R155" s="1164"/>
      <c r="S155" s="1164"/>
      <c r="T155" s="1161"/>
      <c r="U155" s="1141"/>
      <c r="V155" s="1142"/>
    </row>
    <row r="156" spans="1:22" s="1292" customFormat="1" ht="12" hidden="1" customHeight="1" outlineLevel="1" x14ac:dyDescent="0.25">
      <c r="A156" s="1223"/>
      <c r="B156" s="1173" t="s">
        <v>196</v>
      </c>
      <c r="C156" s="1293" t="s">
        <v>631</v>
      </c>
      <c r="D156" s="1293"/>
      <c r="E156" s="1294"/>
      <c r="F156" s="1294"/>
      <c r="G156" s="1295"/>
      <c r="H156" s="1294" t="s">
        <v>793</v>
      </c>
      <c r="I156" s="1177">
        <v>0</v>
      </c>
      <c r="J156" s="1177"/>
      <c r="K156" s="1177"/>
      <c r="L156" s="1177"/>
      <c r="M156" s="1177">
        <v>0</v>
      </c>
      <c r="N156" s="1177">
        <f>'[5]Silnice stavba'!$B$21</f>
        <v>0</v>
      </c>
      <c r="O156" s="1180">
        <f t="shared" si="22"/>
        <v>0</v>
      </c>
      <c r="P156" s="1927">
        <f t="shared" si="26"/>
        <v>0</v>
      </c>
      <c r="Q156" s="1178"/>
      <c r="R156" s="1179"/>
      <c r="S156" s="1179"/>
      <c r="T156" s="1177"/>
      <c r="U156" s="1141"/>
      <c r="V156" s="1142"/>
    </row>
    <row r="157" spans="1:22" s="1292" customFormat="1" ht="12" hidden="1" customHeight="1" outlineLevel="1" x14ac:dyDescent="0.25">
      <c r="A157" s="1223"/>
      <c r="B157" s="1173" t="s">
        <v>196</v>
      </c>
      <c r="C157" s="1293" t="s">
        <v>632</v>
      </c>
      <c r="D157" s="1293"/>
      <c r="E157" s="1294"/>
      <c r="F157" s="1294"/>
      <c r="G157" s="1295"/>
      <c r="H157" s="1294" t="s">
        <v>793</v>
      </c>
      <c r="I157" s="1177">
        <v>0</v>
      </c>
      <c r="J157" s="1177"/>
      <c r="K157" s="1177"/>
      <c r="L157" s="1177"/>
      <c r="M157" s="1177">
        <v>0</v>
      </c>
      <c r="N157" s="1177">
        <f>'[5]Silnice stavba'!$B$30</f>
        <v>0</v>
      </c>
      <c r="O157" s="1180">
        <f t="shared" si="22"/>
        <v>0</v>
      </c>
      <c r="P157" s="1927">
        <f t="shared" si="26"/>
        <v>0</v>
      </c>
      <c r="Q157" s="1178"/>
      <c r="R157" s="1179"/>
      <c r="S157" s="1179"/>
      <c r="T157" s="1177"/>
      <c r="U157" s="1141"/>
      <c r="V157" s="1142"/>
    </row>
    <row r="158" spans="1:22" s="1292" customFormat="1" ht="12" hidden="1" customHeight="1" outlineLevel="1" x14ac:dyDescent="0.25">
      <c r="A158" s="1223"/>
      <c r="B158" s="1173" t="s">
        <v>196</v>
      </c>
      <c r="C158" s="1293" t="s">
        <v>800</v>
      </c>
      <c r="D158" s="1293"/>
      <c r="E158" s="1294"/>
      <c r="F158" s="1294"/>
      <c r="G158" s="1295"/>
      <c r="H158" s="1294" t="s">
        <v>793</v>
      </c>
      <c r="I158" s="1177">
        <v>0</v>
      </c>
      <c r="J158" s="1177"/>
      <c r="K158" s="1177"/>
      <c r="L158" s="1177"/>
      <c r="M158" s="1177">
        <v>0</v>
      </c>
      <c r="N158" s="1177">
        <f>'[5]Silnice stavba'!$B$37</f>
        <v>0</v>
      </c>
      <c r="O158" s="1180">
        <f t="shared" si="22"/>
        <v>0</v>
      </c>
      <c r="P158" s="1927">
        <f t="shared" si="26"/>
        <v>0</v>
      </c>
      <c r="Q158" s="1178">
        <v>0</v>
      </c>
      <c r="R158" s="1179"/>
      <c r="S158" s="1179"/>
      <c r="T158" s="1177"/>
      <c r="U158" s="1141"/>
      <c r="V158" s="1142"/>
    </row>
    <row r="159" spans="1:22" s="1292" customFormat="1" ht="12" customHeight="1" outlineLevel="1" x14ac:dyDescent="0.25">
      <c r="A159" s="1223"/>
      <c r="B159" s="1173" t="s">
        <v>196</v>
      </c>
      <c r="C159" s="1293" t="s">
        <v>595</v>
      </c>
      <c r="D159" s="1293"/>
      <c r="E159" s="1294"/>
      <c r="F159" s="1294"/>
      <c r="G159" s="1295"/>
      <c r="H159" s="1294" t="s">
        <v>793</v>
      </c>
      <c r="I159" s="1177">
        <v>460000</v>
      </c>
      <c r="J159" s="1177">
        <v>180000</v>
      </c>
      <c r="K159" s="1177">
        <v>180000</v>
      </c>
      <c r="L159" s="1177">
        <v>180000</v>
      </c>
      <c r="M159" s="1177">
        <v>180000</v>
      </c>
      <c r="N159" s="1177">
        <f>'[5]Silnice stavba'!$B$33</f>
        <v>180000</v>
      </c>
      <c r="O159" s="1180">
        <f t="shared" si="22"/>
        <v>0</v>
      </c>
      <c r="P159" s="1927">
        <f t="shared" si="26"/>
        <v>180000</v>
      </c>
      <c r="Q159" s="1178"/>
      <c r="R159" s="1179"/>
      <c r="S159" s="1179"/>
      <c r="T159" s="1177"/>
      <c r="U159" s="1141"/>
      <c r="V159" s="1142"/>
    </row>
    <row r="160" spans="1:22" s="1292" customFormat="1" ht="12" customHeight="1" outlineLevel="1" x14ac:dyDescent="0.25">
      <c r="A160" s="1223"/>
      <c r="B160" s="1173" t="s">
        <v>196</v>
      </c>
      <c r="C160" s="1293" t="s">
        <v>1751</v>
      </c>
      <c r="D160" s="1293"/>
      <c r="E160" s="1294"/>
      <c r="F160" s="1296"/>
      <c r="G160" s="1297"/>
      <c r="H160" s="1294" t="s">
        <v>793</v>
      </c>
      <c r="I160" s="1177">
        <v>80000</v>
      </c>
      <c r="J160" s="1177">
        <v>80000</v>
      </c>
      <c r="K160" s="1177">
        <v>80000</v>
      </c>
      <c r="L160" s="1177">
        <v>80000</v>
      </c>
      <c r="M160" s="1177">
        <v>80000</v>
      </c>
      <c r="N160" s="1177">
        <f>'[5]Silnice stavba'!$B$48</f>
        <v>80000</v>
      </c>
      <c r="O160" s="1180">
        <f t="shared" si="22"/>
        <v>0</v>
      </c>
      <c r="P160" s="1927">
        <f t="shared" si="26"/>
        <v>80000</v>
      </c>
      <c r="Q160" s="1178">
        <v>0</v>
      </c>
      <c r="R160" s="1179"/>
      <c r="S160" s="1179"/>
      <c r="T160" s="1177"/>
      <c r="U160" s="1141"/>
      <c r="V160" s="1142"/>
    </row>
    <row r="161" spans="1:22" s="1292" customFormat="1" ht="12" hidden="1" customHeight="1" outlineLevel="1" x14ac:dyDescent="0.25">
      <c r="A161" s="1223"/>
      <c r="B161" s="1173" t="s">
        <v>196</v>
      </c>
      <c r="C161" s="1293" t="s">
        <v>1752</v>
      </c>
      <c r="D161" s="1293"/>
      <c r="E161" s="1294"/>
      <c r="F161" s="1296"/>
      <c r="G161" s="1297"/>
      <c r="H161" s="1294" t="s">
        <v>793</v>
      </c>
      <c r="I161" s="1177">
        <v>0</v>
      </c>
      <c r="J161" s="1177">
        <v>0</v>
      </c>
      <c r="K161" s="1177">
        <v>0</v>
      </c>
      <c r="L161" s="1177">
        <v>0</v>
      </c>
      <c r="M161" s="1177">
        <v>0</v>
      </c>
      <c r="N161" s="1177">
        <f>'[5]Silnice stavba'!$B$49</f>
        <v>0</v>
      </c>
      <c r="O161" s="1180">
        <f t="shared" si="22"/>
        <v>0</v>
      </c>
      <c r="P161" s="1927"/>
      <c r="Q161" s="1178"/>
      <c r="R161" s="1179"/>
      <c r="S161" s="1179"/>
      <c r="T161" s="1177"/>
      <c r="U161" s="1141"/>
      <c r="V161" s="1142"/>
    </row>
    <row r="162" spans="1:22" s="1292" customFormat="1" ht="12" hidden="1" customHeight="1" outlineLevel="1" x14ac:dyDescent="0.25">
      <c r="A162" s="1223"/>
      <c r="B162" s="1173" t="s">
        <v>196</v>
      </c>
      <c r="C162" s="1293" t="s">
        <v>801</v>
      </c>
      <c r="D162" s="1293"/>
      <c r="E162" s="1294"/>
      <c r="F162" s="1294"/>
      <c r="G162" s="1295"/>
      <c r="H162" s="1294" t="s">
        <v>793</v>
      </c>
      <c r="I162" s="1177">
        <v>67330</v>
      </c>
      <c r="J162" s="1177">
        <v>0</v>
      </c>
      <c r="K162" s="1177">
        <v>0</v>
      </c>
      <c r="L162" s="1177">
        <v>0</v>
      </c>
      <c r="M162" s="1177">
        <v>0</v>
      </c>
      <c r="N162" s="1177">
        <f>'[5]Silnice stavba'!$B$63</f>
        <v>0</v>
      </c>
      <c r="O162" s="1180">
        <f t="shared" si="22"/>
        <v>0</v>
      </c>
      <c r="P162" s="1927">
        <f>+N162</f>
        <v>0</v>
      </c>
      <c r="Q162" s="1178"/>
      <c r="R162" s="1179"/>
      <c r="S162" s="1179"/>
      <c r="T162" s="1177"/>
      <c r="U162" s="1141"/>
      <c r="V162" s="1142"/>
    </row>
    <row r="163" spans="1:22" s="1292" customFormat="1" ht="12" hidden="1" customHeight="1" outlineLevel="1" x14ac:dyDescent="0.25">
      <c r="A163" s="1223"/>
      <c r="B163" s="1173" t="s">
        <v>196</v>
      </c>
      <c r="C163" s="1293" t="s">
        <v>596</v>
      </c>
      <c r="D163" s="1293"/>
      <c r="E163" s="1294"/>
      <c r="F163" s="1294"/>
      <c r="G163" s="1295"/>
      <c r="H163" s="1294" t="s">
        <v>793</v>
      </c>
      <c r="I163" s="1177">
        <v>0</v>
      </c>
      <c r="J163" s="1177">
        <v>0</v>
      </c>
      <c r="K163" s="1177">
        <v>0</v>
      </c>
      <c r="L163" s="1177">
        <v>0</v>
      </c>
      <c r="M163" s="1177">
        <v>0</v>
      </c>
      <c r="N163" s="1177">
        <f>'[5]Silnice stavba'!$B$63</f>
        <v>0</v>
      </c>
      <c r="O163" s="1180">
        <f t="shared" si="22"/>
        <v>0</v>
      </c>
      <c r="P163" s="1927"/>
      <c r="Q163" s="1178"/>
      <c r="R163" s="1179"/>
      <c r="S163" s="1179"/>
      <c r="T163" s="1177"/>
      <c r="U163" s="1141"/>
      <c r="V163" s="1142"/>
    </row>
    <row r="164" spans="1:22" s="1292" customFormat="1" ht="12" hidden="1" customHeight="1" outlineLevel="1" x14ac:dyDescent="0.25">
      <c r="A164" s="1223"/>
      <c r="B164" s="1173" t="s">
        <v>196</v>
      </c>
      <c r="C164" s="1293" t="s">
        <v>802</v>
      </c>
      <c r="D164" s="1293"/>
      <c r="E164" s="1294"/>
      <c r="F164" s="1294"/>
      <c r="G164" s="1295"/>
      <c r="H164" s="1294" t="s">
        <v>793</v>
      </c>
      <c r="I164" s="1177">
        <v>112000</v>
      </c>
      <c r="J164" s="1177">
        <v>0</v>
      </c>
      <c r="K164" s="1177">
        <v>0</v>
      </c>
      <c r="L164" s="1177">
        <v>0</v>
      </c>
      <c r="M164" s="1177">
        <v>0</v>
      </c>
      <c r="N164" s="1177">
        <f>+'[5]Silnice stavba'!$B$76</f>
        <v>0</v>
      </c>
      <c r="O164" s="1180">
        <f t="shared" si="22"/>
        <v>0</v>
      </c>
      <c r="P164" s="1927">
        <f>+N164</f>
        <v>0</v>
      </c>
      <c r="Q164" s="1178"/>
      <c r="R164" s="1179"/>
      <c r="S164" s="1179"/>
      <c r="T164" s="1177"/>
      <c r="U164" s="1141"/>
      <c r="V164" s="1142"/>
    </row>
    <row r="165" spans="1:22" s="1292" customFormat="1" ht="12" hidden="1" customHeight="1" outlineLevel="1" x14ac:dyDescent="0.25">
      <c r="A165" s="1223"/>
      <c r="B165" s="1173" t="s">
        <v>196</v>
      </c>
      <c r="C165" s="1293" t="s">
        <v>322</v>
      </c>
      <c r="D165" s="1293"/>
      <c r="E165" s="1294"/>
      <c r="F165" s="1294"/>
      <c r="G165" s="1295"/>
      <c r="H165" s="1225" t="s">
        <v>793</v>
      </c>
      <c r="I165" s="1177">
        <v>0</v>
      </c>
      <c r="J165" s="1177">
        <v>0</v>
      </c>
      <c r="K165" s="1177">
        <v>0</v>
      </c>
      <c r="L165" s="1177">
        <v>0</v>
      </c>
      <c r="M165" s="1177">
        <v>0</v>
      </c>
      <c r="N165" s="1177">
        <f>'[5]Silnice stavba'!$B$75</f>
        <v>0</v>
      </c>
      <c r="O165" s="1180">
        <f t="shared" si="22"/>
        <v>0</v>
      </c>
      <c r="P165" s="1927">
        <f>+N165</f>
        <v>0</v>
      </c>
      <c r="Q165" s="1178"/>
      <c r="R165" s="1179"/>
      <c r="S165" s="1179"/>
      <c r="T165" s="1177"/>
      <c r="U165" s="1141"/>
      <c r="V165" s="1142"/>
    </row>
    <row r="166" spans="1:22" s="1292" customFormat="1" ht="12" hidden="1" customHeight="1" outlineLevel="1" x14ac:dyDescent="0.25">
      <c r="A166" s="1223"/>
      <c r="B166" s="1173" t="s">
        <v>196</v>
      </c>
      <c r="C166" s="1293" t="s">
        <v>874</v>
      </c>
      <c r="D166" s="1293"/>
      <c r="E166" s="1294"/>
      <c r="F166" s="1294"/>
      <c r="G166" s="1295"/>
      <c r="H166" s="1225" t="s">
        <v>793</v>
      </c>
      <c r="I166" s="1177">
        <v>0</v>
      </c>
      <c r="J166" s="1177">
        <v>0</v>
      </c>
      <c r="K166" s="1177">
        <v>0</v>
      </c>
      <c r="L166" s="1177">
        <v>0</v>
      </c>
      <c r="M166" s="1177">
        <v>0</v>
      </c>
      <c r="N166" s="1177">
        <f>'[5]Silnice stavba'!$B$90</f>
        <v>0</v>
      </c>
      <c r="O166" s="1180">
        <f t="shared" si="22"/>
        <v>0</v>
      </c>
      <c r="P166" s="1927">
        <f>+N166</f>
        <v>0</v>
      </c>
      <c r="Q166" s="1178"/>
      <c r="R166" s="1179"/>
      <c r="S166" s="1179"/>
      <c r="T166" s="1177"/>
      <c r="U166" s="1141"/>
      <c r="V166" s="1142"/>
    </row>
    <row r="167" spans="1:22" s="1292" customFormat="1" ht="12" hidden="1" customHeight="1" outlineLevel="1" x14ac:dyDescent="0.25">
      <c r="A167" s="1223"/>
      <c r="B167" s="1173" t="s">
        <v>196</v>
      </c>
      <c r="C167" s="1293" t="s">
        <v>323</v>
      </c>
      <c r="D167" s="1293"/>
      <c r="E167" s="1294"/>
      <c r="F167" s="1294"/>
      <c r="G167" s="1295"/>
      <c r="H167" s="1225" t="s">
        <v>793</v>
      </c>
      <c r="I167" s="1177">
        <v>0</v>
      </c>
      <c r="J167" s="1177">
        <v>0</v>
      </c>
      <c r="K167" s="1177">
        <v>0</v>
      </c>
      <c r="L167" s="1177">
        <v>0</v>
      </c>
      <c r="M167" s="1177">
        <v>0</v>
      </c>
      <c r="N167" s="1177">
        <f>+'[5]Silnice stavba'!$B$89</f>
        <v>0</v>
      </c>
      <c r="O167" s="1180">
        <f t="shared" si="22"/>
        <v>0</v>
      </c>
      <c r="P167" s="1927">
        <f>+N167</f>
        <v>0</v>
      </c>
      <c r="Q167" s="1178"/>
      <c r="R167" s="1179"/>
      <c r="S167" s="1179"/>
      <c r="T167" s="1177"/>
      <c r="U167" s="1141"/>
      <c r="V167" s="1142"/>
    </row>
    <row r="168" spans="1:22" s="1292" customFormat="1" ht="12" customHeight="1" outlineLevel="1" x14ac:dyDescent="0.25">
      <c r="A168" s="1223"/>
      <c r="B168" s="1173" t="s">
        <v>196</v>
      </c>
      <c r="C168" s="1293" t="s">
        <v>875</v>
      </c>
      <c r="D168" s="1293"/>
      <c r="E168" s="1294"/>
      <c r="F168" s="1294"/>
      <c r="G168" s="1295"/>
      <c r="H168" s="1225" t="s">
        <v>793</v>
      </c>
      <c r="I168" s="1177">
        <v>234396</v>
      </c>
      <c r="J168" s="1177">
        <v>234396</v>
      </c>
      <c r="K168" s="1177">
        <v>234396</v>
      </c>
      <c r="L168" s="1177">
        <v>234396</v>
      </c>
      <c r="M168" s="1177">
        <v>0</v>
      </c>
      <c r="N168" s="1177">
        <f>'[5]Silnice stavba'!$D$100</f>
        <v>0</v>
      </c>
      <c r="O168" s="1180">
        <f t="shared" si="22"/>
        <v>0</v>
      </c>
      <c r="P168" s="1927">
        <f>+N168</f>
        <v>0</v>
      </c>
      <c r="Q168" s="1178"/>
      <c r="R168" s="1179"/>
      <c r="S168" s="1179"/>
      <c r="T168" s="1177"/>
      <c r="U168" s="1141"/>
      <c r="V168" s="1142"/>
    </row>
    <row r="169" spans="1:22" s="1292" customFormat="1" ht="12" hidden="1" customHeight="1" outlineLevel="1" x14ac:dyDescent="0.25">
      <c r="A169" s="1223"/>
      <c r="B169" s="1275" t="s">
        <v>196</v>
      </c>
      <c r="C169" s="1298" t="s">
        <v>876</v>
      </c>
      <c r="D169" s="1298" t="s">
        <v>1029</v>
      </c>
      <c r="E169" s="1299"/>
      <c r="F169" s="1299"/>
      <c r="G169" s="1300"/>
      <c r="H169" s="1299" t="s">
        <v>985</v>
      </c>
      <c r="I169" s="1279">
        <v>0</v>
      </c>
      <c r="J169" s="1279">
        <v>0</v>
      </c>
      <c r="K169" s="1279">
        <v>0</v>
      </c>
      <c r="L169" s="1279">
        <v>0</v>
      </c>
      <c r="M169" s="1279">
        <v>0</v>
      </c>
      <c r="N169" s="1279">
        <f>'[5]Silnice stavba'!$D$99</f>
        <v>0</v>
      </c>
      <c r="O169" s="1280">
        <f t="shared" si="22"/>
        <v>0</v>
      </c>
      <c r="P169" s="1930"/>
      <c r="Q169" s="1281"/>
      <c r="R169" s="1179"/>
      <c r="S169" s="1179"/>
      <c r="T169" s="1177"/>
      <c r="U169" s="1141"/>
      <c r="V169" s="1142"/>
    </row>
    <row r="170" spans="1:22" s="1292" customFormat="1" ht="12" hidden="1" customHeight="1" outlineLevel="1" x14ac:dyDescent="0.25">
      <c r="A170" s="1223"/>
      <c r="B170" s="1173" t="s">
        <v>196</v>
      </c>
      <c r="C170" s="1293" t="s">
        <v>803</v>
      </c>
      <c r="D170" s="1293"/>
      <c r="E170" s="1294"/>
      <c r="F170" s="1294"/>
      <c r="G170" s="1295"/>
      <c r="H170" s="1244" t="s">
        <v>793</v>
      </c>
      <c r="I170" s="1177">
        <v>95000</v>
      </c>
      <c r="J170" s="1177">
        <v>95000</v>
      </c>
      <c r="K170" s="1177">
        <v>95000</v>
      </c>
      <c r="L170" s="1177">
        <v>0</v>
      </c>
      <c r="M170" s="1177">
        <v>0</v>
      </c>
      <c r="N170" s="1177">
        <f>'[5]Silnice stavba'!$B$114</f>
        <v>0</v>
      </c>
      <c r="O170" s="1180">
        <f t="shared" si="22"/>
        <v>0</v>
      </c>
      <c r="P170" s="1927">
        <f>+N170</f>
        <v>0</v>
      </c>
      <c r="Q170" s="1178"/>
      <c r="R170" s="1179"/>
      <c r="S170" s="1179"/>
      <c r="T170" s="1177"/>
      <c r="U170" s="1141"/>
      <c r="V170" s="1142"/>
    </row>
    <row r="171" spans="1:22" s="1292" customFormat="1" ht="12" customHeight="1" outlineLevel="1" x14ac:dyDescent="0.25">
      <c r="A171" s="1223"/>
      <c r="B171" s="1173" t="s">
        <v>196</v>
      </c>
      <c r="C171" s="1293" t="s">
        <v>324</v>
      </c>
      <c r="D171" s="1293"/>
      <c r="E171" s="1294"/>
      <c r="F171" s="1294"/>
      <c r="G171" s="1295"/>
      <c r="H171" s="1244" t="s">
        <v>793</v>
      </c>
      <c r="I171" s="1177">
        <v>18150</v>
      </c>
      <c r="J171" s="1177">
        <v>0</v>
      </c>
      <c r="K171" s="1177">
        <v>0</v>
      </c>
      <c r="L171" s="1177">
        <v>0</v>
      </c>
      <c r="M171" s="1177">
        <v>630000</v>
      </c>
      <c r="N171" s="1177">
        <f>'[5]Silnice stavba'!$B$113</f>
        <v>630000</v>
      </c>
      <c r="O171" s="1180">
        <f t="shared" si="22"/>
        <v>0</v>
      </c>
      <c r="P171" s="1927">
        <f>+N171</f>
        <v>630000</v>
      </c>
      <c r="Q171" s="1178"/>
      <c r="R171" s="1179"/>
      <c r="S171" s="1179"/>
      <c r="T171" s="1177"/>
      <c r="U171" s="1141"/>
      <c r="V171" s="1142"/>
    </row>
    <row r="172" spans="1:22" s="1292" customFormat="1" ht="12" hidden="1" customHeight="1" outlineLevel="1" x14ac:dyDescent="0.25">
      <c r="A172" s="1223"/>
      <c r="B172" s="1173" t="s">
        <v>196</v>
      </c>
      <c r="C172" s="1293" t="s">
        <v>1824</v>
      </c>
      <c r="D172" s="1293"/>
      <c r="E172" s="1294"/>
      <c r="F172" s="1294"/>
      <c r="G172" s="1295"/>
      <c r="H172" s="1244" t="s">
        <v>793</v>
      </c>
      <c r="I172" s="1177">
        <v>152000</v>
      </c>
      <c r="J172" s="1177"/>
      <c r="K172" s="1177"/>
      <c r="L172" s="1177"/>
      <c r="M172" s="1177"/>
      <c r="N172" s="1177"/>
      <c r="O172" s="1180">
        <f t="shared" si="22"/>
        <v>0</v>
      </c>
      <c r="P172" s="1927"/>
      <c r="Q172" s="1178"/>
      <c r="R172" s="1179"/>
      <c r="S172" s="1179"/>
      <c r="T172" s="1177"/>
      <c r="U172" s="1141"/>
      <c r="V172" s="1142"/>
    </row>
    <row r="173" spans="1:22" s="1292" customFormat="1" ht="12" hidden="1" customHeight="1" outlineLevel="1" x14ac:dyDescent="0.25">
      <c r="A173" s="1223"/>
      <c r="B173" s="1173" t="s">
        <v>196</v>
      </c>
      <c r="C173" s="1293" t="s">
        <v>804</v>
      </c>
      <c r="D173" s="1293"/>
      <c r="E173" s="1294"/>
      <c r="F173" s="1294"/>
      <c r="G173" s="1295"/>
      <c r="H173" s="1244" t="s">
        <v>793</v>
      </c>
      <c r="I173" s="1177">
        <v>0</v>
      </c>
      <c r="J173" s="1177">
        <v>0</v>
      </c>
      <c r="K173" s="1177">
        <v>0</v>
      </c>
      <c r="L173" s="1177">
        <v>0</v>
      </c>
      <c r="M173" s="1177">
        <v>0</v>
      </c>
      <c r="N173" s="1177">
        <f>'[5]Silnice stavba'!$B$128</f>
        <v>0</v>
      </c>
      <c r="O173" s="1180">
        <f t="shared" si="22"/>
        <v>0</v>
      </c>
      <c r="P173" s="1927">
        <f t="shared" ref="P173:P205" si="27">+N173</f>
        <v>0</v>
      </c>
      <c r="Q173" s="1178"/>
      <c r="R173" s="1179"/>
      <c r="S173" s="1179"/>
      <c r="T173" s="1177"/>
      <c r="U173" s="1141"/>
      <c r="V173" s="1142"/>
    </row>
    <row r="174" spans="1:22" s="1292" customFormat="1" ht="12" hidden="1" customHeight="1" outlineLevel="1" x14ac:dyDescent="0.25">
      <c r="A174" s="1223"/>
      <c r="B174" s="1173" t="s">
        <v>196</v>
      </c>
      <c r="C174" s="1293" t="s">
        <v>597</v>
      </c>
      <c r="D174" s="1293"/>
      <c r="E174" s="1294"/>
      <c r="F174" s="1294"/>
      <c r="G174" s="1295"/>
      <c r="H174" s="1244" t="s">
        <v>793</v>
      </c>
      <c r="I174" s="1177">
        <v>0</v>
      </c>
      <c r="J174" s="1177">
        <v>0</v>
      </c>
      <c r="K174" s="1177">
        <v>0</v>
      </c>
      <c r="L174" s="1177">
        <v>0</v>
      </c>
      <c r="M174" s="1177">
        <v>0</v>
      </c>
      <c r="N174" s="1177">
        <f>'[5]Silnice stavba'!$B$127</f>
        <v>0</v>
      </c>
      <c r="O174" s="1180">
        <f t="shared" si="22"/>
        <v>0</v>
      </c>
      <c r="P174" s="1927">
        <f t="shared" si="27"/>
        <v>0</v>
      </c>
      <c r="Q174" s="1178"/>
      <c r="R174" s="1179"/>
      <c r="S174" s="1179"/>
      <c r="T174" s="1177"/>
      <c r="U174" s="1141"/>
      <c r="V174" s="1142"/>
    </row>
    <row r="175" spans="1:22" s="1292" customFormat="1" ht="12" hidden="1" customHeight="1" outlineLevel="1" x14ac:dyDescent="0.25">
      <c r="A175" s="1223"/>
      <c r="B175" s="1173" t="s">
        <v>196</v>
      </c>
      <c r="C175" s="1293" t="s">
        <v>805</v>
      </c>
      <c r="D175" s="1293"/>
      <c r="E175" s="1294"/>
      <c r="F175" s="1294"/>
      <c r="G175" s="1295"/>
      <c r="H175" s="1244" t="s">
        <v>793</v>
      </c>
      <c r="I175" s="1177">
        <v>0</v>
      </c>
      <c r="J175" s="1177">
        <v>0</v>
      </c>
      <c r="K175" s="1177">
        <v>0</v>
      </c>
      <c r="L175" s="1177">
        <v>0</v>
      </c>
      <c r="M175" s="1177">
        <v>0</v>
      </c>
      <c r="N175" s="1177">
        <f>'[5]Silnice stavba'!$B$143</f>
        <v>0</v>
      </c>
      <c r="O175" s="1180">
        <f t="shared" si="22"/>
        <v>0</v>
      </c>
      <c r="P175" s="1927">
        <f t="shared" si="27"/>
        <v>0</v>
      </c>
      <c r="Q175" s="1178"/>
      <c r="R175" s="1179"/>
      <c r="S175" s="1179"/>
      <c r="T175" s="1177"/>
      <c r="U175" s="1141"/>
      <c r="V175" s="1142"/>
    </row>
    <row r="176" spans="1:22" s="1292" customFormat="1" ht="12" hidden="1" customHeight="1" outlineLevel="1" x14ac:dyDescent="0.25">
      <c r="A176" s="1223"/>
      <c r="B176" s="1173" t="s">
        <v>196</v>
      </c>
      <c r="C176" s="1293" t="s">
        <v>598</v>
      </c>
      <c r="D176" s="1293"/>
      <c r="E176" s="1294"/>
      <c r="F176" s="1294"/>
      <c r="G176" s="1295"/>
      <c r="H176" s="1244" t="s">
        <v>793</v>
      </c>
      <c r="I176" s="1177">
        <v>0</v>
      </c>
      <c r="J176" s="1177">
        <v>0</v>
      </c>
      <c r="K176" s="1177">
        <v>0</v>
      </c>
      <c r="L176" s="1177">
        <v>0</v>
      </c>
      <c r="M176" s="1177">
        <v>0</v>
      </c>
      <c r="N176" s="1177">
        <f>'[5]Silnice stavba'!$B$142</f>
        <v>0</v>
      </c>
      <c r="O176" s="1180">
        <f t="shared" si="22"/>
        <v>0</v>
      </c>
      <c r="P176" s="1927">
        <f t="shared" si="27"/>
        <v>0</v>
      </c>
      <c r="Q176" s="1178"/>
      <c r="R176" s="1179"/>
      <c r="S176" s="1179"/>
      <c r="T176" s="1177"/>
      <c r="U176" s="1141"/>
      <c r="V176" s="1142"/>
    </row>
    <row r="177" spans="1:22" s="1292" customFormat="1" ht="12" customHeight="1" outlineLevel="1" x14ac:dyDescent="0.25">
      <c r="A177" s="1223"/>
      <c r="B177" s="1173" t="s">
        <v>196</v>
      </c>
      <c r="C177" s="1293" t="s">
        <v>975</v>
      </c>
      <c r="D177" s="1293"/>
      <c r="E177" s="1294"/>
      <c r="F177" s="1294"/>
      <c r="G177" s="1295"/>
      <c r="H177" s="1244" t="s">
        <v>793</v>
      </c>
      <c r="I177" s="1177">
        <v>0</v>
      </c>
      <c r="J177" s="1177">
        <v>0</v>
      </c>
      <c r="K177" s="1177">
        <v>0</v>
      </c>
      <c r="L177" s="1177">
        <v>100000</v>
      </c>
      <c r="M177" s="1177">
        <v>100000</v>
      </c>
      <c r="N177" s="1177">
        <f>'[5]Silnice stavba'!$B$154</f>
        <v>100000</v>
      </c>
      <c r="O177" s="1180">
        <f t="shared" si="22"/>
        <v>0</v>
      </c>
      <c r="P177" s="1927">
        <f t="shared" si="27"/>
        <v>100000</v>
      </c>
      <c r="Q177" s="1178"/>
      <c r="R177" s="1179"/>
      <c r="S177" s="1179"/>
      <c r="T177" s="1177"/>
      <c r="U177" s="1141"/>
      <c r="V177" s="1142"/>
    </row>
    <row r="178" spans="1:22" s="1292" customFormat="1" ht="12" customHeight="1" outlineLevel="1" x14ac:dyDescent="0.25">
      <c r="A178" s="1223"/>
      <c r="B178" s="1173" t="s">
        <v>196</v>
      </c>
      <c r="C178" s="1293" t="s">
        <v>974</v>
      </c>
      <c r="D178" s="1293"/>
      <c r="E178" s="1294"/>
      <c r="F178" s="1294"/>
      <c r="G178" s="1295"/>
      <c r="H178" s="1244" t="s">
        <v>793</v>
      </c>
      <c r="I178" s="1177">
        <v>0</v>
      </c>
      <c r="J178" s="1177">
        <v>0</v>
      </c>
      <c r="K178" s="1177">
        <v>0</v>
      </c>
      <c r="L178" s="1177">
        <v>0</v>
      </c>
      <c r="M178" s="1177">
        <v>0</v>
      </c>
      <c r="N178" s="1177">
        <f>'[5]Silnice stavba'!$B$153</f>
        <v>0</v>
      </c>
      <c r="O178" s="1180">
        <f t="shared" si="22"/>
        <v>0</v>
      </c>
      <c r="P178" s="1927">
        <f t="shared" si="27"/>
        <v>0</v>
      </c>
      <c r="Q178" s="1178"/>
      <c r="R178" s="1179"/>
      <c r="S178" s="1179"/>
      <c r="T178" s="1177"/>
      <c r="U178" s="1141"/>
      <c r="V178" s="1142"/>
    </row>
    <row r="179" spans="1:22" s="1292" customFormat="1" ht="12" customHeight="1" outlineLevel="1" x14ac:dyDescent="0.25">
      <c r="A179" s="1223"/>
      <c r="B179" s="1173" t="s">
        <v>196</v>
      </c>
      <c r="C179" s="1293" t="s">
        <v>806</v>
      </c>
      <c r="D179" s="1293"/>
      <c r="E179" s="1294"/>
      <c r="F179" s="1294"/>
      <c r="G179" s="1295"/>
      <c r="H179" s="1244" t="s">
        <v>793</v>
      </c>
      <c r="I179" s="1177">
        <v>0</v>
      </c>
      <c r="J179" s="1177">
        <v>0</v>
      </c>
      <c r="K179" s="1177">
        <v>0</v>
      </c>
      <c r="L179" s="1177">
        <v>390000</v>
      </c>
      <c r="M179" s="1177">
        <v>351982</v>
      </c>
      <c r="N179" s="1177">
        <f>'[5]Silnice stavba'!$B$164</f>
        <v>351982</v>
      </c>
      <c r="O179" s="1180">
        <f t="shared" si="22"/>
        <v>0</v>
      </c>
      <c r="P179" s="1927">
        <f t="shared" si="27"/>
        <v>351982</v>
      </c>
      <c r="Q179" s="1178"/>
      <c r="R179" s="1179"/>
      <c r="S179" s="1179"/>
      <c r="T179" s="1177"/>
      <c r="U179" s="1141"/>
      <c r="V179" s="1142"/>
    </row>
    <row r="180" spans="1:22" s="1292" customFormat="1" ht="12" hidden="1" customHeight="1" outlineLevel="1" x14ac:dyDescent="0.25">
      <c r="A180" s="1223"/>
      <c r="B180" s="1173" t="s">
        <v>196</v>
      </c>
      <c r="C180" s="1293" t="s">
        <v>599</v>
      </c>
      <c r="D180" s="1293"/>
      <c r="E180" s="1294"/>
      <c r="F180" s="1294"/>
      <c r="G180" s="1295"/>
      <c r="H180" s="1244" t="s">
        <v>793</v>
      </c>
      <c r="I180" s="1177">
        <v>0</v>
      </c>
      <c r="J180" s="1177">
        <v>0</v>
      </c>
      <c r="K180" s="1177">
        <v>0</v>
      </c>
      <c r="L180" s="1177">
        <v>0</v>
      </c>
      <c r="M180" s="1177">
        <v>0</v>
      </c>
      <c r="N180" s="1177">
        <f>'[5]Silnice stavba'!$B$163</f>
        <v>0</v>
      </c>
      <c r="O180" s="1180">
        <f t="shared" si="22"/>
        <v>0</v>
      </c>
      <c r="P180" s="1927">
        <f t="shared" si="27"/>
        <v>0</v>
      </c>
      <c r="Q180" s="1178"/>
      <c r="R180" s="1179"/>
      <c r="S180" s="1179"/>
      <c r="T180" s="1177"/>
      <c r="U180" s="1141"/>
      <c r="V180" s="1142"/>
    </row>
    <row r="181" spans="1:22" s="1292" customFormat="1" ht="12" hidden="1" customHeight="1" outlineLevel="1" x14ac:dyDescent="0.25">
      <c r="A181" s="1223"/>
      <c r="B181" s="1173" t="s">
        <v>196</v>
      </c>
      <c r="C181" s="1293" t="s">
        <v>1867</v>
      </c>
      <c r="D181" s="1293"/>
      <c r="E181" s="1294"/>
      <c r="F181" s="1294"/>
      <c r="G181" s="1295"/>
      <c r="H181" s="1244" t="s">
        <v>793</v>
      </c>
      <c r="I181" s="1177">
        <v>14520</v>
      </c>
      <c r="J181" s="1177"/>
      <c r="K181" s="1177"/>
      <c r="L181" s="1177"/>
      <c r="M181" s="1177"/>
      <c r="N181" s="1177"/>
      <c r="O181" s="1180">
        <f t="shared" si="22"/>
        <v>0</v>
      </c>
      <c r="P181" s="1927">
        <f t="shared" si="27"/>
        <v>0</v>
      </c>
      <c r="Q181" s="1178"/>
      <c r="R181" s="1179"/>
      <c r="S181" s="1179"/>
      <c r="T181" s="1177"/>
      <c r="U181" s="1141"/>
      <c r="V181" s="1142"/>
    </row>
    <row r="182" spans="1:22" s="1292" customFormat="1" ht="12" hidden="1" customHeight="1" outlineLevel="1" x14ac:dyDescent="0.25">
      <c r="A182" s="1223"/>
      <c r="B182" s="1173" t="s">
        <v>196</v>
      </c>
      <c r="C182" s="1293" t="s">
        <v>976</v>
      </c>
      <c r="D182" s="1293"/>
      <c r="E182" s="1294"/>
      <c r="F182" s="1294"/>
      <c r="G182" s="1295"/>
      <c r="H182" s="1244" t="s">
        <v>793</v>
      </c>
      <c r="I182" s="1177">
        <v>0</v>
      </c>
      <c r="J182" s="1177">
        <v>0</v>
      </c>
      <c r="K182" s="1177">
        <v>0</v>
      </c>
      <c r="L182" s="1177">
        <v>0</v>
      </c>
      <c r="M182" s="1177">
        <v>0</v>
      </c>
      <c r="N182" s="1177">
        <f>'[5]Silnice stavba'!$B$172</f>
        <v>0</v>
      </c>
      <c r="O182" s="1180">
        <f t="shared" si="22"/>
        <v>0</v>
      </c>
      <c r="P182" s="1927">
        <f t="shared" si="27"/>
        <v>0</v>
      </c>
      <c r="Q182" s="1178"/>
      <c r="R182" s="1179"/>
      <c r="S182" s="1179"/>
      <c r="T182" s="1177"/>
      <c r="U182" s="1141"/>
      <c r="V182" s="1142"/>
    </row>
    <row r="183" spans="1:22" s="1292" customFormat="1" ht="12" customHeight="1" outlineLevel="1" x14ac:dyDescent="0.25">
      <c r="A183" s="1223"/>
      <c r="B183" s="1173" t="s">
        <v>196</v>
      </c>
      <c r="C183" s="1293" t="s">
        <v>924</v>
      </c>
      <c r="D183" s="1293"/>
      <c r="E183" s="1294"/>
      <c r="F183" s="1294"/>
      <c r="G183" s="1295"/>
      <c r="H183" s="1244" t="s">
        <v>793</v>
      </c>
      <c r="I183" s="1177">
        <v>100000</v>
      </c>
      <c r="J183" s="1177">
        <v>0</v>
      </c>
      <c r="K183" s="1177">
        <v>0</v>
      </c>
      <c r="L183" s="1177">
        <v>645000</v>
      </c>
      <c r="M183" s="1177">
        <v>683018</v>
      </c>
      <c r="N183" s="1177">
        <f>'[5]Silnice stavba'!$B$171</f>
        <v>683018</v>
      </c>
      <c r="O183" s="1180">
        <f t="shared" si="22"/>
        <v>0</v>
      </c>
      <c r="P183" s="1927">
        <f t="shared" si="27"/>
        <v>683018</v>
      </c>
      <c r="Q183" s="1178"/>
      <c r="R183" s="1179"/>
      <c r="S183" s="1179"/>
      <c r="T183" s="1177"/>
      <c r="U183" s="1141"/>
      <c r="V183" s="1142"/>
    </row>
    <row r="184" spans="1:22" s="1292" customFormat="1" ht="12" customHeight="1" outlineLevel="1" x14ac:dyDescent="0.25">
      <c r="A184" s="1223"/>
      <c r="B184" s="1173" t="s">
        <v>196</v>
      </c>
      <c r="C184" s="1293" t="s">
        <v>977</v>
      </c>
      <c r="D184" s="1293"/>
      <c r="E184" s="1294"/>
      <c r="F184" s="1294"/>
      <c r="G184" s="1295"/>
      <c r="H184" s="1244" t="s">
        <v>793</v>
      </c>
      <c r="I184" s="1177">
        <v>50000</v>
      </c>
      <c r="J184" s="1177">
        <v>0</v>
      </c>
      <c r="K184" s="1177">
        <v>0</v>
      </c>
      <c r="L184" s="1177">
        <v>0</v>
      </c>
      <c r="M184" s="1177">
        <v>0</v>
      </c>
      <c r="N184" s="1177">
        <f>'[5]Silnice stavba'!$B$187</f>
        <v>0</v>
      </c>
      <c r="O184" s="1180">
        <f t="shared" si="22"/>
        <v>0</v>
      </c>
      <c r="P184" s="1927">
        <f t="shared" si="27"/>
        <v>0</v>
      </c>
      <c r="Q184" s="1178"/>
      <c r="R184" s="1179"/>
      <c r="S184" s="1179"/>
      <c r="T184" s="1177"/>
      <c r="U184" s="1141"/>
      <c r="V184" s="1142"/>
    </row>
    <row r="185" spans="1:22" s="1292" customFormat="1" ht="12" customHeight="1" outlineLevel="1" x14ac:dyDescent="0.25">
      <c r="A185" s="1223"/>
      <c r="B185" s="1301" t="s">
        <v>196</v>
      </c>
      <c r="C185" s="1302" t="s">
        <v>600</v>
      </c>
      <c r="D185" s="1302" t="s">
        <v>1027</v>
      </c>
      <c r="E185" s="1303"/>
      <c r="F185" s="1303"/>
      <c r="G185" s="1304"/>
      <c r="H185" s="1303" t="s">
        <v>607</v>
      </c>
      <c r="I185" s="1305">
        <v>13655000</v>
      </c>
      <c r="J185" s="1305">
        <v>3000000</v>
      </c>
      <c r="K185" s="1305">
        <v>3000000</v>
      </c>
      <c r="L185" s="1305">
        <v>1500000</v>
      </c>
      <c r="M185" s="1305">
        <v>1400000</v>
      </c>
      <c r="N185" s="1305">
        <f>'[5]Silnice stavba'!$B$186</f>
        <v>1400000</v>
      </c>
      <c r="O185" s="1306">
        <f t="shared" si="22"/>
        <v>0</v>
      </c>
      <c r="P185" s="1932">
        <f t="shared" si="27"/>
        <v>1400000</v>
      </c>
      <c r="Q185" s="1307"/>
      <c r="R185" s="1179"/>
      <c r="S185" s="1179"/>
      <c r="T185" s="1177"/>
      <c r="U185" s="1141"/>
      <c r="V185" s="1142"/>
    </row>
    <row r="186" spans="1:22" s="1292" customFormat="1" ht="12" customHeight="1" outlineLevel="1" x14ac:dyDescent="0.25">
      <c r="A186" s="1223"/>
      <c r="B186" s="1173" t="s">
        <v>196</v>
      </c>
      <c r="C186" s="1293" t="s">
        <v>978</v>
      </c>
      <c r="D186" s="1293"/>
      <c r="E186" s="1294"/>
      <c r="F186" s="1294"/>
      <c r="G186" s="1295"/>
      <c r="H186" s="1244" t="s">
        <v>793</v>
      </c>
      <c r="I186" s="1177">
        <v>50000</v>
      </c>
      <c r="J186" s="1177">
        <v>100000</v>
      </c>
      <c r="K186" s="1177">
        <v>100000</v>
      </c>
      <c r="L186" s="1177">
        <v>100000</v>
      </c>
      <c r="M186" s="1177">
        <v>100000</v>
      </c>
      <c r="N186" s="1177">
        <f>'[5]Silnice stavba'!$B$202</f>
        <v>100000</v>
      </c>
      <c r="O186" s="1180">
        <f t="shared" si="22"/>
        <v>0</v>
      </c>
      <c r="P186" s="1927">
        <f t="shared" si="27"/>
        <v>100000</v>
      </c>
      <c r="Q186" s="1178"/>
      <c r="R186" s="1179"/>
      <c r="S186" s="1179"/>
      <c r="T186" s="1177"/>
      <c r="U186" s="1141"/>
      <c r="V186" s="1142"/>
    </row>
    <row r="187" spans="1:22" s="1292" customFormat="1" ht="12" hidden="1" customHeight="1" outlineLevel="1" x14ac:dyDescent="0.25">
      <c r="A187" s="1223"/>
      <c r="B187" s="1173" t="s">
        <v>196</v>
      </c>
      <c r="C187" s="1293" t="s">
        <v>601</v>
      </c>
      <c r="D187" s="1293"/>
      <c r="E187" s="1294"/>
      <c r="F187" s="1294"/>
      <c r="G187" s="1295"/>
      <c r="H187" s="1244" t="s">
        <v>793</v>
      </c>
      <c r="I187" s="1177">
        <v>1455000</v>
      </c>
      <c r="J187" s="1177">
        <v>0</v>
      </c>
      <c r="K187" s="1177">
        <v>0</v>
      </c>
      <c r="L187" s="1177">
        <v>0</v>
      </c>
      <c r="M187" s="1177">
        <v>0</v>
      </c>
      <c r="N187" s="1177">
        <f>'[5]Silnice stavba'!$B$201</f>
        <v>0</v>
      </c>
      <c r="O187" s="1180">
        <f t="shared" si="22"/>
        <v>0</v>
      </c>
      <c r="P187" s="1927">
        <f t="shared" si="27"/>
        <v>0</v>
      </c>
      <c r="Q187" s="1178"/>
      <c r="R187" s="1179"/>
      <c r="S187" s="1179"/>
      <c r="T187" s="1177"/>
      <c r="U187" s="1141"/>
      <c r="V187" s="1142"/>
    </row>
    <row r="188" spans="1:22" s="1292" customFormat="1" ht="12" hidden="1" customHeight="1" outlineLevel="1" x14ac:dyDescent="0.25">
      <c r="A188" s="1223"/>
      <c r="B188" s="1173" t="s">
        <v>196</v>
      </c>
      <c r="C188" s="1293" t="s">
        <v>980</v>
      </c>
      <c r="D188" s="1293"/>
      <c r="E188" s="1294"/>
      <c r="F188" s="1294"/>
      <c r="G188" s="1295"/>
      <c r="H188" s="1244" t="s">
        <v>793</v>
      </c>
      <c r="I188" s="1177">
        <v>168000</v>
      </c>
      <c r="J188" s="1177">
        <v>130000</v>
      </c>
      <c r="K188" s="1177">
        <v>130000</v>
      </c>
      <c r="L188" s="1177">
        <v>0</v>
      </c>
      <c r="M188" s="1177">
        <v>0</v>
      </c>
      <c r="N188" s="1177">
        <f>'[5]Silnice stavba'!$B$222</f>
        <v>0</v>
      </c>
      <c r="O188" s="1180">
        <f t="shared" si="22"/>
        <v>0</v>
      </c>
      <c r="P188" s="1927">
        <f t="shared" si="27"/>
        <v>0</v>
      </c>
      <c r="Q188" s="1178"/>
      <c r="R188" s="1179"/>
      <c r="S188" s="1179"/>
      <c r="T188" s="1177"/>
      <c r="U188" s="1141"/>
      <c r="V188" s="1142"/>
    </row>
    <row r="189" spans="1:22" s="1292" customFormat="1" ht="12" hidden="1" customHeight="1" outlineLevel="1" x14ac:dyDescent="0.25">
      <c r="A189" s="1223"/>
      <c r="B189" s="1173" t="s">
        <v>196</v>
      </c>
      <c r="C189" s="1293" t="s">
        <v>979</v>
      </c>
      <c r="D189" s="1293"/>
      <c r="E189" s="1294"/>
      <c r="F189" s="1294"/>
      <c r="G189" s="1295"/>
      <c r="H189" s="1244" t="s">
        <v>793</v>
      </c>
      <c r="I189" s="1177">
        <v>0</v>
      </c>
      <c r="J189" s="1177">
        <v>0</v>
      </c>
      <c r="K189" s="1177">
        <v>0</v>
      </c>
      <c r="L189" s="1177">
        <v>0</v>
      </c>
      <c r="M189" s="1177">
        <v>0</v>
      </c>
      <c r="N189" s="1177">
        <f>'[5]Silnice stavba'!$B$221</f>
        <v>0</v>
      </c>
      <c r="O189" s="1180">
        <f t="shared" si="22"/>
        <v>0</v>
      </c>
      <c r="P189" s="1927">
        <f t="shared" si="27"/>
        <v>0</v>
      </c>
      <c r="Q189" s="1178"/>
      <c r="R189" s="1179"/>
      <c r="S189" s="1179"/>
      <c r="T189" s="1177"/>
      <c r="U189" s="1141"/>
      <c r="V189" s="1142"/>
    </row>
    <row r="190" spans="1:22" s="1292" customFormat="1" ht="12" hidden="1" customHeight="1" outlineLevel="1" x14ac:dyDescent="0.25">
      <c r="A190" s="1223"/>
      <c r="B190" s="1173" t="s">
        <v>196</v>
      </c>
      <c r="C190" s="1293" t="s">
        <v>981</v>
      </c>
      <c r="D190" s="1293"/>
      <c r="E190" s="1294"/>
      <c r="F190" s="1294"/>
      <c r="G190" s="1295"/>
      <c r="H190" s="1244" t="s">
        <v>793</v>
      </c>
      <c r="I190" s="1177">
        <v>0</v>
      </c>
      <c r="J190" s="1177">
        <v>0</v>
      </c>
      <c r="K190" s="1177">
        <v>0</v>
      </c>
      <c r="L190" s="1177">
        <v>0</v>
      </c>
      <c r="M190" s="1177">
        <v>0</v>
      </c>
      <c r="N190" s="1177">
        <f>'[5]Silnice stavba'!$B$241</f>
        <v>0</v>
      </c>
      <c r="O190" s="1180">
        <f t="shared" si="22"/>
        <v>0</v>
      </c>
      <c r="P190" s="1927">
        <f t="shared" si="27"/>
        <v>0</v>
      </c>
      <c r="Q190" s="1178"/>
      <c r="R190" s="1179"/>
      <c r="S190" s="1179"/>
      <c r="T190" s="1177"/>
      <c r="U190" s="1141"/>
      <c r="V190" s="1142"/>
    </row>
    <row r="191" spans="1:22" s="1292" customFormat="1" ht="12" hidden="1" customHeight="1" outlineLevel="1" x14ac:dyDescent="0.25">
      <c r="A191" s="1223"/>
      <c r="B191" s="1173" t="s">
        <v>196</v>
      </c>
      <c r="C191" s="1293" t="s">
        <v>679</v>
      </c>
      <c r="D191" s="1293"/>
      <c r="E191" s="1294"/>
      <c r="F191" s="1294"/>
      <c r="G191" s="1295"/>
      <c r="H191" s="1244" t="s">
        <v>793</v>
      </c>
      <c r="I191" s="1177">
        <v>0</v>
      </c>
      <c r="J191" s="1177">
        <v>0</v>
      </c>
      <c r="K191" s="1177">
        <v>0</v>
      </c>
      <c r="L191" s="1177">
        <v>0</v>
      </c>
      <c r="M191" s="1177">
        <v>0</v>
      </c>
      <c r="N191" s="1177">
        <f>'[5]Silnice stavba'!$B$240</f>
        <v>0</v>
      </c>
      <c r="O191" s="1180">
        <f t="shared" si="22"/>
        <v>0</v>
      </c>
      <c r="P191" s="1927">
        <f t="shared" si="27"/>
        <v>0</v>
      </c>
      <c r="Q191" s="1178"/>
      <c r="R191" s="1179"/>
      <c r="S191" s="1179"/>
      <c r="T191" s="1177"/>
      <c r="U191" s="1141"/>
      <c r="V191" s="1142"/>
    </row>
    <row r="192" spans="1:22" s="1292" customFormat="1" ht="12" customHeight="1" outlineLevel="1" x14ac:dyDescent="0.25">
      <c r="A192" s="1223"/>
      <c r="B192" s="1173" t="s">
        <v>196</v>
      </c>
      <c r="C192" s="1293" t="s">
        <v>982</v>
      </c>
      <c r="D192" s="1293"/>
      <c r="E192" s="1294"/>
      <c r="F192" s="1294"/>
      <c r="G192" s="1295"/>
      <c r="H192" s="1244" t="s">
        <v>793</v>
      </c>
      <c r="I192" s="1177">
        <v>0</v>
      </c>
      <c r="J192" s="1177">
        <v>100000</v>
      </c>
      <c r="K192" s="1177">
        <v>100000</v>
      </c>
      <c r="L192" s="1177">
        <v>100000</v>
      </c>
      <c r="M192" s="1177">
        <v>150000</v>
      </c>
      <c r="N192" s="1177">
        <f>'[5]Silnice stavba'!$B$251</f>
        <v>50000</v>
      </c>
      <c r="O192" s="1180">
        <f t="shared" si="22"/>
        <v>-100000</v>
      </c>
      <c r="P192" s="1927">
        <f t="shared" si="27"/>
        <v>50000</v>
      </c>
      <c r="Q192" s="1178"/>
      <c r="R192" s="1179"/>
      <c r="S192" s="1179"/>
      <c r="T192" s="1177"/>
      <c r="U192" s="1141"/>
      <c r="V192" s="1142"/>
    </row>
    <row r="193" spans="1:22" s="1292" customFormat="1" ht="12" hidden="1" customHeight="1" outlineLevel="1" x14ac:dyDescent="0.25">
      <c r="A193" s="1223"/>
      <c r="B193" s="1173" t="s">
        <v>196</v>
      </c>
      <c r="C193" s="1293" t="s">
        <v>722</v>
      </c>
      <c r="D193" s="1293"/>
      <c r="E193" s="1294"/>
      <c r="F193" s="1294"/>
      <c r="G193" s="1295"/>
      <c r="H193" s="1244" t="s">
        <v>793</v>
      </c>
      <c r="I193" s="1177">
        <v>0</v>
      </c>
      <c r="J193" s="1177">
        <v>0</v>
      </c>
      <c r="K193" s="1177">
        <v>0</v>
      </c>
      <c r="L193" s="1177">
        <v>0</v>
      </c>
      <c r="M193" s="1177">
        <v>0</v>
      </c>
      <c r="N193" s="1177">
        <f>'[5]Silnice stavba'!$B$250</f>
        <v>0</v>
      </c>
      <c r="O193" s="1180">
        <f t="shared" si="22"/>
        <v>0</v>
      </c>
      <c r="P193" s="1927">
        <f t="shared" si="27"/>
        <v>0</v>
      </c>
      <c r="Q193" s="1178"/>
      <c r="R193" s="1179"/>
      <c r="S193" s="1179"/>
      <c r="T193" s="1177"/>
      <c r="U193" s="1141"/>
      <c r="V193" s="1142"/>
    </row>
    <row r="194" spans="1:22" s="1292" customFormat="1" ht="13.5" hidden="1" customHeight="1" outlineLevel="1" x14ac:dyDescent="0.25">
      <c r="A194" s="1223"/>
      <c r="B194" s="1173" t="s">
        <v>196</v>
      </c>
      <c r="C194" s="1293" t="s">
        <v>964</v>
      </c>
      <c r="D194" s="1293"/>
      <c r="E194" s="1294"/>
      <c r="F194" s="1294"/>
      <c r="G194" s="1295"/>
      <c r="H194" s="1244" t="s">
        <v>793</v>
      </c>
      <c r="I194" s="1177">
        <v>50000</v>
      </c>
      <c r="J194" s="1177">
        <v>0</v>
      </c>
      <c r="K194" s="1177">
        <v>0</v>
      </c>
      <c r="L194" s="1177">
        <v>0</v>
      </c>
      <c r="M194" s="1177">
        <v>0</v>
      </c>
      <c r="N194" s="1177">
        <f>'[5]Silnice stavba'!$B$261</f>
        <v>0</v>
      </c>
      <c r="O194" s="1180">
        <f t="shared" si="22"/>
        <v>0</v>
      </c>
      <c r="P194" s="1927">
        <f t="shared" si="27"/>
        <v>0</v>
      </c>
      <c r="Q194" s="1178"/>
      <c r="R194" s="1179"/>
      <c r="S194" s="1179"/>
      <c r="T194" s="1177"/>
      <c r="U194" s="1141"/>
      <c r="V194" s="1142"/>
    </row>
    <row r="195" spans="1:22" s="1292" customFormat="1" ht="12" customHeight="1" outlineLevel="1" x14ac:dyDescent="0.25">
      <c r="A195" s="1223"/>
      <c r="B195" s="1173" t="s">
        <v>196</v>
      </c>
      <c r="C195" s="1293" t="s">
        <v>963</v>
      </c>
      <c r="D195" s="1293"/>
      <c r="E195" s="1294"/>
      <c r="F195" s="1294"/>
      <c r="G195" s="1295"/>
      <c r="H195" s="1244" t="s">
        <v>793</v>
      </c>
      <c r="I195" s="1177">
        <v>105000</v>
      </c>
      <c r="J195" s="1177">
        <v>150000</v>
      </c>
      <c r="K195" s="1177">
        <v>150000</v>
      </c>
      <c r="L195" s="1177">
        <v>0</v>
      </c>
      <c r="M195" s="1177">
        <v>500000</v>
      </c>
      <c r="N195" s="1177">
        <f>'[5]Silnice stavba'!$B$258</f>
        <v>0</v>
      </c>
      <c r="O195" s="1180">
        <f t="shared" si="22"/>
        <v>-500000</v>
      </c>
      <c r="P195" s="1927">
        <f t="shared" si="27"/>
        <v>0</v>
      </c>
      <c r="Q195" s="1178"/>
      <c r="R195" s="1179"/>
      <c r="S195" s="1179"/>
      <c r="T195" s="1177" t="s">
        <v>2145</v>
      </c>
      <c r="U195" s="1141"/>
      <c r="V195" s="1142"/>
    </row>
    <row r="196" spans="1:22" s="1292" customFormat="1" ht="12" customHeight="1" outlineLevel="1" x14ac:dyDescent="0.25">
      <c r="A196" s="1223"/>
      <c r="B196" s="1173" t="s">
        <v>196</v>
      </c>
      <c r="C196" s="1830" t="s">
        <v>1863</v>
      </c>
      <c r="D196" s="1293"/>
      <c r="E196" s="1294"/>
      <c r="F196" s="1294"/>
      <c r="G196" s="1295"/>
      <c r="H196" s="1244" t="s">
        <v>793</v>
      </c>
      <c r="I196" s="1177">
        <v>503000</v>
      </c>
      <c r="J196" s="1177">
        <v>0</v>
      </c>
      <c r="K196" s="1177">
        <v>0</v>
      </c>
      <c r="L196" s="1177">
        <v>0</v>
      </c>
      <c r="M196" s="1177">
        <v>0</v>
      </c>
      <c r="N196" s="1177">
        <f>'[5]Silnice stavba'!$B$271</f>
        <v>0</v>
      </c>
      <c r="O196" s="1180">
        <f t="shared" si="22"/>
        <v>0</v>
      </c>
      <c r="P196" s="1927">
        <f t="shared" si="27"/>
        <v>0</v>
      </c>
      <c r="Q196" s="1178"/>
      <c r="R196" s="1179"/>
      <c r="S196" s="1179"/>
      <c r="T196" s="1177"/>
      <c r="U196" s="1141"/>
      <c r="V196" s="1142"/>
    </row>
    <row r="197" spans="1:22" s="1292" customFormat="1" ht="12" customHeight="1" outlineLevel="1" x14ac:dyDescent="0.25">
      <c r="A197" s="1223"/>
      <c r="B197" s="1173" t="s">
        <v>196</v>
      </c>
      <c r="C197" s="1830" t="s">
        <v>1753</v>
      </c>
      <c r="D197" s="1293"/>
      <c r="E197" s="1294"/>
      <c r="F197" s="1294"/>
      <c r="G197" s="1295"/>
      <c r="H197" s="1244" t="s">
        <v>793</v>
      </c>
      <c r="I197" s="1177"/>
      <c r="J197" s="1177">
        <v>0</v>
      </c>
      <c r="K197" s="1177">
        <v>0</v>
      </c>
      <c r="L197" s="1177">
        <v>400000</v>
      </c>
      <c r="M197" s="1177">
        <v>400000</v>
      </c>
      <c r="N197" s="1177">
        <f>'[5]Silnice stavba'!$B$272</f>
        <v>400000</v>
      </c>
      <c r="O197" s="1180">
        <f t="shared" si="22"/>
        <v>0</v>
      </c>
      <c r="P197" s="1927">
        <f t="shared" si="27"/>
        <v>400000</v>
      </c>
      <c r="Q197" s="1178"/>
      <c r="R197" s="1179"/>
      <c r="S197" s="1179"/>
      <c r="T197" s="1177"/>
      <c r="U197" s="1141"/>
      <c r="V197" s="1142"/>
    </row>
    <row r="198" spans="1:22" s="1292" customFormat="1" ht="12" hidden="1" customHeight="1" outlineLevel="1" x14ac:dyDescent="0.25">
      <c r="A198" s="1223"/>
      <c r="B198" s="1173" t="s">
        <v>196</v>
      </c>
      <c r="C198" s="1293" t="s">
        <v>1755</v>
      </c>
      <c r="D198" s="1293"/>
      <c r="E198" s="1294"/>
      <c r="F198" s="1294"/>
      <c r="G198" s="1295"/>
      <c r="H198" s="1244" t="s">
        <v>793</v>
      </c>
      <c r="I198" s="1177"/>
      <c r="J198" s="1177">
        <v>0</v>
      </c>
      <c r="K198" s="1177">
        <v>0</v>
      </c>
      <c r="L198" s="1177">
        <v>0</v>
      </c>
      <c r="M198" s="1177">
        <v>0</v>
      </c>
      <c r="N198" s="1177">
        <f>'[5]Silnice stavba'!$B$283</f>
        <v>0</v>
      </c>
      <c r="O198" s="1180">
        <f t="shared" si="22"/>
        <v>0</v>
      </c>
      <c r="P198" s="1927">
        <f t="shared" si="27"/>
        <v>0</v>
      </c>
      <c r="Q198" s="1178"/>
      <c r="R198" s="1179"/>
      <c r="S198" s="1179"/>
      <c r="T198" s="1177"/>
      <c r="U198" s="1141"/>
      <c r="V198" s="1142"/>
    </row>
    <row r="199" spans="1:22" s="1292" customFormat="1" ht="12" hidden="1" customHeight="1" outlineLevel="1" x14ac:dyDescent="0.25">
      <c r="A199" s="1223"/>
      <c r="B199" s="1173" t="s">
        <v>196</v>
      </c>
      <c r="C199" s="1293" t="s">
        <v>2087</v>
      </c>
      <c r="D199" s="1293"/>
      <c r="E199" s="1294"/>
      <c r="F199" s="1294"/>
      <c r="G199" s="1295"/>
      <c r="H199" s="1244" t="s">
        <v>793</v>
      </c>
      <c r="I199" s="1177"/>
      <c r="J199" s="1177"/>
      <c r="K199" s="1177"/>
      <c r="L199" s="1177">
        <v>0</v>
      </c>
      <c r="M199" s="1177">
        <v>0</v>
      </c>
      <c r="N199" s="1177">
        <f>'[5]Silnice stavba'!$B$369</f>
        <v>0</v>
      </c>
      <c r="O199" s="1180">
        <f t="shared" si="22"/>
        <v>0</v>
      </c>
      <c r="P199" s="1927"/>
      <c r="Q199" s="1178"/>
      <c r="R199" s="1179"/>
      <c r="S199" s="1179"/>
      <c r="T199" s="1177"/>
      <c r="U199" s="1141"/>
      <c r="V199" s="1142"/>
    </row>
    <row r="200" spans="1:22" s="1292" customFormat="1" ht="12" customHeight="1" outlineLevel="1" x14ac:dyDescent="0.25">
      <c r="A200" s="1223"/>
      <c r="B200" s="1173" t="s">
        <v>196</v>
      </c>
      <c r="C200" s="1293" t="s">
        <v>2129</v>
      </c>
      <c r="D200" s="1293"/>
      <c r="E200" s="1294"/>
      <c r="F200" s="1294"/>
      <c r="G200" s="1295"/>
      <c r="H200" s="1244" t="s">
        <v>793</v>
      </c>
      <c r="I200" s="1177"/>
      <c r="J200" s="1177"/>
      <c r="K200" s="1177"/>
      <c r="L200" s="1177">
        <v>0</v>
      </c>
      <c r="M200" s="1177">
        <v>500000</v>
      </c>
      <c r="N200" s="1177">
        <f>'[5]Silnice stavba'!$B$374</f>
        <v>500000</v>
      </c>
      <c r="O200" s="1180">
        <f t="shared" si="22"/>
        <v>0</v>
      </c>
      <c r="P200" s="1927">
        <f t="shared" si="27"/>
        <v>500000</v>
      </c>
      <c r="Q200" s="1178"/>
      <c r="R200" s="1179"/>
      <c r="S200" s="1179"/>
      <c r="T200" s="1177"/>
      <c r="U200" s="1141"/>
      <c r="V200" s="1142"/>
    </row>
    <row r="201" spans="1:22" s="1292" customFormat="1" ht="12" hidden="1" customHeight="1" outlineLevel="1" x14ac:dyDescent="0.25">
      <c r="A201" s="1223"/>
      <c r="B201" s="1173" t="s">
        <v>196</v>
      </c>
      <c r="C201" s="1293" t="s">
        <v>1825</v>
      </c>
      <c r="D201" s="1293"/>
      <c r="E201" s="1294"/>
      <c r="F201" s="1294"/>
      <c r="G201" s="1295"/>
      <c r="H201" s="1244" t="s">
        <v>793</v>
      </c>
      <c r="I201" s="1177">
        <v>30000</v>
      </c>
      <c r="J201" s="1177"/>
      <c r="K201" s="1177"/>
      <c r="L201" s="1177"/>
      <c r="M201" s="1177"/>
      <c r="N201" s="1177"/>
      <c r="O201" s="1180">
        <f t="shared" si="22"/>
        <v>0</v>
      </c>
      <c r="P201" s="1927">
        <f t="shared" si="27"/>
        <v>0</v>
      </c>
      <c r="Q201" s="1178"/>
      <c r="R201" s="1179"/>
      <c r="S201" s="1179"/>
      <c r="T201" s="1177"/>
      <c r="U201" s="1141"/>
      <c r="V201" s="1142"/>
    </row>
    <row r="202" spans="1:22" s="1292" customFormat="1" ht="12" hidden="1" customHeight="1" outlineLevel="1" x14ac:dyDescent="0.25">
      <c r="A202" s="1223"/>
      <c r="B202" s="1173" t="s">
        <v>196</v>
      </c>
      <c r="C202" s="1293" t="s">
        <v>1826</v>
      </c>
      <c r="D202" s="1293"/>
      <c r="E202" s="1294"/>
      <c r="F202" s="1294"/>
      <c r="G202" s="1295"/>
      <c r="H202" s="1244" t="s">
        <v>793</v>
      </c>
      <c r="I202" s="1177">
        <v>25000</v>
      </c>
      <c r="J202" s="1177"/>
      <c r="K202" s="1177"/>
      <c r="L202" s="1177"/>
      <c r="M202" s="1177"/>
      <c r="N202" s="1177"/>
      <c r="O202" s="1180">
        <f t="shared" ref="O202:O265" si="28">+N202-M202</f>
        <v>0</v>
      </c>
      <c r="P202" s="1927">
        <f t="shared" si="27"/>
        <v>0</v>
      </c>
      <c r="Q202" s="1178"/>
      <c r="R202" s="1179"/>
      <c r="S202" s="1179"/>
      <c r="T202" s="1177"/>
      <c r="U202" s="1141"/>
      <c r="V202" s="1142"/>
    </row>
    <row r="203" spans="1:22" s="1292" customFormat="1" ht="12" hidden="1" customHeight="1" outlineLevel="1" x14ac:dyDescent="0.25">
      <c r="A203" s="1223"/>
      <c r="B203" s="1173" t="s">
        <v>196</v>
      </c>
      <c r="C203" s="1293" t="s">
        <v>1827</v>
      </c>
      <c r="D203" s="1293"/>
      <c r="E203" s="1294"/>
      <c r="F203" s="1294"/>
      <c r="G203" s="1295"/>
      <c r="H203" s="1244" t="s">
        <v>793</v>
      </c>
      <c r="I203" s="1177">
        <v>30000</v>
      </c>
      <c r="J203" s="1177"/>
      <c r="K203" s="1177"/>
      <c r="L203" s="1177"/>
      <c r="M203" s="1177"/>
      <c r="N203" s="1177"/>
      <c r="O203" s="1180">
        <f t="shared" si="28"/>
        <v>0</v>
      </c>
      <c r="P203" s="1927">
        <f t="shared" si="27"/>
        <v>0</v>
      </c>
      <c r="Q203" s="1178"/>
      <c r="R203" s="1179"/>
      <c r="S203" s="1179"/>
      <c r="T203" s="1177"/>
      <c r="U203" s="1141"/>
      <c r="V203" s="1142"/>
    </row>
    <row r="204" spans="1:22" s="1292" customFormat="1" ht="12" hidden="1" customHeight="1" outlineLevel="1" x14ac:dyDescent="0.25">
      <c r="A204" s="1223"/>
      <c r="B204" s="1173" t="s">
        <v>196</v>
      </c>
      <c r="C204" s="1293" t="s">
        <v>1828</v>
      </c>
      <c r="D204" s="1293"/>
      <c r="E204" s="1294"/>
      <c r="F204" s="1294"/>
      <c r="G204" s="1295"/>
      <c r="H204" s="1244" t="s">
        <v>793</v>
      </c>
      <c r="I204" s="1177">
        <v>40000</v>
      </c>
      <c r="J204" s="1177"/>
      <c r="K204" s="1177"/>
      <c r="L204" s="1177"/>
      <c r="M204" s="1177"/>
      <c r="N204" s="1177"/>
      <c r="O204" s="1180">
        <f t="shared" si="28"/>
        <v>0</v>
      </c>
      <c r="P204" s="1927">
        <f t="shared" si="27"/>
        <v>0</v>
      </c>
      <c r="Q204" s="1178"/>
      <c r="R204" s="1179"/>
      <c r="S204" s="1179"/>
      <c r="T204" s="1177"/>
      <c r="U204" s="1141"/>
      <c r="V204" s="1142"/>
    </row>
    <row r="205" spans="1:22" s="1292" customFormat="1" ht="12" hidden="1" customHeight="1" outlineLevel="1" x14ac:dyDescent="0.25">
      <c r="A205" s="1223"/>
      <c r="B205" s="1173" t="s">
        <v>196</v>
      </c>
      <c r="C205" s="1293" t="s">
        <v>1829</v>
      </c>
      <c r="D205" s="1293"/>
      <c r="E205" s="1294"/>
      <c r="F205" s="1294"/>
      <c r="G205" s="1295"/>
      <c r="H205" s="1244" t="s">
        <v>793</v>
      </c>
      <c r="I205" s="1177">
        <v>50000</v>
      </c>
      <c r="J205" s="1177"/>
      <c r="K205" s="1177"/>
      <c r="L205" s="1177"/>
      <c r="M205" s="1177"/>
      <c r="N205" s="1177"/>
      <c r="O205" s="1180">
        <f t="shared" si="28"/>
        <v>0</v>
      </c>
      <c r="P205" s="1927">
        <f t="shared" si="27"/>
        <v>0</v>
      </c>
      <c r="Q205" s="1178"/>
      <c r="R205" s="1179"/>
      <c r="S205" s="1179"/>
      <c r="T205" s="1177"/>
      <c r="U205" s="1141"/>
      <c r="V205" s="1142"/>
    </row>
    <row r="206" spans="1:22" s="1292" customFormat="1" ht="12" hidden="1" customHeight="1" outlineLevel="1" x14ac:dyDescent="0.25">
      <c r="A206" s="1223"/>
      <c r="B206" s="1275" t="s">
        <v>196</v>
      </c>
      <c r="C206" s="1298" t="s">
        <v>1754</v>
      </c>
      <c r="D206" s="1298" t="s">
        <v>1029</v>
      </c>
      <c r="E206" s="1299"/>
      <c r="F206" s="1299"/>
      <c r="G206" s="1300"/>
      <c r="H206" s="1299" t="s">
        <v>985</v>
      </c>
      <c r="I206" s="1279">
        <v>7700000</v>
      </c>
      <c r="J206" s="1279">
        <v>0</v>
      </c>
      <c r="K206" s="1279">
        <v>0</v>
      </c>
      <c r="L206" s="1279">
        <v>0</v>
      </c>
      <c r="M206" s="1279">
        <v>0</v>
      </c>
      <c r="N206" s="1279">
        <f>'[5]Silnice stavba'!$B$282</f>
        <v>0</v>
      </c>
      <c r="O206" s="1280">
        <f t="shared" si="28"/>
        <v>0</v>
      </c>
      <c r="P206" s="1930">
        <f>+N206-Q206</f>
        <v>0</v>
      </c>
      <c r="Q206" s="1279">
        <f>+'Souhrn příjmů a výdajů 2020'!J102</f>
        <v>0</v>
      </c>
      <c r="R206" s="1179"/>
      <c r="S206" s="1179"/>
      <c r="T206" s="1177"/>
      <c r="U206" s="1141"/>
      <c r="V206" s="1142"/>
    </row>
    <row r="207" spans="1:22" s="1292" customFormat="1" ht="12" hidden="1" customHeight="1" outlineLevel="1" x14ac:dyDescent="0.25">
      <c r="A207" s="1223"/>
      <c r="B207" s="1173" t="s">
        <v>196</v>
      </c>
      <c r="C207" s="1293" t="s">
        <v>983</v>
      </c>
      <c r="D207" s="1293"/>
      <c r="E207" s="1294"/>
      <c r="F207" s="1294"/>
      <c r="G207" s="1295"/>
      <c r="H207" s="1244" t="s">
        <v>793</v>
      </c>
      <c r="I207" s="1177">
        <v>230000</v>
      </c>
      <c r="J207" s="1177">
        <v>0</v>
      </c>
      <c r="K207" s="1177">
        <v>0</v>
      </c>
      <c r="L207" s="1177">
        <v>0</v>
      </c>
      <c r="M207" s="1177">
        <v>0</v>
      </c>
      <c r="N207" s="1177">
        <f>'[5]Silnice stavba'!$B$310</f>
        <v>0</v>
      </c>
      <c r="O207" s="1180">
        <f t="shared" si="28"/>
        <v>0</v>
      </c>
      <c r="P207" s="1927">
        <f t="shared" ref="P207:P212" si="29">+N207</f>
        <v>0</v>
      </c>
      <c r="Q207" s="1178"/>
      <c r="R207" s="1179"/>
      <c r="S207" s="1179"/>
      <c r="T207" s="1177"/>
      <c r="U207" s="1141"/>
      <c r="V207" s="1142"/>
    </row>
    <row r="208" spans="1:22" s="1292" customFormat="1" ht="12" hidden="1" customHeight="1" outlineLevel="1" x14ac:dyDescent="0.25">
      <c r="A208" s="1223"/>
      <c r="B208" s="1173" t="s">
        <v>196</v>
      </c>
      <c r="C208" s="1293" t="s">
        <v>966</v>
      </c>
      <c r="D208" s="1293"/>
      <c r="E208" s="1294"/>
      <c r="F208" s="1294"/>
      <c r="G208" s="1295"/>
      <c r="H208" s="1244" t="s">
        <v>793</v>
      </c>
      <c r="I208" s="1177"/>
      <c r="J208" s="1177">
        <v>0</v>
      </c>
      <c r="K208" s="1177">
        <v>0</v>
      </c>
      <c r="L208" s="1177">
        <v>0</v>
      </c>
      <c r="M208" s="1177">
        <v>0</v>
      </c>
      <c r="N208" s="1177">
        <f>'[5]Silnice stavba'!$B$308</f>
        <v>0</v>
      </c>
      <c r="O208" s="1180">
        <f t="shared" si="28"/>
        <v>0</v>
      </c>
      <c r="P208" s="1927">
        <f t="shared" si="29"/>
        <v>0</v>
      </c>
      <c r="Q208" s="1178"/>
      <c r="R208" s="1179"/>
      <c r="S208" s="1179"/>
      <c r="T208" s="1177"/>
      <c r="U208" s="1141"/>
      <c r="V208" s="1142"/>
    </row>
    <row r="209" spans="1:22" s="1292" customFormat="1" ht="12" hidden="1" customHeight="1" outlineLevel="1" x14ac:dyDescent="0.25">
      <c r="A209" s="1223"/>
      <c r="B209" s="1173" t="s">
        <v>196</v>
      </c>
      <c r="C209" s="1830" t="s">
        <v>984</v>
      </c>
      <c r="D209" s="1293"/>
      <c r="E209" s="1294"/>
      <c r="F209" s="1294"/>
      <c r="G209" s="1295"/>
      <c r="H209" s="1244" t="s">
        <v>793</v>
      </c>
      <c r="I209" s="1177"/>
      <c r="J209" s="1177">
        <v>0</v>
      </c>
      <c r="K209" s="1177">
        <v>0</v>
      </c>
      <c r="L209" s="1177">
        <v>0</v>
      </c>
      <c r="M209" s="1177">
        <v>0</v>
      </c>
      <c r="N209" s="1177">
        <f>'[5]Silnice stavba'!$B$321</f>
        <v>0</v>
      </c>
      <c r="O209" s="1180">
        <f t="shared" si="28"/>
        <v>0</v>
      </c>
      <c r="P209" s="1927">
        <f t="shared" si="29"/>
        <v>0</v>
      </c>
      <c r="Q209" s="1178"/>
      <c r="R209" s="1179"/>
      <c r="S209" s="1179"/>
      <c r="T209" s="1177"/>
      <c r="U209" s="1141"/>
      <c r="V209" s="1142"/>
    </row>
    <row r="210" spans="1:22" s="1292" customFormat="1" ht="12" hidden="1" customHeight="1" outlineLevel="1" x14ac:dyDescent="0.25">
      <c r="A210" s="1223"/>
      <c r="B210" s="1173" t="s">
        <v>196</v>
      </c>
      <c r="C210" s="1830" t="s">
        <v>967</v>
      </c>
      <c r="D210" s="1293"/>
      <c r="E210" s="1294"/>
      <c r="F210" s="1294"/>
      <c r="G210" s="1295"/>
      <c r="H210" s="1244" t="s">
        <v>793</v>
      </c>
      <c r="I210" s="1177"/>
      <c r="J210" s="1177">
        <v>0</v>
      </c>
      <c r="K210" s="1177">
        <v>0</v>
      </c>
      <c r="L210" s="1177">
        <v>0</v>
      </c>
      <c r="M210" s="1177">
        <v>0</v>
      </c>
      <c r="N210" s="1177">
        <f>'[5]Silnice stavba'!$B$321</f>
        <v>0</v>
      </c>
      <c r="O210" s="1180">
        <f t="shared" si="28"/>
        <v>0</v>
      </c>
      <c r="P210" s="1927">
        <f t="shared" si="29"/>
        <v>0</v>
      </c>
      <c r="Q210" s="1178"/>
      <c r="R210" s="1179"/>
      <c r="S210" s="1179"/>
      <c r="T210" s="1177"/>
      <c r="U210" s="1141"/>
      <c r="V210" s="1142"/>
    </row>
    <row r="211" spans="1:22" s="1292" customFormat="1" ht="12" hidden="1" customHeight="1" outlineLevel="1" x14ac:dyDescent="0.25">
      <c r="A211" s="1223"/>
      <c r="B211" s="1173" t="s">
        <v>196</v>
      </c>
      <c r="C211" s="1293" t="s">
        <v>1757</v>
      </c>
      <c r="D211" s="1293"/>
      <c r="E211" s="1294"/>
      <c r="F211" s="1294"/>
      <c r="G211" s="1295"/>
      <c r="H211" s="1244" t="s">
        <v>793</v>
      </c>
      <c r="I211" s="1177"/>
      <c r="J211" s="1177">
        <v>0</v>
      </c>
      <c r="K211" s="1177">
        <v>0</v>
      </c>
      <c r="L211" s="1177">
        <v>0</v>
      </c>
      <c r="M211" s="1177">
        <v>0</v>
      </c>
      <c r="N211" s="1177">
        <f>'[5]Silnice stavba'!$B$332</f>
        <v>0</v>
      </c>
      <c r="O211" s="1180">
        <f t="shared" si="28"/>
        <v>0</v>
      </c>
      <c r="P211" s="1927">
        <f t="shared" si="29"/>
        <v>0</v>
      </c>
      <c r="Q211" s="1178"/>
      <c r="R211" s="1179"/>
      <c r="S211" s="1179"/>
      <c r="T211" s="1177"/>
      <c r="U211" s="1141"/>
      <c r="V211" s="1142"/>
    </row>
    <row r="212" spans="1:22" s="1292" customFormat="1" ht="12" hidden="1" customHeight="1" outlineLevel="1" x14ac:dyDescent="0.25">
      <c r="A212" s="1223"/>
      <c r="B212" s="1173" t="s">
        <v>196</v>
      </c>
      <c r="C212" s="1293" t="s">
        <v>1756</v>
      </c>
      <c r="D212" s="1293"/>
      <c r="E212" s="1294"/>
      <c r="F212" s="1294"/>
      <c r="G212" s="1295"/>
      <c r="H212" s="1244" t="s">
        <v>793</v>
      </c>
      <c r="I212" s="1177"/>
      <c r="J212" s="1177">
        <v>0</v>
      </c>
      <c r="K212" s="1177">
        <v>0</v>
      </c>
      <c r="L212" s="1177">
        <v>0</v>
      </c>
      <c r="M212" s="1177">
        <v>0</v>
      </c>
      <c r="N212" s="1177">
        <f>'[5]Silnice stavba'!$B$332</f>
        <v>0</v>
      </c>
      <c r="O212" s="1180">
        <f t="shared" si="28"/>
        <v>0</v>
      </c>
      <c r="P212" s="1927">
        <f t="shared" si="29"/>
        <v>0</v>
      </c>
      <c r="Q212" s="1178"/>
      <c r="R212" s="1179"/>
      <c r="S212" s="1179"/>
      <c r="T212" s="1177"/>
      <c r="U212" s="1141"/>
      <c r="V212" s="1142"/>
    </row>
    <row r="213" spans="1:22" s="1292" customFormat="1" ht="12" hidden="1" customHeight="1" outlineLevel="1" x14ac:dyDescent="0.25">
      <c r="A213" s="1223"/>
      <c r="B213" s="1173" t="s">
        <v>196</v>
      </c>
      <c r="C213" s="1293" t="s">
        <v>1830</v>
      </c>
      <c r="D213" s="1293"/>
      <c r="E213" s="1294"/>
      <c r="F213" s="1294"/>
      <c r="G213" s="1295"/>
      <c r="H213" s="1244" t="s">
        <v>793</v>
      </c>
      <c r="I213" s="1177"/>
      <c r="J213" s="1177"/>
      <c r="K213" s="1177"/>
      <c r="L213" s="1177"/>
      <c r="M213" s="1177"/>
      <c r="N213" s="1177"/>
      <c r="O213" s="1180">
        <f t="shared" si="28"/>
        <v>0</v>
      </c>
      <c r="P213" s="1927"/>
      <c r="Q213" s="1178"/>
      <c r="R213" s="1179"/>
      <c r="S213" s="1179"/>
      <c r="T213" s="1177"/>
      <c r="U213" s="1141"/>
      <c r="V213" s="1142"/>
    </row>
    <row r="214" spans="1:22" s="1292" customFormat="1" ht="12" hidden="1" customHeight="1" outlineLevel="1" x14ac:dyDescent="0.25">
      <c r="A214" s="1223"/>
      <c r="B214" s="1173" t="s">
        <v>196</v>
      </c>
      <c r="C214" s="1293" t="s">
        <v>678</v>
      </c>
      <c r="D214" s="1293"/>
      <c r="E214" s="1294"/>
      <c r="F214" s="1294"/>
      <c r="G214" s="1295"/>
      <c r="H214" s="1244" t="s">
        <v>793</v>
      </c>
      <c r="I214" s="1308"/>
      <c r="J214" s="1308"/>
      <c r="K214" s="1308"/>
      <c r="L214" s="1308"/>
      <c r="M214" s="1308"/>
      <c r="N214" s="1308"/>
      <c r="O214" s="1180">
        <f t="shared" si="28"/>
        <v>0</v>
      </c>
      <c r="P214" s="1927">
        <f>+N214</f>
        <v>0</v>
      </c>
      <c r="Q214" s="1178"/>
      <c r="R214" s="1179"/>
      <c r="S214" s="1179"/>
      <c r="T214" s="1177"/>
      <c r="U214" s="1141"/>
      <c r="V214" s="1142"/>
    </row>
    <row r="215" spans="1:22" s="1292" customFormat="1" ht="12" hidden="1" customHeight="1" outlineLevel="1" x14ac:dyDescent="0.25">
      <c r="A215" s="1223"/>
      <c r="B215" s="1173" t="s">
        <v>196</v>
      </c>
      <c r="C215" s="1293" t="s">
        <v>877</v>
      </c>
      <c r="D215" s="1293"/>
      <c r="E215" s="1294"/>
      <c r="F215" s="1294"/>
      <c r="G215" s="1295"/>
      <c r="H215" s="1244" t="s">
        <v>793</v>
      </c>
      <c r="I215" s="1308"/>
      <c r="J215" s="1308"/>
      <c r="K215" s="1308"/>
      <c r="L215" s="1308"/>
      <c r="M215" s="1308"/>
      <c r="N215" s="1308"/>
      <c r="O215" s="1180">
        <f t="shared" si="28"/>
        <v>0</v>
      </c>
      <c r="P215" s="1927">
        <f>+N215</f>
        <v>0</v>
      </c>
      <c r="Q215" s="1178"/>
      <c r="R215" s="1179"/>
      <c r="S215" s="1179"/>
      <c r="T215" s="1177"/>
      <c r="U215" s="1141"/>
      <c r="V215" s="1142"/>
    </row>
    <row r="216" spans="1:22" s="1292" customFormat="1" ht="12" hidden="1" customHeight="1" outlineLevel="1" x14ac:dyDescent="0.25">
      <c r="A216" s="1223"/>
      <c r="B216" s="1173" t="s">
        <v>196</v>
      </c>
      <c r="C216" s="1293" t="s">
        <v>881</v>
      </c>
      <c r="D216" s="1293"/>
      <c r="E216" s="1294"/>
      <c r="F216" s="1294"/>
      <c r="G216" s="1295"/>
      <c r="H216" s="1294" t="s">
        <v>793</v>
      </c>
      <c r="I216" s="1177"/>
      <c r="J216" s="1177"/>
      <c r="K216" s="1177"/>
      <c r="L216" s="1177"/>
      <c r="M216" s="1177"/>
      <c r="N216" s="1177"/>
      <c r="O216" s="1180">
        <f t="shared" si="28"/>
        <v>0</v>
      </c>
      <c r="P216" s="1927">
        <f>+N216</f>
        <v>0</v>
      </c>
      <c r="Q216" s="1178"/>
      <c r="R216" s="1179"/>
      <c r="S216" s="1179"/>
      <c r="T216" s="1177"/>
      <c r="U216" s="1141"/>
      <c r="V216" s="1142"/>
    </row>
    <row r="217" spans="1:22" s="1292" customFormat="1" ht="14.45" hidden="1" customHeight="1" outlineLevel="1" x14ac:dyDescent="0.25">
      <c r="A217" s="1223"/>
      <c r="B217" s="1173" t="s">
        <v>196</v>
      </c>
      <c r="C217" s="1293" t="s">
        <v>1835</v>
      </c>
      <c r="D217" s="1293"/>
      <c r="E217" s="1294"/>
      <c r="F217" s="1294"/>
      <c r="G217" s="1295"/>
      <c r="H217" s="1294" t="s">
        <v>793</v>
      </c>
      <c r="I217" s="1177"/>
      <c r="J217" s="1177">
        <v>0</v>
      </c>
      <c r="K217" s="1177">
        <v>5835000</v>
      </c>
      <c r="L217" s="1177">
        <v>5835000</v>
      </c>
      <c r="M217" s="1177">
        <v>5835000</v>
      </c>
      <c r="N217" s="1177">
        <f>'[5]Silnice - pozemky'!$B$6</f>
        <v>5835000</v>
      </c>
      <c r="O217" s="1180">
        <f t="shared" si="28"/>
        <v>0</v>
      </c>
      <c r="P217" s="1927">
        <f>+N217</f>
        <v>5835000</v>
      </c>
      <c r="Q217" s="1178"/>
      <c r="R217" s="1179"/>
      <c r="S217" s="1179"/>
      <c r="T217" s="1177"/>
      <c r="U217" s="1141"/>
      <c r="V217" s="1142"/>
    </row>
    <row r="218" spans="1:22" s="1292" customFormat="1" ht="12" hidden="1" customHeight="1" outlineLevel="1" x14ac:dyDescent="0.25">
      <c r="A218" s="1223"/>
      <c r="B218" s="1173" t="s">
        <v>196</v>
      </c>
      <c r="C218" s="1293" t="s">
        <v>1830</v>
      </c>
      <c r="D218" s="1293"/>
      <c r="E218" s="1294"/>
      <c r="F218" s="1294"/>
      <c r="G218" s="1295"/>
      <c r="H218" s="1294" t="s">
        <v>793</v>
      </c>
      <c r="I218" s="1177">
        <v>170000</v>
      </c>
      <c r="J218" s="1177"/>
      <c r="K218" s="1177"/>
      <c r="L218" s="1177"/>
      <c r="M218" s="1177"/>
      <c r="N218" s="1177"/>
      <c r="O218" s="1180">
        <f t="shared" si="28"/>
        <v>0</v>
      </c>
      <c r="P218" s="1927"/>
      <c r="Q218" s="1178"/>
      <c r="R218" s="1179"/>
      <c r="S218" s="1179"/>
      <c r="T218" s="1177"/>
      <c r="U218" s="1141"/>
      <c r="V218" s="1142"/>
    </row>
    <row r="219" spans="1:22" s="1292" customFormat="1" ht="12" hidden="1" customHeight="1" outlineLevel="1" x14ac:dyDescent="0.25">
      <c r="A219" s="1223"/>
      <c r="B219" s="1173" t="s">
        <v>196</v>
      </c>
      <c r="C219" s="1293" t="s">
        <v>678</v>
      </c>
      <c r="D219" s="1293"/>
      <c r="E219" s="1294"/>
      <c r="F219" s="1294"/>
      <c r="G219" s="1295"/>
      <c r="H219" s="1294" t="s">
        <v>793</v>
      </c>
      <c r="I219" s="1177">
        <v>15000</v>
      </c>
      <c r="J219" s="1177"/>
      <c r="K219" s="1177"/>
      <c r="L219" s="1177"/>
      <c r="M219" s="1177"/>
      <c r="N219" s="1177"/>
      <c r="O219" s="1180">
        <f t="shared" si="28"/>
        <v>0</v>
      </c>
      <c r="P219" s="1927"/>
      <c r="Q219" s="1178"/>
      <c r="R219" s="1179"/>
      <c r="S219" s="1179"/>
      <c r="T219" s="1177"/>
      <c r="U219" s="1141"/>
      <c r="V219" s="1142"/>
    </row>
    <row r="220" spans="1:22" s="1292" customFormat="1" ht="12" hidden="1" customHeight="1" outlineLevel="1" x14ac:dyDescent="0.25">
      <c r="A220" s="1223"/>
      <c r="B220" s="1173" t="s">
        <v>196</v>
      </c>
      <c r="C220" s="1293" t="s">
        <v>1869</v>
      </c>
      <c r="D220" s="1293"/>
      <c r="E220" s="1294"/>
      <c r="F220" s="1294"/>
      <c r="G220" s="1295"/>
      <c r="H220" s="1294" t="s">
        <v>793</v>
      </c>
      <c r="I220" s="1177"/>
      <c r="J220" s="1177">
        <v>0</v>
      </c>
      <c r="K220" s="1177">
        <v>0</v>
      </c>
      <c r="L220" s="1177">
        <v>0</v>
      </c>
      <c r="M220" s="1177">
        <v>0</v>
      </c>
      <c r="N220" s="1177">
        <f>'[5]Silnice stavba'!$B$355</f>
        <v>0</v>
      </c>
      <c r="O220" s="1180">
        <f t="shared" si="28"/>
        <v>0</v>
      </c>
      <c r="P220" s="1927"/>
      <c r="Q220" s="1178"/>
      <c r="R220" s="1179"/>
      <c r="S220" s="1179"/>
      <c r="T220" s="1177"/>
      <c r="U220" s="1141"/>
      <c r="V220" s="1142"/>
    </row>
    <row r="221" spans="1:22" s="1292" customFormat="1" ht="12" hidden="1" customHeight="1" outlineLevel="1" x14ac:dyDescent="0.25">
      <c r="A221" s="1223"/>
      <c r="B221" s="1173" t="s">
        <v>196</v>
      </c>
      <c r="C221" s="1293" t="s">
        <v>1868</v>
      </c>
      <c r="D221" s="1293"/>
      <c r="E221" s="1294"/>
      <c r="F221" s="1294"/>
      <c r="G221" s="1295"/>
      <c r="H221" s="1294" t="s">
        <v>793</v>
      </c>
      <c r="I221" s="1177"/>
      <c r="J221" s="1177">
        <v>500000</v>
      </c>
      <c r="K221" s="1177">
        <v>500000</v>
      </c>
      <c r="L221" s="1177">
        <v>0</v>
      </c>
      <c r="M221" s="1177">
        <v>0</v>
      </c>
      <c r="N221" s="1177">
        <f>'[5]Silnice stavba'!$B$354</f>
        <v>0</v>
      </c>
      <c r="O221" s="1180">
        <f t="shared" si="28"/>
        <v>0</v>
      </c>
      <c r="P221" s="1927"/>
      <c r="Q221" s="1178"/>
      <c r="R221" s="1179"/>
      <c r="S221" s="1179"/>
      <c r="T221" s="1177"/>
      <c r="U221" s="1141"/>
      <c r="V221" s="1142"/>
    </row>
    <row r="222" spans="1:22" s="1292" customFormat="1" ht="12" hidden="1" customHeight="1" outlineLevel="1" x14ac:dyDescent="0.25">
      <c r="A222" s="1223"/>
      <c r="B222" s="1173" t="s">
        <v>196</v>
      </c>
      <c r="C222" s="1293" t="s">
        <v>772</v>
      </c>
      <c r="D222" s="1293"/>
      <c r="E222" s="1294"/>
      <c r="F222" s="1294"/>
      <c r="G222" s="1295"/>
      <c r="H222" s="1294" t="s">
        <v>793</v>
      </c>
      <c r="I222" s="1308"/>
      <c r="J222" s="1308"/>
      <c r="K222" s="1308"/>
      <c r="L222" s="1308"/>
      <c r="M222" s="1308"/>
      <c r="N222" s="1308"/>
      <c r="O222" s="1180">
        <f t="shared" si="28"/>
        <v>0</v>
      </c>
      <c r="P222" s="1927">
        <f>+N222</f>
        <v>0</v>
      </c>
      <c r="Q222" s="1178"/>
      <c r="R222" s="1179"/>
      <c r="S222" s="1179"/>
      <c r="T222" s="1177"/>
      <c r="U222" s="1141"/>
      <c r="V222" s="1142"/>
    </row>
    <row r="223" spans="1:22" s="1292" customFormat="1" ht="12" customHeight="1" outlineLevel="1" thickBot="1" x14ac:dyDescent="0.3">
      <c r="A223" s="1242"/>
      <c r="B223" s="1309"/>
      <c r="C223" s="1310"/>
      <c r="D223" s="1310"/>
      <c r="E223" s="1311"/>
      <c r="F223" s="1311"/>
      <c r="G223" s="1312"/>
      <c r="H223" s="1311"/>
      <c r="I223" s="1187"/>
      <c r="J223" s="1187"/>
      <c r="K223" s="1187"/>
      <c r="L223" s="1187"/>
      <c r="M223" s="1187"/>
      <c r="N223" s="1187"/>
      <c r="O223" s="1205">
        <f t="shared" si="28"/>
        <v>0</v>
      </c>
      <c r="P223" s="1920"/>
      <c r="Q223" s="1206"/>
      <c r="R223" s="1207"/>
      <c r="S223" s="1207"/>
      <c r="T223" s="1187"/>
      <c r="U223" s="1141"/>
      <c r="V223" s="1198">
        <v>0</v>
      </c>
    </row>
    <row r="224" spans="1:22" ht="14.25" thickBot="1" x14ac:dyDescent="0.3">
      <c r="A224" s="2560" t="s">
        <v>785</v>
      </c>
      <c r="B224" s="2561"/>
      <c r="C224" s="1190"/>
      <c r="D224" s="1190"/>
      <c r="E224" s="1191"/>
      <c r="F224" s="1191"/>
      <c r="G224" s="1192"/>
      <c r="H224" s="1191"/>
      <c r="I224" s="1193">
        <f>SUM(I155:I223)</f>
        <v>25759396</v>
      </c>
      <c r="J224" s="1193">
        <v>4669396</v>
      </c>
      <c r="K224" s="1193">
        <v>10504396</v>
      </c>
      <c r="L224" s="1193">
        <v>9564396</v>
      </c>
      <c r="M224" s="1193">
        <v>10910000</v>
      </c>
      <c r="N224" s="1193">
        <f>SUM(N155:N223)</f>
        <v>10310000</v>
      </c>
      <c r="O224" s="1194">
        <f t="shared" si="28"/>
        <v>-600000</v>
      </c>
      <c r="P224" s="1921">
        <f>SUM(P155:P223)</f>
        <v>10310000</v>
      </c>
      <c r="Q224" s="1193">
        <f>SUM(Q155:Q223)</f>
        <v>0</v>
      </c>
      <c r="R224" s="1195"/>
      <c r="S224" s="1195"/>
      <c r="T224" s="1196"/>
      <c r="U224" s="1197">
        <f>'Výdaje kapitol celkem'!BT68</f>
        <v>10310000</v>
      </c>
      <c r="V224" s="1198">
        <f>+U224-N224</f>
        <v>0</v>
      </c>
    </row>
    <row r="225" spans="1:22" s="1228" customFormat="1" ht="12.75" customHeight="1" thickBot="1" x14ac:dyDescent="0.3">
      <c r="A225" s="1313">
        <v>3633</v>
      </c>
      <c r="B225" s="1314" t="s">
        <v>199</v>
      </c>
      <c r="C225" s="1315" t="s">
        <v>266</v>
      </c>
      <c r="D225" s="1315"/>
      <c r="E225" s="1316"/>
      <c r="F225" s="1316"/>
      <c r="G225" s="1317"/>
      <c r="H225" s="1316"/>
      <c r="I225" s="1318">
        <v>50000</v>
      </c>
      <c r="J225" s="1318">
        <v>500000</v>
      </c>
      <c r="K225" s="1318">
        <v>500000</v>
      </c>
      <c r="L225" s="1318">
        <v>320000</v>
      </c>
      <c r="M225" s="1318">
        <v>320000</v>
      </c>
      <c r="N225" s="1318">
        <f>'[5]Inženýrské sítě'!$B$4</f>
        <v>320000</v>
      </c>
      <c r="O225" s="1319">
        <f t="shared" si="28"/>
        <v>0</v>
      </c>
      <c r="P225" s="1933"/>
      <c r="Q225" s="1318"/>
      <c r="R225" s="1320"/>
      <c r="S225" s="1320"/>
      <c r="T225" s="1321"/>
      <c r="U225" s="1197">
        <f>'Výdaje kapitol celkem'!CJ68</f>
        <v>320000</v>
      </c>
      <c r="V225" s="1198">
        <f>+U225-N225</f>
        <v>0</v>
      </c>
    </row>
    <row r="226" spans="1:22" s="1228" customFormat="1" ht="12" customHeight="1" outlineLevel="1" x14ac:dyDescent="0.25">
      <c r="A226" s="1223"/>
      <c r="B226" s="1157" t="s">
        <v>198</v>
      </c>
      <c r="C226" s="1322" t="s">
        <v>812</v>
      </c>
      <c r="D226" s="1322"/>
      <c r="E226" s="1323"/>
      <c r="F226" s="1323"/>
      <c r="G226" s="1324"/>
      <c r="H226" s="1244" t="s">
        <v>793</v>
      </c>
      <c r="I226" s="1161">
        <v>0</v>
      </c>
      <c r="J226" s="1161">
        <v>0</v>
      </c>
      <c r="K226" s="1161">
        <v>0</v>
      </c>
      <c r="L226" s="1161">
        <v>0</v>
      </c>
      <c r="M226" s="1161">
        <v>0</v>
      </c>
      <c r="N226" s="1161">
        <f>[5]Kanalizace!$B$9</f>
        <v>0</v>
      </c>
      <c r="O226" s="1162">
        <f t="shared" si="28"/>
        <v>0</v>
      </c>
      <c r="P226" s="1917">
        <f>+N226</f>
        <v>0</v>
      </c>
      <c r="Q226" s="1163"/>
      <c r="R226" s="1164"/>
      <c r="S226" s="1164"/>
      <c r="T226" s="1161"/>
      <c r="U226" s="1141"/>
      <c r="V226" s="1227"/>
    </row>
    <row r="227" spans="1:22" s="1228" customFormat="1" ht="12" customHeight="1" outlineLevel="1" x14ac:dyDescent="0.25">
      <c r="A227" s="1223"/>
      <c r="B227" s="1173" t="s">
        <v>198</v>
      </c>
      <c r="C227" s="1243" t="s">
        <v>602</v>
      </c>
      <c r="D227" s="1243"/>
      <c r="E227" s="1244"/>
      <c r="F227" s="1244"/>
      <c r="G227" s="1245"/>
      <c r="H227" s="1244" t="s">
        <v>793</v>
      </c>
      <c r="I227" s="1177">
        <v>50000</v>
      </c>
      <c r="J227" s="1177">
        <v>50000</v>
      </c>
      <c r="K227" s="1177">
        <v>50000</v>
      </c>
      <c r="L227" s="1177">
        <v>50000</v>
      </c>
      <c r="M227" s="1177">
        <v>50000</v>
      </c>
      <c r="N227" s="1177">
        <f>[5]Kanalizace!$B$8</f>
        <v>50000</v>
      </c>
      <c r="O227" s="1180">
        <f t="shared" si="28"/>
        <v>0</v>
      </c>
      <c r="P227" s="1927">
        <f>+N227</f>
        <v>50000</v>
      </c>
      <c r="Q227" s="1178"/>
      <c r="R227" s="1179"/>
      <c r="S227" s="1179"/>
      <c r="T227" s="1177"/>
      <c r="U227" s="1141"/>
      <c r="V227" s="1227"/>
    </row>
    <row r="228" spans="1:22" s="1228" customFormat="1" ht="12" hidden="1" customHeight="1" outlineLevel="1" x14ac:dyDescent="0.25">
      <c r="A228" s="1223"/>
      <c r="B228" s="1173" t="s">
        <v>198</v>
      </c>
      <c r="C228" s="1243" t="s">
        <v>1132</v>
      </c>
      <c r="D228" s="1243"/>
      <c r="E228" s="1244"/>
      <c r="F228" s="1244"/>
      <c r="G228" s="1245"/>
      <c r="H228" s="1244" t="s">
        <v>793</v>
      </c>
      <c r="I228" s="1177">
        <v>313000</v>
      </c>
      <c r="J228" s="1177"/>
      <c r="K228" s="1177"/>
      <c r="L228" s="1177"/>
      <c r="M228" s="1177"/>
      <c r="N228" s="1177"/>
      <c r="O228" s="1180">
        <f t="shared" si="28"/>
        <v>0</v>
      </c>
      <c r="P228" s="1927"/>
      <c r="Q228" s="1178"/>
      <c r="R228" s="1179"/>
      <c r="S228" s="1179"/>
      <c r="T228" s="1177"/>
      <c r="U228" s="1141"/>
      <c r="V228" s="1227"/>
    </row>
    <row r="229" spans="1:22" s="1228" customFormat="1" ht="12" hidden="1" customHeight="1" outlineLevel="1" x14ac:dyDescent="0.25">
      <c r="A229" s="1223"/>
      <c r="B229" s="1173" t="s">
        <v>198</v>
      </c>
      <c r="C229" s="1243" t="s">
        <v>1761</v>
      </c>
      <c r="D229" s="1243"/>
      <c r="E229" s="1244"/>
      <c r="F229" s="1244"/>
      <c r="G229" s="1245"/>
      <c r="H229" s="1244" t="s">
        <v>793</v>
      </c>
      <c r="I229" s="1177"/>
      <c r="J229" s="1177">
        <v>500000</v>
      </c>
      <c r="K229" s="1177">
        <v>500000</v>
      </c>
      <c r="L229" s="1177">
        <v>0</v>
      </c>
      <c r="M229" s="1177">
        <v>0</v>
      </c>
      <c r="N229" s="1177">
        <f>[5]Kanalizace!$B$23</f>
        <v>0</v>
      </c>
      <c r="O229" s="1180">
        <f t="shared" si="28"/>
        <v>0</v>
      </c>
      <c r="P229" s="1927">
        <f t="shared" ref="P229:P241" si="30">+N229</f>
        <v>0</v>
      </c>
      <c r="Q229" s="1178"/>
      <c r="R229" s="1179"/>
      <c r="S229" s="1179"/>
      <c r="T229" s="1177"/>
      <c r="U229" s="1141"/>
      <c r="V229" s="1227"/>
    </row>
    <row r="230" spans="1:22" s="1228" customFormat="1" ht="12" hidden="1" customHeight="1" outlineLevel="1" x14ac:dyDescent="0.25">
      <c r="A230" s="1223"/>
      <c r="B230" s="1173" t="s">
        <v>198</v>
      </c>
      <c r="C230" s="1243" t="s">
        <v>1762</v>
      </c>
      <c r="D230" s="1243"/>
      <c r="E230" s="1244"/>
      <c r="F230" s="1244"/>
      <c r="G230" s="1245"/>
      <c r="H230" s="1244" t="s">
        <v>793</v>
      </c>
      <c r="I230" s="1177"/>
      <c r="J230" s="1177">
        <v>0</v>
      </c>
      <c r="K230" s="1177">
        <v>0</v>
      </c>
      <c r="L230" s="1177">
        <v>0</v>
      </c>
      <c r="M230" s="1177">
        <v>0</v>
      </c>
      <c r="N230" s="1177">
        <f>[5]Kanalizace!$B$24</f>
        <v>0</v>
      </c>
      <c r="O230" s="1180">
        <f t="shared" si="28"/>
        <v>0</v>
      </c>
      <c r="P230" s="1927">
        <f t="shared" si="30"/>
        <v>0</v>
      </c>
      <c r="Q230" s="1178"/>
      <c r="R230" s="1179"/>
      <c r="S230" s="1179"/>
      <c r="T230" s="1177"/>
      <c r="U230" s="1141"/>
      <c r="V230" s="1227"/>
    </row>
    <row r="231" spans="1:22" s="1228" customFormat="1" ht="12" hidden="1" customHeight="1" outlineLevel="1" x14ac:dyDescent="0.25">
      <c r="A231" s="1223"/>
      <c r="B231" s="1173" t="s">
        <v>198</v>
      </c>
      <c r="C231" s="1243" t="s">
        <v>304</v>
      </c>
      <c r="D231" s="1243"/>
      <c r="E231" s="1244"/>
      <c r="F231" s="1244"/>
      <c r="G231" s="1245"/>
      <c r="H231" s="1244" t="s">
        <v>793</v>
      </c>
      <c r="I231" s="1177">
        <v>0</v>
      </c>
      <c r="J231" s="1177">
        <v>0</v>
      </c>
      <c r="K231" s="1177">
        <v>0</v>
      </c>
      <c r="L231" s="1177">
        <v>0</v>
      </c>
      <c r="M231" s="1177">
        <v>0</v>
      </c>
      <c r="N231" s="1177">
        <f>[5]Kanalizace!$B$25</f>
        <v>0</v>
      </c>
      <c r="O231" s="1180">
        <f t="shared" si="28"/>
        <v>0</v>
      </c>
      <c r="P231" s="1927">
        <f t="shared" si="30"/>
        <v>0</v>
      </c>
      <c r="Q231" s="1178"/>
      <c r="R231" s="1179"/>
      <c r="S231" s="1179"/>
      <c r="T231" s="1177"/>
      <c r="U231" s="1141"/>
      <c r="V231" s="1227"/>
    </row>
    <row r="232" spans="1:22" s="1228" customFormat="1" ht="12" hidden="1" customHeight="1" outlineLevel="1" x14ac:dyDescent="0.25">
      <c r="A232" s="1223"/>
      <c r="B232" s="1173" t="s">
        <v>198</v>
      </c>
      <c r="C232" s="1243" t="s">
        <v>813</v>
      </c>
      <c r="D232" s="1243"/>
      <c r="E232" s="1244"/>
      <c r="F232" s="1244"/>
      <c r="G232" s="1245"/>
      <c r="H232" s="1244" t="s">
        <v>793</v>
      </c>
      <c r="I232" s="1177">
        <v>0</v>
      </c>
      <c r="J232" s="1177">
        <v>0</v>
      </c>
      <c r="K232" s="1177">
        <v>0</v>
      </c>
      <c r="L232" s="1177">
        <v>0</v>
      </c>
      <c r="M232" s="1177">
        <v>0</v>
      </c>
      <c r="N232" s="1177">
        <f>[5]Kanalizace!$B$30</f>
        <v>0</v>
      </c>
      <c r="O232" s="1180">
        <f t="shared" si="28"/>
        <v>0</v>
      </c>
      <c r="P232" s="1927">
        <f t="shared" si="30"/>
        <v>0</v>
      </c>
      <c r="Q232" s="1178"/>
      <c r="R232" s="1179"/>
      <c r="S232" s="1179"/>
      <c r="T232" s="1177"/>
      <c r="U232" s="1141"/>
      <c r="V232" s="1227"/>
    </row>
    <row r="233" spans="1:22" s="1228" customFormat="1" ht="12" hidden="1" customHeight="1" outlineLevel="1" x14ac:dyDescent="0.25">
      <c r="A233" s="1223"/>
      <c r="B233" s="1173" t="s">
        <v>198</v>
      </c>
      <c r="C233" s="1243" t="s">
        <v>770</v>
      </c>
      <c r="D233" s="1243"/>
      <c r="E233" s="1244"/>
      <c r="F233" s="1244"/>
      <c r="G233" s="1245"/>
      <c r="H233" s="1244" t="s">
        <v>793</v>
      </c>
      <c r="I233" s="1177"/>
      <c r="J233" s="1177">
        <v>0</v>
      </c>
      <c r="K233" s="1177">
        <v>0</v>
      </c>
      <c r="L233" s="1177">
        <v>0</v>
      </c>
      <c r="M233" s="1177">
        <v>0</v>
      </c>
      <c r="N233" s="1177">
        <f>[5]Kanalizace!$B$29</f>
        <v>0</v>
      </c>
      <c r="O233" s="1180">
        <f t="shared" si="28"/>
        <v>0</v>
      </c>
      <c r="P233" s="1927">
        <f t="shared" si="30"/>
        <v>0</v>
      </c>
      <c r="Q233" s="1178"/>
      <c r="R233" s="1179"/>
      <c r="S233" s="1179"/>
      <c r="T233" s="1177"/>
      <c r="U233" s="1141"/>
      <c r="V233" s="1227"/>
    </row>
    <row r="234" spans="1:22" s="1228" customFormat="1" ht="12" hidden="1" customHeight="1" outlineLevel="1" x14ac:dyDescent="0.25">
      <c r="A234" s="1223"/>
      <c r="B234" s="1173" t="s">
        <v>198</v>
      </c>
      <c r="C234" s="1224" t="s">
        <v>1156</v>
      </c>
      <c r="D234" s="1224"/>
      <c r="E234" s="1225"/>
      <c r="F234" s="1225"/>
      <c r="G234" s="1226"/>
      <c r="H234" s="1244" t="s">
        <v>793</v>
      </c>
      <c r="I234" s="1169">
        <v>0</v>
      </c>
      <c r="J234" s="1169"/>
      <c r="K234" s="1169"/>
      <c r="L234" s="1169"/>
      <c r="M234" s="1169"/>
      <c r="N234" s="1169"/>
      <c r="O234" s="1170">
        <f t="shared" si="28"/>
        <v>0</v>
      </c>
      <c r="P234" s="1918">
        <f t="shared" si="30"/>
        <v>0</v>
      </c>
      <c r="Q234" s="1171"/>
      <c r="R234" s="1172"/>
      <c r="S234" s="1172"/>
      <c r="T234" s="1169"/>
      <c r="U234" s="1141"/>
      <c r="V234" s="1227"/>
    </row>
    <row r="235" spans="1:22" s="1228" customFormat="1" ht="12" hidden="1" customHeight="1" outlineLevel="1" x14ac:dyDescent="0.25">
      <c r="A235" s="1223"/>
      <c r="B235" s="1173" t="s">
        <v>198</v>
      </c>
      <c r="C235" s="1224" t="s">
        <v>1132</v>
      </c>
      <c r="D235" s="1224"/>
      <c r="E235" s="1225"/>
      <c r="F235" s="1225"/>
      <c r="G235" s="1226"/>
      <c r="H235" s="1244" t="s">
        <v>793</v>
      </c>
      <c r="I235" s="1169"/>
      <c r="J235" s="1169"/>
      <c r="K235" s="1169"/>
      <c r="L235" s="1169"/>
      <c r="M235" s="1169"/>
      <c r="N235" s="1169"/>
      <c r="O235" s="1170">
        <f t="shared" si="28"/>
        <v>0</v>
      </c>
      <c r="P235" s="1918">
        <f t="shared" si="30"/>
        <v>0</v>
      </c>
      <c r="Q235" s="1171"/>
      <c r="R235" s="1172"/>
      <c r="S235" s="1172"/>
      <c r="T235" s="1169"/>
      <c r="U235" s="1141"/>
      <c r="V235" s="1227"/>
    </row>
    <row r="236" spans="1:22" s="1228" customFormat="1" ht="12" hidden="1" customHeight="1" outlineLevel="1" x14ac:dyDescent="0.25">
      <c r="A236" s="1223"/>
      <c r="B236" s="1165" t="s">
        <v>198</v>
      </c>
      <c r="C236" s="1224" t="s">
        <v>929</v>
      </c>
      <c r="D236" s="1224"/>
      <c r="E236" s="1225"/>
      <c r="F236" s="1225"/>
      <c r="G236" s="1226"/>
      <c r="H236" s="1244" t="s">
        <v>793</v>
      </c>
      <c r="I236" s="1169">
        <v>0</v>
      </c>
      <c r="J236" s="1169">
        <v>500000</v>
      </c>
      <c r="K236" s="1169">
        <v>500000</v>
      </c>
      <c r="L236" s="1169">
        <v>0</v>
      </c>
      <c r="M236" s="1169">
        <v>0</v>
      </c>
      <c r="N236" s="1169">
        <f>[5]Kanalizace!$B$42</f>
        <v>0</v>
      </c>
      <c r="O236" s="1170">
        <f t="shared" si="28"/>
        <v>0</v>
      </c>
      <c r="P236" s="1918">
        <f t="shared" si="30"/>
        <v>0</v>
      </c>
      <c r="Q236" s="1171"/>
      <c r="R236" s="1172"/>
      <c r="S236" s="1172"/>
      <c r="T236" s="1169"/>
      <c r="U236" s="1141"/>
      <c r="V236" s="1227"/>
    </row>
    <row r="237" spans="1:22" s="1228" customFormat="1" ht="12" hidden="1" customHeight="1" outlineLevel="1" x14ac:dyDescent="0.25">
      <c r="A237" s="1223"/>
      <c r="B237" s="1173" t="s">
        <v>198</v>
      </c>
      <c r="C237" s="1224" t="s">
        <v>928</v>
      </c>
      <c r="D237" s="1224"/>
      <c r="E237" s="1225"/>
      <c r="F237" s="1225"/>
      <c r="G237" s="1226"/>
      <c r="H237" s="1244" t="s">
        <v>793</v>
      </c>
      <c r="I237" s="1169">
        <v>0</v>
      </c>
      <c r="J237" s="1169">
        <v>0</v>
      </c>
      <c r="K237" s="1169">
        <v>0</v>
      </c>
      <c r="L237" s="1169">
        <v>0</v>
      </c>
      <c r="M237" s="1169">
        <v>0</v>
      </c>
      <c r="N237" s="1169">
        <f>[5]Kanalizace!$B$41</f>
        <v>0</v>
      </c>
      <c r="O237" s="1170">
        <f t="shared" si="28"/>
        <v>0</v>
      </c>
      <c r="P237" s="1918">
        <f t="shared" si="30"/>
        <v>0</v>
      </c>
      <c r="Q237" s="1171"/>
      <c r="R237" s="1172"/>
      <c r="S237" s="1172"/>
      <c r="T237" s="1169"/>
      <c r="U237" s="1141"/>
      <c r="V237" s="1227"/>
    </row>
    <row r="238" spans="1:22" s="1228" customFormat="1" ht="12" customHeight="1" outlineLevel="1" x14ac:dyDescent="0.25">
      <c r="A238" s="1223"/>
      <c r="B238" s="1173" t="s">
        <v>198</v>
      </c>
      <c r="C238" s="1224" t="s">
        <v>198</v>
      </c>
      <c r="D238" s="1224"/>
      <c r="E238" s="1225"/>
      <c r="F238" s="1225"/>
      <c r="G238" s="1226"/>
      <c r="H238" s="1244" t="s">
        <v>793</v>
      </c>
      <c r="I238" s="1169"/>
      <c r="J238" s="1169"/>
      <c r="K238" s="1169"/>
      <c r="L238" s="1169">
        <v>2500000</v>
      </c>
      <c r="M238" s="1169">
        <v>2500000</v>
      </c>
      <c r="N238" s="1169">
        <f>[5]Kanalizace!$B$71</f>
        <v>2500000</v>
      </c>
      <c r="O238" s="1170">
        <f t="shared" si="28"/>
        <v>0</v>
      </c>
      <c r="P238" s="1918"/>
      <c r="Q238" s="1171"/>
      <c r="R238" s="1172"/>
      <c r="S238" s="1172"/>
      <c r="T238" s="1169"/>
      <c r="U238" s="1141"/>
      <c r="V238" s="1227"/>
    </row>
    <row r="239" spans="1:22" s="1228" customFormat="1" ht="12" hidden="1" customHeight="1" outlineLevel="1" x14ac:dyDescent="0.25">
      <c r="A239" s="1223"/>
      <c r="B239" s="1173" t="s">
        <v>198</v>
      </c>
      <c r="C239" s="1224"/>
      <c r="D239" s="1224"/>
      <c r="E239" s="1225"/>
      <c r="F239" s="1225"/>
      <c r="G239" s="1226"/>
      <c r="H239" s="1244"/>
      <c r="I239" s="1169"/>
      <c r="J239" s="1169"/>
      <c r="K239" s="1169"/>
      <c r="L239" s="1169"/>
      <c r="M239" s="1169"/>
      <c r="N239" s="1169"/>
      <c r="O239" s="1170">
        <f t="shared" si="28"/>
        <v>0</v>
      </c>
      <c r="P239" s="1918"/>
      <c r="Q239" s="1171"/>
      <c r="R239" s="1172"/>
      <c r="S239" s="1172"/>
      <c r="T239" s="1169"/>
      <c r="U239" s="1141"/>
      <c r="V239" s="1227"/>
    </row>
    <row r="240" spans="1:22" s="1228" customFormat="1" ht="12" hidden="1" customHeight="1" outlineLevel="1" x14ac:dyDescent="0.25">
      <c r="A240" s="1223"/>
      <c r="B240" s="1173" t="s">
        <v>198</v>
      </c>
      <c r="C240" s="1224" t="s">
        <v>1764</v>
      </c>
      <c r="D240" s="1224"/>
      <c r="E240" s="1225"/>
      <c r="F240" s="1225"/>
      <c r="G240" s="1226"/>
      <c r="H240" s="1244" t="s">
        <v>793</v>
      </c>
      <c r="I240" s="1169"/>
      <c r="J240" s="1169">
        <v>0</v>
      </c>
      <c r="K240" s="1169">
        <v>0</v>
      </c>
      <c r="L240" s="1169">
        <v>0</v>
      </c>
      <c r="M240" s="1169">
        <v>0</v>
      </c>
      <c r="N240" s="1169">
        <f>[5]Kanalizace!$B$54</f>
        <v>0</v>
      </c>
      <c r="O240" s="1170">
        <f t="shared" si="28"/>
        <v>0</v>
      </c>
      <c r="P240" s="1918">
        <f t="shared" si="30"/>
        <v>0</v>
      </c>
      <c r="Q240" s="1171"/>
      <c r="R240" s="1172"/>
      <c r="S240" s="1172"/>
      <c r="T240" s="1169"/>
      <c r="U240" s="1141"/>
      <c r="V240" s="1227"/>
    </row>
    <row r="241" spans="1:22" s="1228" customFormat="1" ht="12" customHeight="1" outlineLevel="1" thickBot="1" x14ac:dyDescent="0.3">
      <c r="A241" s="1201"/>
      <c r="B241" s="1252" t="s">
        <v>198</v>
      </c>
      <c r="C241" s="1325" t="s">
        <v>1763</v>
      </c>
      <c r="D241" s="1325"/>
      <c r="E241" s="1326"/>
      <c r="F241" s="1326"/>
      <c r="G241" s="1327"/>
      <c r="H241" s="1326" t="s">
        <v>793</v>
      </c>
      <c r="I241" s="1187"/>
      <c r="J241" s="1187">
        <v>0</v>
      </c>
      <c r="K241" s="1187">
        <v>0</v>
      </c>
      <c r="L241" s="1187">
        <v>0</v>
      </c>
      <c r="M241" s="1187">
        <v>0</v>
      </c>
      <c r="N241" s="1187">
        <f>[5]Kanalizace!$B$53</f>
        <v>0</v>
      </c>
      <c r="O241" s="1205">
        <f t="shared" si="28"/>
        <v>0</v>
      </c>
      <c r="P241" s="1920">
        <f t="shared" si="30"/>
        <v>0</v>
      </c>
      <c r="Q241" s="1206"/>
      <c r="R241" s="1207"/>
      <c r="S241" s="1207"/>
      <c r="T241" s="1187"/>
      <c r="U241" s="1141"/>
      <c r="V241" s="1227"/>
    </row>
    <row r="242" spans="1:22" s="1228" customFormat="1" ht="14.25" thickBot="1" x14ac:dyDescent="0.3">
      <c r="A242" s="2560" t="s">
        <v>786</v>
      </c>
      <c r="B242" s="2561"/>
      <c r="C242" s="1190"/>
      <c r="D242" s="1190"/>
      <c r="E242" s="1191"/>
      <c r="F242" s="1191"/>
      <c r="G242" s="1192"/>
      <c r="H242" s="1191"/>
      <c r="I242" s="1193">
        <f>SUM(I226:I241)</f>
        <v>363000</v>
      </c>
      <c r="J242" s="1193">
        <v>1050000</v>
      </c>
      <c r="K242" s="1193">
        <v>1050000</v>
      </c>
      <c r="L242" s="1193">
        <v>2550000</v>
      </c>
      <c r="M242" s="1193">
        <v>2550000</v>
      </c>
      <c r="N242" s="1193">
        <f>SUM(N226:N241)</f>
        <v>2550000</v>
      </c>
      <c r="O242" s="1194">
        <f t="shared" si="28"/>
        <v>0</v>
      </c>
      <c r="P242" s="1921">
        <f t="shared" ref="P242:Q242" si="31">SUM(P226:P237)</f>
        <v>50000</v>
      </c>
      <c r="Q242" s="1193">
        <f t="shared" si="31"/>
        <v>0</v>
      </c>
      <c r="R242" s="1195"/>
      <c r="S242" s="1195"/>
      <c r="T242" s="1196"/>
      <c r="U242" s="1197">
        <f>'Výdaje kapitol celkem'!CD68</f>
        <v>2550000</v>
      </c>
      <c r="V242" s="1198">
        <f>+U242-N242</f>
        <v>0</v>
      </c>
    </row>
    <row r="243" spans="1:22" s="1228" customFormat="1" ht="12" customHeight="1" outlineLevel="1" x14ac:dyDescent="0.25">
      <c r="A243" s="1200"/>
      <c r="B243" s="1322" t="s">
        <v>197</v>
      </c>
      <c r="C243" s="1322" t="s">
        <v>810</v>
      </c>
      <c r="D243" s="1322"/>
      <c r="E243" s="1323"/>
      <c r="F243" s="1323"/>
      <c r="G243" s="1324"/>
      <c r="H243" s="1323" t="s">
        <v>793</v>
      </c>
      <c r="I243" s="1161">
        <v>30000</v>
      </c>
      <c r="J243" s="1161">
        <v>500000</v>
      </c>
      <c r="K243" s="1161">
        <v>500000</v>
      </c>
      <c r="L243" s="1161">
        <v>500000</v>
      </c>
      <c r="M243" s="1161">
        <v>500000</v>
      </c>
      <c r="N243" s="1161">
        <f>[5]Vodovod!$B$5</f>
        <v>500000</v>
      </c>
      <c r="O243" s="1162">
        <f t="shared" si="28"/>
        <v>0</v>
      </c>
      <c r="P243" s="1917">
        <f>+N243</f>
        <v>500000</v>
      </c>
      <c r="Q243" s="1163"/>
      <c r="R243" s="1164"/>
      <c r="S243" s="1164"/>
      <c r="T243" s="1161"/>
      <c r="U243" s="1141"/>
      <c r="V243" s="1227"/>
    </row>
    <row r="244" spans="1:22" s="1228" customFormat="1" ht="12" customHeight="1" outlineLevel="1" thickBot="1" x14ac:dyDescent="0.3">
      <c r="A244" s="1201">
        <v>2310</v>
      </c>
      <c r="B244" s="1252" t="s">
        <v>197</v>
      </c>
      <c r="C244" s="1252" t="s">
        <v>809</v>
      </c>
      <c r="D244" s="1252"/>
      <c r="E244" s="1250"/>
      <c r="F244" s="1250"/>
      <c r="G244" s="1251"/>
      <c r="H244" s="1250" t="s">
        <v>793</v>
      </c>
      <c r="I244" s="1186">
        <v>0</v>
      </c>
      <c r="J244" s="1186">
        <v>0</v>
      </c>
      <c r="K244" s="1186">
        <v>0</v>
      </c>
      <c r="L244" s="1186">
        <v>0</v>
      </c>
      <c r="M244" s="1186">
        <v>0</v>
      </c>
      <c r="N244" s="1186">
        <f>[5]Vodovod!$B$4</f>
        <v>0</v>
      </c>
      <c r="O244" s="1222">
        <f t="shared" si="28"/>
        <v>0</v>
      </c>
      <c r="P244" s="1926">
        <f>+N244</f>
        <v>0</v>
      </c>
      <c r="Q244" s="1188"/>
      <c r="R244" s="1189"/>
      <c r="S244" s="1189"/>
      <c r="T244" s="1186"/>
      <c r="U244" s="1141"/>
      <c r="V244" s="1227"/>
    </row>
    <row r="245" spans="1:22" s="1228" customFormat="1" ht="14.25" thickBot="1" x14ac:dyDescent="0.3">
      <c r="A245" s="2560" t="s">
        <v>811</v>
      </c>
      <c r="B245" s="2561"/>
      <c r="C245" s="1190"/>
      <c r="D245" s="1190"/>
      <c r="E245" s="1191"/>
      <c r="F245" s="1191"/>
      <c r="G245" s="1192"/>
      <c r="H245" s="1191"/>
      <c r="I245" s="1193">
        <f>SUM(I243:I244)</f>
        <v>30000</v>
      </c>
      <c r="J245" s="1193">
        <v>500000</v>
      </c>
      <c r="K245" s="1193">
        <v>500000</v>
      </c>
      <c r="L245" s="1193">
        <v>500000</v>
      </c>
      <c r="M245" s="1193">
        <v>500000</v>
      </c>
      <c r="N245" s="1193">
        <f>SUM(N243:N244)</f>
        <v>500000</v>
      </c>
      <c r="O245" s="1194">
        <f t="shared" si="28"/>
        <v>0</v>
      </c>
      <c r="P245" s="1921">
        <f>+P243+P244</f>
        <v>500000</v>
      </c>
      <c r="Q245" s="1193">
        <f>+Q243+Q244</f>
        <v>0</v>
      </c>
      <c r="R245" s="1195"/>
      <c r="S245" s="1195"/>
      <c r="T245" s="1196"/>
      <c r="U245" s="1197">
        <f>'Výdaje kapitol celkem'!BX68</f>
        <v>500000</v>
      </c>
      <c r="V245" s="1198">
        <f>+U245-N245</f>
        <v>0</v>
      </c>
    </row>
    <row r="246" spans="1:22" s="1228" customFormat="1" ht="14.25" thickBot="1" x14ac:dyDescent="0.3">
      <c r="A246" s="1313">
        <v>3635</v>
      </c>
      <c r="B246" s="1314" t="s">
        <v>194</v>
      </c>
      <c r="C246" s="1315" t="s">
        <v>148</v>
      </c>
      <c r="D246" s="1315"/>
      <c r="E246" s="1316"/>
      <c r="F246" s="1316"/>
      <c r="G246" s="1317"/>
      <c r="H246" s="1316" t="s">
        <v>793</v>
      </c>
      <c r="I246" s="1318">
        <v>0</v>
      </c>
      <c r="J246" s="1318">
        <v>250000</v>
      </c>
      <c r="K246" s="1318">
        <v>250000</v>
      </c>
      <c r="L246" s="1318">
        <v>250000</v>
      </c>
      <c r="M246" s="1318">
        <v>250000</v>
      </c>
      <c r="N246" s="1318">
        <f>'[6]Územní plán 3635'!$B$29</f>
        <v>250000</v>
      </c>
      <c r="O246" s="1319">
        <f t="shared" si="28"/>
        <v>0</v>
      </c>
      <c r="P246" s="1933">
        <v>0</v>
      </c>
      <c r="Q246" s="1318">
        <v>0</v>
      </c>
      <c r="R246" s="1320"/>
      <c r="S246" s="1320"/>
      <c r="T246" s="1321"/>
      <c r="U246" s="1197">
        <f>'Výdaje kapitol celkem'!BP68</f>
        <v>250000</v>
      </c>
      <c r="V246" s="1198">
        <f>+U246-N246</f>
        <v>0</v>
      </c>
    </row>
    <row r="247" spans="1:22" s="1228" customFormat="1" ht="12" customHeight="1" outlineLevel="1" x14ac:dyDescent="0.25">
      <c r="A247" s="1223"/>
      <c r="B247" s="1322" t="s">
        <v>206</v>
      </c>
      <c r="C247" s="1322" t="s">
        <v>268</v>
      </c>
      <c r="D247" s="1322"/>
      <c r="E247" s="1323"/>
      <c r="F247" s="1323"/>
      <c r="G247" s="1324"/>
      <c r="H247" s="1323" t="s">
        <v>793</v>
      </c>
      <c r="I247" s="1161">
        <v>0</v>
      </c>
      <c r="J247" s="1161">
        <v>0</v>
      </c>
      <c r="K247" s="1161">
        <v>0</v>
      </c>
      <c r="L247" s="1161">
        <v>0</v>
      </c>
      <c r="M247" s="1161">
        <v>0</v>
      </c>
      <c r="N247" s="1161">
        <f>[5]Pošembeří!$B$5</f>
        <v>0</v>
      </c>
      <c r="O247" s="1162">
        <f t="shared" si="28"/>
        <v>0</v>
      </c>
      <c r="P247" s="1917">
        <f>+N247</f>
        <v>0</v>
      </c>
      <c r="Q247" s="1163"/>
      <c r="R247" s="1164"/>
      <c r="S247" s="1164"/>
      <c r="T247" s="1161"/>
      <c r="U247" s="1141"/>
      <c r="V247" s="1227"/>
    </row>
    <row r="248" spans="1:22" s="1228" customFormat="1" ht="27.75" outlineLevel="1" thickBot="1" x14ac:dyDescent="0.3">
      <c r="A248" s="1201">
        <v>3330</v>
      </c>
      <c r="B248" s="1252" t="s">
        <v>206</v>
      </c>
      <c r="C248" s="1252" t="s">
        <v>814</v>
      </c>
      <c r="D248" s="1252"/>
      <c r="E248" s="1250"/>
      <c r="F248" s="1250"/>
      <c r="G248" s="1251"/>
      <c r="H248" s="1250" t="s">
        <v>793</v>
      </c>
      <c r="I248" s="1186">
        <v>2110</v>
      </c>
      <c r="J248" s="1186">
        <v>120000</v>
      </c>
      <c r="K248" s="1186">
        <v>120000</v>
      </c>
      <c r="L248" s="1186">
        <v>20000</v>
      </c>
      <c r="M248" s="1186">
        <v>20000</v>
      </c>
      <c r="N248" s="1186">
        <f>[5]Pošembeří!$B$4</f>
        <v>20000</v>
      </c>
      <c r="O248" s="1222">
        <f t="shared" si="28"/>
        <v>0</v>
      </c>
      <c r="P248" s="1926">
        <f>+N248</f>
        <v>20000</v>
      </c>
      <c r="Q248" s="1188"/>
      <c r="R248" s="1189"/>
      <c r="S248" s="1189"/>
      <c r="T248" s="1833" t="s">
        <v>1765</v>
      </c>
      <c r="U248" s="1141"/>
      <c r="V248" s="1227"/>
    </row>
    <row r="249" spans="1:22" s="1228" customFormat="1" ht="14.25" thickBot="1" x14ac:dyDescent="0.3">
      <c r="A249" s="2560" t="s">
        <v>787</v>
      </c>
      <c r="B249" s="2561"/>
      <c r="C249" s="1190"/>
      <c r="D249" s="1190"/>
      <c r="E249" s="1191"/>
      <c r="F249" s="1191"/>
      <c r="G249" s="1192"/>
      <c r="H249" s="1191"/>
      <c r="I249" s="1193">
        <f t="shared" ref="I249:N249" si="32">SUM(I247:I248)</f>
        <v>2110</v>
      </c>
      <c r="J249" s="1193">
        <v>120000</v>
      </c>
      <c r="K249" s="1193">
        <v>120000</v>
      </c>
      <c r="L249" s="1193">
        <v>20000</v>
      </c>
      <c r="M249" s="1193">
        <v>20000</v>
      </c>
      <c r="N249" s="1193">
        <f t="shared" si="32"/>
        <v>20000</v>
      </c>
      <c r="O249" s="1194">
        <f t="shared" si="28"/>
        <v>0</v>
      </c>
      <c r="P249" s="1921">
        <f t="shared" ref="P249:Q249" si="33">SUM(P247:P248)</f>
        <v>20000</v>
      </c>
      <c r="Q249" s="1193">
        <f t="shared" si="33"/>
        <v>0</v>
      </c>
      <c r="R249" s="1195"/>
      <c r="S249" s="1195"/>
      <c r="T249" s="1196"/>
      <c r="U249" s="1197">
        <f>'Výdaje kapitol celkem'!DJ68</f>
        <v>20000</v>
      </c>
      <c r="V249" s="1198">
        <f>+U249-N249</f>
        <v>0</v>
      </c>
    </row>
    <row r="250" spans="1:22" s="1228" customFormat="1" ht="12" hidden="1" customHeight="1" outlineLevel="1" x14ac:dyDescent="0.25">
      <c r="A250" s="1200"/>
      <c r="B250" s="1328" t="s">
        <v>603</v>
      </c>
      <c r="C250" s="1328" t="s">
        <v>821</v>
      </c>
      <c r="D250" s="1328" t="s">
        <v>1027</v>
      </c>
      <c r="E250" s="1329"/>
      <c r="F250" s="1329"/>
      <c r="G250" s="1330"/>
      <c r="H250" s="1329" t="s">
        <v>1025</v>
      </c>
      <c r="I250" s="1331">
        <v>1400000</v>
      </c>
      <c r="J250" s="1331"/>
      <c r="K250" s="1331"/>
      <c r="L250" s="1331"/>
      <c r="M250" s="1331"/>
      <c r="N250" s="1331"/>
      <c r="O250" s="1332">
        <f t="shared" si="28"/>
        <v>0</v>
      </c>
      <c r="P250" s="1934"/>
      <c r="Q250" s="1331">
        <f>+'Souhrn příjmů a výdajů 2020'!J104</f>
        <v>1900000</v>
      </c>
      <c r="R250" s="1164"/>
      <c r="S250" s="1164"/>
      <c r="T250" s="1161"/>
      <c r="U250" s="1141"/>
      <c r="V250" s="1227"/>
    </row>
    <row r="251" spans="1:22" s="1337" customFormat="1" ht="12" hidden="1" customHeight="1" outlineLevel="1" thickBot="1" x14ac:dyDescent="0.3">
      <c r="A251" s="1333"/>
      <c r="B251" s="1266" t="s">
        <v>603</v>
      </c>
      <c r="C251" s="1266" t="s">
        <v>822</v>
      </c>
      <c r="D251" s="1266"/>
      <c r="E251" s="1267"/>
      <c r="F251" s="1267"/>
      <c r="G251" s="1334"/>
      <c r="H251" s="1267" t="s">
        <v>4</v>
      </c>
      <c r="I251" s="1272">
        <v>0</v>
      </c>
      <c r="J251" s="1272"/>
      <c r="K251" s="1272"/>
      <c r="L251" s="1272"/>
      <c r="M251" s="1272"/>
      <c r="N251" s="1272"/>
      <c r="O251" s="1335">
        <f t="shared" si="28"/>
        <v>0</v>
      </c>
      <c r="P251" s="1929"/>
      <c r="Q251" s="1270"/>
      <c r="R251" s="1336"/>
      <c r="S251" s="1336"/>
      <c r="T251" s="1272"/>
      <c r="U251" s="1141"/>
      <c r="V251" s="1227"/>
    </row>
    <row r="252" spans="1:22" s="1228" customFormat="1" ht="14.25" collapsed="1" thickBot="1" x14ac:dyDescent="0.3">
      <c r="A252" s="1313" t="s">
        <v>327</v>
      </c>
      <c r="B252" s="1314" t="s">
        <v>603</v>
      </c>
      <c r="C252" s="1315" t="s">
        <v>359</v>
      </c>
      <c r="D252" s="1315"/>
      <c r="E252" s="1316"/>
      <c r="F252" s="1316"/>
      <c r="G252" s="1317"/>
      <c r="H252" s="1316"/>
      <c r="I252" s="1318">
        <f>SUM(I250:I251)</f>
        <v>1400000</v>
      </c>
      <c r="J252" s="1318">
        <v>0</v>
      </c>
      <c r="K252" s="1318">
        <v>0</v>
      </c>
      <c r="L252" s="1318">
        <v>0</v>
      </c>
      <c r="M252" s="1318">
        <v>0</v>
      </c>
      <c r="N252" s="1318">
        <f>SUM(N250:N251)</f>
        <v>0</v>
      </c>
      <c r="O252" s="1319">
        <f t="shared" si="28"/>
        <v>0</v>
      </c>
      <c r="P252" s="1933">
        <f t="shared" ref="P252:Q252" si="34">SUM(P250:P251)</f>
        <v>0</v>
      </c>
      <c r="Q252" s="1318">
        <f t="shared" si="34"/>
        <v>1900000</v>
      </c>
      <c r="R252" s="1320"/>
      <c r="S252" s="1320"/>
      <c r="T252" s="1321"/>
      <c r="U252" s="1197">
        <f>'Výdaje kapitol celkem'!DF68</f>
        <v>0</v>
      </c>
      <c r="V252" s="1198">
        <f>+U252-N252</f>
        <v>0</v>
      </c>
    </row>
    <row r="253" spans="1:22" s="1228" customFormat="1" ht="14.25" hidden="1" outlineLevel="1" thickBot="1" x14ac:dyDescent="0.3">
      <c r="A253" s="1200"/>
      <c r="B253" s="1322" t="s">
        <v>203</v>
      </c>
      <c r="C253" s="1322" t="s">
        <v>268</v>
      </c>
      <c r="D253" s="1322"/>
      <c r="E253" s="1323"/>
      <c r="F253" s="1323"/>
      <c r="G253" s="1324"/>
      <c r="H253" s="1323" t="s">
        <v>793</v>
      </c>
      <c r="I253" s="1161">
        <v>0</v>
      </c>
      <c r="J253" s="1161">
        <v>0</v>
      </c>
      <c r="K253" s="1161">
        <v>0</v>
      </c>
      <c r="L253" s="1161">
        <v>0</v>
      </c>
      <c r="M253" s="1161">
        <v>0</v>
      </c>
      <c r="N253" s="1161">
        <v>0</v>
      </c>
      <c r="O253" s="1162">
        <f t="shared" si="28"/>
        <v>0</v>
      </c>
      <c r="P253" s="1917">
        <f>+N253</f>
        <v>0</v>
      </c>
      <c r="Q253" s="1163"/>
      <c r="R253" s="1164"/>
      <c r="S253" s="1164"/>
      <c r="T253" s="1161"/>
      <c r="U253" s="1141"/>
      <c r="V253" s="1227"/>
    </row>
    <row r="254" spans="1:22" s="1228" customFormat="1" ht="14.25" hidden="1" outlineLevel="1" thickBot="1" x14ac:dyDescent="0.3">
      <c r="A254" s="1200"/>
      <c r="B254" s="1252" t="s">
        <v>203</v>
      </c>
      <c r="C254" s="1252" t="s">
        <v>1877</v>
      </c>
      <c r="D254" s="1252"/>
      <c r="E254" s="1250"/>
      <c r="F254" s="1250"/>
      <c r="G254" s="1251"/>
      <c r="H254" s="1250" t="s">
        <v>793</v>
      </c>
      <c r="I254" s="1186">
        <v>0</v>
      </c>
      <c r="J254" s="1186">
        <v>2900000</v>
      </c>
      <c r="K254" s="1186">
        <v>2900000</v>
      </c>
      <c r="L254" s="1186">
        <v>0</v>
      </c>
      <c r="M254" s="1186">
        <v>0</v>
      </c>
      <c r="N254" s="1186">
        <f>'[6]Povodeň 3744'!$B$32</f>
        <v>0</v>
      </c>
      <c r="O254" s="1222">
        <f t="shared" si="28"/>
        <v>0</v>
      </c>
      <c r="P254" s="1926">
        <f>+N254</f>
        <v>0</v>
      </c>
      <c r="Q254" s="1188"/>
      <c r="R254" s="1189"/>
      <c r="S254" s="1189"/>
      <c r="T254" s="1186"/>
      <c r="U254" s="1141"/>
      <c r="V254" s="1227"/>
    </row>
    <row r="255" spans="1:22" s="1228" customFormat="1" ht="14.25" collapsed="1" thickBot="1" x14ac:dyDescent="0.3">
      <c r="A255" s="1313">
        <v>3744</v>
      </c>
      <c r="B255" s="1314" t="s">
        <v>203</v>
      </c>
      <c r="C255" s="1315" t="s">
        <v>873</v>
      </c>
      <c r="D255" s="1315"/>
      <c r="E255" s="1316"/>
      <c r="F255" s="1316"/>
      <c r="G255" s="1317"/>
      <c r="H255" s="1316"/>
      <c r="I255" s="1318">
        <v>0</v>
      </c>
      <c r="J255" s="1318">
        <v>2900000</v>
      </c>
      <c r="K255" s="1318">
        <v>2900000</v>
      </c>
      <c r="L255" s="1318">
        <v>0</v>
      </c>
      <c r="M255" s="1318">
        <v>0</v>
      </c>
      <c r="N255" s="1318">
        <f>SUM(N253:N254)</f>
        <v>0</v>
      </c>
      <c r="O255" s="1319">
        <f t="shared" si="28"/>
        <v>0</v>
      </c>
      <c r="P255" s="1933">
        <f t="shared" ref="P255:Q255" si="35">SUM(P253:P254)</f>
        <v>0</v>
      </c>
      <c r="Q255" s="1318">
        <f t="shared" si="35"/>
        <v>0</v>
      </c>
      <c r="R255" s="1320"/>
      <c r="S255" s="1320"/>
      <c r="T255" s="1321"/>
      <c r="U255" s="1197">
        <f>'Výdaje kapitol celkem'!CW68</f>
        <v>0</v>
      </c>
      <c r="V255" s="1198">
        <f>+U255-N255</f>
        <v>0</v>
      </c>
    </row>
    <row r="256" spans="1:22" s="1292" customFormat="1" ht="15" customHeight="1" outlineLevel="1" x14ac:dyDescent="0.25">
      <c r="A256" s="1223"/>
      <c r="B256" s="1173" t="s">
        <v>366</v>
      </c>
      <c r="C256" s="1293" t="s">
        <v>268</v>
      </c>
      <c r="D256" s="1293"/>
      <c r="E256" s="1294"/>
      <c r="F256" s="1294"/>
      <c r="G256" s="1295"/>
      <c r="H256" s="1323" t="s">
        <v>793</v>
      </c>
      <c r="I256" s="1177">
        <v>800000</v>
      </c>
      <c r="J256" s="1177"/>
      <c r="K256" s="1177"/>
      <c r="L256" s="1177"/>
      <c r="M256" s="1177">
        <v>400000</v>
      </c>
      <c r="N256" s="1177">
        <f>'[6]Rybníky 3749-2'!$B$23</f>
        <v>400000</v>
      </c>
      <c r="O256" s="1180">
        <f t="shared" si="28"/>
        <v>0</v>
      </c>
      <c r="P256" s="1927"/>
      <c r="Q256" s="1178"/>
      <c r="R256" s="1179"/>
      <c r="S256" s="1179"/>
      <c r="T256" s="1177"/>
      <c r="U256" s="1141"/>
      <c r="V256" s="1142"/>
    </row>
    <row r="257" spans="1:22" s="1292" customFormat="1" ht="15" customHeight="1" outlineLevel="1" thickBot="1" x14ac:dyDescent="0.3">
      <c r="A257" s="1223"/>
      <c r="B257" s="1275" t="s">
        <v>366</v>
      </c>
      <c r="C257" s="1298" t="s">
        <v>761</v>
      </c>
      <c r="D257" s="1298"/>
      <c r="E257" s="1299"/>
      <c r="F257" s="1299"/>
      <c r="G257" s="1300"/>
      <c r="H257" s="1299" t="s">
        <v>931</v>
      </c>
      <c r="I257" s="1279">
        <v>0</v>
      </c>
      <c r="J257" s="1279">
        <v>0</v>
      </c>
      <c r="K257" s="1279">
        <v>0</v>
      </c>
      <c r="L257" s="1279">
        <v>0</v>
      </c>
      <c r="M257" s="1279">
        <v>0</v>
      </c>
      <c r="N257" s="1279">
        <v>0</v>
      </c>
      <c r="O257" s="1280">
        <f t="shared" si="28"/>
        <v>0</v>
      </c>
      <c r="P257" s="1930"/>
      <c r="Q257" s="1281"/>
      <c r="R257" s="1179"/>
      <c r="S257" s="1179"/>
      <c r="T257" s="1177"/>
      <c r="U257" s="1141"/>
      <c r="V257" s="1142"/>
    </row>
    <row r="258" spans="1:22" s="1292" customFormat="1" ht="15" customHeight="1" outlineLevel="1" x14ac:dyDescent="0.25">
      <c r="A258" s="1223"/>
      <c r="B258" s="1173" t="s">
        <v>366</v>
      </c>
      <c r="C258" s="1293"/>
      <c r="D258" s="1293"/>
      <c r="E258" s="1294"/>
      <c r="F258" s="1294"/>
      <c r="G258" s="1295"/>
      <c r="H258" s="1323" t="s">
        <v>793</v>
      </c>
      <c r="I258" s="1177">
        <v>0</v>
      </c>
      <c r="J258" s="1177"/>
      <c r="K258" s="1177"/>
      <c r="L258" s="1177"/>
      <c r="M258" s="1177"/>
      <c r="N258" s="1177"/>
      <c r="O258" s="1180">
        <f t="shared" si="28"/>
        <v>0</v>
      </c>
      <c r="P258" s="1927">
        <f>+N258</f>
        <v>0</v>
      </c>
      <c r="Q258" s="1178"/>
      <c r="R258" s="1179"/>
      <c r="S258" s="1179"/>
      <c r="T258" s="1177"/>
      <c r="U258" s="1141"/>
      <c r="V258" s="1142"/>
    </row>
    <row r="259" spans="1:22" s="1228" customFormat="1" ht="14.25" outlineLevel="1" thickBot="1" x14ac:dyDescent="0.3">
      <c r="A259" s="1264"/>
      <c r="B259" s="1252" t="s">
        <v>366</v>
      </c>
      <c r="C259" s="1252"/>
      <c r="D259" s="1252"/>
      <c r="E259" s="1250"/>
      <c r="F259" s="1250"/>
      <c r="G259" s="1251"/>
      <c r="H259" s="1225" t="s">
        <v>793</v>
      </c>
      <c r="I259" s="1186">
        <v>0</v>
      </c>
      <c r="J259" s="1186"/>
      <c r="K259" s="1186"/>
      <c r="L259" s="1186"/>
      <c r="M259" s="1186"/>
      <c r="N259" s="1186"/>
      <c r="O259" s="1222">
        <f t="shared" si="28"/>
        <v>0</v>
      </c>
      <c r="P259" s="1926">
        <f>+N259</f>
        <v>0</v>
      </c>
      <c r="Q259" s="1188"/>
      <c r="R259" s="1189"/>
      <c r="S259" s="1189"/>
      <c r="T259" s="1177"/>
      <c r="U259" s="1141"/>
      <c r="V259" s="1227"/>
    </row>
    <row r="260" spans="1:22" s="1228" customFormat="1" ht="14.25" thickBot="1" x14ac:dyDescent="0.3">
      <c r="A260" s="1313" t="s">
        <v>365</v>
      </c>
      <c r="B260" s="1314" t="s">
        <v>366</v>
      </c>
      <c r="C260" s="1315"/>
      <c r="D260" s="1315"/>
      <c r="E260" s="1316"/>
      <c r="F260" s="1316"/>
      <c r="G260" s="1317"/>
      <c r="H260" s="1316"/>
      <c r="I260" s="1318">
        <f>SUM(I256:I259)</f>
        <v>800000</v>
      </c>
      <c r="J260" s="1318">
        <v>0</v>
      </c>
      <c r="K260" s="1318">
        <v>0</v>
      </c>
      <c r="L260" s="1318">
        <v>0</v>
      </c>
      <c r="M260" s="1318">
        <v>400000</v>
      </c>
      <c r="N260" s="1318">
        <f t="shared" ref="N260" si="36">SUM(N256:N259)</f>
        <v>400000</v>
      </c>
      <c r="O260" s="1319">
        <f t="shared" si="28"/>
        <v>0</v>
      </c>
      <c r="P260" s="1933">
        <f t="shared" ref="P260:Q260" si="37">SUM(P256:P259)</f>
        <v>0</v>
      </c>
      <c r="Q260" s="1318">
        <f t="shared" si="37"/>
        <v>0</v>
      </c>
      <c r="R260" s="1320"/>
      <c r="S260" s="1320"/>
      <c r="T260" s="1321"/>
      <c r="U260" s="1197">
        <f>'Výdaje kapitol celkem'!DB68</f>
        <v>400000</v>
      </c>
      <c r="V260" s="1198">
        <f>+U260-N260</f>
        <v>0</v>
      </c>
    </row>
    <row r="261" spans="1:22" s="1292" customFormat="1" ht="15" hidden="1" customHeight="1" outlineLevel="1" x14ac:dyDescent="0.25">
      <c r="A261" s="1223"/>
      <c r="B261" s="1173"/>
      <c r="C261" s="1293"/>
      <c r="D261" s="1293"/>
      <c r="E261" s="1294"/>
      <c r="F261" s="1294"/>
      <c r="G261" s="1295"/>
      <c r="H261" s="1323" t="s">
        <v>793</v>
      </c>
      <c r="I261" s="1177">
        <v>0</v>
      </c>
      <c r="J261" s="1177"/>
      <c r="K261" s="1177"/>
      <c r="L261" s="1177"/>
      <c r="M261" s="1177"/>
      <c r="N261" s="1177"/>
      <c r="O261" s="1180">
        <f t="shared" si="28"/>
        <v>0</v>
      </c>
      <c r="P261" s="1927"/>
      <c r="Q261" s="1178"/>
      <c r="R261" s="1179"/>
      <c r="S261" s="1179"/>
      <c r="T261" s="1177"/>
      <c r="U261" s="1141"/>
      <c r="V261" s="1142"/>
    </row>
    <row r="262" spans="1:22" s="1292" customFormat="1" ht="15" hidden="1" customHeight="1" outlineLevel="1" x14ac:dyDescent="0.25">
      <c r="A262" s="1223"/>
      <c r="B262" s="1275"/>
      <c r="C262" s="1298"/>
      <c r="D262" s="1298"/>
      <c r="E262" s="1299"/>
      <c r="F262" s="1299"/>
      <c r="G262" s="1300"/>
      <c r="H262" s="1299" t="s">
        <v>4</v>
      </c>
      <c r="I262" s="1279">
        <v>0</v>
      </c>
      <c r="J262" s="1279">
        <v>0</v>
      </c>
      <c r="K262" s="1279">
        <v>0</v>
      </c>
      <c r="L262" s="1279">
        <v>0</v>
      </c>
      <c r="M262" s="1279">
        <v>0</v>
      </c>
      <c r="N262" s="1279">
        <v>0</v>
      </c>
      <c r="O262" s="1280">
        <f t="shared" si="28"/>
        <v>0</v>
      </c>
      <c r="P262" s="1930"/>
      <c r="Q262" s="1281"/>
      <c r="R262" s="1179"/>
      <c r="S262" s="1179"/>
      <c r="T262" s="1177"/>
      <c r="U262" s="1141"/>
      <c r="V262" s="1142"/>
    </row>
    <row r="263" spans="1:22" s="1228" customFormat="1" ht="14.25" hidden="1" outlineLevel="1" thickBot="1" x14ac:dyDescent="0.3">
      <c r="A263" s="1264"/>
      <c r="B263" s="1252"/>
      <c r="C263" s="1252"/>
      <c r="D263" s="1252"/>
      <c r="E263" s="1250"/>
      <c r="F263" s="1250"/>
      <c r="G263" s="1251"/>
      <c r="H263" s="1250" t="s">
        <v>793</v>
      </c>
      <c r="I263" s="1186"/>
      <c r="J263" s="1186"/>
      <c r="K263" s="1186"/>
      <c r="L263" s="1186"/>
      <c r="M263" s="1186"/>
      <c r="N263" s="1186"/>
      <c r="O263" s="1222">
        <f t="shared" si="28"/>
        <v>0</v>
      </c>
      <c r="P263" s="1926"/>
      <c r="Q263" s="1188"/>
      <c r="R263" s="1189"/>
      <c r="S263" s="1189"/>
      <c r="T263" s="1177"/>
      <c r="U263" s="1141"/>
      <c r="V263" s="1227"/>
    </row>
    <row r="264" spans="1:22" s="1228" customFormat="1" ht="14.25" collapsed="1" thickBot="1" x14ac:dyDescent="0.3">
      <c r="A264" s="1313" t="s">
        <v>1015</v>
      </c>
      <c r="B264" s="1314" t="s">
        <v>1017</v>
      </c>
      <c r="C264" s="1315"/>
      <c r="D264" s="1315"/>
      <c r="E264" s="1316"/>
      <c r="F264" s="1316"/>
      <c r="G264" s="1317"/>
      <c r="H264" s="1316"/>
      <c r="I264" s="1318">
        <v>0</v>
      </c>
      <c r="J264" s="1318">
        <v>0</v>
      </c>
      <c r="K264" s="1318">
        <v>0</v>
      </c>
      <c r="L264" s="1318">
        <v>0</v>
      </c>
      <c r="M264" s="1318">
        <v>0</v>
      </c>
      <c r="N264" s="1318">
        <f>SUM(N261:N263)</f>
        <v>0</v>
      </c>
      <c r="O264" s="1319">
        <f t="shared" si="28"/>
        <v>0</v>
      </c>
      <c r="P264" s="1933">
        <f>SUM(P261:P263)</f>
        <v>0</v>
      </c>
      <c r="Q264" s="1318">
        <f>SUM(Q261:Q263)</f>
        <v>0</v>
      </c>
      <c r="R264" s="1320"/>
      <c r="S264" s="1320"/>
      <c r="T264" s="1321"/>
      <c r="U264" s="1197">
        <f>'Výdaje kapitol celkem'!DC68</f>
        <v>0</v>
      </c>
      <c r="V264" s="1198">
        <f>+U264-N264</f>
        <v>0</v>
      </c>
    </row>
    <row r="265" spans="1:22" s="1292" customFormat="1" ht="12" hidden="1" customHeight="1" outlineLevel="1" x14ac:dyDescent="0.25">
      <c r="A265" s="1223"/>
      <c r="B265" s="1173"/>
      <c r="C265" s="1293"/>
      <c r="D265" s="1293"/>
      <c r="E265" s="1294"/>
      <c r="F265" s="1294"/>
      <c r="G265" s="1295"/>
      <c r="H265" s="1323" t="s">
        <v>793</v>
      </c>
      <c r="I265" s="1177">
        <v>0</v>
      </c>
      <c r="J265" s="1177"/>
      <c r="K265" s="1177"/>
      <c r="L265" s="1177"/>
      <c r="M265" s="1177"/>
      <c r="N265" s="1177"/>
      <c r="O265" s="1180">
        <f t="shared" si="28"/>
        <v>0</v>
      </c>
      <c r="P265" s="1927"/>
      <c r="Q265" s="1178"/>
      <c r="R265" s="1179"/>
      <c r="S265" s="1179"/>
      <c r="T265" s="1177"/>
      <c r="U265" s="1141"/>
      <c r="V265" s="1142"/>
    </row>
    <row r="266" spans="1:22" s="1292" customFormat="1" ht="12" hidden="1" customHeight="1" outlineLevel="1" x14ac:dyDescent="0.25">
      <c r="A266" s="1223"/>
      <c r="B266" s="1275" t="s">
        <v>995</v>
      </c>
      <c r="C266" s="1298" t="s">
        <v>995</v>
      </c>
      <c r="D266" s="1298" t="s">
        <v>1026</v>
      </c>
      <c r="E266" s="1299"/>
      <c r="F266" s="1299"/>
      <c r="G266" s="1300"/>
      <c r="H266" s="1299" t="s">
        <v>1026</v>
      </c>
      <c r="I266" s="1279">
        <v>188125</v>
      </c>
      <c r="J266" s="1279"/>
      <c r="K266" s="1279"/>
      <c r="L266" s="1279"/>
      <c r="M266" s="1279"/>
      <c r="N266" s="1279"/>
      <c r="O266" s="1280">
        <f t="shared" ref="O266:O289" si="38">+N266-M266</f>
        <v>0</v>
      </c>
      <c r="P266" s="1930"/>
      <c r="Q266" s="1279"/>
      <c r="R266" s="1179"/>
      <c r="S266" s="1179"/>
      <c r="T266" s="1177"/>
      <c r="U266" s="1141"/>
      <c r="V266" s="1142"/>
    </row>
    <row r="267" spans="1:22" s="1228" customFormat="1" ht="12" hidden="1" customHeight="1" outlineLevel="1" thickBot="1" x14ac:dyDescent="0.3">
      <c r="A267" s="1264"/>
      <c r="B267" s="1252"/>
      <c r="C267" s="1252"/>
      <c r="D267" s="1252"/>
      <c r="E267" s="1250"/>
      <c r="F267" s="1250"/>
      <c r="G267" s="1251"/>
      <c r="H267" s="1250" t="s">
        <v>793</v>
      </c>
      <c r="I267" s="1186"/>
      <c r="J267" s="1186"/>
      <c r="K267" s="1186"/>
      <c r="L267" s="1186"/>
      <c r="M267" s="1186"/>
      <c r="N267" s="1186"/>
      <c r="O267" s="1222">
        <f t="shared" si="38"/>
        <v>0</v>
      </c>
      <c r="P267" s="1926"/>
      <c r="Q267" s="1188"/>
      <c r="R267" s="1189"/>
      <c r="S267" s="1189"/>
      <c r="T267" s="1177"/>
      <c r="U267" s="1141"/>
      <c r="V267" s="1227"/>
    </row>
    <row r="268" spans="1:22" s="1228" customFormat="1" ht="14.25" collapsed="1" thickBot="1" x14ac:dyDescent="0.3">
      <c r="A268" s="1313" t="s">
        <v>1016</v>
      </c>
      <c r="B268" s="1314" t="s">
        <v>995</v>
      </c>
      <c r="C268" s="1315"/>
      <c r="D268" s="1315"/>
      <c r="E268" s="1316"/>
      <c r="F268" s="1316"/>
      <c r="G268" s="1317"/>
      <c r="H268" s="1316"/>
      <c r="I268" s="1318">
        <v>188125</v>
      </c>
      <c r="J268" s="1318">
        <v>0</v>
      </c>
      <c r="K268" s="1318">
        <v>0</v>
      </c>
      <c r="L268" s="1318">
        <v>0</v>
      </c>
      <c r="M268" s="1318">
        <v>0</v>
      </c>
      <c r="N268" s="1318">
        <f>SUM(N265:N267)</f>
        <v>0</v>
      </c>
      <c r="O268" s="1319">
        <f t="shared" si="38"/>
        <v>0</v>
      </c>
      <c r="P268" s="1933">
        <f>SUM(P265:P267)</f>
        <v>0</v>
      </c>
      <c r="Q268" s="1318">
        <f>SUM(Q265:Q267)</f>
        <v>0</v>
      </c>
      <c r="R268" s="1320"/>
      <c r="S268" s="1320"/>
      <c r="T268" s="1321"/>
      <c r="U268" s="1197">
        <f>'Výdaje kapitol celkem'!DD68</f>
        <v>0</v>
      </c>
      <c r="V268" s="1198">
        <f>+U268-N268</f>
        <v>0</v>
      </c>
    </row>
    <row r="269" spans="1:22" s="1292" customFormat="1" ht="12" customHeight="1" outlineLevel="1" x14ac:dyDescent="0.25">
      <c r="A269" s="1223"/>
      <c r="B269" s="1173"/>
      <c r="C269" s="1293"/>
      <c r="D269" s="1293"/>
      <c r="E269" s="1294"/>
      <c r="F269" s="1294"/>
      <c r="G269" s="1295"/>
      <c r="H269" s="1323" t="s">
        <v>793</v>
      </c>
      <c r="I269" s="1177">
        <v>0</v>
      </c>
      <c r="J269" s="1177">
        <v>0</v>
      </c>
      <c r="K269" s="1177">
        <v>0</v>
      </c>
      <c r="L269" s="1177">
        <v>0</v>
      </c>
      <c r="M269" s="1177">
        <v>0</v>
      </c>
      <c r="N269" s="1177">
        <f>'[6]Pohádková cesta 37496'!$B$25</f>
        <v>0</v>
      </c>
      <c r="O269" s="1180">
        <f t="shared" si="38"/>
        <v>0</v>
      </c>
      <c r="P269" s="1927"/>
      <c r="Q269" s="1178"/>
      <c r="R269" s="1179"/>
      <c r="S269" s="1179"/>
      <c r="T269" s="1177"/>
      <c r="U269" s="1141"/>
      <c r="V269" s="1142"/>
    </row>
    <row r="270" spans="1:22" s="1292" customFormat="1" ht="12" customHeight="1" outlineLevel="1" x14ac:dyDescent="0.25">
      <c r="A270" s="1223"/>
      <c r="B270" s="1275"/>
      <c r="C270" s="1298" t="s">
        <v>2052</v>
      </c>
      <c r="D270" s="1298" t="s">
        <v>1368</v>
      </c>
      <c r="E270" s="1299"/>
      <c r="F270" s="1299"/>
      <c r="G270" s="1300"/>
      <c r="H270" s="1299" t="s">
        <v>1368</v>
      </c>
      <c r="I270" s="1279">
        <v>29000</v>
      </c>
      <c r="J270" s="1279">
        <v>0</v>
      </c>
      <c r="K270" s="1279">
        <v>0</v>
      </c>
      <c r="L270" s="1279">
        <v>476604</v>
      </c>
      <c r="M270" s="1279">
        <v>476604</v>
      </c>
      <c r="N270" s="1279">
        <f>'[6]Park Úvaly 3749-8 dosádba'!$B$32</f>
        <v>476604</v>
      </c>
      <c r="O270" s="1280">
        <f t="shared" si="38"/>
        <v>0</v>
      </c>
      <c r="P270" s="1930">
        <f>+N270</f>
        <v>476604</v>
      </c>
      <c r="Q270" s="1279">
        <f>'Souhrn příjmů a výdajů 2020'!J116</f>
        <v>0</v>
      </c>
      <c r="R270" s="1179"/>
      <c r="S270" s="1179"/>
      <c r="T270" s="1177"/>
      <c r="U270" s="1141"/>
      <c r="V270" s="1142"/>
    </row>
    <row r="271" spans="1:22" s="1228" customFormat="1" ht="12" customHeight="1" outlineLevel="1" thickBot="1" x14ac:dyDescent="0.3">
      <c r="A271" s="1264"/>
      <c r="B271" s="1275"/>
      <c r="C271" s="1298"/>
      <c r="D271" s="1298" t="s">
        <v>1368</v>
      </c>
      <c r="E271" s="1299"/>
      <c r="F271" s="1299"/>
      <c r="G271" s="1300"/>
      <c r="H271" s="1299" t="s">
        <v>1368</v>
      </c>
      <c r="I271" s="1279">
        <v>0</v>
      </c>
      <c r="J271" s="1279">
        <v>0</v>
      </c>
      <c r="K271" s="1279">
        <v>0</v>
      </c>
      <c r="L271" s="1279">
        <v>0</v>
      </c>
      <c r="M271" s="1279">
        <v>0</v>
      </c>
      <c r="N271" s="1279">
        <f>'[6]Pohádková cesta 37496'!$B$27</f>
        <v>0</v>
      </c>
      <c r="O271" s="1280">
        <f t="shared" si="38"/>
        <v>0</v>
      </c>
      <c r="P271" s="1930"/>
      <c r="Q271" s="1279"/>
      <c r="R271" s="1189"/>
      <c r="S271" s="1189"/>
      <c r="T271" s="1177"/>
      <c r="U271" s="1141"/>
      <c r="V271" s="1227"/>
    </row>
    <row r="272" spans="1:22" s="1228" customFormat="1" ht="14.25" thickBot="1" x14ac:dyDescent="0.3">
      <c r="A272" s="1313" t="s">
        <v>2051</v>
      </c>
      <c r="B272" s="1314" t="s">
        <v>2049</v>
      </c>
      <c r="C272" s="1315"/>
      <c r="D272" s="1315"/>
      <c r="E272" s="1316"/>
      <c r="F272" s="1316"/>
      <c r="G272" s="1317"/>
      <c r="H272" s="1316"/>
      <c r="I272" s="1318">
        <f>SUM(I269:I271)</f>
        <v>29000</v>
      </c>
      <c r="J272" s="1318">
        <v>0</v>
      </c>
      <c r="K272" s="1318">
        <v>0</v>
      </c>
      <c r="L272" s="1318">
        <v>476604</v>
      </c>
      <c r="M272" s="1318">
        <v>476604</v>
      </c>
      <c r="N272" s="1318">
        <f>SUM(N269:N271)</f>
        <v>476604</v>
      </c>
      <c r="O272" s="1319">
        <f t="shared" si="38"/>
        <v>0</v>
      </c>
      <c r="P272" s="1933">
        <f>SUM(P269:P271)</f>
        <v>476604</v>
      </c>
      <c r="Q272" s="1318">
        <f>SUM(Q269:Q271)</f>
        <v>0</v>
      </c>
      <c r="R272" s="1320"/>
      <c r="S272" s="1320"/>
      <c r="T272" s="1321"/>
      <c r="U272" s="1197">
        <f>'Výdaje kapitol celkem'!DG58</f>
        <v>476604</v>
      </c>
      <c r="V272" s="1198">
        <f>+U272-N272</f>
        <v>0</v>
      </c>
    </row>
    <row r="273" spans="1:22" s="1292" customFormat="1" ht="12" customHeight="1" outlineLevel="1" x14ac:dyDescent="0.25">
      <c r="A273" s="1223"/>
      <c r="B273" s="1173"/>
      <c r="C273" s="1293"/>
      <c r="D273" s="1293"/>
      <c r="E273" s="1294"/>
      <c r="F273" s="1294"/>
      <c r="G273" s="1295"/>
      <c r="H273" s="1323" t="s">
        <v>793</v>
      </c>
      <c r="I273" s="1177">
        <v>0</v>
      </c>
      <c r="J273" s="1177">
        <v>0</v>
      </c>
      <c r="K273" s="1177">
        <v>0</v>
      </c>
      <c r="L273" s="1177">
        <v>0</v>
      </c>
      <c r="M273" s="1177">
        <v>0</v>
      </c>
      <c r="N273" s="1177">
        <f>'[6]Pohádková cesta 37496'!$B$25</f>
        <v>0</v>
      </c>
      <c r="O273" s="1180">
        <f t="shared" si="38"/>
        <v>0</v>
      </c>
      <c r="P273" s="1927"/>
      <c r="Q273" s="1178"/>
      <c r="R273" s="1179"/>
      <c r="S273" s="1179"/>
      <c r="T273" s="1177"/>
      <c r="U273" s="1141"/>
      <c r="V273" s="1142"/>
    </row>
    <row r="274" spans="1:22" s="1292" customFormat="1" ht="12" customHeight="1" outlineLevel="1" x14ac:dyDescent="0.25">
      <c r="A274" s="1223"/>
      <c r="B274" s="1275"/>
      <c r="C274" s="1298" t="s">
        <v>1799</v>
      </c>
      <c r="D274" s="1298" t="s">
        <v>1368</v>
      </c>
      <c r="E274" s="1299"/>
      <c r="F274" s="1299"/>
      <c r="G274" s="1300"/>
      <c r="H274" s="1299" t="s">
        <v>1368</v>
      </c>
      <c r="I274" s="1279">
        <v>29000</v>
      </c>
      <c r="J274" s="1279">
        <v>0</v>
      </c>
      <c r="K274" s="1279">
        <v>0</v>
      </c>
      <c r="L274" s="1279">
        <v>821469</v>
      </c>
      <c r="M274" s="1279">
        <v>821469</v>
      </c>
      <c r="N274" s="1279">
        <f>'[6]Pohádková cesta 37496'!$B$26</f>
        <v>821469</v>
      </c>
      <c r="O274" s="1280">
        <f t="shared" si="38"/>
        <v>0</v>
      </c>
      <c r="P274" s="1930">
        <f>+N274</f>
        <v>821469</v>
      </c>
      <c r="Q274" s="1279">
        <f>'Souhrn příjmů a výdajů 2020'!J120</f>
        <v>0</v>
      </c>
      <c r="R274" s="1179"/>
      <c r="S274" s="1179"/>
      <c r="T274" s="1177"/>
      <c r="U274" s="1141"/>
      <c r="V274" s="1142"/>
    </row>
    <row r="275" spans="1:22" s="1228" customFormat="1" ht="12" customHeight="1" outlineLevel="1" thickBot="1" x14ac:dyDescent="0.3">
      <c r="A275" s="1264"/>
      <c r="B275" s="1275"/>
      <c r="C275" s="1298" t="s">
        <v>1800</v>
      </c>
      <c r="D275" s="1298" t="s">
        <v>1368</v>
      </c>
      <c r="E275" s="1299"/>
      <c r="F275" s="1299"/>
      <c r="G275" s="1300"/>
      <c r="H275" s="1299" t="s">
        <v>1368</v>
      </c>
      <c r="I275" s="1279">
        <v>0</v>
      </c>
      <c r="J275" s="1279">
        <v>0</v>
      </c>
      <c r="K275" s="1279">
        <v>0</v>
      </c>
      <c r="L275" s="1279">
        <v>0</v>
      </c>
      <c r="M275" s="1279">
        <v>0</v>
      </c>
      <c r="N275" s="1279">
        <f>'[6]Pohádková cesta 37496'!$B$27</f>
        <v>0</v>
      </c>
      <c r="O275" s="1280">
        <f t="shared" si="38"/>
        <v>0</v>
      </c>
      <c r="P275" s="1930"/>
      <c r="Q275" s="1279"/>
      <c r="R275" s="1189"/>
      <c r="S275" s="1189"/>
      <c r="T275" s="1177"/>
      <c r="U275" s="1141"/>
      <c r="V275" s="1227"/>
    </row>
    <row r="276" spans="1:22" s="1228" customFormat="1" ht="14.25" thickBot="1" x14ac:dyDescent="0.3">
      <c r="A276" s="1313" t="s">
        <v>1016</v>
      </c>
      <c r="B276" s="1314" t="s">
        <v>1366</v>
      </c>
      <c r="C276" s="1315"/>
      <c r="D276" s="1315"/>
      <c r="E276" s="1316"/>
      <c r="F276" s="1316"/>
      <c r="G276" s="1317"/>
      <c r="H276" s="1316"/>
      <c r="I276" s="1318">
        <f>SUM(I273:I275)</f>
        <v>29000</v>
      </c>
      <c r="J276" s="1318">
        <v>0</v>
      </c>
      <c r="K276" s="1318">
        <v>0</v>
      </c>
      <c r="L276" s="1318">
        <v>821469</v>
      </c>
      <c r="M276" s="1318">
        <v>821469</v>
      </c>
      <c r="N276" s="1318">
        <f>SUM(N273:N275)</f>
        <v>821469</v>
      </c>
      <c r="O276" s="1319">
        <f t="shared" si="38"/>
        <v>0</v>
      </c>
      <c r="P276" s="1933">
        <f>SUM(P273:P275)</f>
        <v>821469</v>
      </c>
      <c r="Q276" s="1318">
        <f>SUM(Q273:Q275)</f>
        <v>0</v>
      </c>
      <c r="R276" s="1320"/>
      <c r="S276" s="1320"/>
      <c r="T276" s="1321"/>
      <c r="U276" s="1197">
        <f>'Výdaje kapitol celkem'!DE68</f>
        <v>821469</v>
      </c>
      <c r="V276" s="1198">
        <f>+U276-N276</f>
        <v>0</v>
      </c>
    </row>
    <row r="277" spans="1:22" s="1292" customFormat="1" ht="12" customHeight="1" outlineLevel="1" x14ac:dyDescent="0.25">
      <c r="A277" s="1223"/>
      <c r="B277" s="1173" t="s">
        <v>582</v>
      </c>
      <c r="C277" s="1293" t="s">
        <v>930</v>
      </c>
      <c r="D277" s="1293"/>
      <c r="E277" s="1294"/>
      <c r="F277" s="1294"/>
      <c r="G277" s="1295"/>
      <c r="H277" s="1323" t="s">
        <v>793</v>
      </c>
      <c r="I277" s="1177">
        <v>0</v>
      </c>
      <c r="J277" s="1177">
        <v>0</v>
      </c>
      <c r="K277" s="1177">
        <v>0</v>
      </c>
      <c r="L277" s="1177">
        <v>8425000</v>
      </c>
      <c r="M277" s="1177">
        <v>8425000</v>
      </c>
      <c r="N277" s="1177">
        <f>'[5]Sběrný dvůr'!$B$4</f>
        <v>8425000</v>
      </c>
      <c r="O277" s="1180">
        <f t="shared" si="38"/>
        <v>0</v>
      </c>
      <c r="P277" s="1927"/>
      <c r="Q277" s="1177"/>
      <c r="R277" s="1179"/>
      <c r="S277" s="1179"/>
      <c r="T277" s="1177"/>
      <c r="U277" s="1141"/>
      <c r="V277" s="1142"/>
    </row>
    <row r="278" spans="1:22" s="1292" customFormat="1" ht="15" customHeight="1" outlineLevel="1" x14ac:dyDescent="0.25">
      <c r="A278" s="1338"/>
      <c r="B278" s="1173" t="s">
        <v>582</v>
      </c>
      <c r="C278" s="1293" t="s">
        <v>932</v>
      </c>
      <c r="D278" s="1293"/>
      <c r="E278" s="1294"/>
      <c r="F278" s="1294"/>
      <c r="G278" s="1295"/>
      <c r="H278" s="1244" t="s">
        <v>793</v>
      </c>
      <c r="I278" s="1177">
        <v>10000</v>
      </c>
      <c r="J278" s="1177"/>
      <c r="K278" s="1177"/>
      <c r="L278" s="1177"/>
      <c r="M278" s="1177"/>
      <c r="N278" s="1177"/>
      <c r="O278" s="1180">
        <f t="shared" si="38"/>
        <v>0</v>
      </c>
      <c r="P278" s="1927"/>
      <c r="Q278" s="1177"/>
      <c r="R278" s="1339"/>
      <c r="S278" s="1339"/>
      <c r="T278" s="1177"/>
      <c r="U278" s="1141"/>
      <c r="V278" s="1142"/>
    </row>
    <row r="279" spans="1:22" s="1292" customFormat="1" ht="15" hidden="1" customHeight="1" outlineLevel="1" x14ac:dyDescent="0.25">
      <c r="A279" s="1338"/>
      <c r="B279" s="1173" t="s">
        <v>582</v>
      </c>
      <c r="C279" s="1293" t="s">
        <v>1195</v>
      </c>
      <c r="D279" s="1293"/>
      <c r="E279" s="1294"/>
      <c r="F279" s="1294"/>
      <c r="G279" s="1295"/>
      <c r="H279" s="1244" t="s">
        <v>793</v>
      </c>
      <c r="I279" s="1177">
        <v>100000</v>
      </c>
      <c r="J279" s="1177"/>
      <c r="K279" s="1177"/>
      <c r="L279" s="1177"/>
      <c r="M279" s="1177"/>
      <c r="N279" s="1177"/>
      <c r="O279" s="1180">
        <f t="shared" si="38"/>
        <v>0</v>
      </c>
      <c r="P279" s="1927"/>
      <c r="Q279" s="1177"/>
      <c r="R279" s="1339"/>
      <c r="S279" s="1339"/>
      <c r="T279" s="1177"/>
      <c r="U279" s="1141"/>
      <c r="V279" s="1142"/>
    </row>
    <row r="280" spans="1:22" s="1292" customFormat="1" ht="12" hidden="1" customHeight="1" outlineLevel="1" x14ac:dyDescent="0.25">
      <c r="A280" s="1223"/>
      <c r="B280" s="1275"/>
      <c r="C280" s="1298" t="s">
        <v>1831</v>
      </c>
      <c r="D280" s="1298"/>
      <c r="E280" s="1299"/>
      <c r="F280" s="1299"/>
      <c r="G280" s="1300"/>
      <c r="H280" s="1299" t="s">
        <v>1024</v>
      </c>
      <c r="I280" s="1279">
        <v>481621</v>
      </c>
      <c r="J280" s="1279"/>
      <c r="K280" s="1279"/>
      <c r="L280" s="1279"/>
      <c r="M280" s="1279"/>
      <c r="N280" s="1279"/>
      <c r="O280" s="1280">
        <f t="shared" si="38"/>
        <v>0</v>
      </c>
      <c r="P280" s="1930"/>
      <c r="Q280" s="1279"/>
      <c r="R280" s="1179"/>
      <c r="S280" s="1179"/>
      <c r="T280" s="1177"/>
      <c r="U280" s="1141"/>
      <c r="V280" s="1142"/>
    </row>
    <row r="281" spans="1:22" s="1292" customFormat="1" ht="12" hidden="1" customHeight="1" outlineLevel="1" x14ac:dyDescent="0.25">
      <c r="A281" s="1223"/>
      <c r="B281" s="1275"/>
      <c r="C281" s="1298" t="s">
        <v>1832</v>
      </c>
      <c r="D281" s="1298"/>
      <c r="E281" s="1299"/>
      <c r="F281" s="1299"/>
      <c r="G281" s="1300"/>
      <c r="H281" s="1299" t="s">
        <v>1024</v>
      </c>
      <c r="I281" s="1279">
        <v>608403</v>
      </c>
      <c r="J281" s="1279"/>
      <c r="K281" s="1279"/>
      <c r="L281" s="1279"/>
      <c r="M281" s="1279"/>
      <c r="N281" s="1279"/>
      <c r="O281" s="1280">
        <f t="shared" si="38"/>
        <v>0</v>
      </c>
      <c r="P281" s="1930"/>
      <c r="Q281" s="1279"/>
      <c r="R281" s="1179"/>
      <c r="S281" s="1179"/>
      <c r="T281" s="1177"/>
      <c r="U281" s="1141"/>
      <c r="V281" s="1142"/>
    </row>
    <row r="282" spans="1:22" s="1292" customFormat="1" ht="12" customHeight="1" outlineLevel="1" thickBot="1" x14ac:dyDescent="0.3">
      <c r="A282" s="1223"/>
      <c r="B282" s="1275" t="s">
        <v>582</v>
      </c>
      <c r="C282" s="1298" t="s">
        <v>1833</v>
      </c>
      <c r="D282" s="1298"/>
      <c r="E282" s="1299"/>
      <c r="F282" s="1299"/>
      <c r="G282" s="1300"/>
      <c r="H282" s="1299" t="s">
        <v>1024</v>
      </c>
      <c r="I282" s="1279">
        <v>145200</v>
      </c>
      <c r="J282" s="1279"/>
      <c r="K282" s="1279"/>
      <c r="L282" s="1279"/>
      <c r="M282" s="1279"/>
      <c r="N282" s="1279"/>
      <c r="O282" s="1280">
        <f t="shared" si="38"/>
        <v>0</v>
      </c>
      <c r="P282" s="1930"/>
      <c r="Q282" s="1279"/>
      <c r="R282" s="1179"/>
      <c r="S282" s="1179"/>
      <c r="T282" s="1177"/>
      <c r="U282" s="1141"/>
      <c r="V282" s="1142"/>
    </row>
    <row r="283" spans="1:22" s="1228" customFormat="1" ht="14.25" thickBot="1" x14ac:dyDescent="0.3">
      <c r="A283" s="1313" t="s">
        <v>227</v>
      </c>
      <c r="B283" s="1314" t="s">
        <v>205</v>
      </c>
      <c r="C283" s="1315"/>
      <c r="D283" s="1315"/>
      <c r="E283" s="1316"/>
      <c r="F283" s="1316"/>
      <c r="G283" s="1317"/>
      <c r="H283" s="1316"/>
      <c r="I283" s="1318">
        <f>SUM(I277:I282)</f>
        <v>1345224</v>
      </c>
      <c r="J283" s="1318">
        <v>6000000</v>
      </c>
      <c r="K283" s="1318">
        <v>6300000</v>
      </c>
      <c r="L283" s="1318">
        <v>8425000</v>
      </c>
      <c r="M283" s="1318">
        <v>8425000</v>
      </c>
      <c r="N283" s="1318">
        <f>SUM(N277:N282)</f>
        <v>8425000</v>
      </c>
      <c r="O283" s="1319">
        <f t="shared" si="38"/>
        <v>0</v>
      </c>
      <c r="P283" s="1933">
        <f>SUM(P277:P282)</f>
        <v>0</v>
      </c>
      <c r="Q283" s="1318">
        <f>SUM(Q277:Q282)</f>
        <v>0</v>
      </c>
      <c r="R283" s="1320"/>
      <c r="S283" s="1320"/>
      <c r="T283" s="1321"/>
      <c r="U283" s="1197">
        <f>'Výdaje kapitol celkem'!DI68</f>
        <v>8425000</v>
      </c>
      <c r="V283" s="1198">
        <f>+U283-N283</f>
        <v>0</v>
      </c>
    </row>
    <row r="284" spans="1:22" s="1292" customFormat="1" ht="15" customHeight="1" outlineLevel="1" x14ac:dyDescent="0.25">
      <c r="A284" s="1338"/>
      <c r="B284" s="1173" t="s">
        <v>207</v>
      </c>
      <c r="C284" s="1293" t="s">
        <v>769</v>
      </c>
      <c r="D284" s="1293"/>
      <c r="E284" s="1294"/>
      <c r="F284" s="1294"/>
      <c r="G284" s="1295"/>
      <c r="H284" s="1323" t="s">
        <v>793</v>
      </c>
      <c r="I284" s="1177">
        <v>170000</v>
      </c>
      <c r="J284" s="1177">
        <v>0</v>
      </c>
      <c r="K284" s="1177">
        <v>0</v>
      </c>
      <c r="L284" s="1177">
        <v>70000</v>
      </c>
      <c r="M284" s="1177">
        <v>70000</v>
      </c>
      <c r="N284" s="1177">
        <f>[5]Cyklostezky!$B$7</f>
        <v>70000</v>
      </c>
      <c r="O284" s="1180">
        <f t="shared" si="38"/>
        <v>0</v>
      </c>
      <c r="P284" s="1927">
        <f>+N284</f>
        <v>70000</v>
      </c>
      <c r="Q284" s="1177"/>
      <c r="R284" s="1339"/>
      <c r="S284" s="1339"/>
      <c r="T284" s="1177"/>
      <c r="U284" s="1141"/>
      <c r="V284" s="1142"/>
    </row>
    <row r="285" spans="1:22" s="1292" customFormat="1" ht="15" hidden="1" customHeight="1" outlineLevel="1" x14ac:dyDescent="0.25">
      <c r="A285" s="1338"/>
      <c r="B285" s="1173" t="s">
        <v>207</v>
      </c>
      <c r="C285" s="1293" t="s">
        <v>308</v>
      </c>
      <c r="D285" s="1293"/>
      <c r="E285" s="1294"/>
      <c r="F285" s="1294"/>
      <c r="G285" s="1295"/>
      <c r="H285" s="1244" t="s">
        <v>793</v>
      </c>
      <c r="I285" s="1177">
        <v>0</v>
      </c>
      <c r="J285" s="1177">
        <v>0</v>
      </c>
      <c r="K285" s="1177">
        <v>0</v>
      </c>
      <c r="L285" s="1177">
        <v>0</v>
      </c>
      <c r="M285" s="1177">
        <v>0</v>
      </c>
      <c r="N285" s="1177">
        <f>[5]Cyklostezky!$B$14</f>
        <v>0</v>
      </c>
      <c r="O285" s="1180">
        <f t="shared" si="38"/>
        <v>0</v>
      </c>
      <c r="P285" s="1927">
        <f>+N285</f>
        <v>0</v>
      </c>
      <c r="Q285" s="1177"/>
      <c r="R285" s="1339"/>
      <c r="S285" s="1339"/>
      <c r="T285" s="1177"/>
      <c r="U285" s="1141"/>
      <c r="V285" s="1142"/>
    </row>
    <row r="286" spans="1:22" s="1292" customFormat="1" ht="15" hidden="1" customHeight="1" outlineLevel="1" x14ac:dyDescent="0.25">
      <c r="A286" s="1338"/>
      <c r="B286" s="1173" t="s">
        <v>207</v>
      </c>
      <c r="C286" s="1293" t="s">
        <v>721</v>
      </c>
      <c r="D286" s="1293"/>
      <c r="E286" s="1294"/>
      <c r="F286" s="1294"/>
      <c r="G286" s="1295"/>
      <c r="H286" s="1244" t="s">
        <v>793</v>
      </c>
      <c r="I286" s="1177"/>
      <c r="J286" s="1177">
        <v>0</v>
      </c>
      <c r="K286" s="1177">
        <v>0</v>
      </c>
      <c r="L286" s="1177">
        <v>0</v>
      </c>
      <c r="M286" s="1177">
        <v>0</v>
      </c>
      <c r="N286" s="1177">
        <f>[5]Cyklostezky!$B$30</f>
        <v>0</v>
      </c>
      <c r="O286" s="1180">
        <f t="shared" si="38"/>
        <v>0</v>
      </c>
      <c r="P286" s="1927">
        <f>+N286</f>
        <v>0</v>
      </c>
      <c r="Q286" s="1177"/>
      <c r="R286" s="1339"/>
      <c r="S286" s="1339"/>
      <c r="T286" s="1177"/>
      <c r="U286" s="1141"/>
      <c r="V286" s="1142"/>
    </row>
    <row r="287" spans="1:22" s="1292" customFormat="1" ht="14.25" outlineLevel="1" thickBot="1" x14ac:dyDescent="0.3">
      <c r="A287" s="1340"/>
      <c r="B287" s="1252" t="s">
        <v>207</v>
      </c>
      <c r="C287" s="1252" t="s">
        <v>720</v>
      </c>
      <c r="D287" s="1252"/>
      <c r="E287" s="1250"/>
      <c r="F287" s="1250"/>
      <c r="G287" s="1251"/>
      <c r="H287" s="1225" t="s">
        <v>793</v>
      </c>
      <c r="I287" s="1186">
        <v>0</v>
      </c>
      <c r="J287" s="1186"/>
      <c r="K287" s="1186"/>
      <c r="L287" s="1186"/>
      <c r="M287" s="1186"/>
      <c r="N287" s="1186"/>
      <c r="O287" s="1222">
        <f t="shared" si="38"/>
        <v>0</v>
      </c>
      <c r="P287" s="1926">
        <f>+N287</f>
        <v>0</v>
      </c>
      <c r="Q287" s="1186"/>
      <c r="R287" s="1341"/>
      <c r="S287" s="1341"/>
      <c r="T287" s="1177"/>
      <c r="U287" s="1141"/>
      <c r="V287" s="1142"/>
    </row>
    <row r="288" spans="1:22" s="1228" customFormat="1" ht="14.25" thickBot="1" x14ac:dyDescent="0.3">
      <c r="A288" s="2560" t="s">
        <v>788</v>
      </c>
      <c r="B288" s="2561"/>
      <c r="C288" s="1190"/>
      <c r="D288" s="1190"/>
      <c r="E288" s="1191"/>
      <c r="F288" s="1191"/>
      <c r="G288" s="1192"/>
      <c r="H288" s="1191"/>
      <c r="I288" s="1193">
        <f t="shared" ref="I288:N288" si="39">SUM(I284:I287)</f>
        <v>170000</v>
      </c>
      <c r="J288" s="1193">
        <v>0</v>
      </c>
      <c r="K288" s="1193">
        <v>0</v>
      </c>
      <c r="L288" s="1193">
        <v>70000</v>
      </c>
      <c r="M288" s="1193">
        <v>70000</v>
      </c>
      <c r="N288" s="1193">
        <f t="shared" si="39"/>
        <v>70000</v>
      </c>
      <c r="O288" s="1194">
        <f t="shared" si="38"/>
        <v>0</v>
      </c>
      <c r="P288" s="1921">
        <f t="shared" ref="P288:Q288" si="40">SUM(P284:P287)</f>
        <v>70000</v>
      </c>
      <c r="Q288" s="1193">
        <f t="shared" si="40"/>
        <v>0</v>
      </c>
      <c r="R288" s="1195"/>
      <c r="S288" s="1195"/>
      <c r="T288" s="1196"/>
      <c r="U288" s="1197">
        <f>'Výdaje kapitol celkem'!DK68</f>
        <v>70000</v>
      </c>
      <c r="V288" s="1198">
        <f>+U288-N288</f>
        <v>0</v>
      </c>
    </row>
    <row r="289" spans="1:22" s="1351" customFormat="1" ht="20.100000000000001" customHeight="1" thickBot="1" x14ac:dyDescent="0.3">
      <c r="A289" s="1342"/>
      <c r="B289" s="1343"/>
      <c r="C289" s="1344" t="s">
        <v>2</v>
      </c>
      <c r="D289" s="1344"/>
      <c r="E289" s="1345"/>
      <c r="F289" s="1345"/>
      <c r="G289" s="1346"/>
      <c r="H289" s="1345"/>
      <c r="I289" s="1347">
        <f>+I288+I283+I260+I255+I252+I249+I246+I245+I242+I225+I224+I154+I146+I140+I130+I125+I119+I102+I97+I94+I90+I81+I78+I73+I70+I64+I48+I36+I33+I27+I21+I264+I268+I276</f>
        <v>76439892</v>
      </c>
      <c r="J289" s="1347">
        <v>22416896</v>
      </c>
      <c r="K289" s="1347">
        <v>29636596</v>
      </c>
      <c r="L289" s="1347">
        <v>48621169</v>
      </c>
      <c r="M289" s="1347">
        <v>51357498</v>
      </c>
      <c r="N289" s="1347">
        <f>+N288+N283+N260+N255+N252+N249+N246+N245+N242+N225+N224+N154+N146+N140+N130+N125+N119+N102+N97+N94+N90+N81+N78+N73+N70+N64+N48+N36+N33+N27+N21+N264+N268+N276+N272+N135</f>
        <v>51207498</v>
      </c>
      <c r="O289" s="1348">
        <f t="shared" si="38"/>
        <v>-150000</v>
      </c>
      <c r="P289" s="1935">
        <f>+P288+P283+P260+P255+P252+P249+P246+P245+P242+P225+P224+P154+P146+P140+P130+P125+P119+P102+P97+P94+P90+P81+P78+P73+P70+P64+P48+P36+P33+P27+P21+P264+P268</f>
        <v>22962425</v>
      </c>
      <c r="Q289" s="1347">
        <f>+Q288+Q283+Q260+Q255+Q252+Q249+Q246+Q245+Q242+Q225+Q224+Q154+Q146+Q140+Q130+Q125+Q119+Q102+Q97+Q94+Q90+Q81+Q78+Q73+Q70+Q64+Q48+Q36+Q33+Q27+Q21+Q264+Q268</f>
        <v>1900000</v>
      </c>
      <c r="R289" s="1349"/>
      <c r="S289" s="1349"/>
      <c r="T289" s="1350"/>
      <c r="U289" s="1141"/>
      <c r="V289" s="1227"/>
    </row>
    <row r="290" spans="1:22" x14ac:dyDescent="0.25">
      <c r="A290" s="1138"/>
      <c r="B290" s="1138"/>
      <c r="C290" s="1138"/>
      <c r="D290" s="1138"/>
      <c r="E290" s="1140"/>
      <c r="F290" s="1140"/>
      <c r="G290" s="1140"/>
      <c r="H290" s="1140"/>
      <c r="I290" s="1352">
        <f>+'Výdaje kapitol celkem'!D57+'Výdaje kapitol celkem'!D58+'Výdaje kapitol celkem'!D59+'Výdaje kapitol celkem'!D60+'Výdaje kapitol celkem'!D61+'Výdaje kapitol celkem'!D62+'Výdaje kapitol celkem'!D63+'Výdaje kapitol celkem'!D64+'Výdaje kapitol celkem'!D65</f>
        <v>85054668</v>
      </c>
      <c r="J290" s="1352">
        <v>22416896</v>
      </c>
      <c r="K290" s="1352">
        <v>29636596</v>
      </c>
      <c r="L290" s="1352">
        <v>48621169</v>
      </c>
      <c r="M290" s="1352">
        <v>51357498</v>
      </c>
      <c r="N290" s="1352">
        <f>+'Výdaje kapitol celkem'!I57+'Výdaje kapitol celkem'!I58+'Výdaje kapitol celkem'!I59+'Výdaje kapitol celkem'!I60+'Výdaje kapitol celkem'!I61+'Výdaje kapitol celkem'!I62+'Výdaje kapitol celkem'!I64+'Výdaje kapitol celkem'!I65</f>
        <v>51207498</v>
      </c>
      <c r="O290" s="1353"/>
      <c r="P290" s="1914"/>
      <c r="Q290" s="1352"/>
      <c r="R290" s="1354"/>
      <c r="S290" s="1354"/>
      <c r="T290" s="1352"/>
      <c r="U290" s="1141"/>
      <c r="V290" s="1142"/>
    </row>
    <row r="291" spans="1:22" x14ac:dyDescent="0.25">
      <c r="A291" s="1138"/>
      <c r="B291" s="1138"/>
      <c r="C291" s="1138"/>
      <c r="D291" s="1138"/>
      <c r="E291" s="1140"/>
      <c r="F291" s="1140"/>
      <c r="G291" s="1140"/>
      <c r="H291" s="1140"/>
      <c r="I291" s="1353">
        <f>+I290-I289</f>
        <v>8614776</v>
      </c>
      <c r="J291" s="1353">
        <v>0</v>
      </c>
      <c r="K291" s="1353">
        <v>0</v>
      </c>
      <c r="L291" s="1353">
        <v>0</v>
      </c>
      <c r="M291" s="1353">
        <v>0</v>
      </c>
      <c r="N291" s="1353">
        <f>+N290-N289</f>
        <v>0</v>
      </c>
      <c r="O291" s="1353"/>
      <c r="P291" s="1936"/>
      <c r="Q291" s="1352"/>
      <c r="R291" s="1354"/>
      <c r="S291" s="1354"/>
      <c r="T291" s="1352"/>
      <c r="U291" s="1141"/>
      <c r="V291" s="1142"/>
    </row>
    <row r="292" spans="1:22" x14ac:dyDescent="0.25">
      <c r="A292" s="1355" t="s">
        <v>675</v>
      </c>
      <c r="B292" s="1138"/>
      <c r="C292" s="1138"/>
      <c r="D292" s="1138"/>
      <c r="E292" s="1140"/>
      <c r="F292" s="1140"/>
      <c r="G292" s="1140"/>
      <c r="H292" s="1140"/>
      <c r="I292" s="1356"/>
      <c r="J292" s="1356"/>
      <c r="K292" s="1356"/>
      <c r="L292" s="1356"/>
      <c r="M292" s="1356"/>
      <c r="N292" s="1356"/>
      <c r="O292" s="1357"/>
      <c r="P292" s="1914"/>
      <c r="Q292" s="1138"/>
      <c r="R292" s="1140"/>
      <c r="S292" s="1140"/>
      <c r="T292" s="1138"/>
      <c r="U292" s="1141"/>
      <c r="V292" s="1142"/>
    </row>
  </sheetData>
  <mergeCells count="26">
    <mergeCell ref="A21:B21"/>
    <mergeCell ref="A119:B119"/>
    <mergeCell ref="A154:B154"/>
    <mergeCell ref="A27:B27"/>
    <mergeCell ref="A33:B33"/>
    <mergeCell ref="A36:B36"/>
    <mergeCell ref="A48:B48"/>
    <mergeCell ref="A64:B64"/>
    <mergeCell ref="A70:B70"/>
    <mergeCell ref="A73:B73"/>
    <mergeCell ref="A78:B78"/>
    <mergeCell ref="A81:B81"/>
    <mergeCell ref="A90:B90"/>
    <mergeCell ref="A94:B94"/>
    <mergeCell ref="A288:B288"/>
    <mergeCell ref="A146:B146"/>
    <mergeCell ref="A245:B245"/>
    <mergeCell ref="A249:B249"/>
    <mergeCell ref="A97:B97"/>
    <mergeCell ref="A102:B102"/>
    <mergeCell ref="A125:B125"/>
    <mergeCell ref="A130:B130"/>
    <mergeCell ref="A140:B140"/>
    <mergeCell ref="A224:B224"/>
    <mergeCell ref="A242:B242"/>
    <mergeCell ref="A135:B135"/>
  </mergeCells>
  <pageMargins left="0.23622047244094491" right="0.23622047244094491" top="0.35433070866141736" bottom="0.35433070866141736" header="0.31496062992125984" footer="0.31496062992125984"/>
  <pageSetup paperSize="9" scale="49" fitToHeight="3" orientation="landscape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1"/>
  <sheetViews>
    <sheetView topLeftCell="A51" zoomScale="87" zoomScaleNormal="87" workbookViewId="0">
      <selection activeCell="J6" sqref="J6"/>
    </sheetView>
  </sheetViews>
  <sheetFormatPr defaultColWidth="9.140625" defaultRowHeight="13.5" outlineLevelRow="1" x14ac:dyDescent="0.25"/>
  <cols>
    <col min="1" max="2" width="9.7109375" style="760" customWidth="1"/>
    <col min="3" max="3" width="63.7109375" style="760" customWidth="1"/>
    <col min="4" max="4" width="14.28515625" style="763" customWidth="1"/>
    <col min="5" max="8" width="13.42578125" style="763" customWidth="1"/>
    <col min="9" max="9" width="14.28515625" style="763" bestFit="1" customWidth="1"/>
    <col min="10" max="10" width="12" style="764" customWidth="1"/>
    <col min="11" max="11" width="10.7109375" style="1412" bestFit="1" customWidth="1"/>
    <col min="12" max="12" width="10.7109375" style="1000" bestFit="1" customWidth="1"/>
    <col min="13" max="16384" width="9.140625" style="760"/>
  </cols>
  <sheetData>
    <row r="1" spans="1:13" s="781" customFormat="1" ht="24" customHeight="1" x14ac:dyDescent="0.3">
      <c r="A1" s="1362" t="s">
        <v>1427</v>
      </c>
      <c r="B1" s="1362"/>
      <c r="C1" s="1363"/>
      <c r="D1" s="1364"/>
      <c r="E1" s="1364"/>
      <c r="F1" s="1364"/>
      <c r="G1" s="1364"/>
      <c r="H1" s="1364"/>
      <c r="I1" s="1364"/>
      <c r="J1" s="1365"/>
      <c r="K1" s="1366"/>
      <c r="L1" s="1367"/>
    </row>
    <row r="2" spans="1:13" s="1372" customFormat="1" ht="20.25" customHeight="1" x14ac:dyDescent="0.3">
      <c r="A2" s="2562" t="s">
        <v>940</v>
      </c>
      <c r="B2" s="2562"/>
      <c r="C2" s="2563"/>
      <c r="D2" s="1368"/>
      <c r="E2" s="1368"/>
      <c r="F2" s="1368"/>
      <c r="G2" s="1368"/>
      <c r="H2" s="1368"/>
      <c r="I2" s="1368"/>
      <c r="J2" s="1369"/>
      <c r="K2" s="1370"/>
      <c r="L2" s="1371"/>
    </row>
    <row r="3" spans="1:13" ht="14.25" thickBot="1" x14ac:dyDescent="0.3">
      <c r="A3" s="883"/>
      <c r="B3" s="883"/>
      <c r="C3" s="883"/>
      <c r="D3" s="1373"/>
      <c r="E3" s="1373"/>
      <c r="F3" s="1373"/>
      <c r="G3" s="1373"/>
      <c r="H3" s="1373"/>
      <c r="I3" s="892"/>
      <c r="J3" s="1374"/>
      <c r="K3" s="1375"/>
      <c r="L3" s="1376"/>
    </row>
    <row r="4" spans="1:13" ht="27.75" thickBot="1" x14ac:dyDescent="0.3">
      <c r="A4" s="1377" t="s">
        <v>1</v>
      </c>
      <c r="B4" s="1378" t="s">
        <v>102</v>
      </c>
      <c r="C4" s="1379" t="s">
        <v>6</v>
      </c>
      <c r="D4" s="1380" t="s">
        <v>1856</v>
      </c>
      <c r="E4" s="1380" t="s">
        <v>1396</v>
      </c>
      <c r="F4" s="1380" t="s">
        <v>1807</v>
      </c>
      <c r="G4" s="1380" t="s">
        <v>1914</v>
      </c>
      <c r="H4" s="1380" t="s">
        <v>2097</v>
      </c>
      <c r="I4" s="1380" t="s">
        <v>2140</v>
      </c>
      <c r="J4" s="1381" t="s">
        <v>5</v>
      </c>
      <c r="K4" s="1375" t="s">
        <v>1150</v>
      </c>
      <c r="L4" s="1376" t="s">
        <v>935</v>
      </c>
    </row>
    <row r="5" spans="1:13" ht="15.75" customHeight="1" outlineLevel="1" x14ac:dyDescent="0.25">
      <c r="A5" s="1382">
        <v>6409</v>
      </c>
      <c r="B5" s="1383">
        <v>5137</v>
      </c>
      <c r="C5" s="1384" t="s">
        <v>626</v>
      </c>
      <c r="D5" s="1385"/>
      <c r="E5" s="1385"/>
      <c r="F5" s="1385"/>
      <c r="G5" s="1385"/>
      <c r="H5" s="1385"/>
      <c r="I5" s="1385"/>
      <c r="J5" s="1386">
        <f>+I5-H5</f>
        <v>0</v>
      </c>
      <c r="K5" s="1375"/>
      <c r="L5" s="1376"/>
    </row>
    <row r="6" spans="1:13" ht="15.75" customHeight="1" outlineLevel="1" x14ac:dyDescent="0.25">
      <c r="A6" s="1387">
        <v>6409</v>
      </c>
      <c r="B6" s="1388">
        <v>5137</v>
      </c>
      <c r="C6" s="1389" t="s">
        <v>823</v>
      </c>
      <c r="D6" s="1390"/>
      <c r="E6" s="1390"/>
      <c r="F6" s="1390"/>
      <c r="G6" s="1390"/>
      <c r="H6" s="1390"/>
      <c r="I6" s="1390"/>
      <c r="J6" s="1391">
        <f t="shared" ref="J6:J68" si="0">+I6-H6</f>
        <v>0</v>
      </c>
      <c r="K6" s="1375"/>
      <c r="L6" s="1376"/>
    </row>
    <row r="7" spans="1:13" s="998" customFormat="1" ht="16.5" customHeight="1" thickBot="1" x14ac:dyDescent="0.3">
      <c r="A7" s="1392"/>
      <c r="B7" s="1393"/>
      <c r="C7" s="1394" t="s">
        <v>614</v>
      </c>
      <c r="D7" s="1395">
        <v>0</v>
      </c>
      <c r="E7" s="1395">
        <v>0</v>
      </c>
      <c r="F7" s="1395">
        <v>0</v>
      </c>
      <c r="G7" s="1395">
        <v>0</v>
      </c>
      <c r="H7" s="1395">
        <v>0</v>
      </c>
      <c r="I7" s="1395">
        <f>SUM(I5:I6)</f>
        <v>0</v>
      </c>
      <c r="J7" s="1396">
        <f t="shared" si="0"/>
        <v>0</v>
      </c>
      <c r="K7" s="658">
        <f>'Výdaje kapitol celkem'!M21</f>
        <v>0</v>
      </c>
      <c r="L7" s="720">
        <f>+K7-I7</f>
        <v>0</v>
      </c>
      <c r="M7" s="862"/>
    </row>
    <row r="8" spans="1:13" ht="15.75" customHeight="1" outlineLevel="1" x14ac:dyDescent="0.25">
      <c r="A8" s="1382">
        <v>6112</v>
      </c>
      <c r="B8" s="1383">
        <v>5137</v>
      </c>
      <c r="C8" s="1384">
        <v>0</v>
      </c>
      <c r="D8" s="1385">
        <v>50000</v>
      </c>
      <c r="E8" s="1385">
        <v>50000</v>
      </c>
      <c r="F8" s="1385">
        <v>50000</v>
      </c>
      <c r="G8" s="1385">
        <v>50000</v>
      </c>
      <c r="H8" s="1385">
        <v>50000</v>
      </c>
      <c r="I8" s="1385">
        <f>[3]Zastupitelé!$B$11</f>
        <v>50000</v>
      </c>
      <c r="J8" s="1386">
        <f t="shared" si="0"/>
        <v>0</v>
      </c>
      <c r="K8" s="1375"/>
      <c r="L8" s="1376"/>
    </row>
    <row r="9" spans="1:13" ht="15.75" customHeight="1" outlineLevel="1" x14ac:dyDescent="0.25">
      <c r="A9" s="1387">
        <v>6112</v>
      </c>
      <c r="B9" s="1388">
        <v>5137</v>
      </c>
      <c r="C9" s="1389">
        <v>0</v>
      </c>
      <c r="D9" s="1390">
        <v>0</v>
      </c>
      <c r="E9" s="1390">
        <v>0</v>
      </c>
      <c r="F9" s="1390">
        <v>35000</v>
      </c>
      <c r="G9" s="1390">
        <v>35000</v>
      </c>
      <c r="H9" s="1390">
        <v>35000</v>
      </c>
      <c r="I9" s="1390">
        <f>[3]Zastupitelé!$B$12</f>
        <v>35000</v>
      </c>
      <c r="J9" s="1391">
        <f t="shared" si="0"/>
        <v>0</v>
      </c>
      <c r="K9" s="1375"/>
      <c r="L9" s="1376"/>
    </row>
    <row r="10" spans="1:13" s="998" customFormat="1" ht="16.5" customHeight="1" thickBot="1" x14ac:dyDescent="0.3">
      <c r="A10" s="1392"/>
      <c r="B10" s="1393"/>
      <c r="C10" s="1394" t="s">
        <v>615</v>
      </c>
      <c r="D10" s="1395">
        <v>50000</v>
      </c>
      <c r="E10" s="1395">
        <v>50000</v>
      </c>
      <c r="F10" s="1395">
        <v>85000</v>
      </c>
      <c r="G10" s="1395">
        <v>85000</v>
      </c>
      <c r="H10" s="1395">
        <v>85000</v>
      </c>
      <c r="I10" s="1395">
        <f>SUM(I8:I9)</f>
        <v>85000</v>
      </c>
      <c r="J10" s="1396">
        <f t="shared" si="0"/>
        <v>0</v>
      </c>
      <c r="K10" s="658">
        <f>'Výdaje kapitol celkem'!N21</f>
        <v>85000</v>
      </c>
      <c r="L10" s="720">
        <f>+K10-I10</f>
        <v>0</v>
      </c>
      <c r="M10" s="862"/>
    </row>
    <row r="11" spans="1:13" ht="15.75" hidden="1" customHeight="1" outlineLevel="1" x14ac:dyDescent="0.25">
      <c r="A11" s="1382">
        <v>6117</v>
      </c>
      <c r="B11" s="1383">
        <v>5137</v>
      </c>
      <c r="C11" s="1384"/>
      <c r="D11" s="1385">
        <v>26640</v>
      </c>
      <c r="E11" s="1385"/>
      <c r="F11" s="1385"/>
      <c r="G11" s="1385"/>
      <c r="H11" s="1385"/>
      <c r="I11" s="1385"/>
      <c r="J11" s="1386">
        <f t="shared" si="0"/>
        <v>0</v>
      </c>
      <c r="K11" s="1375"/>
      <c r="L11" s="1376"/>
    </row>
    <row r="12" spans="1:13" ht="15.75" hidden="1" customHeight="1" outlineLevel="1" x14ac:dyDescent="0.25">
      <c r="A12" s="1387">
        <v>6117</v>
      </c>
      <c r="B12" s="1388">
        <v>5137</v>
      </c>
      <c r="C12" s="1389">
        <v>0</v>
      </c>
      <c r="D12" s="1390">
        <v>0</v>
      </c>
      <c r="E12" s="1390"/>
      <c r="F12" s="1390"/>
      <c r="G12" s="1390"/>
      <c r="H12" s="1390"/>
      <c r="I12" s="1390"/>
      <c r="J12" s="1391">
        <f t="shared" si="0"/>
        <v>0</v>
      </c>
      <c r="K12" s="1375"/>
      <c r="L12" s="1376"/>
    </row>
    <row r="13" spans="1:13" s="998" customFormat="1" ht="16.5" customHeight="1" collapsed="1" thickBot="1" x14ac:dyDescent="0.3">
      <c r="A13" s="1392"/>
      <c r="B13" s="1393"/>
      <c r="C13" s="1394" t="s">
        <v>1391</v>
      </c>
      <c r="D13" s="1395">
        <v>26640</v>
      </c>
      <c r="E13" s="1395">
        <v>0</v>
      </c>
      <c r="F13" s="1395">
        <v>0</v>
      </c>
      <c r="G13" s="1395">
        <v>0</v>
      </c>
      <c r="H13" s="1395">
        <v>0</v>
      </c>
      <c r="I13" s="1395">
        <f>SUM(I11:I12)</f>
        <v>0</v>
      </c>
      <c r="J13" s="1396">
        <f t="shared" si="0"/>
        <v>0</v>
      </c>
      <c r="K13" s="658">
        <f>'Výdaje kapitol celkem'!O21</f>
        <v>0</v>
      </c>
      <c r="L13" s="720">
        <f>+K13-I13</f>
        <v>0</v>
      </c>
      <c r="M13" s="862"/>
    </row>
    <row r="14" spans="1:13" ht="15.75" customHeight="1" outlineLevel="1" x14ac:dyDescent="0.25">
      <c r="A14" s="1382">
        <v>6171</v>
      </c>
      <c r="B14" s="1383">
        <v>5137</v>
      </c>
      <c r="C14" s="1384" t="s">
        <v>1407</v>
      </c>
      <c r="D14" s="1385">
        <v>500000</v>
      </c>
      <c r="E14" s="1385">
        <v>600000</v>
      </c>
      <c r="F14" s="1385">
        <v>600000</v>
      </c>
      <c r="G14" s="1385">
        <v>450000</v>
      </c>
      <c r="H14" s="1385">
        <v>450000</v>
      </c>
      <c r="I14" s="1385">
        <f>[3]Správa!$B$12</f>
        <v>400000</v>
      </c>
      <c r="J14" s="1386">
        <f t="shared" si="0"/>
        <v>-50000</v>
      </c>
      <c r="K14" s="1375"/>
      <c r="L14" s="1376"/>
    </row>
    <row r="15" spans="1:13" ht="15.75" customHeight="1" outlineLevel="1" x14ac:dyDescent="0.25">
      <c r="A15" s="1387">
        <v>6171</v>
      </c>
      <c r="B15" s="1388">
        <v>5137</v>
      </c>
      <c r="C15" s="1389">
        <v>0</v>
      </c>
      <c r="D15" s="1390">
        <v>0</v>
      </c>
      <c r="E15" s="1390"/>
      <c r="F15" s="1390"/>
      <c r="G15" s="1390"/>
      <c r="H15" s="1390"/>
      <c r="I15" s="1390"/>
      <c r="J15" s="1391">
        <f t="shared" si="0"/>
        <v>0</v>
      </c>
      <c r="K15" s="1375"/>
      <c r="L15" s="1376"/>
    </row>
    <row r="16" spans="1:13" ht="15.75" customHeight="1" outlineLevel="1" x14ac:dyDescent="0.25">
      <c r="A16" s="1387">
        <v>6171</v>
      </c>
      <c r="B16" s="1388">
        <v>5137</v>
      </c>
      <c r="C16" s="1389"/>
      <c r="D16" s="1390"/>
      <c r="E16" s="1390"/>
      <c r="F16" s="1390"/>
      <c r="G16" s="1390"/>
      <c r="H16" s="1390"/>
      <c r="I16" s="1390"/>
      <c r="J16" s="1391">
        <f t="shared" si="0"/>
        <v>0</v>
      </c>
      <c r="K16" s="1375"/>
      <c r="L16" s="1376"/>
    </row>
    <row r="17" spans="1:13" s="998" customFormat="1" ht="16.5" customHeight="1" thickBot="1" x14ac:dyDescent="0.3">
      <c r="A17" s="1392"/>
      <c r="B17" s="1393"/>
      <c r="C17" s="1394" t="s">
        <v>261</v>
      </c>
      <c r="D17" s="1395">
        <v>500000</v>
      </c>
      <c r="E17" s="1395">
        <v>600000</v>
      </c>
      <c r="F17" s="1395">
        <v>600000</v>
      </c>
      <c r="G17" s="1395">
        <v>450000</v>
      </c>
      <c r="H17" s="1395">
        <v>450000</v>
      </c>
      <c r="I17" s="1395">
        <f>SUM(I14:I16)</f>
        <v>400000</v>
      </c>
      <c r="J17" s="1396">
        <f t="shared" si="0"/>
        <v>-50000</v>
      </c>
      <c r="K17" s="658">
        <f>'Výdaje kapitol celkem'!P21</f>
        <v>400000</v>
      </c>
      <c r="L17" s="720">
        <f>+K17-I17</f>
        <v>0</v>
      </c>
      <c r="M17" s="862"/>
    </row>
    <row r="18" spans="1:13" ht="15.75" customHeight="1" outlineLevel="1" x14ac:dyDescent="0.25">
      <c r="A18" s="1382">
        <v>4351</v>
      </c>
      <c r="B18" s="1383">
        <v>5137</v>
      </c>
      <c r="C18" s="1384">
        <v>0</v>
      </c>
      <c r="D18" s="1385">
        <v>0</v>
      </c>
      <c r="E18" s="1385">
        <v>0</v>
      </c>
      <c r="F18" s="1385">
        <v>0</v>
      </c>
      <c r="G18" s="1385">
        <v>0</v>
      </c>
      <c r="H18" s="1385">
        <v>0</v>
      </c>
      <c r="I18" s="1385">
        <f>'[3]Pečovatelská služba'!$B$12</f>
        <v>0</v>
      </c>
      <c r="J18" s="1386">
        <f t="shared" si="0"/>
        <v>0</v>
      </c>
      <c r="K18" s="1375"/>
      <c r="L18" s="720"/>
      <c r="M18" s="862"/>
    </row>
    <row r="19" spans="1:13" ht="15.75" customHeight="1" outlineLevel="1" x14ac:dyDescent="0.25">
      <c r="A19" s="1387">
        <v>4351</v>
      </c>
      <c r="B19" s="1388">
        <v>5137</v>
      </c>
      <c r="C19" s="1389">
        <v>0</v>
      </c>
      <c r="D19" s="1390">
        <v>60000</v>
      </c>
      <c r="E19" s="1390">
        <v>60000</v>
      </c>
      <c r="F19" s="1390">
        <v>60000</v>
      </c>
      <c r="G19" s="1390">
        <v>60000</v>
      </c>
      <c r="H19" s="1390">
        <v>58000</v>
      </c>
      <c r="I19" s="1390">
        <f>'[3]Pečovatelská služba'!$B$13</f>
        <v>58000</v>
      </c>
      <c r="J19" s="1397">
        <f t="shared" si="0"/>
        <v>0</v>
      </c>
      <c r="K19" s="1375"/>
      <c r="L19" s="720"/>
      <c r="M19" s="862"/>
    </row>
    <row r="20" spans="1:13" s="998" customFormat="1" ht="16.5" customHeight="1" thickBot="1" x14ac:dyDescent="0.3">
      <c r="A20" s="1392"/>
      <c r="B20" s="1393"/>
      <c r="C20" s="1394" t="s">
        <v>262</v>
      </c>
      <c r="D20" s="1395">
        <f>SUM(D18:D19)</f>
        <v>60000</v>
      </c>
      <c r="E20" s="1395">
        <v>60000</v>
      </c>
      <c r="F20" s="1395">
        <v>60000</v>
      </c>
      <c r="G20" s="1395">
        <v>60000</v>
      </c>
      <c r="H20" s="1395">
        <v>58000</v>
      </c>
      <c r="I20" s="1395">
        <f>SUM(I18:I19)</f>
        <v>58000</v>
      </c>
      <c r="J20" s="1396">
        <f t="shared" si="0"/>
        <v>0</v>
      </c>
      <c r="K20" s="658">
        <f>'Výdaje kapitol celkem'!U21</f>
        <v>58000</v>
      </c>
      <c r="L20" s="720">
        <f>+K20-I20</f>
        <v>0</v>
      </c>
      <c r="M20" s="862"/>
    </row>
    <row r="21" spans="1:13" ht="15.75" hidden="1" customHeight="1" outlineLevel="1" x14ac:dyDescent="0.25">
      <c r="A21" s="1382">
        <v>2212</v>
      </c>
      <c r="B21" s="1383">
        <v>5137</v>
      </c>
      <c r="C21" s="1384" t="s">
        <v>1872</v>
      </c>
      <c r="D21" s="1385">
        <v>30000</v>
      </c>
      <c r="E21" s="1385"/>
      <c r="F21" s="1385"/>
      <c r="G21" s="1385"/>
      <c r="H21" s="1385"/>
      <c r="I21" s="1385"/>
      <c r="J21" s="1386">
        <f t="shared" si="0"/>
        <v>0</v>
      </c>
      <c r="K21" s="1375"/>
      <c r="L21" s="720"/>
      <c r="M21" s="862"/>
    </row>
    <row r="22" spans="1:13" ht="15.75" hidden="1" customHeight="1" outlineLevel="1" x14ac:dyDescent="0.25">
      <c r="A22" s="1387">
        <v>2212</v>
      </c>
      <c r="B22" s="1388">
        <v>5137</v>
      </c>
      <c r="C22" s="1389" t="s">
        <v>1873</v>
      </c>
      <c r="D22" s="1390">
        <v>18000</v>
      </c>
      <c r="E22" s="1390"/>
      <c r="F22" s="1390"/>
      <c r="G22" s="1390"/>
      <c r="H22" s="1390"/>
      <c r="I22" s="1390"/>
      <c r="J22" s="1391">
        <f t="shared" si="0"/>
        <v>0</v>
      </c>
      <c r="K22" s="1375"/>
      <c r="L22" s="720"/>
      <c r="M22" s="862"/>
    </row>
    <row r="23" spans="1:13" ht="15.75" hidden="1" customHeight="1" outlineLevel="1" x14ac:dyDescent="0.25">
      <c r="A23" s="1387">
        <v>2212</v>
      </c>
      <c r="B23" s="1388">
        <v>5137</v>
      </c>
      <c r="C23" s="1389"/>
      <c r="D23" s="1390"/>
      <c r="E23" s="1390"/>
      <c r="F23" s="1390"/>
      <c r="G23" s="1390"/>
      <c r="H23" s="1390"/>
      <c r="I23" s="1390"/>
      <c r="J23" s="1397">
        <f t="shared" si="0"/>
        <v>0</v>
      </c>
      <c r="K23" s="1375"/>
      <c r="L23" s="720"/>
      <c r="M23" s="862"/>
    </row>
    <row r="24" spans="1:13" s="998" customFormat="1" ht="16.5" customHeight="1" collapsed="1" thickBot="1" x14ac:dyDescent="0.3">
      <c r="A24" s="1392"/>
      <c r="B24" s="1393"/>
      <c r="C24" s="1394" t="s">
        <v>1871</v>
      </c>
      <c r="D24" s="1395">
        <f>SUM(D21:D23)</f>
        <v>48000</v>
      </c>
      <c r="E24" s="1395">
        <v>0</v>
      </c>
      <c r="F24" s="1395">
        <v>0</v>
      </c>
      <c r="G24" s="1395">
        <v>0</v>
      </c>
      <c r="H24" s="1395">
        <v>0</v>
      </c>
      <c r="I24" s="1395">
        <f>SUM(I21:I23)</f>
        <v>0</v>
      </c>
      <c r="J24" s="1396">
        <f t="shared" si="0"/>
        <v>0</v>
      </c>
      <c r="K24" s="658">
        <f>'Výdaje kapitol celkem'!W17</f>
        <v>0</v>
      </c>
      <c r="L24" s="720">
        <f>+K24-I24</f>
        <v>0</v>
      </c>
      <c r="M24" s="862"/>
    </row>
    <row r="25" spans="1:13" ht="15.75" customHeight="1" outlineLevel="1" x14ac:dyDescent="0.25">
      <c r="A25" s="1382" t="s">
        <v>245</v>
      </c>
      <c r="B25" s="1383">
        <v>5137</v>
      </c>
      <c r="C25" s="1384">
        <v>0</v>
      </c>
      <c r="D25" s="1385">
        <v>35000</v>
      </c>
      <c r="E25" s="1385">
        <v>35000</v>
      </c>
      <c r="F25" s="1385">
        <v>35000</v>
      </c>
      <c r="G25" s="1385">
        <v>35000</v>
      </c>
      <c r="H25" s="1385">
        <v>35000</v>
      </c>
      <c r="I25" s="1385">
        <f>'[3]Městská policie'!$B$19</f>
        <v>35000</v>
      </c>
      <c r="J25" s="1386">
        <f t="shared" si="0"/>
        <v>0</v>
      </c>
      <c r="K25" s="1375"/>
      <c r="L25" s="720"/>
      <c r="M25" s="862"/>
    </row>
    <row r="26" spans="1:13" ht="15.75" customHeight="1" outlineLevel="1" x14ac:dyDescent="0.25">
      <c r="A26" s="1387" t="s">
        <v>245</v>
      </c>
      <c r="B26" s="1388">
        <v>5137</v>
      </c>
      <c r="C26" s="1389" t="s">
        <v>1802</v>
      </c>
      <c r="D26" s="1390">
        <v>80000</v>
      </c>
      <c r="E26" s="1390">
        <v>25000</v>
      </c>
      <c r="F26" s="1390">
        <v>25000</v>
      </c>
      <c r="G26" s="1390">
        <v>25000</v>
      </c>
      <c r="H26" s="1390">
        <v>25000</v>
      </c>
      <c r="I26" s="1390">
        <f>'[3]Městská policie'!$B$20</f>
        <v>25000</v>
      </c>
      <c r="J26" s="1391">
        <f t="shared" si="0"/>
        <v>0</v>
      </c>
      <c r="K26" s="1375"/>
      <c r="L26" s="720"/>
      <c r="M26" s="862"/>
    </row>
    <row r="27" spans="1:13" ht="15.75" customHeight="1" outlineLevel="1" x14ac:dyDescent="0.25">
      <c r="A27" s="1387" t="s">
        <v>245</v>
      </c>
      <c r="B27" s="1388">
        <v>5137</v>
      </c>
      <c r="C27" s="1389" t="s">
        <v>1409</v>
      </c>
      <c r="D27" s="1390">
        <v>25000</v>
      </c>
      <c r="E27" s="1390">
        <v>80000</v>
      </c>
      <c r="F27" s="1390">
        <v>80000</v>
      </c>
      <c r="G27" s="1390">
        <v>80000</v>
      </c>
      <c r="H27" s="1390">
        <v>80000</v>
      </c>
      <c r="I27" s="1390">
        <f>'[3]Městská policie'!$B$21</f>
        <v>80000</v>
      </c>
      <c r="J27" s="1397">
        <f t="shared" si="0"/>
        <v>0</v>
      </c>
      <c r="K27" s="1375"/>
      <c r="L27" s="720"/>
      <c r="M27" s="862"/>
    </row>
    <row r="28" spans="1:13" s="998" customFormat="1" ht="16.5" customHeight="1" thickBot="1" x14ac:dyDescent="0.3">
      <c r="A28" s="1392"/>
      <c r="B28" s="1393"/>
      <c r="C28" s="1394" t="s">
        <v>309</v>
      </c>
      <c r="D28" s="1395">
        <v>140000</v>
      </c>
      <c r="E28" s="1395">
        <v>140000</v>
      </c>
      <c r="F28" s="1395">
        <v>140000</v>
      </c>
      <c r="G28" s="1395">
        <v>140000</v>
      </c>
      <c r="H28" s="1395">
        <v>140000</v>
      </c>
      <c r="I28" s="1395">
        <f>SUM(I25:I27)</f>
        <v>140000</v>
      </c>
      <c r="J28" s="1396">
        <f t="shared" si="0"/>
        <v>0</v>
      </c>
      <c r="K28" s="658">
        <f>'Výdaje kapitol celkem'!W21</f>
        <v>140000</v>
      </c>
      <c r="L28" s="720">
        <f>+K28-I28</f>
        <v>0</v>
      </c>
      <c r="M28" s="862"/>
    </row>
    <row r="29" spans="1:13" ht="15.75" customHeight="1" outlineLevel="1" x14ac:dyDescent="0.25">
      <c r="A29" s="1382">
        <v>3319</v>
      </c>
      <c r="B29" s="1383">
        <v>5137</v>
      </c>
      <c r="C29" s="1384" t="s">
        <v>623</v>
      </c>
      <c r="D29" s="1385"/>
      <c r="E29" s="1385"/>
      <c r="F29" s="1385"/>
      <c r="G29" s="1385"/>
      <c r="H29" s="1385"/>
      <c r="I29" s="1385"/>
      <c r="J29" s="1386">
        <f t="shared" si="0"/>
        <v>0</v>
      </c>
      <c r="K29" s="1375"/>
      <c r="L29" s="720"/>
      <c r="M29" s="862"/>
    </row>
    <row r="30" spans="1:13" ht="15.75" customHeight="1" outlineLevel="1" x14ac:dyDescent="0.25">
      <c r="A30" s="1387">
        <v>3319</v>
      </c>
      <c r="B30" s="1388">
        <v>5137</v>
      </c>
      <c r="C30" s="1389" t="s">
        <v>624</v>
      </c>
      <c r="D30" s="1398"/>
      <c r="E30" s="1398"/>
      <c r="F30" s="1398"/>
      <c r="G30" s="1398"/>
      <c r="H30" s="1398"/>
      <c r="I30" s="1398"/>
      <c r="J30" s="1397">
        <f t="shared" si="0"/>
        <v>0</v>
      </c>
      <c r="K30" s="1375"/>
      <c r="L30" s="720"/>
      <c r="M30" s="862"/>
    </row>
    <row r="31" spans="1:13" s="998" customFormat="1" ht="16.5" customHeight="1" thickBot="1" x14ac:dyDescent="0.3">
      <c r="A31" s="1392"/>
      <c r="B31" s="1393"/>
      <c r="C31" s="1394" t="s">
        <v>616</v>
      </c>
      <c r="D31" s="1395">
        <v>0</v>
      </c>
      <c r="E31" s="1395">
        <v>0</v>
      </c>
      <c r="F31" s="1395">
        <v>0</v>
      </c>
      <c r="G31" s="1395">
        <v>0</v>
      </c>
      <c r="H31" s="1395">
        <v>0</v>
      </c>
      <c r="I31" s="1395">
        <f>SUM(I29:I30)</f>
        <v>0</v>
      </c>
      <c r="J31" s="1396">
        <f t="shared" si="0"/>
        <v>0</v>
      </c>
      <c r="K31" s="658">
        <f>'Výdaje kapitol celkem'!X21</f>
        <v>0</v>
      </c>
      <c r="L31" s="720">
        <f>+K31-I31</f>
        <v>0</v>
      </c>
      <c r="M31" s="862"/>
    </row>
    <row r="32" spans="1:13" ht="15.75" customHeight="1" outlineLevel="1" x14ac:dyDescent="0.25">
      <c r="A32" s="1382">
        <v>3314</v>
      </c>
      <c r="B32" s="1383">
        <v>5137</v>
      </c>
      <c r="C32" s="1384" t="s">
        <v>1415</v>
      </c>
      <c r="D32" s="1385">
        <v>30000</v>
      </c>
      <c r="E32" s="1385">
        <v>50000</v>
      </c>
      <c r="F32" s="1385">
        <v>50000</v>
      </c>
      <c r="G32" s="1385">
        <v>50000</v>
      </c>
      <c r="H32" s="1385">
        <v>50000</v>
      </c>
      <c r="I32" s="1385">
        <f>[3]Knihovna!$B$12</f>
        <v>50000</v>
      </c>
      <c r="J32" s="1386">
        <f t="shared" si="0"/>
        <v>0</v>
      </c>
      <c r="K32" s="1375"/>
      <c r="L32" s="720"/>
      <c r="M32" s="862"/>
    </row>
    <row r="33" spans="1:13" ht="15.75" customHeight="1" outlineLevel="1" x14ac:dyDescent="0.25">
      <c r="A33" s="1387">
        <v>3314</v>
      </c>
      <c r="B33" s="1388">
        <v>5137</v>
      </c>
      <c r="C33" s="1389">
        <v>0</v>
      </c>
      <c r="D33" s="1390">
        <v>0</v>
      </c>
      <c r="E33" s="1390"/>
      <c r="F33" s="1390"/>
      <c r="G33" s="1390"/>
      <c r="H33" s="1390"/>
      <c r="I33" s="1398"/>
      <c r="J33" s="1397">
        <f t="shared" si="0"/>
        <v>0</v>
      </c>
      <c r="K33" s="1375"/>
      <c r="L33" s="720"/>
      <c r="M33" s="862"/>
    </row>
    <row r="34" spans="1:13" s="998" customFormat="1" ht="16.5" customHeight="1" thickBot="1" x14ac:dyDescent="0.3">
      <c r="A34" s="1392"/>
      <c r="B34" s="1393"/>
      <c r="C34" s="1394" t="s">
        <v>238</v>
      </c>
      <c r="D34" s="1395">
        <v>30000</v>
      </c>
      <c r="E34" s="1395">
        <v>50000</v>
      </c>
      <c r="F34" s="1395">
        <v>50000</v>
      </c>
      <c r="G34" s="1395">
        <v>50000</v>
      </c>
      <c r="H34" s="1395">
        <v>50000</v>
      </c>
      <c r="I34" s="1395">
        <f>SUM(I32:I33)</f>
        <v>50000</v>
      </c>
      <c r="J34" s="1396">
        <f t="shared" si="0"/>
        <v>0</v>
      </c>
      <c r="K34" s="658">
        <f>'Výdaje kapitol celkem'!Y21</f>
        <v>50000</v>
      </c>
      <c r="L34" s="720">
        <f>+K34-I34</f>
        <v>0</v>
      </c>
      <c r="M34" s="862"/>
    </row>
    <row r="35" spans="1:13" ht="15.75" customHeight="1" outlineLevel="1" x14ac:dyDescent="0.25">
      <c r="A35" s="1382">
        <v>3349</v>
      </c>
      <c r="B35" s="1383">
        <v>5137</v>
      </c>
      <c r="C35" s="1384" t="s">
        <v>625</v>
      </c>
      <c r="D35" s="1385"/>
      <c r="E35" s="1385"/>
      <c r="F35" s="1385"/>
      <c r="G35" s="1385"/>
      <c r="H35" s="1385"/>
      <c r="I35" s="1385"/>
      <c r="J35" s="1386">
        <f t="shared" si="0"/>
        <v>0</v>
      </c>
      <c r="K35" s="1375"/>
      <c r="L35" s="720"/>
      <c r="M35" s="862"/>
    </row>
    <row r="36" spans="1:13" s="998" customFormat="1" ht="16.5" customHeight="1" thickBot="1" x14ac:dyDescent="0.3">
      <c r="A36" s="1392"/>
      <c r="B36" s="1393"/>
      <c r="C36" s="1394" t="s">
        <v>179</v>
      </c>
      <c r="D36" s="1395">
        <v>0</v>
      </c>
      <c r="E36" s="1395">
        <v>0</v>
      </c>
      <c r="F36" s="1395">
        <v>0</v>
      </c>
      <c r="G36" s="1395">
        <v>0</v>
      </c>
      <c r="H36" s="1395">
        <v>0</v>
      </c>
      <c r="I36" s="1395">
        <f>SUM(I35)</f>
        <v>0</v>
      </c>
      <c r="J36" s="1396">
        <f t="shared" si="0"/>
        <v>0</v>
      </c>
      <c r="K36" s="658">
        <f>'Výdaje kapitol celkem'!Z21</f>
        <v>0</v>
      </c>
      <c r="L36" s="720">
        <f>+K36-I36</f>
        <v>0</v>
      </c>
      <c r="M36" s="862"/>
    </row>
    <row r="37" spans="1:13" ht="15.75" customHeight="1" outlineLevel="1" x14ac:dyDescent="0.25">
      <c r="A37" s="1382">
        <v>3359</v>
      </c>
      <c r="B37" s="1383">
        <v>5137</v>
      </c>
      <c r="C37" s="1384" t="s">
        <v>1416</v>
      </c>
      <c r="D37" s="1385">
        <v>50000</v>
      </c>
      <c r="E37" s="1385">
        <v>50000</v>
      </c>
      <c r="F37" s="1385">
        <v>50000</v>
      </c>
      <c r="G37" s="1385">
        <v>50000</v>
      </c>
      <c r="H37" s="1385">
        <v>50000</v>
      </c>
      <c r="I37" s="1385">
        <f>[3]Kultura!$B$5</f>
        <v>50000</v>
      </c>
      <c r="J37" s="1386">
        <f t="shared" si="0"/>
        <v>0</v>
      </c>
      <c r="K37" s="1375"/>
      <c r="L37" s="720"/>
      <c r="M37" s="862"/>
    </row>
    <row r="38" spans="1:13" ht="15.75" hidden="1" customHeight="1" outlineLevel="1" x14ac:dyDescent="0.25">
      <c r="A38" s="1387">
        <v>3359</v>
      </c>
      <c r="B38" s="1388">
        <v>5137</v>
      </c>
      <c r="C38" s="1389">
        <v>0</v>
      </c>
      <c r="D38" s="1390">
        <v>0</v>
      </c>
      <c r="E38" s="1390"/>
      <c r="F38" s="1390"/>
      <c r="G38" s="1390"/>
      <c r="H38" s="1390"/>
      <c r="I38" s="1390"/>
      <c r="J38" s="1391">
        <f t="shared" si="0"/>
        <v>0</v>
      </c>
      <c r="K38" s="1375"/>
      <c r="L38" s="720"/>
      <c r="M38" s="862"/>
    </row>
    <row r="39" spans="1:13" ht="15.75" hidden="1" customHeight="1" outlineLevel="1" x14ac:dyDescent="0.25">
      <c r="A39" s="1387">
        <v>3359</v>
      </c>
      <c r="B39" s="1388">
        <v>5137</v>
      </c>
      <c r="C39" s="1389">
        <v>0</v>
      </c>
      <c r="D39" s="1390">
        <v>0</v>
      </c>
      <c r="E39" s="1390"/>
      <c r="F39" s="1390"/>
      <c r="G39" s="1390"/>
      <c r="H39" s="1390"/>
      <c r="I39" s="1390"/>
      <c r="J39" s="1391">
        <f t="shared" si="0"/>
        <v>0</v>
      </c>
      <c r="K39" s="1375"/>
      <c r="L39" s="720"/>
      <c r="M39" s="862"/>
    </row>
    <row r="40" spans="1:13" ht="18" hidden="1" customHeight="1" outlineLevel="1" x14ac:dyDescent="0.25">
      <c r="A40" s="1399">
        <v>3359</v>
      </c>
      <c r="B40" s="1388">
        <v>5137</v>
      </c>
      <c r="C40" s="1400">
        <v>0</v>
      </c>
      <c r="D40" s="1401">
        <v>0</v>
      </c>
      <c r="E40" s="1401"/>
      <c r="F40" s="1401"/>
      <c r="G40" s="1401"/>
      <c r="H40" s="1401"/>
      <c r="I40" s="1401"/>
      <c r="J40" s="1402">
        <f t="shared" si="0"/>
        <v>0</v>
      </c>
      <c r="K40" s="1375"/>
      <c r="L40" s="720"/>
      <c r="M40" s="862"/>
    </row>
    <row r="41" spans="1:13" ht="16.5" customHeight="1" outlineLevel="1" x14ac:dyDescent="0.25">
      <c r="A41" s="1399">
        <v>3359</v>
      </c>
      <c r="B41" s="1388">
        <v>5137</v>
      </c>
      <c r="C41" s="1400"/>
      <c r="D41" s="1401"/>
      <c r="E41" s="1401"/>
      <c r="F41" s="1401"/>
      <c r="G41" s="1401"/>
      <c r="H41" s="1401"/>
      <c r="I41" s="1401"/>
      <c r="J41" s="1402">
        <f t="shared" si="0"/>
        <v>0</v>
      </c>
      <c r="K41" s="1375"/>
      <c r="L41" s="720"/>
      <c r="M41" s="862"/>
    </row>
    <row r="42" spans="1:13" s="998" customFormat="1" ht="16.5" customHeight="1" thickBot="1" x14ac:dyDescent="0.3">
      <c r="A42" s="1392"/>
      <c r="B42" s="1393"/>
      <c r="C42" s="1394" t="s">
        <v>617</v>
      </c>
      <c r="D42" s="1395">
        <v>50000</v>
      </c>
      <c r="E42" s="1395">
        <v>50000</v>
      </c>
      <c r="F42" s="1395">
        <v>50000</v>
      </c>
      <c r="G42" s="1395">
        <v>50000</v>
      </c>
      <c r="H42" s="1395">
        <v>50000</v>
      </c>
      <c r="I42" s="1395">
        <f>SUM(I37:I41)</f>
        <v>50000</v>
      </c>
      <c r="J42" s="1396">
        <f t="shared" si="0"/>
        <v>0</v>
      </c>
      <c r="K42" s="658">
        <f>'Výdaje kapitol celkem'!AA21</f>
        <v>50000</v>
      </c>
      <c r="L42" s="720">
        <f>+K42-I42</f>
        <v>0</v>
      </c>
      <c r="M42" s="862"/>
    </row>
    <row r="43" spans="1:13" ht="15.75" customHeight="1" outlineLevel="1" x14ac:dyDescent="0.25">
      <c r="A43" s="1382">
        <v>3612</v>
      </c>
      <c r="B43" s="1383">
        <v>5137</v>
      </c>
      <c r="C43" s="1384" t="s">
        <v>116</v>
      </c>
      <c r="D43" s="1385">
        <v>100000</v>
      </c>
      <c r="E43" s="1385">
        <v>100000</v>
      </c>
      <c r="F43" s="1385">
        <v>100000</v>
      </c>
      <c r="G43" s="1385">
        <v>100000</v>
      </c>
      <c r="H43" s="1385">
        <v>100000</v>
      </c>
      <c r="I43" s="1385">
        <f>+[4]Byty!$B$5</f>
        <v>100000</v>
      </c>
      <c r="J43" s="1386">
        <f t="shared" si="0"/>
        <v>0</v>
      </c>
      <c r="K43" s="1375"/>
      <c r="L43" s="720"/>
      <c r="M43" s="862"/>
    </row>
    <row r="44" spans="1:13" ht="15.75" customHeight="1" outlineLevel="1" x14ac:dyDescent="0.25">
      <c r="A44" s="1387">
        <v>3612</v>
      </c>
      <c r="B44" s="1388">
        <v>5137</v>
      </c>
      <c r="C44" s="1389">
        <v>0</v>
      </c>
      <c r="D44" s="1390">
        <v>0</v>
      </c>
      <c r="E44" s="1390"/>
      <c r="F44" s="1390"/>
      <c r="G44" s="1390">
        <v>0</v>
      </c>
      <c r="H44" s="1390">
        <v>0</v>
      </c>
      <c r="I44" s="1390">
        <f>+[4]Byty!$B$6</f>
        <v>0</v>
      </c>
      <c r="J44" s="1391">
        <f t="shared" si="0"/>
        <v>0</v>
      </c>
      <c r="K44" s="1375"/>
      <c r="L44" s="720"/>
      <c r="M44" s="862"/>
    </row>
    <row r="45" spans="1:13" s="998" customFormat="1" ht="16.5" customHeight="1" thickBot="1" x14ac:dyDescent="0.3">
      <c r="A45" s="1392"/>
      <c r="B45" s="1393"/>
      <c r="C45" s="1394" t="s">
        <v>248</v>
      </c>
      <c r="D45" s="1395">
        <v>100000</v>
      </c>
      <c r="E45" s="1395">
        <v>100000</v>
      </c>
      <c r="F45" s="1395">
        <v>100000</v>
      </c>
      <c r="G45" s="1395">
        <v>100000</v>
      </c>
      <c r="H45" s="1395">
        <v>100000</v>
      </c>
      <c r="I45" s="1395">
        <f>SUM(I43:I44)</f>
        <v>100000</v>
      </c>
      <c r="J45" s="1396">
        <f t="shared" si="0"/>
        <v>0</v>
      </c>
      <c r="K45" s="658">
        <f>'Výdaje kapitol celkem'!AB21</f>
        <v>100000</v>
      </c>
      <c r="L45" s="720">
        <f>+K45-I45</f>
        <v>0</v>
      </c>
      <c r="M45" s="862"/>
    </row>
    <row r="46" spans="1:13" ht="16.5" customHeight="1" outlineLevel="1" x14ac:dyDescent="0.25">
      <c r="A46" s="1399" t="s">
        <v>247</v>
      </c>
      <c r="B46" s="1403">
        <v>5137</v>
      </c>
      <c r="C46" s="1400" t="s">
        <v>1399</v>
      </c>
      <c r="D46" s="1401">
        <v>20000</v>
      </c>
      <c r="E46" s="1401">
        <v>20000</v>
      </c>
      <c r="F46" s="1401">
        <v>20000</v>
      </c>
      <c r="G46" s="1401">
        <v>20000</v>
      </c>
      <c r="H46" s="1401">
        <v>20000</v>
      </c>
      <c r="I46" s="1401">
        <f>+[4]DPS!$B$5</f>
        <v>20000</v>
      </c>
      <c r="J46" s="1402">
        <f t="shared" si="0"/>
        <v>0</v>
      </c>
      <c r="K46" s="1375"/>
      <c r="L46" s="720"/>
      <c r="M46" s="862"/>
    </row>
    <row r="47" spans="1:13" ht="16.5" customHeight="1" outlineLevel="1" x14ac:dyDescent="0.25">
      <c r="A47" s="1399" t="s">
        <v>247</v>
      </c>
      <c r="B47" s="1403">
        <v>5137</v>
      </c>
      <c r="C47" s="1400">
        <v>0</v>
      </c>
      <c r="D47" s="1401">
        <v>0</v>
      </c>
      <c r="E47" s="1401">
        <v>0</v>
      </c>
      <c r="F47" s="1401">
        <v>0</v>
      </c>
      <c r="G47" s="1401">
        <v>0</v>
      </c>
      <c r="H47" s="1401">
        <v>0</v>
      </c>
      <c r="I47" s="1401">
        <f>+[4]DPS!$B$6</f>
        <v>0</v>
      </c>
      <c r="J47" s="1402">
        <f t="shared" si="0"/>
        <v>0</v>
      </c>
      <c r="K47" s="1375"/>
      <c r="L47" s="720"/>
      <c r="M47" s="862"/>
    </row>
    <row r="48" spans="1:13" ht="16.5" customHeight="1" thickBot="1" x14ac:dyDescent="0.3">
      <c r="A48" s="1404"/>
      <c r="B48" s="1405"/>
      <c r="C48" s="1394" t="s">
        <v>249</v>
      </c>
      <c r="D48" s="1395">
        <v>20000</v>
      </c>
      <c r="E48" s="1395">
        <v>20000</v>
      </c>
      <c r="F48" s="1395">
        <v>20000</v>
      </c>
      <c r="G48" s="1395">
        <v>20000</v>
      </c>
      <c r="H48" s="1395">
        <v>20000</v>
      </c>
      <c r="I48" s="1395">
        <f>SUM(I46:I47)</f>
        <v>20000</v>
      </c>
      <c r="J48" s="1396">
        <f t="shared" si="0"/>
        <v>0</v>
      </c>
      <c r="K48" s="658">
        <f>'Výdaje kapitol celkem'!AE21</f>
        <v>20000</v>
      </c>
      <c r="L48" s="720">
        <f>+K48-I48</f>
        <v>0</v>
      </c>
      <c r="M48" s="862"/>
    </row>
    <row r="49" spans="1:13" ht="16.5" hidden="1" customHeight="1" outlineLevel="1" x14ac:dyDescent="0.25">
      <c r="A49" s="1387">
        <v>3613</v>
      </c>
      <c r="B49" s="1388">
        <v>5137</v>
      </c>
      <c r="C49" s="1389"/>
      <c r="D49" s="1390"/>
      <c r="E49" s="1390"/>
      <c r="F49" s="1390"/>
      <c r="G49" s="1390"/>
      <c r="H49" s="1390"/>
      <c r="I49" s="1390"/>
      <c r="J49" s="1397">
        <f t="shared" si="0"/>
        <v>0</v>
      </c>
      <c r="K49" s="1375"/>
      <c r="L49" s="720"/>
      <c r="M49" s="862"/>
    </row>
    <row r="50" spans="1:13" ht="16.5" hidden="1" customHeight="1" outlineLevel="1" x14ac:dyDescent="0.25">
      <c r="A50" s="1399">
        <v>3613</v>
      </c>
      <c r="B50" s="1403">
        <v>5137</v>
      </c>
      <c r="C50" s="1400"/>
      <c r="D50" s="1401"/>
      <c r="E50" s="1401"/>
      <c r="F50" s="1401"/>
      <c r="G50" s="1401"/>
      <c r="H50" s="1401"/>
      <c r="I50" s="1401"/>
      <c r="J50" s="1406">
        <f t="shared" si="0"/>
        <v>0</v>
      </c>
      <c r="K50" s="1375"/>
      <c r="L50" s="720"/>
      <c r="M50" s="862"/>
    </row>
    <row r="51" spans="1:13" ht="19.5" customHeight="1" collapsed="1" thickBot="1" x14ac:dyDescent="0.3">
      <c r="A51" s="1404"/>
      <c r="B51" s="1405"/>
      <c r="C51" s="1394" t="s">
        <v>250</v>
      </c>
      <c r="D51" s="1395">
        <v>0</v>
      </c>
      <c r="E51" s="1395">
        <v>0</v>
      </c>
      <c r="F51" s="1395">
        <v>0</v>
      </c>
      <c r="G51" s="1395">
        <v>0</v>
      </c>
      <c r="H51" s="1395">
        <v>0</v>
      </c>
      <c r="I51" s="1395">
        <f>SUM(I49:I50)</f>
        <v>0</v>
      </c>
      <c r="J51" s="1396">
        <f t="shared" si="0"/>
        <v>0</v>
      </c>
      <c r="K51" s="658">
        <f>'Výdaje kapitol celkem'!AH21</f>
        <v>0</v>
      </c>
      <c r="L51" s="720">
        <f>+K51-I51</f>
        <v>0</v>
      </c>
      <c r="M51" s="862"/>
    </row>
    <row r="52" spans="1:13" ht="20.25" hidden="1" customHeight="1" outlineLevel="1" x14ac:dyDescent="0.25">
      <c r="A52" s="1387">
        <v>3631</v>
      </c>
      <c r="B52" s="1388">
        <v>5137</v>
      </c>
      <c r="C52" s="1389"/>
      <c r="D52" s="1390">
        <v>50000</v>
      </c>
      <c r="E52" s="1390"/>
      <c r="F52" s="1390"/>
      <c r="G52" s="1390"/>
      <c r="H52" s="1390"/>
      <c r="I52" s="1390"/>
      <c r="J52" s="1397">
        <f t="shared" si="0"/>
        <v>0</v>
      </c>
      <c r="K52" s="1375"/>
      <c r="L52" s="720"/>
      <c r="M52" s="862"/>
    </row>
    <row r="53" spans="1:13" ht="20.25" hidden="1" customHeight="1" outlineLevel="1" x14ac:dyDescent="0.25">
      <c r="A53" s="1387">
        <v>3631</v>
      </c>
      <c r="B53" s="1388">
        <v>5137</v>
      </c>
      <c r="C53" s="1389"/>
      <c r="D53" s="1390">
        <v>40000</v>
      </c>
      <c r="E53" s="1390"/>
      <c r="F53" s="1390"/>
      <c r="G53" s="1390"/>
      <c r="H53" s="1390"/>
      <c r="I53" s="1390"/>
      <c r="J53" s="1397">
        <f t="shared" si="0"/>
        <v>0</v>
      </c>
      <c r="K53" s="1375"/>
      <c r="L53" s="720"/>
      <c r="M53" s="862"/>
    </row>
    <row r="54" spans="1:13" ht="20.25" hidden="1" customHeight="1" outlineLevel="1" x14ac:dyDescent="0.25">
      <c r="A54" s="1399">
        <v>3631</v>
      </c>
      <c r="B54" s="1403">
        <v>5137</v>
      </c>
      <c r="C54" s="1389" t="s">
        <v>1870</v>
      </c>
      <c r="D54" s="1401">
        <v>150000</v>
      </c>
      <c r="E54" s="1401"/>
      <c r="F54" s="1401"/>
      <c r="G54" s="1401"/>
      <c r="H54" s="1401"/>
      <c r="I54" s="1401"/>
      <c r="J54" s="1406">
        <f t="shared" si="0"/>
        <v>0</v>
      </c>
      <c r="K54" s="1375"/>
      <c r="L54" s="720"/>
      <c r="M54" s="862"/>
    </row>
    <row r="55" spans="1:13" ht="20.25" customHeight="1" collapsed="1" thickBot="1" x14ac:dyDescent="0.3">
      <c r="A55" s="1404"/>
      <c r="B55" s="1405"/>
      <c r="C55" s="1394" t="s">
        <v>195</v>
      </c>
      <c r="D55" s="1395">
        <f>SUM(D52:D54)</f>
        <v>240000</v>
      </c>
      <c r="E55" s="1395">
        <v>0</v>
      </c>
      <c r="F55" s="1395">
        <v>0</v>
      </c>
      <c r="G55" s="1395">
        <v>0</v>
      </c>
      <c r="H55" s="1395">
        <v>0</v>
      </c>
      <c r="I55" s="1395">
        <f>SUM(I52:I54)</f>
        <v>0</v>
      </c>
      <c r="J55" s="1396">
        <f t="shared" si="0"/>
        <v>0</v>
      </c>
      <c r="K55" s="658">
        <f>'Výdaje kapitol celkem'!AK11</f>
        <v>0</v>
      </c>
      <c r="L55" s="720">
        <f>+K55-I55</f>
        <v>0</v>
      </c>
      <c r="M55" s="862"/>
    </row>
    <row r="56" spans="1:13" ht="20.25" customHeight="1" outlineLevel="1" x14ac:dyDescent="0.25">
      <c r="A56" s="1387">
        <v>5512</v>
      </c>
      <c r="B56" s="1388">
        <v>5137</v>
      </c>
      <c r="C56" s="1389" t="s">
        <v>1419</v>
      </c>
      <c r="D56" s="1390">
        <v>25000</v>
      </c>
      <c r="E56" s="1390"/>
      <c r="F56" s="1390"/>
      <c r="G56" s="1390"/>
      <c r="H56" s="1390"/>
      <c r="I56" s="1390"/>
      <c r="J56" s="1397">
        <f t="shared" si="0"/>
        <v>0</v>
      </c>
      <c r="K56" s="1375"/>
      <c r="L56" s="720"/>
      <c r="M56" s="862"/>
    </row>
    <row r="57" spans="1:13" ht="20.25" customHeight="1" outlineLevel="1" x14ac:dyDescent="0.25">
      <c r="A57" s="1387">
        <v>5512</v>
      </c>
      <c r="B57" s="1388">
        <v>5137</v>
      </c>
      <c r="C57" s="1389" t="s">
        <v>1804</v>
      </c>
      <c r="D57" s="1390"/>
      <c r="E57" s="1390">
        <v>75000</v>
      </c>
      <c r="F57" s="1390">
        <v>75000</v>
      </c>
      <c r="G57" s="1390">
        <v>75000</v>
      </c>
      <c r="H57" s="1390">
        <v>85000</v>
      </c>
      <c r="I57" s="1390">
        <f>[3]Hasiči!$B$12</f>
        <v>85000</v>
      </c>
      <c r="J57" s="1397">
        <f t="shared" si="0"/>
        <v>0</v>
      </c>
      <c r="K57" s="1375"/>
      <c r="L57" s="720"/>
      <c r="M57" s="862"/>
    </row>
    <row r="58" spans="1:13" ht="20.25" customHeight="1" outlineLevel="1" x14ac:dyDescent="0.25">
      <c r="A58" s="1387">
        <v>5512</v>
      </c>
      <c r="B58" s="1388">
        <v>5137</v>
      </c>
      <c r="C58" s="1389"/>
      <c r="D58" s="1390"/>
      <c r="E58" s="1390">
        <v>30000</v>
      </c>
      <c r="F58" s="1390">
        <v>30000</v>
      </c>
      <c r="G58" s="1390">
        <v>30000</v>
      </c>
      <c r="H58" s="1390">
        <v>50000</v>
      </c>
      <c r="I58" s="1390">
        <f>[3]Hasiči!$B$13</f>
        <v>50000</v>
      </c>
      <c r="J58" s="1397">
        <f t="shared" si="0"/>
        <v>0</v>
      </c>
      <c r="K58" s="1375"/>
      <c r="L58" s="720"/>
      <c r="M58" s="862"/>
    </row>
    <row r="59" spans="1:13" ht="20.25" customHeight="1" outlineLevel="1" x14ac:dyDescent="0.25">
      <c r="A59" s="1399">
        <v>5512</v>
      </c>
      <c r="B59" s="1403">
        <v>5137</v>
      </c>
      <c r="C59" s="1389" t="s">
        <v>1420</v>
      </c>
      <c r="D59" s="1401">
        <v>30000</v>
      </c>
      <c r="E59" s="1401"/>
      <c r="F59" s="1401"/>
      <c r="G59" s="1401"/>
      <c r="H59" s="1401"/>
      <c r="I59" s="1401"/>
      <c r="J59" s="1406">
        <f t="shared" si="0"/>
        <v>0</v>
      </c>
      <c r="K59" s="1375"/>
      <c r="L59" s="720"/>
      <c r="M59" s="862"/>
    </row>
    <row r="60" spans="1:13" ht="20.25" customHeight="1" thickBot="1" x14ac:dyDescent="0.3">
      <c r="A60" s="1404"/>
      <c r="B60" s="1405"/>
      <c r="C60" s="1394" t="s">
        <v>251</v>
      </c>
      <c r="D60" s="1395">
        <f>SUM(D56:D59)</f>
        <v>55000</v>
      </c>
      <c r="E60" s="1395">
        <v>105000</v>
      </c>
      <c r="F60" s="1395">
        <v>105000</v>
      </c>
      <c r="G60" s="1395">
        <v>105000</v>
      </c>
      <c r="H60" s="1395">
        <v>135000</v>
      </c>
      <c r="I60" s="1395">
        <f>SUM(I56:I59)</f>
        <v>135000</v>
      </c>
      <c r="J60" s="1396">
        <f t="shared" si="0"/>
        <v>0</v>
      </c>
      <c r="K60" s="658">
        <f>'Výdaje kapitol celkem'!AK21</f>
        <v>135000</v>
      </c>
      <c r="L60" s="720">
        <f>+K60-I60</f>
        <v>0</v>
      </c>
      <c r="M60" s="862"/>
    </row>
    <row r="61" spans="1:13" ht="20.25" customHeight="1" outlineLevel="1" x14ac:dyDescent="0.25">
      <c r="A61" s="1382">
        <v>2212</v>
      </c>
      <c r="B61" s="1383">
        <v>5137</v>
      </c>
      <c r="C61" s="1384" t="s">
        <v>1786</v>
      </c>
      <c r="D61" s="1385"/>
      <c r="E61" s="1385">
        <v>50000</v>
      </c>
      <c r="F61" s="1385">
        <v>50000</v>
      </c>
      <c r="G61" s="1385">
        <v>50000</v>
      </c>
      <c r="H61" s="1385">
        <v>50000</v>
      </c>
      <c r="I61" s="1385">
        <f>+[4]Silnice!$B$5</f>
        <v>50000</v>
      </c>
      <c r="J61" s="1386">
        <f t="shared" si="0"/>
        <v>0</v>
      </c>
      <c r="K61" s="1375"/>
      <c r="L61" s="720"/>
      <c r="M61" s="862"/>
    </row>
    <row r="62" spans="1:13" ht="20.25" customHeight="1" outlineLevel="1" x14ac:dyDescent="0.25">
      <c r="A62" s="1399">
        <v>2212</v>
      </c>
      <c r="B62" s="1403">
        <v>5137</v>
      </c>
      <c r="C62" s="1400">
        <v>0</v>
      </c>
      <c r="D62" s="1401"/>
      <c r="E62" s="1401"/>
      <c r="F62" s="1401"/>
      <c r="G62" s="1401">
        <v>0</v>
      </c>
      <c r="H62" s="1401">
        <v>0</v>
      </c>
      <c r="I62" s="1407">
        <f>+[4]Silnice!$B$6</f>
        <v>0</v>
      </c>
      <c r="J62" s="1406">
        <f t="shared" si="0"/>
        <v>0</v>
      </c>
      <c r="K62" s="1375"/>
      <c r="L62" s="720"/>
      <c r="M62" s="862"/>
    </row>
    <row r="63" spans="1:13" ht="20.25" customHeight="1" thickBot="1" x14ac:dyDescent="0.3">
      <c r="A63" s="1404"/>
      <c r="B63" s="1405"/>
      <c r="C63" s="1394" t="s">
        <v>196</v>
      </c>
      <c r="D63" s="1395">
        <f>SUM(D61:D62)</f>
        <v>0</v>
      </c>
      <c r="E63" s="1395">
        <v>50000</v>
      </c>
      <c r="F63" s="1395">
        <v>50000</v>
      </c>
      <c r="G63" s="1395">
        <v>50000</v>
      </c>
      <c r="H63" s="1395">
        <v>50000</v>
      </c>
      <c r="I63" s="1395">
        <f>SUM(I61:I62)</f>
        <v>50000</v>
      </c>
      <c r="J63" s="1396">
        <f t="shared" si="0"/>
        <v>0</v>
      </c>
      <c r="K63" s="658">
        <f>'Výdaje kapitol celkem'!BT21</f>
        <v>50000</v>
      </c>
      <c r="L63" s="720">
        <f>+K63-I63</f>
        <v>0</v>
      </c>
      <c r="M63" s="862"/>
    </row>
    <row r="64" spans="1:13" ht="20.25" customHeight="1" outlineLevel="1" x14ac:dyDescent="0.25">
      <c r="A64" s="1382">
        <v>3114</v>
      </c>
      <c r="B64" s="1383">
        <v>5137</v>
      </c>
      <c r="C64" s="1384" t="s">
        <v>1411</v>
      </c>
      <c r="D64" s="1385">
        <v>0</v>
      </c>
      <c r="E64" s="1385">
        <v>40000</v>
      </c>
      <c r="F64" s="1385">
        <v>40000</v>
      </c>
      <c r="G64" s="1385">
        <v>40000</v>
      </c>
      <c r="H64" s="1385">
        <v>40000</v>
      </c>
      <c r="I64" s="1385">
        <f>[3]č.p.65!$B$5</f>
        <v>0</v>
      </c>
      <c r="J64" s="1386">
        <f t="shared" si="0"/>
        <v>-40000</v>
      </c>
      <c r="K64" s="1375"/>
      <c r="L64" s="720"/>
      <c r="M64" s="862"/>
    </row>
    <row r="65" spans="1:13" ht="20.25" customHeight="1" outlineLevel="1" x14ac:dyDescent="0.25">
      <c r="A65" s="1399">
        <v>3114</v>
      </c>
      <c r="B65" s="1403">
        <v>5137</v>
      </c>
      <c r="C65" s="1400">
        <v>0</v>
      </c>
      <c r="D65" s="1401">
        <v>7000</v>
      </c>
      <c r="E65" s="1401">
        <v>10000</v>
      </c>
      <c r="F65" s="1401">
        <v>10000</v>
      </c>
      <c r="G65" s="1401">
        <v>10000</v>
      </c>
      <c r="H65" s="1401">
        <v>10000</v>
      </c>
      <c r="I65" s="1407">
        <f>[3]č.p.65!$B$6</f>
        <v>10000</v>
      </c>
      <c r="J65" s="1406">
        <f t="shared" si="0"/>
        <v>0</v>
      </c>
      <c r="K65" s="1375"/>
      <c r="L65" s="720"/>
      <c r="M65" s="862"/>
    </row>
    <row r="66" spans="1:13" ht="20.25" customHeight="1" outlineLevel="1" x14ac:dyDescent="0.25">
      <c r="A66" s="1399">
        <v>3114</v>
      </c>
      <c r="B66" s="1403">
        <v>5137</v>
      </c>
      <c r="C66" s="1400"/>
      <c r="D66" s="1401"/>
      <c r="E66" s="1401"/>
      <c r="F66" s="1401"/>
      <c r="G66" s="1401"/>
      <c r="H66" s="1401"/>
      <c r="I66" s="1407"/>
      <c r="J66" s="1406">
        <f t="shared" si="0"/>
        <v>0</v>
      </c>
      <c r="K66" s="1375"/>
      <c r="L66" s="720"/>
      <c r="M66" s="862"/>
    </row>
    <row r="67" spans="1:13" ht="20.25" customHeight="1" thickBot="1" x14ac:dyDescent="0.3">
      <c r="A67" s="1404"/>
      <c r="B67" s="1405"/>
      <c r="C67" s="1394" t="s">
        <v>260</v>
      </c>
      <c r="D67" s="1395">
        <f>SUM(D64:D66)</f>
        <v>7000</v>
      </c>
      <c r="E67" s="1395">
        <v>50000</v>
      </c>
      <c r="F67" s="1395">
        <v>50000</v>
      </c>
      <c r="G67" s="1395">
        <v>50000</v>
      </c>
      <c r="H67" s="1395">
        <v>50000</v>
      </c>
      <c r="I67" s="1395">
        <f>SUM(I64:I66)</f>
        <v>10000</v>
      </c>
      <c r="J67" s="1396">
        <f t="shared" si="0"/>
        <v>-40000</v>
      </c>
      <c r="K67" s="658">
        <f>'Výdaje kapitol celkem'!AW21</f>
        <v>10000</v>
      </c>
      <c r="L67" s="720">
        <f>+K67-I67</f>
        <v>0</v>
      </c>
      <c r="M67" s="862"/>
    </row>
    <row r="68" spans="1:13" s="653" customFormat="1" ht="17.25" thickBot="1" x14ac:dyDescent="0.35">
      <c r="A68" s="2564" t="s">
        <v>1033</v>
      </c>
      <c r="B68" s="2565"/>
      <c r="C68" s="2566"/>
      <c r="D68" s="1408">
        <f>++D60+D48+D45+D42+D36+D34+D31+D28+D20+D17+D10+D7+D67+D13+D63+D51+D55+D24</f>
        <v>1326640</v>
      </c>
      <c r="E68" s="1408">
        <v>1275000</v>
      </c>
      <c r="F68" s="1408">
        <v>1310000</v>
      </c>
      <c r="G68" s="1408">
        <v>1160000</v>
      </c>
      <c r="H68" s="1408">
        <v>1188000</v>
      </c>
      <c r="I68" s="1408">
        <f>++I60+I48+I45+I42+I36+I34+I31+I28+I20+I17+I10+I7+I67+I13+I63+I51+I55</f>
        <v>1098000</v>
      </c>
      <c r="J68" s="1409">
        <f t="shared" si="0"/>
        <v>-90000</v>
      </c>
      <c r="K68" s="1410"/>
      <c r="L68" s="1411"/>
      <c r="M68" s="862"/>
    </row>
    <row r="69" spans="1:13" x14ac:dyDescent="0.25">
      <c r="A69" s="883"/>
      <c r="B69" s="883"/>
      <c r="C69" s="883"/>
      <c r="D69" s="1373">
        <f>'Výdaje kapitol celkem'!D21</f>
        <v>1326640</v>
      </c>
      <c r="E69" s="1373">
        <v>1275000</v>
      </c>
      <c r="F69" s="1373">
        <v>1310000</v>
      </c>
      <c r="G69" s="1373">
        <v>1160000</v>
      </c>
      <c r="H69" s="1373">
        <v>1188000</v>
      </c>
      <c r="I69" s="1373">
        <f>'Výdaje kapitol celkem'!I21</f>
        <v>1098000</v>
      </c>
      <c r="J69" s="1374"/>
      <c r="K69" s="1375"/>
      <c r="L69" s="1376"/>
    </row>
    <row r="70" spans="1:13" s="769" customFormat="1" x14ac:dyDescent="0.25">
      <c r="A70" s="886"/>
      <c r="B70" s="886"/>
      <c r="C70" s="886" t="s">
        <v>265</v>
      </c>
      <c r="D70" s="1374">
        <f>+D69-D68</f>
        <v>0</v>
      </c>
      <c r="E70" s="1374">
        <v>0</v>
      </c>
      <c r="F70" s="1374">
        <v>0</v>
      </c>
      <c r="G70" s="1374">
        <v>0</v>
      </c>
      <c r="H70" s="1374">
        <v>0</v>
      </c>
      <c r="I70" s="1374">
        <f>+I69-I68</f>
        <v>0</v>
      </c>
      <c r="J70" s="1374"/>
      <c r="K70" s="1375"/>
      <c r="L70" s="1376"/>
    </row>
    <row r="71" spans="1:13" x14ac:dyDescent="0.25">
      <c r="A71" s="1355" t="s">
        <v>675</v>
      </c>
      <c r="B71" s="883"/>
      <c r="C71" s="883"/>
      <c r="D71" s="1373"/>
      <c r="E71" s="1373"/>
      <c r="F71" s="1373"/>
      <c r="G71" s="1373"/>
      <c r="H71" s="1373"/>
      <c r="I71" s="1373"/>
      <c r="J71" s="1374"/>
      <c r="K71" s="1375"/>
      <c r="L71" s="1376"/>
    </row>
  </sheetData>
  <sheetProtection algorithmName="SHA-512" hashValue="mUs34kaKo1QkFZ5Av6CsFW27wzYVjSAI3c9qFq69NTJcafa0PB1LR1qcG1Nvy7OlypGCDZkBJGslHunGKo9mzA==" saltValue="KLIcfGrMORG3tfUxd2nY0g==" spinCount="100000" sheet="1" objects="1" scenarios="1"/>
  <mergeCells count="2">
    <mergeCell ref="A2:C2"/>
    <mergeCell ref="A68:C68"/>
  </mergeCells>
  <pageMargins left="0.51181102362204722" right="0.51181102362204722" top="0.19685039370078741" bottom="0.19685039370078741" header="0.31496062992125984" footer="0.31496062992125984"/>
  <pageSetup paperSize="9" scale="5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1"/>
  <sheetViews>
    <sheetView zoomScale="91" zoomScaleNormal="91" workbookViewId="0">
      <selection activeCell="I13" sqref="I13"/>
    </sheetView>
  </sheetViews>
  <sheetFormatPr defaultColWidth="9.140625" defaultRowHeight="13.5" outlineLevelRow="1" x14ac:dyDescent="0.25"/>
  <cols>
    <col min="1" max="2" width="9.7109375" style="760" customWidth="1"/>
    <col min="3" max="3" width="63.7109375" style="760" customWidth="1"/>
    <col min="4" max="5" width="14.28515625" style="763" hidden="1" customWidth="1"/>
    <col min="6" max="6" width="12.7109375" style="763" hidden="1" customWidth="1"/>
    <col min="7" max="7" width="14.28515625" style="763" bestFit="1" customWidth="1"/>
    <col min="8" max="8" width="14.28515625" style="763" customWidth="1"/>
    <col min="9" max="9" width="14.28515625" style="763" bestFit="1" customWidth="1"/>
    <col min="10" max="10" width="10.42578125" style="764" customWidth="1"/>
    <col min="11" max="11" width="11.5703125" style="1412" bestFit="1" customWidth="1"/>
    <col min="12" max="12" width="9.140625" style="1000" customWidth="1"/>
    <col min="13" max="16384" width="9.140625" style="760"/>
  </cols>
  <sheetData>
    <row r="1" spans="1:13" s="781" customFormat="1" ht="16.5" x14ac:dyDescent="0.3">
      <c r="A1" s="1362" t="s">
        <v>1427</v>
      </c>
      <c r="B1" s="1362"/>
      <c r="C1" s="1363"/>
      <c r="D1" s="1364"/>
      <c r="E1" s="1364"/>
      <c r="F1" s="1364"/>
      <c r="G1" s="1364"/>
      <c r="H1" s="1364"/>
      <c r="I1" s="1364"/>
      <c r="J1" s="1365"/>
      <c r="K1" s="1366"/>
      <c r="L1" s="1367"/>
    </row>
    <row r="2" spans="1:13" s="1372" customFormat="1" ht="16.5" x14ac:dyDescent="0.3">
      <c r="A2" s="2562" t="s">
        <v>942</v>
      </c>
      <c r="B2" s="2562"/>
      <c r="C2" s="2563"/>
      <c r="D2" s="1368"/>
      <c r="E2" s="1368"/>
      <c r="F2" s="1368"/>
      <c r="G2" s="1368"/>
      <c r="H2" s="1368"/>
      <c r="I2" s="1368"/>
      <c r="J2" s="1369"/>
      <c r="K2" s="1370"/>
      <c r="L2" s="1371"/>
    </row>
    <row r="3" spans="1:13" ht="14.25" thickBot="1" x14ac:dyDescent="0.3">
      <c r="A3" s="883"/>
      <c r="B3" s="883"/>
      <c r="C3" s="883"/>
      <c r="D3" s="1373"/>
      <c r="E3" s="1373"/>
      <c r="F3" s="1373"/>
      <c r="G3" s="1373"/>
      <c r="H3" s="1373"/>
      <c r="I3" s="892"/>
      <c r="J3" s="1374"/>
      <c r="K3" s="1375"/>
      <c r="L3" s="1376"/>
    </row>
    <row r="4" spans="1:13" ht="27.75" thickBot="1" x14ac:dyDescent="0.3">
      <c r="A4" s="1377" t="s">
        <v>1</v>
      </c>
      <c r="B4" s="1378" t="s">
        <v>102</v>
      </c>
      <c r="C4" s="1379" t="s">
        <v>6</v>
      </c>
      <c r="D4" s="1380" t="s">
        <v>1856</v>
      </c>
      <c r="E4" s="1380" t="s">
        <v>1396</v>
      </c>
      <c r="F4" s="1380" t="s">
        <v>1807</v>
      </c>
      <c r="G4" s="1380" t="s">
        <v>1914</v>
      </c>
      <c r="H4" s="1380" t="s">
        <v>2097</v>
      </c>
      <c r="I4" s="1380" t="s">
        <v>2140</v>
      </c>
      <c r="J4" s="1381" t="s">
        <v>5</v>
      </c>
      <c r="K4" s="1375" t="s">
        <v>1150</v>
      </c>
      <c r="L4" s="1376" t="s">
        <v>935</v>
      </c>
    </row>
    <row r="5" spans="1:13" hidden="1" outlineLevel="1" x14ac:dyDescent="0.25">
      <c r="A5" s="1382">
        <v>6409</v>
      </c>
      <c r="B5" s="1383">
        <v>5139</v>
      </c>
      <c r="C5" s="1384"/>
      <c r="D5" s="1385"/>
      <c r="E5" s="1385"/>
      <c r="F5" s="1385"/>
      <c r="G5" s="1385"/>
      <c r="H5" s="1385"/>
      <c r="I5" s="1385"/>
      <c r="J5" s="1386">
        <f>+F5-I5</f>
        <v>0</v>
      </c>
      <c r="K5" s="1375"/>
      <c r="L5" s="1376"/>
    </row>
    <row r="6" spans="1:13" hidden="1" outlineLevel="1" x14ac:dyDescent="0.25">
      <c r="A6" s="1387">
        <v>6409</v>
      </c>
      <c r="B6" s="1388">
        <v>5139</v>
      </c>
      <c r="C6" s="1389"/>
      <c r="D6" s="1390"/>
      <c r="E6" s="1390"/>
      <c r="F6" s="1390"/>
      <c r="G6" s="1390"/>
      <c r="H6" s="1390"/>
      <c r="I6" s="1390"/>
      <c r="J6" s="1391">
        <f t="shared" ref="J6" si="0">+F6-I6</f>
        <v>0</v>
      </c>
      <c r="K6" s="1375"/>
      <c r="L6" s="1376"/>
    </row>
    <row r="7" spans="1:13" s="998" customFormat="1" ht="18" customHeight="1" collapsed="1" thickBot="1" x14ac:dyDescent="0.3">
      <c r="A7" s="1392"/>
      <c r="B7" s="1393"/>
      <c r="C7" s="1394" t="s">
        <v>614</v>
      </c>
      <c r="D7" s="1395">
        <v>0</v>
      </c>
      <c r="E7" s="1395">
        <v>0</v>
      </c>
      <c r="F7" s="1395">
        <v>0</v>
      </c>
      <c r="G7" s="1395">
        <v>0</v>
      </c>
      <c r="H7" s="1395">
        <v>0</v>
      </c>
      <c r="I7" s="1395">
        <f>SUM(I5:I6)</f>
        <v>0</v>
      </c>
      <c r="J7" s="1396">
        <f>+I7-H7</f>
        <v>0</v>
      </c>
      <c r="K7" s="658">
        <f>'Výdaje kapitol celkem'!M22</f>
        <v>0</v>
      </c>
      <c r="L7" s="720">
        <f>+K7-I7</f>
        <v>0</v>
      </c>
      <c r="M7" s="862"/>
    </row>
    <row r="8" spans="1:13" ht="18" customHeight="1" outlineLevel="1" x14ac:dyDescent="0.25">
      <c r="A8" s="1382">
        <v>6112</v>
      </c>
      <c r="B8" s="1383">
        <v>5139</v>
      </c>
      <c r="C8" s="1384" t="s">
        <v>1413</v>
      </c>
      <c r="D8" s="1385">
        <v>45000</v>
      </c>
      <c r="E8" s="1385">
        <v>45000</v>
      </c>
      <c r="F8" s="1385">
        <v>45000</v>
      </c>
      <c r="G8" s="1385">
        <v>45000</v>
      </c>
      <c r="H8" s="1385">
        <v>45000</v>
      </c>
      <c r="I8" s="1385">
        <f>[3]Zastupitelé!$B$18</f>
        <v>45000</v>
      </c>
      <c r="J8" s="1386">
        <f t="shared" ref="J8:J71" si="1">+I8-H8</f>
        <v>0</v>
      </c>
      <c r="K8" s="1375"/>
      <c r="L8" s="1376"/>
    </row>
    <row r="9" spans="1:13" ht="18" customHeight="1" outlineLevel="1" x14ac:dyDescent="0.25">
      <c r="A9" s="1387">
        <v>6112</v>
      </c>
      <c r="B9" s="1388">
        <v>5139</v>
      </c>
      <c r="C9" s="1389" t="s">
        <v>622</v>
      </c>
      <c r="D9" s="1390">
        <v>0</v>
      </c>
      <c r="E9" s="1390">
        <v>0</v>
      </c>
      <c r="F9" s="1390">
        <v>0</v>
      </c>
      <c r="G9" s="1390">
        <v>0</v>
      </c>
      <c r="H9" s="1390">
        <v>0</v>
      </c>
      <c r="I9" s="1390">
        <f>[3]Zastupitelé!$B$19</f>
        <v>0</v>
      </c>
      <c r="J9" s="1391">
        <f t="shared" si="1"/>
        <v>0</v>
      </c>
      <c r="K9" s="1375"/>
      <c r="L9" s="1376"/>
    </row>
    <row r="10" spans="1:13" s="998" customFormat="1" ht="18" customHeight="1" thickBot="1" x14ac:dyDescent="0.3">
      <c r="A10" s="1392"/>
      <c r="B10" s="1393"/>
      <c r="C10" s="1394" t="s">
        <v>615</v>
      </c>
      <c r="D10" s="1395">
        <f>SUM(D8:D9)</f>
        <v>45000</v>
      </c>
      <c r="E10" s="1395">
        <v>45000</v>
      </c>
      <c r="F10" s="1395">
        <v>45000</v>
      </c>
      <c r="G10" s="1395">
        <v>45000</v>
      </c>
      <c r="H10" s="1395">
        <v>45000</v>
      </c>
      <c r="I10" s="1395">
        <f>SUM(I8:I9)</f>
        <v>45000</v>
      </c>
      <c r="J10" s="1396">
        <f t="shared" si="1"/>
        <v>0</v>
      </c>
      <c r="K10" s="658">
        <f>'Výdaje kapitol celkem'!N22</f>
        <v>45000</v>
      </c>
      <c r="L10" s="720">
        <f>+K10-I10</f>
        <v>0</v>
      </c>
      <c r="M10" s="862"/>
    </row>
    <row r="11" spans="1:13" ht="18" customHeight="1" outlineLevel="1" x14ac:dyDescent="0.25">
      <c r="A11" s="1382">
        <v>6117</v>
      </c>
      <c r="B11" s="1383">
        <v>5139</v>
      </c>
      <c r="C11" s="1384"/>
      <c r="D11" s="1385">
        <v>10380</v>
      </c>
      <c r="E11" s="1385"/>
      <c r="F11" s="1385"/>
      <c r="G11" s="1385"/>
      <c r="H11" s="1385"/>
      <c r="I11" s="1385"/>
      <c r="J11" s="1386">
        <f t="shared" si="1"/>
        <v>0</v>
      </c>
      <c r="K11" s="1375"/>
      <c r="L11" s="1376"/>
    </row>
    <row r="12" spans="1:13" ht="18" customHeight="1" outlineLevel="1" x14ac:dyDescent="0.25">
      <c r="A12" s="1387">
        <v>6171</v>
      </c>
      <c r="B12" s="1388">
        <v>5139</v>
      </c>
      <c r="C12" s="1389">
        <v>0</v>
      </c>
      <c r="D12" s="1390">
        <v>0</v>
      </c>
      <c r="E12" s="1390">
        <v>0</v>
      </c>
      <c r="F12" s="1390">
        <v>0</v>
      </c>
      <c r="G12" s="1390">
        <v>0</v>
      </c>
      <c r="H12" s="1390">
        <v>0</v>
      </c>
      <c r="I12" s="1390">
        <f>'[2]Volby '!$B$19</f>
        <v>17138</v>
      </c>
      <c r="J12" s="1391">
        <f t="shared" si="1"/>
        <v>17138</v>
      </c>
      <c r="K12" s="1375"/>
      <c r="L12" s="1376"/>
    </row>
    <row r="13" spans="1:13" ht="18" customHeight="1" outlineLevel="1" x14ac:dyDescent="0.25">
      <c r="A13" s="1387">
        <v>6117</v>
      </c>
      <c r="B13" s="1388">
        <v>5139</v>
      </c>
      <c r="C13" s="1389"/>
      <c r="D13" s="1390"/>
      <c r="E13" s="1390"/>
      <c r="F13" s="1390"/>
      <c r="G13" s="1390"/>
      <c r="H13" s="1390"/>
      <c r="I13" s="1390"/>
      <c r="J13" s="1391">
        <f t="shared" si="1"/>
        <v>0</v>
      </c>
      <c r="K13" s="1375"/>
      <c r="L13" s="1376"/>
    </row>
    <row r="14" spans="1:13" s="998" customFormat="1" ht="18" customHeight="1" thickBot="1" x14ac:dyDescent="0.3">
      <c r="A14" s="1392"/>
      <c r="B14" s="1393"/>
      <c r="C14" s="1394" t="s">
        <v>1391</v>
      </c>
      <c r="D14" s="1395">
        <f>SUM(D11:D13)</f>
        <v>10380</v>
      </c>
      <c r="E14" s="1395">
        <v>0</v>
      </c>
      <c r="F14" s="1395">
        <v>0</v>
      </c>
      <c r="G14" s="1395">
        <v>0</v>
      </c>
      <c r="H14" s="1395">
        <v>0</v>
      </c>
      <c r="I14" s="1395">
        <f>SUM(I11:I13)</f>
        <v>17138</v>
      </c>
      <c r="J14" s="1396">
        <f t="shared" si="1"/>
        <v>17138</v>
      </c>
      <c r="K14" s="658">
        <f>'Výdaje kapitol celkem'!O22</f>
        <v>17138</v>
      </c>
      <c r="L14" s="720">
        <f>+K14-I14</f>
        <v>0</v>
      </c>
      <c r="M14" s="862"/>
    </row>
    <row r="15" spans="1:13" ht="18" customHeight="1" outlineLevel="1" x14ac:dyDescent="0.25">
      <c r="A15" s="1382">
        <v>6171</v>
      </c>
      <c r="B15" s="1383">
        <v>5139</v>
      </c>
      <c r="C15" s="1384" t="s">
        <v>1408</v>
      </c>
      <c r="D15" s="1385">
        <v>550000</v>
      </c>
      <c r="E15" s="1385">
        <v>550000</v>
      </c>
      <c r="F15" s="1385">
        <v>550000</v>
      </c>
      <c r="G15" s="1385">
        <v>550000</v>
      </c>
      <c r="H15" s="1385">
        <v>550000</v>
      </c>
      <c r="I15" s="1385">
        <f>[3]Správa!$B$21</f>
        <v>550000</v>
      </c>
      <c r="J15" s="1386">
        <f t="shared" si="1"/>
        <v>0</v>
      </c>
      <c r="K15" s="1375"/>
      <c r="L15" s="1376"/>
    </row>
    <row r="16" spans="1:13" ht="18" customHeight="1" outlineLevel="1" x14ac:dyDescent="0.25">
      <c r="A16" s="1387">
        <v>6171</v>
      </c>
      <c r="B16" s="1388">
        <v>5139</v>
      </c>
      <c r="C16" s="1389">
        <v>0</v>
      </c>
      <c r="D16" s="1390">
        <v>0</v>
      </c>
      <c r="E16" s="1390">
        <v>0</v>
      </c>
      <c r="F16" s="1390">
        <v>0</v>
      </c>
      <c r="G16" s="1390">
        <v>0</v>
      </c>
      <c r="H16" s="1390">
        <v>0</v>
      </c>
      <c r="I16" s="1390">
        <v>0</v>
      </c>
      <c r="J16" s="1391">
        <f t="shared" si="1"/>
        <v>0</v>
      </c>
      <c r="K16" s="1375"/>
      <c r="L16" s="1376"/>
    </row>
    <row r="17" spans="1:13" ht="18" customHeight="1" outlineLevel="1" x14ac:dyDescent="0.25">
      <c r="A17" s="1387">
        <v>6171</v>
      </c>
      <c r="B17" s="1388">
        <v>5139</v>
      </c>
      <c r="C17" s="1389"/>
      <c r="D17" s="1390"/>
      <c r="E17" s="1390"/>
      <c r="F17" s="1390"/>
      <c r="G17" s="1390"/>
      <c r="H17" s="1390"/>
      <c r="I17" s="1390"/>
      <c r="J17" s="1391">
        <f t="shared" si="1"/>
        <v>0</v>
      </c>
      <c r="K17" s="1375"/>
      <c r="L17" s="1376"/>
    </row>
    <row r="18" spans="1:13" s="998" customFormat="1" ht="18" customHeight="1" thickBot="1" x14ac:dyDescent="0.3">
      <c r="A18" s="1392"/>
      <c r="B18" s="1393"/>
      <c r="C18" s="1394" t="s">
        <v>261</v>
      </c>
      <c r="D18" s="1395">
        <f>SUM(D15:D17)</f>
        <v>550000</v>
      </c>
      <c r="E18" s="1395">
        <v>550000</v>
      </c>
      <c r="F18" s="1395">
        <v>550000</v>
      </c>
      <c r="G18" s="1395">
        <v>550000</v>
      </c>
      <c r="H18" s="1395">
        <v>550000</v>
      </c>
      <c r="I18" s="1395">
        <f>SUM(I15:I17)</f>
        <v>550000</v>
      </c>
      <c r="J18" s="1396">
        <f t="shared" si="1"/>
        <v>0</v>
      </c>
      <c r="K18" s="658">
        <f>'Výdaje kapitol celkem'!P22</f>
        <v>550000</v>
      </c>
      <c r="L18" s="720">
        <f>+K18-I18</f>
        <v>0</v>
      </c>
      <c r="M18" s="862"/>
    </row>
    <row r="19" spans="1:13" ht="18" customHeight="1" outlineLevel="1" x14ac:dyDescent="0.25">
      <c r="A19" s="1382">
        <v>4351</v>
      </c>
      <c r="B19" s="1383">
        <v>5139</v>
      </c>
      <c r="C19" s="1384">
        <v>0</v>
      </c>
      <c r="D19" s="1385">
        <v>70000</v>
      </c>
      <c r="E19" s="1385">
        <v>70000</v>
      </c>
      <c r="F19" s="1385">
        <v>70000</v>
      </c>
      <c r="G19" s="1385">
        <v>70000</v>
      </c>
      <c r="H19" s="1385">
        <v>70000</v>
      </c>
      <c r="I19" s="1385">
        <f>'[3]Pečovatelská služba'!$B$19</f>
        <v>70000</v>
      </c>
      <c r="J19" s="1386">
        <f t="shared" si="1"/>
        <v>0</v>
      </c>
      <c r="K19" s="1375"/>
      <c r="L19" s="720"/>
      <c r="M19" s="862"/>
    </row>
    <row r="20" spans="1:13" ht="18" customHeight="1" outlineLevel="1" x14ac:dyDescent="0.25">
      <c r="A20" s="1387">
        <v>4351</v>
      </c>
      <c r="B20" s="1388">
        <v>5139</v>
      </c>
      <c r="C20" s="1389">
        <v>0</v>
      </c>
      <c r="D20" s="1398">
        <v>0</v>
      </c>
      <c r="E20" s="1398">
        <v>0</v>
      </c>
      <c r="F20" s="1398">
        <v>0</v>
      </c>
      <c r="G20" s="1398">
        <v>0</v>
      </c>
      <c r="H20" s="1398">
        <v>0</v>
      </c>
      <c r="I20" s="1398">
        <f>'[3]Pečovatelská služba'!$B$20</f>
        <v>0</v>
      </c>
      <c r="J20" s="1397">
        <f t="shared" si="1"/>
        <v>0</v>
      </c>
      <c r="K20" s="1375"/>
      <c r="L20" s="720"/>
      <c r="M20" s="862"/>
    </row>
    <row r="21" spans="1:13" s="998" customFormat="1" ht="18" customHeight="1" thickBot="1" x14ac:dyDescent="0.3">
      <c r="A21" s="1392"/>
      <c r="B21" s="1393"/>
      <c r="C21" s="1394" t="s">
        <v>262</v>
      </c>
      <c r="D21" s="1395">
        <f>SUM(D19:D20)</f>
        <v>70000</v>
      </c>
      <c r="E21" s="1395">
        <v>70000</v>
      </c>
      <c r="F21" s="1395">
        <v>70000</v>
      </c>
      <c r="G21" s="1395">
        <v>70000</v>
      </c>
      <c r="H21" s="1395">
        <v>70000</v>
      </c>
      <c r="I21" s="1395">
        <f>SUM(I19:I20)</f>
        <v>70000</v>
      </c>
      <c r="J21" s="1396">
        <f t="shared" si="1"/>
        <v>0</v>
      </c>
      <c r="K21" s="658">
        <f>'Výdaje kapitol celkem'!U22</f>
        <v>70000</v>
      </c>
      <c r="L21" s="720">
        <f>+K21-I21</f>
        <v>0</v>
      </c>
      <c r="M21" s="862"/>
    </row>
    <row r="22" spans="1:13" ht="18" hidden="1" customHeight="1" outlineLevel="1" x14ac:dyDescent="0.25">
      <c r="A22" s="1382">
        <v>5311</v>
      </c>
      <c r="B22" s="1383">
        <v>5139</v>
      </c>
      <c r="C22" s="1384"/>
      <c r="D22" s="1385"/>
      <c r="E22" s="1385"/>
      <c r="F22" s="1385"/>
      <c r="G22" s="1385"/>
      <c r="H22" s="1385"/>
      <c r="I22" s="1385"/>
      <c r="J22" s="1386">
        <f t="shared" si="1"/>
        <v>0</v>
      </c>
      <c r="K22" s="1375"/>
      <c r="L22" s="720"/>
      <c r="M22" s="862"/>
    </row>
    <row r="23" spans="1:13" ht="18" hidden="1" customHeight="1" outlineLevel="1" x14ac:dyDescent="0.25">
      <c r="A23" s="1387">
        <v>5311</v>
      </c>
      <c r="B23" s="1388">
        <v>5139</v>
      </c>
      <c r="C23" s="1389"/>
      <c r="D23" s="1398"/>
      <c r="E23" s="1398"/>
      <c r="F23" s="1398"/>
      <c r="G23" s="1398"/>
      <c r="H23" s="1398"/>
      <c r="I23" s="1398"/>
      <c r="J23" s="1397">
        <f t="shared" si="1"/>
        <v>0</v>
      </c>
      <c r="K23" s="1375"/>
      <c r="L23" s="720"/>
      <c r="M23" s="862"/>
    </row>
    <row r="24" spans="1:13" s="998" customFormat="1" ht="18" customHeight="1" collapsed="1" thickBot="1" x14ac:dyDescent="0.3">
      <c r="A24" s="1392"/>
      <c r="B24" s="1393"/>
      <c r="C24" s="1394" t="s">
        <v>176</v>
      </c>
      <c r="D24" s="1395">
        <v>0</v>
      </c>
      <c r="E24" s="1395">
        <v>0</v>
      </c>
      <c r="F24" s="1395">
        <v>0</v>
      </c>
      <c r="G24" s="1395">
        <v>0</v>
      </c>
      <c r="H24" s="1395">
        <v>0</v>
      </c>
      <c r="I24" s="1395">
        <f>SUM(I22:I23)</f>
        <v>0</v>
      </c>
      <c r="J24" s="1396">
        <f t="shared" si="1"/>
        <v>0</v>
      </c>
      <c r="K24" s="658">
        <f>'Výdaje kapitol celkem'!V22</f>
        <v>0</v>
      </c>
      <c r="L24" s="720">
        <f>+K24-I24</f>
        <v>0</v>
      </c>
      <c r="M24" s="862"/>
    </row>
    <row r="25" spans="1:13" ht="18" customHeight="1" outlineLevel="1" x14ac:dyDescent="0.25">
      <c r="A25" s="1382" t="s">
        <v>245</v>
      </c>
      <c r="B25" s="1383">
        <v>5139</v>
      </c>
      <c r="C25" s="1384" t="s">
        <v>1410</v>
      </c>
      <c r="D25" s="1385">
        <v>10000</v>
      </c>
      <c r="E25" s="1385">
        <v>20000</v>
      </c>
      <c r="F25" s="1385">
        <v>20000</v>
      </c>
      <c r="G25" s="1385">
        <v>20000</v>
      </c>
      <c r="H25" s="1385">
        <v>20000</v>
      </c>
      <c r="I25" s="1385">
        <f>'[3]Městská policie'!$B$29</f>
        <v>20000</v>
      </c>
      <c r="J25" s="1386">
        <f t="shared" si="1"/>
        <v>0</v>
      </c>
      <c r="K25" s="1375"/>
      <c r="L25" s="720"/>
      <c r="M25" s="862"/>
    </row>
    <row r="26" spans="1:13" ht="18" customHeight="1" outlineLevel="1" x14ac:dyDescent="0.25">
      <c r="A26" s="1387" t="s">
        <v>245</v>
      </c>
      <c r="B26" s="1388">
        <v>5139</v>
      </c>
      <c r="C26" s="1389" t="s">
        <v>1246</v>
      </c>
      <c r="D26" s="1390">
        <v>10000</v>
      </c>
      <c r="E26" s="1390">
        <v>10000</v>
      </c>
      <c r="F26" s="1390">
        <v>10000</v>
      </c>
      <c r="G26" s="1390">
        <v>10000</v>
      </c>
      <c r="H26" s="1390">
        <v>10000</v>
      </c>
      <c r="I26" s="1390">
        <f>'[3]Městská policie'!$B$30</f>
        <v>10000</v>
      </c>
      <c r="J26" s="1397">
        <f t="shared" si="1"/>
        <v>0</v>
      </c>
      <c r="K26" s="1375"/>
      <c r="L26" s="720"/>
      <c r="M26" s="862"/>
    </row>
    <row r="27" spans="1:13" s="998" customFormat="1" ht="18" customHeight="1" thickBot="1" x14ac:dyDescent="0.3">
      <c r="A27" s="1392"/>
      <c r="B27" s="1393"/>
      <c r="C27" s="1394" t="s">
        <v>309</v>
      </c>
      <c r="D27" s="1395">
        <f>SUM(D25:D26)</f>
        <v>20000</v>
      </c>
      <c r="E27" s="1395">
        <v>30000</v>
      </c>
      <c r="F27" s="1395">
        <v>30000</v>
      </c>
      <c r="G27" s="1395">
        <v>30000</v>
      </c>
      <c r="H27" s="1395">
        <v>30000</v>
      </c>
      <c r="I27" s="1395">
        <f>SUM(I25:I26)</f>
        <v>30000</v>
      </c>
      <c r="J27" s="1396">
        <f t="shared" si="1"/>
        <v>0</v>
      </c>
      <c r="K27" s="658">
        <f>'Výdaje kapitol celkem'!W22</f>
        <v>30000</v>
      </c>
      <c r="L27" s="720">
        <f>+K27-I27</f>
        <v>0</v>
      </c>
      <c r="M27" s="862"/>
    </row>
    <row r="28" spans="1:13" ht="18" customHeight="1" outlineLevel="1" x14ac:dyDescent="0.25">
      <c r="A28" s="1382">
        <v>3319</v>
      </c>
      <c r="B28" s="1383">
        <v>5139</v>
      </c>
      <c r="C28" s="1384" t="s">
        <v>1421</v>
      </c>
      <c r="D28" s="1385">
        <v>4000</v>
      </c>
      <c r="E28" s="1385">
        <v>4000</v>
      </c>
      <c r="F28" s="1385">
        <v>4000</v>
      </c>
      <c r="G28" s="1385">
        <v>4000</v>
      </c>
      <c r="H28" s="1385">
        <v>4000</v>
      </c>
      <c r="I28" s="1385">
        <f>[3]Kronika!$B$12</f>
        <v>4000</v>
      </c>
      <c r="J28" s="1386">
        <f t="shared" si="1"/>
        <v>0</v>
      </c>
      <c r="K28" s="1375"/>
      <c r="L28" s="720"/>
      <c r="M28" s="862"/>
    </row>
    <row r="29" spans="1:13" ht="18" customHeight="1" outlineLevel="1" x14ac:dyDescent="0.25">
      <c r="A29" s="1387">
        <v>3319</v>
      </c>
      <c r="B29" s="1388">
        <v>5139</v>
      </c>
      <c r="C29" s="1389">
        <v>0</v>
      </c>
      <c r="D29" s="1390">
        <v>0</v>
      </c>
      <c r="E29" s="1390"/>
      <c r="F29" s="1390"/>
      <c r="G29" s="1390"/>
      <c r="H29" s="1390"/>
      <c r="I29" s="1390"/>
      <c r="J29" s="1397">
        <f t="shared" si="1"/>
        <v>0</v>
      </c>
      <c r="K29" s="1375"/>
      <c r="L29" s="720"/>
      <c r="M29" s="862"/>
    </row>
    <row r="30" spans="1:13" s="998" customFormat="1" ht="18" customHeight="1" thickBot="1" x14ac:dyDescent="0.3">
      <c r="A30" s="1392"/>
      <c r="B30" s="1393"/>
      <c r="C30" s="1394" t="s">
        <v>616</v>
      </c>
      <c r="D30" s="1395">
        <v>4000</v>
      </c>
      <c r="E30" s="1395">
        <v>4000</v>
      </c>
      <c r="F30" s="1395">
        <v>4000</v>
      </c>
      <c r="G30" s="1395">
        <v>4000</v>
      </c>
      <c r="H30" s="1395">
        <v>4000</v>
      </c>
      <c r="I30" s="1395">
        <f>SUM(I28:I29)</f>
        <v>4000</v>
      </c>
      <c r="J30" s="1396">
        <f t="shared" si="1"/>
        <v>0</v>
      </c>
      <c r="K30" s="658">
        <f>'Výdaje kapitol celkem'!X22</f>
        <v>4000</v>
      </c>
      <c r="L30" s="720">
        <f>+K30-I30</f>
        <v>0</v>
      </c>
      <c r="M30" s="862"/>
    </row>
    <row r="31" spans="1:13" ht="18" customHeight="1" outlineLevel="1" x14ac:dyDescent="0.25">
      <c r="A31" s="1382">
        <v>3314</v>
      </c>
      <c r="B31" s="1383">
        <v>5139</v>
      </c>
      <c r="C31" s="1384">
        <v>0</v>
      </c>
      <c r="D31" s="1385">
        <v>25000</v>
      </c>
      <c r="E31" s="1385">
        <v>25000</v>
      </c>
      <c r="F31" s="1385">
        <v>25000</v>
      </c>
      <c r="G31" s="1385">
        <v>25000</v>
      </c>
      <c r="H31" s="1385">
        <v>25000</v>
      </c>
      <c r="I31" s="1385">
        <f>[3]Knihovna!$B$20</f>
        <v>25000</v>
      </c>
      <c r="J31" s="1386">
        <f t="shared" si="1"/>
        <v>0</v>
      </c>
      <c r="K31" s="1375"/>
      <c r="L31" s="720"/>
      <c r="M31" s="862"/>
    </row>
    <row r="32" spans="1:13" ht="18" customHeight="1" outlineLevel="1" x14ac:dyDescent="0.25">
      <c r="A32" s="1387">
        <v>3314</v>
      </c>
      <c r="B32" s="1388">
        <v>5139</v>
      </c>
      <c r="C32" s="1389">
        <v>0</v>
      </c>
      <c r="D32" s="1390">
        <v>15000</v>
      </c>
      <c r="E32" s="1390"/>
      <c r="F32" s="1390"/>
      <c r="G32" s="1390"/>
      <c r="H32" s="1390"/>
      <c r="I32" s="1390"/>
      <c r="J32" s="1397">
        <f t="shared" si="1"/>
        <v>0</v>
      </c>
      <c r="K32" s="1375"/>
      <c r="L32" s="720"/>
      <c r="M32" s="862"/>
    </row>
    <row r="33" spans="1:13" s="998" customFormat="1" ht="18" customHeight="1" thickBot="1" x14ac:dyDescent="0.3">
      <c r="A33" s="1392"/>
      <c r="B33" s="1393"/>
      <c r="C33" s="1394" t="s">
        <v>238</v>
      </c>
      <c r="D33" s="1395">
        <v>40000</v>
      </c>
      <c r="E33" s="1395">
        <v>25000</v>
      </c>
      <c r="F33" s="1395">
        <v>25000</v>
      </c>
      <c r="G33" s="1395">
        <v>25000</v>
      </c>
      <c r="H33" s="1395">
        <v>25000</v>
      </c>
      <c r="I33" s="1395">
        <f>SUM(I31:I32)</f>
        <v>25000</v>
      </c>
      <c r="J33" s="1396">
        <f t="shared" si="1"/>
        <v>0</v>
      </c>
      <c r="K33" s="658">
        <f>'Výdaje kapitol celkem'!Y22</f>
        <v>25000</v>
      </c>
      <c r="L33" s="720">
        <f>+K33-I33</f>
        <v>0</v>
      </c>
      <c r="M33" s="862"/>
    </row>
    <row r="34" spans="1:13" ht="18" hidden="1" customHeight="1" outlineLevel="1" x14ac:dyDescent="0.25">
      <c r="A34" s="1382">
        <v>3349</v>
      </c>
      <c r="B34" s="1383">
        <v>5139</v>
      </c>
      <c r="C34" s="1384" t="s">
        <v>625</v>
      </c>
      <c r="D34" s="1385"/>
      <c r="E34" s="1385"/>
      <c r="F34" s="1385"/>
      <c r="G34" s="1385"/>
      <c r="H34" s="1385"/>
      <c r="I34" s="1385"/>
      <c r="J34" s="1386">
        <f t="shared" si="1"/>
        <v>0</v>
      </c>
      <c r="K34" s="1375"/>
      <c r="L34" s="720"/>
      <c r="M34" s="862"/>
    </row>
    <row r="35" spans="1:13" s="998" customFormat="1" ht="18" customHeight="1" collapsed="1" thickBot="1" x14ac:dyDescent="0.3">
      <c r="A35" s="1392"/>
      <c r="B35" s="1393"/>
      <c r="C35" s="1394" t="s">
        <v>179</v>
      </c>
      <c r="D35" s="1395">
        <v>0</v>
      </c>
      <c r="E35" s="1395">
        <v>0</v>
      </c>
      <c r="F35" s="1395">
        <v>0</v>
      </c>
      <c r="G35" s="1395">
        <v>0</v>
      </c>
      <c r="H35" s="1395">
        <v>0</v>
      </c>
      <c r="I35" s="1395">
        <f>SUM(I34)</f>
        <v>0</v>
      </c>
      <c r="J35" s="1396">
        <f t="shared" si="1"/>
        <v>0</v>
      </c>
      <c r="K35" s="658">
        <f>'Výdaje kapitol celkem'!Z22</f>
        <v>0</v>
      </c>
      <c r="L35" s="720">
        <f>+K35-I35</f>
        <v>0</v>
      </c>
      <c r="M35" s="862"/>
    </row>
    <row r="36" spans="1:13" ht="18" customHeight="1" outlineLevel="1" x14ac:dyDescent="0.25">
      <c r="A36" s="1382">
        <v>3359</v>
      </c>
      <c r="B36" s="1383">
        <v>5139</v>
      </c>
      <c r="C36" s="1384">
        <v>0</v>
      </c>
      <c r="D36" s="1385">
        <v>40000</v>
      </c>
      <c r="E36" s="1385">
        <v>20000</v>
      </c>
      <c r="F36" s="1385">
        <v>20000</v>
      </c>
      <c r="G36" s="1385">
        <v>20000</v>
      </c>
      <c r="H36" s="1385">
        <v>20000</v>
      </c>
      <c r="I36" s="1385">
        <f>[3]Kultura!$B$15</f>
        <v>20000</v>
      </c>
      <c r="J36" s="1386">
        <f t="shared" si="1"/>
        <v>0</v>
      </c>
      <c r="K36" s="1375"/>
      <c r="L36" s="720"/>
      <c r="M36" s="862"/>
    </row>
    <row r="37" spans="1:13" ht="18" hidden="1" customHeight="1" outlineLevel="1" x14ac:dyDescent="0.25">
      <c r="A37" s="1387">
        <v>3359</v>
      </c>
      <c r="B37" s="1388">
        <v>5139</v>
      </c>
      <c r="C37" s="1389">
        <v>0</v>
      </c>
      <c r="D37" s="1390">
        <v>0</v>
      </c>
      <c r="E37" s="1390"/>
      <c r="F37" s="1390"/>
      <c r="G37" s="1390"/>
      <c r="H37" s="1390"/>
      <c r="I37" s="1390"/>
      <c r="J37" s="1391">
        <f t="shared" si="1"/>
        <v>0</v>
      </c>
      <c r="K37" s="1375"/>
      <c r="L37" s="720"/>
      <c r="M37" s="862"/>
    </row>
    <row r="38" spans="1:13" ht="18" customHeight="1" outlineLevel="1" x14ac:dyDescent="0.25">
      <c r="A38" s="1387">
        <v>3359</v>
      </c>
      <c r="B38" s="1388">
        <v>5139</v>
      </c>
      <c r="C38" s="1389" t="s">
        <v>1249</v>
      </c>
      <c r="D38" s="1390">
        <v>20000</v>
      </c>
      <c r="E38" s="1390">
        <v>40000</v>
      </c>
      <c r="F38" s="1390">
        <v>40000</v>
      </c>
      <c r="G38" s="1390">
        <v>40000</v>
      </c>
      <c r="H38" s="1390">
        <v>40000</v>
      </c>
      <c r="I38" s="1390">
        <f>[3]Kultura!$B$14</f>
        <v>40000</v>
      </c>
      <c r="J38" s="1391">
        <f t="shared" si="1"/>
        <v>0</v>
      </c>
      <c r="K38" s="1375"/>
      <c r="L38" s="720"/>
      <c r="M38" s="862"/>
    </row>
    <row r="39" spans="1:13" ht="18" hidden="1" customHeight="1" outlineLevel="1" x14ac:dyDescent="0.25">
      <c r="A39" s="1399">
        <v>3359</v>
      </c>
      <c r="B39" s="1403">
        <v>5139</v>
      </c>
      <c r="C39" s="1400"/>
      <c r="D39" s="1401"/>
      <c r="E39" s="1401"/>
      <c r="F39" s="1401"/>
      <c r="G39" s="1401"/>
      <c r="H39" s="1401"/>
      <c r="I39" s="1401"/>
      <c r="J39" s="1402">
        <f t="shared" si="1"/>
        <v>0</v>
      </c>
      <c r="K39" s="1375"/>
      <c r="L39" s="720"/>
      <c r="M39" s="862"/>
    </row>
    <row r="40" spans="1:13" ht="18" customHeight="1" outlineLevel="1" x14ac:dyDescent="0.25">
      <c r="A40" s="1399">
        <v>3359</v>
      </c>
      <c r="B40" s="1403">
        <v>5139</v>
      </c>
      <c r="C40" s="1400"/>
      <c r="D40" s="1401"/>
      <c r="E40" s="1401"/>
      <c r="F40" s="1401"/>
      <c r="G40" s="1401"/>
      <c r="H40" s="1401"/>
      <c r="I40" s="1401"/>
      <c r="J40" s="1402">
        <f t="shared" si="1"/>
        <v>0</v>
      </c>
      <c r="K40" s="1375"/>
      <c r="L40" s="720"/>
      <c r="M40" s="862"/>
    </row>
    <row r="41" spans="1:13" s="998" customFormat="1" ht="18" customHeight="1" thickBot="1" x14ac:dyDescent="0.3">
      <c r="A41" s="1392"/>
      <c r="B41" s="1393"/>
      <c r="C41" s="1394" t="s">
        <v>617</v>
      </c>
      <c r="D41" s="1395">
        <v>60000</v>
      </c>
      <c r="E41" s="1395">
        <v>60000</v>
      </c>
      <c r="F41" s="1395">
        <v>60000</v>
      </c>
      <c r="G41" s="1395">
        <v>60000</v>
      </c>
      <c r="H41" s="1395">
        <v>60000</v>
      </c>
      <c r="I41" s="1395">
        <f>SUM(I36:I40)</f>
        <v>60000</v>
      </c>
      <c r="J41" s="1396">
        <f t="shared" si="1"/>
        <v>0</v>
      </c>
      <c r="K41" s="658">
        <f>'Výdaje kapitol celkem'!AA22</f>
        <v>60000</v>
      </c>
      <c r="L41" s="720">
        <f>+K41-I41</f>
        <v>0</v>
      </c>
      <c r="M41" s="862"/>
    </row>
    <row r="42" spans="1:13" ht="18" customHeight="1" outlineLevel="1" x14ac:dyDescent="0.25">
      <c r="A42" s="1382">
        <v>3612</v>
      </c>
      <c r="B42" s="1383">
        <v>5139</v>
      </c>
      <c r="C42" s="1384" t="s">
        <v>1404</v>
      </c>
      <c r="D42" s="1385">
        <v>20000</v>
      </c>
      <c r="E42" s="1385">
        <v>20000</v>
      </c>
      <c r="F42" s="1385">
        <v>20000</v>
      </c>
      <c r="G42" s="1385">
        <v>20000</v>
      </c>
      <c r="H42" s="1385">
        <v>20000</v>
      </c>
      <c r="I42" s="1385">
        <f>+[4]Byty!$B$12</f>
        <v>20000</v>
      </c>
      <c r="J42" s="1386">
        <f t="shared" si="1"/>
        <v>0</v>
      </c>
      <c r="K42" s="1375"/>
      <c r="L42" s="720"/>
      <c r="M42" s="862"/>
    </row>
    <row r="43" spans="1:13" ht="18" customHeight="1" outlineLevel="1" x14ac:dyDescent="0.25">
      <c r="A43" s="1387">
        <v>3612</v>
      </c>
      <c r="B43" s="1388">
        <v>5139</v>
      </c>
      <c r="C43" s="1389">
        <v>0</v>
      </c>
      <c r="D43" s="1390">
        <v>0</v>
      </c>
      <c r="E43" s="1390"/>
      <c r="F43" s="1390"/>
      <c r="G43" s="1390">
        <v>0</v>
      </c>
      <c r="H43" s="1390">
        <v>0</v>
      </c>
      <c r="I43" s="1390">
        <f>+[4]Byty!$B$13</f>
        <v>0</v>
      </c>
      <c r="J43" s="1391">
        <f t="shared" si="1"/>
        <v>0</v>
      </c>
      <c r="K43" s="1375"/>
      <c r="L43" s="720"/>
      <c r="M43" s="862"/>
    </row>
    <row r="44" spans="1:13" s="998" customFormat="1" ht="18" customHeight="1" thickBot="1" x14ac:dyDescent="0.3">
      <c r="A44" s="1392"/>
      <c r="B44" s="1393"/>
      <c r="C44" s="1394" t="s">
        <v>248</v>
      </c>
      <c r="D44" s="1395">
        <v>20000</v>
      </c>
      <c r="E44" s="1395">
        <v>20000</v>
      </c>
      <c r="F44" s="1395">
        <v>20000</v>
      </c>
      <c r="G44" s="1395">
        <v>20000</v>
      </c>
      <c r="H44" s="1395">
        <v>20000</v>
      </c>
      <c r="I44" s="1395">
        <f>SUM(I42:I43)</f>
        <v>20000</v>
      </c>
      <c r="J44" s="1396">
        <f t="shared" si="1"/>
        <v>0</v>
      </c>
      <c r="K44" s="658">
        <f>'Výdaje kapitol celkem'!AB22</f>
        <v>20000</v>
      </c>
      <c r="L44" s="720">
        <f>+K44-I44</f>
        <v>0</v>
      </c>
      <c r="M44" s="862"/>
    </row>
    <row r="45" spans="1:13" ht="18" customHeight="1" outlineLevel="1" x14ac:dyDescent="0.25">
      <c r="A45" s="1399" t="s">
        <v>247</v>
      </c>
      <c r="B45" s="1403">
        <v>5139</v>
      </c>
      <c r="C45" s="1400" t="s">
        <v>1400</v>
      </c>
      <c r="D45" s="1401">
        <v>30000</v>
      </c>
      <c r="E45" s="1401">
        <v>30000</v>
      </c>
      <c r="F45" s="1401">
        <v>30000</v>
      </c>
      <c r="G45" s="1401">
        <v>30000</v>
      </c>
      <c r="H45" s="1401">
        <v>30000</v>
      </c>
      <c r="I45" s="1401">
        <f>+[4]DPS!$B$13</f>
        <v>10000</v>
      </c>
      <c r="J45" s="1402">
        <f t="shared" si="1"/>
        <v>-20000</v>
      </c>
      <c r="K45" s="1375"/>
      <c r="L45" s="720"/>
      <c r="M45" s="862"/>
    </row>
    <row r="46" spans="1:13" ht="18" customHeight="1" outlineLevel="1" x14ac:dyDescent="0.25">
      <c r="A46" s="1399" t="s">
        <v>247</v>
      </c>
      <c r="B46" s="1403">
        <v>5139</v>
      </c>
      <c r="C46" s="1400" t="s">
        <v>1401</v>
      </c>
      <c r="D46" s="1401">
        <v>20000</v>
      </c>
      <c r="E46" s="1401">
        <v>20000</v>
      </c>
      <c r="F46" s="1401">
        <v>20000</v>
      </c>
      <c r="G46" s="1401">
        <v>20000</v>
      </c>
      <c r="H46" s="1401">
        <v>20000</v>
      </c>
      <c r="I46" s="1401">
        <f>+[4]DPS!$B$14</f>
        <v>20000</v>
      </c>
      <c r="J46" s="1402">
        <f t="shared" si="1"/>
        <v>0</v>
      </c>
      <c r="K46" s="1375"/>
      <c r="L46" s="720"/>
      <c r="M46" s="862"/>
    </row>
    <row r="47" spans="1:13" ht="18" customHeight="1" thickBot="1" x14ac:dyDescent="0.3">
      <c r="A47" s="1404"/>
      <c r="B47" s="1405"/>
      <c r="C47" s="1394" t="s">
        <v>249</v>
      </c>
      <c r="D47" s="1395">
        <v>50000</v>
      </c>
      <c r="E47" s="1395">
        <v>50000</v>
      </c>
      <c r="F47" s="1395">
        <v>50000</v>
      </c>
      <c r="G47" s="1395">
        <v>50000</v>
      </c>
      <c r="H47" s="1395">
        <v>50000</v>
      </c>
      <c r="I47" s="1395">
        <f>SUM(I45:I46)</f>
        <v>30000</v>
      </c>
      <c r="J47" s="1396">
        <f t="shared" si="1"/>
        <v>-20000</v>
      </c>
      <c r="K47" s="658">
        <f>'Výdaje kapitol celkem'!AE22</f>
        <v>30000</v>
      </c>
      <c r="L47" s="720">
        <f>+K47-I47</f>
        <v>0</v>
      </c>
      <c r="M47" s="862"/>
    </row>
    <row r="48" spans="1:13" ht="18" hidden="1" customHeight="1" outlineLevel="1" x14ac:dyDescent="0.25">
      <c r="A48" s="1387">
        <v>3613</v>
      </c>
      <c r="B48" s="1388">
        <v>5139</v>
      </c>
      <c r="C48" s="1389"/>
      <c r="D48" s="1390"/>
      <c r="E48" s="1390"/>
      <c r="F48" s="1390"/>
      <c r="G48" s="1390"/>
      <c r="H48" s="1390"/>
      <c r="I48" s="1390"/>
      <c r="J48" s="1397">
        <f t="shared" si="1"/>
        <v>0</v>
      </c>
      <c r="K48" s="1375"/>
      <c r="L48" s="720"/>
      <c r="M48" s="862"/>
    </row>
    <row r="49" spans="1:13" ht="18" hidden="1" customHeight="1" outlineLevel="1" x14ac:dyDescent="0.25">
      <c r="A49" s="1399">
        <v>3613</v>
      </c>
      <c r="B49" s="1403">
        <v>5139</v>
      </c>
      <c r="C49" s="1400"/>
      <c r="D49" s="1401"/>
      <c r="E49" s="1401"/>
      <c r="F49" s="1401"/>
      <c r="G49" s="1401"/>
      <c r="H49" s="1401"/>
      <c r="I49" s="1401"/>
      <c r="J49" s="1406">
        <f t="shared" si="1"/>
        <v>0</v>
      </c>
      <c r="K49" s="1375"/>
      <c r="L49" s="720"/>
      <c r="M49" s="862"/>
    </row>
    <row r="50" spans="1:13" ht="18" customHeight="1" collapsed="1" thickBot="1" x14ac:dyDescent="0.3">
      <c r="A50" s="1404"/>
      <c r="B50" s="1405"/>
      <c r="C50" s="1394" t="s">
        <v>250</v>
      </c>
      <c r="D50" s="1395">
        <v>0</v>
      </c>
      <c r="E50" s="1395">
        <v>0</v>
      </c>
      <c r="F50" s="1395">
        <v>0</v>
      </c>
      <c r="G50" s="1395">
        <v>0</v>
      </c>
      <c r="H50" s="1395">
        <v>0</v>
      </c>
      <c r="I50" s="1395">
        <f>SUM(I48:I49)</f>
        <v>0</v>
      </c>
      <c r="J50" s="1396">
        <f t="shared" si="1"/>
        <v>0</v>
      </c>
      <c r="K50" s="658">
        <f>'Výdaje kapitol celkem'!AH22</f>
        <v>0</v>
      </c>
      <c r="L50" s="720">
        <f>+K50-I50</f>
        <v>0</v>
      </c>
      <c r="M50" s="862"/>
    </row>
    <row r="51" spans="1:13" ht="18" customHeight="1" outlineLevel="1" x14ac:dyDescent="0.25">
      <c r="A51" s="1387">
        <v>5512</v>
      </c>
      <c r="B51" s="1388">
        <v>5139</v>
      </c>
      <c r="C51" s="1389">
        <v>0</v>
      </c>
      <c r="D51" s="1390">
        <v>0</v>
      </c>
      <c r="E51" s="1390">
        <v>50000</v>
      </c>
      <c r="F51" s="1390">
        <v>50000</v>
      </c>
      <c r="G51" s="1390">
        <v>50000</v>
      </c>
      <c r="H51" s="1390">
        <v>50000</v>
      </c>
      <c r="I51" s="1390">
        <f>[3]Hasiči!$B$19</f>
        <v>50000</v>
      </c>
      <c r="J51" s="1397">
        <f t="shared" si="1"/>
        <v>0</v>
      </c>
      <c r="K51" s="1375"/>
      <c r="L51" s="720"/>
      <c r="M51" s="862"/>
    </row>
    <row r="52" spans="1:13" ht="18" customHeight="1" outlineLevel="1" x14ac:dyDescent="0.25">
      <c r="A52" s="1399">
        <v>5512</v>
      </c>
      <c r="B52" s="1403">
        <v>5139</v>
      </c>
      <c r="C52" s="1400" t="s">
        <v>2133</v>
      </c>
      <c r="D52" s="1401">
        <v>40000</v>
      </c>
      <c r="E52" s="1401"/>
      <c r="F52" s="1401"/>
      <c r="G52" s="1401"/>
      <c r="H52" s="1401">
        <v>15000</v>
      </c>
      <c r="I52" s="1401">
        <f>[3]Hasiči!$B$20</f>
        <v>15000</v>
      </c>
      <c r="J52" s="1406">
        <f t="shared" si="1"/>
        <v>0</v>
      </c>
      <c r="K52" s="1375"/>
      <c r="L52" s="720"/>
      <c r="M52" s="862"/>
    </row>
    <row r="53" spans="1:13" ht="18" customHeight="1" outlineLevel="1" x14ac:dyDescent="0.25">
      <c r="A53" s="1399">
        <v>5512</v>
      </c>
      <c r="B53" s="1403">
        <v>5139</v>
      </c>
      <c r="C53" s="1389">
        <v>0</v>
      </c>
      <c r="D53" s="1401">
        <v>20000</v>
      </c>
      <c r="E53" s="1401">
        <v>20000</v>
      </c>
      <c r="F53" s="1401">
        <v>20000</v>
      </c>
      <c r="G53" s="1401">
        <v>20000</v>
      </c>
      <c r="H53" s="1401">
        <v>20000</v>
      </c>
      <c r="I53" s="1401">
        <f>+[4]Hasiči!$B$5</f>
        <v>20000</v>
      </c>
      <c r="J53" s="1406">
        <f t="shared" si="1"/>
        <v>0</v>
      </c>
      <c r="K53" s="1375"/>
      <c r="L53" s="720"/>
      <c r="M53" s="862"/>
    </row>
    <row r="54" spans="1:13" ht="18" customHeight="1" outlineLevel="1" x14ac:dyDescent="0.25">
      <c r="A54" s="1387">
        <v>5512</v>
      </c>
      <c r="B54" s="1388">
        <v>5139</v>
      </c>
      <c r="C54" s="1413">
        <v>0</v>
      </c>
      <c r="D54" s="1414">
        <v>0</v>
      </c>
      <c r="E54" s="1414">
        <v>0</v>
      </c>
      <c r="F54" s="1414">
        <v>0</v>
      </c>
      <c r="G54" s="1414">
        <v>0</v>
      </c>
      <c r="H54" s="1414">
        <v>0</v>
      </c>
      <c r="I54" s="1414">
        <f>+[4]Hasiči!$B$6</f>
        <v>0</v>
      </c>
      <c r="J54" s="1406">
        <f t="shared" si="1"/>
        <v>0</v>
      </c>
      <c r="K54" s="1375"/>
      <c r="L54" s="720"/>
      <c r="M54" s="862"/>
    </row>
    <row r="55" spans="1:13" ht="18" customHeight="1" thickBot="1" x14ac:dyDescent="0.3">
      <c r="A55" s="1404"/>
      <c r="B55" s="1405"/>
      <c r="C55" s="1394" t="s">
        <v>251</v>
      </c>
      <c r="D55" s="1395">
        <f>SUM(D51:D54)</f>
        <v>60000</v>
      </c>
      <c r="E55" s="1395">
        <v>70000</v>
      </c>
      <c r="F55" s="1395">
        <v>70000</v>
      </c>
      <c r="G55" s="1395">
        <v>70000</v>
      </c>
      <c r="H55" s="1395">
        <v>85000</v>
      </c>
      <c r="I55" s="1395">
        <f>SUM(I51:I54)</f>
        <v>85000</v>
      </c>
      <c r="J55" s="1396">
        <f t="shared" si="1"/>
        <v>0</v>
      </c>
      <c r="K55" s="658">
        <f>'Výdaje kapitol celkem'!AK22</f>
        <v>85000</v>
      </c>
      <c r="L55" s="720">
        <f>+K55-I55</f>
        <v>0</v>
      </c>
      <c r="M55" s="862"/>
    </row>
    <row r="56" spans="1:13" ht="18" hidden="1" customHeight="1" outlineLevel="1" x14ac:dyDescent="0.25">
      <c r="A56" s="1387">
        <v>3519</v>
      </c>
      <c r="B56" s="1388">
        <v>5139</v>
      </c>
      <c r="C56" s="1389"/>
      <c r="D56" s="1390"/>
      <c r="E56" s="1390"/>
      <c r="F56" s="1390"/>
      <c r="G56" s="1390"/>
      <c r="H56" s="1390"/>
      <c r="I56" s="1390"/>
      <c r="J56" s="1397">
        <f t="shared" si="1"/>
        <v>0</v>
      </c>
      <c r="K56" s="1375"/>
      <c r="L56" s="720"/>
      <c r="M56" s="862"/>
    </row>
    <row r="57" spans="1:13" ht="18" hidden="1" customHeight="1" outlineLevel="1" x14ac:dyDescent="0.25">
      <c r="A57" s="1399">
        <v>3519</v>
      </c>
      <c r="B57" s="1403">
        <v>5139</v>
      </c>
      <c r="C57" s="1400"/>
      <c r="D57" s="1401"/>
      <c r="E57" s="1401"/>
      <c r="F57" s="1401"/>
      <c r="G57" s="1401"/>
      <c r="H57" s="1401"/>
      <c r="I57" s="1401"/>
      <c r="J57" s="1406">
        <f t="shared" si="1"/>
        <v>0</v>
      </c>
      <c r="K57" s="1375"/>
      <c r="L57" s="720"/>
      <c r="M57" s="862"/>
    </row>
    <row r="58" spans="1:13" ht="18" customHeight="1" collapsed="1" thickBot="1" x14ac:dyDescent="0.3">
      <c r="A58" s="1404"/>
      <c r="B58" s="1405"/>
      <c r="C58" s="1394" t="s">
        <v>252</v>
      </c>
      <c r="D58" s="1395">
        <v>0</v>
      </c>
      <c r="E58" s="1395">
        <v>0</v>
      </c>
      <c r="F58" s="1395">
        <v>0</v>
      </c>
      <c r="G58" s="1395">
        <v>0</v>
      </c>
      <c r="H58" s="1395">
        <v>0</v>
      </c>
      <c r="I58" s="1395">
        <f>SUM(I56:I57)</f>
        <v>0</v>
      </c>
      <c r="J58" s="1396">
        <f t="shared" si="1"/>
        <v>0</v>
      </c>
      <c r="K58" s="658">
        <f>'Výdaje kapitol celkem'!AL22</f>
        <v>0</v>
      </c>
      <c r="L58" s="720">
        <f>+K58-I58</f>
        <v>0</v>
      </c>
      <c r="M58" s="862"/>
    </row>
    <row r="59" spans="1:13" ht="18" customHeight="1" outlineLevel="1" x14ac:dyDescent="0.25">
      <c r="A59" s="1387">
        <v>3631</v>
      </c>
      <c r="B59" s="1388">
        <v>5139</v>
      </c>
      <c r="C59" s="1389" t="s">
        <v>1781</v>
      </c>
      <c r="D59" s="1390"/>
      <c r="E59" s="1390">
        <v>20000</v>
      </c>
      <c r="F59" s="1390">
        <v>20000</v>
      </c>
      <c r="G59" s="1390">
        <v>20000</v>
      </c>
      <c r="H59" s="1390">
        <v>20000</v>
      </c>
      <c r="I59" s="1390">
        <f>+[4]VO!$B$5</f>
        <v>20000</v>
      </c>
      <c r="J59" s="1397">
        <f t="shared" si="1"/>
        <v>0</v>
      </c>
      <c r="K59" s="1375"/>
      <c r="L59" s="720"/>
      <c r="M59" s="862"/>
    </row>
    <row r="60" spans="1:13" ht="18" customHeight="1" outlineLevel="1" x14ac:dyDescent="0.25">
      <c r="A60" s="1387"/>
      <c r="B60" s="1388"/>
      <c r="C60" s="1389" t="s">
        <v>1837</v>
      </c>
      <c r="D60" s="1390">
        <v>1525</v>
      </c>
      <c r="E60" s="1390"/>
      <c r="F60" s="1390"/>
      <c r="G60" s="1390"/>
      <c r="H60" s="1390"/>
      <c r="I60" s="1390"/>
      <c r="J60" s="1397">
        <f t="shared" si="1"/>
        <v>0</v>
      </c>
      <c r="K60" s="1375"/>
      <c r="L60" s="720"/>
      <c r="M60" s="862"/>
    </row>
    <row r="61" spans="1:13" ht="18" customHeight="1" outlineLevel="1" x14ac:dyDescent="0.25">
      <c r="A61" s="1399">
        <v>3631</v>
      </c>
      <c r="B61" s="1403">
        <v>5139</v>
      </c>
      <c r="C61" s="1389" t="s">
        <v>1782</v>
      </c>
      <c r="D61" s="1390"/>
      <c r="E61" s="1390">
        <v>60000</v>
      </c>
      <c r="F61" s="1390">
        <v>60000</v>
      </c>
      <c r="G61" s="1390">
        <v>60000</v>
      </c>
      <c r="H61" s="1390">
        <v>60000</v>
      </c>
      <c r="I61" s="1390">
        <f>+[4]VO!$B$6</f>
        <v>60000</v>
      </c>
      <c r="J61" s="1397">
        <f t="shared" si="1"/>
        <v>0</v>
      </c>
      <c r="K61" s="1375"/>
      <c r="L61" s="720"/>
      <c r="M61" s="862"/>
    </row>
    <row r="62" spans="1:13" ht="18" customHeight="1" outlineLevel="1" x14ac:dyDescent="0.25">
      <c r="A62" s="1399">
        <v>3631</v>
      </c>
      <c r="B62" s="1403">
        <v>5139</v>
      </c>
      <c r="C62" s="1400" t="s">
        <v>1783</v>
      </c>
      <c r="D62" s="1407"/>
      <c r="E62" s="1401">
        <v>70000</v>
      </c>
      <c r="F62" s="1401">
        <v>70000</v>
      </c>
      <c r="G62" s="1401">
        <v>70000</v>
      </c>
      <c r="H62" s="1401">
        <v>70000</v>
      </c>
      <c r="I62" s="1401">
        <f>+[4]VO!$B$7</f>
        <v>70000</v>
      </c>
      <c r="J62" s="1406">
        <f t="shared" si="1"/>
        <v>0</v>
      </c>
      <c r="K62" s="1375"/>
      <c r="L62" s="720"/>
      <c r="M62" s="862"/>
    </row>
    <row r="63" spans="1:13" ht="18" customHeight="1" thickBot="1" x14ac:dyDescent="0.3">
      <c r="A63" s="1404"/>
      <c r="B63" s="1405"/>
      <c r="C63" s="1394" t="s">
        <v>195</v>
      </c>
      <c r="D63" s="1395">
        <v>1525</v>
      </c>
      <c r="E63" s="1395">
        <v>150000</v>
      </c>
      <c r="F63" s="1395">
        <v>150000</v>
      </c>
      <c r="G63" s="1395">
        <v>150000</v>
      </c>
      <c r="H63" s="1395">
        <v>150000</v>
      </c>
      <c r="I63" s="1395">
        <f>SUM(I59:I62)</f>
        <v>150000</v>
      </c>
      <c r="J63" s="1396">
        <f t="shared" si="1"/>
        <v>0</v>
      </c>
      <c r="K63" s="658">
        <f>'Výdaje kapitol celkem'!BQ22</f>
        <v>150000</v>
      </c>
      <c r="L63" s="720">
        <f>+K63-I63</f>
        <v>0</v>
      </c>
      <c r="M63" s="862"/>
    </row>
    <row r="64" spans="1:13" ht="18" hidden="1" customHeight="1" outlineLevel="1" x14ac:dyDescent="0.25">
      <c r="A64" s="1387">
        <v>3429</v>
      </c>
      <c r="B64" s="1388">
        <v>5139</v>
      </c>
      <c r="C64" s="1389" t="s">
        <v>627</v>
      </c>
      <c r="D64" s="1390"/>
      <c r="E64" s="1390"/>
      <c r="F64" s="1390"/>
      <c r="G64" s="1390"/>
      <c r="H64" s="1390"/>
      <c r="I64" s="1390"/>
      <c r="J64" s="1397">
        <f t="shared" si="1"/>
        <v>0</v>
      </c>
      <c r="K64" s="1375"/>
      <c r="L64" s="720"/>
      <c r="M64" s="862"/>
    </row>
    <row r="65" spans="1:13" ht="18" hidden="1" customHeight="1" outlineLevel="1" x14ac:dyDescent="0.25">
      <c r="A65" s="1399">
        <v>3429</v>
      </c>
      <c r="B65" s="1403">
        <v>5139</v>
      </c>
      <c r="C65" s="1389" t="s">
        <v>244</v>
      </c>
      <c r="D65" s="1390"/>
      <c r="E65" s="1390"/>
      <c r="F65" s="1390"/>
      <c r="G65" s="1390"/>
      <c r="H65" s="1390"/>
      <c r="I65" s="1390"/>
      <c r="J65" s="1397">
        <f t="shared" si="1"/>
        <v>0</v>
      </c>
      <c r="K65" s="1375"/>
      <c r="L65" s="720"/>
      <c r="M65" s="862"/>
    </row>
    <row r="66" spans="1:13" ht="18" hidden="1" customHeight="1" outlineLevel="1" x14ac:dyDescent="0.25">
      <c r="A66" s="1399">
        <v>3429</v>
      </c>
      <c r="B66" s="1403">
        <v>5139</v>
      </c>
      <c r="C66" s="1400"/>
      <c r="D66" s="1407"/>
      <c r="E66" s="1407"/>
      <c r="F66" s="1407"/>
      <c r="G66" s="1407"/>
      <c r="H66" s="1407"/>
      <c r="I66" s="1407"/>
      <c r="J66" s="1406">
        <f t="shared" si="1"/>
        <v>0</v>
      </c>
      <c r="K66" s="1375"/>
      <c r="L66" s="720"/>
      <c r="M66" s="862"/>
    </row>
    <row r="67" spans="1:13" ht="18" customHeight="1" collapsed="1" thickBot="1" x14ac:dyDescent="0.3">
      <c r="A67" s="1404"/>
      <c r="B67" s="1405"/>
      <c r="C67" s="1394" t="s">
        <v>186</v>
      </c>
      <c r="D67" s="1395">
        <v>0</v>
      </c>
      <c r="E67" s="1395">
        <v>0</v>
      </c>
      <c r="F67" s="1395">
        <v>0</v>
      </c>
      <c r="G67" s="1395">
        <v>0</v>
      </c>
      <c r="H67" s="1395">
        <v>0</v>
      </c>
      <c r="I67" s="1395">
        <f>SUM(I64:I66)</f>
        <v>0</v>
      </c>
      <c r="J67" s="1396">
        <f t="shared" si="1"/>
        <v>0</v>
      </c>
      <c r="K67" s="658">
        <f>'Výdaje kapitol celkem'!AM22</f>
        <v>0</v>
      </c>
      <c r="L67" s="720">
        <f>+K67-I67</f>
        <v>0</v>
      </c>
      <c r="M67" s="862"/>
    </row>
    <row r="68" spans="1:13" ht="18" customHeight="1" outlineLevel="1" x14ac:dyDescent="0.25">
      <c r="A68" s="1387">
        <v>3632</v>
      </c>
      <c r="B68" s="1388">
        <v>5139</v>
      </c>
      <c r="C68" s="1389" t="s">
        <v>1774</v>
      </c>
      <c r="D68" s="1390">
        <v>30000</v>
      </c>
      <c r="E68" s="1390">
        <v>30000</v>
      </c>
      <c r="F68" s="1390">
        <v>30000</v>
      </c>
      <c r="G68" s="1390">
        <v>30000</v>
      </c>
      <c r="H68" s="1390">
        <v>30000</v>
      </c>
      <c r="I68" s="1390">
        <f>+[4]Hřbitov!$B$5</f>
        <v>30000</v>
      </c>
      <c r="J68" s="1397">
        <f t="shared" si="1"/>
        <v>0</v>
      </c>
      <c r="K68" s="1375"/>
      <c r="L68" s="720"/>
      <c r="M68" s="862"/>
    </row>
    <row r="69" spans="1:13" ht="18" customHeight="1" outlineLevel="1" x14ac:dyDescent="0.25">
      <c r="A69" s="1399">
        <v>3632</v>
      </c>
      <c r="B69" s="1403">
        <v>5139</v>
      </c>
      <c r="C69" s="1389" t="s">
        <v>1402</v>
      </c>
      <c r="D69" s="1390">
        <v>23000</v>
      </c>
      <c r="E69" s="1390">
        <v>20000</v>
      </c>
      <c r="F69" s="1390">
        <v>20000</v>
      </c>
      <c r="G69" s="1390">
        <v>20000</v>
      </c>
      <c r="H69" s="1390">
        <v>20000</v>
      </c>
      <c r="I69" s="1390">
        <f>+[4]Hřbitov!$B$6</f>
        <v>20000</v>
      </c>
      <c r="J69" s="1397">
        <f t="shared" si="1"/>
        <v>0</v>
      </c>
      <c r="K69" s="1375"/>
      <c r="L69" s="720"/>
      <c r="M69" s="862"/>
    </row>
    <row r="70" spans="1:13" ht="18" customHeight="1" outlineLevel="1" x14ac:dyDescent="0.25">
      <c r="A70" s="1399">
        <v>3632</v>
      </c>
      <c r="B70" s="1403">
        <v>5139</v>
      </c>
      <c r="C70" s="1400"/>
      <c r="D70" s="1407"/>
      <c r="E70" s="1407"/>
      <c r="F70" s="1407"/>
      <c r="G70" s="1407"/>
      <c r="H70" s="1407"/>
      <c r="I70" s="1407"/>
      <c r="J70" s="1406">
        <f t="shared" si="1"/>
        <v>0</v>
      </c>
      <c r="K70" s="1375"/>
      <c r="L70" s="720"/>
      <c r="M70" s="862"/>
    </row>
    <row r="71" spans="1:13" ht="18" customHeight="1" thickBot="1" x14ac:dyDescent="0.3">
      <c r="A71" s="1404"/>
      <c r="B71" s="1405"/>
      <c r="C71" s="1394" t="s">
        <v>310</v>
      </c>
      <c r="D71" s="1395">
        <v>53000</v>
      </c>
      <c r="E71" s="1395">
        <v>50000</v>
      </c>
      <c r="F71" s="1395">
        <v>50000</v>
      </c>
      <c r="G71" s="1395">
        <v>50000</v>
      </c>
      <c r="H71" s="1395">
        <v>50000</v>
      </c>
      <c r="I71" s="1395">
        <f>SUM(I68:I70)</f>
        <v>50000</v>
      </c>
      <c r="J71" s="1396">
        <f t="shared" si="1"/>
        <v>0</v>
      </c>
      <c r="K71" s="658">
        <f>'Výdaje kapitol celkem'!AN22</f>
        <v>50000</v>
      </c>
      <c r="L71" s="720">
        <f>+K71-I71</f>
        <v>0</v>
      </c>
      <c r="M71" s="862"/>
    </row>
    <row r="72" spans="1:13" ht="18" hidden="1" customHeight="1" outlineLevel="1" x14ac:dyDescent="0.25">
      <c r="A72" s="1387">
        <v>3412</v>
      </c>
      <c r="B72" s="1388">
        <v>5139</v>
      </c>
      <c r="C72" s="1389"/>
      <c r="D72" s="1390"/>
      <c r="E72" s="1390"/>
      <c r="F72" s="1390"/>
      <c r="G72" s="1390"/>
      <c r="H72" s="1390"/>
      <c r="I72" s="1390"/>
      <c r="J72" s="1397">
        <f t="shared" ref="J72:J135" si="2">+I72-H72</f>
        <v>0</v>
      </c>
      <c r="K72" s="1375"/>
      <c r="L72" s="720"/>
      <c r="M72" s="862"/>
    </row>
    <row r="73" spans="1:13" ht="18" hidden="1" customHeight="1" outlineLevel="1" x14ac:dyDescent="0.25">
      <c r="A73" s="1399">
        <v>3412</v>
      </c>
      <c r="B73" s="1403">
        <v>5139</v>
      </c>
      <c r="C73" s="1389"/>
      <c r="D73" s="1390"/>
      <c r="E73" s="1390"/>
      <c r="F73" s="1390"/>
      <c r="G73" s="1390"/>
      <c r="H73" s="1390"/>
      <c r="I73" s="1390"/>
      <c r="J73" s="1397">
        <f t="shared" si="2"/>
        <v>0</v>
      </c>
      <c r="K73" s="1375"/>
      <c r="L73" s="720"/>
      <c r="M73" s="862"/>
    </row>
    <row r="74" spans="1:13" ht="18" customHeight="1" collapsed="1" thickBot="1" x14ac:dyDescent="0.3">
      <c r="A74" s="1404"/>
      <c r="B74" s="1405"/>
      <c r="C74" s="1394" t="s">
        <v>638</v>
      </c>
      <c r="D74" s="1395">
        <v>0</v>
      </c>
      <c r="E74" s="1395">
        <v>0</v>
      </c>
      <c r="F74" s="1395">
        <v>0</v>
      </c>
      <c r="G74" s="1395">
        <v>0</v>
      </c>
      <c r="H74" s="1395">
        <v>0</v>
      </c>
      <c r="I74" s="1395">
        <f>SUM(I72:I73)</f>
        <v>0</v>
      </c>
      <c r="J74" s="1396">
        <f t="shared" si="2"/>
        <v>0</v>
      </c>
      <c r="K74" s="658">
        <f>'Výdaje kapitol celkem'!AQ22</f>
        <v>0</v>
      </c>
      <c r="L74" s="720">
        <f>+K74-I74</f>
        <v>0</v>
      </c>
      <c r="M74" s="862"/>
    </row>
    <row r="75" spans="1:13" ht="18" hidden="1" customHeight="1" outlineLevel="1" x14ac:dyDescent="0.25">
      <c r="A75" s="1415">
        <v>3113</v>
      </c>
      <c r="B75" s="1416">
        <v>5139</v>
      </c>
      <c r="C75" s="1413"/>
      <c r="D75" s="1414"/>
      <c r="E75" s="1414"/>
      <c r="F75" s="1414"/>
      <c r="G75" s="1414"/>
      <c r="H75" s="1414"/>
      <c r="I75" s="1414"/>
      <c r="J75" s="1417">
        <f t="shared" si="2"/>
        <v>0</v>
      </c>
      <c r="K75" s="1375"/>
      <c r="L75" s="720"/>
      <c r="M75" s="862"/>
    </row>
    <row r="76" spans="1:13" ht="18" hidden="1" customHeight="1" outlineLevel="1" x14ac:dyDescent="0.25">
      <c r="A76" s="1418">
        <v>3113</v>
      </c>
      <c r="B76" s="1419">
        <v>5139</v>
      </c>
      <c r="C76" s="1400"/>
      <c r="D76" s="1401"/>
      <c r="E76" s="1401"/>
      <c r="F76" s="1401"/>
      <c r="G76" s="1401"/>
      <c r="H76" s="1401"/>
      <c r="I76" s="1401"/>
      <c r="J76" s="1406">
        <f t="shared" si="2"/>
        <v>0</v>
      </c>
      <c r="K76" s="1375"/>
      <c r="L76" s="720"/>
      <c r="M76" s="862"/>
    </row>
    <row r="77" spans="1:13" ht="18" hidden="1" customHeight="1" outlineLevel="1" x14ac:dyDescent="0.25">
      <c r="A77" s="1418">
        <v>3113</v>
      </c>
      <c r="B77" s="1419">
        <v>5139</v>
      </c>
      <c r="C77" s="1400"/>
      <c r="D77" s="1401"/>
      <c r="E77" s="1401"/>
      <c r="F77" s="1401"/>
      <c r="G77" s="1401"/>
      <c r="H77" s="1401"/>
      <c r="I77" s="1401"/>
      <c r="J77" s="1406">
        <f t="shared" si="2"/>
        <v>0</v>
      </c>
      <c r="K77" s="1375"/>
      <c r="L77" s="720"/>
      <c r="M77" s="862"/>
    </row>
    <row r="78" spans="1:13" ht="18" hidden="1" customHeight="1" outlineLevel="1" x14ac:dyDescent="0.25">
      <c r="A78" s="1418">
        <v>3113</v>
      </c>
      <c r="B78" s="1419">
        <v>5139</v>
      </c>
      <c r="C78" s="1413"/>
      <c r="D78" s="1414"/>
      <c r="E78" s="1414"/>
      <c r="F78" s="1414"/>
      <c r="G78" s="1414"/>
      <c r="H78" s="1414"/>
      <c r="I78" s="1414"/>
      <c r="J78" s="1397">
        <f t="shared" si="2"/>
        <v>0</v>
      </c>
      <c r="K78" s="1375"/>
      <c r="L78" s="720"/>
      <c r="M78" s="862"/>
    </row>
    <row r="79" spans="1:13" ht="18" customHeight="1" collapsed="1" thickBot="1" x14ac:dyDescent="0.3">
      <c r="A79" s="1404"/>
      <c r="B79" s="1405"/>
      <c r="C79" s="1394" t="s">
        <v>253</v>
      </c>
      <c r="D79" s="1395">
        <v>0</v>
      </c>
      <c r="E79" s="1395">
        <v>0</v>
      </c>
      <c r="F79" s="1395">
        <v>0</v>
      </c>
      <c r="G79" s="1395">
        <v>0</v>
      </c>
      <c r="H79" s="1395">
        <v>0</v>
      </c>
      <c r="I79" s="1395">
        <f>SUM(I75:I78)</f>
        <v>0</v>
      </c>
      <c r="J79" s="1396">
        <f t="shared" si="2"/>
        <v>0</v>
      </c>
      <c r="K79" s="658">
        <f>'Výdaje kapitol celkem'!AT22</f>
        <v>0</v>
      </c>
      <c r="L79" s="720">
        <f>+K79-I79</f>
        <v>0</v>
      </c>
      <c r="M79" s="862"/>
    </row>
    <row r="80" spans="1:13" ht="18" hidden="1" customHeight="1" outlineLevel="1" x14ac:dyDescent="0.25">
      <c r="A80" s="1415">
        <v>3114</v>
      </c>
      <c r="B80" s="1416">
        <v>5139</v>
      </c>
      <c r="C80" s="1413"/>
      <c r="D80" s="1414"/>
      <c r="E80" s="1414"/>
      <c r="F80" s="1414"/>
      <c r="G80" s="1414"/>
      <c r="H80" s="1414"/>
      <c r="I80" s="1414"/>
      <c r="J80" s="1397">
        <f t="shared" si="2"/>
        <v>0</v>
      </c>
      <c r="K80" s="1375"/>
      <c r="L80" s="720"/>
      <c r="M80" s="862"/>
    </row>
    <row r="81" spans="1:13" ht="18" hidden="1" customHeight="1" outlineLevel="1" x14ac:dyDescent="0.25">
      <c r="A81" s="1418">
        <v>3114</v>
      </c>
      <c r="B81" s="1419">
        <v>5139</v>
      </c>
      <c r="C81" s="1420"/>
      <c r="D81" s="1421"/>
      <c r="E81" s="1421"/>
      <c r="F81" s="1421"/>
      <c r="G81" s="1421"/>
      <c r="H81" s="1421"/>
      <c r="I81" s="1421"/>
      <c r="J81" s="1397">
        <f t="shared" si="2"/>
        <v>0</v>
      </c>
      <c r="K81" s="1375"/>
      <c r="L81" s="720"/>
      <c r="M81" s="862"/>
    </row>
    <row r="82" spans="1:13" ht="18" customHeight="1" collapsed="1" thickBot="1" x14ac:dyDescent="0.3">
      <c r="A82" s="1404"/>
      <c r="B82" s="1405"/>
      <c r="C82" s="1394" t="s">
        <v>254</v>
      </c>
      <c r="D82" s="1395">
        <v>0</v>
      </c>
      <c r="E82" s="1395">
        <v>0</v>
      </c>
      <c r="F82" s="1395">
        <v>0</v>
      </c>
      <c r="G82" s="1395">
        <v>0</v>
      </c>
      <c r="H82" s="1395">
        <v>0</v>
      </c>
      <c r="I82" s="1395">
        <f>SUM(I80:I81)</f>
        <v>0</v>
      </c>
      <c r="J82" s="1396">
        <f t="shared" si="2"/>
        <v>0</v>
      </c>
      <c r="K82" s="658">
        <f>'Výdaje kapitol celkem'!AZ22</f>
        <v>0</v>
      </c>
      <c r="L82" s="720">
        <f>+K82-I82</f>
        <v>0</v>
      </c>
      <c r="M82" s="862"/>
    </row>
    <row r="83" spans="1:13" ht="18" hidden="1" customHeight="1" outlineLevel="1" x14ac:dyDescent="0.25">
      <c r="A83" s="1415" t="s">
        <v>239</v>
      </c>
      <c r="B83" s="1416">
        <v>5139</v>
      </c>
      <c r="C83" s="1413"/>
      <c r="D83" s="1414"/>
      <c r="E83" s="1414"/>
      <c r="F83" s="1414"/>
      <c r="G83" s="1414"/>
      <c r="H83" s="1414"/>
      <c r="I83" s="1414"/>
      <c r="J83" s="1397">
        <f t="shared" si="2"/>
        <v>0</v>
      </c>
      <c r="K83" s="1375"/>
      <c r="L83" s="720"/>
      <c r="M83" s="862"/>
    </row>
    <row r="84" spans="1:13" ht="18" hidden="1" customHeight="1" outlineLevel="1" x14ac:dyDescent="0.25">
      <c r="A84" s="1418" t="s">
        <v>239</v>
      </c>
      <c r="B84" s="1419">
        <v>5139</v>
      </c>
      <c r="C84" s="1420"/>
      <c r="D84" s="1423"/>
      <c r="E84" s="1423"/>
      <c r="F84" s="1423"/>
      <c r="G84" s="1423"/>
      <c r="H84" s="1423"/>
      <c r="I84" s="1423"/>
      <c r="J84" s="1406">
        <f t="shared" si="2"/>
        <v>0</v>
      </c>
      <c r="K84" s="1375"/>
      <c r="L84" s="720"/>
      <c r="M84" s="862"/>
    </row>
    <row r="85" spans="1:13" ht="18" customHeight="1" collapsed="1" thickBot="1" x14ac:dyDescent="0.3">
      <c r="A85" s="1404"/>
      <c r="B85" s="1405"/>
      <c r="C85" s="1394" t="s">
        <v>255</v>
      </c>
      <c r="D85" s="1395">
        <v>0</v>
      </c>
      <c r="E85" s="1395">
        <v>0</v>
      </c>
      <c r="F85" s="1395">
        <v>0</v>
      </c>
      <c r="G85" s="1395">
        <v>0</v>
      </c>
      <c r="H85" s="1395">
        <v>0</v>
      </c>
      <c r="I85" s="1395">
        <f>SUM(I83:I84)</f>
        <v>0</v>
      </c>
      <c r="J85" s="1396">
        <f t="shared" si="2"/>
        <v>0</v>
      </c>
      <c r="K85" s="658">
        <f>'Výdaje kapitol celkem'!BF22</f>
        <v>0</v>
      </c>
      <c r="L85" s="720">
        <f>+K85-I85</f>
        <v>0</v>
      </c>
      <c r="M85" s="862"/>
    </row>
    <row r="86" spans="1:13" ht="18" hidden="1" customHeight="1" outlineLevel="1" x14ac:dyDescent="0.25">
      <c r="A86" s="1415" t="s">
        <v>240</v>
      </c>
      <c r="B86" s="1416">
        <v>5139</v>
      </c>
      <c r="C86" s="1413"/>
      <c r="D86" s="1414"/>
      <c r="E86" s="1414"/>
      <c r="F86" s="1414"/>
      <c r="G86" s="1414"/>
      <c r="H86" s="1414"/>
      <c r="I86" s="1414"/>
      <c r="J86" s="1397">
        <f t="shared" si="2"/>
        <v>0</v>
      </c>
      <c r="K86" s="1375"/>
      <c r="L86" s="720"/>
      <c r="M86" s="862"/>
    </row>
    <row r="87" spans="1:13" ht="18" hidden="1" customHeight="1" outlineLevel="1" x14ac:dyDescent="0.25">
      <c r="A87" s="1418" t="s">
        <v>240</v>
      </c>
      <c r="B87" s="1419">
        <v>5139</v>
      </c>
      <c r="C87" s="1420"/>
      <c r="D87" s="1421"/>
      <c r="E87" s="1421"/>
      <c r="F87" s="1421"/>
      <c r="G87" s="1421"/>
      <c r="H87" s="1421"/>
      <c r="I87" s="1421"/>
      <c r="J87" s="1406">
        <f t="shared" si="2"/>
        <v>0</v>
      </c>
      <c r="K87" s="1375"/>
      <c r="L87" s="720"/>
      <c r="M87" s="862"/>
    </row>
    <row r="88" spans="1:13" ht="18" customHeight="1" collapsed="1" thickBot="1" x14ac:dyDescent="0.3">
      <c r="A88" s="1404"/>
      <c r="B88" s="1405"/>
      <c r="C88" s="1394" t="s">
        <v>256</v>
      </c>
      <c r="D88" s="1395">
        <v>0</v>
      </c>
      <c r="E88" s="1395">
        <v>0</v>
      </c>
      <c r="F88" s="1395">
        <v>0</v>
      </c>
      <c r="G88" s="1395">
        <v>0</v>
      </c>
      <c r="H88" s="1395">
        <v>0</v>
      </c>
      <c r="I88" s="1395">
        <f>SUM(I86:I87)</f>
        <v>0</v>
      </c>
      <c r="J88" s="1396">
        <f t="shared" si="2"/>
        <v>0</v>
      </c>
      <c r="K88" s="658">
        <f>'Výdaje kapitol celkem'!BC22</f>
        <v>0</v>
      </c>
      <c r="L88" s="720">
        <f>+K88-I88</f>
        <v>0</v>
      </c>
      <c r="M88" s="862"/>
    </row>
    <row r="89" spans="1:13" ht="18" hidden="1" customHeight="1" outlineLevel="1" x14ac:dyDescent="0.25">
      <c r="A89" s="1415" t="s">
        <v>267</v>
      </c>
      <c r="B89" s="1416">
        <v>5139</v>
      </c>
      <c r="C89" s="1413"/>
      <c r="D89" s="1385"/>
      <c r="E89" s="1385"/>
      <c r="F89" s="1385"/>
      <c r="G89" s="1385"/>
      <c r="H89" s="1385"/>
      <c r="I89" s="1385"/>
      <c r="J89" s="1397">
        <f t="shared" si="2"/>
        <v>0</v>
      </c>
      <c r="K89" s="1375"/>
      <c r="L89" s="720"/>
      <c r="M89" s="862"/>
    </row>
    <row r="90" spans="1:13" ht="18" hidden="1" customHeight="1" outlineLevel="1" x14ac:dyDescent="0.25">
      <c r="A90" s="1418" t="s">
        <v>267</v>
      </c>
      <c r="B90" s="1419">
        <v>5139</v>
      </c>
      <c r="C90" s="1420"/>
      <c r="D90" s="1401"/>
      <c r="E90" s="1401"/>
      <c r="F90" s="1401"/>
      <c r="G90" s="1401"/>
      <c r="H90" s="1401"/>
      <c r="I90" s="1401"/>
      <c r="J90" s="1406">
        <f t="shared" si="2"/>
        <v>0</v>
      </c>
      <c r="K90" s="1375"/>
      <c r="L90" s="720"/>
      <c r="M90" s="862"/>
    </row>
    <row r="91" spans="1:13" ht="18" hidden="1" customHeight="1" outlineLevel="1" x14ac:dyDescent="0.25">
      <c r="A91" s="1418" t="s">
        <v>267</v>
      </c>
      <c r="B91" s="1419">
        <v>5139</v>
      </c>
      <c r="C91" s="1420"/>
      <c r="D91" s="1414"/>
      <c r="E91" s="1414"/>
      <c r="F91" s="1414"/>
      <c r="G91" s="1414"/>
      <c r="H91" s="1414"/>
      <c r="I91" s="1414"/>
      <c r="J91" s="1406">
        <f t="shared" si="2"/>
        <v>0</v>
      </c>
      <c r="K91" s="1375"/>
      <c r="L91" s="720"/>
      <c r="M91" s="862"/>
    </row>
    <row r="92" spans="1:13" ht="18" customHeight="1" collapsed="1" thickBot="1" x14ac:dyDescent="0.3">
      <c r="A92" s="1404"/>
      <c r="B92" s="1405"/>
      <c r="C92" s="1394" t="s">
        <v>305</v>
      </c>
      <c r="D92" s="1395">
        <v>0</v>
      </c>
      <c r="E92" s="1395">
        <v>0</v>
      </c>
      <c r="F92" s="1395">
        <v>0</v>
      </c>
      <c r="G92" s="1395">
        <v>0</v>
      </c>
      <c r="H92" s="1395">
        <v>0</v>
      </c>
      <c r="I92" s="1395">
        <f>SUM(I89:I91)</f>
        <v>0</v>
      </c>
      <c r="J92" s="1396">
        <f t="shared" si="2"/>
        <v>0</v>
      </c>
      <c r="K92" s="658">
        <f>'Výdaje kapitol celkem'!BM22</f>
        <v>0</v>
      </c>
      <c r="L92" s="720">
        <f>+K92-I92</f>
        <v>0</v>
      </c>
      <c r="M92" s="862"/>
    </row>
    <row r="93" spans="1:13" ht="18" hidden="1" customHeight="1" outlineLevel="1" x14ac:dyDescent="0.25">
      <c r="A93" s="1415">
        <v>3635</v>
      </c>
      <c r="B93" s="1416">
        <v>5139</v>
      </c>
      <c r="C93" s="1413"/>
      <c r="D93" s="1414"/>
      <c r="E93" s="1414"/>
      <c r="F93" s="1414"/>
      <c r="G93" s="1414"/>
      <c r="H93" s="1414"/>
      <c r="I93" s="1414"/>
      <c r="J93" s="1391">
        <f t="shared" si="2"/>
        <v>0</v>
      </c>
      <c r="K93" s="1375"/>
      <c r="L93" s="720"/>
      <c r="M93" s="862"/>
    </row>
    <row r="94" spans="1:13" ht="18" hidden="1" customHeight="1" outlineLevel="1" x14ac:dyDescent="0.25">
      <c r="A94" s="1418">
        <v>3635</v>
      </c>
      <c r="B94" s="1419">
        <v>5139</v>
      </c>
      <c r="C94" s="1420"/>
      <c r="D94" s="1423"/>
      <c r="E94" s="1423"/>
      <c r="F94" s="1423"/>
      <c r="G94" s="1423"/>
      <c r="H94" s="1423"/>
      <c r="I94" s="1423"/>
      <c r="J94" s="1402">
        <f t="shared" si="2"/>
        <v>0</v>
      </c>
      <c r="K94" s="1375"/>
      <c r="L94" s="720"/>
      <c r="M94" s="862"/>
    </row>
    <row r="95" spans="1:13" ht="18" customHeight="1" collapsed="1" thickBot="1" x14ac:dyDescent="0.3">
      <c r="A95" s="1404"/>
      <c r="B95" s="1405"/>
      <c r="C95" s="1394" t="s">
        <v>194</v>
      </c>
      <c r="D95" s="1395">
        <v>0</v>
      </c>
      <c r="E95" s="1395">
        <v>0</v>
      </c>
      <c r="F95" s="1395">
        <v>0</v>
      </c>
      <c r="G95" s="1395">
        <v>0</v>
      </c>
      <c r="H95" s="1395">
        <v>0</v>
      </c>
      <c r="I95" s="1395">
        <f>SUM(I93:I94)</f>
        <v>0</v>
      </c>
      <c r="J95" s="1396">
        <f t="shared" si="2"/>
        <v>0</v>
      </c>
      <c r="K95" s="658">
        <f>'Výdaje kapitol celkem'!BP22</f>
        <v>0</v>
      </c>
      <c r="L95" s="720">
        <f>+K95-I95</f>
        <v>0</v>
      </c>
      <c r="M95" s="862"/>
    </row>
    <row r="96" spans="1:13" ht="18" hidden="1" customHeight="1" outlineLevel="1" x14ac:dyDescent="0.25">
      <c r="A96" s="1415" t="s">
        <v>241</v>
      </c>
      <c r="B96" s="1416">
        <v>5139</v>
      </c>
      <c r="C96" s="1413"/>
      <c r="D96" s="1414"/>
      <c r="E96" s="1414"/>
      <c r="F96" s="1414"/>
      <c r="G96" s="1414"/>
      <c r="H96" s="1414"/>
      <c r="I96" s="1414"/>
      <c r="J96" s="1391">
        <f t="shared" si="2"/>
        <v>0</v>
      </c>
      <c r="K96" s="1375"/>
      <c r="L96" s="720"/>
      <c r="M96" s="862"/>
    </row>
    <row r="97" spans="1:13" ht="18" hidden="1" customHeight="1" outlineLevel="1" x14ac:dyDescent="0.25">
      <c r="A97" s="1418" t="s">
        <v>241</v>
      </c>
      <c r="B97" s="1419">
        <v>5139</v>
      </c>
      <c r="C97" s="1420"/>
      <c r="D97" s="1423"/>
      <c r="E97" s="1423"/>
      <c r="F97" s="1423"/>
      <c r="G97" s="1423"/>
      <c r="H97" s="1423"/>
      <c r="I97" s="1423"/>
      <c r="J97" s="1402">
        <f t="shared" si="2"/>
        <v>0</v>
      </c>
      <c r="K97" s="1375"/>
      <c r="L97" s="720"/>
      <c r="M97" s="862"/>
    </row>
    <row r="98" spans="1:13" ht="18" customHeight="1" collapsed="1" thickBot="1" x14ac:dyDescent="0.3">
      <c r="A98" s="1404"/>
      <c r="B98" s="1405"/>
      <c r="C98" s="1394" t="s">
        <v>257</v>
      </c>
      <c r="D98" s="1395">
        <v>0</v>
      </c>
      <c r="E98" s="1395">
        <v>0</v>
      </c>
      <c r="F98" s="1395">
        <v>0</v>
      </c>
      <c r="G98" s="1395">
        <v>0</v>
      </c>
      <c r="H98" s="1395">
        <v>0</v>
      </c>
      <c r="I98" s="1395">
        <f>SUM(I96:I97)</f>
        <v>0</v>
      </c>
      <c r="J98" s="1396">
        <f t="shared" si="2"/>
        <v>0</v>
      </c>
      <c r="K98" s="658">
        <f>'Výdaje kapitol celkem'!BI22</f>
        <v>0</v>
      </c>
      <c r="L98" s="720">
        <f>+K98-I98</f>
        <v>0</v>
      </c>
      <c r="M98" s="862"/>
    </row>
    <row r="99" spans="1:13" ht="18" hidden="1" customHeight="1" outlineLevel="1" x14ac:dyDescent="0.25">
      <c r="A99" s="1415" t="s">
        <v>242</v>
      </c>
      <c r="B99" s="1416">
        <v>5139</v>
      </c>
      <c r="C99" s="1413"/>
      <c r="D99" s="1414"/>
      <c r="E99" s="1414"/>
      <c r="F99" s="1414"/>
      <c r="G99" s="1414"/>
      <c r="H99" s="1414"/>
      <c r="I99" s="1414"/>
      <c r="J99" s="1391">
        <f t="shared" si="2"/>
        <v>0</v>
      </c>
      <c r="K99" s="1375"/>
      <c r="L99" s="720"/>
      <c r="M99" s="862"/>
    </row>
    <row r="100" spans="1:13" ht="18" hidden="1" customHeight="1" outlineLevel="1" x14ac:dyDescent="0.25">
      <c r="A100" s="1418" t="s">
        <v>242</v>
      </c>
      <c r="B100" s="1419">
        <v>5139</v>
      </c>
      <c r="C100" s="1420"/>
      <c r="D100" s="1421"/>
      <c r="E100" s="1421"/>
      <c r="F100" s="1421"/>
      <c r="G100" s="1421"/>
      <c r="H100" s="1421"/>
      <c r="I100" s="1421"/>
      <c r="J100" s="1406">
        <f t="shared" si="2"/>
        <v>0</v>
      </c>
      <c r="K100" s="1375"/>
      <c r="L100" s="720"/>
      <c r="M100" s="862"/>
    </row>
    <row r="101" spans="1:13" ht="18" customHeight="1" collapsed="1" thickBot="1" x14ac:dyDescent="0.3">
      <c r="A101" s="1404"/>
      <c r="B101" s="1405"/>
      <c r="C101" s="1394" t="s">
        <v>258</v>
      </c>
      <c r="D101" s="1395">
        <v>0</v>
      </c>
      <c r="E101" s="1395">
        <v>0</v>
      </c>
      <c r="F101" s="1395">
        <v>0</v>
      </c>
      <c r="G101" s="1395">
        <v>0</v>
      </c>
      <c r="H101" s="1395">
        <v>0</v>
      </c>
      <c r="I101" s="1395">
        <f>SUM(I99:I100)</f>
        <v>0</v>
      </c>
      <c r="J101" s="1396">
        <f t="shared" si="2"/>
        <v>0</v>
      </c>
      <c r="K101" s="658">
        <f>'Výdaje kapitol celkem'!BL22</f>
        <v>0</v>
      </c>
      <c r="L101" s="720">
        <f>+K101-I101</f>
        <v>0</v>
      </c>
      <c r="M101" s="862"/>
    </row>
    <row r="102" spans="1:13" ht="18" customHeight="1" outlineLevel="1" x14ac:dyDescent="0.25">
      <c r="A102" s="1382">
        <v>2212</v>
      </c>
      <c r="B102" s="1383">
        <v>5139</v>
      </c>
      <c r="C102" s="1384" t="s">
        <v>1157</v>
      </c>
      <c r="D102" s="1385">
        <v>0</v>
      </c>
      <c r="E102" s="1385">
        <v>250000</v>
      </c>
      <c r="F102" s="1385">
        <v>150000</v>
      </c>
      <c r="G102" s="1385">
        <v>150000</v>
      </c>
      <c r="H102" s="1385">
        <v>150000</v>
      </c>
      <c r="I102" s="1385">
        <f>'[5]Silnice nákup materiálu'!$B$4</f>
        <v>150000</v>
      </c>
      <c r="J102" s="1386">
        <f t="shared" si="2"/>
        <v>0</v>
      </c>
      <c r="K102" s="1375"/>
      <c r="L102" s="720"/>
      <c r="M102" s="862"/>
    </row>
    <row r="103" spans="1:13" ht="18" customHeight="1" outlineLevel="1" x14ac:dyDescent="0.25">
      <c r="A103" s="1399">
        <v>2212</v>
      </c>
      <c r="B103" s="1403">
        <v>5139</v>
      </c>
      <c r="C103" s="1400" t="s">
        <v>1750</v>
      </c>
      <c r="D103" s="1401"/>
      <c r="E103" s="1401">
        <v>100000</v>
      </c>
      <c r="F103" s="1401">
        <v>100000</v>
      </c>
      <c r="G103" s="1401">
        <v>100000</v>
      </c>
      <c r="H103" s="1401">
        <v>100000</v>
      </c>
      <c r="I103" s="1401">
        <f>'[5]Silnice nákup materiálu'!$B$6</f>
        <v>100000</v>
      </c>
      <c r="J103" s="1406">
        <f t="shared" si="2"/>
        <v>0</v>
      </c>
      <c r="K103" s="1375"/>
      <c r="L103" s="720"/>
      <c r="M103" s="862"/>
    </row>
    <row r="104" spans="1:13" ht="18" customHeight="1" outlineLevel="1" x14ac:dyDescent="0.25">
      <c r="A104" s="1399">
        <v>2212</v>
      </c>
      <c r="B104" s="1403">
        <v>5139</v>
      </c>
      <c r="C104" s="1400" t="s">
        <v>1838</v>
      </c>
      <c r="D104" s="1401">
        <v>4000</v>
      </c>
      <c r="E104" s="1401"/>
      <c r="F104" s="1401"/>
      <c r="G104" s="1401"/>
      <c r="H104" s="1401"/>
      <c r="I104" s="1401"/>
      <c r="J104" s="1406">
        <f t="shared" si="2"/>
        <v>0</v>
      </c>
      <c r="K104" s="1375"/>
      <c r="L104" s="720"/>
      <c r="M104" s="862"/>
    </row>
    <row r="105" spans="1:13" ht="18" customHeight="1" outlineLevel="1" x14ac:dyDescent="0.25">
      <c r="A105" s="1399">
        <v>2212</v>
      </c>
      <c r="B105" s="1403">
        <v>5139</v>
      </c>
      <c r="C105" s="1389" t="s">
        <v>2130</v>
      </c>
      <c r="D105" s="1390"/>
      <c r="E105" s="1390"/>
      <c r="F105" s="1390"/>
      <c r="G105" s="1390"/>
      <c r="H105" s="1390">
        <v>32000</v>
      </c>
      <c r="I105" s="1390">
        <f>'[5]Silnice nákup materiálu'!$B$7</f>
        <v>32000</v>
      </c>
      <c r="J105" s="1406">
        <f t="shared" si="2"/>
        <v>0</v>
      </c>
      <c r="K105" s="1375"/>
      <c r="L105" s="720"/>
      <c r="M105" s="862"/>
    </row>
    <row r="106" spans="1:13" ht="18" customHeight="1" outlineLevel="1" x14ac:dyDescent="0.25">
      <c r="A106" s="1415">
        <v>2212</v>
      </c>
      <c r="B106" s="1416">
        <v>5139</v>
      </c>
      <c r="C106" s="1413" t="s">
        <v>1158</v>
      </c>
      <c r="D106" s="1414">
        <v>50000</v>
      </c>
      <c r="E106" s="1414">
        <v>100000</v>
      </c>
      <c r="F106" s="1414">
        <v>100000</v>
      </c>
      <c r="G106" s="1414">
        <v>100000</v>
      </c>
      <c r="H106" s="1414">
        <v>100000</v>
      </c>
      <c r="I106" s="1414">
        <f>'[5]Silnice nákup materiálu'!$B$5</f>
        <v>100000</v>
      </c>
      <c r="J106" s="1391">
        <f t="shared" si="2"/>
        <v>0</v>
      </c>
      <c r="K106" s="1375"/>
      <c r="L106" s="720"/>
      <c r="M106" s="862"/>
    </row>
    <row r="107" spans="1:13" ht="18" customHeight="1" thickBot="1" x14ac:dyDescent="0.3">
      <c r="A107" s="1404"/>
      <c r="B107" s="1405"/>
      <c r="C107" s="1394" t="s">
        <v>311</v>
      </c>
      <c r="D107" s="1395">
        <v>54000</v>
      </c>
      <c r="E107" s="1395">
        <v>450000</v>
      </c>
      <c r="F107" s="1395">
        <v>350000</v>
      </c>
      <c r="G107" s="1395">
        <v>350000</v>
      </c>
      <c r="H107" s="1395">
        <v>382000</v>
      </c>
      <c r="I107" s="1395">
        <f>SUM(I102:I106)</f>
        <v>382000</v>
      </c>
      <c r="J107" s="1396">
        <f t="shared" si="2"/>
        <v>0</v>
      </c>
      <c r="K107" s="658">
        <f>'Výdaje kapitol celkem'!BT22</f>
        <v>382000</v>
      </c>
      <c r="L107" s="720">
        <f>+K107-I107</f>
        <v>0</v>
      </c>
      <c r="M107" s="862"/>
    </row>
    <row r="108" spans="1:13" ht="18" hidden="1" customHeight="1" outlineLevel="1" x14ac:dyDescent="0.25">
      <c r="A108" s="1382">
        <v>2310</v>
      </c>
      <c r="B108" s="1383">
        <v>5139</v>
      </c>
      <c r="C108" s="1384"/>
      <c r="D108" s="1385"/>
      <c r="E108" s="1385"/>
      <c r="F108" s="1385"/>
      <c r="G108" s="1385"/>
      <c r="H108" s="1385"/>
      <c r="I108" s="1385"/>
      <c r="J108" s="1386">
        <f t="shared" si="2"/>
        <v>0</v>
      </c>
      <c r="K108" s="1375"/>
      <c r="L108" s="720"/>
      <c r="M108" s="862"/>
    </row>
    <row r="109" spans="1:13" ht="18" hidden="1" customHeight="1" outlineLevel="1" x14ac:dyDescent="0.25">
      <c r="A109" s="1418">
        <v>2310</v>
      </c>
      <c r="B109" s="1419">
        <v>5139</v>
      </c>
      <c r="C109" s="1420"/>
      <c r="D109" s="1423"/>
      <c r="E109" s="1423"/>
      <c r="F109" s="1423"/>
      <c r="G109" s="1423"/>
      <c r="H109" s="1423"/>
      <c r="I109" s="1423"/>
      <c r="J109" s="1402">
        <f t="shared" si="2"/>
        <v>0</v>
      </c>
      <c r="K109" s="1375"/>
      <c r="L109" s="720"/>
      <c r="M109" s="862"/>
    </row>
    <row r="110" spans="1:13" ht="18" customHeight="1" collapsed="1" thickBot="1" x14ac:dyDescent="0.3">
      <c r="A110" s="1404"/>
      <c r="B110" s="1405"/>
      <c r="C110" s="1394" t="s">
        <v>259</v>
      </c>
      <c r="D110" s="1395">
        <v>0</v>
      </c>
      <c r="E110" s="1395">
        <v>0</v>
      </c>
      <c r="F110" s="1395">
        <v>0</v>
      </c>
      <c r="G110" s="1395">
        <v>0</v>
      </c>
      <c r="H110" s="1395">
        <v>0</v>
      </c>
      <c r="I110" s="1395">
        <f>SUM(I108:I109)</f>
        <v>0</v>
      </c>
      <c r="J110" s="1396">
        <f t="shared" si="2"/>
        <v>0</v>
      </c>
      <c r="K110" s="658">
        <f>'Výdaje kapitol celkem'!BX22</f>
        <v>0</v>
      </c>
      <c r="L110" s="720">
        <f>+K110-I110</f>
        <v>0</v>
      </c>
      <c r="M110" s="862"/>
    </row>
    <row r="111" spans="1:13" ht="18" hidden="1" customHeight="1" outlineLevel="1" x14ac:dyDescent="0.25">
      <c r="A111" s="1415">
        <v>3633</v>
      </c>
      <c r="B111" s="1416">
        <v>5139</v>
      </c>
      <c r="C111" s="1413"/>
      <c r="D111" s="1385"/>
      <c r="E111" s="1385"/>
      <c r="F111" s="1385"/>
      <c r="G111" s="1385"/>
      <c r="H111" s="1385"/>
      <c r="I111" s="1385"/>
      <c r="J111" s="1397">
        <f t="shared" si="2"/>
        <v>0</v>
      </c>
      <c r="K111" s="1375"/>
      <c r="L111" s="720"/>
      <c r="M111" s="862"/>
    </row>
    <row r="112" spans="1:13" ht="18" hidden="1" customHeight="1" outlineLevel="1" x14ac:dyDescent="0.25">
      <c r="A112" s="1418">
        <v>3633</v>
      </c>
      <c r="B112" s="1419">
        <v>5139</v>
      </c>
      <c r="C112" s="1420"/>
      <c r="D112" s="1401"/>
      <c r="E112" s="1401"/>
      <c r="F112" s="1401"/>
      <c r="G112" s="1401"/>
      <c r="H112" s="1401"/>
      <c r="I112" s="1401"/>
      <c r="J112" s="1397">
        <f t="shared" si="2"/>
        <v>0</v>
      </c>
      <c r="K112" s="1375"/>
      <c r="L112" s="720"/>
      <c r="M112" s="862"/>
    </row>
    <row r="113" spans="1:13" ht="18" customHeight="1" collapsed="1" thickBot="1" x14ac:dyDescent="0.3">
      <c r="A113" s="1404"/>
      <c r="B113" s="1405"/>
      <c r="C113" s="1394" t="s">
        <v>307</v>
      </c>
      <c r="D113" s="1395">
        <v>0</v>
      </c>
      <c r="E113" s="1395">
        <v>0</v>
      </c>
      <c r="F113" s="1395">
        <v>0</v>
      </c>
      <c r="G113" s="1395">
        <v>0</v>
      </c>
      <c r="H113" s="1395">
        <v>0</v>
      </c>
      <c r="I113" s="1395">
        <f>SUM(I111:I112)</f>
        <v>0</v>
      </c>
      <c r="J113" s="1396">
        <f t="shared" si="2"/>
        <v>0</v>
      </c>
      <c r="K113" s="658">
        <f>'Výdaje kapitol celkem'!CJ22</f>
        <v>0</v>
      </c>
      <c r="L113" s="720">
        <f>+K113-I113</f>
        <v>0</v>
      </c>
      <c r="M113" s="862"/>
    </row>
    <row r="114" spans="1:13" ht="40.5" outlineLevel="1" x14ac:dyDescent="0.25">
      <c r="A114" s="1382">
        <v>3749</v>
      </c>
      <c r="B114" s="1383">
        <v>5139</v>
      </c>
      <c r="C114" s="1424" t="s">
        <v>1199</v>
      </c>
      <c r="D114" s="1385">
        <v>180000</v>
      </c>
      <c r="E114" s="1385"/>
      <c r="F114" s="1385"/>
      <c r="G114" s="1385"/>
      <c r="H114" s="1385"/>
      <c r="I114" s="1385"/>
      <c r="J114" s="1386">
        <f t="shared" si="2"/>
        <v>0</v>
      </c>
      <c r="K114" s="658">
        <f>'Výdaje kapitol celkem'!CJ23</f>
        <v>0</v>
      </c>
      <c r="L114" s="720"/>
      <c r="M114" s="862"/>
    </row>
    <row r="115" spans="1:13" ht="40.5" outlineLevel="1" x14ac:dyDescent="0.25">
      <c r="A115" s="1387">
        <v>3749</v>
      </c>
      <c r="B115" s="1388">
        <v>5139</v>
      </c>
      <c r="C115" s="1413" t="s">
        <v>1794</v>
      </c>
      <c r="D115" s="1414"/>
      <c r="E115" s="1414">
        <v>220000</v>
      </c>
      <c r="F115" s="1414">
        <v>220000</v>
      </c>
      <c r="G115" s="1414">
        <v>220000</v>
      </c>
      <c r="H115" s="1414">
        <v>220000</v>
      </c>
      <c r="I115" s="1414">
        <f>'[6]Příroda 3749'!$B$6</f>
        <v>220000</v>
      </c>
      <c r="J115" s="1391">
        <f t="shared" si="2"/>
        <v>0</v>
      </c>
      <c r="K115" s="658"/>
      <c r="L115" s="720"/>
      <c r="M115" s="862"/>
    </row>
    <row r="116" spans="1:13" ht="18" customHeight="1" outlineLevel="1" x14ac:dyDescent="0.25">
      <c r="A116" s="1418">
        <v>3749</v>
      </c>
      <c r="B116" s="1419">
        <v>5139</v>
      </c>
      <c r="C116" s="1420" t="s">
        <v>1201</v>
      </c>
      <c r="D116" s="1423">
        <v>300000</v>
      </c>
      <c r="E116" s="1423">
        <v>0</v>
      </c>
      <c r="F116" s="1423">
        <v>0</v>
      </c>
      <c r="G116" s="1423">
        <v>0</v>
      </c>
      <c r="H116" s="1423">
        <v>0</v>
      </c>
      <c r="I116" s="1423">
        <f>'[6]Příroda 3749'!$B$8</f>
        <v>0</v>
      </c>
      <c r="J116" s="1402">
        <f t="shared" si="2"/>
        <v>0</v>
      </c>
      <c r="K116" s="658">
        <f>'Výdaje kapitol celkem'!CJ24</f>
        <v>0</v>
      </c>
      <c r="L116" s="720"/>
      <c r="M116" s="862"/>
    </row>
    <row r="117" spans="1:13" ht="18" customHeight="1" outlineLevel="1" x14ac:dyDescent="0.25">
      <c r="A117" s="1418">
        <v>3749</v>
      </c>
      <c r="B117" s="1419">
        <v>5139</v>
      </c>
      <c r="C117" s="1420" t="s">
        <v>1200</v>
      </c>
      <c r="D117" s="1423">
        <v>0</v>
      </c>
      <c r="E117" s="1423">
        <v>0</v>
      </c>
      <c r="F117" s="1423">
        <v>0</v>
      </c>
      <c r="G117" s="1423">
        <v>0</v>
      </c>
      <c r="H117" s="1423">
        <v>0</v>
      </c>
      <c r="I117" s="1423">
        <f>'[6]Příroda 3749'!$B$7</f>
        <v>0</v>
      </c>
      <c r="J117" s="1402">
        <f t="shared" si="2"/>
        <v>0</v>
      </c>
      <c r="K117" s="658">
        <f>'Výdaje kapitol celkem'!CJ25</f>
        <v>0</v>
      </c>
      <c r="L117" s="720"/>
      <c r="M117" s="862"/>
    </row>
    <row r="118" spans="1:13" ht="18" customHeight="1" thickBot="1" x14ac:dyDescent="0.3">
      <c r="A118" s="1404"/>
      <c r="B118" s="1405"/>
      <c r="C118" s="1394" t="s">
        <v>204</v>
      </c>
      <c r="D118" s="1395">
        <v>480000</v>
      </c>
      <c r="E118" s="1395">
        <v>220000</v>
      </c>
      <c r="F118" s="1395">
        <v>220000</v>
      </c>
      <c r="G118" s="1395">
        <v>220000</v>
      </c>
      <c r="H118" s="1395">
        <v>220000</v>
      </c>
      <c r="I118" s="1395">
        <f>SUM(I114:I117)</f>
        <v>220000</v>
      </c>
      <c r="J118" s="1396">
        <f t="shared" si="2"/>
        <v>0</v>
      </c>
      <c r="K118" s="658">
        <f>'Výdaje kapitol celkem'!CX22</f>
        <v>220000</v>
      </c>
      <c r="L118" s="720">
        <f t="shared" ref="L118:L121" si="3">+K118-I118</f>
        <v>0</v>
      </c>
      <c r="M118" s="862"/>
    </row>
    <row r="119" spans="1:13" ht="18" hidden="1" customHeight="1" outlineLevel="1" x14ac:dyDescent="0.25">
      <c r="A119" s="1415">
        <v>1036</v>
      </c>
      <c r="B119" s="1416">
        <v>5139</v>
      </c>
      <c r="C119" s="1413"/>
      <c r="D119" s="1414"/>
      <c r="E119" s="1414"/>
      <c r="F119" s="1414"/>
      <c r="G119" s="1414"/>
      <c r="H119" s="1414"/>
      <c r="I119" s="1414"/>
      <c r="J119" s="1391">
        <f t="shared" si="2"/>
        <v>0</v>
      </c>
      <c r="K119" s="1375"/>
      <c r="L119" s="720">
        <f t="shared" si="3"/>
        <v>0</v>
      </c>
      <c r="M119" s="862"/>
    </row>
    <row r="120" spans="1:13" ht="18" hidden="1" customHeight="1" outlineLevel="1" x14ac:dyDescent="0.25">
      <c r="A120" s="1418">
        <v>1036</v>
      </c>
      <c r="B120" s="1419">
        <v>5139</v>
      </c>
      <c r="C120" s="1420"/>
      <c r="D120" s="1423"/>
      <c r="E120" s="1423"/>
      <c r="F120" s="1423"/>
      <c r="G120" s="1423"/>
      <c r="H120" s="1423"/>
      <c r="I120" s="1423"/>
      <c r="J120" s="1402">
        <f t="shared" si="2"/>
        <v>0</v>
      </c>
      <c r="K120" s="1375"/>
      <c r="L120" s="720">
        <f t="shared" si="3"/>
        <v>0</v>
      </c>
      <c r="M120" s="862"/>
    </row>
    <row r="121" spans="1:13" ht="18" hidden="1" customHeight="1" outlineLevel="1" x14ac:dyDescent="0.25">
      <c r="A121" s="1418">
        <v>1036</v>
      </c>
      <c r="B121" s="1419">
        <v>5139</v>
      </c>
      <c r="C121" s="1400"/>
      <c r="D121" s="1423"/>
      <c r="E121" s="1423"/>
      <c r="F121" s="1423"/>
      <c r="G121" s="1423"/>
      <c r="H121" s="1423"/>
      <c r="I121" s="1423"/>
      <c r="J121" s="1406">
        <f t="shared" si="2"/>
        <v>0</v>
      </c>
      <c r="K121" s="1375"/>
      <c r="L121" s="720">
        <f t="shared" si="3"/>
        <v>0</v>
      </c>
      <c r="M121" s="862"/>
    </row>
    <row r="122" spans="1:13" ht="18" customHeight="1" collapsed="1" thickBot="1" x14ac:dyDescent="0.3">
      <c r="A122" s="1404"/>
      <c r="B122" s="1405"/>
      <c r="C122" s="1394" t="s">
        <v>200</v>
      </c>
      <c r="D122" s="1395">
        <v>0</v>
      </c>
      <c r="E122" s="1395">
        <v>0</v>
      </c>
      <c r="F122" s="1395">
        <v>0</v>
      </c>
      <c r="G122" s="1395">
        <v>0</v>
      </c>
      <c r="H122" s="1395">
        <v>0</v>
      </c>
      <c r="I122" s="1395">
        <f>SUM(I119:I121)</f>
        <v>0</v>
      </c>
      <c r="J122" s="1396">
        <f t="shared" si="2"/>
        <v>0</v>
      </c>
      <c r="K122" s="658">
        <f>'Výdaje kapitol celkem'!CM22</f>
        <v>0</v>
      </c>
      <c r="L122" s="720">
        <f>+K122-I122</f>
        <v>0</v>
      </c>
      <c r="M122" s="862"/>
    </row>
    <row r="123" spans="1:13" ht="18" hidden="1" customHeight="1" outlineLevel="1" x14ac:dyDescent="0.25">
      <c r="A123" s="1415" t="s">
        <v>270</v>
      </c>
      <c r="B123" s="1416">
        <v>5139</v>
      </c>
      <c r="C123" s="1413"/>
      <c r="D123" s="1414"/>
      <c r="E123" s="1414"/>
      <c r="F123" s="1414"/>
      <c r="G123" s="1414"/>
      <c r="H123" s="1414"/>
      <c r="I123" s="1414"/>
      <c r="J123" s="1391">
        <f t="shared" si="2"/>
        <v>0</v>
      </c>
      <c r="K123" s="1375"/>
      <c r="L123" s="720"/>
      <c r="M123" s="862"/>
    </row>
    <row r="124" spans="1:13" ht="18" hidden="1" customHeight="1" outlineLevel="1" x14ac:dyDescent="0.25">
      <c r="A124" s="1418" t="s">
        <v>270</v>
      </c>
      <c r="B124" s="1419">
        <v>5139</v>
      </c>
      <c r="C124" s="1420"/>
      <c r="D124" s="1423"/>
      <c r="E124" s="1423"/>
      <c r="F124" s="1423"/>
      <c r="G124" s="1423"/>
      <c r="H124" s="1423"/>
      <c r="I124" s="1423"/>
      <c r="J124" s="1402">
        <f t="shared" si="2"/>
        <v>0</v>
      </c>
      <c r="K124" s="1375"/>
      <c r="L124" s="720"/>
      <c r="M124" s="862"/>
    </row>
    <row r="125" spans="1:13" ht="18" hidden="1" customHeight="1" outlineLevel="1" x14ac:dyDescent="0.25">
      <c r="A125" s="1418" t="s">
        <v>270</v>
      </c>
      <c r="B125" s="1419">
        <v>5139</v>
      </c>
      <c r="C125" s="1400"/>
      <c r="D125" s="1423"/>
      <c r="E125" s="1423"/>
      <c r="F125" s="1423"/>
      <c r="G125" s="1423"/>
      <c r="H125" s="1423"/>
      <c r="I125" s="1423"/>
      <c r="J125" s="1406">
        <f t="shared" si="2"/>
        <v>0</v>
      </c>
      <c r="K125" s="1375"/>
      <c r="L125" s="720"/>
      <c r="M125" s="862"/>
    </row>
    <row r="126" spans="1:13" ht="18" customHeight="1" collapsed="1" thickBot="1" x14ac:dyDescent="0.3">
      <c r="A126" s="1404"/>
      <c r="B126" s="1405"/>
      <c r="C126" s="1394" t="s">
        <v>306</v>
      </c>
      <c r="D126" s="1395">
        <v>0</v>
      </c>
      <c r="E126" s="1395">
        <v>0</v>
      </c>
      <c r="F126" s="1395">
        <v>0</v>
      </c>
      <c r="G126" s="1395">
        <v>0</v>
      </c>
      <c r="H126" s="1395">
        <v>0</v>
      </c>
      <c r="I126" s="1395">
        <f>SUM(I123:I125)</f>
        <v>0</v>
      </c>
      <c r="J126" s="1396">
        <f t="shared" si="2"/>
        <v>0</v>
      </c>
      <c r="K126" s="658">
        <f>'Výdaje kapitol celkem'!CG22</f>
        <v>0</v>
      </c>
      <c r="L126" s="720">
        <f>+K126-I126</f>
        <v>0</v>
      </c>
      <c r="M126" s="862"/>
    </row>
    <row r="127" spans="1:13" ht="18" hidden="1" customHeight="1" outlineLevel="1" x14ac:dyDescent="0.25">
      <c r="A127" s="1415" t="s">
        <v>243</v>
      </c>
      <c r="B127" s="1416">
        <v>5139</v>
      </c>
      <c r="C127" s="1413"/>
      <c r="D127" s="1414"/>
      <c r="E127" s="1414"/>
      <c r="F127" s="1414"/>
      <c r="G127" s="1414"/>
      <c r="H127" s="1414"/>
      <c r="I127" s="1414"/>
      <c r="J127" s="1391">
        <f t="shared" si="2"/>
        <v>0</v>
      </c>
      <c r="K127" s="1375"/>
      <c r="L127" s="720"/>
      <c r="M127" s="862"/>
    </row>
    <row r="128" spans="1:13" ht="18" hidden="1" customHeight="1" outlineLevel="1" x14ac:dyDescent="0.25">
      <c r="A128" s="1418" t="s">
        <v>243</v>
      </c>
      <c r="B128" s="1419">
        <v>5139</v>
      </c>
      <c r="C128" s="1400"/>
      <c r="D128" s="1423"/>
      <c r="E128" s="1423"/>
      <c r="F128" s="1423"/>
      <c r="G128" s="1423"/>
      <c r="H128" s="1423"/>
      <c r="I128" s="1423"/>
      <c r="J128" s="1406">
        <f t="shared" si="2"/>
        <v>0</v>
      </c>
      <c r="K128" s="1375"/>
      <c r="L128" s="720"/>
      <c r="M128" s="862"/>
    </row>
    <row r="129" spans="1:13" ht="18" customHeight="1" collapsed="1" thickBot="1" x14ac:dyDescent="0.3">
      <c r="A129" s="1404"/>
      <c r="B129" s="1405"/>
      <c r="C129" s="1394" t="s">
        <v>885</v>
      </c>
      <c r="D129" s="1395">
        <v>0</v>
      </c>
      <c r="E129" s="1395">
        <v>0</v>
      </c>
      <c r="F129" s="1395">
        <v>0</v>
      </c>
      <c r="G129" s="1395">
        <v>0</v>
      </c>
      <c r="H129" s="1395">
        <v>0</v>
      </c>
      <c r="I129" s="1395">
        <f>SUM(I127:I128)</f>
        <v>0</v>
      </c>
      <c r="J129" s="1396">
        <f t="shared" si="2"/>
        <v>0</v>
      </c>
      <c r="K129" s="658">
        <f>'Výdaje kapitol celkem'!CD22</f>
        <v>0</v>
      </c>
      <c r="L129" s="720">
        <f>+K129-I129</f>
        <v>0</v>
      </c>
      <c r="M129" s="862"/>
    </row>
    <row r="130" spans="1:13" ht="18" hidden="1" customHeight="1" outlineLevel="1" x14ac:dyDescent="0.25">
      <c r="A130" s="1382" t="s">
        <v>618</v>
      </c>
      <c r="B130" s="1383">
        <v>5139</v>
      </c>
      <c r="C130" s="1384"/>
      <c r="D130" s="1385"/>
      <c r="E130" s="1385"/>
      <c r="F130" s="1385"/>
      <c r="G130" s="1385"/>
      <c r="H130" s="1385"/>
      <c r="I130" s="1385"/>
      <c r="J130" s="1386">
        <f t="shared" si="2"/>
        <v>0</v>
      </c>
      <c r="K130" s="1375"/>
      <c r="L130" s="720"/>
      <c r="M130" s="862"/>
    </row>
    <row r="131" spans="1:13" ht="18" hidden="1" customHeight="1" outlineLevel="1" x14ac:dyDescent="0.25">
      <c r="A131" s="1415" t="s">
        <v>618</v>
      </c>
      <c r="B131" s="1416">
        <v>5139</v>
      </c>
      <c r="C131" s="1413"/>
      <c r="D131" s="1422"/>
      <c r="E131" s="1422"/>
      <c r="F131" s="1422"/>
      <c r="G131" s="1422"/>
      <c r="H131" s="1422"/>
      <c r="I131" s="1422"/>
      <c r="J131" s="1397">
        <f t="shared" si="2"/>
        <v>0</v>
      </c>
      <c r="K131" s="1375"/>
      <c r="L131" s="720"/>
      <c r="M131" s="862"/>
    </row>
    <row r="132" spans="1:13" ht="18" customHeight="1" collapsed="1" thickBot="1" x14ac:dyDescent="0.3">
      <c r="A132" s="1404"/>
      <c r="B132" s="1405"/>
      <c r="C132" s="1394" t="s">
        <v>201</v>
      </c>
      <c r="D132" s="1395">
        <v>0</v>
      </c>
      <c r="E132" s="1395">
        <v>0</v>
      </c>
      <c r="F132" s="1395">
        <v>0</v>
      </c>
      <c r="G132" s="1395">
        <v>0</v>
      </c>
      <c r="H132" s="1395">
        <v>0</v>
      </c>
      <c r="I132" s="1395">
        <f>SUM(I130:I131)</f>
        <v>0</v>
      </c>
      <c r="J132" s="1396">
        <f t="shared" si="2"/>
        <v>0</v>
      </c>
      <c r="K132" s="658">
        <f>'Výdaje kapitol celkem'!CN22</f>
        <v>0</v>
      </c>
      <c r="L132" s="720">
        <f>+K132-I132</f>
        <v>0</v>
      </c>
      <c r="M132" s="862"/>
    </row>
    <row r="133" spans="1:13" ht="18" hidden="1" customHeight="1" outlineLevel="1" x14ac:dyDescent="0.25">
      <c r="A133" s="1382" t="s">
        <v>226</v>
      </c>
      <c r="B133" s="1383">
        <v>5139</v>
      </c>
      <c r="C133" s="1384"/>
      <c r="D133" s="1385"/>
      <c r="E133" s="1385"/>
      <c r="F133" s="1385"/>
      <c r="G133" s="1385"/>
      <c r="H133" s="1385"/>
      <c r="I133" s="1385"/>
      <c r="J133" s="1386">
        <f t="shared" si="2"/>
        <v>0</v>
      </c>
      <c r="K133" s="1375"/>
      <c r="L133" s="720"/>
      <c r="M133" s="862"/>
    </row>
    <row r="134" spans="1:13" ht="18" hidden="1" customHeight="1" outlineLevel="1" x14ac:dyDescent="0.25">
      <c r="A134" s="1399" t="s">
        <v>226</v>
      </c>
      <c r="B134" s="1403">
        <v>5139</v>
      </c>
      <c r="C134" s="1400"/>
      <c r="D134" s="1407"/>
      <c r="E134" s="1407"/>
      <c r="F134" s="1407"/>
      <c r="G134" s="1407"/>
      <c r="H134" s="1407"/>
      <c r="I134" s="1407"/>
      <c r="J134" s="1406">
        <f t="shared" si="2"/>
        <v>0</v>
      </c>
      <c r="K134" s="1375"/>
      <c r="L134" s="720"/>
      <c r="M134" s="862"/>
    </row>
    <row r="135" spans="1:13" ht="18" hidden="1" customHeight="1" outlineLevel="1" x14ac:dyDescent="0.25">
      <c r="A135" s="1415" t="s">
        <v>226</v>
      </c>
      <c r="B135" s="1416">
        <v>5139</v>
      </c>
      <c r="C135" s="1413"/>
      <c r="D135" s="1422"/>
      <c r="E135" s="1422"/>
      <c r="F135" s="1422"/>
      <c r="G135" s="1422"/>
      <c r="H135" s="1422"/>
      <c r="I135" s="1422"/>
      <c r="J135" s="1397">
        <f t="shared" si="2"/>
        <v>0</v>
      </c>
      <c r="K135" s="1375"/>
      <c r="L135" s="720"/>
      <c r="M135" s="862"/>
    </row>
    <row r="136" spans="1:13" ht="18" customHeight="1" collapsed="1" thickBot="1" x14ac:dyDescent="0.3">
      <c r="A136" s="1404"/>
      <c r="B136" s="1405"/>
      <c r="C136" s="1394" t="s">
        <v>202</v>
      </c>
      <c r="D136" s="1395">
        <v>0</v>
      </c>
      <c r="E136" s="1395">
        <v>0</v>
      </c>
      <c r="F136" s="1395">
        <v>0</v>
      </c>
      <c r="G136" s="1395">
        <v>0</v>
      </c>
      <c r="H136" s="1395">
        <v>0</v>
      </c>
      <c r="I136" s="1395">
        <f>SUM(I133:I135)</f>
        <v>0</v>
      </c>
      <c r="J136" s="1396">
        <f t="shared" ref="J136:J158" si="4">+I136-H136</f>
        <v>0</v>
      </c>
      <c r="K136" s="658">
        <f>'Výdaje kapitol celkem'!CQ22</f>
        <v>0</v>
      </c>
      <c r="L136" s="720">
        <f>+K136-I136</f>
        <v>0</v>
      </c>
      <c r="M136" s="862"/>
    </row>
    <row r="137" spans="1:13" ht="18" hidden="1" customHeight="1" outlineLevel="1" x14ac:dyDescent="0.25">
      <c r="A137" s="1382">
        <v>3729</v>
      </c>
      <c r="B137" s="1383">
        <v>5139</v>
      </c>
      <c r="C137" s="1384"/>
      <c r="D137" s="1385"/>
      <c r="E137" s="1385"/>
      <c r="F137" s="1385"/>
      <c r="G137" s="1385"/>
      <c r="H137" s="1385"/>
      <c r="I137" s="1385"/>
      <c r="J137" s="1386">
        <f t="shared" si="4"/>
        <v>0</v>
      </c>
      <c r="K137" s="1375"/>
      <c r="L137" s="720"/>
      <c r="M137" s="862"/>
    </row>
    <row r="138" spans="1:13" ht="18" hidden="1" customHeight="1" outlineLevel="1" x14ac:dyDescent="0.25">
      <c r="A138" s="1415">
        <v>3729</v>
      </c>
      <c r="B138" s="1416">
        <v>5139</v>
      </c>
      <c r="C138" s="1413"/>
      <c r="D138" s="1422"/>
      <c r="E138" s="1422"/>
      <c r="F138" s="1422"/>
      <c r="G138" s="1422"/>
      <c r="H138" s="1422"/>
      <c r="I138" s="1422"/>
      <c r="J138" s="1397">
        <f t="shared" si="4"/>
        <v>0</v>
      </c>
      <c r="K138" s="1375"/>
      <c r="L138" s="720"/>
      <c r="M138" s="862"/>
    </row>
    <row r="139" spans="1:13" ht="18" customHeight="1" collapsed="1" thickBot="1" x14ac:dyDescent="0.3">
      <c r="A139" s="1404"/>
      <c r="B139" s="1405"/>
      <c r="C139" s="1394" t="s">
        <v>619</v>
      </c>
      <c r="D139" s="1395">
        <v>0</v>
      </c>
      <c r="E139" s="1395">
        <v>0</v>
      </c>
      <c r="F139" s="1395">
        <v>0</v>
      </c>
      <c r="G139" s="1395">
        <v>0</v>
      </c>
      <c r="H139" s="1395">
        <v>0</v>
      </c>
      <c r="I139" s="1395">
        <f>SUM(I137:I138)</f>
        <v>0</v>
      </c>
      <c r="J139" s="1396">
        <f t="shared" si="4"/>
        <v>0</v>
      </c>
      <c r="K139" s="658">
        <f>'Výdaje kapitol celkem'!CT22</f>
        <v>0</v>
      </c>
      <c r="L139" s="720">
        <f>+K139-I139</f>
        <v>0</v>
      </c>
      <c r="M139" s="862"/>
    </row>
    <row r="140" spans="1:13" ht="18" hidden="1" customHeight="1" outlineLevel="1" x14ac:dyDescent="0.25">
      <c r="A140" s="1382">
        <v>3744</v>
      </c>
      <c r="B140" s="1383">
        <v>5139</v>
      </c>
      <c r="C140" s="1384"/>
      <c r="D140" s="1385"/>
      <c r="E140" s="1385"/>
      <c r="F140" s="1385"/>
      <c r="G140" s="1385"/>
      <c r="H140" s="1385"/>
      <c r="I140" s="1385"/>
      <c r="J140" s="1386">
        <f t="shared" si="4"/>
        <v>0</v>
      </c>
      <c r="K140" s="1375"/>
      <c r="L140" s="720"/>
      <c r="M140" s="862"/>
    </row>
    <row r="141" spans="1:13" ht="18" hidden="1" customHeight="1" outlineLevel="1" x14ac:dyDescent="0.25">
      <c r="A141" s="1399">
        <v>3744</v>
      </c>
      <c r="B141" s="1403">
        <v>5139</v>
      </c>
      <c r="C141" s="1400"/>
      <c r="D141" s="1401"/>
      <c r="E141" s="1401"/>
      <c r="F141" s="1401"/>
      <c r="G141" s="1401"/>
      <c r="H141" s="1401"/>
      <c r="I141" s="1401"/>
      <c r="J141" s="1402">
        <f t="shared" si="4"/>
        <v>0</v>
      </c>
      <c r="K141" s="1375"/>
      <c r="L141" s="720"/>
      <c r="M141" s="862"/>
    </row>
    <row r="142" spans="1:13" ht="18" hidden="1" customHeight="1" outlineLevel="1" x14ac:dyDescent="0.25">
      <c r="A142" s="1415">
        <v>3744</v>
      </c>
      <c r="B142" s="1416">
        <v>5139</v>
      </c>
      <c r="C142" s="1413"/>
      <c r="D142" s="1422"/>
      <c r="E142" s="1422"/>
      <c r="F142" s="1422"/>
      <c r="G142" s="1422"/>
      <c r="H142" s="1422"/>
      <c r="I142" s="1422"/>
      <c r="J142" s="1397">
        <f t="shared" si="4"/>
        <v>0</v>
      </c>
      <c r="K142" s="1375"/>
      <c r="L142" s="720"/>
      <c r="M142" s="862"/>
    </row>
    <row r="143" spans="1:13" ht="18" customHeight="1" collapsed="1" thickBot="1" x14ac:dyDescent="0.3">
      <c r="A143" s="1404"/>
      <c r="B143" s="1405"/>
      <c r="C143" s="1394" t="s">
        <v>203</v>
      </c>
      <c r="D143" s="1395">
        <v>0</v>
      </c>
      <c r="E143" s="1395">
        <v>0</v>
      </c>
      <c r="F143" s="1395">
        <v>0</v>
      </c>
      <c r="G143" s="1395">
        <v>0</v>
      </c>
      <c r="H143" s="1395">
        <v>0</v>
      </c>
      <c r="I143" s="1395">
        <f>SUM(I140:I142)</f>
        <v>0</v>
      </c>
      <c r="J143" s="1396">
        <f t="shared" si="4"/>
        <v>0</v>
      </c>
      <c r="K143" s="658">
        <f>'Výdaje kapitol celkem'!CW22</f>
        <v>0</v>
      </c>
      <c r="L143" s="720">
        <f>+K143-I143</f>
        <v>0</v>
      </c>
      <c r="M143" s="862"/>
    </row>
    <row r="144" spans="1:13" ht="18" hidden="1" customHeight="1" outlineLevel="1" x14ac:dyDescent="0.25">
      <c r="A144" s="1382" t="s">
        <v>365</v>
      </c>
      <c r="B144" s="1383">
        <v>5139</v>
      </c>
      <c r="C144" s="1384"/>
      <c r="D144" s="1385"/>
      <c r="E144" s="1385"/>
      <c r="F144" s="1385"/>
      <c r="G144" s="1385"/>
      <c r="H144" s="1385"/>
      <c r="I144" s="1385"/>
      <c r="J144" s="1386">
        <f t="shared" si="4"/>
        <v>0</v>
      </c>
      <c r="K144" s="1375"/>
      <c r="L144" s="720"/>
      <c r="M144" s="862"/>
    </row>
    <row r="145" spans="1:13" ht="18" hidden="1" customHeight="1" outlineLevel="1" x14ac:dyDescent="0.25">
      <c r="A145" s="1415" t="s">
        <v>365</v>
      </c>
      <c r="B145" s="1416">
        <v>5139</v>
      </c>
      <c r="C145" s="1389"/>
      <c r="D145" s="1414"/>
      <c r="E145" s="1414"/>
      <c r="F145" s="1414"/>
      <c r="G145" s="1414"/>
      <c r="H145" s="1414"/>
      <c r="I145" s="1414"/>
      <c r="J145" s="1397">
        <f t="shared" si="4"/>
        <v>0</v>
      </c>
      <c r="K145" s="1375"/>
      <c r="L145" s="720"/>
      <c r="M145" s="862"/>
    </row>
    <row r="146" spans="1:13" ht="18" customHeight="1" collapsed="1" thickBot="1" x14ac:dyDescent="0.3">
      <c r="A146" s="1404"/>
      <c r="B146" s="1405"/>
      <c r="C146" s="1394" t="s">
        <v>366</v>
      </c>
      <c r="D146" s="1395">
        <v>0</v>
      </c>
      <c r="E146" s="1395">
        <v>0</v>
      </c>
      <c r="F146" s="1395">
        <v>0</v>
      </c>
      <c r="G146" s="1395">
        <v>0</v>
      </c>
      <c r="H146" s="1395">
        <v>0</v>
      </c>
      <c r="I146" s="1395">
        <f>SUM(I144:I145)</f>
        <v>0</v>
      </c>
      <c r="J146" s="1396">
        <f t="shared" si="4"/>
        <v>0</v>
      </c>
      <c r="K146" s="658">
        <f>'Výdaje kapitol celkem'!DB22</f>
        <v>0</v>
      </c>
      <c r="L146" s="720">
        <f>+K146-I146</f>
        <v>0</v>
      </c>
      <c r="M146" s="862"/>
    </row>
    <row r="147" spans="1:13" ht="18" hidden="1" customHeight="1" outlineLevel="1" x14ac:dyDescent="0.25">
      <c r="A147" s="1382" t="s">
        <v>227</v>
      </c>
      <c r="B147" s="1383">
        <v>5139</v>
      </c>
      <c r="C147" s="1384"/>
      <c r="D147" s="1385"/>
      <c r="E147" s="1385"/>
      <c r="F147" s="1385"/>
      <c r="G147" s="1385"/>
      <c r="H147" s="1385"/>
      <c r="I147" s="1385"/>
      <c r="J147" s="1386">
        <f t="shared" si="4"/>
        <v>0</v>
      </c>
      <c r="K147" s="1375"/>
      <c r="L147" s="720"/>
      <c r="M147" s="862"/>
    </row>
    <row r="148" spans="1:13" ht="18" hidden="1" customHeight="1" outlineLevel="1" x14ac:dyDescent="0.25">
      <c r="A148" s="1415" t="s">
        <v>227</v>
      </c>
      <c r="B148" s="1416">
        <v>5139</v>
      </c>
      <c r="C148" s="1413"/>
      <c r="D148" s="1422"/>
      <c r="E148" s="1422"/>
      <c r="F148" s="1422"/>
      <c r="G148" s="1422"/>
      <c r="H148" s="1422"/>
      <c r="I148" s="1422"/>
      <c r="J148" s="1397">
        <f t="shared" si="4"/>
        <v>0</v>
      </c>
      <c r="K148" s="1375"/>
      <c r="L148" s="720"/>
      <c r="M148" s="862"/>
    </row>
    <row r="149" spans="1:13" ht="18" customHeight="1" collapsed="1" thickBot="1" x14ac:dyDescent="0.3">
      <c r="A149" s="1404"/>
      <c r="B149" s="1405"/>
      <c r="C149" s="1394" t="s">
        <v>620</v>
      </c>
      <c r="D149" s="1395">
        <v>0</v>
      </c>
      <c r="E149" s="1395">
        <v>0</v>
      </c>
      <c r="F149" s="1395">
        <v>0</v>
      </c>
      <c r="G149" s="1395">
        <v>0</v>
      </c>
      <c r="H149" s="1395">
        <v>0</v>
      </c>
      <c r="I149" s="1395">
        <f>SUM(I147:I148)</f>
        <v>0</v>
      </c>
      <c r="J149" s="1396">
        <f t="shared" si="4"/>
        <v>0</v>
      </c>
      <c r="K149" s="658">
        <f>'Výdaje kapitol celkem'!DI22</f>
        <v>0</v>
      </c>
      <c r="L149" s="720">
        <f>+K149-I149</f>
        <v>0</v>
      </c>
      <c r="M149" s="862"/>
    </row>
    <row r="150" spans="1:13" ht="18" customHeight="1" outlineLevel="1" x14ac:dyDescent="0.25">
      <c r="A150" s="1382">
        <v>3114</v>
      </c>
      <c r="B150" s="1383">
        <v>5139</v>
      </c>
      <c r="C150" s="1384" t="s">
        <v>1412</v>
      </c>
      <c r="D150" s="1385">
        <v>15000</v>
      </c>
      <c r="E150" s="1385">
        <v>30000</v>
      </c>
      <c r="F150" s="1385">
        <v>30000</v>
      </c>
      <c r="G150" s="1385">
        <v>30000</v>
      </c>
      <c r="H150" s="1385">
        <v>30000</v>
      </c>
      <c r="I150" s="1385">
        <f>[3]č.p.65!$B$12</f>
        <v>10000</v>
      </c>
      <c r="J150" s="1386">
        <f t="shared" si="4"/>
        <v>-20000</v>
      </c>
      <c r="K150" s="1375"/>
      <c r="L150" s="720"/>
      <c r="M150" s="862"/>
    </row>
    <row r="151" spans="1:13" ht="18" hidden="1" customHeight="1" outlineLevel="1" x14ac:dyDescent="0.25">
      <c r="A151" s="1399">
        <v>3114</v>
      </c>
      <c r="B151" s="1403">
        <v>5139</v>
      </c>
      <c r="C151" s="1400"/>
      <c r="D151" s="1401"/>
      <c r="E151" s="1401"/>
      <c r="F151" s="1401"/>
      <c r="G151" s="1401"/>
      <c r="H151" s="1401"/>
      <c r="I151" s="1401"/>
      <c r="J151" s="1406">
        <f t="shared" si="4"/>
        <v>0</v>
      </c>
      <c r="K151" s="1375"/>
      <c r="L151" s="720"/>
      <c r="M151" s="862"/>
    </row>
    <row r="152" spans="1:13" ht="18" customHeight="1" outlineLevel="1" x14ac:dyDescent="0.25">
      <c r="A152" s="1415">
        <v>3114</v>
      </c>
      <c r="B152" s="1416">
        <v>5139</v>
      </c>
      <c r="C152" s="1413"/>
      <c r="D152" s="1414"/>
      <c r="E152" s="1414"/>
      <c r="F152" s="1414"/>
      <c r="G152" s="1414"/>
      <c r="H152" s="1414"/>
      <c r="I152" s="1414"/>
      <c r="J152" s="1406">
        <f t="shared" si="4"/>
        <v>0</v>
      </c>
      <c r="K152" s="1375"/>
      <c r="L152" s="720"/>
      <c r="M152" s="862"/>
    </row>
    <row r="153" spans="1:13" ht="18" customHeight="1" thickBot="1" x14ac:dyDescent="0.3">
      <c r="A153" s="1404"/>
      <c r="B153" s="1405"/>
      <c r="C153" s="1394" t="s">
        <v>260</v>
      </c>
      <c r="D153" s="1395">
        <f>SUM(D150:D152)</f>
        <v>15000</v>
      </c>
      <c r="E153" s="1395">
        <v>30000</v>
      </c>
      <c r="F153" s="1395">
        <v>30000</v>
      </c>
      <c r="G153" s="1395">
        <v>30000</v>
      </c>
      <c r="H153" s="1395">
        <v>30000</v>
      </c>
      <c r="I153" s="1395">
        <f>SUM(I150:I152)</f>
        <v>10000</v>
      </c>
      <c r="J153" s="1396">
        <f t="shared" si="4"/>
        <v>-20000</v>
      </c>
      <c r="K153" s="658">
        <f>'Výdaje kapitol celkem'!AW22</f>
        <v>10000</v>
      </c>
      <c r="L153" s="720">
        <f>+K153-I153</f>
        <v>0</v>
      </c>
      <c r="M153" s="862"/>
    </row>
    <row r="154" spans="1:13" ht="18" hidden="1" customHeight="1" outlineLevel="1" x14ac:dyDescent="0.25">
      <c r="A154" s="1382" t="s">
        <v>246</v>
      </c>
      <c r="B154" s="1383">
        <v>5139</v>
      </c>
      <c r="C154" s="1384"/>
      <c r="D154" s="1385"/>
      <c r="E154" s="1385"/>
      <c r="F154" s="1385"/>
      <c r="G154" s="1385"/>
      <c r="H154" s="1385"/>
      <c r="I154" s="1385"/>
      <c r="J154" s="1386">
        <f t="shared" si="4"/>
        <v>0</v>
      </c>
      <c r="K154" s="1375"/>
      <c r="L154" s="720"/>
      <c r="M154" s="862"/>
    </row>
    <row r="155" spans="1:13" ht="18" hidden="1" customHeight="1" outlineLevel="1" x14ac:dyDescent="0.25">
      <c r="A155" s="1399" t="s">
        <v>246</v>
      </c>
      <c r="B155" s="1403">
        <v>5139</v>
      </c>
      <c r="C155" s="1400"/>
      <c r="D155" s="1401"/>
      <c r="E155" s="1401"/>
      <c r="F155" s="1401"/>
      <c r="G155" s="1401"/>
      <c r="H155" s="1401"/>
      <c r="I155" s="1401"/>
      <c r="J155" s="1402">
        <f t="shared" si="4"/>
        <v>0</v>
      </c>
      <c r="K155" s="1375"/>
      <c r="L155" s="720"/>
      <c r="M155" s="862"/>
    </row>
    <row r="156" spans="1:13" ht="18" hidden="1" customHeight="1" outlineLevel="1" x14ac:dyDescent="0.25">
      <c r="A156" s="1387" t="s">
        <v>246</v>
      </c>
      <c r="B156" s="1388">
        <v>5139</v>
      </c>
      <c r="C156" s="1389"/>
      <c r="D156" s="1398"/>
      <c r="E156" s="1398"/>
      <c r="F156" s="1398"/>
      <c r="G156" s="1398"/>
      <c r="H156" s="1398"/>
      <c r="I156" s="1398"/>
      <c r="J156" s="1397">
        <f t="shared" si="4"/>
        <v>0</v>
      </c>
      <c r="K156" s="1375"/>
      <c r="L156" s="720"/>
      <c r="M156" s="862"/>
    </row>
    <row r="157" spans="1:13" ht="18" customHeight="1" collapsed="1" thickBot="1" x14ac:dyDescent="0.3">
      <c r="A157" s="1418"/>
      <c r="B157" s="1419"/>
      <c r="C157" s="1425" t="s">
        <v>263</v>
      </c>
      <c r="D157" s="1421">
        <v>0</v>
      </c>
      <c r="E157" s="1421">
        <v>0</v>
      </c>
      <c r="F157" s="1421">
        <v>0</v>
      </c>
      <c r="G157" s="1421">
        <v>0</v>
      </c>
      <c r="H157" s="1421">
        <v>0</v>
      </c>
      <c r="I157" s="1421">
        <f>SUM(I154:I156)</f>
        <v>0</v>
      </c>
      <c r="J157" s="1406">
        <f t="shared" si="4"/>
        <v>0</v>
      </c>
      <c r="K157" s="658">
        <f>'Výdaje kapitol celkem'!CA22</f>
        <v>0</v>
      </c>
      <c r="L157" s="720">
        <f>+K157-I157</f>
        <v>0</v>
      </c>
      <c r="M157" s="862"/>
    </row>
    <row r="158" spans="1:13" s="653" customFormat="1" ht="17.25" thickBot="1" x14ac:dyDescent="0.35">
      <c r="A158" s="2564" t="s">
        <v>1034</v>
      </c>
      <c r="B158" s="2565"/>
      <c r="C158" s="2566"/>
      <c r="D158" s="1408">
        <f>+D7+D10+D18+D21+D24+D27+D30+D33+D35+D41+D44+D47+D50+D55+D58+D67+D71+D74+D79+D82+D85+D88+D92+D95+D98+D101+D107+D110+D113+D118+D122+D126+D129+D132+D136+D139+D143+D146+D149+D153+D157+D14+D63</f>
        <v>1532905</v>
      </c>
      <c r="E158" s="1408">
        <v>1824000</v>
      </c>
      <c r="F158" s="1408">
        <v>1724000</v>
      </c>
      <c r="G158" s="1408">
        <v>1724000</v>
      </c>
      <c r="H158" s="1408">
        <v>1771000</v>
      </c>
      <c r="I158" s="1408">
        <f>+I7+I10+I18+I21+I24+I27+I30+I33+I35+I41+I44+I47+I50+I55+I58+I67+I71+I74+I79+I82+I85+I88+I92+I95+I98+I101+I107+I110+I113+I118+I122+I126+I129+I132+I136+I139+I143+I146+I149+I153+I157+I14+I63</f>
        <v>1748138</v>
      </c>
      <c r="J158" s="1409">
        <f t="shared" si="4"/>
        <v>-22862</v>
      </c>
      <c r="K158" s="1375"/>
      <c r="L158" s="1426"/>
      <c r="M158" s="862"/>
    </row>
    <row r="159" spans="1:13" x14ac:dyDescent="0.25">
      <c r="A159" s="883"/>
      <c r="B159" s="883"/>
      <c r="C159" s="883"/>
      <c r="D159" s="1373">
        <f>'Výdaje kapitol celkem'!D22</f>
        <v>1532905</v>
      </c>
      <c r="E159" s="1373">
        <v>1824000</v>
      </c>
      <c r="F159" s="1373">
        <v>1724000</v>
      </c>
      <c r="G159" s="1373">
        <v>1724000</v>
      </c>
      <c r="H159" s="1373">
        <v>1771000</v>
      </c>
      <c r="I159" s="1373">
        <f>+'Výdaje kapitol celkem'!I22</f>
        <v>1748138</v>
      </c>
      <c r="J159" s="1374"/>
      <c r="K159" s="1375"/>
      <c r="L159" s="1376"/>
    </row>
    <row r="160" spans="1:13" s="769" customFormat="1" x14ac:dyDescent="0.25">
      <c r="A160" s="886"/>
      <c r="B160" s="886"/>
      <c r="C160" s="886" t="s">
        <v>265</v>
      </c>
      <c r="D160" s="1374">
        <f>+D158-D159</f>
        <v>0</v>
      </c>
      <c r="E160" s="1374">
        <v>0</v>
      </c>
      <c r="F160" s="1374">
        <v>0</v>
      </c>
      <c r="G160" s="1374">
        <v>0</v>
      </c>
      <c r="H160" s="1374">
        <v>0</v>
      </c>
      <c r="I160" s="1374">
        <f>+I158-I159</f>
        <v>0</v>
      </c>
      <c r="J160" s="1374"/>
      <c r="K160" s="1375"/>
      <c r="L160" s="1376"/>
    </row>
    <row r="161" spans="1:12" x14ac:dyDescent="0.25">
      <c r="A161" s="1355" t="s">
        <v>675</v>
      </c>
      <c r="B161" s="883"/>
      <c r="C161" s="883"/>
      <c r="D161" s="1373"/>
      <c r="E161" s="1373"/>
      <c r="F161" s="1373"/>
      <c r="G161" s="1373"/>
      <c r="H161" s="1373"/>
      <c r="I161" s="1373"/>
      <c r="J161" s="1374"/>
      <c r="K161" s="1375"/>
      <c r="L161" s="1376"/>
    </row>
  </sheetData>
  <sheetProtection algorithmName="SHA-512" hashValue="YIBqSrgonqHWigAH/YfcMQ8DPUYX7LS/IXJT4RGXJ1BUWOVUWCL57OAyoZSTetK+1BExJrr4s4DGSTKAdDmh9g==" saltValue="3tI2i7QD15a6S8HhOYRhMQ==" spinCount="100000" sheet="1" objects="1" scenarios="1"/>
  <mergeCells count="2">
    <mergeCell ref="A2:C2"/>
    <mergeCell ref="A158:C158"/>
  </mergeCells>
  <pageMargins left="0.70866141732283472" right="0.70866141732283472" top="0.19685039370078741" bottom="0.19685039370078741" header="0.31496062992125984" footer="0.31496062992125984"/>
  <pageSetup paperSize="9" scale="66" fitToHeight="2" orientation="landscape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2"/>
  <sheetViews>
    <sheetView topLeftCell="A42" zoomScale="106" zoomScaleNormal="106" workbookViewId="0">
      <selection activeCell="J6" sqref="J6:J49"/>
    </sheetView>
  </sheetViews>
  <sheetFormatPr defaultColWidth="9.140625" defaultRowHeight="13.5" outlineLevelRow="1" x14ac:dyDescent="0.25"/>
  <cols>
    <col min="1" max="2" width="9.7109375" style="760" customWidth="1"/>
    <col min="3" max="3" width="61.7109375" style="760" bestFit="1" customWidth="1"/>
    <col min="4" max="4" width="14.28515625" style="763" hidden="1" customWidth="1"/>
    <col min="5" max="6" width="13.140625" style="763" hidden="1" customWidth="1"/>
    <col min="7" max="8" width="13.140625" style="763" customWidth="1"/>
    <col min="9" max="9" width="13.140625" style="763" bestFit="1" customWidth="1"/>
    <col min="10" max="10" width="11.85546875" style="764" bestFit="1" customWidth="1"/>
    <col min="11" max="11" width="10.7109375" style="1412" bestFit="1" customWidth="1"/>
    <col min="12" max="12" width="10.7109375" style="1000" bestFit="1" customWidth="1"/>
    <col min="13" max="16384" width="9.140625" style="760"/>
  </cols>
  <sheetData>
    <row r="1" spans="1:13" s="781" customFormat="1" ht="24" customHeight="1" x14ac:dyDescent="0.3">
      <c r="A1" s="1362" t="s">
        <v>1427</v>
      </c>
      <c r="B1" s="1362"/>
      <c r="C1" s="1363"/>
      <c r="D1" s="1364"/>
      <c r="E1" s="1364"/>
      <c r="F1" s="1364"/>
      <c r="G1" s="1364"/>
      <c r="H1" s="1364"/>
      <c r="I1" s="1364"/>
      <c r="J1" s="1365"/>
      <c r="K1" s="1366"/>
      <c r="L1" s="1367"/>
    </row>
    <row r="2" spans="1:13" s="1372" customFormat="1" ht="20.25" customHeight="1" x14ac:dyDescent="0.3">
      <c r="A2" s="2562" t="s">
        <v>943</v>
      </c>
      <c r="B2" s="2562"/>
      <c r="C2" s="2563"/>
      <c r="D2" s="1368"/>
      <c r="E2" s="1368"/>
      <c r="F2" s="1368"/>
      <c r="G2" s="1368"/>
      <c r="H2" s="1368"/>
      <c r="I2" s="1368"/>
      <c r="J2" s="1369"/>
      <c r="K2" s="1370"/>
      <c r="L2" s="1371"/>
    </row>
    <row r="3" spans="1:13" ht="14.25" thickBot="1" x14ac:dyDescent="0.3">
      <c r="A3" s="883"/>
      <c r="B3" s="883"/>
      <c r="C3" s="883"/>
      <c r="D3" s="1373"/>
      <c r="E3" s="1373"/>
      <c r="F3" s="1373"/>
      <c r="G3" s="1373"/>
      <c r="H3" s="1373"/>
      <c r="I3" s="892"/>
      <c r="J3" s="1374"/>
      <c r="K3" s="1375"/>
      <c r="L3" s="1376"/>
    </row>
    <row r="4" spans="1:13" ht="27.75" thickBot="1" x14ac:dyDescent="0.3">
      <c r="A4" s="1377" t="s">
        <v>1</v>
      </c>
      <c r="B4" s="1378" t="s">
        <v>102</v>
      </c>
      <c r="C4" s="1379" t="s">
        <v>6</v>
      </c>
      <c r="D4" s="1380" t="s">
        <v>1856</v>
      </c>
      <c r="E4" s="1380" t="s">
        <v>1396</v>
      </c>
      <c r="F4" s="1380" t="s">
        <v>1807</v>
      </c>
      <c r="G4" s="1380" t="s">
        <v>1914</v>
      </c>
      <c r="H4" s="1380" t="s">
        <v>2097</v>
      </c>
      <c r="I4" s="1380" t="s">
        <v>2140</v>
      </c>
      <c r="J4" s="1381" t="s">
        <v>5</v>
      </c>
      <c r="K4" s="1375" t="s">
        <v>1150</v>
      </c>
      <c r="L4" s="1376" t="s">
        <v>935</v>
      </c>
    </row>
    <row r="5" spans="1:13" ht="15.75" customHeight="1" outlineLevel="1" x14ac:dyDescent="0.25">
      <c r="A5" s="1382">
        <v>3113</v>
      </c>
      <c r="B5" s="1383">
        <v>5164</v>
      </c>
      <c r="C5" s="1384" t="s">
        <v>988</v>
      </c>
      <c r="D5" s="1385">
        <v>120</v>
      </c>
      <c r="E5" s="1385">
        <v>12</v>
      </c>
      <c r="F5" s="1385">
        <v>12</v>
      </c>
      <c r="G5" s="1385">
        <v>12</v>
      </c>
      <c r="H5" s="1385">
        <v>12</v>
      </c>
      <c r="I5" s="1385">
        <f>+'[4]Všeob. pokladna'!$B$12</f>
        <v>12</v>
      </c>
      <c r="J5" s="1386">
        <f>+I5-H5</f>
        <v>0</v>
      </c>
      <c r="K5" s="1375"/>
      <c r="L5" s="1376"/>
    </row>
    <row r="6" spans="1:13" ht="15.75" customHeight="1" outlineLevel="1" x14ac:dyDescent="0.25">
      <c r="A6" s="1387">
        <v>3113</v>
      </c>
      <c r="B6" s="1388">
        <f>+B5</f>
        <v>5164</v>
      </c>
      <c r="C6" s="1389"/>
      <c r="D6" s="1390">
        <v>0</v>
      </c>
      <c r="E6" s="1390"/>
      <c r="F6" s="1390"/>
      <c r="G6" s="1390"/>
      <c r="H6" s="1390"/>
      <c r="I6" s="1390"/>
      <c r="J6" s="1391">
        <f t="shared" ref="J6:J49" si="0">+I6-H6</f>
        <v>0</v>
      </c>
      <c r="K6" s="1375"/>
      <c r="L6" s="1376"/>
    </row>
    <row r="7" spans="1:13" s="998" customFormat="1" ht="16.5" customHeight="1" thickBot="1" x14ac:dyDescent="0.3">
      <c r="A7" s="1392">
        <v>3113</v>
      </c>
      <c r="B7" s="1393"/>
      <c r="C7" s="1394" t="s">
        <v>174</v>
      </c>
      <c r="D7" s="1395">
        <v>120</v>
      </c>
      <c r="E7" s="1395">
        <v>12</v>
      </c>
      <c r="F7" s="1395">
        <v>12</v>
      </c>
      <c r="G7" s="1395">
        <v>12</v>
      </c>
      <c r="H7" s="1395">
        <v>12</v>
      </c>
      <c r="I7" s="1395">
        <f>SUM(I5:I6)</f>
        <v>12</v>
      </c>
      <c r="J7" s="1396">
        <f t="shared" si="0"/>
        <v>0</v>
      </c>
      <c r="K7" s="658">
        <f>'Výdaje kapitol celkem'!M30</f>
        <v>12</v>
      </c>
      <c r="L7" s="720">
        <f>+K7-I7</f>
        <v>0</v>
      </c>
      <c r="M7" s="862"/>
    </row>
    <row r="8" spans="1:13" ht="15.75" customHeight="1" outlineLevel="1" x14ac:dyDescent="0.25">
      <c r="A8" s="1382">
        <v>6112</v>
      </c>
      <c r="B8" s="1383">
        <f>+B26</f>
        <v>5164</v>
      </c>
      <c r="C8" s="1384" t="s">
        <v>1414</v>
      </c>
      <c r="D8" s="1385">
        <v>17000</v>
      </c>
      <c r="E8" s="1385">
        <v>17000</v>
      </c>
      <c r="F8" s="1385">
        <v>17000</v>
      </c>
      <c r="G8" s="1385">
        <v>0</v>
      </c>
      <c r="H8" s="1385">
        <v>0</v>
      </c>
      <c r="I8" s="1385">
        <f>[3]Zastupitelé!$B$38</f>
        <v>0</v>
      </c>
      <c r="J8" s="1386">
        <f t="shared" si="0"/>
        <v>0</v>
      </c>
      <c r="K8" s="1375"/>
      <c r="L8" s="1376"/>
    </row>
    <row r="9" spans="1:13" ht="15.75" customHeight="1" outlineLevel="1" x14ac:dyDescent="0.25">
      <c r="A9" s="1387">
        <v>6112</v>
      </c>
      <c r="B9" s="1388">
        <f>+B8</f>
        <v>5164</v>
      </c>
      <c r="C9" s="1389">
        <v>0</v>
      </c>
      <c r="D9" s="1390">
        <v>0</v>
      </c>
      <c r="E9" s="1390">
        <v>0</v>
      </c>
      <c r="F9" s="1390">
        <v>0</v>
      </c>
      <c r="G9" s="1390">
        <v>0</v>
      </c>
      <c r="H9" s="1390">
        <v>0</v>
      </c>
      <c r="I9" s="1390">
        <f>[3]Zastupitelé!$B$39</f>
        <v>0</v>
      </c>
      <c r="J9" s="1391">
        <f t="shared" si="0"/>
        <v>0</v>
      </c>
      <c r="K9" s="1375"/>
      <c r="L9" s="1376"/>
    </row>
    <row r="10" spans="1:13" s="998" customFormat="1" ht="16.5" customHeight="1" thickBot="1" x14ac:dyDescent="0.3">
      <c r="A10" s="1392">
        <v>6112</v>
      </c>
      <c r="B10" s="1393"/>
      <c r="C10" s="1394" t="s">
        <v>615</v>
      </c>
      <c r="D10" s="1395">
        <v>17000</v>
      </c>
      <c r="E10" s="1395">
        <v>17000</v>
      </c>
      <c r="F10" s="1395">
        <v>17000</v>
      </c>
      <c r="G10" s="1395">
        <v>0</v>
      </c>
      <c r="H10" s="1395">
        <v>0</v>
      </c>
      <c r="I10" s="1395">
        <f>SUM(I8:I9)</f>
        <v>0</v>
      </c>
      <c r="J10" s="1396">
        <f t="shared" si="0"/>
        <v>0</v>
      </c>
      <c r="K10" s="658">
        <f>'Výdaje kapitol celkem'!N30</f>
        <v>0</v>
      </c>
      <c r="L10" s="720">
        <f>+K10-I10</f>
        <v>0</v>
      </c>
      <c r="M10" s="862"/>
    </row>
    <row r="11" spans="1:13" ht="15.75" customHeight="1" outlineLevel="1" x14ac:dyDescent="0.25">
      <c r="A11" s="1382">
        <v>3314</v>
      </c>
      <c r="B11" s="1383">
        <f>+B25</f>
        <v>5164</v>
      </c>
      <c r="C11" s="1384" t="s">
        <v>383</v>
      </c>
      <c r="D11" s="1385">
        <v>160000</v>
      </c>
      <c r="E11" s="1385">
        <v>160000</v>
      </c>
      <c r="F11" s="1385">
        <v>160000</v>
      </c>
      <c r="G11" s="1385">
        <v>160000</v>
      </c>
      <c r="H11" s="1385">
        <v>160000</v>
      </c>
      <c r="I11" s="1385">
        <f>[3]Knihovna!$B$41</f>
        <v>160000</v>
      </c>
      <c r="J11" s="1386">
        <f t="shared" si="0"/>
        <v>0</v>
      </c>
      <c r="K11" s="1375"/>
      <c r="L11" s="1376"/>
    </row>
    <row r="12" spans="1:13" ht="15.75" customHeight="1" outlineLevel="1" x14ac:dyDescent="0.25">
      <c r="A12" s="1387">
        <v>3314</v>
      </c>
      <c r="B12" s="1388">
        <f>+B11</f>
        <v>5164</v>
      </c>
      <c r="C12" s="1389"/>
      <c r="D12" s="1390">
        <v>0</v>
      </c>
      <c r="E12" s="1390">
        <v>0</v>
      </c>
      <c r="F12" s="1390">
        <v>0</v>
      </c>
      <c r="G12" s="1390">
        <v>0</v>
      </c>
      <c r="H12" s="1390">
        <v>0</v>
      </c>
      <c r="I12" s="1390">
        <f>[3]Knihovna!$B$42</f>
        <v>0</v>
      </c>
      <c r="J12" s="1391">
        <f t="shared" si="0"/>
        <v>0</v>
      </c>
      <c r="K12" s="1375"/>
      <c r="L12" s="1376"/>
    </row>
    <row r="13" spans="1:13" ht="15.75" customHeight="1" outlineLevel="1" x14ac:dyDescent="0.25">
      <c r="A13" s="1387">
        <v>3314</v>
      </c>
      <c r="B13" s="1388">
        <f>+B12</f>
        <v>5164</v>
      </c>
      <c r="C13" s="1389"/>
      <c r="D13" s="1390"/>
      <c r="E13" s="1390"/>
      <c r="F13" s="1390"/>
      <c r="G13" s="1390"/>
      <c r="H13" s="1390"/>
      <c r="I13" s="1390"/>
      <c r="J13" s="1391">
        <f t="shared" si="0"/>
        <v>0</v>
      </c>
      <c r="K13" s="1375"/>
      <c r="L13" s="1376"/>
    </row>
    <row r="14" spans="1:13" s="998" customFormat="1" ht="16.5" customHeight="1" thickBot="1" x14ac:dyDescent="0.3">
      <c r="A14" s="1392">
        <v>3314</v>
      </c>
      <c r="B14" s="1393"/>
      <c r="C14" s="1394" t="s">
        <v>238</v>
      </c>
      <c r="D14" s="1395">
        <v>160000</v>
      </c>
      <c r="E14" s="1395">
        <v>160000</v>
      </c>
      <c r="F14" s="1395">
        <v>160000</v>
      </c>
      <c r="G14" s="1395">
        <v>160000</v>
      </c>
      <c r="H14" s="1395">
        <v>160000</v>
      </c>
      <c r="I14" s="1395">
        <f>SUM(I11:I13)</f>
        <v>160000</v>
      </c>
      <c r="J14" s="1396">
        <f t="shared" si="0"/>
        <v>0</v>
      </c>
      <c r="K14" s="658">
        <f>'Výdaje kapitol celkem'!Y30</f>
        <v>160000</v>
      </c>
      <c r="L14" s="720">
        <f>+K14-I14</f>
        <v>0</v>
      </c>
      <c r="M14" s="862"/>
    </row>
    <row r="15" spans="1:13" ht="15.75" customHeight="1" outlineLevel="1" x14ac:dyDescent="0.25">
      <c r="A15" s="1382">
        <v>3399</v>
      </c>
      <c r="B15" s="1383">
        <f>+B9</f>
        <v>5164</v>
      </c>
      <c r="C15" s="1384" t="s">
        <v>1417</v>
      </c>
      <c r="D15" s="1385">
        <v>0</v>
      </c>
      <c r="E15" s="1385">
        <v>0</v>
      </c>
      <c r="F15" s="1385">
        <v>0</v>
      </c>
      <c r="G15" s="1385">
        <v>0</v>
      </c>
      <c r="H15" s="1385">
        <v>0</v>
      </c>
      <c r="I15" s="1385">
        <f>[3]Kultura!$B$22</f>
        <v>0</v>
      </c>
      <c r="J15" s="1386">
        <f t="shared" si="0"/>
        <v>0</v>
      </c>
      <c r="K15" s="1375"/>
      <c r="L15" s="1376"/>
    </row>
    <row r="16" spans="1:13" ht="15.75" customHeight="1" outlineLevel="1" x14ac:dyDescent="0.25">
      <c r="A16" s="1387">
        <v>3399</v>
      </c>
      <c r="B16" s="1388">
        <f>+B15</f>
        <v>5164</v>
      </c>
      <c r="C16" s="1389" t="s">
        <v>1418</v>
      </c>
      <c r="D16" s="1390">
        <v>50000</v>
      </c>
      <c r="E16" s="1390">
        <v>50000</v>
      </c>
      <c r="F16" s="1390">
        <v>50000</v>
      </c>
      <c r="G16" s="1390">
        <v>50000</v>
      </c>
      <c r="H16" s="1390">
        <v>50000</v>
      </c>
      <c r="I16" s="1390">
        <f>[3]Kultura!$B$23</f>
        <v>50000</v>
      </c>
      <c r="J16" s="1391">
        <f t="shared" si="0"/>
        <v>0</v>
      </c>
      <c r="K16" s="1375"/>
      <c r="L16" s="1376"/>
    </row>
    <row r="17" spans="1:13" ht="15.75" customHeight="1" outlineLevel="1" x14ac:dyDescent="0.25">
      <c r="A17" s="1387">
        <v>3399</v>
      </c>
      <c r="B17" s="1388">
        <f>+B16</f>
        <v>5164</v>
      </c>
      <c r="C17" s="1389"/>
      <c r="D17" s="1390"/>
      <c r="E17" s="1390"/>
      <c r="F17" s="1390"/>
      <c r="G17" s="1390"/>
      <c r="H17" s="1390"/>
      <c r="I17" s="1390"/>
      <c r="J17" s="1391">
        <f t="shared" si="0"/>
        <v>0</v>
      </c>
      <c r="K17" s="1375"/>
      <c r="L17" s="1376"/>
    </row>
    <row r="18" spans="1:13" s="998" customFormat="1" ht="16.5" customHeight="1" thickBot="1" x14ac:dyDescent="0.3">
      <c r="A18" s="1392">
        <v>3399</v>
      </c>
      <c r="B18" s="1393"/>
      <c r="C18" s="1394" t="s">
        <v>617</v>
      </c>
      <c r="D18" s="1395">
        <v>50000</v>
      </c>
      <c r="E18" s="1395">
        <v>50000</v>
      </c>
      <c r="F18" s="1395">
        <v>50000</v>
      </c>
      <c r="G18" s="1395">
        <v>50000</v>
      </c>
      <c r="H18" s="1395">
        <v>50000</v>
      </c>
      <c r="I18" s="1395">
        <f>SUM(I15:I17)</f>
        <v>50000</v>
      </c>
      <c r="J18" s="1396">
        <f t="shared" si="0"/>
        <v>0</v>
      </c>
      <c r="K18" s="658">
        <f>'Výdaje kapitol celkem'!AA30</f>
        <v>50000</v>
      </c>
      <c r="L18" s="720">
        <f>+K18-I18</f>
        <v>0</v>
      </c>
      <c r="M18" s="862"/>
    </row>
    <row r="19" spans="1:13" ht="15.75" customHeight="1" outlineLevel="1" x14ac:dyDescent="0.25">
      <c r="A19" s="1382">
        <v>3612</v>
      </c>
      <c r="B19" s="1383">
        <f>+B17</f>
        <v>5164</v>
      </c>
      <c r="C19" s="1384" t="s">
        <v>1405</v>
      </c>
      <c r="D19" s="1385">
        <v>15000</v>
      </c>
      <c r="E19" s="1385">
        <v>15000</v>
      </c>
      <c r="F19" s="1385">
        <v>15000</v>
      </c>
      <c r="G19" s="1385">
        <v>15000</v>
      </c>
      <c r="H19" s="1385">
        <v>15000</v>
      </c>
      <c r="I19" s="1385">
        <f>+[4]Byty!$B$19</f>
        <v>15000</v>
      </c>
      <c r="J19" s="1386">
        <f t="shared" si="0"/>
        <v>0</v>
      </c>
      <c r="K19" s="1375"/>
      <c r="L19" s="720"/>
      <c r="M19" s="862"/>
    </row>
    <row r="20" spans="1:13" ht="15.75" customHeight="1" outlineLevel="1" x14ac:dyDescent="0.25">
      <c r="A20" s="1387">
        <v>3612</v>
      </c>
      <c r="B20" s="1388">
        <f>+B19</f>
        <v>5164</v>
      </c>
      <c r="C20" s="1389" t="s">
        <v>1406</v>
      </c>
      <c r="D20" s="1390">
        <v>25000</v>
      </c>
      <c r="E20" s="1390">
        <v>25000</v>
      </c>
      <c r="F20" s="1390">
        <v>25000</v>
      </c>
      <c r="G20" s="1390">
        <v>25000</v>
      </c>
      <c r="H20" s="1390">
        <v>25000</v>
      </c>
      <c r="I20" s="1390">
        <f>+[4]Byty!$B$20</f>
        <v>25000</v>
      </c>
      <c r="J20" s="1391">
        <f t="shared" si="0"/>
        <v>0</v>
      </c>
      <c r="K20" s="1375"/>
      <c r="L20" s="720"/>
      <c r="M20" s="862"/>
    </row>
    <row r="21" spans="1:13" s="998" customFormat="1" ht="16.5" customHeight="1" thickBot="1" x14ac:dyDescent="0.3">
      <c r="A21" s="1392">
        <v>3612</v>
      </c>
      <c r="B21" s="1393"/>
      <c r="C21" s="1394" t="s">
        <v>181</v>
      </c>
      <c r="D21" s="1395">
        <v>40000</v>
      </c>
      <c r="E21" s="1395">
        <v>40000</v>
      </c>
      <c r="F21" s="1395">
        <v>40000</v>
      </c>
      <c r="G21" s="1395">
        <v>40000</v>
      </c>
      <c r="H21" s="1395">
        <v>40000</v>
      </c>
      <c r="I21" s="1395">
        <f>SUM(I19:I20)</f>
        <v>40000</v>
      </c>
      <c r="J21" s="1396">
        <f t="shared" si="0"/>
        <v>0</v>
      </c>
      <c r="K21" s="658">
        <f>'Výdaje kapitol celkem'!AB30</f>
        <v>40000</v>
      </c>
      <c r="L21" s="720">
        <f>+K21-I21</f>
        <v>0</v>
      </c>
      <c r="M21" s="862"/>
    </row>
    <row r="22" spans="1:13" ht="15.75" customHeight="1" outlineLevel="1" x14ac:dyDescent="0.25">
      <c r="A22" s="1382">
        <v>3412</v>
      </c>
      <c r="B22" s="1383">
        <f>+B11</f>
        <v>5164</v>
      </c>
      <c r="C22" s="1384" t="s">
        <v>987</v>
      </c>
      <c r="D22" s="1385">
        <v>12156</v>
      </c>
      <c r="E22" s="1385">
        <v>12156</v>
      </c>
      <c r="F22" s="1385">
        <v>12156</v>
      </c>
      <c r="G22" s="1385">
        <v>12156</v>
      </c>
      <c r="H22" s="1385">
        <v>12156</v>
      </c>
      <c r="I22" s="1385">
        <f>[5]Koupaliště!$B$21</f>
        <v>12156</v>
      </c>
      <c r="J22" s="1386">
        <f t="shared" si="0"/>
        <v>0</v>
      </c>
      <c r="K22" s="1375"/>
      <c r="L22" s="720"/>
      <c r="M22" s="862"/>
    </row>
    <row r="23" spans="1:13" ht="15.75" customHeight="1" outlineLevel="1" x14ac:dyDescent="0.25">
      <c r="A23" s="1387">
        <v>3412</v>
      </c>
      <c r="B23" s="1388">
        <f>+B22</f>
        <v>5164</v>
      </c>
      <c r="C23" s="1389" t="s">
        <v>1133</v>
      </c>
      <c r="D23" s="1398">
        <v>48624</v>
      </c>
      <c r="E23" s="1398">
        <v>13000</v>
      </c>
      <c r="F23" s="1398">
        <v>13000</v>
      </c>
      <c r="G23" s="1398">
        <v>13000</v>
      </c>
      <c r="H23" s="1398">
        <v>13000</v>
      </c>
      <c r="I23" s="1390">
        <f>+'[4]Sportovní zařízen+koup'!$B$5</f>
        <v>13000</v>
      </c>
      <c r="J23" s="1391">
        <f t="shared" si="0"/>
        <v>0</v>
      </c>
      <c r="K23" s="1375"/>
      <c r="L23" s="720"/>
      <c r="M23" s="862"/>
    </row>
    <row r="24" spans="1:13" s="998" customFormat="1" ht="16.5" customHeight="1" thickBot="1" x14ac:dyDescent="0.3">
      <c r="A24" s="1392">
        <v>3412</v>
      </c>
      <c r="B24" s="1393"/>
      <c r="C24" s="1394" t="s">
        <v>863</v>
      </c>
      <c r="D24" s="1395">
        <v>60780</v>
      </c>
      <c r="E24" s="1395">
        <v>25156</v>
      </c>
      <c r="F24" s="1395">
        <v>25156</v>
      </c>
      <c r="G24" s="1395">
        <v>25156</v>
      </c>
      <c r="H24" s="1395">
        <v>25156</v>
      </c>
      <c r="I24" s="1395">
        <f>SUM(I22:I23)</f>
        <v>25156</v>
      </c>
      <c r="J24" s="1396">
        <f t="shared" si="0"/>
        <v>0</v>
      </c>
      <c r="K24" s="658">
        <f>'Výdaje kapitol celkem'!AQ30</f>
        <v>25156</v>
      </c>
      <c r="L24" s="720">
        <f>+K24-I24</f>
        <v>0</v>
      </c>
      <c r="M24" s="862"/>
    </row>
    <row r="25" spans="1:13" ht="15.75" customHeight="1" outlineLevel="1" x14ac:dyDescent="0.25">
      <c r="A25" s="1382">
        <v>3113</v>
      </c>
      <c r="B25" s="1383">
        <v>5164</v>
      </c>
      <c r="C25" s="1384" t="s">
        <v>1806</v>
      </c>
      <c r="D25" s="1385">
        <v>808000</v>
      </c>
      <c r="E25" s="1385">
        <v>808000</v>
      </c>
      <c r="F25" s="1385">
        <v>816000</v>
      </c>
      <c r="G25" s="1385">
        <v>816000</v>
      </c>
      <c r="H25" s="1385">
        <v>816000</v>
      </c>
      <c r="I25" s="1385">
        <f>[2]ZŠ!$B$26</f>
        <v>816000</v>
      </c>
      <c r="J25" s="1386">
        <f t="shared" si="0"/>
        <v>0</v>
      </c>
      <c r="K25" s="1375"/>
      <c r="L25" s="1376"/>
    </row>
    <row r="26" spans="1:13" ht="15.75" customHeight="1" outlineLevel="1" x14ac:dyDescent="0.25">
      <c r="A26" s="1387">
        <v>3113</v>
      </c>
      <c r="B26" s="1388">
        <f>+B25</f>
        <v>5164</v>
      </c>
      <c r="C26" s="1389"/>
      <c r="D26" s="1390"/>
      <c r="E26" s="1390"/>
      <c r="F26" s="1390"/>
      <c r="G26" s="1390"/>
      <c r="H26" s="1390"/>
      <c r="I26" s="1390"/>
      <c r="J26" s="1391">
        <f t="shared" si="0"/>
        <v>0</v>
      </c>
      <c r="K26" s="1375"/>
      <c r="L26" s="1376"/>
    </row>
    <row r="27" spans="1:13" s="998" customFormat="1" ht="16.5" customHeight="1" thickBot="1" x14ac:dyDescent="0.3">
      <c r="A27" s="1392">
        <v>3113</v>
      </c>
      <c r="B27" s="1393"/>
      <c r="C27" s="1394" t="s">
        <v>253</v>
      </c>
      <c r="D27" s="1395">
        <v>808000</v>
      </c>
      <c r="E27" s="1395">
        <v>808000</v>
      </c>
      <c r="F27" s="1395">
        <v>816000</v>
      </c>
      <c r="G27" s="1395">
        <v>816000</v>
      </c>
      <c r="H27" s="1395">
        <v>816000</v>
      </c>
      <c r="I27" s="1395">
        <f>SUM(I25:I26)</f>
        <v>816000</v>
      </c>
      <c r="J27" s="1396">
        <f t="shared" si="0"/>
        <v>0</v>
      </c>
      <c r="K27" s="658">
        <f>+'Výdaje kapitol celkem'!AT30</f>
        <v>816000</v>
      </c>
      <c r="L27" s="720">
        <f>+K27-I27</f>
        <v>0</v>
      </c>
      <c r="M27" s="862"/>
    </row>
    <row r="28" spans="1:13" ht="15.75" hidden="1" customHeight="1" outlineLevel="1" x14ac:dyDescent="0.25">
      <c r="A28" s="1382">
        <v>3631</v>
      </c>
      <c r="B28" s="1383">
        <f>+B17</f>
        <v>5164</v>
      </c>
      <c r="C28" s="1384" t="s">
        <v>1839</v>
      </c>
      <c r="D28" s="1385">
        <v>1200</v>
      </c>
      <c r="E28" s="1385"/>
      <c r="F28" s="1385"/>
      <c r="G28" s="1385"/>
      <c r="H28" s="1385"/>
      <c r="I28" s="1385"/>
      <c r="J28" s="1386">
        <f t="shared" si="0"/>
        <v>0</v>
      </c>
      <c r="K28" s="1375"/>
      <c r="L28" s="720"/>
      <c r="M28" s="862"/>
    </row>
    <row r="29" spans="1:13" ht="15.75" hidden="1" customHeight="1" outlineLevel="1" x14ac:dyDescent="0.25">
      <c r="A29" s="1387">
        <v>3631</v>
      </c>
      <c r="B29" s="1388">
        <f>+B28</f>
        <v>5164</v>
      </c>
      <c r="C29" s="1389"/>
      <c r="D29" s="1398"/>
      <c r="E29" s="1398"/>
      <c r="F29" s="1398"/>
      <c r="G29" s="1398"/>
      <c r="H29" s="1398"/>
      <c r="I29" s="1398"/>
      <c r="J29" s="1397">
        <f t="shared" si="0"/>
        <v>0</v>
      </c>
      <c r="K29" s="1375"/>
      <c r="L29" s="720"/>
      <c r="M29" s="862"/>
    </row>
    <row r="30" spans="1:13" s="998" customFormat="1" ht="16.5" customHeight="1" collapsed="1" thickBot="1" x14ac:dyDescent="0.3">
      <c r="A30" s="1392">
        <v>3631</v>
      </c>
      <c r="B30" s="1393"/>
      <c r="C30" s="1394" t="s">
        <v>195</v>
      </c>
      <c r="D30" s="1395">
        <v>1200</v>
      </c>
      <c r="E30" s="1395">
        <v>0</v>
      </c>
      <c r="F30" s="1395">
        <v>0</v>
      </c>
      <c r="G30" s="1395">
        <v>0</v>
      </c>
      <c r="H30" s="1395">
        <v>0</v>
      </c>
      <c r="I30" s="1395">
        <f>SUM(I28:I29)</f>
        <v>0</v>
      </c>
      <c r="J30" s="1396">
        <f t="shared" si="0"/>
        <v>0</v>
      </c>
      <c r="K30" s="658">
        <f>'Výdaje kapitol celkem'!BC27</f>
        <v>0</v>
      </c>
      <c r="L30" s="720">
        <f>+K30-I30</f>
        <v>0</v>
      </c>
      <c r="M30" s="862"/>
    </row>
    <row r="31" spans="1:13" ht="15.75" customHeight="1" outlineLevel="1" x14ac:dyDescent="0.25">
      <c r="A31" s="1382" t="s">
        <v>945</v>
      </c>
      <c r="B31" s="1383">
        <f>+B20</f>
        <v>5164</v>
      </c>
      <c r="C31" s="1384" t="s">
        <v>383</v>
      </c>
      <c r="D31" s="1385">
        <v>700690</v>
      </c>
      <c r="E31" s="1385">
        <v>808000</v>
      </c>
      <c r="F31" s="1385">
        <v>808000</v>
      </c>
      <c r="G31" s="1385">
        <v>750000</v>
      </c>
      <c r="H31" s="1385">
        <v>538094</v>
      </c>
      <c r="I31" s="1385">
        <f>+'[4]MŠ Pražská'!$B$5</f>
        <v>538094</v>
      </c>
      <c r="J31" s="1386">
        <f t="shared" si="0"/>
        <v>0</v>
      </c>
      <c r="K31" s="1375"/>
      <c r="L31" s="720"/>
      <c r="M31" s="862"/>
    </row>
    <row r="32" spans="1:13" ht="15.75" customHeight="1" outlineLevel="1" x14ac:dyDescent="0.25">
      <c r="A32" s="1387" t="s">
        <v>945</v>
      </c>
      <c r="B32" s="1388">
        <f>+B31</f>
        <v>5164</v>
      </c>
      <c r="C32" s="1389"/>
      <c r="D32" s="1398"/>
      <c r="E32" s="1398"/>
      <c r="F32" s="1398"/>
      <c r="G32" s="1398"/>
      <c r="H32" s="1398"/>
      <c r="I32" s="1398"/>
      <c r="J32" s="1397">
        <f t="shared" si="0"/>
        <v>0</v>
      </c>
      <c r="K32" s="1375"/>
      <c r="L32" s="720"/>
      <c r="M32" s="862"/>
    </row>
    <row r="33" spans="1:13" s="998" customFormat="1" ht="16.5" customHeight="1" thickBot="1" x14ac:dyDescent="0.3">
      <c r="A33" s="1392" t="s">
        <v>945</v>
      </c>
      <c r="B33" s="1393"/>
      <c r="C33" s="1394" t="s">
        <v>944</v>
      </c>
      <c r="D33" s="1395">
        <v>700690</v>
      </c>
      <c r="E33" s="1395">
        <v>808000</v>
      </c>
      <c r="F33" s="1395">
        <v>808000</v>
      </c>
      <c r="G33" s="1395">
        <v>750000</v>
      </c>
      <c r="H33" s="1395">
        <v>538094</v>
      </c>
      <c r="I33" s="1395">
        <f>SUM(I31:I32)</f>
        <v>538094</v>
      </c>
      <c r="J33" s="1396">
        <f t="shared" si="0"/>
        <v>0</v>
      </c>
      <c r="K33" s="658">
        <f>'Výdaje kapitol celkem'!BC30</f>
        <v>538094</v>
      </c>
      <c r="L33" s="720">
        <f>+K33-I33</f>
        <v>0</v>
      </c>
      <c r="M33" s="862"/>
    </row>
    <row r="34" spans="1:13" ht="15.75" customHeight="1" outlineLevel="1" x14ac:dyDescent="0.25">
      <c r="A34" s="1382">
        <v>2212</v>
      </c>
      <c r="B34" s="1383">
        <f>+B32</f>
        <v>5164</v>
      </c>
      <c r="C34" s="1384" t="s">
        <v>1403</v>
      </c>
      <c r="D34" s="1385">
        <v>400</v>
      </c>
      <c r="E34" s="1385">
        <v>400</v>
      </c>
      <c r="F34" s="1385">
        <v>400</v>
      </c>
      <c r="G34" s="1385">
        <v>400</v>
      </c>
      <c r="H34" s="1385">
        <v>400</v>
      </c>
      <c r="I34" s="1385">
        <f>+[4]Silnice!$B$21</f>
        <v>400</v>
      </c>
      <c r="J34" s="1386">
        <f t="shared" si="0"/>
        <v>0</v>
      </c>
      <c r="K34" s="1375"/>
      <c r="L34" s="720"/>
      <c r="M34" s="862"/>
    </row>
    <row r="35" spans="1:13" ht="15.75" customHeight="1" outlineLevel="1" x14ac:dyDescent="0.25">
      <c r="A35" s="1387">
        <v>2212</v>
      </c>
      <c r="B35" s="1388">
        <v>5164</v>
      </c>
      <c r="C35" s="1389" t="s">
        <v>1184</v>
      </c>
      <c r="D35" s="1390">
        <v>1500</v>
      </c>
      <c r="E35" s="1390">
        <v>1500</v>
      </c>
      <c r="F35" s="1390">
        <v>1500</v>
      </c>
      <c r="G35" s="1390">
        <v>1500</v>
      </c>
      <c r="H35" s="1390">
        <v>1500</v>
      </c>
      <c r="I35" s="1390">
        <f>'[5]Silnice-nájem'!$B$6</f>
        <v>1500</v>
      </c>
      <c r="J35" s="1391">
        <f t="shared" si="0"/>
        <v>0</v>
      </c>
      <c r="K35" s="1375"/>
      <c r="L35" s="720"/>
      <c r="M35" s="862"/>
    </row>
    <row r="36" spans="1:13" ht="15.75" customHeight="1" outlineLevel="1" x14ac:dyDescent="0.25">
      <c r="A36" s="1387">
        <v>2212</v>
      </c>
      <c r="B36" s="1388">
        <v>5164</v>
      </c>
      <c r="C36" s="1389" t="s">
        <v>1185</v>
      </c>
      <c r="D36" s="1390">
        <v>500</v>
      </c>
      <c r="E36" s="1390">
        <v>500</v>
      </c>
      <c r="F36" s="1390">
        <v>500</v>
      </c>
      <c r="G36" s="1390">
        <v>500</v>
      </c>
      <c r="H36" s="1390">
        <v>500</v>
      </c>
      <c r="I36" s="1390">
        <f>'[5]Silnice-nájem'!$B$7</f>
        <v>500</v>
      </c>
      <c r="J36" s="1391">
        <f t="shared" si="0"/>
        <v>0</v>
      </c>
      <c r="K36" s="1375"/>
      <c r="L36" s="720"/>
      <c r="M36" s="862"/>
    </row>
    <row r="37" spans="1:13" ht="15.75" customHeight="1" outlineLevel="1" x14ac:dyDescent="0.25">
      <c r="A37" s="1387">
        <v>2212</v>
      </c>
      <c r="B37" s="1388">
        <v>5164</v>
      </c>
      <c r="C37" s="1389" t="s">
        <v>1186</v>
      </c>
      <c r="D37" s="1390">
        <v>3500</v>
      </c>
      <c r="E37" s="1390">
        <v>3500</v>
      </c>
      <c r="F37" s="1390">
        <v>3500</v>
      </c>
      <c r="G37" s="1390">
        <v>3500</v>
      </c>
      <c r="H37" s="1390">
        <v>3500</v>
      </c>
      <c r="I37" s="1390">
        <f>'[5]Silnice-nájem'!$B$8</f>
        <v>3500</v>
      </c>
      <c r="J37" s="1391">
        <f t="shared" si="0"/>
        <v>0</v>
      </c>
      <c r="K37" s="1375"/>
      <c r="L37" s="720"/>
      <c r="M37" s="862"/>
    </row>
    <row r="38" spans="1:13" ht="15.75" customHeight="1" outlineLevel="1" x14ac:dyDescent="0.25">
      <c r="A38" s="1387">
        <v>2212</v>
      </c>
      <c r="B38" s="1388">
        <v>5164</v>
      </c>
      <c r="C38" s="1389" t="s">
        <v>1187</v>
      </c>
      <c r="D38" s="1390">
        <v>1000</v>
      </c>
      <c r="E38" s="1390">
        <v>1000</v>
      </c>
      <c r="F38" s="1390">
        <v>1000</v>
      </c>
      <c r="G38" s="1390">
        <v>1000</v>
      </c>
      <c r="H38" s="1390">
        <v>1000</v>
      </c>
      <c r="I38" s="1390">
        <f>'[5]Silnice-nájem'!$B$9</f>
        <v>1000</v>
      </c>
      <c r="J38" s="1391">
        <f t="shared" si="0"/>
        <v>0</v>
      </c>
      <c r="K38" s="1375"/>
      <c r="L38" s="720"/>
      <c r="M38" s="862"/>
    </row>
    <row r="39" spans="1:13" ht="15.75" customHeight="1" outlineLevel="1" x14ac:dyDescent="0.25">
      <c r="A39" s="1387">
        <v>2212</v>
      </c>
      <c r="B39" s="1388">
        <v>5164</v>
      </c>
      <c r="C39" s="1389" t="s">
        <v>1188</v>
      </c>
      <c r="D39" s="1390">
        <v>13104</v>
      </c>
      <c r="E39" s="1390">
        <v>13104</v>
      </c>
      <c r="F39" s="1390">
        <v>13104</v>
      </c>
      <c r="G39" s="1390">
        <v>13104</v>
      </c>
      <c r="H39" s="1390">
        <v>13104</v>
      </c>
      <c r="I39" s="1390">
        <f>'[5]Silnice-nájem'!$B$10</f>
        <v>13104</v>
      </c>
      <c r="J39" s="1391">
        <f t="shared" si="0"/>
        <v>0</v>
      </c>
      <c r="K39" s="1375"/>
      <c r="L39" s="720"/>
      <c r="M39" s="862"/>
    </row>
    <row r="40" spans="1:13" ht="15.75" customHeight="1" outlineLevel="1" x14ac:dyDescent="0.25">
      <c r="A40" s="1387">
        <v>2212</v>
      </c>
      <c r="B40" s="1388">
        <v>5164</v>
      </c>
      <c r="C40" s="1389" t="s">
        <v>1189</v>
      </c>
      <c r="D40" s="1390">
        <v>225</v>
      </c>
      <c r="E40" s="1390">
        <v>225</v>
      </c>
      <c r="F40" s="1390">
        <v>225</v>
      </c>
      <c r="G40" s="1390">
        <v>225</v>
      </c>
      <c r="H40" s="1390">
        <v>225</v>
      </c>
      <c r="I40" s="1390">
        <f>'[5]Silnice-nájem'!$B$11</f>
        <v>225</v>
      </c>
      <c r="J40" s="1391">
        <f t="shared" si="0"/>
        <v>0</v>
      </c>
      <c r="K40" s="1375"/>
      <c r="L40" s="720"/>
      <c r="M40" s="862"/>
    </row>
    <row r="41" spans="1:13" ht="15.75" customHeight="1" outlineLevel="1" x14ac:dyDescent="0.25">
      <c r="A41" s="1387">
        <v>2212</v>
      </c>
      <c r="B41" s="1388">
        <v>5164</v>
      </c>
      <c r="C41" s="1389" t="s">
        <v>1190</v>
      </c>
      <c r="D41" s="1390">
        <v>3900</v>
      </c>
      <c r="E41" s="1390">
        <v>3900</v>
      </c>
      <c r="F41" s="1390">
        <v>3900</v>
      </c>
      <c r="G41" s="1390">
        <v>3900</v>
      </c>
      <c r="H41" s="1390">
        <v>3900</v>
      </c>
      <c r="I41" s="1390">
        <f>'[5]Silnice-nájem'!$B$12</f>
        <v>3900</v>
      </c>
      <c r="J41" s="1391">
        <f t="shared" si="0"/>
        <v>0</v>
      </c>
      <c r="K41" s="1375"/>
      <c r="L41" s="720"/>
      <c r="M41" s="862"/>
    </row>
    <row r="42" spans="1:13" ht="15.75" customHeight="1" outlineLevel="1" x14ac:dyDescent="0.25">
      <c r="A42" s="1387">
        <v>2212</v>
      </c>
      <c r="B42" s="1388">
        <v>5164</v>
      </c>
      <c r="C42" s="1389" t="s">
        <v>1191</v>
      </c>
      <c r="D42" s="1390">
        <v>15500</v>
      </c>
      <c r="E42" s="1390">
        <v>15800</v>
      </c>
      <c r="F42" s="1390">
        <v>15800</v>
      </c>
      <c r="G42" s="1390">
        <v>15800</v>
      </c>
      <c r="H42" s="1390">
        <v>15800</v>
      </c>
      <c r="I42" s="1390">
        <f>'[5]Silnice-nájem'!$B$13</f>
        <v>15800</v>
      </c>
      <c r="J42" s="1391">
        <f t="shared" si="0"/>
        <v>0</v>
      </c>
      <c r="K42" s="1375"/>
      <c r="L42" s="720"/>
      <c r="M42" s="862"/>
    </row>
    <row r="43" spans="1:13" ht="15.75" customHeight="1" outlineLevel="1" x14ac:dyDescent="0.25">
      <c r="A43" s="1387">
        <v>2212</v>
      </c>
      <c r="B43" s="1388">
        <v>5164</v>
      </c>
      <c r="C43" s="1389" t="s">
        <v>1192</v>
      </c>
      <c r="D43" s="1390">
        <v>67000</v>
      </c>
      <c r="E43" s="1390">
        <v>67000</v>
      </c>
      <c r="F43" s="1390">
        <v>59000</v>
      </c>
      <c r="G43" s="1390">
        <v>0</v>
      </c>
      <c r="H43" s="1390">
        <v>0</v>
      </c>
      <c r="I43" s="1390">
        <f>'[5]Silnice-nájem'!$B$14</f>
        <v>0</v>
      </c>
      <c r="J43" s="1391">
        <f t="shared" si="0"/>
        <v>0</v>
      </c>
      <c r="K43" s="1375"/>
      <c r="L43" s="720"/>
      <c r="M43" s="862"/>
    </row>
    <row r="44" spans="1:13" ht="15.75" customHeight="1" outlineLevel="1" x14ac:dyDescent="0.25">
      <c r="A44" s="1387">
        <v>2212</v>
      </c>
      <c r="B44" s="1388">
        <v>5164</v>
      </c>
      <c r="C44" s="1389" t="s">
        <v>1760</v>
      </c>
      <c r="D44" s="1398"/>
      <c r="E44" s="1398">
        <v>100</v>
      </c>
      <c r="F44" s="1398">
        <v>100</v>
      </c>
      <c r="G44" s="1398">
        <v>100</v>
      </c>
      <c r="H44" s="1398">
        <v>100</v>
      </c>
      <c r="I44" s="1390">
        <f>'[5]Silnice-nájem'!$B$15</f>
        <v>100</v>
      </c>
      <c r="J44" s="1391">
        <f t="shared" si="0"/>
        <v>0</v>
      </c>
      <c r="K44" s="1375"/>
      <c r="L44" s="720"/>
      <c r="M44" s="862"/>
    </row>
    <row r="45" spans="1:13" s="998" customFormat="1" ht="16.5" customHeight="1" thickBot="1" x14ac:dyDescent="0.3">
      <c r="A45" s="1392">
        <v>2212</v>
      </c>
      <c r="B45" s="1393"/>
      <c r="C45" s="1394" t="s">
        <v>196</v>
      </c>
      <c r="D45" s="1395">
        <v>106629</v>
      </c>
      <c r="E45" s="1395">
        <v>107029</v>
      </c>
      <c r="F45" s="1395">
        <v>99029</v>
      </c>
      <c r="G45" s="1395">
        <v>40029</v>
      </c>
      <c r="H45" s="1395">
        <v>40029</v>
      </c>
      <c r="I45" s="1395">
        <f>SUM(I34:I44)</f>
        <v>40029</v>
      </c>
      <c r="J45" s="1396">
        <f t="shared" si="0"/>
        <v>0</v>
      </c>
      <c r="K45" s="658">
        <f>'Výdaje kapitol celkem'!BT30</f>
        <v>40029</v>
      </c>
      <c r="L45" s="720">
        <f>+K45-I45</f>
        <v>0</v>
      </c>
      <c r="M45" s="862"/>
    </row>
    <row r="46" spans="1:13" ht="27" outlineLevel="1" x14ac:dyDescent="0.25">
      <c r="A46" s="1382" t="s">
        <v>365</v>
      </c>
      <c r="B46" s="1383">
        <f>+B44</f>
        <v>5164</v>
      </c>
      <c r="C46" s="1384" t="s">
        <v>986</v>
      </c>
      <c r="D46" s="1385">
        <v>1001</v>
      </c>
      <c r="E46" s="1385">
        <v>1001</v>
      </c>
      <c r="F46" s="1385">
        <v>1001</v>
      </c>
      <c r="G46" s="1385">
        <v>1001</v>
      </c>
      <c r="H46" s="1385">
        <v>1001</v>
      </c>
      <c r="I46" s="1385">
        <f>[5]Rybníky!$B$5</f>
        <v>1001</v>
      </c>
      <c r="J46" s="1386">
        <f t="shared" si="0"/>
        <v>0</v>
      </c>
      <c r="K46" s="1375"/>
      <c r="L46" s="720"/>
      <c r="M46" s="862"/>
    </row>
    <row r="47" spans="1:13" ht="15.75" customHeight="1" outlineLevel="1" x14ac:dyDescent="0.25">
      <c r="A47" s="1387" t="s">
        <v>365</v>
      </c>
      <c r="B47" s="1388">
        <f>+B46</f>
        <v>5164</v>
      </c>
      <c r="C47" s="1389" t="s">
        <v>1422</v>
      </c>
      <c r="D47" s="1390">
        <v>350000</v>
      </c>
      <c r="E47" s="1390">
        <v>350000</v>
      </c>
      <c r="F47" s="1390">
        <v>350000</v>
      </c>
      <c r="G47" s="1390">
        <v>350000</v>
      </c>
      <c r="H47" s="1390">
        <v>350000</v>
      </c>
      <c r="I47" s="1390">
        <f>'[6]Rybníky 3749-2'!$B$16</f>
        <v>350000</v>
      </c>
      <c r="J47" s="1397">
        <f t="shared" si="0"/>
        <v>0</v>
      </c>
      <c r="K47" s="1375"/>
      <c r="L47" s="720"/>
      <c r="M47" s="862"/>
    </row>
    <row r="48" spans="1:13" s="998" customFormat="1" ht="16.5" customHeight="1" thickBot="1" x14ac:dyDescent="0.3">
      <c r="A48" s="1392" t="s">
        <v>365</v>
      </c>
      <c r="B48" s="1393"/>
      <c r="C48" s="1394" t="s">
        <v>366</v>
      </c>
      <c r="D48" s="1395">
        <v>351001</v>
      </c>
      <c r="E48" s="1395">
        <v>351001</v>
      </c>
      <c r="F48" s="1395">
        <v>351001</v>
      </c>
      <c r="G48" s="1395">
        <v>351001</v>
      </c>
      <c r="H48" s="1395">
        <v>351001</v>
      </c>
      <c r="I48" s="1395">
        <f>SUM(I46:I47)</f>
        <v>351001</v>
      </c>
      <c r="J48" s="1396">
        <f t="shared" si="0"/>
        <v>0</v>
      </c>
      <c r="K48" s="658">
        <f>'Výdaje kapitol celkem'!DB30</f>
        <v>351001</v>
      </c>
      <c r="L48" s="720">
        <f>+K48-I48</f>
        <v>0</v>
      </c>
      <c r="M48" s="862"/>
    </row>
    <row r="49" spans="1:13" s="653" customFormat="1" ht="17.25" thickBot="1" x14ac:dyDescent="0.35">
      <c r="A49" s="2564" t="s">
        <v>1035</v>
      </c>
      <c r="B49" s="2565"/>
      <c r="C49" s="2566"/>
      <c r="D49" s="1408">
        <f>+D48+D45+D33+D21+D18+D10+D27+D14+D7+D24+D30</f>
        <v>2295420</v>
      </c>
      <c r="E49" s="1408">
        <v>2366198</v>
      </c>
      <c r="F49" s="1408">
        <v>2366198</v>
      </c>
      <c r="G49" s="1408">
        <v>2232198</v>
      </c>
      <c r="H49" s="1408">
        <v>2020292</v>
      </c>
      <c r="I49" s="1408">
        <f>+I48+I45+I33+I21+I18+I10+I27+I14+I7+I24+I30</f>
        <v>2020292</v>
      </c>
      <c r="J49" s="1409">
        <f t="shared" si="0"/>
        <v>0</v>
      </c>
      <c r="K49" s="1410"/>
      <c r="L49" s="1411"/>
      <c r="M49" s="862"/>
    </row>
    <row r="50" spans="1:13" x14ac:dyDescent="0.25">
      <c r="A50" s="883"/>
      <c r="B50" s="883"/>
      <c r="C50" s="883"/>
      <c r="D50" s="1373">
        <f>'Výdaje kapitol celkem'!D30</f>
        <v>2295420</v>
      </c>
      <c r="E50" s="1373">
        <v>2366198</v>
      </c>
      <c r="F50" s="1373">
        <v>2366198</v>
      </c>
      <c r="G50" s="1373">
        <v>2232198</v>
      </c>
      <c r="H50" s="1373">
        <v>2020292</v>
      </c>
      <c r="I50" s="1373">
        <f>'Výdaje kapitol celkem'!I30</f>
        <v>2020292</v>
      </c>
      <c r="J50" s="1374"/>
      <c r="K50" s="1375"/>
      <c r="L50" s="1376"/>
    </row>
    <row r="51" spans="1:13" s="769" customFormat="1" x14ac:dyDescent="0.25">
      <c r="A51" s="886"/>
      <c r="B51" s="886"/>
      <c r="C51" s="886" t="s">
        <v>265</v>
      </c>
      <c r="D51" s="1374">
        <f>+D49-D50</f>
        <v>0</v>
      </c>
      <c r="E51" s="1374">
        <v>0</v>
      </c>
      <c r="F51" s="1374">
        <v>0</v>
      </c>
      <c r="G51" s="1374">
        <v>0</v>
      </c>
      <c r="H51" s="1374">
        <v>0</v>
      </c>
      <c r="I51" s="1374">
        <f>+I49-I50</f>
        <v>0</v>
      </c>
      <c r="J51" s="1374"/>
      <c r="K51" s="1375"/>
      <c r="L51" s="1376"/>
    </row>
    <row r="52" spans="1:13" x14ac:dyDescent="0.25">
      <c r="A52" s="1355" t="s">
        <v>675</v>
      </c>
      <c r="B52" s="883"/>
      <c r="C52" s="883"/>
      <c r="D52" s="1373"/>
      <c r="E52" s="1373"/>
      <c r="F52" s="1373"/>
      <c r="G52" s="1373"/>
      <c r="H52" s="1373"/>
      <c r="I52" s="1373"/>
      <c r="J52" s="1374"/>
      <c r="K52" s="1375"/>
      <c r="L52" s="1376"/>
    </row>
  </sheetData>
  <sheetProtection algorithmName="SHA-512" hashValue="MiViPddRSLcO8eGnqKgZE8zcVn0+d+D2BqSMfWu4TWwp0/sgbVN0P9PVZtNcM8CbFd9949YfUySxC5Z/c/97dQ==" saltValue="Z4PW2ssj++GvbilD89NrlQ==" spinCount="100000" sheet="1" objects="1" scenarios="1"/>
  <mergeCells count="2">
    <mergeCell ref="A2:C2"/>
    <mergeCell ref="A49:C49"/>
  </mergeCells>
  <pageMargins left="0.31496062992125984" right="0.31496062992125984" top="0.19685039370078741" bottom="0.19685039370078741" header="0.31496062992125984" footer="0.31496062992125984"/>
  <pageSetup paperSize="9" scale="70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0"/>
  <sheetViews>
    <sheetView workbookViewId="0"/>
  </sheetViews>
  <sheetFormatPr defaultColWidth="0" defaultRowHeight="0" customHeight="1" zeroHeight="1" x14ac:dyDescent="0.2"/>
  <cols>
    <col min="1" max="1" width="14.5703125" style="47" customWidth="1"/>
    <col min="2" max="2" width="25.5703125" style="47" customWidth="1"/>
    <col min="3" max="16" width="9.28515625" style="47" customWidth="1"/>
    <col min="17" max="16384" width="0" style="47" hidden="1"/>
  </cols>
  <sheetData>
    <row r="1" spans="2:15" ht="13.5" thickBot="1" x14ac:dyDescent="0.25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2:15" ht="15.75" thickBot="1" x14ac:dyDescent="0.3">
      <c r="B2" s="31"/>
      <c r="C2" s="2442" t="s">
        <v>896</v>
      </c>
      <c r="D2" s="2443"/>
      <c r="E2" s="2443"/>
      <c r="F2" s="2443"/>
      <c r="G2" s="2443"/>
      <c r="H2" s="2443"/>
      <c r="I2" s="2443"/>
      <c r="J2" s="2443"/>
      <c r="K2" s="2443"/>
      <c r="L2" s="2443"/>
      <c r="M2" s="2443"/>
      <c r="N2" s="2443"/>
      <c r="O2" s="2444"/>
    </row>
    <row r="3" spans="2:15" ht="26.25" thickBot="1" x14ac:dyDescent="0.25">
      <c r="B3" s="31"/>
      <c r="C3" s="128">
        <v>2006</v>
      </c>
      <c r="D3" s="129">
        <v>2007</v>
      </c>
      <c r="E3" s="129">
        <v>2008</v>
      </c>
      <c r="F3" s="129">
        <v>2009</v>
      </c>
      <c r="G3" s="129">
        <v>2010</v>
      </c>
      <c r="H3" s="129">
        <v>2011</v>
      </c>
      <c r="I3" s="129">
        <v>2012</v>
      </c>
      <c r="J3" s="129">
        <v>2013</v>
      </c>
      <c r="K3" s="129">
        <v>2014</v>
      </c>
      <c r="L3" s="129">
        <v>2015</v>
      </c>
      <c r="M3" s="130">
        <v>2016</v>
      </c>
      <c r="N3" s="129">
        <v>2017</v>
      </c>
      <c r="O3" s="131" t="s">
        <v>897</v>
      </c>
    </row>
    <row r="4" spans="2:15" ht="4.5" customHeight="1" thickBot="1" x14ac:dyDescent="0.25">
      <c r="B4" s="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4"/>
      <c r="O4" s="135"/>
    </row>
    <row r="5" spans="2:15" ht="12.75" x14ac:dyDescent="0.2">
      <c r="B5" s="136" t="s">
        <v>898</v>
      </c>
      <c r="C5" s="137">
        <v>1</v>
      </c>
      <c r="D5" s="138">
        <v>1</v>
      </c>
      <c r="E5" s="138">
        <v>1</v>
      </c>
      <c r="F5" s="138">
        <v>1</v>
      </c>
      <c r="G5" s="138">
        <v>1</v>
      </c>
      <c r="H5" s="138">
        <v>1</v>
      </c>
      <c r="I5" s="138">
        <v>1</v>
      </c>
      <c r="J5" s="138">
        <v>1</v>
      </c>
      <c r="K5" s="138">
        <v>1</v>
      </c>
      <c r="L5" s="138">
        <v>1</v>
      </c>
      <c r="M5" s="139">
        <v>1</v>
      </c>
      <c r="N5" s="138">
        <v>1</v>
      </c>
      <c r="O5" s="140">
        <v>1</v>
      </c>
    </row>
    <row r="6" spans="2:15" ht="12.75" x14ac:dyDescent="0.2">
      <c r="B6" s="141" t="s">
        <v>698</v>
      </c>
      <c r="C6" s="142">
        <v>0</v>
      </c>
      <c r="D6" s="143">
        <v>0</v>
      </c>
      <c r="E6" s="143">
        <v>0</v>
      </c>
      <c r="F6" s="143">
        <v>0</v>
      </c>
      <c r="G6" s="143">
        <v>0</v>
      </c>
      <c r="H6" s="143">
        <v>0</v>
      </c>
      <c r="I6" s="143">
        <v>0</v>
      </c>
      <c r="J6" s="143">
        <v>0</v>
      </c>
      <c r="K6" s="143">
        <v>0</v>
      </c>
      <c r="L6" s="143">
        <v>1</v>
      </c>
      <c r="M6" s="144">
        <v>1</v>
      </c>
      <c r="N6" s="145">
        <v>1</v>
      </c>
      <c r="O6" s="146">
        <v>1</v>
      </c>
    </row>
    <row r="7" spans="2:15" ht="12.75" x14ac:dyDescent="0.2">
      <c r="B7" s="147" t="s">
        <v>699</v>
      </c>
      <c r="C7" s="142">
        <v>0</v>
      </c>
      <c r="D7" s="143">
        <v>0</v>
      </c>
      <c r="E7" s="143">
        <v>0</v>
      </c>
      <c r="F7" s="143">
        <v>0</v>
      </c>
      <c r="G7" s="143">
        <v>0</v>
      </c>
      <c r="H7" s="143">
        <v>0</v>
      </c>
      <c r="I7" s="143">
        <v>0</v>
      </c>
      <c r="J7" s="143">
        <v>0</v>
      </c>
      <c r="K7" s="143">
        <v>0</v>
      </c>
      <c r="L7" s="143">
        <v>0</v>
      </c>
      <c r="M7" s="144">
        <v>1</v>
      </c>
      <c r="N7" s="145">
        <v>1</v>
      </c>
      <c r="O7" s="146">
        <v>1</v>
      </c>
    </row>
    <row r="8" spans="2:15" ht="12.75" x14ac:dyDescent="0.2">
      <c r="B8" s="141" t="s">
        <v>899</v>
      </c>
      <c r="C8" s="142">
        <v>0</v>
      </c>
      <c r="D8" s="143">
        <v>0</v>
      </c>
      <c r="E8" s="143">
        <v>0</v>
      </c>
      <c r="F8" s="143">
        <v>0</v>
      </c>
      <c r="G8" s="143">
        <v>0</v>
      </c>
      <c r="H8" s="143">
        <v>0</v>
      </c>
      <c r="I8" s="143">
        <v>0</v>
      </c>
      <c r="J8" s="143">
        <v>0</v>
      </c>
      <c r="K8" s="143">
        <v>0</v>
      </c>
      <c r="L8" s="143">
        <v>0</v>
      </c>
      <c r="M8" s="144">
        <v>0</v>
      </c>
      <c r="N8" s="143">
        <v>0</v>
      </c>
      <c r="O8" s="146">
        <v>1</v>
      </c>
    </row>
    <row r="9" spans="2:15" ht="12.75" x14ac:dyDescent="0.2">
      <c r="B9" s="147" t="s">
        <v>694</v>
      </c>
      <c r="C9" s="148">
        <v>1</v>
      </c>
      <c r="D9" s="145">
        <v>1</v>
      </c>
      <c r="E9" s="145">
        <v>1</v>
      </c>
      <c r="F9" s="145">
        <v>1</v>
      </c>
      <c r="G9" s="145">
        <v>1</v>
      </c>
      <c r="H9" s="145">
        <v>1</v>
      </c>
      <c r="I9" s="145">
        <v>1</v>
      </c>
      <c r="J9" s="145">
        <v>1</v>
      </c>
      <c r="K9" s="145">
        <v>1</v>
      </c>
      <c r="L9" s="145">
        <v>2</v>
      </c>
      <c r="M9" s="145">
        <v>2</v>
      </c>
      <c r="N9" s="145">
        <v>2</v>
      </c>
      <c r="O9" s="149">
        <v>2</v>
      </c>
    </row>
    <row r="10" spans="2:15" ht="12.75" x14ac:dyDescent="0.2">
      <c r="B10" s="150" t="s">
        <v>900</v>
      </c>
      <c r="C10" s="151">
        <v>7</v>
      </c>
      <c r="D10" s="152">
        <v>7</v>
      </c>
      <c r="E10" s="152">
        <v>8</v>
      </c>
      <c r="F10" s="152">
        <v>8</v>
      </c>
      <c r="G10" s="152">
        <v>8</v>
      </c>
      <c r="H10" s="152">
        <v>8</v>
      </c>
      <c r="I10" s="152">
        <v>8</v>
      </c>
      <c r="J10" s="152">
        <v>8</v>
      </c>
      <c r="K10" s="152">
        <v>8</v>
      </c>
      <c r="L10" s="152">
        <v>8</v>
      </c>
      <c r="M10" s="152">
        <v>8</v>
      </c>
      <c r="N10" s="152">
        <v>8</v>
      </c>
      <c r="O10" s="153">
        <v>8</v>
      </c>
    </row>
    <row r="11" spans="2:15" ht="12.75" x14ac:dyDescent="0.2">
      <c r="B11" s="154" t="s">
        <v>697</v>
      </c>
      <c r="C11" s="151">
        <v>4</v>
      </c>
      <c r="D11" s="155">
        <v>4</v>
      </c>
      <c r="E11" s="155">
        <v>4</v>
      </c>
      <c r="F11" s="155">
        <v>4</v>
      </c>
      <c r="G11" s="155">
        <v>4</v>
      </c>
      <c r="H11" s="155">
        <v>4</v>
      </c>
      <c r="I11" s="155">
        <v>4</v>
      </c>
      <c r="J11" s="155">
        <v>4</v>
      </c>
      <c r="K11" s="155">
        <v>4</v>
      </c>
      <c r="L11" s="156">
        <v>4</v>
      </c>
      <c r="M11" s="155">
        <v>4</v>
      </c>
      <c r="N11" s="155">
        <v>4</v>
      </c>
      <c r="O11" s="157">
        <v>4</v>
      </c>
    </row>
    <row r="12" spans="2:15" ht="12.75" x14ac:dyDescent="0.2">
      <c r="B12" s="147" t="s">
        <v>695</v>
      </c>
      <c r="C12" s="148">
        <v>5</v>
      </c>
      <c r="D12" s="145">
        <v>5</v>
      </c>
      <c r="E12" s="145">
        <v>5</v>
      </c>
      <c r="F12" s="145">
        <v>6</v>
      </c>
      <c r="G12" s="145">
        <v>8</v>
      </c>
      <c r="H12" s="145">
        <v>7</v>
      </c>
      <c r="I12" s="145">
        <v>7.5</v>
      </c>
      <c r="J12" s="145">
        <v>7.5</v>
      </c>
      <c r="K12" s="145">
        <v>8.5</v>
      </c>
      <c r="L12" s="145">
        <v>8.5</v>
      </c>
      <c r="M12" s="158">
        <v>8.5</v>
      </c>
      <c r="N12" s="145">
        <v>8.5</v>
      </c>
      <c r="O12" s="159">
        <v>8.5</v>
      </c>
    </row>
    <row r="13" spans="2:15" ht="12.75" x14ac:dyDescent="0.2">
      <c r="B13" s="147" t="s">
        <v>636</v>
      </c>
      <c r="C13" s="148">
        <v>1</v>
      </c>
      <c r="D13" s="145">
        <v>2</v>
      </c>
      <c r="E13" s="145">
        <v>3</v>
      </c>
      <c r="F13" s="145">
        <v>3</v>
      </c>
      <c r="G13" s="145">
        <v>3</v>
      </c>
      <c r="H13" s="145">
        <v>3</v>
      </c>
      <c r="I13" s="145">
        <v>3</v>
      </c>
      <c r="J13" s="145">
        <v>3</v>
      </c>
      <c r="K13" s="145">
        <v>3</v>
      </c>
      <c r="L13" s="145">
        <v>3</v>
      </c>
      <c r="M13" s="158">
        <v>3</v>
      </c>
      <c r="N13" s="145">
        <v>3</v>
      </c>
      <c r="O13" s="159">
        <v>3</v>
      </c>
    </row>
    <row r="14" spans="2:15" ht="12.75" x14ac:dyDescent="0.2">
      <c r="B14" s="147" t="s">
        <v>901</v>
      </c>
      <c r="C14" s="148">
        <v>3</v>
      </c>
      <c r="D14" s="145">
        <v>3</v>
      </c>
      <c r="E14" s="145">
        <v>4</v>
      </c>
      <c r="F14" s="145">
        <v>4</v>
      </c>
      <c r="G14" s="145">
        <v>3</v>
      </c>
      <c r="H14" s="145">
        <v>3</v>
      </c>
      <c r="I14" s="145">
        <v>4</v>
      </c>
      <c r="J14" s="145">
        <v>4</v>
      </c>
      <c r="K14" s="145">
        <v>4</v>
      </c>
      <c r="L14" s="145">
        <v>4</v>
      </c>
      <c r="M14" s="158">
        <v>5</v>
      </c>
      <c r="N14" s="145">
        <v>5</v>
      </c>
      <c r="O14" s="159">
        <v>5</v>
      </c>
    </row>
    <row r="15" spans="2:15" ht="12.75" x14ac:dyDescent="0.2">
      <c r="B15" s="147" t="s">
        <v>696</v>
      </c>
      <c r="C15" s="148">
        <v>7</v>
      </c>
      <c r="D15" s="145">
        <v>7</v>
      </c>
      <c r="E15" s="145">
        <v>8.5</v>
      </c>
      <c r="F15" s="145">
        <v>9.5</v>
      </c>
      <c r="G15" s="145">
        <v>9.5</v>
      </c>
      <c r="H15" s="145">
        <v>9.5</v>
      </c>
      <c r="I15" s="145">
        <v>9.5</v>
      </c>
      <c r="J15" s="145">
        <v>9.5</v>
      </c>
      <c r="K15" s="145">
        <v>9.5</v>
      </c>
      <c r="L15" s="145">
        <v>9.5</v>
      </c>
      <c r="M15" s="158">
        <v>9.5</v>
      </c>
      <c r="N15" s="145">
        <v>9.5</v>
      </c>
      <c r="O15" s="159">
        <v>9.5</v>
      </c>
    </row>
    <row r="16" spans="2:15" ht="12.75" x14ac:dyDescent="0.2">
      <c r="B16" s="150" t="s">
        <v>902</v>
      </c>
      <c r="C16" s="151">
        <v>1</v>
      </c>
      <c r="D16" s="152">
        <v>1</v>
      </c>
      <c r="E16" s="152">
        <v>1</v>
      </c>
      <c r="F16" s="152">
        <v>1</v>
      </c>
      <c r="G16" s="152">
        <v>1</v>
      </c>
      <c r="H16" s="152">
        <v>1</v>
      </c>
      <c r="I16" s="152">
        <v>1</v>
      </c>
      <c r="J16" s="152">
        <v>1</v>
      </c>
      <c r="K16" s="152">
        <v>1</v>
      </c>
      <c r="L16" s="152">
        <v>1</v>
      </c>
      <c r="M16" s="152">
        <v>1</v>
      </c>
      <c r="N16" s="152">
        <v>1</v>
      </c>
      <c r="O16" s="153">
        <v>1</v>
      </c>
    </row>
    <row r="17" spans="2:15" ht="12.75" x14ac:dyDescent="0.2">
      <c r="B17" s="154" t="s">
        <v>903</v>
      </c>
      <c r="C17" s="151">
        <v>1</v>
      </c>
      <c r="D17" s="155">
        <v>1</v>
      </c>
      <c r="E17" s="155">
        <v>1</v>
      </c>
      <c r="F17" s="155">
        <v>1</v>
      </c>
      <c r="G17" s="155">
        <v>1</v>
      </c>
      <c r="H17" s="155">
        <v>1</v>
      </c>
      <c r="I17" s="155">
        <v>1</v>
      </c>
      <c r="J17" s="155">
        <v>1</v>
      </c>
      <c r="K17" s="155">
        <v>1</v>
      </c>
      <c r="L17" s="156">
        <v>1</v>
      </c>
      <c r="M17" s="155">
        <v>1</v>
      </c>
      <c r="N17" s="155">
        <v>1</v>
      </c>
      <c r="O17" s="157">
        <v>1</v>
      </c>
    </row>
    <row r="18" spans="2:15" ht="12.75" x14ac:dyDescent="0.2">
      <c r="B18" s="141" t="s">
        <v>309</v>
      </c>
      <c r="C18" s="148">
        <v>0</v>
      </c>
      <c r="D18" s="145">
        <v>0</v>
      </c>
      <c r="E18" s="145">
        <v>0</v>
      </c>
      <c r="F18" s="145">
        <v>0</v>
      </c>
      <c r="G18" s="145">
        <v>0</v>
      </c>
      <c r="H18" s="145">
        <v>0</v>
      </c>
      <c r="I18" s="145">
        <v>0</v>
      </c>
      <c r="J18" s="145">
        <v>0</v>
      </c>
      <c r="K18" s="158">
        <v>2</v>
      </c>
      <c r="L18" s="145">
        <v>5</v>
      </c>
      <c r="M18" s="158">
        <v>6</v>
      </c>
      <c r="N18" s="145">
        <v>7</v>
      </c>
      <c r="O18" s="159">
        <v>7</v>
      </c>
    </row>
    <row r="19" spans="2:15" ht="13.5" thickBot="1" x14ac:dyDescent="0.25">
      <c r="B19" s="160" t="s">
        <v>238</v>
      </c>
      <c r="C19" s="161">
        <v>3</v>
      </c>
      <c r="D19" s="162">
        <v>3</v>
      </c>
      <c r="E19" s="162">
        <v>3</v>
      </c>
      <c r="F19" s="162">
        <v>3</v>
      </c>
      <c r="G19" s="162">
        <v>3</v>
      </c>
      <c r="H19" s="162">
        <v>3</v>
      </c>
      <c r="I19" s="162">
        <v>3</v>
      </c>
      <c r="J19" s="162">
        <v>3</v>
      </c>
      <c r="K19" s="162">
        <v>3</v>
      </c>
      <c r="L19" s="162">
        <v>3</v>
      </c>
      <c r="M19" s="163">
        <v>3</v>
      </c>
      <c r="N19" s="162">
        <v>3</v>
      </c>
      <c r="O19" s="164">
        <v>3</v>
      </c>
    </row>
    <row r="20" spans="2:15" ht="12.75" x14ac:dyDescent="0.2"/>
    <row r="21" spans="2:15" ht="12.75" x14ac:dyDescent="0.2">
      <c r="B21" s="47" t="s">
        <v>701</v>
      </c>
      <c r="C21" s="47">
        <f>SUM(C5:C20)</f>
        <v>34</v>
      </c>
      <c r="D21" s="47">
        <f>SUM(D5:D20)</f>
        <v>35</v>
      </c>
      <c r="E21" s="47">
        <f t="shared" ref="E21:M21" si="0">SUM(E5:E19)</f>
        <v>39.5</v>
      </c>
      <c r="F21" s="47">
        <f t="shared" si="0"/>
        <v>41.5</v>
      </c>
      <c r="G21" s="47">
        <f t="shared" si="0"/>
        <v>42.5</v>
      </c>
      <c r="H21" s="47">
        <f t="shared" si="0"/>
        <v>41.5</v>
      </c>
      <c r="I21" s="47">
        <f t="shared" si="0"/>
        <v>43</v>
      </c>
      <c r="J21" s="47">
        <f t="shared" si="0"/>
        <v>43</v>
      </c>
      <c r="K21" s="47">
        <f t="shared" si="0"/>
        <v>46</v>
      </c>
      <c r="L21" s="47">
        <f t="shared" si="0"/>
        <v>51</v>
      </c>
      <c r="M21" s="47">
        <f t="shared" si="0"/>
        <v>54</v>
      </c>
      <c r="N21" s="47">
        <f>SUM(N5:N20)</f>
        <v>55</v>
      </c>
      <c r="O21" s="47">
        <f>SUM(O5:O20)</f>
        <v>56</v>
      </c>
    </row>
    <row r="22" spans="2:15" ht="15" x14ac:dyDescent="0.25">
      <c r="B22" s="47" t="s">
        <v>702</v>
      </c>
      <c r="D22" s="47">
        <f>D21-C21</f>
        <v>1</v>
      </c>
      <c r="E22" s="47">
        <f t="shared" ref="E22:L22" si="1">E21-D21</f>
        <v>4.5</v>
      </c>
      <c r="F22" s="47">
        <f t="shared" si="1"/>
        <v>2</v>
      </c>
      <c r="G22" s="47">
        <f t="shared" si="1"/>
        <v>1</v>
      </c>
      <c r="H22" s="165">
        <f t="shared" si="1"/>
        <v>-1</v>
      </c>
      <c r="I22" s="47">
        <f t="shared" si="1"/>
        <v>1.5</v>
      </c>
      <c r="J22" s="47">
        <f t="shared" si="1"/>
        <v>0</v>
      </c>
      <c r="K22" s="47">
        <f t="shared" si="1"/>
        <v>3</v>
      </c>
      <c r="L22" s="47">
        <f t="shared" si="1"/>
        <v>5</v>
      </c>
      <c r="M22" s="47">
        <f>M21-L21</f>
        <v>3</v>
      </c>
      <c r="N22" s="47">
        <v>1</v>
      </c>
      <c r="O22" s="47">
        <v>1</v>
      </c>
    </row>
    <row r="23" spans="2:15" ht="12.75" x14ac:dyDescent="0.2"/>
    <row r="24" spans="2:15" ht="15" x14ac:dyDescent="0.25">
      <c r="B24" s="166" t="s">
        <v>703</v>
      </c>
      <c r="C24" s="166">
        <v>34</v>
      </c>
      <c r="D24" s="166">
        <v>35</v>
      </c>
      <c r="E24" s="166">
        <v>39.5</v>
      </c>
      <c r="F24" s="166">
        <v>41.5</v>
      </c>
      <c r="G24" s="166">
        <v>42.5</v>
      </c>
      <c r="H24" s="166">
        <v>51.5</v>
      </c>
      <c r="I24" s="166">
        <v>43</v>
      </c>
      <c r="J24" s="166">
        <v>43</v>
      </c>
      <c r="K24" s="166">
        <v>44</v>
      </c>
      <c r="L24" s="166">
        <v>46</v>
      </c>
      <c r="M24" s="166">
        <v>48</v>
      </c>
      <c r="N24" s="166">
        <v>48</v>
      </c>
      <c r="O24" s="166">
        <v>49</v>
      </c>
    </row>
    <row r="25" spans="2:15" ht="15" x14ac:dyDescent="0.25">
      <c r="B25" s="166" t="s">
        <v>904</v>
      </c>
    </row>
    <row r="26" spans="2:15" ht="15" x14ac:dyDescent="0.25">
      <c r="B26" s="166"/>
      <c r="C26" s="47" t="s">
        <v>704</v>
      </c>
    </row>
    <row r="27" spans="2:15" ht="15" x14ac:dyDescent="0.25">
      <c r="B27" s="166"/>
      <c r="C27" s="47" t="s">
        <v>705</v>
      </c>
    </row>
    <row r="28" spans="2:15" ht="12.75" x14ac:dyDescent="0.2">
      <c r="C28" s="47" t="s">
        <v>706</v>
      </c>
    </row>
    <row r="29" spans="2:15" ht="15" x14ac:dyDescent="0.25">
      <c r="B29" s="47" t="s">
        <v>905</v>
      </c>
    </row>
    <row r="30" spans="2:15" ht="15" x14ac:dyDescent="0.25">
      <c r="B30" s="166" t="s">
        <v>707</v>
      </c>
      <c r="C30" s="47" t="s">
        <v>708</v>
      </c>
    </row>
    <row r="31" spans="2:15" ht="12.75" x14ac:dyDescent="0.2">
      <c r="C31" s="47" t="s">
        <v>709</v>
      </c>
    </row>
    <row r="32" spans="2:15" ht="15.75" thickBot="1" x14ac:dyDescent="0.3">
      <c r="B32" s="166"/>
    </row>
    <row r="33" spans="2:15" ht="13.5" thickBot="1" x14ac:dyDescent="0.25">
      <c r="B33" s="167" t="s">
        <v>700</v>
      </c>
      <c r="C33" s="128">
        <v>14</v>
      </c>
      <c r="D33" s="129">
        <v>13</v>
      </c>
      <c r="E33" s="129">
        <v>13</v>
      </c>
      <c r="F33" s="129">
        <v>13</v>
      </c>
      <c r="G33" s="129">
        <v>13</v>
      </c>
      <c r="H33" s="129">
        <v>13</v>
      </c>
      <c r="I33" s="129">
        <v>13</v>
      </c>
      <c r="J33" s="129">
        <v>13</v>
      </c>
      <c r="K33" s="129">
        <v>15</v>
      </c>
      <c r="L33" s="129">
        <v>22</v>
      </c>
      <c r="M33" s="130">
        <v>26</v>
      </c>
      <c r="N33" s="129">
        <v>38</v>
      </c>
      <c r="O33" s="127">
        <v>38</v>
      </c>
    </row>
    <row r="34" spans="2:15" ht="12.75" x14ac:dyDescent="0.2"/>
    <row r="35" spans="2:15" ht="12.75" x14ac:dyDescent="0.2"/>
    <row r="36" spans="2:15" ht="12.75" x14ac:dyDescent="0.2"/>
    <row r="37" spans="2:15" ht="12.75" x14ac:dyDescent="0.2"/>
    <row r="38" spans="2:15" ht="12.75" x14ac:dyDescent="0.2"/>
    <row r="39" spans="2:15" ht="12.75" x14ac:dyDescent="0.2"/>
    <row r="40" spans="2:15" ht="12.75" x14ac:dyDescent="0.2"/>
  </sheetData>
  <mergeCells count="1">
    <mergeCell ref="C2:O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182"/>
  <sheetViews>
    <sheetView topLeftCell="A2" zoomScale="87" zoomScaleNormal="87" workbookViewId="0">
      <selection activeCell="J12" sqref="J12"/>
    </sheetView>
  </sheetViews>
  <sheetFormatPr defaultColWidth="9.140625" defaultRowHeight="13.5" outlineLevelRow="1" x14ac:dyDescent="0.25"/>
  <cols>
    <col min="1" max="2" width="9.7109375" style="760" customWidth="1"/>
    <col min="3" max="3" width="58.42578125" style="760" customWidth="1"/>
    <col min="4" max="4" width="15.7109375" style="763" hidden="1" customWidth="1"/>
    <col min="5" max="6" width="14.85546875" style="763" hidden="1" customWidth="1"/>
    <col min="7" max="8" width="14.85546875" style="763" customWidth="1"/>
    <col min="9" max="9" width="14.85546875" style="763" bestFit="1" customWidth="1"/>
    <col min="10" max="10" width="13.42578125" style="764" bestFit="1" customWidth="1"/>
    <col min="11" max="11" width="11.5703125" style="1438" bestFit="1" customWidth="1"/>
    <col min="12" max="12" width="20.7109375" style="1000" customWidth="1"/>
    <col min="13" max="16384" width="9.140625" style="760"/>
  </cols>
  <sheetData>
    <row r="1" spans="1:13" s="781" customFormat="1" ht="24" customHeight="1" x14ac:dyDescent="0.3">
      <c r="A1" s="445" t="s">
        <v>1427</v>
      </c>
      <c r="B1" s="445"/>
      <c r="C1" s="1427"/>
      <c r="D1" s="1428"/>
      <c r="E1" s="1428"/>
      <c r="F1" s="1428"/>
      <c r="G1" s="1428"/>
      <c r="H1" s="1428"/>
      <c r="I1" s="1428"/>
      <c r="J1" s="1429"/>
      <c r="K1" s="1430"/>
      <c r="L1" s="1431"/>
    </row>
    <row r="2" spans="1:13" s="1372" customFormat="1" ht="20.25" customHeight="1" x14ac:dyDescent="0.3">
      <c r="A2" s="2567" t="s">
        <v>941</v>
      </c>
      <c r="B2" s="2567"/>
      <c r="C2" s="2568"/>
      <c r="D2" s="1432"/>
      <c r="E2" s="1432"/>
      <c r="F2" s="1432"/>
      <c r="G2" s="1432"/>
      <c r="H2" s="1432"/>
      <c r="I2" s="1432"/>
      <c r="J2" s="1433"/>
      <c r="K2" s="1434"/>
      <c r="L2" s="1435"/>
    </row>
    <row r="3" spans="1:13" ht="14.25" thickBot="1" x14ac:dyDescent="0.3">
      <c r="A3" s="446"/>
      <c r="B3" s="446"/>
      <c r="C3" s="446"/>
      <c r="D3" s="527"/>
      <c r="E3" s="527"/>
      <c r="F3" s="527"/>
      <c r="G3" s="527"/>
      <c r="H3" s="527"/>
      <c r="I3" s="867"/>
      <c r="J3" s="657"/>
      <c r="K3" s="664"/>
      <c r="L3" s="1436"/>
    </row>
    <row r="4" spans="1:13" ht="27.75" thickBot="1" x14ac:dyDescent="0.3">
      <c r="A4" s="1377" t="s">
        <v>1</v>
      </c>
      <c r="B4" s="1378" t="s">
        <v>102</v>
      </c>
      <c r="C4" s="1379" t="s">
        <v>6</v>
      </c>
      <c r="D4" s="1380" t="s">
        <v>1856</v>
      </c>
      <c r="E4" s="1380" t="s">
        <v>1396</v>
      </c>
      <c r="F4" s="1380" t="s">
        <v>1807</v>
      </c>
      <c r="G4" s="1380" t="s">
        <v>1914</v>
      </c>
      <c r="H4" s="1380" t="s">
        <v>2097</v>
      </c>
      <c r="I4" s="1380" t="s">
        <v>2140</v>
      </c>
      <c r="J4" s="1381" t="s">
        <v>5</v>
      </c>
      <c r="K4" s="1437" t="s">
        <v>1150</v>
      </c>
      <c r="L4" s="1436" t="s">
        <v>935</v>
      </c>
    </row>
    <row r="5" spans="1:13" ht="15.75" customHeight="1" outlineLevel="1" x14ac:dyDescent="0.25">
      <c r="A5" s="1382">
        <v>6409</v>
      </c>
      <c r="B5" s="1383">
        <v>5169</v>
      </c>
      <c r="C5" s="1384" t="s">
        <v>626</v>
      </c>
      <c r="D5" s="1385">
        <v>50000</v>
      </c>
      <c r="E5" s="1385">
        <v>50000</v>
      </c>
      <c r="F5" s="1385">
        <v>50000</v>
      </c>
      <c r="G5" s="1385">
        <v>50000</v>
      </c>
      <c r="H5" s="1385">
        <v>50000</v>
      </c>
      <c r="I5" s="1385">
        <f>+'[4]Všeob. pokladna'!$B$19</f>
        <v>50000</v>
      </c>
      <c r="J5" s="1386">
        <f>+I5-H5</f>
        <v>0</v>
      </c>
      <c r="K5" s="664"/>
      <c r="L5" s="1436"/>
    </row>
    <row r="6" spans="1:13" ht="15.75" customHeight="1" outlineLevel="1" x14ac:dyDescent="0.25">
      <c r="A6" s="1387">
        <v>6409</v>
      </c>
      <c r="B6" s="1388">
        <v>5169</v>
      </c>
      <c r="C6" s="1389" t="s">
        <v>1766</v>
      </c>
      <c r="D6" s="1390">
        <v>0</v>
      </c>
      <c r="E6" s="1390">
        <v>200000</v>
      </c>
      <c r="F6" s="1390">
        <v>200000</v>
      </c>
      <c r="G6" s="1390">
        <v>100000</v>
      </c>
      <c r="H6" s="1390">
        <v>100000</v>
      </c>
      <c r="I6" s="1390">
        <f>+'[4]Všeob. pokladna'!$B$20</f>
        <v>100000</v>
      </c>
      <c r="J6" s="1391">
        <f t="shared" ref="J6:J69" si="0">+I6-H6</f>
        <v>0</v>
      </c>
      <c r="K6" s="664"/>
      <c r="L6" s="1436"/>
    </row>
    <row r="7" spans="1:13" s="998" customFormat="1" ht="16.5" customHeight="1" thickBot="1" x14ac:dyDescent="0.3">
      <c r="A7" s="1392"/>
      <c r="B7" s="1393"/>
      <c r="C7" s="1394" t="s">
        <v>614</v>
      </c>
      <c r="D7" s="1395">
        <v>50000</v>
      </c>
      <c r="E7" s="1395">
        <v>250000</v>
      </c>
      <c r="F7" s="1395">
        <v>250000</v>
      </c>
      <c r="G7" s="1395">
        <v>150000</v>
      </c>
      <c r="H7" s="1395">
        <v>150000</v>
      </c>
      <c r="I7" s="1395">
        <f>SUM(I5:I6)</f>
        <v>150000</v>
      </c>
      <c r="J7" s="1396">
        <f t="shared" si="0"/>
        <v>0</v>
      </c>
      <c r="K7" s="668">
        <f>'Výdaje kapitol celkem'!M34</f>
        <v>150000</v>
      </c>
      <c r="L7" s="743">
        <f>+K7-I7</f>
        <v>0</v>
      </c>
      <c r="M7" s="862"/>
    </row>
    <row r="8" spans="1:13" ht="15.75" customHeight="1" outlineLevel="1" x14ac:dyDescent="0.25">
      <c r="A8" s="1382">
        <v>6112</v>
      </c>
      <c r="B8" s="1383">
        <v>5169</v>
      </c>
      <c r="C8" s="1384" t="s">
        <v>622</v>
      </c>
      <c r="D8" s="1385">
        <v>50000</v>
      </c>
      <c r="E8" s="1385">
        <v>0</v>
      </c>
      <c r="F8" s="1385">
        <v>0</v>
      </c>
      <c r="G8" s="1385">
        <v>0</v>
      </c>
      <c r="H8" s="1385">
        <v>49000</v>
      </c>
      <c r="I8" s="1385">
        <f>[3]Zastupitelé!$B$52</f>
        <v>49000</v>
      </c>
      <c r="J8" s="1386">
        <f t="shared" si="0"/>
        <v>0</v>
      </c>
      <c r="K8" s="664"/>
      <c r="L8" s="1436"/>
    </row>
    <row r="9" spans="1:13" ht="15.75" customHeight="1" outlineLevel="1" x14ac:dyDescent="0.25">
      <c r="A9" s="1387">
        <v>6112</v>
      </c>
      <c r="B9" s="1388">
        <v>5169</v>
      </c>
      <c r="C9" s="1389" t="s">
        <v>1241</v>
      </c>
      <c r="D9" s="1390">
        <v>30000</v>
      </c>
      <c r="E9" s="1390">
        <v>30000</v>
      </c>
      <c r="F9" s="1390">
        <v>30000</v>
      </c>
      <c r="G9" s="1390">
        <v>30000</v>
      </c>
      <c r="H9" s="1390">
        <v>30000</v>
      </c>
      <c r="I9" s="1390">
        <f>[3]Zastupitelé!$B$53</f>
        <v>30000</v>
      </c>
      <c r="J9" s="1391">
        <f t="shared" si="0"/>
        <v>0</v>
      </c>
      <c r="K9" s="664"/>
      <c r="L9" s="1436"/>
    </row>
    <row r="10" spans="1:13" s="998" customFormat="1" ht="16.5" customHeight="1" thickBot="1" x14ac:dyDescent="0.3">
      <c r="A10" s="1392"/>
      <c r="B10" s="1393"/>
      <c r="C10" s="1394" t="s">
        <v>615</v>
      </c>
      <c r="D10" s="1395">
        <f>SUM(D8:D9)</f>
        <v>80000</v>
      </c>
      <c r="E10" s="1395">
        <v>30000</v>
      </c>
      <c r="F10" s="1395">
        <v>30000</v>
      </c>
      <c r="G10" s="1395">
        <v>30000</v>
      </c>
      <c r="H10" s="1395">
        <v>79000</v>
      </c>
      <c r="I10" s="1395">
        <f>SUM(I8:I9)</f>
        <v>79000</v>
      </c>
      <c r="J10" s="1396">
        <f t="shared" si="0"/>
        <v>0</v>
      </c>
      <c r="K10" s="668">
        <f>'Výdaje kapitol celkem'!N34</f>
        <v>79000</v>
      </c>
      <c r="L10" s="743">
        <f>+K10-I10</f>
        <v>0</v>
      </c>
      <c r="M10" s="862"/>
    </row>
    <row r="11" spans="1:13" ht="15.75" customHeight="1" outlineLevel="1" x14ac:dyDescent="0.25">
      <c r="A11" s="1382">
        <v>6117</v>
      </c>
      <c r="B11" s="1383">
        <v>5169</v>
      </c>
      <c r="C11" s="1384"/>
      <c r="D11" s="1385">
        <v>9000</v>
      </c>
      <c r="E11" s="1385"/>
      <c r="F11" s="1385"/>
      <c r="G11" s="1385"/>
      <c r="H11" s="1385"/>
      <c r="I11" s="1385"/>
      <c r="J11" s="1386">
        <f t="shared" si="0"/>
        <v>0</v>
      </c>
      <c r="K11" s="664"/>
      <c r="L11" s="1436"/>
    </row>
    <row r="12" spans="1:13" ht="15.75" customHeight="1" outlineLevel="1" x14ac:dyDescent="0.25">
      <c r="A12" s="1387">
        <v>6117</v>
      </c>
      <c r="B12" s="1388">
        <v>5169</v>
      </c>
      <c r="C12" s="1389"/>
      <c r="D12" s="1390"/>
      <c r="E12" s="1390"/>
      <c r="F12" s="1390"/>
      <c r="G12" s="1390"/>
      <c r="H12" s="1390"/>
      <c r="I12" s="1390">
        <f>'[2]Volby '!$B$26</f>
        <v>9000</v>
      </c>
      <c r="J12" s="1391">
        <f t="shared" si="0"/>
        <v>9000</v>
      </c>
      <c r="K12" s="664"/>
      <c r="L12" s="1436"/>
    </row>
    <row r="13" spans="1:13" ht="15.75" customHeight="1" outlineLevel="1" x14ac:dyDescent="0.25">
      <c r="A13" s="1387">
        <v>6117</v>
      </c>
      <c r="B13" s="1388">
        <v>5169</v>
      </c>
      <c r="C13" s="1389"/>
      <c r="D13" s="1390"/>
      <c r="E13" s="1390"/>
      <c r="F13" s="1390"/>
      <c r="G13" s="1390"/>
      <c r="H13" s="1390"/>
      <c r="I13" s="1390"/>
      <c r="J13" s="1391">
        <f t="shared" si="0"/>
        <v>0</v>
      </c>
      <c r="K13" s="664"/>
      <c r="L13" s="1436"/>
    </row>
    <row r="14" spans="1:13" s="998" customFormat="1" ht="16.5" customHeight="1" thickBot="1" x14ac:dyDescent="0.3">
      <c r="A14" s="1392"/>
      <c r="B14" s="1393"/>
      <c r="C14" s="1394" t="s">
        <v>1391</v>
      </c>
      <c r="D14" s="1395">
        <f>SUM(D11:D13)</f>
        <v>9000</v>
      </c>
      <c r="E14" s="1395">
        <v>0</v>
      </c>
      <c r="F14" s="1395">
        <v>0</v>
      </c>
      <c r="G14" s="1395">
        <v>0</v>
      </c>
      <c r="H14" s="1395">
        <v>0</v>
      </c>
      <c r="I14" s="1395">
        <f>SUM(I11:I13)</f>
        <v>9000</v>
      </c>
      <c r="J14" s="1396">
        <f t="shared" si="0"/>
        <v>9000</v>
      </c>
      <c r="K14" s="668">
        <f>'Výdaje kapitol celkem'!O34</f>
        <v>9000</v>
      </c>
      <c r="L14" s="743">
        <f>+K14-I14</f>
        <v>0</v>
      </c>
      <c r="M14" s="862"/>
    </row>
    <row r="15" spans="1:13" ht="15.75" customHeight="1" outlineLevel="1" x14ac:dyDescent="0.25">
      <c r="A15" s="1382">
        <v>6171</v>
      </c>
      <c r="B15" s="1383">
        <v>5169</v>
      </c>
      <c r="C15" s="1384" t="s">
        <v>1242</v>
      </c>
      <c r="D15" s="1385">
        <v>325000</v>
      </c>
      <c r="E15" s="1385">
        <v>300000</v>
      </c>
      <c r="F15" s="1385">
        <v>300000</v>
      </c>
      <c r="G15" s="1385">
        <v>300000</v>
      </c>
      <c r="H15" s="1385">
        <v>330000</v>
      </c>
      <c r="I15" s="1385">
        <f>[3]Správa!$B$63</f>
        <v>330000</v>
      </c>
      <c r="J15" s="1386">
        <f t="shared" si="0"/>
        <v>0</v>
      </c>
      <c r="K15" s="664"/>
      <c r="L15" s="1436"/>
    </row>
    <row r="16" spans="1:13" ht="15.75" customHeight="1" outlineLevel="1" x14ac:dyDescent="0.25">
      <c r="A16" s="1387">
        <v>6171</v>
      </c>
      <c r="B16" s="1388">
        <v>5169</v>
      </c>
      <c r="C16" s="1389" t="s">
        <v>1243</v>
      </c>
      <c r="D16" s="1390">
        <v>200000</v>
      </c>
      <c r="E16" s="1390">
        <v>200000</v>
      </c>
      <c r="F16" s="1390">
        <v>200000</v>
      </c>
      <c r="G16" s="1390">
        <v>200000</v>
      </c>
      <c r="H16" s="1390">
        <v>200000</v>
      </c>
      <c r="I16" s="1390">
        <f>[3]Správa!$B$64</f>
        <v>200000</v>
      </c>
      <c r="J16" s="1391">
        <f t="shared" si="0"/>
        <v>0</v>
      </c>
      <c r="K16" s="664"/>
      <c r="L16" s="1436"/>
    </row>
    <row r="17" spans="1:13" ht="15.75" customHeight="1" outlineLevel="1" x14ac:dyDescent="0.25">
      <c r="A17" s="1387">
        <v>6171</v>
      </c>
      <c r="B17" s="1388">
        <v>5169</v>
      </c>
      <c r="C17" s="1389" t="s">
        <v>1244</v>
      </c>
      <c r="D17" s="1390">
        <v>560000</v>
      </c>
      <c r="E17" s="1390">
        <v>560000</v>
      </c>
      <c r="F17" s="1390">
        <v>560000</v>
      </c>
      <c r="G17" s="1390">
        <v>560000</v>
      </c>
      <c r="H17" s="1390">
        <v>560000</v>
      </c>
      <c r="I17" s="1390">
        <f>[3]Správa!$B$65</f>
        <v>560000</v>
      </c>
      <c r="J17" s="1391">
        <f t="shared" si="0"/>
        <v>0</v>
      </c>
      <c r="K17" s="664"/>
      <c r="L17" s="1436"/>
    </row>
    <row r="18" spans="1:13" s="998" customFormat="1" ht="16.5" customHeight="1" thickBot="1" x14ac:dyDescent="0.3">
      <c r="A18" s="1392"/>
      <c r="B18" s="1393"/>
      <c r="C18" s="1394" t="s">
        <v>261</v>
      </c>
      <c r="D18" s="1395">
        <f>SUM(D15:D17)</f>
        <v>1085000</v>
      </c>
      <c r="E18" s="1395">
        <v>1060000</v>
      </c>
      <c r="F18" s="1395">
        <v>1060000</v>
      </c>
      <c r="G18" s="1395">
        <v>1060000</v>
      </c>
      <c r="H18" s="1395">
        <v>1090000</v>
      </c>
      <c r="I18" s="1395">
        <f>SUM(I15:I17)</f>
        <v>1090000</v>
      </c>
      <c r="J18" s="1396">
        <f t="shared" si="0"/>
        <v>0</v>
      </c>
      <c r="K18" s="668">
        <f>'Výdaje kapitol celkem'!P34</f>
        <v>1090000</v>
      </c>
      <c r="L18" s="743">
        <f>+K18-I18</f>
        <v>0</v>
      </c>
      <c r="M18" s="862"/>
    </row>
    <row r="19" spans="1:13" ht="15.75" customHeight="1" outlineLevel="1" x14ac:dyDescent="0.25">
      <c r="A19" s="1382">
        <v>4351</v>
      </c>
      <c r="B19" s="1383">
        <v>5169</v>
      </c>
      <c r="C19" s="1384">
        <v>0</v>
      </c>
      <c r="D19" s="1385">
        <v>10000</v>
      </c>
      <c r="E19" s="1385">
        <v>10000</v>
      </c>
      <c r="F19" s="1385">
        <v>10000</v>
      </c>
      <c r="G19" s="1385">
        <v>10000</v>
      </c>
      <c r="H19" s="1385">
        <v>10000</v>
      </c>
      <c r="I19" s="1385">
        <f>'[3]Pečovatelská služba'!$B$53</f>
        <v>10000</v>
      </c>
      <c r="J19" s="1386">
        <f t="shared" si="0"/>
        <v>0</v>
      </c>
      <c r="K19" s="664"/>
      <c r="L19" s="743"/>
      <c r="M19" s="862"/>
    </row>
    <row r="20" spans="1:13" ht="15.75" customHeight="1" outlineLevel="1" x14ac:dyDescent="0.25">
      <c r="A20" s="1387">
        <v>4351</v>
      </c>
      <c r="B20" s="1388">
        <v>5169</v>
      </c>
      <c r="C20" s="1389">
        <v>0</v>
      </c>
      <c r="D20" s="1390">
        <v>0</v>
      </c>
      <c r="E20" s="1390">
        <v>0</v>
      </c>
      <c r="F20" s="1390">
        <v>0</v>
      </c>
      <c r="G20" s="1390">
        <v>0</v>
      </c>
      <c r="H20" s="1390">
        <v>0</v>
      </c>
      <c r="I20" s="1390">
        <f>'[3]Pečovatelská služba'!$B$54</f>
        <v>0</v>
      </c>
      <c r="J20" s="1397">
        <f t="shared" si="0"/>
        <v>0</v>
      </c>
      <c r="K20" s="664"/>
      <c r="L20" s="743"/>
      <c r="M20" s="862"/>
    </row>
    <row r="21" spans="1:13" s="998" customFormat="1" ht="16.5" customHeight="1" thickBot="1" x14ac:dyDescent="0.3">
      <c r="A21" s="1392"/>
      <c r="B21" s="1393"/>
      <c r="C21" s="1394" t="s">
        <v>262</v>
      </c>
      <c r="D21" s="1395">
        <v>10000</v>
      </c>
      <c r="E21" s="1395">
        <v>10000</v>
      </c>
      <c r="F21" s="1395">
        <v>10000</v>
      </c>
      <c r="G21" s="1395">
        <v>10000</v>
      </c>
      <c r="H21" s="1395">
        <v>10000</v>
      </c>
      <c r="I21" s="1395">
        <f>SUM(I19:I20)</f>
        <v>10000</v>
      </c>
      <c r="J21" s="1396">
        <f t="shared" si="0"/>
        <v>0</v>
      </c>
      <c r="K21" s="668">
        <f>'Výdaje kapitol celkem'!U34</f>
        <v>10000</v>
      </c>
      <c r="L21" s="743">
        <f>+K21-I21</f>
        <v>0</v>
      </c>
      <c r="M21" s="862"/>
    </row>
    <row r="22" spans="1:13" ht="15.75" customHeight="1" outlineLevel="1" x14ac:dyDescent="0.25">
      <c r="A22" s="1382">
        <v>5311</v>
      </c>
      <c r="B22" s="1383">
        <v>5169</v>
      </c>
      <c r="C22" s="1384">
        <v>0</v>
      </c>
      <c r="D22" s="1385">
        <v>200000</v>
      </c>
      <c r="E22" s="1385">
        <v>200000</v>
      </c>
      <c r="F22" s="1385">
        <v>200000</v>
      </c>
      <c r="G22" s="1385">
        <v>200000</v>
      </c>
      <c r="H22" s="1385">
        <v>200000</v>
      </c>
      <c r="I22" s="1385">
        <f>'[3]Agentura SCSA'!$B$5</f>
        <v>200000</v>
      </c>
      <c r="J22" s="1386">
        <f t="shared" si="0"/>
        <v>0</v>
      </c>
      <c r="K22" s="664"/>
      <c r="L22" s="743"/>
      <c r="M22" s="862"/>
    </row>
    <row r="23" spans="1:13" ht="15.75" customHeight="1" outlineLevel="1" x14ac:dyDescent="0.25">
      <c r="A23" s="1387">
        <v>5311</v>
      </c>
      <c r="B23" s="1388">
        <v>5169</v>
      </c>
      <c r="C23" s="1389">
        <v>0</v>
      </c>
      <c r="D23" s="1390">
        <v>45000</v>
      </c>
      <c r="E23" s="1390"/>
      <c r="F23" s="1390"/>
      <c r="G23" s="1390"/>
      <c r="H23" s="1390"/>
      <c r="I23" s="1390"/>
      <c r="J23" s="1397">
        <f t="shared" si="0"/>
        <v>0</v>
      </c>
      <c r="K23" s="664"/>
      <c r="L23" s="743"/>
      <c r="M23" s="862"/>
    </row>
    <row r="24" spans="1:13" s="998" customFormat="1" ht="16.5" customHeight="1" thickBot="1" x14ac:dyDescent="0.3">
      <c r="A24" s="1392"/>
      <c r="B24" s="1393"/>
      <c r="C24" s="1394" t="s">
        <v>176</v>
      </c>
      <c r="D24" s="1395">
        <v>245000</v>
      </c>
      <c r="E24" s="1395">
        <v>200000</v>
      </c>
      <c r="F24" s="1395">
        <v>200000</v>
      </c>
      <c r="G24" s="1395">
        <v>200000</v>
      </c>
      <c r="H24" s="1395">
        <v>200000</v>
      </c>
      <c r="I24" s="1395">
        <f>SUM(I22:I23)</f>
        <v>200000</v>
      </c>
      <c r="J24" s="1396">
        <f t="shared" si="0"/>
        <v>0</v>
      </c>
      <c r="K24" s="668">
        <f>'Výdaje kapitol celkem'!V34</f>
        <v>200000</v>
      </c>
      <c r="L24" s="743">
        <f>+K24-I24</f>
        <v>0</v>
      </c>
      <c r="M24" s="862"/>
    </row>
    <row r="25" spans="1:13" ht="15.75" customHeight="1" outlineLevel="1" x14ac:dyDescent="0.25">
      <c r="A25" s="1382" t="s">
        <v>245</v>
      </c>
      <c r="B25" s="1383">
        <v>5169</v>
      </c>
      <c r="C25" s="1384" t="s">
        <v>1245</v>
      </c>
      <c r="D25" s="1385">
        <v>25000</v>
      </c>
      <c r="E25" s="1385">
        <v>25000</v>
      </c>
      <c r="F25" s="1385">
        <v>25000</v>
      </c>
      <c r="G25" s="1385">
        <v>25000</v>
      </c>
      <c r="H25" s="1385">
        <v>25000</v>
      </c>
      <c r="I25" s="1385">
        <f>'[3]Městská policie'!$B$78</f>
        <v>25000</v>
      </c>
      <c r="J25" s="1386">
        <f t="shared" si="0"/>
        <v>0</v>
      </c>
      <c r="K25" s="664"/>
      <c r="L25" s="743"/>
      <c r="M25" s="862"/>
    </row>
    <row r="26" spans="1:13" ht="15.75" customHeight="1" outlineLevel="1" x14ac:dyDescent="0.25">
      <c r="A26" s="1387" t="s">
        <v>245</v>
      </c>
      <c r="B26" s="1388">
        <v>5169</v>
      </c>
      <c r="C26" s="1389" t="s">
        <v>1246</v>
      </c>
      <c r="D26" s="1390">
        <v>10000</v>
      </c>
      <c r="E26" s="1390">
        <v>0</v>
      </c>
      <c r="F26" s="1390">
        <v>0</v>
      </c>
      <c r="G26" s="1390">
        <v>0</v>
      </c>
      <c r="H26" s="1390">
        <v>0</v>
      </c>
      <c r="I26" s="1390">
        <f>'[3]Městská policie'!$B$79</f>
        <v>0</v>
      </c>
      <c r="J26" s="1397">
        <f t="shared" si="0"/>
        <v>0</v>
      </c>
      <c r="K26" s="664"/>
      <c r="L26" s="743"/>
      <c r="M26" s="862"/>
    </row>
    <row r="27" spans="1:13" s="998" customFormat="1" ht="16.5" customHeight="1" thickBot="1" x14ac:dyDescent="0.3">
      <c r="A27" s="1392"/>
      <c r="B27" s="1393"/>
      <c r="C27" s="1394" t="s">
        <v>309</v>
      </c>
      <c r="D27" s="1395">
        <v>35000</v>
      </c>
      <c r="E27" s="1395">
        <v>25000</v>
      </c>
      <c r="F27" s="1395">
        <v>25000</v>
      </c>
      <c r="G27" s="1395">
        <v>25000</v>
      </c>
      <c r="H27" s="1395">
        <v>25000</v>
      </c>
      <c r="I27" s="1395">
        <f>SUM(I25:I26)</f>
        <v>25000</v>
      </c>
      <c r="J27" s="1396">
        <f t="shared" si="0"/>
        <v>0</v>
      </c>
      <c r="K27" s="668">
        <f>'Výdaje kapitol celkem'!W34</f>
        <v>25000</v>
      </c>
      <c r="L27" s="743">
        <f>+K27-I27</f>
        <v>0</v>
      </c>
      <c r="M27" s="862"/>
    </row>
    <row r="28" spans="1:13" ht="15.75" customHeight="1" outlineLevel="1" x14ac:dyDescent="0.25">
      <c r="A28" s="1382">
        <v>3319</v>
      </c>
      <c r="B28" s="1383">
        <v>5169</v>
      </c>
      <c r="C28" s="1384" t="s">
        <v>623</v>
      </c>
      <c r="D28" s="1385">
        <v>10000</v>
      </c>
      <c r="E28" s="1385">
        <v>50000</v>
      </c>
      <c r="F28" s="1385">
        <v>50000</v>
      </c>
      <c r="G28" s="1385">
        <v>50000</v>
      </c>
      <c r="H28" s="1385">
        <v>50000</v>
      </c>
      <c r="I28" s="1385">
        <f>[3]Kronika!$B$19</f>
        <v>5000</v>
      </c>
      <c r="J28" s="1386">
        <f t="shared" si="0"/>
        <v>-45000</v>
      </c>
      <c r="K28" s="664"/>
      <c r="L28" s="743"/>
      <c r="M28" s="862"/>
    </row>
    <row r="29" spans="1:13" ht="15.75" customHeight="1" outlineLevel="1" x14ac:dyDescent="0.25">
      <c r="A29" s="1387">
        <v>3319</v>
      </c>
      <c r="B29" s="1388">
        <v>5169</v>
      </c>
      <c r="C29" s="1389" t="s">
        <v>624</v>
      </c>
      <c r="D29" s="1390">
        <v>20000</v>
      </c>
      <c r="E29" s="1390">
        <v>50000</v>
      </c>
      <c r="F29" s="1390">
        <v>50000</v>
      </c>
      <c r="G29" s="1390">
        <v>50000</v>
      </c>
      <c r="H29" s="1390">
        <v>50000</v>
      </c>
      <c r="I29" s="1390">
        <f>[3]Kronika!$B$20</f>
        <v>0</v>
      </c>
      <c r="J29" s="1397">
        <f t="shared" si="0"/>
        <v>-50000</v>
      </c>
      <c r="K29" s="664"/>
      <c r="L29" s="743"/>
      <c r="M29" s="862"/>
    </row>
    <row r="30" spans="1:13" s="998" customFormat="1" ht="16.5" customHeight="1" thickBot="1" x14ac:dyDescent="0.3">
      <c r="A30" s="1392"/>
      <c r="B30" s="1393"/>
      <c r="C30" s="1394" t="s">
        <v>616</v>
      </c>
      <c r="D30" s="1395">
        <f>SUM(D28:D29)</f>
        <v>30000</v>
      </c>
      <c r="E30" s="1395">
        <v>100000</v>
      </c>
      <c r="F30" s="1395">
        <v>100000</v>
      </c>
      <c r="G30" s="1395">
        <v>100000</v>
      </c>
      <c r="H30" s="1395">
        <v>100000</v>
      </c>
      <c r="I30" s="1395">
        <f>SUM(I28:I29)</f>
        <v>5000</v>
      </c>
      <c r="J30" s="1396">
        <f t="shared" si="0"/>
        <v>-95000</v>
      </c>
      <c r="K30" s="668">
        <f>'Výdaje kapitol celkem'!X34</f>
        <v>5000</v>
      </c>
      <c r="L30" s="743">
        <f>+K30-I30</f>
        <v>0</v>
      </c>
      <c r="M30" s="862"/>
    </row>
    <row r="31" spans="1:13" ht="15.75" customHeight="1" outlineLevel="1" x14ac:dyDescent="0.25">
      <c r="A31" s="1382">
        <v>3314</v>
      </c>
      <c r="B31" s="1383">
        <v>5169</v>
      </c>
      <c r="C31" s="1384">
        <v>0</v>
      </c>
      <c r="D31" s="1385">
        <v>15000</v>
      </c>
      <c r="E31" s="1385">
        <v>15000</v>
      </c>
      <c r="F31" s="1385">
        <v>15000</v>
      </c>
      <c r="G31" s="1385">
        <v>15000</v>
      </c>
      <c r="H31" s="1385">
        <v>15000</v>
      </c>
      <c r="I31" s="1385">
        <f>[3]Knihovna!$B$55</f>
        <v>15000</v>
      </c>
      <c r="J31" s="1386">
        <f t="shared" si="0"/>
        <v>0</v>
      </c>
      <c r="K31" s="664"/>
      <c r="L31" s="743"/>
      <c r="M31" s="862"/>
    </row>
    <row r="32" spans="1:13" ht="15.75" customHeight="1" outlineLevel="1" x14ac:dyDescent="0.25">
      <c r="A32" s="1387">
        <v>3314</v>
      </c>
      <c r="B32" s="1388">
        <v>5169</v>
      </c>
      <c r="C32" s="1389">
        <v>0</v>
      </c>
      <c r="D32" s="1390">
        <v>0</v>
      </c>
      <c r="E32" s="1390"/>
      <c r="F32" s="1390"/>
      <c r="G32" s="1390"/>
      <c r="H32" s="1390"/>
      <c r="I32" s="1390"/>
      <c r="J32" s="1397">
        <f t="shared" si="0"/>
        <v>0</v>
      </c>
      <c r="K32" s="664"/>
      <c r="L32" s="743"/>
      <c r="M32" s="862"/>
    </row>
    <row r="33" spans="1:13" s="998" customFormat="1" ht="16.5" customHeight="1" thickBot="1" x14ac:dyDescent="0.3">
      <c r="A33" s="1392"/>
      <c r="B33" s="1393"/>
      <c r="C33" s="1394" t="s">
        <v>238</v>
      </c>
      <c r="D33" s="1395">
        <v>15000</v>
      </c>
      <c r="E33" s="1395">
        <v>15000</v>
      </c>
      <c r="F33" s="1395">
        <v>15000</v>
      </c>
      <c r="G33" s="1395">
        <v>15000</v>
      </c>
      <c r="H33" s="1395">
        <v>15000</v>
      </c>
      <c r="I33" s="1395">
        <f>SUM(I31:I32)</f>
        <v>15000</v>
      </c>
      <c r="J33" s="1396">
        <f t="shared" si="0"/>
        <v>0</v>
      </c>
      <c r="K33" s="668">
        <f>'Výdaje kapitol celkem'!Y34</f>
        <v>15000</v>
      </c>
      <c r="L33" s="743">
        <f>+K33-I33</f>
        <v>0</v>
      </c>
      <c r="M33" s="862"/>
    </row>
    <row r="34" spans="1:13" ht="15.75" customHeight="1" outlineLevel="1" x14ac:dyDescent="0.25">
      <c r="A34" s="1382">
        <v>3349</v>
      </c>
      <c r="B34" s="1383">
        <v>5169</v>
      </c>
      <c r="C34" s="1384" t="s">
        <v>625</v>
      </c>
      <c r="D34" s="1385">
        <v>450000</v>
      </c>
      <c r="E34" s="1385">
        <v>450000</v>
      </c>
      <c r="F34" s="1385">
        <v>450000</v>
      </c>
      <c r="G34" s="1385">
        <v>450000</v>
      </c>
      <c r="H34" s="1385">
        <v>450000</v>
      </c>
      <c r="I34" s="1385">
        <f>'[3]Život Úval'!$B$12</f>
        <v>450000</v>
      </c>
      <c r="J34" s="1386">
        <f t="shared" si="0"/>
        <v>0</v>
      </c>
      <c r="K34" s="664"/>
      <c r="L34" s="743"/>
      <c r="M34" s="862"/>
    </row>
    <row r="35" spans="1:13" s="998" customFormat="1" ht="16.5" customHeight="1" thickBot="1" x14ac:dyDescent="0.3">
      <c r="A35" s="1392"/>
      <c r="B35" s="1393"/>
      <c r="C35" s="1394" t="s">
        <v>179</v>
      </c>
      <c r="D35" s="1395">
        <v>450000</v>
      </c>
      <c r="E35" s="1395">
        <v>450000</v>
      </c>
      <c r="F35" s="1395">
        <v>450000</v>
      </c>
      <c r="G35" s="1395">
        <v>450000</v>
      </c>
      <c r="H35" s="1395">
        <v>450000</v>
      </c>
      <c r="I35" s="1395">
        <f>SUM(I34)</f>
        <v>450000</v>
      </c>
      <c r="J35" s="1396">
        <f t="shared" si="0"/>
        <v>0</v>
      </c>
      <c r="K35" s="668">
        <f>'Výdaje kapitol celkem'!Z34</f>
        <v>450000</v>
      </c>
      <c r="L35" s="743">
        <f>+K35-I35</f>
        <v>0</v>
      </c>
      <c r="M35" s="862"/>
    </row>
    <row r="36" spans="1:13" ht="15.75" customHeight="1" outlineLevel="1" x14ac:dyDescent="0.25">
      <c r="A36" s="1382">
        <v>3359</v>
      </c>
      <c r="B36" s="1383">
        <v>5169</v>
      </c>
      <c r="C36" s="1384" t="s">
        <v>1247</v>
      </c>
      <c r="D36" s="1385">
        <v>150000</v>
      </c>
      <c r="E36" s="1385">
        <v>150000</v>
      </c>
      <c r="F36" s="1385">
        <v>200000</v>
      </c>
      <c r="G36" s="1385">
        <v>200000</v>
      </c>
      <c r="H36" s="1385">
        <v>200000</v>
      </c>
      <c r="I36" s="1385">
        <f>[3]Kultura!$B$29</f>
        <v>200000</v>
      </c>
      <c r="J36" s="1386">
        <f t="shared" si="0"/>
        <v>0</v>
      </c>
      <c r="K36" s="664"/>
      <c r="L36" s="743"/>
      <c r="M36" s="862"/>
    </row>
    <row r="37" spans="1:13" ht="15.75" customHeight="1" outlineLevel="1" x14ac:dyDescent="0.25">
      <c r="A37" s="1387">
        <v>3359</v>
      </c>
      <c r="B37" s="1388">
        <v>5169</v>
      </c>
      <c r="C37" s="1389" t="s">
        <v>1248</v>
      </c>
      <c r="D37" s="1390">
        <v>150000</v>
      </c>
      <c r="E37" s="1390">
        <v>100000</v>
      </c>
      <c r="F37" s="1390">
        <v>100000</v>
      </c>
      <c r="G37" s="1390">
        <v>100000</v>
      </c>
      <c r="H37" s="1390">
        <v>100000</v>
      </c>
      <c r="I37" s="1390">
        <f>[3]Kultura!$B$30</f>
        <v>100000</v>
      </c>
      <c r="J37" s="1391">
        <f t="shared" si="0"/>
        <v>0</v>
      </c>
      <c r="K37" s="664"/>
      <c r="L37" s="743"/>
      <c r="M37" s="862"/>
    </row>
    <row r="38" spans="1:13" ht="15.75" customHeight="1" outlineLevel="1" x14ac:dyDescent="0.25">
      <c r="A38" s="1387">
        <v>3359</v>
      </c>
      <c r="B38" s="1388">
        <v>5169</v>
      </c>
      <c r="C38" s="1389" t="s">
        <v>1249</v>
      </c>
      <c r="D38" s="1390">
        <v>30000</v>
      </c>
      <c r="E38" s="1390">
        <v>30000</v>
      </c>
      <c r="F38" s="1390">
        <v>30000</v>
      </c>
      <c r="G38" s="1390">
        <v>30000</v>
      </c>
      <c r="H38" s="1390">
        <v>30000</v>
      </c>
      <c r="I38" s="1390">
        <f>[3]Kultura!$B$31</f>
        <v>30000</v>
      </c>
      <c r="J38" s="1391">
        <f t="shared" si="0"/>
        <v>0</v>
      </c>
      <c r="K38" s="664"/>
      <c r="L38" s="743"/>
      <c r="M38" s="862"/>
    </row>
    <row r="39" spans="1:13" ht="18" customHeight="1" outlineLevel="1" x14ac:dyDescent="0.25">
      <c r="A39" s="1399">
        <v>3359</v>
      </c>
      <c r="B39" s="1403">
        <v>5169</v>
      </c>
      <c r="C39" s="1400" t="s">
        <v>1250</v>
      </c>
      <c r="D39" s="1401">
        <v>100000</v>
      </c>
      <c r="E39" s="1401">
        <v>100000</v>
      </c>
      <c r="F39" s="1401">
        <v>100000</v>
      </c>
      <c r="G39" s="1401">
        <v>100000</v>
      </c>
      <c r="H39" s="1401">
        <v>100000</v>
      </c>
      <c r="I39" s="1401">
        <f>[3]Kultura!$B$32</f>
        <v>100000</v>
      </c>
      <c r="J39" s="1402">
        <f t="shared" si="0"/>
        <v>0</v>
      </c>
      <c r="K39" s="664"/>
      <c r="L39" s="743"/>
      <c r="M39" s="862"/>
    </row>
    <row r="40" spans="1:13" ht="16.5" customHeight="1" outlineLevel="1" x14ac:dyDescent="0.25">
      <c r="A40" s="1399">
        <v>3359</v>
      </c>
      <c r="B40" s="1403">
        <v>5169</v>
      </c>
      <c r="C40" s="1400" t="s">
        <v>1803</v>
      </c>
      <c r="D40" s="1401">
        <v>250000</v>
      </c>
      <c r="E40" s="1401">
        <v>270000</v>
      </c>
      <c r="F40" s="1401">
        <v>320000</v>
      </c>
      <c r="G40" s="1401">
        <v>220000</v>
      </c>
      <c r="H40" s="1401">
        <v>220000</v>
      </c>
      <c r="I40" s="1401">
        <f>[3]Kultura!$B$33</f>
        <v>220000</v>
      </c>
      <c r="J40" s="1402">
        <f t="shared" si="0"/>
        <v>0</v>
      </c>
      <c r="K40" s="664"/>
      <c r="L40" s="743"/>
      <c r="M40" s="862"/>
    </row>
    <row r="41" spans="1:13" s="998" customFormat="1" ht="16.5" customHeight="1" thickBot="1" x14ac:dyDescent="0.3">
      <c r="A41" s="1392"/>
      <c r="B41" s="1393"/>
      <c r="C41" s="1394" t="s">
        <v>617</v>
      </c>
      <c r="D41" s="1395">
        <v>680000</v>
      </c>
      <c r="E41" s="1395">
        <v>650000</v>
      </c>
      <c r="F41" s="1395">
        <v>750000</v>
      </c>
      <c r="G41" s="1395">
        <v>650000</v>
      </c>
      <c r="H41" s="1395">
        <v>650000</v>
      </c>
      <c r="I41" s="1395">
        <f>SUM(I36:I40)</f>
        <v>650000</v>
      </c>
      <c r="J41" s="1396">
        <f t="shared" si="0"/>
        <v>0</v>
      </c>
      <c r="K41" s="668">
        <f>'Výdaje kapitol celkem'!AA34</f>
        <v>650000</v>
      </c>
      <c r="L41" s="743">
        <f>+K41-I41</f>
        <v>0</v>
      </c>
      <c r="M41" s="862"/>
    </row>
    <row r="42" spans="1:13" ht="15.75" customHeight="1" outlineLevel="1" x14ac:dyDescent="0.25">
      <c r="A42" s="1382">
        <v>3612</v>
      </c>
      <c r="B42" s="1383">
        <v>5169</v>
      </c>
      <c r="C42" s="1384" t="s">
        <v>1251</v>
      </c>
      <c r="D42" s="1385">
        <v>250000</v>
      </c>
      <c r="E42" s="1385">
        <v>250000</v>
      </c>
      <c r="F42" s="1385">
        <v>250000</v>
      </c>
      <c r="G42" s="1385">
        <v>250000</v>
      </c>
      <c r="H42" s="1385">
        <v>250000</v>
      </c>
      <c r="I42" s="1385">
        <f>+[4]Byty!$B$26</f>
        <v>250000</v>
      </c>
      <c r="J42" s="1386">
        <f t="shared" si="0"/>
        <v>0</v>
      </c>
      <c r="K42" s="664"/>
      <c r="L42" s="743"/>
      <c r="M42" s="862"/>
    </row>
    <row r="43" spans="1:13" ht="15.75" customHeight="1" outlineLevel="1" x14ac:dyDescent="0.25">
      <c r="A43" s="1387">
        <v>3612</v>
      </c>
      <c r="B43" s="1388">
        <v>5169</v>
      </c>
      <c r="C43" s="1389" t="s">
        <v>1252</v>
      </c>
      <c r="D43" s="1390">
        <v>210000</v>
      </c>
      <c r="E43" s="1390">
        <v>210000</v>
      </c>
      <c r="F43" s="1390">
        <v>210000</v>
      </c>
      <c r="G43" s="1390">
        <v>210000</v>
      </c>
      <c r="H43" s="1390">
        <v>210000</v>
      </c>
      <c r="I43" s="1390">
        <f>+[4]Byty!$B$27</f>
        <v>210000</v>
      </c>
      <c r="J43" s="1391">
        <f t="shared" si="0"/>
        <v>0</v>
      </c>
      <c r="K43" s="664"/>
      <c r="L43" s="743"/>
      <c r="M43" s="862"/>
    </row>
    <row r="44" spans="1:13" s="998" customFormat="1" ht="16.5" customHeight="1" thickBot="1" x14ac:dyDescent="0.3">
      <c r="A44" s="1392"/>
      <c r="B44" s="1393"/>
      <c r="C44" s="1394" t="s">
        <v>248</v>
      </c>
      <c r="D44" s="1395">
        <v>460000</v>
      </c>
      <c r="E44" s="1395">
        <v>460000</v>
      </c>
      <c r="F44" s="1395">
        <v>460000</v>
      </c>
      <c r="G44" s="1395">
        <v>460000</v>
      </c>
      <c r="H44" s="1395">
        <v>460000</v>
      </c>
      <c r="I44" s="1395">
        <f>SUM(I42:I43)</f>
        <v>460000</v>
      </c>
      <c r="J44" s="1396">
        <f t="shared" si="0"/>
        <v>0</v>
      </c>
      <c r="K44" s="668">
        <f>'Výdaje kapitol celkem'!AB34</f>
        <v>460000</v>
      </c>
      <c r="L44" s="743">
        <f>+K44-I44</f>
        <v>0</v>
      </c>
      <c r="M44" s="862"/>
    </row>
    <row r="45" spans="1:13" ht="16.5" customHeight="1" outlineLevel="1" x14ac:dyDescent="0.25">
      <c r="A45" s="1399" t="s">
        <v>247</v>
      </c>
      <c r="B45" s="1403">
        <v>5169</v>
      </c>
      <c r="C45" s="1400" t="s">
        <v>1253</v>
      </c>
      <c r="D45" s="1401">
        <v>120000</v>
      </c>
      <c r="E45" s="1401">
        <v>120000</v>
      </c>
      <c r="F45" s="1401">
        <v>120000</v>
      </c>
      <c r="G45" s="1401">
        <v>120000</v>
      </c>
      <c r="H45" s="1401">
        <v>120000</v>
      </c>
      <c r="I45" s="1401">
        <f>+[4]DPS!$B$27</f>
        <v>120000</v>
      </c>
      <c r="J45" s="1402">
        <f t="shared" si="0"/>
        <v>0</v>
      </c>
      <c r="K45" s="664"/>
      <c r="L45" s="743"/>
      <c r="M45" s="862"/>
    </row>
    <row r="46" spans="1:13" ht="16.5" customHeight="1" outlineLevel="1" x14ac:dyDescent="0.25">
      <c r="A46" s="1399" t="s">
        <v>247</v>
      </c>
      <c r="B46" s="1403">
        <v>5169</v>
      </c>
      <c r="C46" s="1400" t="s">
        <v>1254</v>
      </c>
      <c r="D46" s="1401">
        <v>30000</v>
      </c>
      <c r="E46" s="1401">
        <v>30000</v>
      </c>
      <c r="F46" s="1401">
        <v>30000</v>
      </c>
      <c r="G46" s="1401">
        <v>30000</v>
      </c>
      <c r="H46" s="1401">
        <v>30000</v>
      </c>
      <c r="I46" s="1401">
        <f>+[4]DPS!$B$28</f>
        <v>30000</v>
      </c>
      <c r="J46" s="1402">
        <f t="shared" si="0"/>
        <v>0</v>
      </c>
      <c r="K46" s="664"/>
      <c r="L46" s="743"/>
      <c r="M46" s="862"/>
    </row>
    <row r="47" spans="1:13" ht="14.25" thickBot="1" x14ac:dyDescent="0.3">
      <c r="A47" s="1404"/>
      <c r="B47" s="1405"/>
      <c r="C47" s="1394" t="s">
        <v>249</v>
      </c>
      <c r="D47" s="1395">
        <v>150000</v>
      </c>
      <c r="E47" s="1395">
        <v>150000</v>
      </c>
      <c r="F47" s="1395">
        <v>150000</v>
      </c>
      <c r="G47" s="1395">
        <v>150000</v>
      </c>
      <c r="H47" s="1395">
        <v>150000</v>
      </c>
      <c r="I47" s="1395">
        <f>SUM(I45:I46)</f>
        <v>150000</v>
      </c>
      <c r="J47" s="1396">
        <f t="shared" si="0"/>
        <v>0</v>
      </c>
      <c r="K47" s="668">
        <f>'Výdaje kapitol celkem'!AE34</f>
        <v>150000</v>
      </c>
      <c r="L47" s="743">
        <f>+K47-I47</f>
        <v>0</v>
      </c>
      <c r="M47" s="862"/>
    </row>
    <row r="48" spans="1:13" ht="27" outlineLevel="1" x14ac:dyDescent="0.25">
      <c r="A48" s="1387">
        <v>3613</v>
      </c>
      <c r="B48" s="1388">
        <v>5169</v>
      </c>
      <c r="C48" s="1389" t="s">
        <v>1255</v>
      </c>
      <c r="D48" s="1390">
        <v>220000</v>
      </c>
      <c r="E48" s="1390">
        <v>220000</v>
      </c>
      <c r="F48" s="1390">
        <v>220000</v>
      </c>
      <c r="G48" s="1390">
        <v>220000</v>
      </c>
      <c r="H48" s="1390">
        <v>220000</v>
      </c>
      <c r="I48" s="1390">
        <f>+[4]Nebyty!$B$5</f>
        <v>220000</v>
      </c>
      <c r="J48" s="1397">
        <f t="shared" si="0"/>
        <v>0</v>
      </c>
      <c r="K48" s="664"/>
      <c r="L48" s="743"/>
      <c r="M48" s="862"/>
    </row>
    <row r="49" spans="1:13" outlineLevel="1" x14ac:dyDescent="0.25">
      <c r="A49" s="1399">
        <v>3613</v>
      </c>
      <c r="B49" s="1403">
        <v>5169</v>
      </c>
      <c r="C49" s="1400" t="s">
        <v>1256</v>
      </c>
      <c r="D49" s="1401">
        <v>20000</v>
      </c>
      <c r="E49" s="1401">
        <v>20000</v>
      </c>
      <c r="F49" s="1401">
        <v>20000</v>
      </c>
      <c r="G49" s="1401">
        <v>20000</v>
      </c>
      <c r="H49" s="1401">
        <v>20000</v>
      </c>
      <c r="I49" s="1401">
        <f>+[4]Nebyty!$B$6</f>
        <v>20000</v>
      </c>
      <c r="J49" s="1406">
        <f t="shared" si="0"/>
        <v>0</v>
      </c>
      <c r="K49" s="664"/>
      <c r="L49" s="743"/>
      <c r="M49" s="862"/>
    </row>
    <row r="50" spans="1:13" ht="16.5" customHeight="1" thickBot="1" x14ac:dyDescent="0.3">
      <c r="A50" s="1404"/>
      <c r="B50" s="1405"/>
      <c r="C50" s="1394" t="s">
        <v>250</v>
      </c>
      <c r="D50" s="1395">
        <v>240000</v>
      </c>
      <c r="E50" s="1395">
        <v>240000</v>
      </c>
      <c r="F50" s="1395">
        <v>240000</v>
      </c>
      <c r="G50" s="1395">
        <v>240000</v>
      </c>
      <c r="H50" s="1395">
        <v>240000</v>
      </c>
      <c r="I50" s="1395">
        <f>SUM(I48:I49)</f>
        <v>240000</v>
      </c>
      <c r="J50" s="1396">
        <f t="shared" si="0"/>
        <v>0</v>
      </c>
      <c r="K50" s="668">
        <f>'Výdaje kapitol celkem'!AH34</f>
        <v>240000</v>
      </c>
      <c r="L50" s="743">
        <f>+K50-I50</f>
        <v>0</v>
      </c>
      <c r="M50" s="862"/>
    </row>
    <row r="51" spans="1:13" ht="20.25" customHeight="1" outlineLevel="1" x14ac:dyDescent="0.25">
      <c r="A51" s="1387">
        <v>5512</v>
      </c>
      <c r="B51" s="1388">
        <v>5169</v>
      </c>
      <c r="C51" s="1389" t="s">
        <v>627</v>
      </c>
      <c r="D51" s="1390">
        <v>50000</v>
      </c>
      <c r="E51" s="1390">
        <v>20000</v>
      </c>
      <c r="F51" s="1390">
        <v>20000</v>
      </c>
      <c r="G51" s="1390">
        <v>20000</v>
      </c>
      <c r="H51" s="1390">
        <v>20000</v>
      </c>
      <c r="I51" s="1390">
        <f>+[4]Hasiči!$B$19</f>
        <v>20000</v>
      </c>
      <c r="J51" s="1397">
        <f t="shared" si="0"/>
        <v>0</v>
      </c>
      <c r="K51" s="664"/>
      <c r="L51" s="743"/>
      <c r="M51" s="862"/>
    </row>
    <row r="52" spans="1:13" ht="20.25" hidden="1" customHeight="1" outlineLevel="1" x14ac:dyDescent="0.25">
      <c r="A52" s="1399">
        <v>5512</v>
      </c>
      <c r="B52" s="1403">
        <v>5169</v>
      </c>
      <c r="C52" s="1389" t="s">
        <v>1257</v>
      </c>
      <c r="D52" s="1401">
        <v>0</v>
      </c>
      <c r="E52" s="1401"/>
      <c r="F52" s="1401"/>
      <c r="G52" s="1401"/>
      <c r="H52" s="1401"/>
      <c r="I52" s="1401"/>
      <c r="J52" s="1406">
        <f t="shared" si="0"/>
        <v>0</v>
      </c>
      <c r="K52" s="664"/>
      <c r="L52" s="743"/>
      <c r="M52" s="862"/>
    </row>
    <row r="53" spans="1:13" ht="20.25" customHeight="1" outlineLevel="1" x14ac:dyDescent="0.25">
      <c r="A53" s="1399">
        <v>5512</v>
      </c>
      <c r="B53" s="1403">
        <v>5169</v>
      </c>
      <c r="C53" s="1389" t="s">
        <v>1257</v>
      </c>
      <c r="D53" s="1401">
        <v>60000</v>
      </c>
      <c r="E53" s="1401">
        <v>60000</v>
      </c>
      <c r="F53" s="1401">
        <v>60000</v>
      </c>
      <c r="G53" s="1401">
        <v>60000</v>
      </c>
      <c r="H53" s="1401">
        <v>60000</v>
      </c>
      <c r="I53" s="1401">
        <f>+[4]Hasiči!$B$20</f>
        <v>60000</v>
      </c>
      <c r="J53" s="1406">
        <f t="shared" si="0"/>
        <v>0</v>
      </c>
      <c r="K53" s="664"/>
      <c r="L53" s="743"/>
      <c r="M53" s="862"/>
    </row>
    <row r="54" spans="1:13" ht="20.25" customHeight="1" outlineLevel="1" x14ac:dyDescent="0.25">
      <c r="A54" s="1399">
        <v>5512</v>
      </c>
      <c r="B54" s="1403">
        <v>5169</v>
      </c>
      <c r="C54" s="1389" t="s">
        <v>627</v>
      </c>
      <c r="D54" s="1401">
        <v>20000</v>
      </c>
      <c r="E54" s="1401">
        <v>50000</v>
      </c>
      <c r="F54" s="1401">
        <v>50000</v>
      </c>
      <c r="G54" s="1401">
        <v>50000</v>
      </c>
      <c r="H54" s="1401">
        <v>25000</v>
      </c>
      <c r="I54" s="1401">
        <f>[3]Hasiči!$B$55</f>
        <v>25000</v>
      </c>
      <c r="J54" s="1406">
        <f t="shared" si="0"/>
        <v>0</v>
      </c>
      <c r="K54" s="664"/>
      <c r="L54" s="743"/>
      <c r="M54" s="862"/>
    </row>
    <row r="55" spans="1:13" ht="20.25" customHeight="1" thickBot="1" x14ac:dyDescent="0.3">
      <c r="A55" s="1404"/>
      <c r="B55" s="1405"/>
      <c r="C55" s="1394" t="s">
        <v>251</v>
      </c>
      <c r="D55" s="1395">
        <v>130000</v>
      </c>
      <c r="E55" s="1395">
        <v>130000</v>
      </c>
      <c r="F55" s="1395">
        <v>130000</v>
      </c>
      <c r="G55" s="1395">
        <v>130000</v>
      </c>
      <c r="H55" s="1395">
        <v>105000</v>
      </c>
      <c r="I55" s="1395">
        <f>SUM(I51:I54)</f>
        <v>105000</v>
      </c>
      <c r="J55" s="1396">
        <f t="shared" si="0"/>
        <v>0</v>
      </c>
      <c r="K55" s="668">
        <f>'Výdaje kapitol celkem'!AK34</f>
        <v>105000</v>
      </c>
      <c r="L55" s="743">
        <f>+K55-I55</f>
        <v>0</v>
      </c>
      <c r="M55" s="862"/>
    </row>
    <row r="56" spans="1:13" ht="20.25" customHeight="1" outlineLevel="1" x14ac:dyDescent="0.25">
      <c r="A56" s="1387">
        <v>3519</v>
      </c>
      <c r="B56" s="1388">
        <v>5169</v>
      </c>
      <c r="C56" s="1389"/>
      <c r="D56" s="1390">
        <v>10000</v>
      </c>
      <c r="E56" s="1390">
        <v>10000</v>
      </c>
      <c r="F56" s="1390">
        <v>10000</v>
      </c>
      <c r="G56" s="1390">
        <v>10000</v>
      </c>
      <c r="H56" s="1390">
        <v>10000</v>
      </c>
      <c r="I56" s="1390">
        <f>+'[4]Zdrav. středisko'!$B$5</f>
        <v>10000</v>
      </c>
      <c r="J56" s="1397">
        <f t="shared" si="0"/>
        <v>0</v>
      </c>
      <c r="K56" s="664"/>
      <c r="L56" s="743"/>
      <c r="M56" s="862"/>
    </row>
    <row r="57" spans="1:13" ht="20.25" customHeight="1" outlineLevel="1" x14ac:dyDescent="0.25">
      <c r="A57" s="1399">
        <v>3519</v>
      </c>
      <c r="B57" s="1403">
        <v>5169</v>
      </c>
      <c r="C57" s="1400"/>
      <c r="D57" s="1401"/>
      <c r="E57" s="1401">
        <v>0</v>
      </c>
      <c r="F57" s="1401">
        <v>0</v>
      </c>
      <c r="G57" s="1401">
        <v>0</v>
      </c>
      <c r="H57" s="1401">
        <v>0</v>
      </c>
      <c r="I57" s="1401">
        <f>+'[4]Zdrav. středisko'!$B$6</f>
        <v>0</v>
      </c>
      <c r="J57" s="1406">
        <f t="shared" si="0"/>
        <v>0</v>
      </c>
      <c r="K57" s="664"/>
      <c r="L57" s="743"/>
      <c r="M57" s="862"/>
    </row>
    <row r="58" spans="1:13" ht="20.25" customHeight="1" thickBot="1" x14ac:dyDescent="0.3">
      <c r="A58" s="1404"/>
      <c r="B58" s="1405"/>
      <c r="C58" s="1394" t="s">
        <v>252</v>
      </c>
      <c r="D58" s="1395">
        <v>10000</v>
      </c>
      <c r="E58" s="1395">
        <v>10000</v>
      </c>
      <c r="F58" s="1395">
        <v>10000</v>
      </c>
      <c r="G58" s="1395">
        <v>10000</v>
      </c>
      <c r="H58" s="1395">
        <v>10000</v>
      </c>
      <c r="I58" s="1395">
        <f>SUM(I56:I57)</f>
        <v>10000</v>
      </c>
      <c r="J58" s="1396">
        <f t="shared" si="0"/>
        <v>0</v>
      </c>
      <c r="K58" s="668">
        <f>'Výdaje kapitol celkem'!AL34</f>
        <v>10000</v>
      </c>
      <c r="L58" s="743">
        <f>+K58-I58</f>
        <v>0</v>
      </c>
      <c r="M58" s="862"/>
    </row>
    <row r="59" spans="1:13" ht="18" customHeight="1" outlineLevel="1" x14ac:dyDescent="0.25">
      <c r="A59" s="1387">
        <v>3429</v>
      </c>
      <c r="B59" s="1388">
        <v>5169</v>
      </c>
      <c r="C59" s="1389" t="s">
        <v>627</v>
      </c>
      <c r="D59" s="1390">
        <v>5000</v>
      </c>
      <c r="E59" s="1390">
        <v>5000</v>
      </c>
      <c r="F59" s="1390">
        <v>5000</v>
      </c>
      <c r="G59" s="1390">
        <v>5000</v>
      </c>
      <c r="H59" s="1390">
        <v>5000</v>
      </c>
      <c r="I59" s="1390">
        <f>+[4]Tesko!$B$5</f>
        <v>5000</v>
      </c>
      <c r="J59" s="1397">
        <f t="shared" si="0"/>
        <v>0</v>
      </c>
      <c r="K59" s="664"/>
      <c r="L59" s="743"/>
      <c r="M59" s="862"/>
    </row>
    <row r="60" spans="1:13" ht="18" hidden="1" customHeight="1" outlineLevel="1" x14ac:dyDescent="0.25">
      <c r="A60" s="1399">
        <v>3429</v>
      </c>
      <c r="B60" s="1403">
        <v>5169</v>
      </c>
      <c r="C60" s="1389">
        <v>0</v>
      </c>
      <c r="D60" s="1390"/>
      <c r="E60" s="1390"/>
      <c r="F60" s="1390"/>
      <c r="G60" s="1390"/>
      <c r="H60" s="1390"/>
      <c r="I60" s="1390"/>
      <c r="J60" s="1397">
        <f t="shared" si="0"/>
        <v>0</v>
      </c>
      <c r="K60" s="664"/>
      <c r="L60" s="743"/>
      <c r="M60" s="862"/>
    </row>
    <row r="61" spans="1:13" ht="20.25" customHeight="1" outlineLevel="1" x14ac:dyDescent="0.25">
      <c r="A61" s="1399">
        <v>3429</v>
      </c>
      <c r="B61" s="1403">
        <v>5169</v>
      </c>
      <c r="C61" s="1400"/>
      <c r="D61" s="1407"/>
      <c r="E61" s="1407">
        <v>0</v>
      </c>
      <c r="F61" s="1407">
        <v>0</v>
      </c>
      <c r="G61" s="1407">
        <v>0</v>
      </c>
      <c r="H61" s="1407">
        <v>0</v>
      </c>
      <c r="I61" s="1407">
        <f>+[4]Tesko!$B$6</f>
        <v>0</v>
      </c>
      <c r="J61" s="1406">
        <f t="shared" si="0"/>
        <v>0</v>
      </c>
      <c r="K61" s="664"/>
      <c r="L61" s="743"/>
      <c r="M61" s="862"/>
    </row>
    <row r="62" spans="1:13" ht="20.25" customHeight="1" thickBot="1" x14ac:dyDescent="0.3">
      <c r="A62" s="1404"/>
      <c r="B62" s="1405"/>
      <c r="C62" s="1394" t="s">
        <v>186</v>
      </c>
      <c r="D62" s="1395">
        <v>5000</v>
      </c>
      <c r="E62" s="1395">
        <v>5000</v>
      </c>
      <c r="F62" s="1395">
        <v>5000</v>
      </c>
      <c r="G62" s="1395">
        <v>5000</v>
      </c>
      <c r="H62" s="1395">
        <v>5000</v>
      </c>
      <c r="I62" s="1395">
        <f>SUM(I59:I61)</f>
        <v>5000</v>
      </c>
      <c r="J62" s="1396">
        <f t="shared" si="0"/>
        <v>0</v>
      </c>
      <c r="K62" s="668">
        <f>'Výdaje kapitol celkem'!AM34</f>
        <v>5000</v>
      </c>
      <c r="L62" s="743">
        <f>+K62-I62</f>
        <v>0</v>
      </c>
      <c r="M62" s="862"/>
    </row>
    <row r="63" spans="1:13" ht="18" customHeight="1" outlineLevel="1" x14ac:dyDescent="0.25">
      <c r="A63" s="1387">
        <v>3632</v>
      </c>
      <c r="B63" s="1388">
        <v>5169</v>
      </c>
      <c r="C63" s="1389"/>
      <c r="D63" s="1390">
        <v>50000</v>
      </c>
      <c r="E63" s="1390">
        <v>50000</v>
      </c>
      <c r="F63" s="1390">
        <v>50000</v>
      </c>
      <c r="G63" s="1390">
        <v>50000</v>
      </c>
      <c r="H63" s="1390">
        <v>50000</v>
      </c>
      <c r="I63" s="1390">
        <f>+[4]Hřbitov!$B$19</f>
        <v>50000</v>
      </c>
      <c r="J63" s="1397">
        <f t="shared" si="0"/>
        <v>0</v>
      </c>
      <c r="K63" s="664"/>
      <c r="L63" s="743"/>
      <c r="M63" s="862"/>
    </row>
    <row r="64" spans="1:13" ht="18" hidden="1" customHeight="1" outlineLevel="1" x14ac:dyDescent="0.25">
      <c r="A64" s="1399">
        <v>3632</v>
      </c>
      <c r="B64" s="1403">
        <v>5169</v>
      </c>
      <c r="C64" s="1389"/>
      <c r="D64" s="1390">
        <v>0</v>
      </c>
      <c r="E64" s="1390"/>
      <c r="F64" s="1390"/>
      <c r="G64" s="1390"/>
      <c r="H64" s="1390"/>
      <c r="I64" s="1390"/>
      <c r="J64" s="1397">
        <f t="shared" si="0"/>
        <v>0</v>
      </c>
      <c r="K64" s="664"/>
      <c r="L64" s="743"/>
      <c r="M64" s="862"/>
    </row>
    <row r="65" spans="1:13" ht="20.25" customHeight="1" outlineLevel="1" x14ac:dyDescent="0.25">
      <c r="A65" s="1399">
        <v>3632</v>
      </c>
      <c r="B65" s="1403">
        <v>5169</v>
      </c>
      <c r="C65" s="1400"/>
      <c r="D65" s="1407"/>
      <c r="E65" s="1401">
        <v>0</v>
      </c>
      <c r="F65" s="1401">
        <v>0</v>
      </c>
      <c r="G65" s="1401">
        <v>0</v>
      </c>
      <c r="H65" s="1401">
        <v>0</v>
      </c>
      <c r="I65" s="1401">
        <f>+[4]Hřbitov!$B$20</f>
        <v>0</v>
      </c>
      <c r="J65" s="1406">
        <f t="shared" si="0"/>
        <v>0</v>
      </c>
      <c r="K65" s="664"/>
      <c r="L65" s="743"/>
      <c r="M65" s="862"/>
    </row>
    <row r="66" spans="1:13" ht="20.25" customHeight="1" thickBot="1" x14ac:dyDescent="0.3">
      <c r="A66" s="1404"/>
      <c r="B66" s="1405"/>
      <c r="C66" s="1394" t="s">
        <v>310</v>
      </c>
      <c r="D66" s="1395">
        <v>50000</v>
      </c>
      <c r="E66" s="1395">
        <v>50000</v>
      </c>
      <c r="F66" s="1395">
        <v>50000</v>
      </c>
      <c r="G66" s="1395">
        <v>50000</v>
      </c>
      <c r="H66" s="1395">
        <v>50000</v>
      </c>
      <c r="I66" s="1395">
        <f>SUM(I63:I65)</f>
        <v>50000</v>
      </c>
      <c r="J66" s="1396">
        <f t="shared" si="0"/>
        <v>0</v>
      </c>
      <c r="K66" s="668">
        <f>'Výdaje kapitol celkem'!AN34</f>
        <v>50000</v>
      </c>
      <c r="L66" s="743">
        <f>+K66-I66</f>
        <v>0</v>
      </c>
      <c r="M66" s="862"/>
    </row>
    <row r="67" spans="1:13" ht="27" outlineLevel="1" x14ac:dyDescent="0.25">
      <c r="A67" s="1387">
        <v>3412</v>
      </c>
      <c r="B67" s="1388">
        <v>5169</v>
      </c>
      <c r="C67" s="1389" t="s">
        <v>1134</v>
      </c>
      <c r="D67" s="1390">
        <v>90000</v>
      </c>
      <c r="E67" s="1390">
        <v>110000</v>
      </c>
      <c r="F67" s="1390">
        <v>110000</v>
      </c>
      <c r="G67" s="1390">
        <v>110000</v>
      </c>
      <c r="H67" s="1390">
        <v>191675</v>
      </c>
      <c r="I67" s="1390">
        <f>+'[4]Sportovní zařízen+koup'!$D$15</f>
        <v>191675</v>
      </c>
      <c r="J67" s="1397">
        <f t="shared" si="0"/>
        <v>0</v>
      </c>
      <c r="K67" s="664"/>
      <c r="L67" s="743"/>
      <c r="M67" s="862"/>
    </row>
    <row r="68" spans="1:13" ht="18" customHeight="1" outlineLevel="1" x14ac:dyDescent="0.25">
      <c r="A68" s="1399">
        <v>3412</v>
      </c>
      <c r="B68" s="1403">
        <v>5169</v>
      </c>
      <c r="C68" s="1389" t="s">
        <v>1135</v>
      </c>
      <c r="D68" s="1390">
        <v>300000</v>
      </c>
      <c r="E68" s="1390">
        <v>300000</v>
      </c>
      <c r="F68" s="1390">
        <v>300000</v>
      </c>
      <c r="G68" s="1390">
        <v>300000</v>
      </c>
      <c r="H68" s="1390">
        <v>300000</v>
      </c>
      <c r="I68" s="1390">
        <f>+'[4]Sportovní zařízen+koup'!$D$16</f>
        <v>300000</v>
      </c>
      <c r="J68" s="1397">
        <f t="shared" si="0"/>
        <v>0</v>
      </c>
      <c r="K68" s="664"/>
      <c r="L68" s="743"/>
      <c r="M68" s="862"/>
    </row>
    <row r="69" spans="1:13" ht="18" customHeight="1" outlineLevel="1" x14ac:dyDescent="0.25">
      <c r="A69" s="1418">
        <v>3412</v>
      </c>
      <c r="B69" s="1419">
        <v>5169</v>
      </c>
      <c r="C69" s="1413" t="s">
        <v>946</v>
      </c>
      <c r="D69" s="1414">
        <v>150000</v>
      </c>
      <c r="E69" s="1414">
        <v>150000</v>
      </c>
      <c r="F69" s="1414">
        <v>150000</v>
      </c>
      <c r="G69" s="1414">
        <v>150000</v>
      </c>
      <c r="H69" s="1414">
        <v>150000</v>
      </c>
      <c r="I69" s="1414">
        <f>+'[4]Sportovní zařízen+koup'!$D$17</f>
        <v>150000</v>
      </c>
      <c r="J69" s="1417">
        <f t="shared" si="0"/>
        <v>0</v>
      </c>
      <c r="K69" s="664"/>
      <c r="L69" s="743"/>
      <c r="M69" s="862"/>
    </row>
    <row r="70" spans="1:13" ht="18" customHeight="1" outlineLevel="1" x14ac:dyDescent="0.25">
      <c r="A70" s="1418">
        <v>3412</v>
      </c>
      <c r="B70" s="1403">
        <v>5169</v>
      </c>
      <c r="C70" s="1400" t="s">
        <v>947</v>
      </c>
      <c r="D70" s="1401">
        <v>100000</v>
      </c>
      <c r="E70" s="1401">
        <v>100000</v>
      </c>
      <c r="F70" s="1401">
        <v>100000</v>
      </c>
      <c r="G70" s="1401">
        <v>100000</v>
      </c>
      <c r="H70" s="1401">
        <v>100000</v>
      </c>
      <c r="I70" s="1401">
        <f>+'[4]Sportovní zařízen+koup'!$D$18</f>
        <v>100000</v>
      </c>
      <c r="J70" s="1406">
        <f t="shared" ref="J70:J133" si="1">+I70-H70</f>
        <v>0</v>
      </c>
      <c r="K70" s="664"/>
      <c r="L70" s="743"/>
      <c r="M70" s="862"/>
    </row>
    <row r="71" spans="1:13" ht="18" customHeight="1" outlineLevel="1" x14ac:dyDescent="0.25">
      <c r="A71" s="1418">
        <v>3412</v>
      </c>
      <c r="B71" s="1416">
        <v>5169</v>
      </c>
      <c r="C71" s="1413" t="s">
        <v>948</v>
      </c>
      <c r="D71" s="1414">
        <v>0</v>
      </c>
      <c r="E71" s="1414">
        <v>0</v>
      </c>
      <c r="F71" s="1414">
        <v>0</v>
      </c>
      <c r="G71" s="1414">
        <v>0</v>
      </c>
      <c r="H71" s="1414">
        <v>0</v>
      </c>
      <c r="I71" s="1414">
        <f>+'[4]Sportovní zařízen+koup'!$D$19</f>
        <v>0</v>
      </c>
      <c r="J71" s="1417">
        <f t="shared" si="1"/>
        <v>0</v>
      </c>
      <c r="K71" s="664"/>
      <c r="L71" s="743"/>
      <c r="M71" s="862"/>
    </row>
    <row r="72" spans="1:13" ht="20.25" customHeight="1" thickBot="1" x14ac:dyDescent="0.3">
      <c r="A72" s="1404"/>
      <c r="B72" s="1405"/>
      <c r="C72" s="1394" t="s">
        <v>638</v>
      </c>
      <c r="D72" s="1395">
        <f>SUM(D67:D71)</f>
        <v>640000</v>
      </c>
      <c r="E72" s="1395">
        <v>660000</v>
      </c>
      <c r="F72" s="1395">
        <v>660000</v>
      </c>
      <c r="G72" s="1395">
        <v>660000</v>
      </c>
      <c r="H72" s="1395">
        <v>741675</v>
      </c>
      <c r="I72" s="1395">
        <f>SUM(I67:I71)</f>
        <v>741675</v>
      </c>
      <c r="J72" s="1396">
        <f t="shared" si="1"/>
        <v>0</v>
      </c>
      <c r="K72" s="668">
        <f>'Výdaje kapitol celkem'!AQ34</f>
        <v>741675</v>
      </c>
      <c r="L72" s="743">
        <f>+K72-I72</f>
        <v>0</v>
      </c>
      <c r="M72" s="862"/>
    </row>
    <row r="73" spans="1:13" ht="20.25" customHeight="1" outlineLevel="1" x14ac:dyDescent="0.25">
      <c r="A73" s="1415">
        <v>3113</v>
      </c>
      <c r="B73" s="1416">
        <v>5169</v>
      </c>
      <c r="C73" s="1413" t="s">
        <v>1258</v>
      </c>
      <c r="D73" s="1414">
        <v>80000</v>
      </c>
      <c r="E73" s="1414">
        <v>0</v>
      </c>
      <c r="F73" s="1414">
        <v>5100</v>
      </c>
      <c r="G73" s="1414">
        <v>5100</v>
      </c>
      <c r="H73" s="1414">
        <v>5100</v>
      </c>
      <c r="I73" s="1414">
        <f>+[4]ZŠ!$B$5</f>
        <v>5100</v>
      </c>
      <c r="J73" s="1417">
        <f t="shared" si="1"/>
        <v>0</v>
      </c>
      <c r="K73" s="664"/>
      <c r="L73" s="743"/>
      <c r="M73" s="862"/>
    </row>
    <row r="74" spans="1:13" ht="20.25" customHeight="1" outlineLevel="1" x14ac:dyDescent="0.25">
      <c r="A74" s="1418">
        <v>3113</v>
      </c>
      <c r="B74" s="1419">
        <v>5169</v>
      </c>
      <c r="C74" s="1400" t="s">
        <v>1259</v>
      </c>
      <c r="D74" s="1401">
        <v>70000</v>
      </c>
      <c r="E74" s="1401">
        <v>0</v>
      </c>
      <c r="F74" s="1401">
        <v>4200</v>
      </c>
      <c r="G74" s="1401">
        <v>4200</v>
      </c>
      <c r="H74" s="1401">
        <v>4200</v>
      </c>
      <c r="I74" s="1401">
        <f>+[4]ZŠ!$B$6</f>
        <v>4200</v>
      </c>
      <c r="J74" s="1406">
        <f t="shared" si="1"/>
        <v>0</v>
      </c>
      <c r="K74" s="664"/>
      <c r="L74" s="743"/>
      <c r="M74" s="862"/>
    </row>
    <row r="75" spans="1:13" ht="20.25" customHeight="1" outlineLevel="1" x14ac:dyDescent="0.25">
      <c r="A75" s="1418">
        <v>3113</v>
      </c>
      <c r="B75" s="1419">
        <v>5169</v>
      </c>
      <c r="C75" s="1400" t="s">
        <v>1260</v>
      </c>
      <c r="D75" s="1401">
        <v>20000</v>
      </c>
      <c r="E75" s="1401">
        <v>0</v>
      </c>
      <c r="F75" s="1401">
        <v>0</v>
      </c>
      <c r="G75" s="1401">
        <v>0</v>
      </c>
      <c r="H75" s="1401">
        <v>0</v>
      </c>
      <c r="I75" s="1401">
        <f>+[4]ZŠ!$B$7</f>
        <v>0</v>
      </c>
      <c r="J75" s="1406">
        <f t="shared" si="1"/>
        <v>0</v>
      </c>
      <c r="K75" s="664"/>
      <c r="L75" s="743"/>
      <c r="M75" s="862"/>
    </row>
    <row r="76" spans="1:13" ht="20.25" customHeight="1" outlineLevel="1" x14ac:dyDescent="0.25">
      <c r="A76" s="1418">
        <v>3113</v>
      </c>
      <c r="B76" s="1419">
        <v>5169</v>
      </c>
      <c r="C76" s="1413" t="s">
        <v>1261</v>
      </c>
      <c r="D76" s="1414">
        <v>10000</v>
      </c>
      <c r="E76" s="1414"/>
      <c r="F76" s="1414"/>
      <c r="G76" s="1414"/>
      <c r="H76" s="1414"/>
      <c r="I76" s="1414"/>
      <c r="J76" s="1397">
        <f t="shared" si="1"/>
        <v>0</v>
      </c>
      <c r="K76" s="664"/>
      <c r="L76" s="743"/>
      <c r="M76" s="862"/>
    </row>
    <row r="77" spans="1:13" ht="20.25" customHeight="1" thickBot="1" x14ac:dyDescent="0.3">
      <c r="A77" s="1404"/>
      <c r="B77" s="1405"/>
      <c r="C77" s="1394" t="s">
        <v>253</v>
      </c>
      <c r="D77" s="1395">
        <v>180000</v>
      </c>
      <c r="E77" s="1395">
        <v>0</v>
      </c>
      <c r="F77" s="1395">
        <v>9300</v>
      </c>
      <c r="G77" s="1395">
        <v>9300</v>
      </c>
      <c r="H77" s="1395">
        <v>9300</v>
      </c>
      <c r="I77" s="1395">
        <f>SUM(I73:I76)</f>
        <v>9300</v>
      </c>
      <c r="J77" s="1396">
        <f t="shared" si="1"/>
        <v>0</v>
      </c>
      <c r="K77" s="668">
        <f>'Výdaje kapitol celkem'!AT34</f>
        <v>9300</v>
      </c>
      <c r="L77" s="743">
        <f>+K77-I77</f>
        <v>0</v>
      </c>
      <c r="M77" s="862"/>
    </row>
    <row r="78" spans="1:13" ht="26.25" customHeight="1" outlineLevel="1" x14ac:dyDescent="0.25">
      <c r="A78" s="1415">
        <v>3114</v>
      </c>
      <c r="B78" s="1416">
        <v>5169</v>
      </c>
      <c r="C78" s="1413" t="s">
        <v>1262</v>
      </c>
      <c r="D78" s="1414">
        <v>30000</v>
      </c>
      <c r="E78" s="1414">
        <v>30000</v>
      </c>
      <c r="F78" s="1414">
        <v>30000</v>
      </c>
      <c r="G78" s="1414">
        <v>30000</v>
      </c>
      <c r="H78" s="1414">
        <v>30000</v>
      </c>
      <c r="I78" s="1414">
        <f>+[4]MDDM!$B$5</f>
        <v>30000</v>
      </c>
      <c r="J78" s="1397">
        <f t="shared" si="1"/>
        <v>0</v>
      </c>
      <c r="K78" s="664"/>
      <c r="L78" s="743"/>
      <c r="M78" s="862"/>
    </row>
    <row r="79" spans="1:13" ht="20.25" customHeight="1" outlineLevel="1" x14ac:dyDescent="0.25">
      <c r="A79" s="1418">
        <v>3114</v>
      </c>
      <c r="B79" s="1419">
        <v>5169</v>
      </c>
      <c r="C79" s="1420">
        <v>0</v>
      </c>
      <c r="D79" s="1421">
        <v>0</v>
      </c>
      <c r="E79" s="1423">
        <v>0</v>
      </c>
      <c r="F79" s="1423">
        <v>0</v>
      </c>
      <c r="G79" s="1423">
        <v>0</v>
      </c>
      <c r="H79" s="1423">
        <v>0</v>
      </c>
      <c r="I79" s="1423">
        <f>+[4]MDDM!$B$6</f>
        <v>0</v>
      </c>
      <c r="J79" s="1397">
        <f t="shared" si="1"/>
        <v>0</v>
      </c>
      <c r="K79" s="664"/>
      <c r="L79" s="743"/>
      <c r="M79" s="862"/>
    </row>
    <row r="80" spans="1:13" ht="20.25" customHeight="1" thickBot="1" x14ac:dyDescent="0.3">
      <c r="A80" s="1404"/>
      <c r="B80" s="1405"/>
      <c r="C80" s="1394" t="s">
        <v>254</v>
      </c>
      <c r="D80" s="1395">
        <v>30000</v>
      </c>
      <c r="E80" s="1395">
        <v>30000</v>
      </c>
      <c r="F80" s="1395">
        <v>30000</v>
      </c>
      <c r="G80" s="1395">
        <v>30000</v>
      </c>
      <c r="H80" s="1395">
        <v>30000</v>
      </c>
      <c r="I80" s="1395">
        <f>SUM(I78:I79)</f>
        <v>30000</v>
      </c>
      <c r="J80" s="1396">
        <f t="shared" si="1"/>
        <v>0</v>
      </c>
      <c r="K80" s="668">
        <f>'Výdaje kapitol celkem'!AZ34</f>
        <v>30000</v>
      </c>
      <c r="L80" s="743">
        <f>+K80-I80</f>
        <v>0</v>
      </c>
      <c r="M80" s="862"/>
    </row>
    <row r="81" spans="1:13" ht="12.6" customHeight="1" outlineLevel="1" x14ac:dyDescent="0.25">
      <c r="A81" s="1415" t="s">
        <v>239</v>
      </c>
      <c r="B81" s="1416">
        <v>5169</v>
      </c>
      <c r="C81" s="1413" t="s">
        <v>1263</v>
      </c>
      <c r="D81" s="1414">
        <v>85000</v>
      </c>
      <c r="E81" s="1414">
        <v>85000</v>
      </c>
      <c r="F81" s="1414">
        <v>85000</v>
      </c>
      <c r="G81" s="1414">
        <v>85000</v>
      </c>
      <c r="H81" s="1414">
        <v>85000</v>
      </c>
      <c r="I81" s="1414">
        <f>+'[4]MŠ Kollárova'!$B$5</f>
        <v>85000</v>
      </c>
      <c r="J81" s="1397">
        <f t="shared" si="1"/>
        <v>0</v>
      </c>
      <c r="K81" s="664"/>
      <c r="L81" s="743"/>
      <c r="M81" s="862"/>
    </row>
    <row r="82" spans="1:13" ht="17.45" customHeight="1" outlineLevel="1" x14ac:dyDescent="0.25">
      <c r="A82" s="1418" t="s">
        <v>239</v>
      </c>
      <c r="B82" s="1419">
        <v>5169</v>
      </c>
      <c r="C82" s="1420">
        <v>0</v>
      </c>
      <c r="D82" s="1423">
        <v>0</v>
      </c>
      <c r="E82" s="1423">
        <v>0</v>
      </c>
      <c r="F82" s="1423">
        <v>0</v>
      </c>
      <c r="G82" s="1423">
        <v>0</v>
      </c>
      <c r="H82" s="1423">
        <v>0</v>
      </c>
      <c r="I82" s="1423">
        <f>+'[4]MŠ Kollárova'!$B$6</f>
        <v>0</v>
      </c>
      <c r="J82" s="1406">
        <f t="shared" si="1"/>
        <v>0</v>
      </c>
      <c r="K82" s="664"/>
      <c r="L82" s="743"/>
      <c r="M82" s="862"/>
    </row>
    <row r="83" spans="1:13" ht="20.25" customHeight="1" thickBot="1" x14ac:dyDescent="0.3">
      <c r="A83" s="1404"/>
      <c r="B83" s="1405"/>
      <c r="C83" s="1394" t="s">
        <v>255</v>
      </c>
      <c r="D83" s="1395">
        <v>85000</v>
      </c>
      <c r="E83" s="1395">
        <v>85000</v>
      </c>
      <c r="F83" s="1395">
        <v>85000</v>
      </c>
      <c r="G83" s="1395">
        <v>85000</v>
      </c>
      <c r="H83" s="1395">
        <v>85000</v>
      </c>
      <c r="I83" s="1395">
        <f>SUM(I81:I82)</f>
        <v>85000</v>
      </c>
      <c r="J83" s="1396">
        <f t="shared" si="1"/>
        <v>0</v>
      </c>
      <c r="K83" s="668">
        <f>'Výdaje kapitol celkem'!BF34</f>
        <v>85000</v>
      </c>
      <c r="L83" s="743">
        <f>+K83-I83</f>
        <v>0</v>
      </c>
      <c r="M83" s="862"/>
    </row>
    <row r="84" spans="1:13" ht="20.25" customHeight="1" outlineLevel="1" x14ac:dyDescent="0.25">
      <c r="A84" s="1415" t="s">
        <v>240</v>
      </c>
      <c r="B84" s="1416">
        <v>5169</v>
      </c>
      <c r="C84" s="1413" t="s">
        <v>1264</v>
      </c>
      <c r="D84" s="1414">
        <v>20000</v>
      </c>
      <c r="E84" s="1414">
        <v>20000</v>
      </c>
      <c r="F84" s="1414">
        <v>20000</v>
      </c>
      <c r="G84" s="1414">
        <v>20000</v>
      </c>
      <c r="H84" s="1414">
        <v>20000</v>
      </c>
      <c r="I84" s="1414">
        <f>'[4]MŠ Pražská'!$B$12</f>
        <v>20000</v>
      </c>
      <c r="J84" s="1397">
        <f t="shared" si="1"/>
        <v>0</v>
      </c>
      <c r="K84" s="664"/>
      <c r="L84" s="743"/>
      <c r="M84" s="862"/>
    </row>
    <row r="85" spans="1:13" ht="20.25" customHeight="1" outlineLevel="1" x14ac:dyDescent="0.25">
      <c r="A85" s="1418" t="s">
        <v>240</v>
      </c>
      <c r="B85" s="1419">
        <v>5169</v>
      </c>
      <c r="C85" s="1420">
        <v>0</v>
      </c>
      <c r="D85" s="1421">
        <v>0</v>
      </c>
      <c r="E85" s="1423">
        <v>0</v>
      </c>
      <c r="F85" s="1423">
        <v>0</v>
      </c>
      <c r="G85" s="1423">
        <v>0</v>
      </c>
      <c r="H85" s="1423">
        <v>0</v>
      </c>
      <c r="I85" s="1423">
        <f>+'[4]MŠ Pražská'!$B$13</f>
        <v>0</v>
      </c>
      <c r="J85" s="1406">
        <f t="shared" si="1"/>
        <v>0</v>
      </c>
      <c r="K85" s="664"/>
      <c r="L85" s="743"/>
      <c r="M85" s="862"/>
    </row>
    <row r="86" spans="1:13" ht="20.25" customHeight="1" thickBot="1" x14ac:dyDescent="0.3">
      <c r="A86" s="1404"/>
      <c r="B86" s="1405"/>
      <c r="C86" s="1394" t="s">
        <v>256</v>
      </c>
      <c r="D86" s="1395">
        <v>20000</v>
      </c>
      <c r="E86" s="1395">
        <v>20000</v>
      </c>
      <c r="F86" s="1395">
        <v>20000</v>
      </c>
      <c r="G86" s="1395">
        <v>20000</v>
      </c>
      <c r="H86" s="1395">
        <v>20000</v>
      </c>
      <c r="I86" s="1395">
        <f>SUM(I84:I85)</f>
        <v>20000</v>
      </c>
      <c r="J86" s="1396">
        <f t="shared" si="1"/>
        <v>0</v>
      </c>
      <c r="K86" s="668">
        <f>'Výdaje kapitol celkem'!BC34</f>
        <v>20000</v>
      </c>
      <c r="L86" s="743">
        <f>+K86-I86</f>
        <v>0</v>
      </c>
      <c r="M86" s="862"/>
    </row>
    <row r="87" spans="1:13" ht="20.25" customHeight="1" outlineLevel="1" x14ac:dyDescent="0.25">
      <c r="A87" s="1415" t="s">
        <v>267</v>
      </c>
      <c r="B87" s="1416">
        <v>5169</v>
      </c>
      <c r="C87" s="1413" t="s">
        <v>1265</v>
      </c>
      <c r="D87" s="1385">
        <v>40000</v>
      </c>
      <c r="E87" s="1385">
        <v>40000</v>
      </c>
      <c r="F87" s="1385">
        <v>40000</v>
      </c>
      <c r="G87" s="1385">
        <v>40000</v>
      </c>
      <c r="H87" s="1385">
        <v>40000</v>
      </c>
      <c r="I87" s="1385">
        <f>+'[4]MŠ Cukrovar'!$B$5</f>
        <v>40000</v>
      </c>
      <c r="J87" s="1397">
        <f t="shared" si="1"/>
        <v>0</v>
      </c>
      <c r="K87" s="664"/>
      <c r="L87" s="743"/>
      <c r="M87" s="862"/>
    </row>
    <row r="88" spans="1:13" ht="20.25" customHeight="1" outlineLevel="1" x14ac:dyDescent="0.25">
      <c r="A88" s="1418" t="s">
        <v>267</v>
      </c>
      <c r="B88" s="1419">
        <v>5169</v>
      </c>
      <c r="C88" s="1420" t="s">
        <v>1266</v>
      </c>
      <c r="D88" s="1401">
        <v>4000</v>
      </c>
      <c r="E88" s="1401">
        <v>4000</v>
      </c>
      <c r="F88" s="1401">
        <v>4000</v>
      </c>
      <c r="G88" s="1401">
        <v>4000</v>
      </c>
      <c r="H88" s="1401">
        <v>4000</v>
      </c>
      <c r="I88" s="1401">
        <f>+'[4]MŠ Cukrovar'!$B$6</f>
        <v>4000</v>
      </c>
      <c r="J88" s="1406">
        <f t="shared" si="1"/>
        <v>0</v>
      </c>
      <c r="K88" s="664"/>
      <c r="L88" s="743"/>
      <c r="M88" s="862"/>
    </row>
    <row r="89" spans="1:13" ht="20.25" customHeight="1" outlineLevel="1" x14ac:dyDescent="0.25">
      <c r="A89" s="1418" t="s">
        <v>267</v>
      </c>
      <c r="B89" s="1419">
        <v>5169</v>
      </c>
      <c r="C89" s="1420" t="s">
        <v>1267</v>
      </c>
      <c r="D89" s="1414">
        <v>36000</v>
      </c>
      <c r="E89" s="1414">
        <v>36000</v>
      </c>
      <c r="F89" s="1414">
        <v>36000</v>
      </c>
      <c r="G89" s="1414">
        <v>36000</v>
      </c>
      <c r="H89" s="1414">
        <v>36000</v>
      </c>
      <c r="I89" s="1414">
        <f>+'[4]MŠ Cukrovar'!$B$7</f>
        <v>36000</v>
      </c>
      <c r="J89" s="1406">
        <f t="shared" si="1"/>
        <v>0</v>
      </c>
      <c r="K89" s="664"/>
      <c r="L89" s="743"/>
      <c r="M89" s="862"/>
    </row>
    <row r="90" spans="1:13" ht="20.25" customHeight="1" thickBot="1" x14ac:dyDescent="0.3">
      <c r="A90" s="1404"/>
      <c r="B90" s="1405"/>
      <c r="C90" s="1394" t="s">
        <v>305</v>
      </c>
      <c r="D90" s="1395">
        <v>80000</v>
      </c>
      <c r="E90" s="1395">
        <v>80000</v>
      </c>
      <c r="F90" s="1395">
        <v>80000</v>
      </c>
      <c r="G90" s="1395">
        <v>80000</v>
      </c>
      <c r="H90" s="1395">
        <v>80000</v>
      </c>
      <c r="I90" s="1395">
        <f>SUM(I87:I89)</f>
        <v>80000</v>
      </c>
      <c r="J90" s="1396">
        <f t="shared" si="1"/>
        <v>0</v>
      </c>
      <c r="K90" s="668">
        <f>'Výdaje kapitol celkem'!BM34</f>
        <v>80000</v>
      </c>
      <c r="L90" s="743">
        <f>+K90-I90</f>
        <v>0</v>
      </c>
      <c r="M90" s="862"/>
    </row>
    <row r="91" spans="1:13" ht="20.25" customHeight="1" outlineLevel="1" x14ac:dyDescent="0.25">
      <c r="A91" s="1415">
        <v>3635</v>
      </c>
      <c r="B91" s="1416">
        <v>5169</v>
      </c>
      <c r="C91" s="1413" t="s">
        <v>1268</v>
      </c>
      <c r="D91" s="1414">
        <v>50000</v>
      </c>
      <c r="E91" s="1414">
        <v>50000</v>
      </c>
      <c r="F91" s="1414">
        <v>50000</v>
      </c>
      <c r="G91" s="1414">
        <v>50000</v>
      </c>
      <c r="H91" s="1414">
        <v>50000</v>
      </c>
      <c r="I91" s="1414">
        <f>'[6]Územní plán 3635'!$B$22</f>
        <v>50000</v>
      </c>
      <c r="J91" s="1391">
        <f t="shared" si="1"/>
        <v>0</v>
      </c>
      <c r="K91" s="664"/>
      <c r="L91" s="743"/>
      <c r="M91" s="862"/>
    </row>
    <row r="92" spans="1:13" ht="20.25" customHeight="1" outlineLevel="1" x14ac:dyDescent="0.25">
      <c r="A92" s="1418">
        <v>3635</v>
      </c>
      <c r="B92" s="1419">
        <v>5169</v>
      </c>
      <c r="C92" s="1420"/>
      <c r="D92" s="1423"/>
      <c r="E92" s="1423">
        <v>0</v>
      </c>
      <c r="F92" s="1423">
        <v>0</v>
      </c>
      <c r="G92" s="1423">
        <v>0</v>
      </c>
      <c r="H92" s="1423">
        <v>0</v>
      </c>
      <c r="I92" s="1423">
        <f>'[6]Územní plán 3635'!$B$23</f>
        <v>0</v>
      </c>
      <c r="J92" s="1402">
        <f t="shared" si="1"/>
        <v>0</v>
      </c>
      <c r="K92" s="664"/>
      <c r="L92" s="743"/>
      <c r="M92" s="862"/>
    </row>
    <row r="93" spans="1:13" ht="20.25" customHeight="1" thickBot="1" x14ac:dyDescent="0.3">
      <c r="A93" s="1404"/>
      <c r="B93" s="1405"/>
      <c r="C93" s="1394" t="s">
        <v>194</v>
      </c>
      <c r="D93" s="1395">
        <v>50000</v>
      </c>
      <c r="E93" s="1395">
        <v>50000</v>
      </c>
      <c r="F93" s="1395">
        <v>50000</v>
      </c>
      <c r="G93" s="1395">
        <v>50000</v>
      </c>
      <c r="H93" s="1395">
        <v>50000</v>
      </c>
      <c r="I93" s="1395">
        <f>SUM(I91:I92)</f>
        <v>50000</v>
      </c>
      <c r="J93" s="1396">
        <f t="shared" si="1"/>
        <v>0</v>
      </c>
      <c r="K93" s="668">
        <f>'Výdaje kapitol celkem'!BP34</f>
        <v>50000</v>
      </c>
      <c r="L93" s="743">
        <f>+K93-I93</f>
        <v>0</v>
      </c>
      <c r="M93" s="862"/>
    </row>
    <row r="94" spans="1:13" ht="20.25" customHeight="1" outlineLevel="1" x14ac:dyDescent="0.25">
      <c r="A94" s="1415" t="s">
        <v>241</v>
      </c>
      <c r="B94" s="1416">
        <v>5169</v>
      </c>
      <c r="C94" s="1413" t="s">
        <v>627</v>
      </c>
      <c r="D94" s="1414">
        <v>10000</v>
      </c>
      <c r="E94" s="1414">
        <v>20000</v>
      </c>
      <c r="F94" s="1414">
        <v>20000</v>
      </c>
      <c r="G94" s="1414">
        <v>20000</v>
      </c>
      <c r="H94" s="1414">
        <v>20000</v>
      </c>
      <c r="I94" s="1414">
        <f>+'[4]Jídelna ZŠ'!$B$5</f>
        <v>20000</v>
      </c>
      <c r="J94" s="1391">
        <f t="shared" si="1"/>
        <v>0</v>
      </c>
      <c r="K94" s="664"/>
      <c r="L94" s="743"/>
      <c r="M94" s="862"/>
    </row>
    <row r="95" spans="1:13" ht="20.25" customHeight="1" outlineLevel="1" x14ac:dyDescent="0.25">
      <c r="A95" s="1418" t="s">
        <v>241</v>
      </c>
      <c r="B95" s="1419">
        <v>5169</v>
      </c>
      <c r="C95" s="1420" t="s">
        <v>1780</v>
      </c>
      <c r="D95" s="1423">
        <v>0</v>
      </c>
      <c r="E95" s="1423">
        <v>0</v>
      </c>
      <c r="F95" s="1423">
        <v>0</v>
      </c>
      <c r="G95" s="1423">
        <v>0</v>
      </c>
      <c r="H95" s="1423">
        <v>0</v>
      </c>
      <c r="I95" s="1423">
        <f>+'[4]Jídelna ZŠ'!$B$6</f>
        <v>0</v>
      </c>
      <c r="J95" s="1402">
        <f t="shared" si="1"/>
        <v>0</v>
      </c>
      <c r="K95" s="664"/>
      <c r="L95" s="743"/>
      <c r="M95" s="862"/>
    </row>
    <row r="96" spans="1:13" ht="20.25" customHeight="1" thickBot="1" x14ac:dyDescent="0.3">
      <c r="A96" s="1404"/>
      <c r="B96" s="1405"/>
      <c r="C96" s="1394" t="s">
        <v>257</v>
      </c>
      <c r="D96" s="1395">
        <v>10000</v>
      </c>
      <c r="E96" s="1395">
        <v>20000</v>
      </c>
      <c r="F96" s="1395">
        <v>20000</v>
      </c>
      <c r="G96" s="1395">
        <v>20000</v>
      </c>
      <c r="H96" s="1395">
        <v>20000</v>
      </c>
      <c r="I96" s="1395">
        <f>SUM(I94:I95)</f>
        <v>20000</v>
      </c>
      <c r="J96" s="1396">
        <f t="shared" si="1"/>
        <v>0</v>
      </c>
      <c r="K96" s="668">
        <f>'Výdaje kapitol celkem'!BI34</f>
        <v>20000</v>
      </c>
      <c r="L96" s="743">
        <f>+K96-I96</f>
        <v>0</v>
      </c>
      <c r="M96" s="862"/>
    </row>
    <row r="97" spans="1:13" ht="20.25" customHeight="1" outlineLevel="1" x14ac:dyDescent="0.25">
      <c r="A97" s="1415" t="s">
        <v>242</v>
      </c>
      <c r="B97" s="1416">
        <v>5169</v>
      </c>
      <c r="C97" s="1413" t="s">
        <v>1264</v>
      </c>
      <c r="D97" s="1414">
        <v>15000</v>
      </c>
      <c r="E97" s="1414">
        <v>15000</v>
      </c>
      <c r="F97" s="1414">
        <v>15000</v>
      </c>
      <c r="G97" s="1414">
        <v>15000</v>
      </c>
      <c r="H97" s="1414">
        <v>15000</v>
      </c>
      <c r="I97" s="1414">
        <f>+'[4]Jídelna MŠ'!$B$5</f>
        <v>15000</v>
      </c>
      <c r="J97" s="1391">
        <f t="shared" si="1"/>
        <v>0</v>
      </c>
      <c r="K97" s="664"/>
      <c r="L97" s="743"/>
      <c r="M97" s="862"/>
    </row>
    <row r="98" spans="1:13" ht="20.25" customHeight="1" outlineLevel="1" x14ac:dyDescent="0.25">
      <c r="A98" s="1418" t="s">
        <v>242</v>
      </c>
      <c r="B98" s="1419">
        <v>5169</v>
      </c>
      <c r="C98" s="1420"/>
      <c r="D98" s="1421">
        <v>0</v>
      </c>
      <c r="E98" s="1423">
        <v>0</v>
      </c>
      <c r="F98" s="1423">
        <v>0</v>
      </c>
      <c r="G98" s="1423">
        <v>0</v>
      </c>
      <c r="H98" s="1423">
        <v>0</v>
      </c>
      <c r="I98" s="1423">
        <f>+'[4]Jídelna MŠ'!$B$6</f>
        <v>0</v>
      </c>
      <c r="J98" s="1406">
        <f t="shared" si="1"/>
        <v>0</v>
      </c>
      <c r="K98" s="664"/>
      <c r="L98" s="743"/>
      <c r="M98" s="862"/>
    </row>
    <row r="99" spans="1:13" ht="20.25" customHeight="1" thickBot="1" x14ac:dyDescent="0.3">
      <c r="A99" s="1404"/>
      <c r="B99" s="1405"/>
      <c r="C99" s="1394" t="s">
        <v>258</v>
      </c>
      <c r="D99" s="1395">
        <v>15000</v>
      </c>
      <c r="E99" s="1395">
        <v>15000</v>
      </c>
      <c r="F99" s="1395">
        <v>15000</v>
      </c>
      <c r="G99" s="1395">
        <v>15000</v>
      </c>
      <c r="H99" s="1395">
        <v>15000</v>
      </c>
      <c r="I99" s="1395">
        <f>SUM(I97:I98)</f>
        <v>15000</v>
      </c>
      <c r="J99" s="1396">
        <f t="shared" si="1"/>
        <v>0</v>
      </c>
      <c r="K99" s="668">
        <f>'Výdaje kapitol celkem'!BL34</f>
        <v>15000</v>
      </c>
      <c r="L99" s="743">
        <f>+K99-I99</f>
        <v>0</v>
      </c>
      <c r="M99" s="862"/>
    </row>
    <row r="100" spans="1:13" ht="20.25" customHeight="1" outlineLevel="1" x14ac:dyDescent="0.25">
      <c r="A100" s="1382">
        <v>3631</v>
      </c>
      <c r="B100" s="1383">
        <v>5169</v>
      </c>
      <c r="C100" s="1384" t="s">
        <v>998</v>
      </c>
      <c r="D100" s="1385">
        <v>100000</v>
      </c>
      <c r="E100" s="1385">
        <v>100000</v>
      </c>
      <c r="F100" s="1385">
        <v>100000</v>
      </c>
      <c r="G100" s="1385">
        <v>100000</v>
      </c>
      <c r="H100" s="1385">
        <v>100000</v>
      </c>
      <c r="I100" s="1385">
        <f>+[4]VO!$B$21</f>
        <v>100000</v>
      </c>
      <c r="J100" s="1386">
        <f t="shared" si="1"/>
        <v>0</v>
      </c>
      <c r="K100" s="668"/>
      <c r="L100" s="743"/>
      <c r="M100" s="862"/>
    </row>
    <row r="101" spans="1:13" ht="20.25" customHeight="1" outlineLevel="1" x14ac:dyDescent="0.25">
      <c r="A101" s="1387"/>
      <c r="B101" s="1388"/>
      <c r="C101" s="1389" t="s">
        <v>1784</v>
      </c>
      <c r="D101" s="1390"/>
      <c r="E101" s="1390">
        <v>70000</v>
      </c>
      <c r="F101" s="1390">
        <v>70000</v>
      </c>
      <c r="G101" s="1390">
        <v>70000</v>
      </c>
      <c r="H101" s="1390">
        <v>70000</v>
      </c>
      <c r="I101" s="1390">
        <f>+[4]VO!$B$22</f>
        <v>70000</v>
      </c>
      <c r="J101" s="1391">
        <f t="shared" si="1"/>
        <v>0</v>
      </c>
      <c r="K101" s="668"/>
      <c r="L101" s="743"/>
      <c r="M101" s="862"/>
    </row>
    <row r="102" spans="1:13" ht="20.25" hidden="1" customHeight="1" outlineLevel="1" x14ac:dyDescent="0.25">
      <c r="A102" s="1399">
        <v>3631</v>
      </c>
      <c r="B102" s="1403">
        <v>5169</v>
      </c>
      <c r="C102" s="1400" t="s">
        <v>999</v>
      </c>
      <c r="D102" s="1401">
        <v>60000</v>
      </c>
      <c r="E102" s="1401"/>
      <c r="F102" s="1401"/>
      <c r="G102" s="1401"/>
      <c r="H102" s="1401"/>
      <c r="I102" s="1401"/>
      <c r="J102" s="1402">
        <f t="shared" si="1"/>
        <v>0</v>
      </c>
      <c r="K102" s="668"/>
      <c r="L102" s="743"/>
      <c r="M102" s="862"/>
    </row>
    <row r="103" spans="1:13" ht="20.25" customHeight="1" outlineLevel="1" x14ac:dyDescent="0.25">
      <c r="A103" s="1387">
        <v>3631</v>
      </c>
      <c r="B103" s="1403">
        <v>5169</v>
      </c>
      <c r="C103" s="1413" t="s">
        <v>1000</v>
      </c>
      <c r="D103" s="1414">
        <v>70000</v>
      </c>
      <c r="E103" s="1414"/>
      <c r="F103" s="1414"/>
      <c r="G103" s="1414">
        <v>0</v>
      </c>
      <c r="H103" s="1414">
        <v>0</v>
      </c>
      <c r="I103" s="1414">
        <f>+[4]VO!$B$23</f>
        <v>0</v>
      </c>
      <c r="J103" s="1402">
        <f t="shared" si="1"/>
        <v>0</v>
      </c>
      <c r="K103" s="668"/>
      <c r="L103" s="743"/>
      <c r="M103" s="862"/>
    </row>
    <row r="104" spans="1:13" ht="20.25" customHeight="1" outlineLevel="1" x14ac:dyDescent="0.25">
      <c r="A104" s="1415">
        <v>3631</v>
      </c>
      <c r="B104" s="1419">
        <v>5169</v>
      </c>
      <c r="C104" s="1420" t="s">
        <v>1001</v>
      </c>
      <c r="D104" s="1423">
        <v>12100</v>
      </c>
      <c r="E104" s="1423">
        <v>12100</v>
      </c>
      <c r="F104" s="1423">
        <v>12100</v>
      </c>
      <c r="G104" s="1423">
        <v>12100</v>
      </c>
      <c r="H104" s="1423">
        <v>12100</v>
      </c>
      <c r="I104" s="1423">
        <f>+[4]VO!$B$24</f>
        <v>12100</v>
      </c>
      <c r="J104" s="1402">
        <f t="shared" si="1"/>
        <v>0</v>
      </c>
      <c r="K104" s="668"/>
      <c r="L104" s="743"/>
      <c r="M104" s="862"/>
    </row>
    <row r="105" spans="1:13" ht="20.25" customHeight="1" thickBot="1" x14ac:dyDescent="0.3">
      <c r="A105" s="1404"/>
      <c r="B105" s="1405"/>
      <c r="C105" s="1394" t="s">
        <v>195</v>
      </c>
      <c r="D105" s="1395">
        <v>242100</v>
      </c>
      <c r="E105" s="1395">
        <v>182100</v>
      </c>
      <c r="F105" s="1395">
        <v>182100</v>
      </c>
      <c r="G105" s="1395">
        <v>182100</v>
      </c>
      <c r="H105" s="1395">
        <v>182100</v>
      </c>
      <c r="I105" s="1395">
        <f>SUM(I100:I104)</f>
        <v>182100</v>
      </c>
      <c r="J105" s="1396">
        <f t="shared" si="1"/>
        <v>0</v>
      </c>
      <c r="K105" s="668">
        <f>'Výdaje kapitol celkem'!BQ34</f>
        <v>182100</v>
      </c>
      <c r="L105" s="743">
        <f>+K105-I105</f>
        <v>0</v>
      </c>
      <c r="M105" s="862"/>
    </row>
    <row r="106" spans="1:13" ht="20.25" customHeight="1" outlineLevel="1" x14ac:dyDescent="0.25">
      <c r="A106" s="1382">
        <v>2212</v>
      </c>
      <c r="B106" s="1383">
        <v>5169</v>
      </c>
      <c r="C106" s="1384" t="s">
        <v>1748</v>
      </c>
      <c r="D106" s="1385">
        <v>210000</v>
      </c>
      <c r="E106" s="1385">
        <v>210000</v>
      </c>
      <c r="F106" s="1385">
        <v>210000</v>
      </c>
      <c r="G106" s="1385">
        <v>210000</v>
      </c>
      <c r="H106" s="1385">
        <v>210000</v>
      </c>
      <c r="I106" s="1385">
        <f>'[5]Silnice světelná křižovatka'!$B$4</f>
        <v>210000</v>
      </c>
      <c r="J106" s="1386">
        <f t="shared" si="1"/>
        <v>0</v>
      </c>
      <c r="K106" s="664"/>
      <c r="L106" s="743"/>
      <c r="M106" s="862"/>
    </row>
    <row r="107" spans="1:13" ht="20.25" customHeight="1" outlineLevel="1" x14ac:dyDescent="0.25">
      <c r="A107" s="1399"/>
      <c r="B107" s="1403">
        <v>5169</v>
      </c>
      <c r="C107" s="1400" t="s">
        <v>968</v>
      </c>
      <c r="D107" s="1401">
        <v>100000</v>
      </c>
      <c r="E107" s="1401">
        <v>100000</v>
      </c>
      <c r="F107" s="1401">
        <v>100000</v>
      </c>
      <c r="G107" s="1401">
        <v>100000</v>
      </c>
      <c r="H107" s="1401">
        <v>100000</v>
      </c>
      <c r="I107" s="1401">
        <f>+[4]Silnice!$B$32</f>
        <v>100000</v>
      </c>
      <c r="J107" s="1402">
        <f t="shared" si="1"/>
        <v>0</v>
      </c>
      <c r="K107" s="664"/>
      <c r="L107" s="743"/>
      <c r="M107" s="862"/>
    </row>
    <row r="108" spans="1:13" ht="20.25" customHeight="1" outlineLevel="1" x14ac:dyDescent="0.25">
      <c r="A108" s="1399"/>
      <c r="B108" s="1403"/>
      <c r="C108" s="1400" t="s">
        <v>1787</v>
      </c>
      <c r="D108" s="1401"/>
      <c r="E108" s="1401">
        <v>0</v>
      </c>
      <c r="F108" s="1401">
        <v>0</v>
      </c>
      <c r="G108" s="1401">
        <v>0</v>
      </c>
      <c r="H108" s="1401">
        <v>0</v>
      </c>
      <c r="I108" s="1401">
        <f>+[4]Silnice!$B$33</f>
        <v>0</v>
      </c>
      <c r="J108" s="1402">
        <f t="shared" si="1"/>
        <v>0</v>
      </c>
      <c r="K108" s="664"/>
      <c r="L108" s="743"/>
      <c r="M108" s="862"/>
    </row>
    <row r="109" spans="1:13" ht="20.25" customHeight="1" outlineLevel="1" x14ac:dyDescent="0.25">
      <c r="A109" s="1415">
        <v>2212</v>
      </c>
      <c r="B109" s="1416">
        <v>5169</v>
      </c>
      <c r="C109" s="1413" t="s">
        <v>1749</v>
      </c>
      <c r="D109" s="1414">
        <v>0</v>
      </c>
      <c r="E109" s="1414">
        <v>50000</v>
      </c>
      <c r="F109" s="1414">
        <v>50000</v>
      </c>
      <c r="G109" s="1414">
        <v>50000</v>
      </c>
      <c r="H109" s="1414">
        <v>50000</v>
      </c>
      <c r="I109" s="1414">
        <f>'[5]Silnice světelná křižovatka'!$B$5</f>
        <v>50000</v>
      </c>
      <c r="J109" s="1391">
        <f t="shared" si="1"/>
        <v>0</v>
      </c>
      <c r="K109" s="664"/>
      <c r="L109" s="743"/>
      <c r="M109" s="862"/>
    </row>
    <row r="110" spans="1:13" ht="20.25" customHeight="1" thickBot="1" x14ac:dyDescent="0.3">
      <c r="A110" s="1404"/>
      <c r="B110" s="1405"/>
      <c r="C110" s="1394" t="s">
        <v>311</v>
      </c>
      <c r="D110" s="1395">
        <v>310000</v>
      </c>
      <c r="E110" s="1395">
        <v>360000</v>
      </c>
      <c r="F110" s="1395">
        <v>360000</v>
      </c>
      <c r="G110" s="1395">
        <v>360000</v>
      </c>
      <c r="H110" s="1395">
        <v>360000</v>
      </c>
      <c r="I110" s="1395">
        <f>SUM(I106:I109)</f>
        <v>360000</v>
      </c>
      <c r="J110" s="1396">
        <f t="shared" si="1"/>
        <v>0</v>
      </c>
      <c r="K110" s="668">
        <f>'Výdaje kapitol celkem'!BT34</f>
        <v>360000</v>
      </c>
      <c r="L110" s="743">
        <f>+K110-I110</f>
        <v>0</v>
      </c>
      <c r="M110" s="862"/>
    </row>
    <row r="111" spans="1:13" ht="28.5" customHeight="1" outlineLevel="1" x14ac:dyDescent="0.25">
      <c r="A111" s="1382">
        <v>2310</v>
      </c>
      <c r="B111" s="1383">
        <v>5169</v>
      </c>
      <c r="C111" s="1384" t="s">
        <v>1269</v>
      </c>
      <c r="D111" s="1385">
        <v>100000</v>
      </c>
      <c r="E111" s="1385">
        <v>100000</v>
      </c>
      <c r="F111" s="1385">
        <v>100000</v>
      </c>
      <c r="G111" s="1385">
        <v>100000</v>
      </c>
      <c r="H111" s="1385">
        <v>100000</v>
      </c>
      <c r="I111" s="1385">
        <f>+[4]Vodovod!$B$12</f>
        <v>100000</v>
      </c>
      <c r="J111" s="1386">
        <f t="shared" si="1"/>
        <v>0</v>
      </c>
      <c r="K111" s="664"/>
      <c r="L111" s="743"/>
      <c r="M111" s="862"/>
    </row>
    <row r="112" spans="1:13" ht="17.25" customHeight="1" outlineLevel="1" x14ac:dyDescent="0.25">
      <c r="A112" s="1418">
        <v>2310</v>
      </c>
      <c r="B112" s="1419">
        <v>5169</v>
      </c>
      <c r="C112" s="1420" t="s">
        <v>1270</v>
      </c>
      <c r="D112" s="1423">
        <v>150000</v>
      </c>
      <c r="E112" s="1423">
        <v>150000</v>
      </c>
      <c r="F112" s="1423">
        <v>150000</v>
      </c>
      <c r="G112" s="1423">
        <v>150000</v>
      </c>
      <c r="H112" s="1423">
        <v>150000</v>
      </c>
      <c r="I112" s="1423">
        <f>+[4]Vodovod!$B$13</f>
        <v>150000</v>
      </c>
      <c r="J112" s="1402">
        <f t="shared" si="1"/>
        <v>0</v>
      </c>
      <c r="K112" s="664"/>
      <c r="L112" s="743"/>
      <c r="M112" s="862"/>
    </row>
    <row r="113" spans="1:13" ht="20.25" customHeight="1" thickBot="1" x14ac:dyDescent="0.3">
      <c r="A113" s="1404"/>
      <c r="B113" s="1405"/>
      <c r="C113" s="1394" t="s">
        <v>259</v>
      </c>
      <c r="D113" s="1395">
        <v>250000</v>
      </c>
      <c r="E113" s="1395">
        <v>250000</v>
      </c>
      <c r="F113" s="1395">
        <v>250000</v>
      </c>
      <c r="G113" s="1395">
        <v>250000</v>
      </c>
      <c r="H113" s="1395">
        <v>250000</v>
      </c>
      <c r="I113" s="1395">
        <f>SUM(I111:I112)</f>
        <v>250000</v>
      </c>
      <c r="J113" s="1396">
        <f t="shared" si="1"/>
        <v>0</v>
      </c>
      <c r="K113" s="668">
        <f>'Výdaje kapitol celkem'!BX34</f>
        <v>250000</v>
      </c>
      <c r="L113" s="743">
        <f>+K113-I113</f>
        <v>0</v>
      </c>
      <c r="M113" s="862"/>
    </row>
    <row r="114" spans="1:13" ht="20.25" customHeight="1" outlineLevel="1" x14ac:dyDescent="0.25">
      <c r="A114" s="1415">
        <v>3633</v>
      </c>
      <c r="B114" s="1416">
        <v>5169</v>
      </c>
      <c r="C114" s="1413" t="s">
        <v>1271</v>
      </c>
      <c r="D114" s="1385">
        <v>60000</v>
      </c>
      <c r="E114" s="1385">
        <v>60000</v>
      </c>
      <c r="F114" s="1385">
        <v>60000</v>
      </c>
      <c r="G114" s="1385">
        <v>60000</v>
      </c>
      <c r="H114" s="1385">
        <v>60000</v>
      </c>
      <c r="I114" s="1385">
        <f>+'[4]Inženýrské sítě'!$B$5</f>
        <v>60000</v>
      </c>
      <c r="J114" s="1397">
        <f t="shared" si="1"/>
        <v>0</v>
      </c>
      <c r="K114" s="664"/>
      <c r="L114" s="743"/>
      <c r="M114" s="862"/>
    </row>
    <row r="115" spans="1:13" ht="20.25" customHeight="1" outlineLevel="1" x14ac:dyDescent="0.25">
      <c r="A115" s="1418">
        <v>3633</v>
      </c>
      <c r="B115" s="1419">
        <v>5169</v>
      </c>
      <c r="C115" s="1420"/>
      <c r="D115" s="1401">
        <v>0</v>
      </c>
      <c r="E115" s="1401">
        <v>0</v>
      </c>
      <c r="F115" s="1401">
        <v>0</v>
      </c>
      <c r="G115" s="1401">
        <v>0</v>
      </c>
      <c r="H115" s="1401">
        <v>0</v>
      </c>
      <c r="I115" s="1401">
        <f>+'[4]Inženýrské sítě'!$B$6</f>
        <v>0</v>
      </c>
      <c r="J115" s="1397">
        <f t="shared" si="1"/>
        <v>0</v>
      </c>
      <c r="K115" s="664"/>
      <c r="L115" s="743"/>
      <c r="M115" s="862"/>
    </row>
    <row r="116" spans="1:13" ht="20.25" customHeight="1" thickBot="1" x14ac:dyDescent="0.3">
      <c r="A116" s="1404"/>
      <c r="B116" s="1405"/>
      <c r="C116" s="1394" t="s">
        <v>307</v>
      </c>
      <c r="D116" s="1395">
        <v>60000</v>
      </c>
      <c r="E116" s="1395">
        <v>60000</v>
      </c>
      <c r="F116" s="1395">
        <v>60000</v>
      </c>
      <c r="G116" s="1395">
        <v>60000</v>
      </c>
      <c r="H116" s="1395">
        <v>60000</v>
      </c>
      <c r="I116" s="1395">
        <f>SUM(I114:I115)</f>
        <v>60000</v>
      </c>
      <c r="J116" s="1396">
        <f t="shared" si="1"/>
        <v>0</v>
      </c>
      <c r="K116" s="668">
        <f>'Výdaje kapitol celkem'!CJ34</f>
        <v>60000</v>
      </c>
      <c r="L116" s="743">
        <f>+K116-I116</f>
        <v>0</v>
      </c>
      <c r="M116" s="862"/>
    </row>
    <row r="117" spans="1:13" ht="20.25" customHeight="1" outlineLevel="1" x14ac:dyDescent="0.25">
      <c r="A117" s="1415">
        <v>3749</v>
      </c>
      <c r="B117" s="1416">
        <v>5169</v>
      </c>
      <c r="C117" s="1413" t="s">
        <v>1272</v>
      </c>
      <c r="D117" s="1414">
        <v>20000</v>
      </c>
      <c r="E117" s="1414"/>
      <c r="F117" s="1414"/>
      <c r="G117" s="1414"/>
      <c r="H117" s="1414"/>
      <c r="I117" s="1414"/>
      <c r="J117" s="1391">
        <f t="shared" si="1"/>
        <v>0</v>
      </c>
      <c r="K117" s="664"/>
      <c r="L117" s="743"/>
      <c r="M117" s="862"/>
    </row>
    <row r="118" spans="1:13" ht="54" outlineLevel="1" x14ac:dyDescent="0.25">
      <c r="A118" s="1418">
        <v>3749</v>
      </c>
      <c r="B118" s="1419">
        <v>5169</v>
      </c>
      <c r="C118" s="1420" t="s">
        <v>1795</v>
      </c>
      <c r="D118" s="1423">
        <v>325000</v>
      </c>
      <c r="E118" s="1423">
        <v>367532</v>
      </c>
      <c r="F118" s="1423">
        <v>367532</v>
      </c>
      <c r="G118" s="1423">
        <v>67532</v>
      </c>
      <c r="H118" s="1423">
        <v>67532</v>
      </c>
      <c r="I118" s="1423">
        <f>'[6]Příroda 3749'!$D$15</f>
        <v>67532</v>
      </c>
      <c r="J118" s="1402">
        <f t="shared" si="1"/>
        <v>0</v>
      </c>
      <c r="K118" s="664"/>
      <c r="L118" s="743"/>
      <c r="M118" s="862"/>
    </row>
    <row r="119" spans="1:13" ht="40.5" hidden="1" outlineLevel="1" x14ac:dyDescent="0.25">
      <c r="A119" s="1418"/>
      <c r="B119" s="1419"/>
      <c r="C119" s="1420" t="s">
        <v>1840</v>
      </c>
      <c r="D119" s="1423">
        <v>795000</v>
      </c>
      <c r="E119" s="1423"/>
      <c r="F119" s="1423"/>
      <c r="G119" s="1423"/>
      <c r="H119" s="1423"/>
      <c r="I119" s="1423"/>
      <c r="J119" s="1402">
        <f t="shared" si="1"/>
        <v>0</v>
      </c>
      <c r="K119" s="664"/>
      <c r="L119" s="743"/>
      <c r="M119" s="862"/>
    </row>
    <row r="120" spans="1:13" outlineLevel="1" x14ac:dyDescent="0.25">
      <c r="A120" s="1418"/>
      <c r="B120" s="1419"/>
      <c r="C120" s="1420" t="s">
        <v>1841</v>
      </c>
      <c r="D120" s="1423">
        <v>517818</v>
      </c>
      <c r="E120" s="1423"/>
      <c r="F120" s="1423"/>
      <c r="G120" s="1423"/>
      <c r="H120" s="1423"/>
      <c r="I120" s="1423"/>
      <c r="J120" s="1402">
        <f t="shared" si="1"/>
        <v>0</v>
      </c>
      <c r="K120" s="664"/>
      <c r="L120" s="743"/>
      <c r="M120" s="862"/>
    </row>
    <row r="121" spans="1:13" ht="20.25" customHeight="1" outlineLevel="1" x14ac:dyDescent="0.25">
      <c r="A121" s="1418">
        <v>3749</v>
      </c>
      <c r="B121" s="1419">
        <v>5169</v>
      </c>
      <c r="C121" s="1420" t="s">
        <v>1796</v>
      </c>
      <c r="D121" s="1423">
        <v>0</v>
      </c>
      <c r="E121" s="1423">
        <v>750000</v>
      </c>
      <c r="F121" s="1423">
        <v>750000</v>
      </c>
      <c r="G121" s="1423">
        <v>750000</v>
      </c>
      <c r="H121" s="1423">
        <v>750000</v>
      </c>
      <c r="I121" s="1423">
        <f>'[6]Příroda 3749'!$D$16</f>
        <v>750000</v>
      </c>
      <c r="J121" s="1402">
        <f t="shared" si="1"/>
        <v>0</v>
      </c>
      <c r="K121" s="664"/>
      <c r="L121" s="743"/>
      <c r="M121" s="862"/>
    </row>
    <row r="122" spans="1:13" ht="20.25" customHeight="1" outlineLevel="1" x14ac:dyDescent="0.25">
      <c r="A122" s="1418">
        <v>3749</v>
      </c>
      <c r="B122" s="1419">
        <v>5169</v>
      </c>
      <c r="C122" s="1400" t="s">
        <v>1797</v>
      </c>
      <c r="D122" s="1423">
        <v>0</v>
      </c>
      <c r="E122" s="1423">
        <v>350000</v>
      </c>
      <c r="F122" s="1423">
        <v>350000</v>
      </c>
      <c r="G122" s="1423">
        <v>200000</v>
      </c>
      <c r="H122" s="1423">
        <v>1042285</v>
      </c>
      <c r="I122" s="1423">
        <f>'[6]Příroda 3749'!$D$17</f>
        <v>1042285</v>
      </c>
      <c r="J122" s="1406">
        <f t="shared" si="1"/>
        <v>0</v>
      </c>
      <c r="K122" s="664"/>
      <c r="L122" s="743"/>
      <c r="M122" s="862"/>
    </row>
    <row r="123" spans="1:13" ht="20.25" customHeight="1" outlineLevel="1" x14ac:dyDescent="0.25">
      <c r="A123" s="1418">
        <v>3749</v>
      </c>
      <c r="B123" s="1419">
        <v>5169</v>
      </c>
      <c r="C123" s="1400" t="s">
        <v>1798</v>
      </c>
      <c r="D123" s="1423">
        <v>710000</v>
      </c>
      <c r="E123" s="1423">
        <v>850000</v>
      </c>
      <c r="F123" s="1423">
        <v>850000</v>
      </c>
      <c r="G123" s="1423">
        <v>600000</v>
      </c>
      <c r="H123" s="1423">
        <v>850000</v>
      </c>
      <c r="I123" s="1423">
        <f>'[6]Příroda 3749'!$D$18</f>
        <v>850000</v>
      </c>
      <c r="J123" s="1406">
        <f t="shared" si="1"/>
        <v>0</v>
      </c>
      <c r="K123" s="664"/>
      <c r="L123" s="743"/>
      <c r="M123" s="862"/>
    </row>
    <row r="124" spans="1:13" ht="20.25" customHeight="1" thickBot="1" x14ac:dyDescent="0.3">
      <c r="A124" s="1404"/>
      <c r="B124" s="1405"/>
      <c r="C124" s="1394" t="s">
        <v>204</v>
      </c>
      <c r="D124" s="1395">
        <f>SUM(D117:D123)</f>
        <v>2367818</v>
      </c>
      <c r="E124" s="1395">
        <v>2317532</v>
      </c>
      <c r="F124" s="1395">
        <v>2317532</v>
      </c>
      <c r="G124" s="1395">
        <v>1617532</v>
      </c>
      <c r="H124" s="1395">
        <v>2709817</v>
      </c>
      <c r="I124" s="1395">
        <f>SUM(I117:I123)</f>
        <v>2709817</v>
      </c>
      <c r="J124" s="1396">
        <f t="shared" si="1"/>
        <v>0</v>
      </c>
      <c r="K124" s="668">
        <f>'Výdaje kapitol celkem'!CX34</f>
        <v>2709817</v>
      </c>
      <c r="L124" s="743">
        <f>+K124-I124</f>
        <v>0</v>
      </c>
      <c r="M124" s="862"/>
    </row>
    <row r="125" spans="1:13" ht="20.25" customHeight="1" outlineLevel="1" x14ac:dyDescent="0.25">
      <c r="A125" s="1415">
        <v>1036</v>
      </c>
      <c r="B125" s="1416">
        <v>5169</v>
      </c>
      <c r="C125" s="1413" t="s">
        <v>1273</v>
      </c>
      <c r="D125" s="1414">
        <v>101000</v>
      </c>
      <c r="E125" s="1414">
        <v>50000</v>
      </c>
      <c r="F125" s="1414">
        <v>50000</v>
      </c>
      <c r="G125" s="1414">
        <v>50000</v>
      </c>
      <c r="H125" s="1414">
        <v>50000</v>
      </c>
      <c r="I125" s="1414">
        <f>'[6]Lesy 1036'!$B$6</f>
        <v>50000</v>
      </c>
      <c r="J125" s="1391">
        <f t="shared" si="1"/>
        <v>0</v>
      </c>
      <c r="K125" s="664"/>
      <c r="L125" s="743"/>
      <c r="M125" s="862"/>
    </row>
    <row r="126" spans="1:13" ht="20.25" hidden="1" customHeight="1" outlineLevel="1" x14ac:dyDescent="0.25">
      <c r="A126" s="1418">
        <v>1036</v>
      </c>
      <c r="B126" s="1419">
        <v>5169</v>
      </c>
      <c r="C126" s="1420"/>
      <c r="D126" s="1423"/>
      <c r="E126" s="1423"/>
      <c r="F126" s="1423"/>
      <c r="G126" s="1423"/>
      <c r="H126" s="1423"/>
      <c r="I126" s="1423"/>
      <c r="J126" s="1402">
        <f t="shared" si="1"/>
        <v>0</v>
      </c>
      <c r="K126" s="664"/>
      <c r="L126" s="743"/>
      <c r="M126" s="862"/>
    </row>
    <row r="127" spans="1:13" ht="20.25" customHeight="1" outlineLevel="1" x14ac:dyDescent="0.25">
      <c r="A127" s="1418">
        <v>1036</v>
      </c>
      <c r="B127" s="1419">
        <v>5169</v>
      </c>
      <c r="C127" s="1400"/>
      <c r="D127" s="1423"/>
      <c r="E127" s="1423"/>
      <c r="F127" s="1423"/>
      <c r="G127" s="1423"/>
      <c r="H127" s="1423"/>
      <c r="I127" s="1423"/>
      <c r="J127" s="1406">
        <f t="shared" si="1"/>
        <v>0</v>
      </c>
      <c r="K127" s="664"/>
      <c r="L127" s="743"/>
      <c r="M127" s="862"/>
    </row>
    <row r="128" spans="1:13" ht="20.25" customHeight="1" thickBot="1" x14ac:dyDescent="0.3">
      <c r="A128" s="1404"/>
      <c r="B128" s="1405"/>
      <c r="C128" s="1394" t="s">
        <v>200</v>
      </c>
      <c r="D128" s="1395">
        <f>SUM(D125:D127)</f>
        <v>101000</v>
      </c>
      <c r="E128" s="1395">
        <v>50000</v>
      </c>
      <c r="F128" s="1395">
        <v>50000</v>
      </c>
      <c r="G128" s="1395">
        <v>50000</v>
      </c>
      <c r="H128" s="1395">
        <v>50000</v>
      </c>
      <c r="I128" s="1395">
        <f>SUM(I125:I127)</f>
        <v>50000</v>
      </c>
      <c r="J128" s="1396">
        <f t="shared" si="1"/>
        <v>0</v>
      </c>
      <c r="K128" s="668">
        <f>'Výdaje kapitol celkem'!CM34</f>
        <v>50000</v>
      </c>
      <c r="L128" s="743">
        <f>+K128-I128</f>
        <v>0</v>
      </c>
      <c r="M128" s="862"/>
    </row>
    <row r="129" spans="1:13" ht="20.25" hidden="1" customHeight="1" outlineLevel="1" x14ac:dyDescent="0.25">
      <c r="A129" s="1415" t="s">
        <v>270</v>
      </c>
      <c r="B129" s="1416">
        <v>5169</v>
      </c>
      <c r="C129" s="1413" t="s">
        <v>446</v>
      </c>
      <c r="D129" s="1414"/>
      <c r="E129" s="1414"/>
      <c r="F129" s="1414"/>
      <c r="G129" s="1414"/>
      <c r="H129" s="1414"/>
      <c r="I129" s="1414"/>
      <c r="J129" s="1391">
        <f t="shared" si="1"/>
        <v>0</v>
      </c>
      <c r="K129" s="664"/>
      <c r="L129" s="743"/>
      <c r="M129" s="862"/>
    </row>
    <row r="130" spans="1:13" ht="20.25" hidden="1" customHeight="1" outlineLevel="1" x14ac:dyDescent="0.25">
      <c r="A130" s="1418" t="s">
        <v>270</v>
      </c>
      <c r="B130" s="1419">
        <v>5169</v>
      </c>
      <c r="C130" s="1420"/>
      <c r="D130" s="1423"/>
      <c r="E130" s="1423"/>
      <c r="F130" s="1423"/>
      <c r="G130" s="1423"/>
      <c r="H130" s="1423"/>
      <c r="I130" s="1423"/>
      <c r="J130" s="1402">
        <f t="shared" si="1"/>
        <v>0</v>
      </c>
      <c r="K130" s="664"/>
      <c r="L130" s="743"/>
      <c r="M130" s="862"/>
    </row>
    <row r="131" spans="1:13" ht="20.25" hidden="1" customHeight="1" outlineLevel="1" x14ac:dyDescent="0.25">
      <c r="A131" s="1418" t="s">
        <v>270</v>
      </c>
      <c r="B131" s="1419">
        <v>5169</v>
      </c>
      <c r="C131" s="1400"/>
      <c r="D131" s="1423"/>
      <c r="E131" s="1423"/>
      <c r="F131" s="1423"/>
      <c r="G131" s="1423"/>
      <c r="H131" s="1423"/>
      <c r="I131" s="1423"/>
      <c r="J131" s="1406">
        <f t="shared" si="1"/>
        <v>0</v>
      </c>
      <c r="K131" s="664"/>
      <c r="L131" s="743"/>
      <c r="M131" s="862"/>
    </row>
    <row r="132" spans="1:13" ht="20.25" customHeight="1" collapsed="1" thickBot="1" x14ac:dyDescent="0.3">
      <c r="A132" s="1404"/>
      <c r="B132" s="1405"/>
      <c r="C132" s="1394" t="s">
        <v>306</v>
      </c>
      <c r="D132" s="1395">
        <v>0</v>
      </c>
      <c r="E132" s="1395">
        <v>0</v>
      </c>
      <c r="F132" s="1395">
        <v>0</v>
      </c>
      <c r="G132" s="1395">
        <v>0</v>
      </c>
      <c r="H132" s="1395">
        <v>0</v>
      </c>
      <c r="I132" s="1395">
        <f>SUM(I129:I131)</f>
        <v>0</v>
      </c>
      <c r="J132" s="1396">
        <f t="shared" si="1"/>
        <v>0</v>
      </c>
      <c r="K132" s="668">
        <f>'Výdaje kapitol celkem'!CG34</f>
        <v>0</v>
      </c>
      <c r="L132" s="743">
        <f>+K132-I132</f>
        <v>0</v>
      </c>
      <c r="M132" s="862"/>
    </row>
    <row r="133" spans="1:13" ht="27" outlineLevel="1" x14ac:dyDescent="0.25">
      <c r="A133" s="1415" t="s">
        <v>243</v>
      </c>
      <c r="B133" s="1416">
        <v>5169</v>
      </c>
      <c r="C133" s="1413" t="s">
        <v>1274</v>
      </c>
      <c r="D133" s="1414">
        <v>50000</v>
      </c>
      <c r="E133" s="1414">
        <v>50000</v>
      </c>
      <c r="F133" s="1414">
        <v>50000</v>
      </c>
      <c r="G133" s="1414">
        <v>50000</v>
      </c>
      <c r="H133" s="1414">
        <v>50000</v>
      </c>
      <c r="I133" s="1414">
        <f>+[4]Kanalizace!$B$14</f>
        <v>50000</v>
      </c>
      <c r="J133" s="1391">
        <f t="shared" si="1"/>
        <v>0</v>
      </c>
      <c r="K133" s="664"/>
      <c r="L133" s="743"/>
      <c r="M133" s="862"/>
    </row>
    <row r="134" spans="1:13" ht="20.25" customHeight="1" outlineLevel="1" x14ac:dyDescent="0.25">
      <c r="A134" s="1418" t="s">
        <v>243</v>
      </c>
      <c r="B134" s="1419">
        <v>5169</v>
      </c>
      <c r="C134" s="1400" t="s">
        <v>1275</v>
      </c>
      <c r="D134" s="1423">
        <v>100000</v>
      </c>
      <c r="E134" s="1423">
        <v>100000</v>
      </c>
      <c r="F134" s="1423">
        <v>100000</v>
      </c>
      <c r="G134" s="1423">
        <v>100000</v>
      </c>
      <c r="H134" s="1423">
        <v>100000</v>
      </c>
      <c r="I134" s="1423">
        <f>+[4]Kanalizace!$B$15</f>
        <v>100000</v>
      </c>
      <c r="J134" s="1406">
        <f t="shared" ref="J134:J179" si="2">+I134-H134</f>
        <v>0</v>
      </c>
      <c r="K134" s="664"/>
      <c r="L134" s="743"/>
      <c r="M134" s="862"/>
    </row>
    <row r="135" spans="1:13" ht="20.25" customHeight="1" thickBot="1" x14ac:dyDescent="0.3">
      <c r="A135" s="1404"/>
      <c r="B135" s="1405"/>
      <c r="C135" s="1394" t="s">
        <v>885</v>
      </c>
      <c r="D135" s="1395">
        <v>150000</v>
      </c>
      <c r="E135" s="1395">
        <v>150000</v>
      </c>
      <c r="F135" s="1395">
        <v>150000</v>
      </c>
      <c r="G135" s="1395">
        <v>150000</v>
      </c>
      <c r="H135" s="1395">
        <v>150000</v>
      </c>
      <c r="I135" s="1395">
        <f>SUM(I133:I134)</f>
        <v>150000</v>
      </c>
      <c r="J135" s="1396">
        <f t="shared" si="2"/>
        <v>0</v>
      </c>
      <c r="K135" s="668">
        <f>'Výdaje kapitol celkem'!CD34</f>
        <v>150000</v>
      </c>
      <c r="L135" s="743">
        <f>+K135-I135</f>
        <v>0</v>
      </c>
      <c r="M135" s="862"/>
    </row>
    <row r="136" spans="1:13" ht="27" outlineLevel="1" x14ac:dyDescent="0.25">
      <c r="A136" s="1382" t="s">
        <v>618</v>
      </c>
      <c r="B136" s="1383">
        <v>5169</v>
      </c>
      <c r="C136" s="1384" t="s">
        <v>1276</v>
      </c>
      <c r="D136" s="1385">
        <v>4950000</v>
      </c>
      <c r="E136" s="1385">
        <v>4950000</v>
      </c>
      <c r="F136" s="1385">
        <v>4950000</v>
      </c>
      <c r="G136" s="1385">
        <v>4950000</v>
      </c>
      <c r="H136" s="1385">
        <v>4950000</v>
      </c>
      <c r="I136" s="1385">
        <f>'[6]Popelnice 3722-1'!$B$22</f>
        <v>4950000</v>
      </c>
      <c r="J136" s="1386">
        <f t="shared" si="2"/>
        <v>0</v>
      </c>
      <c r="K136" s="664"/>
      <c r="L136" s="743"/>
      <c r="M136" s="862"/>
    </row>
    <row r="137" spans="1:13" ht="20.25" customHeight="1" outlineLevel="1" x14ac:dyDescent="0.25">
      <c r="A137" s="1415" t="s">
        <v>618</v>
      </c>
      <c r="B137" s="1416">
        <v>5169</v>
      </c>
      <c r="C137" s="1413" t="s">
        <v>1277</v>
      </c>
      <c r="D137" s="1422">
        <v>0</v>
      </c>
      <c r="E137" s="1422">
        <v>0</v>
      </c>
      <c r="F137" s="1422">
        <v>0</v>
      </c>
      <c r="G137" s="1422">
        <v>0</v>
      </c>
      <c r="H137" s="1422">
        <v>0</v>
      </c>
      <c r="I137" s="1422">
        <f>'[6]Popelnice 3722-1'!$B$23</f>
        <v>0</v>
      </c>
      <c r="J137" s="1397">
        <f t="shared" si="2"/>
        <v>0</v>
      </c>
      <c r="K137" s="664"/>
      <c r="L137" s="743"/>
      <c r="M137" s="862"/>
    </row>
    <row r="138" spans="1:13" ht="20.25" customHeight="1" thickBot="1" x14ac:dyDescent="0.3">
      <c r="A138" s="1404"/>
      <c r="B138" s="1405"/>
      <c r="C138" s="1394" t="s">
        <v>201</v>
      </c>
      <c r="D138" s="1395">
        <v>4950000</v>
      </c>
      <c r="E138" s="1395">
        <v>4950000</v>
      </c>
      <c r="F138" s="1395">
        <v>4950000</v>
      </c>
      <c r="G138" s="1395">
        <v>4950000</v>
      </c>
      <c r="H138" s="1395">
        <v>4950000</v>
      </c>
      <c r="I138" s="1395">
        <f>SUM(I136:I137)</f>
        <v>4950000</v>
      </c>
      <c r="J138" s="1396">
        <f t="shared" si="2"/>
        <v>0</v>
      </c>
      <c r="K138" s="668">
        <f>'Výdaje kapitol celkem'!CN34</f>
        <v>4950000</v>
      </c>
      <c r="L138" s="743">
        <f>+K138-I138</f>
        <v>0</v>
      </c>
      <c r="M138" s="862"/>
    </row>
    <row r="139" spans="1:13" ht="20.25" customHeight="1" outlineLevel="1" x14ac:dyDescent="0.25">
      <c r="A139" s="1382" t="s">
        <v>226</v>
      </c>
      <c r="B139" s="1383">
        <v>5169</v>
      </c>
      <c r="C139" s="1384" t="s">
        <v>1278</v>
      </c>
      <c r="D139" s="1385">
        <v>750000</v>
      </c>
      <c r="E139" s="1385">
        <v>750000</v>
      </c>
      <c r="F139" s="1385">
        <v>750000</v>
      </c>
      <c r="G139" s="1385">
        <v>750000</v>
      </c>
      <c r="H139" s="1385">
        <v>750000</v>
      </c>
      <c r="I139" s="1385">
        <f>'[6]Odpady 3722-34'!$B$6</f>
        <v>750000</v>
      </c>
      <c r="J139" s="1386">
        <f t="shared" si="2"/>
        <v>0</v>
      </c>
      <c r="K139" s="664"/>
      <c r="L139" s="743"/>
      <c r="M139" s="862"/>
    </row>
    <row r="140" spans="1:13" ht="20.25" hidden="1" customHeight="1" outlineLevel="1" x14ac:dyDescent="0.25">
      <c r="A140" s="1399" t="s">
        <v>226</v>
      </c>
      <c r="B140" s="1403">
        <v>5169</v>
      </c>
      <c r="C140" s="1400" t="s">
        <v>1279</v>
      </c>
      <c r="D140" s="1407">
        <v>0</v>
      </c>
      <c r="E140" s="1407"/>
      <c r="F140" s="1407"/>
      <c r="G140" s="1407"/>
      <c r="H140" s="1407"/>
      <c r="I140" s="1407"/>
      <c r="J140" s="1406">
        <f t="shared" si="2"/>
        <v>0</v>
      </c>
      <c r="K140" s="664"/>
      <c r="L140" s="743"/>
      <c r="M140" s="862"/>
    </row>
    <row r="141" spans="1:13" ht="20.25" customHeight="1" outlineLevel="1" x14ac:dyDescent="0.25">
      <c r="A141" s="1399" t="s">
        <v>226</v>
      </c>
      <c r="B141" s="1403">
        <v>5169</v>
      </c>
      <c r="C141" s="1400" t="s">
        <v>1279</v>
      </c>
      <c r="D141" s="1407"/>
      <c r="E141" s="1407">
        <v>100000</v>
      </c>
      <c r="F141" s="1407">
        <v>100000</v>
      </c>
      <c r="G141" s="1407">
        <v>0</v>
      </c>
      <c r="H141" s="1407">
        <v>0</v>
      </c>
      <c r="I141" s="1401">
        <f>'[6]Odpady 3722-34'!$B$7</f>
        <v>0</v>
      </c>
      <c r="J141" s="1406">
        <f t="shared" si="2"/>
        <v>0</v>
      </c>
      <c r="K141" s="664"/>
      <c r="L141" s="743"/>
      <c r="M141" s="862"/>
    </row>
    <row r="142" spans="1:13" ht="20.25" customHeight="1" outlineLevel="1" x14ac:dyDescent="0.25">
      <c r="A142" s="1415" t="s">
        <v>226</v>
      </c>
      <c r="B142" s="1416">
        <v>5169</v>
      </c>
      <c r="C142" s="1413" t="s">
        <v>1793</v>
      </c>
      <c r="D142" s="1422">
        <v>0</v>
      </c>
      <c r="E142" s="1422">
        <v>4500</v>
      </c>
      <c r="F142" s="1422">
        <v>4500</v>
      </c>
      <c r="G142" s="1422">
        <v>4500</v>
      </c>
      <c r="H142" s="1422">
        <v>4500</v>
      </c>
      <c r="I142" s="1414">
        <f>'[6]Odpady 3722-34'!$B$8</f>
        <v>4500</v>
      </c>
      <c r="J142" s="1397">
        <f t="shared" si="2"/>
        <v>0</v>
      </c>
      <c r="K142" s="664"/>
      <c r="L142" s="743"/>
      <c r="M142" s="862"/>
    </row>
    <row r="143" spans="1:13" ht="20.25" customHeight="1" thickBot="1" x14ac:dyDescent="0.3">
      <c r="A143" s="1404"/>
      <c r="B143" s="1405"/>
      <c r="C143" s="1394" t="s">
        <v>202</v>
      </c>
      <c r="D143" s="1395">
        <v>750000</v>
      </c>
      <c r="E143" s="1395">
        <v>854500</v>
      </c>
      <c r="F143" s="1395">
        <v>854500</v>
      </c>
      <c r="G143" s="1395">
        <v>754500</v>
      </c>
      <c r="H143" s="1395">
        <v>754500</v>
      </c>
      <c r="I143" s="1395">
        <f>SUM(I139:I142)</f>
        <v>754500</v>
      </c>
      <c r="J143" s="1396">
        <f t="shared" si="2"/>
        <v>0</v>
      </c>
      <c r="K143" s="668">
        <f>'Výdaje kapitol celkem'!CQ34</f>
        <v>754500</v>
      </c>
      <c r="L143" s="743">
        <f>+K143-I143</f>
        <v>0</v>
      </c>
      <c r="M143" s="862"/>
    </row>
    <row r="144" spans="1:13" ht="20.25" customHeight="1" outlineLevel="1" x14ac:dyDescent="0.25">
      <c r="A144" s="1382">
        <v>3729</v>
      </c>
      <c r="B144" s="1383">
        <v>5169</v>
      </c>
      <c r="C144" s="1384" t="s">
        <v>1280</v>
      </c>
      <c r="D144" s="1385">
        <v>70000</v>
      </c>
      <c r="E144" s="1385">
        <v>70000</v>
      </c>
      <c r="F144" s="1385">
        <v>70000</v>
      </c>
      <c r="G144" s="1385">
        <v>70000</v>
      </c>
      <c r="H144" s="1385">
        <v>70000</v>
      </c>
      <c r="I144" s="1385">
        <f>'[6]Černé skládky 3729'!$B$6</f>
        <v>70000</v>
      </c>
      <c r="J144" s="1386">
        <f t="shared" si="2"/>
        <v>0</v>
      </c>
      <c r="K144" s="664"/>
      <c r="L144" s="743"/>
      <c r="M144" s="862"/>
    </row>
    <row r="145" spans="1:13" ht="20.25" customHeight="1" x14ac:dyDescent="0.25">
      <c r="A145" s="1415">
        <v>3729</v>
      </c>
      <c r="B145" s="1416">
        <v>5169</v>
      </c>
      <c r="C145" s="1413"/>
      <c r="D145" s="1422"/>
      <c r="E145" s="1422">
        <v>0</v>
      </c>
      <c r="F145" s="1422">
        <v>0</v>
      </c>
      <c r="G145" s="1422">
        <v>0</v>
      </c>
      <c r="H145" s="1422">
        <v>0</v>
      </c>
      <c r="I145" s="1422">
        <f>'[6]Černé skládky 3729'!$B$7</f>
        <v>0</v>
      </c>
      <c r="J145" s="1397">
        <f t="shared" si="2"/>
        <v>0</v>
      </c>
      <c r="K145" s="664"/>
      <c r="L145" s="743"/>
      <c r="M145" s="862"/>
    </row>
    <row r="146" spans="1:13" ht="20.25" customHeight="1" thickBot="1" x14ac:dyDescent="0.3">
      <c r="A146" s="1404"/>
      <c r="B146" s="1405"/>
      <c r="C146" s="1394" t="s">
        <v>619</v>
      </c>
      <c r="D146" s="1395">
        <v>70000</v>
      </c>
      <c r="E146" s="1395">
        <v>70000</v>
      </c>
      <c r="F146" s="1395">
        <v>70000</v>
      </c>
      <c r="G146" s="1395">
        <v>70000</v>
      </c>
      <c r="H146" s="1395">
        <v>70000</v>
      </c>
      <c r="I146" s="1395">
        <f>SUM(I144:I145)</f>
        <v>70000</v>
      </c>
      <c r="J146" s="1396">
        <f t="shared" si="2"/>
        <v>0</v>
      </c>
      <c r="K146" s="668">
        <f>'Výdaje kapitol celkem'!CT34</f>
        <v>70000</v>
      </c>
      <c r="L146" s="743">
        <f>+K146-I146</f>
        <v>0</v>
      </c>
      <c r="M146" s="862"/>
    </row>
    <row r="147" spans="1:13" ht="20.25" customHeight="1" outlineLevel="1" x14ac:dyDescent="0.25">
      <c r="A147" s="1382">
        <v>3744</v>
      </c>
      <c r="B147" s="1383">
        <v>5169</v>
      </c>
      <c r="C147" s="1384" t="s">
        <v>1281</v>
      </c>
      <c r="D147" s="1385">
        <v>60000</v>
      </c>
      <c r="E147" s="1385">
        <v>60000</v>
      </c>
      <c r="F147" s="1385">
        <v>60000</v>
      </c>
      <c r="G147" s="1385">
        <v>60000</v>
      </c>
      <c r="H147" s="1385">
        <v>60000</v>
      </c>
      <c r="I147" s="1385">
        <f>'[6]Povodeň 3744'!$B$14</f>
        <v>60000</v>
      </c>
      <c r="J147" s="1386">
        <f t="shared" si="2"/>
        <v>0</v>
      </c>
      <c r="K147" s="664"/>
      <c r="L147" s="743"/>
      <c r="M147" s="862"/>
    </row>
    <row r="148" spans="1:13" ht="20.25" customHeight="1" outlineLevel="1" x14ac:dyDescent="0.25">
      <c r="A148" s="1399">
        <v>3744</v>
      </c>
      <c r="B148" s="1403">
        <v>5169</v>
      </c>
      <c r="C148" s="1400" t="s">
        <v>1282</v>
      </c>
      <c r="D148" s="1401">
        <v>6500</v>
      </c>
      <c r="E148" s="1401">
        <v>6500</v>
      </c>
      <c r="F148" s="1401">
        <v>6500</v>
      </c>
      <c r="G148" s="1401">
        <v>6500</v>
      </c>
      <c r="H148" s="1401">
        <v>6500</v>
      </c>
      <c r="I148" s="1401">
        <f>'[6]Povodeň 3744'!$B$15</f>
        <v>6500</v>
      </c>
      <c r="J148" s="1402">
        <f t="shared" si="2"/>
        <v>0</v>
      </c>
      <c r="K148" s="664"/>
      <c r="L148" s="743"/>
      <c r="M148" s="862"/>
    </row>
    <row r="149" spans="1:13" ht="20.25" customHeight="1" x14ac:dyDescent="0.25">
      <c r="A149" s="1415">
        <v>3744</v>
      </c>
      <c r="B149" s="1416">
        <v>5169</v>
      </c>
      <c r="C149" s="1413" t="s">
        <v>1808</v>
      </c>
      <c r="D149" s="1414">
        <v>62000</v>
      </c>
      <c r="E149" s="1414">
        <v>0</v>
      </c>
      <c r="F149" s="1414">
        <v>0</v>
      </c>
      <c r="G149" s="1414">
        <v>0</v>
      </c>
      <c r="H149" s="1414">
        <v>0</v>
      </c>
      <c r="I149" s="1414">
        <f>'[6]Povodeň 3744'!$B$16</f>
        <v>0</v>
      </c>
      <c r="J149" s="1391">
        <f t="shared" si="2"/>
        <v>0</v>
      </c>
      <c r="K149" s="664"/>
      <c r="L149" s="743"/>
      <c r="M149" s="862"/>
    </row>
    <row r="150" spans="1:13" ht="20.25" customHeight="1" thickBot="1" x14ac:dyDescent="0.3">
      <c r="A150" s="1404"/>
      <c r="B150" s="1405"/>
      <c r="C150" s="1394" t="s">
        <v>203</v>
      </c>
      <c r="D150" s="1395">
        <v>128500</v>
      </c>
      <c r="E150" s="1395">
        <v>66500</v>
      </c>
      <c r="F150" s="1395">
        <v>66500</v>
      </c>
      <c r="G150" s="1395">
        <v>66500</v>
      </c>
      <c r="H150" s="1395">
        <v>66500</v>
      </c>
      <c r="I150" s="1395">
        <f>SUM(I147:I149)</f>
        <v>66500</v>
      </c>
      <c r="J150" s="1396">
        <f t="shared" si="2"/>
        <v>0</v>
      </c>
      <c r="K150" s="668">
        <f>'Výdaje kapitol celkem'!CW34</f>
        <v>66500</v>
      </c>
      <c r="L150" s="743">
        <f>+K150-I150</f>
        <v>0</v>
      </c>
      <c r="M150" s="862"/>
    </row>
    <row r="151" spans="1:13" ht="20.25" customHeight="1" outlineLevel="1" x14ac:dyDescent="0.25">
      <c r="A151" s="1382" t="s">
        <v>365</v>
      </c>
      <c r="B151" s="1383">
        <v>5169</v>
      </c>
      <c r="C151" s="1384" t="s">
        <v>586</v>
      </c>
      <c r="D151" s="1385">
        <v>5000</v>
      </c>
      <c r="E151" s="1385">
        <v>5000</v>
      </c>
      <c r="F151" s="1385">
        <v>5000</v>
      </c>
      <c r="G151" s="1385">
        <v>5000</v>
      </c>
      <c r="H151" s="1385">
        <v>5000</v>
      </c>
      <c r="I151" s="1385">
        <f>+[4]Rybníky!$B$5</f>
        <v>5000</v>
      </c>
      <c r="J151" s="1386">
        <f t="shared" si="2"/>
        <v>0</v>
      </c>
      <c r="K151" s="664"/>
      <c r="L151" s="743"/>
      <c r="M151" s="862"/>
    </row>
    <row r="152" spans="1:13" ht="20.25" customHeight="1" outlineLevel="1" x14ac:dyDescent="0.25">
      <c r="A152" s="1399" t="s">
        <v>365</v>
      </c>
      <c r="B152" s="1403">
        <v>5169</v>
      </c>
      <c r="C152" s="1400">
        <v>0</v>
      </c>
      <c r="D152" s="1401">
        <v>0</v>
      </c>
      <c r="E152" s="1401"/>
      <c r="F152" s="1401"/>
      <c r="G152" s="1401"/>
      <c r="H152" s="1401"/>
      <c r="I152" s="1401"/>
      <c r="J152" s="1406">
        <f t="shared" si="2"/>
        <v>0</v>
      </c>
      <c r="K152" s="664"/>
      <c r="L152" s="743"/>
      <c r="M152" s="862"/>
    </row>
    <row r="153" spans="1:13" outlineLevel="1" x14ac:dyDescent="0.25">
      <c r="A153" s="1399" t="s">
        <v>365</v>
      </c>
      <c r="B153" s="1403">
        <v>5169</v>
      </c>
      <c r="C153" s="1400" t="s">
        <v>1181</v>
      </c>
      <c r="D153" s="1401">
        <v>0</v>
      </c>
      <c r="E153" s="1401">
        <v>400000</v>
      </c>
      <c r="F153" s="1401">
        <v>400000</v>
      </c>
      <c r="G153" s="1401">
        <v>400000</v>
      </c>
      <c r="H153" s="1401">
        <v>0</v>
      </c>
      <c r="I153" s="1401">
        <v>0</v>
      </c>
      <c r="J153" s="1402">
        <f t="shared" si="2"/>
        <v>0</v>
      </c>
      <c r="K153" s="664"/>
      <c r="L153" s="743" t="s">
        <v>2144</v>
      </c>
      <c r="M153" s="862"/>
    </row>
    <row r="154" spans="1:13" ht="20.25" customHeight="1" outlineLevel="1" x14ac:dyDescent="0.25">
      <c r="A154" s="1415" t="s">
        <v>365</v>
      </c>
      <c r="B154" s="1403">
        <v>5169</v>
      </c>
      <c r="C154" s="1413" t="s">
        <v>1182</v>
      </c>
      <c r="D154" s="1414">
        <v>167000</v>
      </c>
      <c r="E154" s="1414">
        <v>0</v>
      </c>
      <c r="F154" s="1414">
        <v>0</v>
      </c>
      <c r="G154" s="1414">
        <v>0</v>
      </c>
      <c r="H154" s="1414">
        <v>0</v>
      </c>
      <c r="I154" s="1414">
        <f>'[6]Rybníky 3749-2'!$B$24</f>
        <v>0</v>
      </c>
      <c r="J154" s="1402">
        <f t="shared" si="2"/>
        <v>0</v>
      </c>
      <c r="K154" s="664"/>
      <c r="L154" s="743"/>
      <c r="M154" s="862"/>
    </row>
    <row r="155" spans="1:13" ht="20.25" customHeight="1" thickBot="1" x14ac:dyDescent="0.3">
      <c r="A155" s="1404"/>
      <c r="B155" s="1405"/>
      <c r="C155" s="1394" t="s">
        <v>366</v>
      </c>
      <c r="D155" s="1395">
        <f>SUM(D151:D154)</f>
        <v>172000</v>
      </c>
      <c r="E155" s="1395">
        <v>405000</v>
      </c>
      <c r="F155" s="1395">
        <v>405000</v>
      </c>
      <c r="G155" s="1395">
        <v>405000</v>
      </c>
      <c r="H155" s="1395">
        <f>SUM(H151:H154)</f>
        <v>5000</v>
      </c>
      <c r="I155" s="1395">
        <f>SUM(I151:I154)</f>
        <v>5000</v>
      </c>
      <c r="J155" s="1396">
        <f t="shared" si="2"/>
        <v>0</v>
      </c>
      <c r="K155" s="668">
        <f>'Výdaje kapitol celkem'!DB34</f>
        <v>5000</v>
      </c>
      <c r="L155" s="743">
        <f>+K155-I155</f>
        <v>0</v>
      </c>
      <c r="M155" s="862"/>
    </row>
    <row r="156" spans="1:13" ht="20.25" customHeight="1" outlineLevel="1" x14ac:dyDescent="0.25">
      <c r="A156" s="1382" t="s">
        <v>327</v>
      </c>
      <c r="B156" s="1383">
        <v>5169</v>
      </c>
      <c r="C156" s="1961"/>
      <c r="D156" s="1962">
        <v>0</v>
      </c>
      <c r="E156" s="1962"/>
      <c r="F156" s="1962">
        <v>5000</v>
      </c>
      <c r="G156" s="1962">
        <v>5000</v>
      </c>
      <c r="H156" s="1962">
        <v>5000</v>
      </c>
      <c r="I156" s="1385">
        <f>'[6]Park Úvaly 3749-1'!$B$23</f>
        <v>5000</v>
      </c>
      <c r="J156" s="1440">
        <f t="shared" si="2"/>
        <v>0</v>
      </c>
      <c r="K156" s="668"/>
      <c r="L156" s="743"/>
      <c r="M156" s="862"/>
    </row>
    <row r="157" spans="1:13" ht="20.25" hidden="1" customHeight="1" outlineLevel="1" x14ac:dyDescent="0.25">
      <c r="A157" s="1399" t="s">
        <v>327</v>
      </c>
      <c r="B157" s="1403">
        <v>5169</v>
      </c>
      <c r="C157" s="1963"/>
      <c r="D157" s="1407"/>
      <c r="E157" s="1407"/>
      <c r="F157" s="1407"/>
      <c r="G157" s="1407"/>
      <c r="H157" s="1407"/>
      <c r="I157" s="1407"/>
      <c r="J157" s="1406">
        <f t="shared" si="2"/>
        <v>0</v>
      </c>
      <c r="K157" s="668"/>
      <c r="L157" s="743"/>
      <c r="M157" s="862"/>
    </row>
    <row r="158" spans="1:13" ht="20.25" customHeight="1" thickBot="1" x14ac:dyDescent="0.3">
      <c r="A158" s="1404"/>
      <c r="B158" s="1405"/>
      <c r="C158" s="1394" t="s">
        <v>326</v>
      </c>
      <c r="D158" s="1395">
        <f>SUM(D156:D157)</f>
        <v>0</v>
      </c>
      <c r="E158" s="1395">
        <v>0</v>
      </c>
      <c r="F158" s="1395">
        <v>5000</v>
      </c>
      <c r="G158" s="1395">
        <v>5000</v>
      </c>
      <c r="H158" s="1395">
        <v>5000</v>
      </c>
      <c r="I158" s="1395">
        <f>SUM(I156:I157)</f>
        <v>5000</v>
      </c>
      <c r="J158" s="1396">
        <f t="shared" si="2"/>
        <v>0</v>
      </c>
      <c r="K158" s="668">
        <f>'Výdaje kapitol celkem'!DF34</f>
        <v>5000</v>
      </c>
      <c r="L158" s="743">
        <f>+K158-I158</f>
        <v>0</v>
      </c>
      <c r="M158" s="862"/>
    </row>
    <row r="159" spans="1:13" ht="20.25" hidden="1" customHeight="1" outlineLevel="1" x14ac:dyDescent="0.25">
      <c r="A159" s="1382" t="s">
        <v>1015</v>
      </c>
      <c r="B159" s="1383">
        <v>5169</v>
      </c>
      <c r="C159" s="1384"/>
      <c r="D159" s="1385">
        <v>276525</v>
      </c>
      <c r="E159" s="1385"/>
      <c r="F159" s="1385"/>
      <c r="G159" s="1385"/>
      <c r="H159" s="1385"/>
      <c r="I159" s="1385"/>
      <c r="J159" s="1386">
        <f t="shared" si="2"/>
        <v>0</v>
      </c>
      <c r="K159" s="664"/>
      <c r="L159" s="743"/>
      <c r="M159" s="862"/>
    </row>
    <row r="160" spans="1:13" ht="20.25" hidden="1" customHeight="1" outlineLevel="1" x14ac:dyDescent="0.25">
      <c r="A160" s="1415" t="s">
        <v>1015</v>
      </c>
      <c r="B160" s="1416">
        <v>5169</v>
      </c>
      <c r="C160" s="1413"/>
      <c r="D160" s="1422"/>
      <c r="E160" s="1422"/>
      <c r="F160" s="1422"/>
      <c r="G160" s="1422"/>
      <c r="H160" s="1422"/>
      <c r="I160" s="1422"/>
      <c r="J160" s="1397">
        <f t="shared" si="2"/>
        <v>0</v>
      </c>
      <c r="K160" s="664"/>
      <c r="L160" s="743"/>
      <c r="M160" s="862"/>
    </row>
    <row r="161" spans="1:13" ht="20.25" customHeight="1" collapsed="1" thickBot="1" x14ac:dyDescent="0.3">
      <c r="A161" s="1404"/>
      <c r="B161" s="1405"/>
      <c r="C161" s="1394" t="s">
        <v>994</v>
      </c>
      <c r="D161" s="1395">
        <f>SUM(D159:D160)</f>
        <v>276525</v>
      </c>
      <c r="E161" s="1395">
        <v>0</v>
      </c>
      <c r="F161" s="1395">
        <v>0</v>
      </c>
      <c r="G161" s="1395">
        <v>0</v>
      </c>
      <c r="H161" s="1395">
        <v>0</v>
      </c>
      <c r="I161" s="1395">
        <f>SUM(I159:I160)</f>
        <v>0</v>
      </c>
      <c r="J161" s="1396">
        <f t="shared" si="2"/>
        <v>0</v>
      </c>
      <c r="K161" s="668">
        <f>'Výdaje kapitol celkem'!DC34</f>
        <v>0</v>
      </c>
      <c r="L161" s="743">
        <f>+K161-I161</f>
        <v>0</v>
      </c>
      <c r="M161" s="862"/>
    </row>
    <row r="162" spans="1:13" ht="20.25" hidden="1" customHeight="1" outlineLevel="1" x14ac:dyDescent="0.25">
      <c r="A162" s="1382" t="s">
        <v>1016</v>
      </c>
      <c r="B162" s="1383">
        <v>5169</v>
      </c>
      <c r="C162" s="1384" t="s">
        <v>1283</v>
      </c>
      <c r="D162" s="1385">
        <v>0</v>
      </c>
      <c r="E162" s="1385">
        <v>0</v>
      </c>
      <c r="F162" s="1385">
        <v>0</v>
      </c>
      <c r="G162" s="1385">
        <v>0</v>
      </c>
      <c r="H162" s="1385">
        <v>0</v>
      </c>
      <c r="I162" s="1385">
        <v>0</v>
      </c>
      <c r="J162" s="1386">
        <f t="shared" si="2"/>
        <v>0</v>
      </c>
      <c r="K162" s="664"/>
      <c r="L162" s="743"/>
      <c r="M162" s="862"/>
    </row>
    <row r="163" spans="1:13" ht="20.25" hidden="1" customHeight="1" outlineLevel="1" x14ac:dyDescent="0.25">
      <c r="A163" s="1415" t="s">
        <v>1016</v>
      </c>
      <c r="B163" s="1416">
        <v>5169</v>
      </c>
      <c r="C163" s="1413"/>
      <c r="D163" s="1422"/>
      <c r="E163" s="1422"/>
      <c r="F163" s="1422"/>
      <c r="G163" s="1422"/>
      <c r="H163" s="1422"/>
      <c r="I163" s="1422"/>
      <c r="J163" s="1397">
        <f t="shared" si="2"/>
        <v>0</v>
      </c>
      <c r="K163" s="664"/>
      <c r="L163" s="743"/>
      <c r="M163" s="862"/>
    </row>
    <row r="164" spans="1:13" ht="20.25" customHeight="1" collapsed="1" thickBot="1" x14ac:dyDescent="0.3">
      <c r="A164" s="1404"/>
      <c r="B164" s="1405"/>
      <c r="C164" s="1394" t="s">
        <v>995</v>
      </c>
      <c r="D164" s="1395">
        <v>0</v>
      </c>
      <c r="E164" s="1395">
        <v>0</v>
      </c>
      <c r="F164" s="1395">
        <v>0</v>
      </c>
      <c r="G164" s="1395">
        <v>0</v>
      </c>
      <c r="H164" s="1395">
        <v>0</v>
      </c>
      <c r="I164" s="1395">
        <f>SUM(I162:I163)</f>
        <v>0</v>
      </c>
      <c r="J164" s="1396">
        <f t="shared" si="2"/>
        <v>0</v>
      </c>
      <c r="K164" s="668">
        <f>'Výdaje kapitol celkem'!DD34</f>
        <v>0</v>
      </c>
      <c r="L164" s="743">
        <f>+K164-I164</f>
        <v>0</v>
      </c>
      <c r="M164" s="862"/>
    </row>
    <row r="165" spans="1:13" ht="29.25" customHeight="1" outlineLevel="1" x14ac:dyDescent="0.25">
      <c r="A165" s="1382" t="s">
        <v>227</v>
      </c>
      <c r="B165" s="1383">
        <v>5169</v>
      </c>
      <c r="C165" s="1384" t="s">
        <v>1801</v>
      </c>
      <c r="D165" s="1385">
        <v>2660000</v>
      </c>
      <c r="E165" s="1385">
        <v>2000000</v>
      </c>
      <c r="F165" s="1385">
        <v>2000000</v>
      </c>
      <c r="G165" s="1385">
        <v>2000000</v>
      </c>
      <c r="H165" s="1385">
        <v>2500000</v>
      </c>
      <c r="I165" s="1385">
        <f>'[6]TSÚ-Sběrný dvůr 3722-36'!$B$15</f>
        <v>2500000</v>
      </c>
      <c r="J165" s="1386">
        <f t="shared" si="2"/>
        <v>0</v>
      </c>
      <c r="K165" s="664"/>
      <c r="L165" s="743"/>
      <c r="M165" s="862"/>
    </row>
    <row r="166" spans="1:13" ht="29.25" customHeight="1" outlineLevel="1" x14ac:dyDescent="0.25">
      <c r="A166" s="1399" t="s">
        <v>227</v>
      </c>
      <c r="B166" s="1388">
        <v>5169</v>
      </c>
      <c r="C166" s="1389" t="s">
        <v>2053</v>
      </c>
      <c r="D166" s="1390"/>
      <c r="E166" s="1390"/>
      <c r="F166" s="1390"/>
      <c r="G166" s="1390">
        <v>79000</v>
      </c>
      <c r="H166" s="1390">
        <v>79000</v>
      </c>
      <c r="I166" s="1390">
        <f>'[6]TSÚ-Sběrný dvůr 3722-36'!$B$16</f>
        <v>79000</v>
      </c>
      <c r="J166" s="1391">
        <f t="shared" si="2"/>
        <v>0</v>
      </c>
      <c r="K166" s="664"/>
      <c r="L166" s="743"/>
      <c r="M166" s="862"/>
    </row>
    <row r="167" spans="1:13" ht="20.25" customHeight="1" outlineLevel="1" x14ac:dyDescent="0.25">
      <c r="A167" s="1399" t="s">
        <v>227</v>
      </c>
      <c r="B167" s="1403">
        <v>5169</v>
      </c>
      <c r="C167" s="1400" t="s">
        <v>1392</v>
      </c>
      <c r="D167" s="1401">
        <v>45980</v>
      </c>
      <c r="E167" s="1401">
        <v>45980</v>
      </c>
      <c r="F167" s="1401">
        <v>45980</v>
      </c>
      <c r="G167" s="1401">
        <v>45980</v>
      </c>
      <c r="H167" s="1401">
        <v>45980</v>
      </c>
      <c r="I167" s="1401">
        <f>'[6]TSÚ-Sběrný dvůr 3722-36'!$B$17</f>
        <v>45980</v>
      </c>
      <c r="J167" s="1402">
        <f t="shared" si="2"/>
        <v>0</v>
      </c>
      <c r="K167" s="664"/>
      <c r="L167" s="743"/>
      <c r="M167" s="862"/>
    </row>
    <row r="168" spans="1:13" ht="27" x14ac:dyDescent="0.25">
      <c r="A168" s="1415" t="s">
        <v>227</v>
      </c>
      <c r="B168" s="1416">
        <v>5169</v>
      </c>
      <c r="C168" s="1413" t="s">
        <v>1180</v>
      </c>
      <c r="D168" s="1422">
        <v>160000</v>
      </c>
      <c r="E168" s="1422"/>
      <c r="F168" s="1422"/>
      <c r="G168" s="1422"/>
      <c r="H168" s="1422"/>
      <c r="I168" s="1414"/>
      <c r="J168" s="1397">
        <f t="shared" si="2"/>
        <v>0</v>
      </c>
      <c r="K168" s="664"/>
      <c r="L168" s="743"/>
      <c r="M168" s="862"/>
    </row>
    <row r="169" spans="1:13" ht="20.25" customHeight="1" thickBot="1" x14ac:dyDescent="0.3">
      <c r="A169" s="1404"/>
      <c r="B169" s="1405"/>
      <c r="C169" s="1394" t="s">
        <v>620</v>
      </c>
      <c r="D169" s="1395">
        <f>SUM(D165:D168)</f>
        <v>2865980</v>
      </c>
      <c r="E169" s="1395">
        <v>2045980</v>
      </c>
      <c r="F169" s="1395">
        <v>2045980</v>
      </c>
      <c r="G169" s="1395">
        <v>2124980</v>
      </c>
      <c r="H169" s="1395">
        <v>2624980</v>
      </c>
      <c r="I169" s="1395">
        <f>SUM(I165:I168)</f>
        <v>2624980</v>
      </c>
      <c r="J169" s="1396">
        <f t="shared" si="2"/>
        <v>0</v>
      </c>
      <c r="K169" s="668">
        <f>'Výdaje kapitol celkem'!DI34</f>
        <v>2624980</v>
      </c>
      <c r="L169" s="743">
        <f>+K169-I169</f>
        <v>0</v>
      </c>
      <c r="M169" s="862"/>
    </row>
    <row r="170" spans="1:13" ht="20.25" customHeight="1" outlineLevel="1" x14ac:dyDescent="0.25">
      <c r="A170" s="1382">
        <v>3114</v>
      </c>
      <c r="B170" s="1383">
        <v>5169</v>
      </c>
      <c r="C170" s="1384" t="s">
        <v>1284</v>
      </c>
      <c r="D170" s="1385">
        <v>0</v>
      </c>
      <c r="E170" s="1385">
        <v>20000</v>
      </c>
      <c r="F170" s="1385">
        <v>20000</v>
      </c>
      <c r="G170" s="1385">
        <v>20000</v>
      </c>
      <c r="H170" s="1385">
        <v>20000</v>
      </c>
      <c r="I170" s="1385">
        <f>[3]č.p.65!$B$26</f>
        <v>5000</v>
      </c>
      <c r="J170" s="1386">
        <f t="shared" si="2"/>
        <v>-15000</v>
      </c>
      <c r="K170" s="664"/>
      <c r="L170" s="743"/>
      <c r="M170" s="862"/>
    </row>
    <row r="171" spans="1:13" ht="20.25" hidden="1" customHeight="1" outlineLevel="1" x14ac:dyDescent="0.25">
      <c r="A171" s="1399">
        <v>3114</v>
      </c>
      <c r="B171" s="1403">
        <v>5169</v>
      </c>
      <c r="C171" s="1400">
        <v>0</v>
      </c>
      <c r="D171" s="1401">
        <v>0</v>
      </c>
      <c r="E171" s="1401"/>
      <c r="F171" s="1401"/>
      <c r="G171" s="1401"/>
      <c r="H171" s="1401"/>
      <c r="I171" s="1401"/>
      <c r="J171" s="1406">
        <f t="shared" si="2"/>
        <v>0</v>
      </c>
      <c r="K171" s="664"/>
      <c r="L171" s="743"/>
      <c r="M171" s="862"/>
    </row>
    <row r="172" spans="1:13" ht="20.25" customHeight="1" outlineLevel="1" x14ac:dyDescent="0.25">
      <c r="A172" s="1399">
        <v>3114</v>
      </c>
      <c r="B172" s="1403">
        <v>5169</v>
      </c>
      <c r="C172" s="1400" t="s">
        <v>627</v>
      </c>
      <c r="D172" s="1401">
        <v>10000</v>
      </c>
      <c r="E172" s="1401">
        <v>10000</v>
      </c>
      <c r="F172" s="1401">
        <v>10000</v>
      </c>
      <c r="G172" s="1401">
        <v>10000</v>
      </c>
      <c r="H172" s="1401">
        <v>10000</v>
      </c>
      <c r="I172" s="1401">
        <f>+'[4]Č.p. 65'!$B$5</f>
        <v>10000</v>
      </c>
      <c r="J172" s="1406">
        <f t="shared" si="2"/>
        <v>0</v>
      </c>
      <c r="K172" s="664"/>
      <c r="L172" s="743"/>
      <c r="M172" s="862"/>
    </row>
    <row r="173" spans="1:13" ht="20.25" customHeight="1" outlineLevel="1" x14ac:dyDescent="0.25">
      <c r="A173" s="1415">
        <v>3114</v>
      </c>
      <c r="B173" s="1416">
        <v>5169</v>
      </c>
      <c r="C173" s="1413" t="s">
        <v>1285</v>
      </c>
      <c r="D173" s="1414">
        <v>6000</v>
      </c>
      <c r="E173" s="1414">
        <v>6000</v>
      </c>
      <c r="F173" s="1414">
        <v>6000</v>
      </c>
      <c r="G173" s="1414">
        <v>6000</v>
      </c>
      <c r="H173" s="1414">
        <v>6000</v>
      </c>
      <c r="I173" s="1414">
        <f>+'[4]Č.p. 65'!$B$6</f>
        <v>6000</v>
      </c>
      <c r="J173" s="1406">
        <f t="shared" si="2"/>
        <v>0</v>
      </c>
      <c r="K173" s="664"/>
      <c r="L173" s="743"/>
      <c r="M173" s="862"/>
    </row>
    <row r="174" spans="1:13" ht="20.25" customHeight="1" thickBot="1" x14ac:dyDescent="0.3">
      <c r="A174" s="1404"/>
      <c r="B174" s="1405"/>
      <c r="C174" s="1394" t="s">
        <v>260</v>
      </c>
      <c r="D174" s="1395">
        <f>SUM(D170:D173)</f>
        <v>16000</v>
      </c>
      <c r="E174" s="1395">
        <v>36000</v>
      </c>
      <c r="F174" s="1395">
        <v>36000</v>
      </c>
      <c r="G174" s="1395">
        <v>36000</v>
      </c>
      <c r="H174" s="1395">
        <v>36000</v>
      </c>
      <c r="I174" s="1395">
        <f>SUM(I170:I173)</f>
        <v>21000</v>
      </c>
      <c r="J174" s="1396">
        <f t="shared" si="2"/>
        <v>-15000</v>
      </c>
      <c r="K174" s="668">
        <f>'Výdaje kapitol celkem'!AW34</f>
        <v>21000</v>
      </c>
      <c r="L174" s="743">
        <f>+K174-I174</f>
        <v>0</v>
      </c>
      <c r="M174" s="862"/>
    </row>
    <row r="175" spans="1:13" ht="20.25" hidden="1" customHeight="1" outlineLevel="1" x14ac:dyDescent="0.25">
      <c r="A175" s="1415" t="s">
        <v>246</v>
      </c>
      <c r="B175" s="1416">
        <v>5169</v>
      </c>
      <c r="C175" s="1413" t="s">
        <v>312</v>
      </c>
      <c r="D175" s="1414"/>
      <c r="E175" s="1414"/>
      <c r="F175" s="1414"/>
      <c r="G175" s="1414"/>
      <c r="H175" s="1414"/>
      <c r="I175" s="1414"/>
      <c r="J175" s="1391">
        <f t="shared" si="2"/>
        <v>0</v>
      </c>
      <c r="K175" s="664"/>
      <c r="L175" s="743"/>
      <c r="M175" s="862"/>
    </row>
    <row r="176" spans="1:13" ht="20.25" hidden="1" customHeight="1" outlineLevel="1" x14ac:dyDescent="0.25">
      <c r="A176" s="1399" t="s">
        <v>246</v>
      </c>
      <c r="B176" s="1403">
        <v>5169</v>
      </c>
      <c r="C176" s="1400"/>
      <c r="D176" s="1401"/>
      <c r="E176" s="1401"/>
      <c r="F176" s="1401"/>
      <c r="G176" s="1401"/>
      <c r="H176" s="1401"/>
      <c r="I176" s="1401"/>
      <c r="J176" s="1402">
        <f t="shared" si="2"/>
        <v>0</v>
      </c>
      <c r="K176" s="664"/>
      <c r="L176" s="743"/>
      <c r="M176" s="862"/>
    </row>
    <row r="177" spans="1:13" ht="20.25" hidden="1" customHeight="1" outlineLevel="1" x14ac:dyDescent="0.25">
      <c r="A177" s="1387" t="s">
        <v>246</v>
      </c>
      <c r="B177" s="1388">
        <v>5169</v>
      </c>
      <c r="C177" s="1389"/>
      <c r="D177" s="1398"/>
      <c r="E177" s="1398"/>
      <c r="F177" s="1398"/>
      <c r="G177" s="1398"/>
      <c r="H177" s="1398"/>
      <c r="I177" s="1398"/>
      <c r="J177" s="1397">
        <f t="shared" si="2"/>
        <v>0</v>
      </c>
      <c r="K177" s="664"/>
      <c r="L177" s="743"/>
      <c r="M177" s="862"/>
    </row>
    <row r="178" spans="1:13" ht="20.25" customHeight="1" collapsed="1" thickBot="1" x14ac:dyDescent="0.3">
      <c r="A178" s="1418"/>
      <c r="B178" s="1419"/>
      <c r="C178" s="1425" t="s">
        <v>263</v>
      </c>
      <c r="D178" s="1421">
        <v>0</v>
      </c>
      <c r="E178" s="1421">
        <v>0</v>
      </c>
      <c r="F178" s="1421">
        <v>0</v>
      </c>
      <c r="G178" s="1421">
        <v>0</v>
      </c>
      <c r="H178" s="1421">
        <v>0</v>
      </c>
      <c r="I178" s="1421">
        <f>SUM(I175:I177)</f>
        <v>0</v>
      </c>
      <c r="J178" s="1406">
        <f t="shared" si="2"/>
        <v>0</v>
      </c>
      <c r="K178" s="668">
        <f>'Výdaje kapitol celkem'!CA34</f>
        <v>0</v>
      </c>
      <c r="L178" s="743">
        <f>+K178-I178</f>
        <v>0</v>
      </c>
      <c r="M178" s="862"/>
    </row>
    <row r="179" spans="1:13" s="653" customFormat="1" ht="17.25" thickBot="1" x14ac:dyDescent="0.35">
      <c r="A179" s="2564" t="s">
        <v>621</v>
      </c>
      <c r="B179" s="2565"/>
      <c r="C179" s="2566"/>
      <c r="D179" s="1408">
        <f>+D7+D10+D18+D21+D24+D27+D30+D33+D35+D41+D44+D47+D50+D55+D58+D62+D66+D72+D77+D80+D83+D86+D90+D93+D96+D99+D105+D110+D113+D116+D124+D128+D132+D135+D138+D143+D146+D150+D155+D169+D174+D178+D161+D14+D164</f>
        <v>17553923</v>
      </c>
      <c r="E179" s="1408">
        <v>16592612</v>
      </c>
      <c r="F179" s="1408">
        <v>16706912</v>
      </c>
      <c r="G179" s="1408">
        <v>15785912</v>
      </c>
      <c r="H179" s="1408">
        <f>+H7+H10+H18+H21+H24+H27+H30+H33+H35+H41+H44+H47+H50+H55+H58+H62+H66+H72+H77+H80+H83+H86+H90+H93+H96+H99+H105+H110+H113+H116+H124+H128+H132+H135+H138+H143+H146+H150+H155+H169+H174+H178+H161+H14+H164+H158</f>
        <v>17113872</v>
      </c>
      <c r="I179" s="1408">
        <f>+I7+I10+I18+I21+I24+I27+I30+I33+I35+I41+I44+I47+I50+I55+I58+I62+I66+I72+I77+I80+I83+I86+I90+I93+I96+I99+I105+I110+I113+I116+I124+I128+I132+I135+I138+I143+I146+I150+I155+I169+I174+I178+I161+I14+I164+I158</f>
        <v>17012872</v>
      </c>
      <c r="J179" s="1409">
        <f t="shared" si="2"/>
        <v>-101000</v>
      </c>
      <c r="K179" s="668"/>
      <c r="L179" s="702"/>
      <c r="M179" s="862"/>
    </row>
    <row r="180" spans="1:13" x14ac:dyDescent="0.25">
      <c r="A180" s="446"/>
      <c r="B180" s="446"/>
      <c r="C180" s="446"/>
      <c r="D180" s="527">
        <f>'Výdaje kapitol celkem'!D34</f>
        <v>17553923</v>
      </c>
      <c r="E180" s="527">
        <v>16592612</v>
      </c>
      <c r="F180" s="527">
        <v>16706912</v>
      </c>
      <c r="G180" s="527">
        <v>15785912</v>
      </c>
      <c r="H180" s="527">
        <v>17113872</v>
      </c>
      <c r="I180" s="527">
        <f>'Výdaje kapitol celkem'!I34</f>
        <v>17012872</v>
      </c>
      <c r="J180" s="657"/>
      <c r="K180" s="664"/>
      <c r="L180" s="1436"/>
    </row>
    <row r="181" spans="1:13" s="769" customFormat="1" x14ac:dyDescent="0.25">
      <c r="A181" s="517"/>
      <c r="B181" s="517"/>
      <c r="C181" s="517" t="s">
        <v>265</v>
      </c>
      <c r="D181" s="657">
        <f>+D179-D180</f>
        <v>0</v>
      </c>
      <c r="E181" s="657">
        <v>0</v>
      </c>
      <c r="F181" s="657">
        <v>0</v>
      </c>
      <c r="G181" s="657">
        <v>0</v>
      </c>
      <c r="H181" s="657">
        <f>+H180-H179</f>
        <v>0</v>
      </c>
      <c r="I181" s="657">
        <f>+I179-I180</f>
        <v>0</v>
      </c>
      <c r="J181" s="657"/>
      <c r="K181" s="664"/>
      <c r="L181" s="1436"/>
    </row>
    <row r="182" spans="1:13" x14ac:dyDescent="0.25">
      <c r="A182" s="1355" t="s">
        <v>675</v>
      </c>
      <c r="B182" s="446"/>
      <c r="C182" s="446"/>
      <c r="D182" s="527"/>
      <c r="E182" s="527"/>
      <c r="F182" s="527"/>
      <c r="G182" s="527"/>
      <c r="H182" s="527"/>
      <c r="I182" s="527"/>
      <c r="J182" s="657"/>
      <c r="K182" s="664"/>
      <c r="L182" s="1436"/>
    </row>
  </sheetData>
  <sheetProtection algorithmName="SHA-512" hashValue="dQdT4mJOPw9or1dsdgbrrkvUb6m+llYVFvkwE8QNClfuSRRigiPXdlEoaI72vWU8AF3Dca+9TzpZzqmRDxlqEQ==" saltValue="9nKlqZyJIjuBpbYiPeUFSw==" spinCount="100000" sheet="1" objects="1" scenarios="1"/>
  <mergeCells count="2">
    <mergeCell ref="A2:C2"/>
    <mergeCell ref="A179:C179"/>
  </mergeCells>
  <pageMargins left="0.51181102362204722" right="0.51181102362204722" top="0.19685039370078741" bottom="0.19685039370078741" header="0.31496062992125984" footer="0.31496062992125984"/>
  <pageSetup paperSize="9" scale="54" fitToHeight="3" orientation="landscape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M137"/>
  <sheetViews>
    <sheetView topLeftCell="A113" zoomScale="83" zoomScaleNormal="83" workbookViewId="0">
      <selection activeCell="J6" sqref="J6:J134"/>
    </sheetView>
  </sheetViews>
  <sheetFormatPr defaultColWidth="9.140625" defaultRowHeight="13.5" outlineLevelRow="1" x14ac:dyDescent="0.25"/>
  <cols>
    <col min="1" max="2" width="9.7109375" style="760" customWidth="1"/>
    <col min="3" max="3" width="67.140625" style="760" customWidth="1"/>
    <col min="4" max="4" width="15.7109375" style="763" hidden="1" customWidth="1"/>
    <col min="5" max="6" width="12.85546875" style="763" hidden="1" customWidth="1"/>
    <col min="7" max="7" width="12.85546875" style="763" customWidth="1"/>
    <col min="8" max="9" width="14.140625" style="763" bestFit="1" customWidth="1"/>
    <col min="10" max="10" width="15.5703125" style="764" customWidth="1"/>
    <col min="11" max="11" width="11.5703125" style="1438" bestFit="1" customWidth="1"/>
    <col min="12" max="12" width="10.85546875" style="1000" bestFit="1" customWidth="1"/>
    <col min="13" max="16384" width="9.140625" style="760"/>
  </cols>
  <sheetData>
    <row r="1" spans="1:13" s="781" customFormat="1" ht="24" customHeight="1" x14ac:dyDescent="0.3">
      <c r="A1" s="445" t="s">
        <v>1427</v>
      </c>
      <c r="B1" s="445"/>
      <c r="C1" s="1427"/>
      <c r="D1" s="1428"/>
      <c r="E1" s="1428"/>
      <c r="F1" s="1428"/>
      <c r="G1" s="1428"/>
      <c r="H1" s="1428"/>
      <c r="I1" s="1428"/>
      <c r="J1" s="1429"/>
      <c r="K1" s="1430"/>
      <c r="L1" s="1431"/>
    </row>
    <row r="2" spans="1:13" s="1372" customFormat="1" ht="20.25" customHeight="1" x14ac:dyDescent="0.3">
      <c r="A2" s="2567" t="s">
        <v>676</v>
      </c>
      <c r="B2" s="2567"/>
      <c r="C2" s="2568"/>
      <c r="D2" s="1432"/>
      <c r="E2" s="1432"/>
      <c r="F2" s="1432"/>
      <c r="G2" s="1432"/>
      <c r="H2" s="1432"/>
      <c r="I2" s="1432"/>
      <c r="J2" s="1433"/>
      <c r="K2" s="1434"/>
      <c r="L2" s="1435"/>
    </row>
    <row r="3" spans="1:13" ht="14.25" thickBot="1" x14ac:dyDescent="0.3">
      <c r="A3" s="446"/>
      <c r="B3" s="446"/>
      <c r="C3" s="446"/>
      <c r="D3" s="527"/>
      <c r="E3" s="527"/>
      <c r="F3" s="527"/>
      <c r="G3" s="527"/>
      <c r="H3" s="527"/>
      <c r="I3" s="527"/>
      <c r="J3" s="657"/>
      <c r="K3" s="664"/>
      <c r="L3" s="1436"/>
    </row>
    <row r="4" spans="1:13" ht="27.75" thickBot="1" x14ac:dyDescent="0.3">
      <c r="A4" s="1377" t="s">
        <v>1</v>
      </c>
      <c r="B4" s="1378" t="s">
        <v>102</v>
      </c>
      <c r="C4" s="1379" t="s">
        <v>6</v>
      </c>
      <c r="D4" s="1380" t="s">
        <v>1856</v>
      </c>
      <c r="E4" s="1380" t="s">
        <v>1396</v>
      </c>
      <c r="F4" s="1380" t="s">
        <v>1807</v>
      </c>
      <c r="G4" s="1380" t="s">
        <v>1914</v>
      </c>
      <c r="H4" s="1380" t="s">
        <v>2097</v>
      </c>
      <c r="I4" s="1380" t="s">
        <v>2140</v>
      </c>
      <c r="J4" s="1381" t="s">
        <v>5</v>
      </c>
      <c r="K4" s="1437" t="s">
        <v>1150</v>
      </c>
      <c r="L4" s="1436" t="s">
        <v>935</v>
      </c>
    </row>
    <row r="5" spans="1:13" ht="15.75" customHeight="1" outlineLevel="1" x14ac:dyDescent="0.25">
      <c r="A5" s="1382">
        <v>6171</v>
      </c>
      <c r="B5" s="1383">
        <v>5171</v>
      </c>
      <c r="C5" s="1384" t="s">
        <v>1206</v>
      </c>
      <c r="D5" s="1385">
        <v>300000</v>
      </c>
      <c r="E5" s="1385">
        <v>300000</v>
      </c>
      <c r="F5" s="1385">
        <v>300000</v>
      </c>
      <c r="G5" s="1385">
        <v>300000</v>
      </c>
      <c r="H5" s="1385">
        <v>300000</v>
      </c>
      <c r="I5" s="1385">
        <f>[3]Správa!$B$71</f>
        <v>200000</v>
      </c>
      <c r="J5" s="1386">
        <f>+I5-H5</f>
        <v>-100000</v>
      </c>
      <c r="K5" s="664"/>
      <c r="L5" s="1436"/>
    </row>
    <row r="6" spans="1:13" ht="15.75" customHeight="1" outlineLevel="1" x14ac:dyDescent="0.25">
      <c r="A6" s="1387">
        <v>6171</v>
      </c>
      <c r="B6" s="1388">
        <v>5171</v>
      </c>
      <c r="C6" s="1389" t="s">
        <v>1207</v>
      </c>
      <c r="D6" s="1390">
        <v>80000</v>
      </c>
      <c r="E6" s="1390">
        <v>30000</v>
      </c>
      <c r="F6" s="1390">
        <v>30000</v>
      </c>
      <c r="G6" s="1390">
        <v>30000</v>
      </c>
      <c r="H6" s="1390">
        <v>30000</v>
      </c>
      <c r="I6" s="1390">
        <f>[3]Správa!$B$72</f>
        <v>30000</v>
      </c>
      <c r="J6" s="1391">
        <f t="shared" ref="J6:J69" si="0">+I6-H6</f>
        <v>0</v>
      </c>
      <c r="K6" s="664"/>
      <c r="L6" s="1436"/>
    </row>
    <row r="7" spans="1:13" ht="15.75" customHeight="1" outlineLevel="1" x14ac:dyDescent="0.25">
      <c r="A7" s="1387">
        <v>6171</v>
      </c>
      <c r="B7" s="1388">
        <v>5171</v>
      </c>
      <c r="C7" s="1389" t="s">
        <v>1767</v>
      </c>
      <c r="D7" s="1390">
        <v>0</v>
      </c>
      <c r="E7" s="1390">
        <v>20000</v>
      </c>
      <c r="F7" s="1390">
        <v>20000</v>
      </c>
      <c r="G7" s="1390">
        <v>20000</v>
      </c>
      <c r="H7" s="1390">
        <v>20000</v>
      </c>
      <c r="I7" s="1390">
        <f>+[4]Správa!$B$12</f>
        <v>20000</v>
      </c>
      <c r="J7" s="1391">
        <f t="shared" si="0"/>
        <v>0</v>
      </c>
      <c r="K7" s="664"/>
      <c r="L7" s="1436"/>
    </row>
    <row r="8" spans="1:13" s="998" customFormat="1" ht="16.5" customHeight="1" thickBot="1" x14ac:dyDescent="0.3">
      <c r="A8" s="1392"/>
      <c r="B8" s="1393"/>
      <c r="C8" s="1394" t="s">
        <v>261</v>
      </c>
      <c r="D8" s="1395">
        <f>SUM(D5:D7)</f>
        <v>380000</v>
      </c>
      <c r="E8" s="1395">
        <v>350000</v>
      </c>
      <c r="F8" s="1395">
        <v>350000</v>
      </c>
      <c r="G8" s="1395">
        <v>350000</v>
      </c>
      <c r="H8" s="1395">
        <v>350000</v>
      </c>
      <c r="I8" s="1395">
        <f>SUM(I5:I7)</f>
        <v>250000</v>
      </c>
      <c r="J8" s="1396">
        <f t="shared" si="0"/>
        <v>-100000</v>
      </c>
      <c r="K8" s="668">
        <f>'Výdaje kapitol celkem'!P35</f>
        <v>250000</v>
      </c>
      <c r="L8" s="743">
        <f>+K8-I8</f>
        <v>0</v>
      </c>
      <c r="M8" s="862"/>
    </row>
    <row r="9" spans="1:13" ht="15.75" customHeight="1" outlineLevel="1" x14ac:dyDescent="0.25">
      <c r="A9" s="1382">
        <v>4351</v>
      </c>
      <c r="B9" s="1383">
        <v>5171</v>
      </c>
      <c r="C9" s="1384" t="s">
        <v>1208</v>
      </c>
      <c r="D9" s="1385">
        <v>50000</v>
      </c>
      <c r="E9" s="1385">
        <v>40000</v>
      </c>
      <c r="F9" s="1385">
        <v>40000</v>
      </c>
      <c r="G9" s="1385">
        <v>40000</v>
      </c>
      <c r="H9" s="1385">
        <v>40000</v>
      </c>
      <c r="I9" s="1385">
        <f>'[3]Pečovatelská služba'!$B$60</f>
        <v>40000</v>
      </c>
      <c r="J9" s="1386">
        <f t="shared" si="0"/>
        <v>0</v>
      </c>
      <c r="K9" s="664"/>
      <c r="L9" s="743"/>
      <c r="M9" s="862"/>
    </row>
    <row r="10" spans="1:13" ht="15.75" customHeight="1" outlineLevel="1" x14ac:dyDescent="0.25">
      <c r="A10" s="1387">
        <v>4351</v>
      </c>
      <c r="B10" s="1388">
        <v>5171</v>
      </c>
      <c r="C10" s="1389" t="s">
        <v>1209</v>
      </c>
      <c r="D10" s="1390">
        <v>20000</v>
      </c>
      <c r="E10" s="1390">
        <v>20000</v>
      </c>
      <c r="F10" s="1390">
        <v>20000</v>
      </c>
      <c r="G10" s="1390">
        <v>20000</v>
      </c>
      <c r="H10" s="1390">
        <v>20000</v>
      </c>
      <c r="I10" s="1390">
        <f>'[3]Pečovatelská služba'!$B$61</f>
        <v>20000</v>
      </c>
      <c r="J10" s="1391">
        <f t="shared" si="0"/>
        <v>0</v>
      </c>
      <c r="K10" s="664"/>
      <c r="L10" s="743"/>
      <c r="M10" s="862"/>
    </row>
    <row r="11" spans="1:13" ht="15.75" customHeight="1" outlineLevel="1" x14ac:dyDescent="0.25">
      <c r="A11" s="1387">
        <v>4351</v>
      </c>
      <c r="B11" s="1388">
        <v>5171</v>
      </c>
      <c r="C11" s="1389"/>
      <c r="D11" s="1398"/>
      <c r="E11" s="1398"/>
      <c r="F11" s="1398"/>
      <c r="G11" s="1398"/>
      <c r="H11" s="1398"/>
      <c r="I11" s="1398"/>
      <c r="J11" s="1397">
        <f t="shared" si="0"/>
        <v>0</v>
      </c>
      <c r="K11" s="664"/>
      <c r="L11" s="743"/>
      <c r="M11" s="862"/>
    </row>
    <row r="12" spans="1:13" s="998" customFormat="1" ht="16.5" customHeight="1" thickBot="1" x14ac:dyDescent="0.3">
      <c r="A12" s="1392"/>
      <c r="B12" s="1393"/>
      <c r="C12" s="1394" t="s">
        <v>262</v>
      </c>
      <c r="D12" s="1395">
        <f>SUM(D9:D11)</f>
        <v>70000</v>
      </c>
      <c r="E12" s="1395">
        <v>60000</v>
      </c>
      <c r="F12" s="1395">
        <v>60000</v>
      </c>
      <c r="G12" s="1395">
        <v>60000</v>
      </c>
      <c r="H12" s="1395">
        <v>60000</v>
      </c>
      <c r="I12" s="1395">
        <f>SUM(I9:I11)</f>
        <v>60000</v>
      </c>
      <c r="J12" s="1396">
        <f t="shared" si="0"/>
        <v>0</v>
      </c>
      <c r="K12" s="668">
        <f>'Výdaje kapitol celkem'!U35</f>
        <v>60000</v>
      </c>
      <c r="L12" s="743">
        <f>+K12-I12</f>
        <v>0</v>
      </c>
      <c r="M12" s="862"/>
    </row>
    <row r="13" spans="1:13" ht="15.75" customHeight="1" outlineLevel="1" x14ac:dyDescent="0.25">
      <c r="A13" s="1382" t="s">
        <v>245</v>
      </c>
      <c r="B13" s="1383">
        <v>5171</v>
      </c>
      <c r="C13" s="1384" t="s">
        <v>1210</v>
      </c>
      <c r="D13" s="1385">
        <v>55000</v>
      </c>
      <c r="E13" s="1385">
        <v>75000</v>
      </c>
      <c r="F13" s="1385">
        <v>75000</v>
      </c>
      <c r="G13" s="1385">
        <v>75000</v>
      </c>
      <c r="H13" s="1385">
        <v>75000</v>
      </c>
      <c r="I13" s="1385">
        <f>'[3]Městská policie'!$B$85</f>
        <v>75000</v>
      </c>
      <c r="J13" s="1386">
        <f t="shared" si="0"/>
        <v>0</v>
      </c>
      <c r="K13" s="664"/>
      <c r="L13" s="743"/>
      <c r="M13" s="862"/>
    </row>
    <row r="14" spans="1:13" ht="15.75" customHeight="1" outlineLevel="1" x14ac:dyDescent="0.25">
      <c r="A14" s="1387" t="s">
        <v>245</v>
      </c>
      <c r="B14" s="1388">
        <v>5171</v>
      </c>
      <c r="C14" s="1389">
        <v>0</v>
      </c>
      <c r="D14" s="1398">
        <v>0</v>
      </c>
      <c r="E14" s="1398">
        <v>0</v>
      </c>
      <c r="F14" s="1398">
        <v>0</v>
      </c>
      <c r="G14" s="1398">
        <v>0</v>
      </c>
      <c r="H14" s="1398">
        <v>0</v>
      </c>
      <c r="I14" s="1398">
        <f>'[3]Městská policie'!$B$86</f>
        <v>0</v>
      </c>
      <c r="J14" s="1397">
        <f t="shared" si="0"/>
        <v>0</v>
      </c>
      <c r="K14" s="664"/>
      <c r="L14" s="743"/>
      <c r="M14" s="862"/>
    </row>
    <row r="15" spans="1:13" s="998" customFormat="1" ht="16.5" customHeight="1" thickBot="1" x14ac:dyDescent="0.3">
      <c r="A15" s="1392"/>
      <c r="B15" s="1393"/>
      <c r="C15" s="1394" t="s">
        <v>309</v>
      </c>
      <c r="D15" s="1395">
        <f>SUM(D13:D14)</f>
        <v>55000</v>
      </c>
      <c r="E15" s="1395">
        <v>75000</v>
      </c>
      <c r="F15" s="1395">
        <v>75000</v>
      </c>
      <c r="G15" s="1395">
        <v>75000</v>
      </c>
      <c r="H15" s="1395">
        <v>75000</v>
      </c>
      <c r="I15" s="1395">
        <f>SUM(I13:I14)</f>
        <v>75000</v>
      </c>
      <c r="J15" s="1396">
        <f t="shared" si="0"/>
        <v>0</v>
      </c>
      <c r="K15" s="668">
        <f>'Výdaje kapitol celkem'!W35</f>
        <v>75000</v>
      </c>
      <c r="L15" s="743">
        <f>+K15-I15</f>
        <v>0</v>
      </c>
      <c r="M15" s="862"/>
    </row>
    <row r="16" spans="1:13" ht="15.75" customHeight="1" outlineLevel="1" x14ac:dyDescent="0.25">
      <c r="A16" s="1382">
        <v>3314</v>
      </c>
      <c r="B16" s="1383">
        <v>5171</v>
      </c>
      <c r="C16" s="1384">
        <v>0</v>
      </c>
      <c r="D16" s="1385">
        <v>0</v>
      </c>
      <c r="E16" s="1385">
        <v>15000</v>
      </c>
      <c r="F16" s="1385">
        <v>15000</v>
      </c>
      <c r="G16" s="1385">
        <v>15000</v>
      </c>
      <c r="H16" s="1385">
        <v>15000</v>
      </c>
      <c r="I16" s="1385">
        <f>[3]Knihovna!$B$62</f>
        <v>15000</v>
      </c>
      <c r="J16" s="1386">
        <f t="shared" si="0"/>
        <v>0</v>
      </c>
      <c r="K16" s="664"/>
      <c r="L16" s="743"/>
      <c r="M16" s="862"/>
    </row>
    <row r="17" spans="1:13" ht="15.75" customHeight="1" outlineLevel="1" x14ac:dyDescent="0.25">
      <c r="A17" s="1387">
        <v>3314</v>
      </c>
      <c r="B17" s="1388">
        <v>5171</v>
      </c>
      <c r="C17" s="1389">
        <v>0</v>
      </c>
      <c r="D17" s="1398">
        <v>0</v>
      </c>
      <c r="E17" s="1398">
        <v>0</v>
      </c>
      <c r="F17" s="1398">
        <v>0</v>
      </c>
      <c r="G17" s="1398">
        <v>0</v>
      </c>
      <c r="H17" s="1398">
        <v>0</v>
      </c>
      <c r="I17" s="1398">
        <f>[3]Knihovna!$B$63</f>
        <v>0</v>
      </c>
      <c r="J17" s="1397">
        <f t="shared" si="0"/>
        <v>0</v>
      </c>
      <c r="K17" s="664"/>
      <c r="L17" s="743"/>
      <c r="M17" s="862"/>
    </row>
    <row r="18" spans="1:13" s="998" customFormat="1" ht="16.5" customHeight="1" thickBot="1" x14ac:dyDescent="0.3">
      <c r="A18" s="1392"/>
      <c r="B18" s="1393"/>
      <c r="C18" s="1394" t="s">
        <v>238</v>
      </c>
      <c r="D18" s="1395">
        <v>0</v>
      </c>
      <c r="E18" s="1395">
        <v>15000</v>
      </c>
      <c r="F18" s="1395">
        <v>15000</v>
      </c>
      <c r="G18" s="1395">
        <v>15000</v>
      </c>
      <c r="H18" s="1395">
        <v>15000</v>
      </c>
      <c r="I18" s="1395">
        <f>SUM(I16:I17)</f>
        <v>15000</v>
      </c>
      <c r="J18" s="1396">
        <f t="shared" si="0"/>
        <v>0</v>
      </c>
      <c r="K18" s="668">
        <f>'Výdaje kapitol celkem'!Y35</f>
        <v>15000</v>
      </c>
      <c r="L18" s="743">
        <f>+K18-I18</f>
        <v>0</v>
      </c>
      <c r="M18" s="862"/>
    </row>
    <row r="19" spans="1:13" ht="15.75" customHeight="1" outlineLevel="1" x14ac:dyDescent="0.25">
      <c r="A19" s="1382">
        <v>3612</v>
      </c>
      <c r="B19" s="1383">
        <v>5171</v>
      </c>
      <c r="C19" s="1384" t="s">
        <v>1211</v>
      </c>
      <c r="D19" s="1385">
        <v>80000</v>
      </c>
      <c r="E19" s="1385">
        <v>150000</v>
      </c>
      <c r="F19" s="1385">
        <v>150000</v>
      </c>
      <c r="G19" s="1385">
        <v>150000</v>
      </c>
      <c r="H19" s="1385">
        <v>150000</v>
      </c>
      <c r="I19" s="1385">
        <f>+[4]Byty!$B$33</f>
        <v>150000</v>
      </c>
      <c r="J19" s="1386">
        <f t="shared" si="0"/>
        <v>0</v>
      </c>
      <c r="K19" s="664"/>
      <c r="L19" s="743"/>
      <c r="M19" s="862"/>
    </row>
    <row r="20" spans="1:13" ht="15.75" customHeight="1" outlineLevel="1" x14ac:dyDescent="0.25">
      <c r="A20" s="1387">
        <v>3612</v>
      </c>
      <c r="B20" s="1388">
        <v>5171</v>
      </c>
      <c r="C20" s="1389" t="s">
        <v>1212</v>
      </c>
      <c r="D20" s="1390">
        <v>160000</v>
      </c>
      <c r="E20" s="1390">
        <v>200000</v>
      </c>
      <c r="F20" s="1390">
        <v>200000</v>
      </c>
      <c r="G20" s="1390">
        <v>200000</v>
      </c>
      <c r="H20" s="1390">
        <v>200000</v>
      </c>
      <c r="I20" s="1390">
        <f>+[4]Byty!$B$34</f>
        <v>200000</v>
      </c>
      <c r="J20" s="1391">
        <f t="shared" si="0"/>
        <v>0</v>
      </c>
      <c r="K20" s="664"/>
      <c r="L20" s="743"/>
      <c r="M20" s="862"/>
    </row>
    <row r="21" spans="1:13" ht="18" customHeight="1" outlineLevel="1" x14ac:dyDescent="0.25">
      <c r="A21" s="1399">
        <v>3612</v>
      </c>
      <c r="B21" s="1403">
        <v>5171</v>
      </c>
      <c r="C21" s="1400" t="s">
        <v>1213</v>
      </c>
      <c r="D21" s="1401">
        <v>50000</v>
      </c>
      <c r="E21" s="1401">
        <v>50000</v>
      </c>
      <c r="F21" s="1401">
        <v>50000</v>
      </c>
      <c r="G21" s="1401">
        <v>50000</v>
      </c>
      <c r="H21" s="1401">
        <v>50000</v>
      </c>
      <c r="I21" s="1401">
        <f>+[4]Byty!$B$35</f>
        <v>50000</v>
      </c>
      <c r="J21" s="1402">
        <f t="shared" si="0"/>
        <v>0</v>
      </c>
      <c r="K21" s="664"/>
      <c r="L21" s="743"/>
      <c r="M21" s="862"/>
    </row>
    <row r="22" spans="1:13" ht="18" customHeight="1" outlineLevel="1" x14ac:dyDescent="0.25">
      <c r="A22" s="1399">
        <v>3612</v>
      </c>
      <c r="B22" s="1403">
        <v>5171</v>
      </c>
      <c r="C22" s="1400" t="s">
        <v>1214</v>
      </c>
      <c r="D22" s="1401">
        <v>50000</v>
      </c>
      <c r="E22" s="1401">
        <v>150000</v>
      </c>
      <c r="F22" s="1401">
        <v>150000</v>
      </c>
      <c r="G22" s="1401">
        <v>150000</v>
      </c>
      <c r="H22" s="1401">
        <v>150000</v>
      </c>
      <c r="I22" s="1401">
        <f>+[4]Byty!$B$36</f>
        <v>150000</v>
      </c>
      <c r="J22" s="1402">
        <f t="shared" si="0"/>
        <v>0</v>
      </c>
      <c r="K22" s="664"/>
      <c r="L22" s="743"/>
      <c r="M22" s="862"/>
    </row>
    <row r="23" spans="1:13" ht="18" customHeight="1" outlineLevel="1" x14ac:dyDescent="0.25">
      <c r="A23" s="1399"/>
      <c r="B23" s="1403"/>
      <c r="C23" s="1400" t="s">
        <v>1874</v>
      </c>
      <c r="D23" s="1401">
        <v>60000</v>
      </c>
      <c r="E23" s="1401"/>
      <c r="F23" s="1401"/>
      <c r="G23" s="1401"/>
      <c r="H23" s="1401"/>
      <c r="I23" s="1401"/>
      <c r="J23" s="1402">
        <f t="shared" si="0"/>
        <v>0</v>
      </c>
      <c r="K23" s="664"/>
      <c r="L23" s="743"/>
      <c r="M23" s="862"/>
    </row>
    <row r="24" spans="1:13" ht="22.5" customHeight="1" outlineLevel="1" x14ac:dyDescent="0.25">
      <c r="A24" s="1399">
        <v>3612</v>
      </c>
      <c r="B24" s="1403">
        <v>5171</v>
      </c>
      <c r="C24" s="1400" t="s">
        <v>1215</v>
      </c>
      <c r="D24" s="1401">
        <v>500000</v>
      </c>
      <c r="E24" s="1401">
        <v>300000</v>
      </c>
      <c r="F24" s="1401">
        <v>300000</v>
      </c>
      <c r="G24" s="1401">
        <v>300000</v>
      </c>
      <c r="H24" s="1401">
        <v>300000</v>
      </c>
      <c r="I24" s="1401">
        <f>+[4]Byty!$B$37</f>
        <v>300000</v>
      </c>
      <c r="J24" s="1402">
        <f t="shared" si="0"/>
        <v>0</v>
      </c>
      <c r="K24" s="664"/>
      <c r="L24" s="743"/>
      <c r="M24" s="862"/>
    </row>
    <row r="25" spans="1:13" s="998" customFormat="1" ht="16.5" customHeight="1" thickBot="1" x14ac:dyDescent="0.3">
      <c r="A25" s="1392"/>
      <c r="B25" s="1393"/>
      <c r="C25" s="1394" t="s">
        <v>248</v>
      </c>
      <c r="D25" s="1395">
        <f>SUM(D19:D24)</f>
        <v>900000</v>
      </c>
      <c r="E25" s="1395">
        <v>850000</v>
      </c>
      <c r="F25" s="1395">
        <v>850000</v>
      </c>
      <c r="G25" s="1395">
        <v>850000</v>
      </c>
      <c r="H25" s="1395">
        <v>850000</v>
      </c>
      <c r="I25" s="1395">
        <f>SUM(I19:I24)</f>
        <v>850000</v>
      </c>
      <c r="J25" s="1396">
        <f t="shared" si="0"/>
        <v>0</v>
      </c>
      <c r="K25" s="668">
        <f>'Výdaje kapitol celkem'!AB35</f>
        <v>850000</v>
      </c>
      <c r="L25" s="743">
        <f>+K25-I25</f>
        <v>0</v>
      </c>
      <c r="M25" s="862"/>
    </row>
    <row r="26" spans="1:13" ht="16.5" customHeight="1" outlineLevel="1" x14ac:dyDescent="0.25">
      <c r="A26" s="1399" t="s">
        <v>247</v>
      </c>
      <c r="B26" s="1403">
        <v>5171</v>
      </c>
      <c r="C26" s="1400" t="s">
        <v>1216</v>
      </c>
      <c r="D26" s="1401">
        <v>180000</v>
      </c>
      <c r="E26" s="1401">
        <v>300000</v>
      </c>
      <c r="F26" s="1401">
        <v>300000</v>
      </c>
      <c r="G26" s="1401">
        <v>300000</v>
      </c>
      <c r="H26" s="1401">
        <v>300000</v>
      </c>
      <c r="I26" s="1401">
        <f>+[4]DPS!$B$34</f>
        <v>250000</v>
      </c>
      <c r="J26" s="1402">
        <f t="shared" si="0"/>
        <v>-50000</v>
      </c>
      <c r="K26" s="664"/>
      <c r="L26" s="743"/>
      <c r="M26" s="862"/>
    </row>
    <row r="27" spans="1:13" ht="16.5" customHeight="1" outlineLevel="1" x14ac:dyDescent="0.25">
      <c r="A27" s="1399" t="s">
        <v>247</v>
      </c>
      <c r="B27" s="1403">
        <v>5171</v>
      </c>
      <c r="C27" s="1400" t="s">
        <v>1217</v>
      </c>
      <c r="D27" s="1401">
        <v>40000</v>
      </c>
      <c r="E27" s="1401">
        <v>40000</v>
      </c>
      <c r="F27" s="1401">
        <v>40000</v>
      </c>
      <c r="G27" s="1401">
        <v>40000</v>
      </c>
      <c r="H27" s="1401">
        <v>40000</v>
      </c>
      <c r="I27" s="1401">
        <f>+[4]DPS!$B$35</f>
        <v>40000</v>
      </c>
      <c r="J27" s="1402">
        <f t="shared" si="0"/>
        <v>0</v>
      </c>
      <c r="K27" s="664"/>
      <c r="L27" s="743"/>
      <c r="M27" s="862"/>
    </row>
    <row r="28" spans="1:13" ht="26.25" customHeight="1" outlineLevel="1" x14ac:dyDescent="0.25">
      <c r="A28" s="1399" t="s">
        <v>247</v>
      </c>
      <c r="B28" s="1403">
        <v>5171</v>
      </c>
      <c r="C28" s="1400" t="s">
        <v>1218</v>
      </c>
      <c r="D28" s="1401">
        <v>0</v>
      </c>
      <c r="E28" s="1401">
        <v>0</v>
      </c>
      <c r="F28" s="1401">
        <v>0</v>
      </c>
      <c r="G28" s="1401">
        <v>0</v>
      </c>
      <c r="H28" s="1401">
        <v>0</v>
      </c>
      <c r="I28" s="1401">
        <f>+[4]DPS!$B$36</f>
        <v>0</v>
      </c>
      <c r="J28" s="1402">
        <f t="shared" si="0"/>
        <v>0</v>
      </c>
      <c r="K28" s="664"/>
      <c r="L28" s="743"/>
      <c r="M28" s="862"/>
    </row>
    <row r="29" spans="1:13" ht="16.5" customHeight="1" outlineLevel="1" x14ac:dyDescent="0.25">
      <c r="A29" s="1399" t="s">
        <v>247</v>
      </c>
      <c r="B29" s="1403">
        <v>5171</v>
      </c>
      <c r="C29" s="1400" t="s">
        <v>1219</v>
      </c>
      <c r="D29" s="1401">
        <v>120000</v>
      </c>
      <c r="E29" s="1401">
        <v>120000</v>
      </c>
      <c r="F29" s="1401">
        <v>120000</v>
      </c>
      <c r="G29" s="1401">
        <v>120000</v>
      </c>
      <c r="H29" s="1401">
        <v>120000</v>
      </c>
      <c r="I29" s="1401">
        <f>+[4]DPS!$B$37</f>
        <v>120000</v>
      </c>
      <c r="J29" s="1402">
        <f t="shared" si="0"/>
        <v>0</v>
      </c>
      <c r="K29" s="664"/>
      <c r="L29" s="743"/>
      <c r="M29" s="862"/>
    </row>
    <row r="30" spans="1:13" ht="16.5" customHeight="1" thickBot="1" x14ac:dyDescent="0.3">
      <c r="A30" s="1404"/>
      <c r="B30" s="1405"/>
      <c r="C30" s="1394" t="s">
        <v>249</v>
      </c>
      <c r="D30" s="1395">
        <f>SUM(D26:D29)</f>
        <v>340000</v>
      </c>
      <c r="E30" s="1395">
        <v>460000</v>
      </c>
      <c r="F30" s="1395">
        <v>460000</v>
      </c>
      <c r="G30" s="1395">
        <v>460000</v>
      </c>
      <c r="H30" s="1395">
        <v>460000</v>
      </c>
      <c r="I30" s="1395">
        <f>SUM(I26:I29)</f>
        <v>410000</v>
      </c>
      <c r="J30" s="1396">
        <f t="shared" si="0"/>
        <v>-50000</v>
      </c>
      <c r="K30" s="668">
        <f>'Výdaje kapitol celkem'!AE35</f>
        <v>410000</v>
      </c>
      <c r="L30" s="743">
        <f>+K30-I30</f>
        <v>0</v>
      </c>
      <c r="M30" s="862"/>
    </row>
    <row r="31" spans="1:13" ht="27" outlineLevel="1" x14ac:dyDescent="0.25">
      <c r="A31" s="1387">
        <v>3613</v>
      </c>
      <c r="B31" s="1388">
        <v>5171</v>
      </c>
      <c r="C31" s="1389" t="s">
        <v>1220</v>
      </c>
      <c r="D31" s="1390">
        <v>150000</v>
      </c>
      <c r="E31" s="1390">
        <v>150000</v>
      </c>
      <c r="F31" s="1390">
        <v>150000</v>
      </c>
      <c r="G31" s="1390">
        <v>150000</v>
      </c>
      <c r="H31" s="1390">
        <v>90000</v>
      </c>
      <c r="I31" s="1390">
        <f>+[4]Nebyty!$B$12</f>
        <v>90000</v>
      </c>
      <c r="J31" s="1391">
        <f t="shared" si="0"/>
        <v>0</v>
      </c>
      <c r="K31" s="664"/>
      <c r="L31" s="743"/>
      <c r="M31" s="862"/>
    </row>
    <row r="32" spans="1:13" ht="16.5" customHeight="1" outlineLevel="1" x14ac:dyDescent="0.25">
      <c r="A32" s="1399">
        <v>3613</v>
      </c>
      <c r="B32" s="1403">
        <v>5171</v>
      </c>
      <c r="C32" s="1400" t="s">
        <v>1221</v>
      </c>
      <c r="D32" s="1401">
        <v>90000</v>
      </c>
      <c r="E32" s="1401">
        <v>90000</v>
      </c>
      <c r="F32" s="1401">
        <v>90000</v>
      </c>
      <c r="G32" s="1401">
        <v>90000</v>
      </c>
      <c r="H32" s="1401">
        <v>250000</v>
      </c>
      <c r="I32" s="1401">
        <f>+[4]Nebyty!$B$13</f>
        <v>250000</v>
      </c>
      <c r="J32" s="1402">
        <f t="shared" si="0"/>
        <v>0</v>
      </c>
      <c r="K32" s="664"/>
      <c r="L32" s="743"/>
      <c r="M32" s="862"/>
    </row>
    <row r="33" spans="1:13" ht="30.95" customHeight="1" outlineLevel="1" x14ac:dyDescent="0.25">
      <c r="A33" s="1399">
        <v>3613</v>
      </c>
      <c r="B33" s="1403">
        <v>5171</v>
      </c>
      <c r="C33" s="2429" t="s">
        <v>1222</v>
      </c>
      <c r="D33" s="1423">
        <v>100000</v>
      </c>
      <c r="E33" s="1423">
        <v>100000</v>
      </c>
      <c r="F33" s="1423">
        <v>100000</v>
      </c>
      <c r="G33" s="1423">
        <v>100000</v>
      </c>
      <c r="H33" s="1423">
        <v>1000000</v>
      </c>
      <c r="I33" s="1423">
        <f>+[4]Nebyty!$B$14</f>
        <v>1000000</v>
      </c>
      <c r="J33" s="1439">
        <f t="shared" si="0"/>
        <v>0</v>
      </c>
      <c r="K33" s="664"/>
      <c r="L33" s="743"/>
      <c r="M33" s="862"/>
    </row>
    <row r="34" spans="1:13" ht="16.5" customHeight="1" thickBot="1" x14ac:dyDescent="0.3">
      <c r="A34" s="1404"/>
      <c r="B34" s="1405"/>
      <c r="C34" s="1394" t="s">
        <v>250</v>
      </c>
      <c r="D34" s="1395">
        <v>340000</v>
      </c>
      <c r="E34" s="1395">
        <v>340000</v>
      </c>
      <c r="F34" s="1395">
        <v>340000</v>
      </c>
      <c r="G34" s="1395">
        <v>340000</v>
      </c>
      <c r="H34" s="1395">
        <v>1340000</v>
      </c>
      <c r="I34" s="1395">
        <f>SUM(I31:I33)</f>
        <v>1340000</v>
      </c>
      <c r="J34" s="1396">
        <f t="shared" si="0"/>
        <v>0</v>
      </c>
      <c r="K34" s="668">
        <f>'Výdaje kapitol celkem'!AH35</f>
        <v>1340000</v>
      </c>
      <c r="L34" s="743">
        <f>+K34-I34</f>
        <v>0</v>
      </c>
      <c r="M34" s="862"/>
    </row>
    <row r="35" spans="1:13" ht="20.25" customHeight="1" outlineLevel="1" x14ac:dyDescent="0.25">
      <c r="A35" s="1387">
        <v>5512</v>
      </c>
      <c r="B35" s="1388">
        <v>5171</v>
      </c>
      <c r="C35" s="1389" t="s">
        <v>1223</v>
      </c>
      <c r="D35" s="1390">
        <v>100000</v>
      </c>
      <c r="E35" s="1390"/>
      <c r="F35" s="1390"/>
      <c r="G35" s="1390"/>
      <c r="H35" s="1390"/>
      <c r="I35" s="1390"/>
      <c r="J35" s="1391">
        <f t="shared" si="0"/>
        <v>0</v>
      </c>
      <c r="K35" s="664"/>
      <c r="L35" s="743"/>
      <c r="M35" s="862"/>
    </row>
    <row r="36" spans="1:13" ht="20.25" customHeight="1" outlineLevel="1" x14ac:dyDescent="0.25">
      <c r="A36" s="1399">
        <v>5512</v>
      </c>
      <c r="B36" s="1403">
        <v>5171</v>
      </c>
      <c r="C36" s="1400" t="s">
        <v>1771</v>
      </c>
      <c r="D36" s="1401">
        <v>141000</v>
      </c>
      <c r="E36" s="1401">
        <v>35000</v>
      </c>
      <c r="F36" s="1401">
        <v>35000</v>
      </c>
      <c r="G36" s="1401">
        <v>35000</v>
      </c>
      <c r="H36" s="1401">
        <v>0</v>
      </c>
      <c r="I36" s="1401">
        <f>+[4]Hasiči!$B$26</f>
        <v>0</v>
      </c>
      <c r="J36" s="1391">
        <f t="shared" si="0"/>
        <v>0</v>
      </c>
      <c r="K36" s="664"/>
      <c r="L36" s="743"/>
      <c r="M36" s="862"/>
    </row>
    <row r="37" spans="1:13" ht="20.25" customHeight="1" outlineLevel="1" x14ac:dyDescent="0.25">
      <c r="A37" s="1399">
        <v>5512</v>
      </c>
      <c r="B37" s="1403">
        <v>5171</v>
      </c>
      <c r="C37" s="1400" t="s">
        <v>244</v>
      </c>
      <c r="D37" s="1401">
        <v>100000</v>
      </c>
      <c r="E37" s="1401">
        <v>65000</v>
      </c>
      <c r="F37" s="1401">
        <v>65000</v>
      </c>
      <c r="G37" s="1401">
        <v>65000</v>
      </c>
      <c r="H37" s="1401">
        <v>65000</v>
      </c>
      <c r="I37" s="1401">
        <f>+[4]Hasiči!$B$27</f>
        <v>65000</v>
      </c>
      <c r="J37" s="1391">
        <f t="shared" si="0"/>
        <v>0</v>
      </c>
      <c r="K37" s="664"/>
      <c r="L37" s="743"/>
      <c r="M37" s="862"/>
    </row>
    <row r="38" spans="1:13" ht="20.25" customHeight="1" outlineLevel="1" x14ac:dyDescent="0.25">
      <c r="A38" s="1399">
        <v>5512</v>
      </c>
      <c r="B38" s="1403">
        <v>5171</v>
      </c>
      <c r="C38" s="1400" t="s">
        <v>1805</v>
      </c>
      <c r="D38" s="1401"/>
      <c r="E38" s="1401">
        <v>60000</v>
      </c>
      <c r="F38" s="1401">
        <v>60000</v>
      </c>
      <c r="G38" s="1401">
        <v>60000</v>
      </c>
      <c r="H38" s="1401">
        <v>60000</v>
      </c>
      <c r="I38" s="1401">
        <f>[3]Hasiči!$B$62</f>
        <v>60000</v>
      </c>
      <c r="J38" s="1391">
        <f t="shared" si="0"/>
        <v>0</v>
      </c>
      <c r="K38" s="664"/>
      <c r="L38" s="743"/>
      <c r="M38" s="862"/>
    </row>
    <row r="39" spans="1:13" ht="20.25" customHeight="1" outlineLevel="1" x14ac:dyDescent="0.25">
      <c r="A39" s="1399">
        <v>5512</v>
      </c>
      <c r="B39" s="1403">
        <v>5171</v>
      </c>
      <c r="C39" s="1400">
        <v>0</v>
      </c>
      <c r="D39" s="1401">
        <v>0</v>
      </c>
      <c r="E39" s="1401">
        <v>40000</v>
      </c>
      <c r="F39" s="1401">
        <v>40000</v>
      </c>
      <c r="G39" s="1401">
        <v>40000</v>
      </c>
      <c r="H39" s="1401">
        <v>40000</v>
      </c>
      <c r="I39" s="1401">
        <f>[3]Hasiči!$B$63</f>
        <v>40000</v>
      </c>
      <c r="J39" s="1402">
        <f t="shared" si="0"/>
        <v>0</v>
      </c>
      <c r="K39" s="664"/>
      <c r="L39" s="743"/>
      <c r="M39" s="862"/>
    </row>
    <row r="40" spans="1:13" ht="20.25" customHeight="1" thickBot="1" x14ac:dyDescent="0.3">
      <c r="A40" s="1404"/>
      <c r="B40" s="1405"/>
      <c r="C40" s="1394" t="s">
        <v>251</v>
      </c>
      <c r="D40" s="1395">
        <f>SUM(D35:D39)</f>
        <v>341000</v>
      </c>
      <c r="E40" s="1395">
        <v>200000</v>
      </c>
      <c r="F40" s="1395">
        <v>200000</v>
      </c>
      <c r="G40" s="1395">
        <v>200000</v>
      </c>
      <c r="H40" s="1395">
        <v>165000</v>
      </c>
      <c r="I40" s="1395">
        <f>SUM(I35:I39)</f>
        <v>165000</v>
      </c>
      <c r="J40" s="1396">
        <f t="shared" si="0"/>
        <v>0</v>
      </c>
      <c r="K40" s="668">
        <f>'Výdaje kapitol celkem'!AK35</f>
        <v>165000</v>
      </c>
      <c r="L40" s="743">
        <f>+K40-I40</f>
        <v>0</v>
      </c>
      <c r="M40" s="862"/>
    </row>
    <row r="41" spans="1:13" ht="20.25" customHeight="1" outlineLevel="1" x14ac:dyDescent="0.25">
      <c r="A41" s="1387">
        <v>3519</v>
      </c>
      <c r="B41" s="1388">
        <v>5171</v>
      </c>
      <c r="C41" s="1389" t="s">
        <v>1224</v>
      </c>
      <c r="D41" s="1390">
        <v>100000</v>
      </c>
      <c r="E41" s="1390">
        <v>100000</v>
      </c>
      <c r="F41" s="1390">
        <v>100000</v>
      </c>
      <c r="G41" s="1390">
        <v>100000</v>
      </c>
      <c r="H41" s="1390">
        <v>100000</v>
      </c>
      <c r="I41" s="1390">
        <f>+'[4]Zdrav. středisko'!$B$12</f>
        <v>100000</v>
      </c>
      <c r="J41" s="1391">
        <f t="shared" si="0"/>
        <v>0</v>
      </c>
      <c r="K41" s="664"/>
      <c r="L41" s="743"/>
      <c r="M41" s="862"/>
    </row>
    <row r="42" spans="1:13" ht="20.25" customHeight="1" outlineLevel="1" x14ac:dyDescent="0.25">
      <c r="A42" s="1399">
        <v>3519</v>
      </c>
      <c r="B42" s="1403">
        <v>5171</v>
      </c>
      <c r="C42" s="1400" t="s">
        <v>1225</v>
      </c>
      <c r="D42" s="1401">
        <v>70000</v>
      </c>
      <c r="E42" s="1401">
        <v>100000</v>
      </c>
      <c r="F42" s="1401">
        <v>100000</v>
      </c>
      <c r="G42" s="1401">
        <v>100000</v>
      </c>
      <c r="H42" s="1401">
        <v>100000</v>
      </c>
      <c r="I42" s="1401">
        <f>+'[4]Zdrav. středisko'!$B$13</f>
        <v>100000</v>
      </c>
      <c r="J42" s="1402">
        <f t="shared" si="0"/>
        <v>0</v>
      </c>
      <c r="K42" s="664"/>
      <c r="L42" s="743"/>
      <c r="M42" s="862"/>
    </row>
    <row r="43" spans="1:13" ht="20.25" customHeight="1" thickBot="1" x14ac:dyDescent="0.3">
      <c r="A43" s="1404"/>
      <c r="B43" s="1405"/>
      <c r="C43" s="1394" t="s">
        <v>252</v>
      </c>
      <c r="D43" s="1395">
        <v>170000</v>
      </c>
      <c r="E43" s="1395">
        <v>200000</v>
      </c>
      <c r="F43" s="1395">
        <v>200000</v>
      </c>
      <c r="G43" s="1395">
        <v>200000</v>
      </c>
      <c r="H43" s="1395">
        <v>200000</v>
      </c>
      <c r="I43" s="1395">
        <f>SUM(I41:I42)</f>
        <v>200000</v>
      </c>
      <c r="J43" s="1396">
        <f t="shared" si="0"/>
        <v>0</v>
      </c>
      <c r="K43" s="668">
        <f>'Výdaje kapitol celkem'!AL35</f>
        <v>200000</v>
      </c>
      <c r="L43" s="743">
        <f>+K43-I43</f>
        <v>0</v>
      </c>
      <c r="M43" s="862"/>
    </row>
    <row r="44" spans="1:13" ht="20.25" customHeight="1" outlineLevel="1" x14ac:dyDescent="0.25">
      <c r="A44" s="1387">
        <v>3632</v>
      </c>
      <c r="B44" s="1388">
        <v>5171</v>
      </c>
      <c r="C44" s="1389" t="s">
        <v>990</v>
      </c>
      <c r="D44" s="1390">
        <v>10000</v>
      </c>
      <c r="E44" s="1390">
        <v>10000</v>
      </c>
      <c r="F44" s="1390">
        <v>10000</v>
      </c>
      <c r="G44" s="1390">
        <v>10000</v>
      </c>
      <c r="H44" s="1390">
        <v>10000</v>
      </c>
      <c r="I44" s="1390">
        <f>+[4]Tesko!$B$12</f>
        <v>10000</v>
      </c>
      <c r="J44" s="1391">
        <f t="shared" si="0"/>
        <v>0</v>
      </c>
      <c r="K44" s="664"/>
      <c r="L44" s="743"/>
      <c r="M44" s="862"/>
    </row>
    <row r="45" spans="1:13" ht="20.25" customHeight="1" outlineLevel="1" x14ac:dyDescent="0.25">
      <c r="A45" s="1387"/>
      <c r="B45" s="1388"/>
      <c r="C45" s="1389">
        <v>0</v>
      </c>
      <c r="D45" s="1398">
        <v>0</v>
      </c>
      <c r="E45" s="1390">
        <v>0</v>
      </c>
      <c r="F45" s="1390">
        <v>0</v>
      </c>
      <c r="G45" s="1390">
        <v>0</v>
      </c>
      <c r="H45" s="1390">
        <v>0</v>
      </c>
      <c r="I45" s="1390">
        <f>+[4]Tesko!$B$13</f>
        <v>0</v>
      </c>
      <c r="J45" s="1391">
        <f t="shared" si="0"/>
        <v>0</v>
      </c>
      <c r="K45" s="664"/>
      <c r="L45" s="743"/>
      <c r="M45" s="862"/>
    </row>
    <row r="46" spans="1:13" ht="20.25" customHeight="1" thickBot="1" x14ac:dyDescent="0.3">
      <c r="A46" s="1404"/>
      <c r="B46" s="1405"/>
      <c r="C46" s="1394" t="s">
        <v>186</v>
      </c>
      <c r="D46" s="1395">
        <v>10000</v>
      </c>
      <c r="E46" s="1395">
        <v>10000</v>
      </c>
      <c r="F46" s="1395">
        <v>10000</v>
      </c>
      <c r="G46" s="1395">
        <v>10000</v>
      </c>
      <c r="H46" s="1395">
        <v>10000</v>
      </c>
      <c r="I46" s="1395">
        <f>SUM(I44:I45)</f>
        <v>10000</v>
      </c>
      <c r="J46" s="1396">
        <f t="shared" si="0"/>
        <v>0</v>
      </c>
      <c r="K46" s="668">
        <f>'Výdaje kapitol celkem'!AM35</f>
        <v>10000</v>
      </c>
      <c r="L46" s="743">
        <f>+K46-I46</f>
        <v>0</v>
      </c>
      <c r="M46" s="862"/>
    </row>
    <row r="47" spans="1:13" ht="20.25" customHeight="1" outlineLevel="1" x14ac:dyDescent="0.25">
      <c r="A47" s="1387">
        <v>3632</v>
      </c>
      <c r="B47" s="1388">
        <v>5171</v>
      </c>
      <c r="C47" s="1389" t="s">
        <v>1233</v>
      </c>
      <c r="D47" s="1390">
        <v>50000</v>
      </c>
      <c r="E47" s="1390">
        <v>100000</v>
      </c>
      <c r="F47" s="1390">
        <v>100000</v>
      </c>
      <c r="G47" s="1390">
        <v>100000</v>
      </c>
      <c r="H47" s="1390">
        <v>100000</v>
      </c>
      <c r="I47" s="1390">
        <f>+[4]Hřbitov!$B$26</f>
        <v>100000</v>
      </c>
      <c r="J47" s="1391">
        <f t="shared" si="0"/>
        <v>0</v>
      </c>
      <c r="K47" s="664"/>
      <c r="L47" s="743"/>
      <c r="M47" s="862"/>
    </row>
    <row r="48" spans="1:13" ht="20.25" customHeight="1" outlineLevel="1" x14ac:dyDescent="0.25">
      <c r="A48" s="1387"/>
      <c r="B48" s="1388"/>
      <c r="C48" s="1389">
        <v>0</v>
      </c>
      <c r="D48" s="1398">
        <v>0</v>
      </c>
      <c r="E48" s="1390">
        <v>0</v>
      </c>
      <c r="F48" s="1390">
        <v>0</v>
      </c>
      <c r="G48" s="1390">
        <v>0</v>
      </c>
      <c r="H48" s="1390">
        <v>0</v>
      </c>
      <c r="I48" s="1390">
        <f>+[4]Hřbitov!$B$27</f>
        <v>0</v>
      </c>
      <c r="J48" s="1391">
        <f t="shared" si="0"/>
        <v>0</v>
      </c>
      <c r="K48" s="664"/>
      <c r="L48" s="743"/>
      <c r="M48" s="862"/>
    </row>
    <row r="49" spans="1:13" ht="20.25" customHeight="1" thickBot="1" x14ac:dyDescent="0.3">
      <c r="A49" s="1404"/>
      <c r="B49" s="1405"/>
      <c r="C49" s="1394" t="s">
        <v>310</v>
      </c>
      <c r="D49" s="1395">
        <v>50000</v>
      </c>
      <c r="E49" s="1395">
        <v>100000</v>
      </c>
      <c r="F49" s="1395">
        <v>100000</v>
      </c>
      <c r="G49" s="1395">
        <v>100000</v>
      </c>
      <c r="H49" s="1395">
        <v>100000</v>
      </c>
      <c r="I49" s="1395">
        <f>SUM(I47:I48)</f>
        <v>100000</v>
      </c>
      <c r="J49" s="1396">
        <f t="shared" si="0"/>
        <v>0</v>
      </c>
      <c r="K49" s="668">
        <f>'Výdaje kapitol celkem'!AN35</f>
        <v>100000</v>
      </c>
      <c r="L49" s="743">
        <f>+K49-I49</f>
        <v>0</v>
      </c>
      <c r="M49" s="862"/>
    </row>
    <row r="50" spans="1:13" ht="18" customHeight="1" outlineLevel="1" x14ac:dyDescent="0.25">
      <c r="A50" s="1387">
        <v>3412</v>
      </c>
      <c r="B50" s="1388">
        <v>5171</v>
      </c>
      <c r="C50" s="1389" t="s">
        <v>1144</v>
      </c>
      <c r="D50" s="1390">
        <v>150000</v>
      </c>
      <c r="E50" s="1390">
        <v>150000</v>
      </c>
      <c r="F50" s="1390">
        <v>150000</v>
      </c>
      <c r="G50" s="1390">
        <v>150000</v>
      </c>
      <c r="H50" s="1390">
        <v>150000</v>
      </c>
      <c r="I50" s="1390">
        <f>+'[4]Sportovní zařízen+koup'!$B$25</f>
        <v>150000</v>
      </c>
      <c r="J50" s="1391">
        <f t="shared" si="0"/>
        <v>0</v>
      </c>
      <c r="K50" s="664"/>
      <c r="L50" s="743"/>
      <c r="M50" s="862"/>
    </row>
    <row r="51" spans="1:13" ht="18" customHeight="1" outlineLevel="1" x14ac:dyDescent="0.25">
      <c r="A51" s="1399">
        <v>3412</v>
      </c>
      <c r="B51" s="1403">
        <v>5171</v>
      </c>
      <c r="C51" s="1389" t="s">
        <v>1145</v>
      </c>
      <c r="D51" s="1390">
        <v>230000</v>
      </c>
      <c r="E51" s="1390">
        <v>350000</v>
      </c>
      <c r="F51" s="1390">
        <v>350000</v>
      </c>
      <c r="G51" s="1390">
        <v>0</v>
      </c>
      <c r="H51" s="1390">
        <v>0</v>
      </c>
      <c r="I51" s="1390">
        <f>+'[4]Sportovní zařízen+koup'!$B$26</f>
        <v>0</v>
      </c>
      <c r="J51" s="1391">
        <f t="shared" si="0"/>
        <v>0</v>
      </c>
      <c r="K51" s="664"/>
      <c r="L51" s="743"/>
      <c r="M51" s="862"/>
    </row>
    <row r="52" spans="1:13" ht="18" customHeight="1" outlineLevel="1" x14ac:dyDescent="0.25">
      <c r="A52" s="1399">
        <v>3412</v>
      </c>
      <c r="B52" s="1403">
        <v>5171</v>
      </c>
      <c r="C52" s="1389" t="s">
        <v>1146</v>
      </c>
      <c r="D52" s="1390">
        <v>122500</v>
      </c>
      <c r="E52" s="1390">
        <v>100000</v>
      </c>
      <c r="F52" s="1390">
        <v>100000</v>
      </c>
      <c r="G52" s="1390">
        <v>100000</v>
      </c>
      <c r="H52" s="1390">
        <v>100000</v>
      </c>
      <c r="I52" s="1390">
        <f>+'[4]Sportovní zařízen+koup'!$B$27</f>
        <v>100000</v>
      </c>
      <c r="J52" s="1391">
        <f t="shared" si="0"/>
        <v>0</v>
      </c>
      <c r="K52" s="664"/>
      <c r="L52" s="743"/>
      <c r="M52" s="862"/>
    </row>
    <row r="53" spans="1:13" ht="20.25" customHeight="1" collapsed="1" thickBot="1" x14ac:dyDescent="0.3">
      <c r="A53" s="1404">
        <v>3412</v>
      </c>
      <c r="B53" s="1405">
        <v>5171</v>
      </c>
      <c r="C53" s="1394" t="s">
        <v>613</v>
      </c>
      <c r="D53" s="1395">
        <f>SUM(D50:D52)</f>
        <v>502500</v>
      </c>
      <c r="E53" s="1395">
        <v>600000</v>
      </c>
      <c r="F53" s="1395">
        <v>600000</v>
      </c>
      <c r="G53" s="1395">
        <v>250000</v>
      </c>
      <c r="H53" s="1395">
        <v>250000</v>
      </c>
      <c r="I53" s="1395">
        <f>SUM(I50:I52)</f>
        <v>250000</v>
      </c>
      <c r="J53" s="1396">
        <f t="shared" si="0"/>
        <v>0</v>
      </c>
      <c r="K53" s="668">
        <f>'Výdaje kapitol celkem'!AQ35</f>
        <v>250000</v>
      </c>
      <c r="L53" s="743">
        <f>+K53-I53</f>
        <v>0</v>
      </c>
      <c r="M53" s="862"/>
    </row>
    <row r="54" spans="1:13" ht="27" hidden="1" outlineLevel="1" x14ac:dyDescent="0.25">
      <c r="A54" s="1382">
        <v>3113</v>
      </c>
      <c r="B54" s="1383">
        <v>5171</v>
      </c>
      <c r="C54" s="1384" t="s">
        <v>1234</v>
      </c>
      <c r="D54" s="1385">
        <v>150000</v>
      </c>
      <c r="E54" s="1385">
        <v>0</v>
      </c>
      <c r="F54" s="1385">
        <v>0</v>
      </c>
      <c r="G54" s="1385">
        <v>0</v>
      </c>
      <c r="H54" s="1385">
        <v>0</v>
      </c>
      <c r="I54" s="1385">
        <f>+[4]ZŠ!$B$14</f>
        <v>0</v>
      </c>
      <c r="J54" s="1391">
        <f t="shared" si="0"/>
        <v>0</v>
      </c>
      <c r="K54" s="664"/>
      <c r="L54" s="743"/>
      <c r="M54" s="862"/>
    </row>
    <row r="55" spans="1:13" ht="20.25" hidden="1" customHeight="1" outlineLevel="1" x14ac:dyDescent="0.25">
      <c r="A55" s="1418">
        <v>3113</v>
      </c>
      <c r="B55" s="1419">
        <v>5171</v>
      </c>
      <c r="C55" s="1420" t="s">
        <v>1235</v>
      </c>
      <c r="D55" s="1423">
        <v>99921</v>
      </c>
      <c r="E55" s="1423">
        <v>0</v>
      </c>
      <c r="F55" s="1423">
        <v>0</v>
      </c>
      <c r="G55" s="1423">
        <v>0</v>
      </c>
      <c r="H55" s="1423">
        <v>0</v>
      </c>
      <c r="I55" s="1423">
        <f>+[4]ZŠ!$B$15</f>
        <v>0</v>
      </c>
      <c r="J55" s="1402">
        <f t="shared" si="0"/>
        <v>0</v>
      </c>
      <c r="K55" s="664"/>
      <c r="L55" s="743"/>
      <c r="M55" s="862"/>
    </row>
    <row r="56" spans="1:13" ht="20.25" customHeight="1" thickBot="1" x14ac:dyDescent="0.3">
      <c r="A56" s="1404"/>
      <c r="B56" s="1405"/>
      <c r="C56" s="1394" t="s">
        <v>253</v>
      </c>
      <c r="D56" s="1395">
        <v>249921</v>
      </c>
      <c r="E56" s="1395">
        <v>0</v>
      </c>
      <c r="F56" s="1395">
        <v>0</v>
      </c>
      <c r="G56" s="1395">
        <v>0</v>
      </c>
      <c r="H56" s="1395">
        <v>0</v>
      </c>
      <c r="I56" s="1395">
        <f>SUM(I54:I55)</f>
        <v>0</v>
      </c>
      <c r="J56" s="1396">
        <f t="shared" si="0"/>
        <v>0</v>
      </c>
      <c r="K56" s="668">
        <f>'Výdaje kapitol celkem'!AT35</f>
        <v>0</v>
      </c>
      <c r="L56" s="743">
        <f>+K56-I56</f>
        <v>0</v>
      </c>
      <c r="M56" s="862"/>
    </row>
    <row r="57" spans="1:13" ht="26.25" customHeight="1" outlineLevel="1" x14ac:dyDescent="0.25">
      <c r="A57" s="1382">
        <v>3114</v>
      </c>
      <c r="B57" s="1383">
        <v>5171</v>
      </c>
      <c r="C57" s="1384" t="s">
        <v>1229</v>
      </c>
      <c r="D57" s="1385">
        <v>200000</v>
      </c>
      <c r="E57" s="1385"/>
      <c r="F57" s="1385"/>
      <c r="G57" s="1385"/>
      <c r="H57" s="1385"/>
      <c r="I57" s="1385"/>
      <c r="J57" s="1386">
        <f t="shared" si="0"/>
        <v>0</v>
      </c>
      <c r="K57" s="664"/>
      <c r="L57" s="743"/>
      <c r="M57" s="862"/>
    </row>
    <row r="58" spans="1:13" ht="26.25" customHeight="1" outlineLevel="1" x14ac:dyDescent="0.25">
      <c r="A58" s="1418">
        <v>3114</v>
      </c>
      <c r="B58" s="1419">
        <v>5171</v>
      </c>
      <c r="C58" s="1400" t="s">
        <v>1775</v>
      </c>
      <c r="D58" s="1401"/>
      <c r="E58" s="1401">
        <v>50000</v>
      </c>
      <c r="F58" s="1401">
        <v>50000</v>
      </c>
      <c r="G58" s="1401">
        <v>50000</v>
      </c>
      <c r="H58" s="1401">
        <v>50000</v>
      </c>
      <c r="I58" s="1401">
        <f>+[4]MDDM!$B$12</f>
        <v>50000</v>
      </c>
      <c r="J58" s="1402">
        <f t="shared" si="0"/>
        <v>0</v>
      </c>
      <c r="K58" s="664"/>
      <c r="L58" s="743"/>
      <c r="M58" s="862"/>
    </row>
    <row r="59" spans="1:13" ht="26.25" customHeight="1" outlineLevel="1" x14ac:dyDescent="0.25">
      <c r="A59" s="1418">
        <v>3114</v>
      </c>
      <c r="B59" s="1419">
        <v>5171</v>
      </c>
      <c r="C59" s="1413" t="s">
        <v>244</v>
      </c>
      <c r="D59" s="1414"/>
      <c r="E59" s="1414">
        <v>150000</v>
      </c>
      <c r="F59" s="1414">
        <v>150000</v>
      </c>
      <c r="G59" s="1414">
        <v>150000</v>
      </c>
      <c r="H59" s="1414">
        <v>150000</v>
      </c>
      <c r="I59" s="1414">
        <f>+[4]MDDM!$B$13</f>
        <v>150000</v>
      </c>
      <c r="J59" s="1402">
        <f t="shared" si="0"/>
        <v>0</v>
      </c>
      <c r="K59" s="664"/>
      <c r="L59" s="743"/>
      <c r="M59" s="862"/>
    </row>
    <row r="60" spans="1:13" ht="20.25" customHeight="1" outlineLevel="1" x14ac:dyDescent="0.25">
      <c r="A60" s="1418">
        <v>3114</v>
      </c>
      <c r="B60" s="1419">
        <v>5171</v>
      </c>
      <c r="C60" s="1420" t="s">
        <v>1230</v>
      </c>
      <c r="D60" s="1423">
        <v>20000</v>
      </c>
      <c r="E60" s="1423"/>
      <c r="F60" s="1423"/>
      <c r="G60" s="1423"/>
      <c r="H60" s="1423"/>
      <c r="I60" s="1423"/>
      <c r="J60" s="1402">
        <f t="shared" si="0"/>
        <v>0</v>
      </c>
      <c r="K60" s="664"/>
      <c r="L60" s="743"/>
      <c r="M60" s="862"/>
    </row>
    <row r="61" spans="1:13" ht="20.25" customHeight="1" thickBot="1" x14ac:dyDescent="0.3">
      <c r="A61" s="1404"/>
      <c r="B61" s="1405"/>
      <c r="C61" s="1394" t="s">
        <v>254</v>
      </c>
      <c r="D61" s="1395">
        <v>220000</v>
      </c>
      <c r="E61" s="1395">
        <v>200000</v>
      </c>
      <c r="F61" s="1395">
        <v>200000</v>
      </c>
      <c r="G61" s="1395">
        <v>200000</v>
      </c>
      <c r="H61" s="1395">
        <v>200000</v>
      </c>
      <c r="I61" s="1395">
        <f>SUM(I57:I60)</f>
        <v>200000</v>
      </c>
      <c r="J61" s="1396">
        <f t="shared" si="0"/>
        <v>0</v>
      </c>
      <c r="K61" s="668">
        <f>'Výdaje kapitol celkem'!AZ35</f>
        <v>200000</v>
      </c>
      <c r="L61" s="743">
        <f>+K61-I61</f>
        <v>0</v>
      </c>
      <c r="M61" s="862"/>
    </row>
    <row r="62" spans="1:13" ht="20.25" hidden="1" customHeight="1" outlineLevel="1" x14ac:dyDescent="0.25">
      <c r="A62" s="1382" t="s">
        <v>239</v>
      </c>
      <c r="B62" s="1383">
        <v>5171</v>
      </c>
      <c r="C62" s="1384" t="s">
        <v>1226</v>
      </c>
      <c r="D62" s="1385">
        <v>100000</v>
      </c>
      <c r="E62" s="1385"/>
      <c r="F62" s="1385"/>
      <c r="G62" s="1385"/>
      <c r="H62" s="1385"/>
      <c r="I62" s="1385"/>
      <c r="J62" s="1386">
        <f t="shared" si="0"/>
        <v>0</v>
      </c>
      <c r="K62" s="664"/>
      <c r="L62" s="743"/>
      <c r="M62" s="862"/>
    </row>
    <row r="63" spans="1:13" ht="20.25" hidden="1" customHeight="1" outlineLevel="1" x14ac:dyDescent="0.25">
      <c r="A63" s="1399" t="s">
        <v>239</v>
      </c>
      <c r="B63" s="1403">
        <v>5171</v>
      </c>
      <c r="C63" s="1389" t="s">
        <v>1777</v>
      </c>
      <c r="D63" s="1390"/>
      <c r="E63" s="1390">
        <v>100000</v>
      </c>
      <c r="F63" s="1390">
        <v>100000</v>
      </c>
      <c r="G63" s="1390">
        <v>0</v>
      </c>
      <c r="H63" s="1390">
        <v>0</v>
      </c>
      <c r="I63" s="1390">
        <f>+'[4]MŠ Kollárova'!$B$12</f>
        <v>0</v>
      </c>
      <c r="J63" s="1391">
        <f t="shared" si="0"/>
        <v>0</v>
      </c>
      <c r="K63" s="664"/>
      <c r="L63" s="743"/>
      <c r="M63" s="862"/>
    </row>
    <row r="64" spans="1:13" ht="20.25" hidden="1" customHeight="1" outlineLevel="1" x14ac:dyDescent="0.25">
      <c r="A64" s="1399" t="s">
        <v>239</v>
      </c>
      <c r="B64" s="1403">
        <v>5171</v>
      </c>
      <c r="C64" s="1389" t="s">
        <v>1778</v>
      </c>
      <c r="D64" s="1390"/>
      <c r="E64" s="1390">
        <v>150000</v>
      </c>
      <c r="F64" s="1390">
        <v>150000</v>
      </c>
      <c r="G64" s="1390">
        <v>0</v>
      </c>
      <c r="H64" s="1390">
        <v>0</v>
      </c>
      <c r="I64" s="1390">
        <f>+'[4]MŠ Kollárova'!$B$13</f>
        <v>0</v>
      </c>
      <c r="J64" s="1391">
        <f t="shared" si="0"/>
        <v>0</v>
      </c>
      <c r="K64" s="664"/>
      <c r="L64" s="743"/>
      <c r="M64" s="862"/>
    </row>
    <row r="65" spans="1:13" ht="20.25" hidden="1" customHeight="1" outlineLevel="1" x14ac:dyDescent="0.25">
      <c r="A65" s="1399" t="s">
        <v>239</v>
      </c>
      <c r="B65" s="1403">
        <v>5171</v>
      </c>
      <c r="C65" s="1400" t="s">
        <v>1227</v>
      </c>
      <c r="D65" s="1401">
        <v>50000</v>
      </c>
      <c r="E65" s="1401"/>
      <c r="F65" s="1401"/>
      <c r="G65" s="1401"/>
      <c r="H65" s="1401"/>
      <c r="I65" s="1401"/>
      <c r="J65" s="1402">
        <f t="shared" si="0"/>
        <v>0</v>
      </c>
      <c r="K65" s="664"/>
      <c r="L65" s="743"/>
      <c r="M65" s="862"/>
    </row>
    <row r="66" spans="1:13" ht="20.25" hidden="1" customHeight="1" outlineLevel="1" x14ac:dyDescent="0.25">
      <c r="A66" s="1399" t="s">
        <v>239</v>
      </c>
      <c r="B66" s="1403">
        <v>5171</v>
      </c>
      <c r="C66" s="1400" t="s">
        <v>1228</v>
      </c>
      <c r="D66" s="1401">
        <v>0</v>
      </c>
      <c r="E66" s="1401">
        <v>0</v>
      </c>
      <c r="F66" s="1401">
        <v>0</v>
      </c>
      <c r="G66" s="1401">
        <v>0</v>
      </c>
      <c r="H66" s="1401">
        <v>0</v>
      </c>
      <c r="I66" s="1401">
        <f>+'[4]MŠ Kollárova'!$B$14</f>
        <v>0</v>
      </c>
      <c r="J66" s="1402">
        <f t="shared" si="0"/>
        <v>0</v>
      </c>
      <c r="K66" s="664"/>
      <c r="L66" s="743"/>
      <c r="M66" s="862"/>
    </row>
    <row r="67" spans="1:13" ht="20.25" customHeight="1" outlineLevel="1" x14ac:dyDescent="0.25">
      <c r="A67" s="1399" t="s">
        <v>239</v>
      </c>
      <c r="B67" s="1403">
        <v>5171</v>
      </c>
      <c r="C67" s="1413" t="s">
        <v>1779</v>
      </c>
      <c r="D67" s="1414">
        <v>0</v>
      </c>
      <c r="E67" s="1414">
        <v>80000</v>
      </c>
      <c r="F67" s="1414">
        <v>80000</v>
      </c>
      <c r="G67" s="1414">
        <v>80000</v>
      </c>
      <c r="H67" s="1414">
        <v>80000</v>
      </c>
      <c r="I67" s="1414">
        <f>+'[4]MŠ Kollárova'!$B$15</f>
        <v>80000</v>
      </c>
      <c r="J67" s="1391">
        <f t="shared" si="0"/>
        <v>0</v>
      </c>
      <c r="K67" s="664"/>
      <c r="L67" s="743"/>
      <c r="M67" s="862"/>
    </row>
    <row r="68" spans="1:13" ht="20.25" customHeight="1" outlineLevel="1" x14ac:dyDescent="0.25">
      <c r="A68" s="1418" t="s">
        <v>239</v>
      </c>
      <c r="B68" s="1419">
        <v>5171</v>
      </c>
      <c r="C68" s="1420" t="s">
        <v>244</v>
      </c>
      <c r="D68" s="1423">
        <v>20000</v>
      </c>
      <c r="E68" s="1423">
        <v>20000</v>
      </c>
      <c r="F68" s="1423">
        <v>20000</v>
      </c>
      <c r="G68" s="1423">
        <v>20000</v>
      </c>
      <c r="H68" s="1423">
        <v>20000</v>
      </c>
      <c r="I68" s="1423">
        <f>+'[4]MŠ Kollárova'!$B$16</f>
        <v>20000</v>
      </c>
      <c r="J68" s="1402">
        <f t="shared" si="0"/>
        <v>0</v>
      </c>
      <c r="K68" s="664"/>
      <c r="L68" s="743"/>
      <c r="M68" s="862"/>
    </row>
    <row r="69" spans="1:13" ht="20.25" customHeight="1" x14ac:dyDescent="0.25">
      <c r="A69" s="1418" t="s">
        <v>239</v>
      </c>
      <c r="B69" s="1419">
        <v>5171</v>
      </c>
      <c r="C69" s="1420"/>
      <c r="D69" s="1421"/>
      <c r="E69" s="1421"/>
      <c r="F69" s="1421"/>
      <c r="G69" s="1421"/>
      <c r="H69" s="1421"/>
      <c r="I69" s="1421"/>
      <c r="J69" s="1402">
        <f t="shared" si="0"/>
        <v>0</v>
      </c>
      <c r="K69" s="664"/>
      <c r="L69" s="743"/>
      <c r="M69" s="862"/>
    </row>
    <row r="70" spans="1:13" ht="20.25" customHeight="1" thickBot="1" x14ac:dyDescent="0.3">
      <c r="A70" s="1404"/>
      <c r="B70" s="1405"/>
      <c r="C70" s="1394" t="s">
        <v>255</v>
      </c>
      <c r="D70" s="1395">
        <v>170000</v>
      </c>
      <c r="E70" s="1395">
        <v>350000</v>
      </c>
      <c r="F70" s="1395">
        <v>350000</v>
      </c>
      <c r="G70" s="1395">
        <v>100000</v>
      </c>
      <c r="H70" s="1395">
        <v>100000</v>
      </c>
      <c r="I70" s="1395">
        <f>SUM(I62:I69)</f>
        <v>100000</v>
      </c>
      <c r="J70" s="1396">
        <f t="shared" ref="J70:J133" si="1">+I70-H70</f>
        <v>0</v>
      </c>
      <c r="K70" s="668">
        <f>'Výdaje kapitol celkem'!BF35</f>
        <v>100000</v>
      </c>
      <c r="L70" s="743">
        <f>+K70-I70</f>
        <v>0</v>
      </c>
      <c r="M70" s="862"/>
    </row>
    <row r="71" spans="1:13" ht="20.25" customHeight="1" outlineLevel="1" x14ac:dyDescent="0.25">
      <c r="A71" s="1382" t="s">
        <v>240</v>
      </c>
      <c r="B71" s="1383">
        <v>5171</v>
      </c>
      <c r="C71" s="1384" t="s">
        <v>1231</v>
      </c>
      <c r="D71" s="1385">
        <v>20000</v>
      </c>
      <c r="E71" s="1385">
        <v>40000</v>
      </c>
      <c r="F71" s="1385">
        <v>40000</v>
      </c>
      <c r="G71" s="1385">
        <v>40000</v>
      </c>
      <c r="H71" s="1385">
        <v>40000</v>
      </c>
      <c r="I71" s="1385">
        <f>+'[4]MŠ Pražská'!$B$19</f>
        <v>40000</v>
      </c>
      <c r="J71" s="1386">
        <f t="shared" si="1"/>
        <v>0</v>
      </c>
      <c r="K71" s="664"/>
      <c r="L71" s="743"/>
      <c r="M71" s="862"/>
    </row>
    <row r="72" spans="1:13" ht="20.25" customHeight="1" outlineLevel="1" x14ac:dyDescent="0.25">
      <c r="A72" s="1415" t="s">
        <v>240</v>
      </c>
      <c r="B72" s="1416">
        <v>5171</v>
      </c>
      <c r="C72" s="1413" t="s">
        <v>1776</v>
      </c>
      <c r="D72" s="1414"/>
      <c r="E72" s="1414">
        <v>20000</v>
      </c>
      <c r="F72" s="1414">
        <v>20000</v>
      </c>
      <c r="G72" s="1414">
        <v>20000</v>
      </c>
      <c r="H72" s="1414">
        <v>20000</v>
      </c>
      <c r="I72" s="1414">
        <f>+'[4]MŠ Pražská'!$B$20</f>
        <v>20000</v>
      </c>
      <c r="J72" s="1391">
        <f t="shared" si="1"/>
        <v>0</v>
      </c>
      <c r="K72" s="664"/>
      <c r="L72" s="743"/>
      <c r="M72" s="862"/>
    </row>
    <row r="73" spans="1:13" ht="20.25" customHeight="1" outlineLevel="1" x14ac:dyDescent="0.25">
      <c r="A73" s="1418" t="s">
        <v>240</v>
      </c>
      <c r="B73" s="1419">
        <v>5171</v>
      </c>
      <c r="C73" s="1420" t="s">
        <v>1232</v>
      </c>
      <c r="D73" s="1423">
        <v>80000</v>
      </c>
      <c r="E73" s="1423"/>
      <c r="F73" s="1423"/>
      <c r="G73" s="1423"/>
      <c r="H73" s="1423"/>
      <c r="I73" s="1423"/>
      <c r="J73" s="1402">
        <f t="shared" si="1"/>
        <v>0</v>
      </c>
      <c r="K73" s="664"/>
      <c r="L73" s="743"/>
      <c r="M73" s="862"/>
    </row>
    <row r="74" spans="1:13" ht="20.25" customHeight="1" thickBot="1" x14ac:dyDescent="0.3">
      <c r="A74" s="1404"/>
      <c r="B74" s="1405"/>
      <c r="C74" s="1394" t="s">
        <v>256</v>
      </c>
      <c r="D74" s="1395">
        <v>100000</v>
      </c>
      <c r="E74" s="1395">
        <v>60000</v>
      </c>
      <c r="F74" s="1395">
        <v>60000</v>
      </c>
      <c r="G74" s="1395">
        <v>60000</v>
      </c>
      <c r="H74" s="1395">
        <v>60000</v>
      </c>
      <c r="I74" s="1395">
        <f>SUM(I71:I73)</f>
        <v>60000</v>
      </c>
      <c r="J74" s="1396">
        <f t="shared" si="1"/>
        <v>0</v>
      </c>
      <c r="K74" s="668">
        <f>'Výdaje kapitol celkem'!BC35</f>
        <v>60000</v>
      </c>
      <c r="L74" s="743">
        <f>+K74-I74</f>
        <v>0</v>
      </c>
      <c r="M74" s="862"/>
    </row>
    <row r="75" spans="1:13" ht="20.25" customHeight="1" outlineLevel="1" x14ac:dyDescent="0.25">
      <c r="A75" s="1382" t="s">
        <v>267</v>
      </c>
      <c r="B75" s="1383">
        <v>5171</v>
      </c>
      <c r="C75" s="1384" t="s">
        <v>1008</v>
      </c>
      <c r="D75" s="1385">
        <v>80000</v>
      </c>
      <c r="E75" s="1385">
        <v>80000</v>
      </c>
      <c r="F75" s="1385">
        <v>80000</v>
      </c>
      <c r="G75" s="1385">
        <v>80000</v>
      </c>
      <c r="H75" s="1385">
        <v>80000</v>
      </c>
      <c r="I75" s="1385">
        <f>+'[4]MŠ Cukrovar'!$B$13</f>
        <v>80000</v>
      </c>
      <c r="J75" s="1440">
        <f t="shared" si="1"/>
        <v>0</v>
      </c>
      <c r="K75" s="664"/>
      <c r="L75" s="743"/>
      <c r="M75" s="862"/>
    </row>
    <row r="76" spans="1:13" ht="20.25" customHeight="1" outlineLevel="1" x14ac:dyDescent="0.25">
      <c r="A76" s="1415" t="s">
        <v>267</v>
      </c>
      <c r="B76" s="1416">
        <v>5171</v>
      </c>
      <c r="C76" s="1413" t="s">
        <v>1009</v>
      </c>
      <c r="D76" s="1414">
        <v>20000</v>
      </c>
      <c r="E76" s="1414">
        <v>20000</v>
      </c>
      <c r="F76" s="1414">
        <v>20000</v>
      </c>
      <c r="G76" s="1414">
        <v>20000</v>
      </c>
      <c r="H76" s="1414">
        <v>20000</v>
      </c>
      <c r="I76" s="1414">
        <f>+'[4]MŠ Cukrovar'!$B$14</f>
        <v>20000</v>
      </c>
      <c r="J76" s="1406">
        <f t="shared" si="1"/>
        <v>0</v>
      </c>
      <c r="K76" s="664"/>
      <c r="L76" s="743"/>
      <c r="M76" s="862"/>
    </row>
    <row r="77" spans="1:13" ht="20.25" customHeight="1" outlineLevel="1" x14ac:dyDescent="0.25">
      <c r="A77" s="1418" t="s">
        <v>267</v>
      </c>
      <c r="B77" s="1419">
        <v>5171</v>
      </c>
      <c r="C77" s="1420" t="s">
        <v>1010</v>
      </c>
      <c r="D77" s="1421">
        <v>20000</v>
      </c>
      <c r="E77" s="1423">
        <v>20000</v>
      </c>
      <c r="F77" s="1423">
        <v>20000</v>
      </c>
      <c r="G77" s="1423">
        <v>20000</v>
      </c>
      <c r="H77" s="1423">
        <v>20000</v>
      </c>
      <c r="I77" s="1423">
        <f>+'[4]MŠ Cukrovar'!$B$15</f>
        <v>20000</v>
      </c>
      <c r="J77" s="1397">
        <f t="shared" si="1"/>
        <v>0</v>
      </c>
      <c r="K77" s="664"/>
      <c r="L77" s="743"/>
      <c r="M77" s="862"/>
    </row>
    <row r="78" spans="1:13" ht="20.25" customHeight="1" outlineLevel="1" x14ac:dyDescent="0.25">
      <c r="A78" s="1418" t="s">
        <v>824</v>
      </c>
      <c r="B78" s="1419">
        <v>5172</v>
      </c>
      <c r="C78" s="1420"/>
      <c r="D78" s="1421"/>
      <c r="E78" s="1423">
        <v>0</v>
      </c>
      <c r="F78" s="1423">
        <v>0</v>
      </c>
      <c r="G78" s="1423">
        <v>0</v>
      </c>
      <c r="H78" s="1423">
        <v>0</v>
      </c>
      <c r="I78" s="1423">
        <f>+'[4]MŠ Cukrovar'!$B$16</f>
        <v>0</v>
      </c>
      <c r="J78" s="1397">
        <f t="shared" si="1"/>
        <v>0</v>
      </c>
      <c r="K78" s="664"/>
      <c r="L78" s="743"/>
      <c r="M78" s="862"/>
    </row>
    <row r="79" spans="1:13" ht="20.25" customHeight="1" thickBot="1" x14ac:dyDescent="0.3">
      <c r="A79" s="1404"/>
      <c r="B79" s="1405"/>
      <c r="C79" s="1394" t="s">
        <v>305</v>
      </c>
      <c r="D79" s="1395">
        <v>120000</v>
      </c>
      <c r="E79" s="1395">
        <v>120000</v>
      </c>
      <c r="F79" s="1395">
        <v>120000</v>
      </c>
      <c r="G79" s="1395">
        <v>120000</v>
      </c>
      <c r="H79" s="1395">
        <v>120000</v>
      </c>
      <c r="I79" s="1395">
        <f>SUM(I75:I78)</f>
        <v>120000</v>
      </c>
      <c r="J79" s="1396">
        <f t="shared" si="1"/>
        <v>0</v>
      </c>
      <c r="K79" s="668">
        <f>'Výdaje kapitol celkem'!BM35</f>
        <v>120000</v>
      </c>
      <c r="L79" s="743">
        <f>+K79-I79</f>
        <v>0</v>
      </c>
      <c r="M79" s="862"/>
    </row>
    <row r="80" spans="1:13" ht="20.25" customHeight="1" outlineLevel="1" x14ac:dyDescent="0.25">
      <c r="A80" s="1415" t="s">
        <v>241</v>
      </c>
      <c r="B80" s="1416">
        <v>5171</v>
      </c>
      <c r="C80" s="1413" t="s">
        <v>1006</v>
      </c>
      <c r="D80" s="1414">
        <v>182069</v>
      </c>
      <c r="E80" s="1414">
        <v>0</v>
      </c>
      <c r="F80" s="1414">
        <v>0</v>
      </c>
      <c r="G80" s="1414">
        <v>60000</v>
      </c>
      <c r="H80" s="1414">
        <v>60000</v>
      </c>
      <c r="I80" s="1414">
        <f>+'[4]Jídelna ZŠ'!$B$12</f>
        <v>60000</v>
      </c>
      <c r="J80" s="1391">
        <f t="shared" si="1"/>
        <v>0</v>
      </c>
      <c r="K80" s="664"/>
      <c r="L80" s="743"/>
      <c r="M80" s="862"/>
    </row>
    <row r="81" spans="1:13" ht="20.25" customHeight="1" outlineLevel="1" x14ac:dyDescent="0.25">
      <c r="A81" s="1418" t="s">
        <v>241</v>
      </c>
      <c r="B81" s="1419">
        <v>5171</v>
      </c>
      <c r="C81" s="1420" t="s">
        <v>1007</v>
      </c>
      <c r="D81" s="1423">
        <v>20000</v>
      </c>
      <c r="E81" s="1423">
        <v>20000</v>
      </c>
      <c r="F81" s="1423">
        <v>20000</v>
      </c>
      <c r="G81" s="1423">
        <v>20000</v>
      </c>
      <c r="H81" s="1423">
        <v>20000</v>
      </c>
      <c r="I81" s="1423">
        <f>+'[4]Jídelna ZŠ'!$B$13</f>
        <v>20000</v>
      </c>
      <c r="J81" s="1402">
        <f t="shared" si="1"/>
        <v>0</v>
      </c>
      <c r="K81" s="664"/>
      <c r="L81" s="743"/>
      <c r="M81" s="862"/>
    </row>
    <row r="82" spans="1:13" ht="20.25" customHeight="1" thickBot="1" x14ac:dyDescent="0.3">
      <c r="A82" s="1404"/>
      <c r="B82" s="1405"/>
      <c r="C82" s="1394" t="s">
        <v>257</v>
      </c>
      <c r="D82" s="1395">
        <v>202069</v>
      </c>
      <c r="E82" s="1395">
        <v>20000</v>
      </c>
      <c r="F82" s="1395">
        <v>20000</v>
      </c>
      <c r="G82" s="1395">
        <v>80000</v>
      </c>
      <c r="H82" s="1395">
        <v>80000</v>
      </c>
      <c r="I82" s="1395">
        <f>SUM(I80:I81)</f>
        <v>80000</v>
      </c>
      <c r="J82" s="1396">
        <f t="shared" si="1"/>
        <v>0</v>
      </c>
      <c r="K82" s="668">
        <f>'Výdaje kapitol celkem'!BI35</f>
        <v>80000</v>
      </c>
      <c r="L82" s="743">
        <f>+K82-I82</f>
        <v>0</v>
      </c>
      <c r="M82" s="862"/>
    </row>
    <row r="83" spans="1:13" ht="20.25" customHeight="1" outlineLevel="1" x14ac:dyDescent="0.25">
      <c r="A83" s="1415" t="s">
        <v>242</v>
      </c>
      <c r="B83" s="1416">
        <v>5171</v>
      </c>
      <c r="C83" s="1413" t="s">
        <v>1236</v>
      </c>
      <c r="D83" s="1414">
        <v>20000</v>
      </c>
      <c r="E83" s="1414">
        <v>50000</v>
      </c>
      <c r="F83" s="1414">
        <v>50000</v>
      </c>
      <c r="G83" s="1414">
        <v>50000</v>
      </c>
      <c r="H83" s="1414">
        <v>50000</v>
      </c>
      <c r="I83" s="1414">
        <f>+'[4]Jídelna MŠ'!$B$12</f>
        <v>50000</v>
      </c>
      <c r="J83" s="1391">
        <f t="shared" si="1"/>
        <v>0</v>
      </c>
      <c r="K83" s="664"/>
      <c r="L83" s="743"/>
      <c r="M83" s="862"/>
    </row>
    <row r="84" spans="1:13" ht="27" outlineLevel="1" x14ac:dyDescent="0.25">
      <c r="A84" s="1418" t="s">
        <v>242</v>
      </c>
      <c r="B84" s="1419">
        <v>5171</v>
      </c>
      <c r="C84" s="1420">
        <v>0</v>
      </c>
      <c r="D84" s="1421">
        <v>0</v>
      </c>
      <c r="E84" s="1423">
        <v>0</v>
      </c>
      <c r="F84" s="1423">
        <v>0</v>
      </c>
      <c r="G84" s="1423">
        <v>0</v>
      </c>
      <c r="H84" s="1423">
        <v>0</v>
      </c>
      <c r="I84" s="1423">
        <f>+'[4]Jídelna MŠ'!$B$13</f>
        <v>0</v>
      </c>
      <c r="J84" s="1406">
        <f t="shared" si="1"/>
        <v>0</v>
      </c>
      <c r="K84" s="664"/>
      <c r="L84" s="743"/>
      <c r="M84" s="862"/>
    </row>
    <row r="85" spans="1:13" ht="20.25" customHeight="1" thickBot="1" x14ac:dyDescent="0.3">
      <c r="A85" s="1404"/>
      <c r="B85" s="1405"/>
      <c r="C85" s="1394" t="s">
        <v>258</v>
      </c>
      <c r="D85" s="1395">
        <v>20000</v>
      </c>
      <c r="E85" s="1395">
        <v>50000</v>
      </c>
      <c r="F85" s="1395">
        <v>50000</v>
      </c>
      <c r="G85" s="1395">
        <v>50000</v>
      </c>
      <c r="H85" s="1395">
        <v>50000</v>
      </c>
      <c r="I85" s="1395">
        <f>SUM(I83:I84)</f>
        <v>50000</v>
      </c>
      <c r="J85" s="1396">
        <f t="shared" si="1"/>
        <v>0</v>
      </c>
      <c r="K85" s="668">
        <f>'Výdaje kapitol celkem'!BL35</f>
        <v>50000</v>
      </c>
      <c r="L85" s="743">
        <f>+K85-I85</f>
        <v>0</v>
      </c>
      <c r="M85" s="862"/>
    </row>
    <row r="86" spans="1:13" ht="20.25" customHeight="1" outlineLevel="1" x14ac:dyDescent="0.25">
      <c r="A86" s="1382">
        <v>3631</v>
      </c>
      <c r="B86" s="1383">
        <v>5171</v>
      </c>
      <c r="C86" s="1384" t="s">
        <v>1002</v>
      </c>
      <c r="D86" s="1385">
        <v>250000</v>
      </c>
      <c r="E86" s="1385">
        <v>250000</v>
      </c>
      <c r="F86" s="1385">
        <v>250000</v>
      </c>
      <c r="G86" s="1385">
        <v>250000</v>
      </c>
      <c r="H86" s="1385">
        <v>250000</v>
      </c>
      <c r="I86" s="1385">
        <f>+[4]VO!$B$30</f>
        <v>250000</v>
      </c>
      <c r="J86" s="1386">
        <f t="shared" si="1"/>
        <v>0</v>
      </c>
      <c r="K86" s="668"/>
      <c r="L86" s="743"/>
      <c r="M86" s="862"/>
    </row>
    <row r="87" spans="1:13" ht="20.25" hidden="1" customHeight="1" outlineLevel="1" x14ac:dyDescent="0.25">
      <c r="A87" s="1399">
        <v>3631</v>
      </c>
      <c r="B87" s="1403">
        <v>5171</v>
      </c>
      <c r="C87" s="1400" t="s">
        <v>1003</v>
      </c>
      <c r="D87" s="1401">
        <v>0</v>
      </c>
      <c r="E87" s="1401">
        <v>0</v>
      </c>
      <c r="F87" s="1401">
        <v>0</v>
      </c>
      <c r="G87" s="1401">
        <v>0</v>
      </c>
      <c r="H87" s="1401">
        <v>0</v>
      </c>
      <c r="I87" s="1401">
        <f>+[4]VO!$B$31</f>
        <v>0</v>
      </c>
      <c r="J87" s="1402">
        <f t="shared" si="1"/>
        <v>0</v>
      </c>
      <c r="K87" s="668"/>
      <c r="L87" s="743"/>
      <c r="M87" s="862"/>
    </row>
    <row r="88" spans="1:13" ht="20.25" customHeight="1" outlineLevel="1" x14ac:dyDescent="0.25">
      <c r="A88" s="1399">
        <v>3631</v>
      </c>
      <c r="B88" s="1403">
        <v>5171</v>
      </c>
      <c r="C88" s="1413" t="s">
        <v>1004</v>
      </c>
      <c r="D88" s="1414">
        <v>47275</v>
      </c>
      <c r="E88" s="1414">
        <v>70000</v>
      </c>
      <c r="F88" s="1414">
        <v>70000</v>
      </c>
      <c r="G88" s="1414">
        <v>70000</v>
      </c>
      <c r="H88" s="1414">
        <v>70000</v>
      </c>
      <c r="I88" s="1414">
        <f>+[4]VO!$B$32</f>
        <v>70000</v>
      </c>
      <c r="J88" s="1391">
        <f t="shared" si="1"/>
        <v>0</v>
      </c>
      <c r="K88" s="668"/>
      <c r="L88" s="743"/>
      <c r="M88" s="862"/>
    </row>
    <row r="89" spans="1:13" ht="20.25" customHeight="1" outlineLevel="1" x14ac:dyDescent="0.25">
      <c r="A89" s="1415">
        <v>3631</v>
      </c>
      <c r="B89" s="1419">
        <v>5171</v>
      </c>
      <c r="C89" s="1420" t="s">
        <v>1005</v>
      </c>
      <c r="D89" s="1423">
        <v>100000</v>
      </c>
      <c r="E89" s="1423">
        <v>20000</v>
      </c>
      <c r="F89" s="1423">
        <v>20000</v>
      </c>
      <c r="G89" s="1423">
        <v>20000</v>
      </c>
      <c r="H89" s="1423">
        <v>20000</v>
      </c>
      <c r="I89" s="1423">
        <f>+[4]VO!$B$33</f>
        <v>20000</v>
      </c>
      <c r="J89" s="1402">
        <f t="shared" si="1"/>
        <v>0</v>
      </c>
      <c r="K89" s="668"/>
      <c r="L89" s="743"/>
      <c r="M89" s="862"/>
    </row>
    <row r="90" spans="1:13" ht="20.25" customHeight="1" thickBot="1" x14ac:dyDescent="0.3">
      <c r="A90" s="1404"/>
      <c r="B90" s="1405"/>
      <c r="C90" s="1394" t="s">
        <v>195</v>
      </c>
      <c r="D90" s="1395">
        <v>397275</v>
      </c>
      <c r="E90" s="1395">
        <v>340000</v>
      </c>
      <c r="F90" s="1395">
        <v>340000</v>
      </c>
      <c r="G90" s="1395">
        <v>340000</v>
      </c>
      <c r="H90" s="1395">
        <v>340000</v>
      </c>
      <c r="I90" s="1395">
        <f>SUM(I86:I89)</f>
        <v>340000</v>
      </c>
      <c r="J90" s="1396">
        <f t="shared" si="1"/>
        <v>0</v>
      </c>
      <c r="K90" s="668">
        <f>'Výdaje kapitol celkem'!BQ35</f>
        <v>340000</v>
      </c>
      <c r="L90" s="743">
        <f>+K90-I90</f>
        <v>0</v>
      </c>
      <c r="M90" s="862"/>
    </row>
    <row r="91" spans="1:13" ht="20.25" customHeight="1" outlineLevel="1" x14ac:dyDescent="0.25">
      <c r="A91" s="1418">
        <v>2212</v>
      </c>
      <c r="B91" s="1419">
        <v>5171</v>
      </c>
      <c r="C91" s="1420" t="s">
        <v>1136</v>
      </c>
      <c r="D91" s="1423">
        <v>50000</v>
      </c>
      <c r="E91" s="1423">
        <v>100000</v>
      </c>
      <c r="F91" s="1423">
        <v>100000</v>
      </c>
      <c r="G91" s="1423">
        <v>100000</v>
      </c>
      <c r="H91" s="1423">
        <v>100000</v>
      </c>
      <c r="I91" s="1423">
        <f>+[4]Silnice!$B$41</f>
        <v>100000</v>
      </c>
      <c r="J91" s="1402">
        <f t="shared" si="1"/>
        <v>0</v>
      </c>
      <c r="K91" s="664"/>
      <c r="L91" s="743"/>
      <c r="M91" s="862"/>
    </row>
    <row r="92" spans="1:13" ht="20.25" customHeight="1" outlineLevel="1" x14ac:dyDescent="0.25">
      <c r="A92" s="1418">
        <v>2212</v>
      </c>
      <c r="B92" s="1419">
        <v>5171</v>
      </c>
      <c r="C92" s="1420" t="s">
        <v>1137</v>
      </c>
      <c r="D92" s="1423">
        <v>400000</v>
      </c>
      <c r="E92" s="1423">
        <v>500000</v>
      </c>
      <c r="F92" s="1423">
        <v>500000</v>
      </c>
      <c r="G92" s="1423">
        <v>0</v>
      </c>
      <c r="H92" s="1423">
        <v>200000</v>
      </c>
      <c r="I92" s="1423">
        <f>+[4]Silnice!$B$42</f>
        <v>200000</v>
      </c>
      <c r="J92" s="1402">
        <f t="shared" si="1"/>
        <v>0</v>
      </c>
      <c r="K92" s="664"/>
      <c r="L92" s="743"/>
      <c r="M92" s="862"/>
    </row>
    <row r="93" spans="1:13" ht="20.25" customHeight="1" outlineLevel="1" x14ac:dyDescent="0.25">
      <c r="A93" s="1418">
        <v>2212</v>
      </c>
      <c r="B93" s="1419">
        <v>5171</v>
      </c>
      <c r="C93" s="1420" t="s">
        <v>1788</v>
      </c>
      <c r="D93" s="1423">
        <v>600000</v>
      </c>
      <c r="E93" s="1423">
        <v>300000</v>
      </c>
      <c r="F93" s="1423">
        <v>300000</v>
      </c>
      <c r="G93" s="1423">
        <v>600000</v>
      </c>
      <c r="H93" s="1423">
        <v>0</v>
      </c>
      <c r="I93" s="1423">
        <f>+[4]Silnice!$B$43</f>
        <v>0</v>
      </c>
      <c r="J93" s="1402">
        <f t="shared" si="1"/>
        <v>0</v>
      </c>
      <c r="K93" s="664"/>
      <c r="L93" s="743"/>
      <c r="M93" s="862"/>
    </row>
    <row r="94" spans="1:13" ht="20.25" customHeight="1" outlineLevel="1" x14ac:dyDescent="0.25">
      <c r="A94" s="1418">
        <v>2212</v>
      </c>
      <c r="B94" s="1419">
        <v>5171</v>
      </c>
      <c r="C94" s="1420" t="s">
        <v>1789</v>
      </c>
      <c r="D94" s="1423"/>
      <c r="E94" s="1423">
        <v>200000</v>
      </c>
      <c r="F94" s="1423">
        <v>200000</v>
      </c>
      <c r="G94" s="1423">
        <v>200000</v>
      </c>
      <c r="H94" s="1423">
        <v>200000</v>
      </c>
      <c r="I94" s="1423">
        <f>+[4]Silnice!$B$44</f>
        <v>200000</v>
      </c>
      <c r="J94" s="1402">
        <f t="shared" si="1"/>
        <v>0</v>
      </c>
      <c r="K94" s="664"/>
      <c r="L94" s="743"/>
      <c r="M94" s="862"/>
    </row>
    <row r="95" spans="1:13" ht="20.25" customHeight="1" outlineLevel="1" x14ac:dyDescent="0.25">
      <c r="A95" s="1418">
        <v>2212</v>
      </c>
      <c r="B95" s="1419">
        <v>5171</v>
      </c>
      <c r="C95" s="1420" t="s">
        <v>2131</v>
      </c>
      <c r="D95" s="1423"/>
      <c r="E95" s="1423"/>
      <c r="F95" s="1423"/>
      <c r="G95" s="1423"/>
      <c r="H95" s="1423">
        <v>711480</v>
      </c>
      <c r="I95" s="1423">
        <f>[4]Silnice!$B$45</f>
        <v>711480</v>
      </c>
      <c r="J95" s="1402">
        <f t="shared" si="1"/>
        <v>0</v>
      </c>
      <c r="K95" s="664"/>
      <c r="L95" s="743"/>
      <c r="M95" s="862"/>
    </row>
    <row r="96" spans="1:13" ht="20.25" hidden="1" customHeight="1" outlineLevel="1" x14ac:dyDescent="0.25">
      <c r="A96" s="1418">
        <v>2212</v>
      </c>
      <c r="B96" s="1419">
        <v>5171</v>
      </c>
      <c r="C96" s="1420" t="s">
        <v>1140</v>
      </c>
      <c r="D96" s="1423"/>
      <c r="E96" s="1423">
        <v>200000</v>
      </c>
      <c r="F96" s="1423">
        <v>200000</v>
      </c>
      <c r="G96" s="1423">
        <v>0</v>
      </c>
      <c r="H96" s="1423">
        <v>0</v>
      </c>
      <c r="I96" s="1423">
        <f>+[4]Silnice!$B$46</f>
        <v>0</v>
      </c>
      <c r="J96" s="1402">
        <f t="shared" si="1"/>
        <v>0</v>
      </c>
      <c r="K96" s="664"/>
      <c r="L96" s="743"/>
      <c r="M96" s="862"/>
    </row>
    <row r="97" spans="1:13" ht="29.1" customHeight="1" outlineLevel="1" x14ac:dyDescent="0.25">
      <c r="A97" s="1418">
        <v>2212</v>
      </c>
      <c r="B97" s="1419">
        <v>5171</v>
      </c>
      <c r="C97" s="1420" t="s">
        <v>2132</v>
      </c>
      <c r="D97" s="1423"/>
      <c r="E97" s="1423"/>
      <c r="F97" s="1423"/>
      <c r="G97" s="1423"/>
      <c r="H97" s="1423">
        <v>630000</v>
      </c>
      <c r="I97" s="1423">
        <f>[4]Silnice!$B$47</f>
        <v>630000</v>
      </c>
      <c r="J97" s="1402">
        <f t="shared" si="1"/>
        <v>0</v>
      </c>
      <c r="K97" s="664"/>
      <c r="L97" s="743"/>
      <c r="M97" s="862"/>
    </row>
    <row r="98" spans="1:13" ht="20.25" hidden="1" customHeight="1" outlineLevel="1" x14ac:dyDescent="0.25">
      <c r="A98" s="1418">
        <v>2212</v>
      </c>
      <c r="B98" s="1419">
        <v>5171</v>
      </c>
      <c r="C98" s="1420" t="s">
        <v>1138</v>
      </c>
      <c r="D98" s="1423">
        <v>100000</v>
      </c>
      <c r="E98" s="1423"/>
      <c r="F98" s="1423"/>
      <c r="G98" s="1423"/>
      <c r="H98" s="1423"/>
      <c r="I98" s="1423"/>
      <c r="J98" s="1402">
        <f t="shared" si="1"/>
        <v>0</v>
      </c>
      <c r="K98" s="664"/>
      <c r="L98" s="743"/>
      <c r="M98" s="862"/>
    </row>
    <row r="99" spans="1:13" ht="20.25" hidden="1" customHeight="1" outlineLevel="1" x14ac:dyDescent="0.25">
      <c r="A99" s="1418">
        <v>2212</v>
      </c>
      <c r="B99" s="1419">
        <v>5171</v>
      </c>
      <c r="C99" s="1420" t="s">
        <v>1139</v>
      </c>
      <c r="D99" s="1423">
        <v>300000</v>
      </c>
      <c r="E99" s="1423"/>
      <c r="F99" s="1423"/>
      <c r="G99" s="1423"/>
      <c r="H99" s="1423"/>
      <c r="I99" s="1423"/>
      <c r="J99" s="1402">
        <f t="shared" si="1"/>
        <v>0</v>
      </c>
      <c r="K99" s="664"/>
      <c r="L99" s="743"/>
      <c r="M99" s="862"/>
    </row>
    <row r="100" spans="1:13" ht="20.25" hidden="1" customHeight="1" outlineLevel="1" x14ac:dyDescent="0.25">
      <c r="A100" s="1418">
        <v>2212</v>
      </c>
      <c r="B100" s="1419">
        <v>5171</v>
      </c>
      <c r="C100" s="1420" t="s">
        <v>1140</v>
      </c>
      <c r="D100" s="1423">
        <v>0</v>
      </c>
      <c r="E100" s="1423"/>
      <c r="F100" s="1423"/>
      <c r="G100" s="1423"/>
      <c r="H100" s="1423"/>
      <c r="I100" s="1423"/>
      <c r="J100" s="1402">
        <f t="shared" si="1"/>
        <v>0</v>
      </c>
      <c r="K100" s="664"/>
      <c r="L100" s="743"/>
      <c r="M100" s="862"/>
    </row>
    <row r="101" spans="1:13" ht="20.25" customHeight="1" outlineLevel="1" x14ac:dyDescent="0.25">
      <c r="A101" s="1418">
        <v>2212</v>
      </c>
      <c r="B101" s="1419">
        <v>5171</v>
      </c>
      <c r="C101" s="1420" t="s">
        <v>1141</v>
      </c>
      <c r="D101" s="1423">
        <v>0</v>
      </c>
      <c r="E101" s="1423"/>
      <c r="F101" s="1423"/>
      <c r="G101" s="1423">
        <v>100000</v>
      </c>
      <c r="H101" s="1423">
        <v>630000</v>
      </c>
      <c r="I101" s="1423">
        <f>[4]Silnice!$B$49</f>
        <v>630000</v>
      </c>
      <c r="J101" s="1402">
        <f t="shared" si="1"/>
        <v>0</v>
      </c>
      <c r="K101" s="664"/>
      <c r="L101" s="743"/>
      <c r="M101" s="862"/>
    </row>
    <row r="102" spans="1:13" ht="27" hidden="1" outlineLevel="1" x14ac:dyDescent="0.25">
      <c r="A102" s="1418">
        <v>2212</v>
      </c>
      <c r="B102" s="1419">
        <v>5171</v>
      </c>
      <c r="C102" s="1420" t="s">
        <v>1142</v>
      </c>
      <c r="D102" s="1423">
        <v>300000</v>
      </c>
      <c r="E102" s="1423">
        <v>300000</v>
      </c>
      <c r="F102" s="1423">
        <v>300000</v>
      </c>
      <c r="G102" s="1423">
        <v>0</v>
      </c>
      <c r="H102" s="1423">
        <v>0</v>
      </c>
      <c r="I102" s="1423">
        <f>+[4]Silnice!$B$48</f>
        <v>0</v>
      </c>
      <c r="J102" s="1402">
        <f t="shared" si="1"/>
        <v>0</v>
      </c>
      <c r="K102" s="664"/>
      <c r="L102" s="743"/>
      <c r="M102" s="862"/>
    </row>
    <row r="103" spans="1:13" ht="20.25" hidden="1" customHeight="1" outlineLevel="1" x14ac:dyDescent="0.25">
      <c r="A103" s="1418">
        <v>2212</v>
      </c>
      <c r="B103" s="1419">
        <v>5171</v>
      </c>
      <c r="C103" s="1420" t="s">
        <v>989</v>
      </c>
      <c r="D103" s="1423">
        <v>100000</v>
      </c>
      <c r="E103" s="1423">
        <v>100000</v>
      </c>
      <c r="F103" s="1423">
        <v>100000</v>
      </c>
      <c r="G103" s="1423">
        <v>0</v>
      </c>
      <c r="H103" s="1423"/>
      <c r="I103" s="1423"/>
      <c r="J103" s="1402">
        <f t="shared" si="1"/>
        <v>0</v>
      </c>
      <c r="K103" s="664"/>
      <c r="L103" s="743"/>
      <c r="M103" s="862"/>
    </row>
    <row r="104" spans="1:13" ht="20.25" hidden="1" customHeight="1" outlineLevel="1" x14ac:dyDescent="0.25">
      <c r="A104" s="1418">
        <v>2212</v>
      </c>
      <c r="B104" s="1419">
        <v>5171</v>
      </c>
      <c r="C104" s="1420" t="s">
        <v>1143</v>
      </c>
      <c r="D104" s="1423">
        <v>280000</v>
      </c>
      <c r="E104" s="1423">
        <v>0</v>
      </c>
      <c r="F104" s="1423">
        <v>0</v>
      </c>
      <c r="G104" s="1423">
        <v>0</v>
      </c>
      <c r="H104" s="1423">
        <v>0</v>
      </c>
      <c r="I104" s="1423">
        <f>+[4]Silnice!$B$50</f>
        <v>0</v>
      </c>
      <c r="J104" s="1402">
        <f t="shared" si="1"/>
        <v>0</v>
      </c>
      <c r="K104" s="664"/>
      <c r="L104" s="743"/>
      <c r="M104" s="862"/>
    </row>
    <row r="105" spans="1:13" ht="20.25" hidden="1" customHeight="1" outlineLevel="1" x14ac:dyDescent="0.25">
      <c r="A105" s="1418">
        <v>2212</v>
      </c>
      <c r="B105" s="1419">
        <v>5171</v>
      </c>
      <c r="C105" s="1420" t="s">
        <v>1842</v>
      </c>
      <c r="D105" s="1423">
        <v>11500</v>
      </c>
      <c r="E105" s="1423"/>
      <c r="F105" s="1423"/>
      <c r="G105" s="1423"/>
      <c r="H105" s="1423"/>
      <c r="I105" s="1423"/>
      <c r="J105" s="1402">
        <f t="shared" si="1"/>
        <v>0</v>
      </c>
      <c r="K105" s="664"/>
      <c r="L105" s="743"/>
      <c r="M105" s="862"/>
    </row>
    <row r="106" spans="1:13" ht="20.25" hidden="1" customHeight="1" outlineLevel="1" x14ac:dyDescent="0.25">
      <c r="A106" s="1418">
        <v>2212</v>
      </c>
      <c r="B106" s="1419">
        <v>5171</v>
      </c>
      <c r="C106" s="1420" t="s">
        <v>1143</v>
      </c>
      <c r="D106" s="1423">
        <v>300000</v>
      </c>
      <c r="E106" s="1423"/>
      <c r="F106" s="1423"/>
      <c r="G106" s="1423"/>
      <c r="H106" s="1423"/>
      <c r="I106" s="1423"/>
      <c r="J106" s="1402">
        <f t="shared" si="1"/>
        <v>0</v>
      </c>
      <c r="K106" s="664"/>
      <c r="L106" s="743"/>
      <c r="M106" s="862"/>
    </row>
    <row r="107" spans="1:13" ht="20.25" customHeight="1" thickBot="1" x14ac:dyDescent="0.3">
      <c r="A107" s="1404"/>
      <c r="B107" s="1405"/>
      <c r="C107" s="1394" t="s">
        <v>311</v>
      </c>
      <c r="D107" s="1395">
        <v>2441500</v>
      </c>
      <c r="E107" s="1395">
        <v>1700000</v>
      </c>
      <c r="F107" s="1395">
        <v>1700000</v>
      </c>
      <c r="G107" s="1395">
        <v>1000000</v>
      </c>
      <c r="H107" s="1395">
        <v>2471480</v>
      </c>
      <c r="I107" s="1395">
        <f>SUM(I91:I106)</f>
        <v>2471480</v>
      </c>
      <c r="J107" s="1396">
        <f t="shared" si="1"/>
        <v>0</v>
      </c>
      <c r="K107" s="668">
        <f>'Výdaje kapitol celkem'!BT35</f>
        <v>2471480</v>
      </c>
      <c r="L107" s="743">
        <f>+K107-I107</f>
        <v>0</v>
      </c>
      <c r="M107" s="862"/>
    </row>
    <row r="108" spans="1:13" ht="19.5" customHeight="1" outlineLevel="1" x14ac:dyDescent="0.25">
      <c r="A108" s="1382">
        <v>2310</v>
      </c>
      <c r="B108" s="1383">
        <v>5171</v>
      </c>
      <c r="C108" s="1384" t="s">
        <v>1147</v>
      </c>
      <c r="D108" s="1385">
        <v>500000</v>
      </c>
      <c r="E108" s="1385">
        <v>500000</v>
      </c>
      <c r="F108" s="1385">
        <v>500000</v>
      </c>
      <c r="G108" s="1385">
        <v>250000</v>
      </c>
      <c r="H108" s="1385">
        <v>250000</v>
      </c>
      <c r="I108" s="1385">
        <f>+[4]Vodovod!$B$20</f>
        <v>250000</v>
      </c>
      <c r="J108" s="1386">
        <f t="shared" si="1"/>
        <v>0</v>
      </c>
      <c r="K108" s="664"/>
      <c r="L108" s="743"/>
      <c r="M108" s="862"/>
    </row>
    <row r="109" spans="1:13" ht="19.5" customHeight="1" outlineLevel="1" x14ac:dyDescent="0.25">
      <c r="A109" s="1418">
        <v>2310</v>
      </c>
      <c r="B109" s="1419">
        <v>5171</v>
      </c>
      <c r="C109" s="1413" t="s">
        <v>1790</v>
      </c>
      <c r="D109" s="1423">
        <v>100000</v>
      </c>
      <c r="E109" s="1414">
        <v>100000</v>
      </c>
      <c r="F109" s="1414">
        <v>100000</v>
      </c>
      <c r="G109" s="1414">
        <v>100000</v>
      </c>
      <c r="H109" s="1414">
        <v>100000</v>
      </c>
      <c r="I109" s="1414">
        <f>+[4]Vodovod!$B$21</f>
        <v>100000</v>
      </c>
      <c r="J109" s="1391">
        <f t="shared" si="1"/>
        <v>0</v>
      </c>
      <c r="K109" s="664"/>
      <c r="L109" s="743"/>
      <c r="M109" s="862"/>
    </row>
    <row r="110" spans="1:13" ht="15" customHeight="1" outlineLevel="1" x14ac:dyDescent="0.25">
      <c r="A110" s="1418">
        <v>2310</v>
      </c>
      <c r="B110" s="1419">
        <v>5171</v>
      </c>
      <c r="C110" s="1420" t="s">
        <v>1148</v>
      </c>
      <c r="D110" s="1423">
        <v>56000</v>
      </c>
      <c r="E110" s="1423"/>
      <c r="F110" s="1423"/>
      <c r="G110" s="1423"/>
      <c r="H110" s="1423"/>
      <c r="I110" s="1423"/>
      <c r="J110" s="1402">
        <f t="shared" si="1"/>
        <v>0</v>
      </c>
      <c r="K110" s="664"/>
      <c r="L110" s="743"/>
      <c r="M110" s="862"/>
    </row>
    <row r="111" spans="1:13" ht="20.25" customHeight="1" thickBot="1" x14ac:dyDescent="0.3">
      <c r="A111" s="1404"/>
      <c r="B111" s="1405"/>
      <c r="C111" s="1394" t="s">
        <v>259</v>
      </c>
      <c r="D111" s="1395">
        <v>656000</v>
      </c>
      <c r="E111" s="1395">
        <v>600000</v>
      </c>
      <c r="F111" s="1395">
        <v>600000</v>
      </c>
      <c r="G111" s="1395">
        <v>350000</v>
      </c>
      <c r="H111" s="1395">
        <v>350000</v>
      </c>
      <c r="I111" s="1395">
        <f>SUM(I108:I110)</f>
        <v>350000</v>
      </c>
      <c r="J111" s="1396">
        <f t="shared" si="1"/>
        <v>0</v>
      </c>
      <c r="K111" s="668">
        <f>'Výdaje kapitol celkem'!BX35</f>
        <v>350000</v>
      </c>
      <c r="L111" s="743">
        <f>+K111-I111</f>
        <v>0</v>
      </c>
      <c r="M111" s="862"/>
    </row>
    <row r="112" spans="1:13" ht="20.25" customHeight="1" outlineLevel="1" x14ac:dyDescent="0.25">
      <c r="A112" s="1415">
        <v>3633</v>
      </c>
      <c r="B112" s="1416">
        <v>5171</v>
      </c>
      <c r="C112" s="1413" t="s">
        <v>1237</v>
      </c>
      <c r="D112" s="1385">
        <v>250000</v>
      </c>
      <c r="E112" s="1385">
        <v>250000</v>
      </c>
      <c r="F112" s="1385">
        <v>250000</v>
      </c>
      <c r="G112" s="1385">
        <v>40000</v>
      </c>
      <c r="H112" s="1385">
        <v>40000</v>
      </c>
      <c r="I112" s="1385">
        <f>+'[4]Inženýrské sítě'!$B$12</f>
        <v>40000</v>
      </c>
      <c r="J112" s="1397">
        <f t="shared" si="1"/>
        <v>0</v>
      </c>
      <c r="K112" s="664"/>
      <c r="L112" s="743"/>
      <c r="M112" s="862"/>
    </row>
    <row r="113" spans="1:13" ht="20.25" customHeight="1" outlineLevel="1" x14ac:dyDescent="0.25">
      <c r="A113" s="1418">
        <v>3633</v>
      </c>
      <c r="B113" s="1419">
        <v>5171</v>
      </c>
      <c r="C113" s="1420" t="s">
        <v>1792</v>
      </c>
      <c r="D113" s="1401">
        <v>50000</v>
      </c>
      <c r="E113" s="1401">
        <v>50000</v>
      </c>
      <c r="F113" s="1401">
        <v>50000</v>
      </c>
      <c r="G113" s="1401">
        <v>50000</v>
      </c>
      <c r="H113" s="1401">
        <v>50000</v>
      </c>
      <c r="I113" s="1401">
        <f>+'[4]Inženýrské sítě'!$B$13</f>
        <v>50000</v>
      </c>
      <c r="J113" s="1397">
        <f t="shared" si="1"/>
        <v>0</v>
      </c>
      <c r="K113" s="664"/>
      <c r="L113" s="743"/>
      <c r="M113" s="862"/>
    </row>
    <row r="114" spans="1:13" ht="20.25" customHeight="1" outlineLevel="1" x14ac:dyDescent="0.25">
      <c r="A114" s="1418">
        <v>3633</v>
      </c>
      <c r="B114" s="1419">
        <v>5171</v>
      </c>
      <c r="C114" s="1420"/>
      <c r="D114" s="1414"/>
      <c r="E114" s="1414"/>
      <c r="F114" s="1414"/>
      <c r="G114" s="1414"/>
      <c r="H114" s="1414"/>
      <c r="I114" s="1414"/>
      <c r="J114" s="1397">
        <f t="shared" si="1"/>
        <v>0</v>
      </c>
      <c r="K114" s="664"/>
      <c r="L114" s="743"/>
      <c r="M114" s="862"/>
    </row>
    <row r="115" spans="1:13" ht="20.25" customHeight="1" thickBot="1" x14ac:dyDescent="0.3">
      <c r="A115" s="1404"/>
      <c r="B115" s="1405"/>
      <c r="C115" s="1394" t="s">
        <v>307</v>
      </c>
      <c r="D115" s="1395">
        <v>300000</v>
      </c>
      <c r="E115" s="1395">
        <v>300000</v>
      </c>
      <c r="F115" s="1395">
        <v>300000</v>
      </c>
      <c r="G115" s="1395">
        <v>90000</v>
      </c>
      <c r="H115" s="1395">
        <v>90000</v>
      </c>
      <c r="I115" s="1395">
        <f>SUM(I112:I114)</f>
        <v>90000</v>
      </c>
      <c r="J115" s="1396">
        <f t="shared" si="1"/>
        <v>0</v>
      </c>
      <c r="K115" s="668">
        <f>'Výdaje kapitol celkem'!CJ35</f>
        <v>90000</v>
      </c>
      <c r="L115" s="743">
        <f>+K115-I115</f>
        <v>0</v>
      </c>
      <c r="M115" s="862"/>
    </row>
    <row r="116" spans="1:13" ht="20.25" customHeight="1" outlineLevel="1" x14ac:dyDescent="0.25">
      <c r="A116" s="1415" t="s">
        <v>270</v>
      </c>
      <c r="B116" s="1416">
        <v>5171</v>
      </c>
      <c r="C116" s="1413" t="s">
        <v>446</v>
      </c>
      <c r="D116" s="1414">
        <v>416000</v>
      </c>
      <c r="E116" s="1414">
        <v>816000</v>
      </c>
      <c r="F116" s="1414">
        <v>816000</v>
      </c>
      <c r="G116" s="1414">
        <v>1066000</v>
      </c>
      <c r="H116" s="1414">
        <v>1066000</v>
      </c>
      <c r="I116" s="1414">
        <f>'[5]Kanalizace obnova'!$B$6</f>
        <v>1066000</v>
      </c>
      <c r="J116" s="1391">
        <f t="shared" si="1"/>
        <v>0</v>
      </c>
      <c r="K116" s="664"/>
      <c r="L116" s="743"/>
      <c r="M116" s="862"/>
    </row>
    <row r="117" spans="1:13" ht="20.25" customHeight="1" outlineLevel="1" x14ac:dyDescent="0.25">
      <c r="A117" s="1418" t="s">
        <v>270</v>
      </c>
      <c r="B117" s="1419">
        <v>5171</v>
      </c>
      <c r="C117" s="1420" t="s">
        <v>446</v>
      </c>
      <c r="D117" s="1423">
        <v>200000</v>
      </c>
      <c r="E117" s="1423"/>
      <c r="F117" s="1423"/>
      <c r="G117" s="1423">
        <v>300000</v>
      </c>
      <c r="H117" s="1423">
        <v>300000</v>
      </c>
      <c r="I117" s="1423">
        <f>'[5]Kanalizace obnova'!$B$7</f>
        <v>300000</v>
      </c>
      <c r="J117" s="1402">
        <f t="shared" si="1"/>
        <v>0</v>
      </c>
      <c r="K117" s="664"/>
      <c r="L117" s="743"/>
      <c r="M117" s="862"/>
    </row>
    <row r="118" spans="1:13" ht="20.25" customHeight="1" outlineLevel="1" x14ac:dyDescent="0.25">
      <c r="A118" s="1418" t="s">
        <v>270</v>
      </c>
      <c r="B118" s="1419">
        <v>5171</v>
      </c>
      <c r="C118" s="1400"/>
      <c r="D118" s="1423"/>
      <c r="E118" s="1423"/>
      <c r="F118" s="1423"/>
      <c r="G118" s="1423"/>
      <c r="H118" s="1423"/>
      <c r="I118" s="1423"/>
      <c r="J118" s="1406">
        <f t="shared" si="1"/>
        <v>0</v>
      </c>
      <c r="K118" s="664"/>
      <c r="L118" s="743"/>
      <c r="M118" s="862"/>
    </row>
    <row r="119" spans="1:13" ht="20.25" customHeight="1" thickBot="1" x14ac:dyDescent="0.3">
      <c r="A119" s="1404"/>
      <c r="B119" s="1405"/>
      <c r="C119" s="1394" t="s">
        <v>306</v>
      </c>
      <c r="D119" s="1395">
        <f>SUM(D116:D118)</f>
        <v>616000</v>
      </c>
      <c r="E119" s="1395">
        <v>816000</v>
      </c>
      <c r="F119" s="1395">
        <v>816000</v>
      </c>
      <c r="G119" s="1395">
        <f>SUM(G116:G118)</f>
        <v>1366000</v>
      </c>
      <c r="H119" s="1395">
        <v>1366000</v>
      </c>
      <c r="I119" s="1395">
        <f>SUM(I116:I118)</f>
        <v>1366000</v>
      </c>
      <c r="J119" s="1396">
        <f t="shared" si="1"/>
        <v>0</v>
      </c>
      <c r="K119" s="668">
        <f>'Výdaje kapitol celkem'!CG35</f>
        <v>1366000</v>
      </c>
      <c r="L119" s="743">
        <f>+K119-I119</f>
        <v>0</v>
      </c>
      <c r="M119" s="862"/>
    </row>
    <row r="120" spans="1:13" ht="20.25" customHeight="1" outlineLevel="1" x14ac:dyDescent="0.25">
      <c r="A120" s="1399" t="s">
        <v>243</v>
      </c>
      <c r="B120" s="1403">
        <v>5171</v>
      </c>
      <c r="C120" s="1400" t="s">
        <v>1238</v>
      </c>
      <c r="D120" s="1401">
        <v>0</v>
      </c>
      <c r="E120" s="1401">
        <v>500000</v>
      </c>
      <c r="F120" s="1401">
        <v>500000</v>
      </c>
      <c r="G120" s="1401">
        <v>100000</v>
      </c>
      <c r="H120" s="1401">
        <v>100000</v>
      </c>
      <c r="I120" s="1401">
        <f>+[4]Kanalizace!$B$23</f>
        <v>100000</v>
      </c>
      <c r="J120" s="1386">
        <f t="shared" si="1"/>
        <v>0</v>
      </c>
      <c r="K120" s="664"/>
      <c r="L120" s="743"/>
      <c r="M120" s="862"/>
    </row>
    <row r="121" spans="1:13" ht="20.25" hidden="1" customHeight="1" outlineLevel="1" x14ac:dyDescent="0.25">
      <c r="A121" s="1418" t="s">
        <v>243</v>
      </c>
      <c r="B121" s="1419">
        <v>5171</v>
      </c>
      <c r="C121" s="1400" t="s">
        <v>1791</v>
      </c>
      <c r="D121" s="1401">
        <v>0</v>
      </c>
      <c r="E121" s="1401">
        <v>200000</v>
      </c>
      <c r="F121" s="1401">
        <v>200000</v>
      </c>
      <c r="G121" s="1401">
        <v>0</v>
      </c>
      <c r="H121" s="1401">
        <v>0</v>
      </c>
      <c r="I121" s="1401">
        <f>+[4]Kanalizace!$B$24</f>
        <v>0</v>
      </c>
      <c r="J121" s="1402">
        <f t="shared" si="1"/>
        <v>0</v>
      </c>
      <c r="K121" s="664"/>
      <c r="L121" s="743"/>
      <c r="M121" s="862"/>
    </row>
    <row r="122" spans="1:13" ht="20.25" customHeight="1" outlineLevel="1" x14ac:dyDescent="0.25">
      <c r="A122" s="1418" t="s">
        <v>243</v>
      </c>
      <c r="B122" s="1419">
        <v>5171</v>
      </c>
      <c r="C122" s="1400" t="s">
        <v>1239</v>
      </c>
      <c r="D122" s="1401">
        <v>200000</v>
      </c>
      <c r="E122" s="1401">
        <v>200000</v>
      </c>
      <c r="F122" s="1401">
        <v>200000</v>
      </c>
      <c r="G122" s="1401">
        <v>140000</v>
      </c>
      <c r="H122" s="1401">
        <v>140000</v>
      </c>
      <c r="I122" s="1401">
        <f>+[4]Kanalizace!$B$26</f>
        <v>140000</v>
      </c>
      <c r="J122" s="1391">
        <f t="shared" si="1"/>
        <v>0</v>
      </c>
      <c r="K122" s="664"/>
      <c r="L122" s="743"/>
      <c r="M122" s="862"/>
    </row>
    <row r="123" spans="1:13" ht="20.25" customHeight="1" outlineLevel="1" x14ac:dyDescent="0.25">
      <c r="A123" s="1418" t="s">
        <v>243</v>
      </c>
      <c r="B123" s="1419">
        <v>5171</v>
      </c>
      <c r="C123" s="1400"/>
      <c r="D123" s="1423">
        <v>0</v>
      </c>
      <c r="E123" s="1423">
        <v>0</v>
      </c>
      <c r="F123" s="1423">
        <v>0</v>
      </c>
      <c r="G123" s="1423">
        <v>0</v>
      </c>
      <c r="H123" s="1423">
        <v>0</v>
      </c>
      <c r="I123" s="1423">
        <f>+[4]Kanalizace!$B$25</f>
        <v>0</v>
      </c>
      <c r="J123" s="1406">
        <f t="shared" si="1"/>
        <v>0</v>
      </c>
      <c r="K123" s="664"/>
      <c r="L123" s="743"/>
      <c r="M123" s="862"/>
    </row>
    <row r="124" spans="1:13" ht="20.25" customHeight="1" thickBot="1" x14ac:dyDescent="0.3">
      <c r="A124" s="1404"/>
      <c r="B124" s="1405"/>
      <c r="C124" s="1394" t="s">
        <v>885</v>
      </c>
      <c r="D124" s="1395">
        <f>SUM(D120:D123)</f>
        <v>200000</v>
      </c>
      <c r="E124" s="1395">
        <v>900000</v>
      </c>
      <c r="F124" s="1395">
        <v>900000</v>
      </c>
      <c r="G124" s="1395">
        <v>240000</v>
      </c>
      <c r="H124" s="1395">
        <v>240000</v>
      </c>
      <c r="I124" s="1395">
        <f>SUM(I120:I123)</f>
        <v>240000</v>
      </c>
      <c r="J124" s="1396">
        <f t="shared" si="1"/>
        <v>0</v>
      </c>
      <c r="K124" s="668">
        <f>'Výdaje kapitol celkem'!CD35</f>
        <v>240000</v>
      </c>
      <c r="L124" s="743">
        <f>+K124-I124</f>
        <v>0</v>
      </c>
      <c r="M124" s="862"/>
    </row>
    <row r="125" spans="1:13" ht="20.25" hidden="1" customHeight="1" outlineLevel="1" x14ac:dyDescent="0.25">
      <c r="A125" s="1382">
        <v>3114</v>
      </c>
      <c r="B125" s="1383">
        <v>5171</v>
      </c>
      <c r="C125" s="1384">
        <v>0</v>
      </c>
      <c r="D125" s="1385">
        <v>0</v>
      </c>
      <c r="E125" s="1385">
        <v>0</v>
      </c>
      <c r="F125" s="1385">
        <v>0</v>
      </c>
      <c r="G125" s="1385">
        <v>0</v>
      </c>
      <c r="H125" s="1385">
        <v>0</v>
      </c>
      <c r="I125" s="1385">
        <f>[3]č.p.65!$B$33</f>
        <v>0</v>
      </c>
      <c r="J125" s="1386">
        <f t="shared" si="1"/>
        <v>0</v>
      </c>
      <c r="K125" s="664"/>
      <c r="L125" s="743"/>
      <c r="M125" s="862"/>
    </row>
    <row r="126" spans="1:13" ht="20.25" hidden="1" customHeight="1" outlineLevel="1" x14ac:dyDescent="0.25">
      <c r="A126" s="1399">
        <v>3114</v>
      </c>
      <c r="B126" s="1403">
        <v>5171</v>
      </c>
      <c r="C126" s="1400">
        <v>0</v>
      </c>
      <c r="D126" s="1401">
        <v>0</v>
      </c>
      <c r="E126" s="1401">
        <v>0</v>
      </c>
      <c r="F126" s="1401">
        <v>0</v>
      </c>
      <c r="G126" s="1401">
        <v>0</v>
      </c>
      <c r="H126" s="1401">
        <v>0</v>
      </c>
      <c r="I126" s="1401">
        <f>[3]č.p.65!$B$34</f>
        <v>0</v>
      </c>
      <c r="J126" s="1402">
        <f t="shared" si="1"/>
        <v>0</v>
      </c>
      <c r="K126" s="664"/>
      <c r="L126" s="743"/>
      <c r="M126" s="862"/>
    </row>
    <row r="127" spans="1:13" ht="20.25" customHeight="1" outlineLevel="1" x14ac:dyDescent="0.25">
      <c r="A127" s="1399">
        <v>3114</v>
      </c>
      <c r="B127" s="1403">
        <v>5171</v>
      </c>
      <c r="C127" s="1400" t="s">
        <v>244</v>
      </c>
      <c r="D127" s="1401">
        <v>80000</v>
      </c>
      <c r="E127" s="1401">
        <v>80000</v>
      </c>
      <c r="F127" s="1401">
        <v>80000</v>
      </c>
      <c r="G127" s="1401">
        <v>80000</v>
      </c>
      <c r="H127" s="1401">
        <v>80000</v>
      </c>
      <c r="I127" s="1401">
        <f>+'[4]Č.p. 65'!$B$12</f>
        <v>80000</v>
      </c>
      <c r="J127" s="1391">
        <f t="shared" si="1"/>
        <v>0</v>
      </c>
      <c r="K127" s="664"/>
      <c r="L127" s="743"/>
      <c r="M127" s="862"/>
    </row>
    <row r="128" spans="1:13" ht="20.25" customHeight="1" outlineLevel="1" x14ac:dyDescent="0.25">
      <c r="A128" s="1415">
        <v>3114</v>
      </c>
      <c r="B128" s="1416">
        <v>5171</v>
      </c>
      <c r="C128" s="1413" t="s">
        <v>1240</v>
      </c>
      <c r="D128" s="1414">
        <v>130000</v>
      </c>
      <c r="E128" s="1414">
        <v>0</v>
      </c>
      <c r="F128" s="1414">
        <v>0</v>
      </c>
      <c r="G128" s="1414">
        <v>0</v>
      </c>
      <c r="H128" s="1414">
        <v>0</v>
      </c>
      <c r="I128" s="1414">
        <f>+'[4]Č.p. 65'!$B$13</f>
        <v>0</v>
      </c>
      <c r="J128" s="1391">
        <f t="shared" si="1"/>
        <v>0</v>
      </c>
      <c r="K128" s="664"/>
      <c r="L128" s="743"/>
      <c r="M128" s="862"/>
    </row>
    <row r="129" spans="1:13" ht="20.25" customHeight="1" thickBot="1" x14ac:dyDescent="0.3">
      <c r="A129" s="1404"/>
      <c r="B129" s="1405"/>
      <c r="C129" s="1394" t="s">
        <v>260</v>
      </c>
      <c r="D129" s="1395">
        <f>SUM(D125:D128)</f>
        <v>210000</v>
      </c>
      <c r="E129" s="1395">
        <v>80000</v>
      </c>
      <c r="F129" s="1395">
        <v>80000</v>
      </c>
      <c r="G129" s="1395">
        <v>80000</v>
      </c>
      <c r="H129" s="1395">
        <v>80000</v>
      </c>
      <c r="I129" s="1395">
        <f>SUM(I125:I128)</f>
        <v>80000</v>
      </c>
      <c r="J129" s="1396">
        <f t="shared" si="1"/>
        <v>0</v>
      </c>
      <c r="K129" s="668">
        <f>'Výdaje kapitol celkem'!AW35</f>
        <v>80000</v>
      </c>
      <c r="L129" s="743">
        <f>+K129-I129</f>
        <v>0</v>
      </c>
      <c r="M129" s="862"/>
    </row>
    <row r="130" spans="1:13" ht="20.25" customHeight="1" outlineLevel="1" x14ac:dyDescent="0.25">
      <c r="A130" s="1415" t="s">
        <v>246</v>
      </c>
      <c r="B130" s="1416">
        <v>5171</v>
      </c>
      <c r="C130" s="1413" t="s">
        <v>312</v>
      </c>
      <c r="D130" s="1414">
        <v>475000</v>
      </c>
      <c r="E130" s="1414">
        <v>537500</v>
      </c>
      <c r="F130" s="1414">
        <v>537500</v>
      </c>
      <c r="G130" s="1414">
        <v>1037500</v>
      </c>
      <c r="H130" s="1414">
        <v>1037500</v>
      </c>
      <c r="I130" s="1414">
        <f>'[5]Vodovod obnova'!$B$6</f>
        <v>1037500</v>
      </c>
      <c r="J130" s="1391">
        <f t="shared" si="1"/>
        <v>0</v>
      </c>
      <c r="K130" s="664"/>
      <c r="L130" s="743"/>
      <c r="M130" s="862"/>
    </row>
    <row r="131" spans="1:13" ht="20.25" customHeight="1" outlineLevel="1" x14ac:dyDescent="0.25">
      <c r="A131" s="1399" t="s">
        <v>246</v>
      </c>
      <c r="B131" s="1403">
        <v>5171</v>
      </c>
      <c r="C131" s="1400" t="s">
        <v>1159</v>
      </c>
      <c r="D131" s="1401">
        <v>0</v>
      </c>
      <c r="E131" s="1401">
        <v>0</v>
      </c>
      <c r="F131" s="1401">
        <v>0</v>
      </c>
      <c r="G131" s="1401">
        <v>0</v>
      </c>
      <c r="H131" s="1401">
        <v>0</v>
      </c>
      <c r="I131" s="1401">
        <f>'[5]Vodovod obnova'!$B$7</f>
        <v>0</v>
      </c>
      <c r="J131" s="1402">
        <f t="shared" si="1"/>
        <v>0</v>
      </c>
      <c r="K131" s="664"/>
      <c r="L131" s="743"/>
      <c r="M131" s="862"/>
    </row>
    <row r="132" spans="1:13" ht="20.25" hidden="1" customHeight="1" outlineLevel="1" x14ac:dyDescent="0.25">
      <c r="A132" s="1387" t="s">
        <v>246</v>
      </c>
      <c r="B132" s="1388">
        <v>5171</v>
      </c>
      <c r="C132" s="1389"/>
      <c r="D132" s="1398"/>
      <c r="E132" s="1398"/>
      <c r="F132" s="1398"/>
      <c r="G132" s="1398"/>
      <c r="H132" s="1398"/>
      <c r="I132" s="1398"/>
      <c r="J132" s="1397">
        <f t="shared" si="1"/>
        <v>0</v>
      </c>
      <c r="K132" s="664"/>
      <c r="L132" s="743"/>
      <c r="M132" s="862"/>
    </row>
    <row r="133" spans="1:13" ht="20.25" customHeight="1" thickBot="1" x14ac:dyDescent="0.3">
      <c r="A133" s="1418"/>
      <c r="B133" s="1419"/>
      <c r="C133" s="1425" t="s">
        <v>263</v>
      </c>
      <c r="D133" s="1421">
        <f>SUM(D130:D132)</f>
        <v>475000</v>
      </c>
      <c r="E133" s="1421">
        <v>537500</v>
      </c>
      <c r="F133" s="1421">
        <v>537500</v>
      </c>
      <c r="G133" s="1421">
        <v>1037500</v>
      </c>
      <c r="H133" s="1421">
        <v>1037500</v>
      </c>
      <c r="I133" s="1421">
        <f>SUM(I130:I132)</f>
        <v>1037500</v>
      </c>
      <c r="J133" s="1406">
        <f t="shared" si="1"/>
        <v>0</v>
      </c>
      <c r="K133" s="668">
        <f>'Výdaje kapitol celkem'!CA35</f>
        <v>1037500</v>
      </c>
      <c r="L133" s="743">
        <f>+K133-I133</f>
        <v>0</v>
      </c>
      <c r="M133" s="862"/>
    </row>
    <row r="134" spans="1:13" s="653" customFormat="1" ht="17.25" thickBot="1" x14ac:dyDescent="0.35">
      <c r="A134" s="2564" t="s">
        <v>264</v>
      </c>
      <c r="B134" s="2565"/>
      <c r="C134" s="2566"/>
      <c r="D134" s="1408">
        <f>+D133+D129+D124+D119+D115+D111+D107+D90+D85+D82+D79+D74+D70+D61+D56+D43+D40+D34+D30+D25+D18+D15+D12+D8+D53+D49+D46</f>
        <v>9536265</v>
      </c>
      <c r="E134" s="1408">
        <v>9333500</v>
      </c>
      <c r="F134" s="1408">
        <v>9333500</v>
      </c>
      <c r="G134" s="1408">
        <f>+G133+G129+G124+G119+G115+G111+G107+G90+G85+G82+G79+G74+G70+G61+G56+G43+G40+G34+G30+G25+G18+G15+G12+G8+G53+G49+G46</f>
        <v>8023500</v>
      </c>
      <c r="H134" s="1408">
        <v>10459980</v>
      </c>
      <c r="I134" s="1408">
        <f>+I133+I129+I124+I119+I115+I111+I107+I90+I85+I82+I79+I74+I70+I61+I56+I43+I40+I34+I30+I25+I18+I15+I12+I8+I53+I49+I46</f>
        <v>10309980</v>
      </c>
      <c r="J134" s="1409">
        <f t="shared" ref="J134" si="2">+I134-H134</f>
        <v>-150000</v>
      </c>
      <c r="K134" s="664"/>
      <c r="L134" s="702"/>
      <c r="M134" s="862"/>
    </row>
    <row r="135" spans="1:13" x14ac:dyDescent="0.25">
      <c r="A135" s="446"/>
      <c r="B135" s="446"/>
      <c r="C135" s="446"/>
      <c r="D135" s="527">
        <f>'Výdaje kapitol celkem'!D35</f>
        <v>9536265</v>
      </c>
      <c r="E135" s="527">
        <v>9333500</v>
      </c>
      <c r="F135" s="527">
        <v>9333500</v>
      </c>
      <c r="G135" s="527">
        <f>'Výdaje kapitol celkem'!G35</f>
        <v>8023500</v>
      </c>
      <c r="H135" s="527">
        <v>10459980</v>
      </c>
      <c r="I135" s="527">
        <f>'Výdaje kapitol celkem'!I35</f>
        <v>10309980</v>
      </c>
      <c r="J135" s="657"/>
      <c r="K135" s="664"/>
      <c r="L135" s="1436"/>
    </row>
    <row r="136" spans="1:13" s="769" customFormat="1" x14ac:dyDescent="0.25">
      <c r="A136" s="517"/>
      <c r="B136" s="517"/>
      <c r="C136" s="517" t="s">
        <v>265</v>
      </c>
      <c r="D136" s="657">
        <f>+D134-D135</f>
        <v>0</v>
      </c>
      <c r="E136" s="657">
        <v>0</v>
      </c>
      <c r="F136" s="657">
        <v>0</v>
      </c>
      <c r="G136" s="657">
        <v>0</v>
      </c>
      <c r="H136" s="657">
        <v>0</v>
      </c>
      <c r="I136" s="657">
        <f>+I134-I135</f>
        <v>0</v>
      </c>
      <c r="J136" s="657"/>
      <c r="K136" s="664"/>
      <c r="L136" s="1436"/>
    </row>
    <row r="137" spans="1:13" x14ac:dyDescent="0.25">
      <c r="A137" s="1441" t="s">
        <v>675</v>
      </c>
    </row>
  </sheetData>
  <sheetProtection algorithmName="SHA-512" hashValue="KOPzgfkYmuQEhgEqb9HiKYdeGmmMASOC6WmV5VMCExYUu8AwCynn0uL26nUctd3lOF0PgjXCo9VWJ7GoEGd7cQ==" saltValue="Eb8yWVAaDe96QoprwpMwXA==" spinCount="100000" sheet="1" objects="1" scenarios="1"/>
  <mergeCells count="2">
    <mergeCell ref="A2:C2"/>
    <mergeCell ref="A134:C134"/>
  </mergeCells>
  <pageMargins left="0.31496062992125984" right="0.31496062992125984" top="0.19685039370078741" bottom="0.19685039370078741" header="0.31496062992125984" footer="0.31496062992125984"/>
  <pageSetup paperSize="9" scale="74" fitToHeight="3" orientation="landscape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zoomScale="88" zoomScaleNormal="88" workbookViewId="0">
      <selection activeCell="M10" sqref="M10"/>
    </sheetView>
  </sheetViews>
  <sheetFormatPr defaultColWidth="9.140625" defaultRowHeight="13.5" x14ac:dyDescent="0.25"/>
  <cols>
    <col min="1" max="1" width="13.85546875" style="760" customWidth="1"/>
    <col min="2" max="2" width="8.85546875" style="760" customWidth="1"/>
    <col min="3" max="3" width="26.28515625" style="760" bestFit="1" customWidth="1"/>
    <col min="4" max="6" width="12.7109375" style="760" hidden="1" customWidth="1"/>
    <col min="7" max="8" width="12.7109375" style="760" customWidth="1"/>
    <col min="9" max="9" width="12.7109375" style="760" bestFit="1" customWidth="1"/>
    <col min="10" max="10" width="12.7109375" style="760" customWidth="1"/>
    <col min="11" max="11" width="12.7109375" style="1438" bestFit="1" customWidth="1"/>
    <col min="12" max="12" width="9.85546875" style="1000" customWidth="1"/>
    <col min="13" max="13" width="27.28515625" style="760" customWidth="1"/>
    <col min="14" max="16384" width="9.140625" style="760"/>
  </cols>
  <sheetData>
    <row r="1" spans="1:13" ht="16.5" x14ac:dyDescent="0.3">
      <c r="A1" s="445" t="s">
        <v>1427</v>
      </c>
    </row>
    <row r="2" spans="1:13" x14ac:dyDescent="0.25">
      <c r="A2" s="1442" t="s">
        <v>138</v>
      </c>
      <c r="B2" s="446"/>
      <c r="C2" s="446"/>
      <c r="D2" s="446"/>
      <c r="E2" s="446"/>
      <c r="F2" s="446"/>
      <c r="G2" s="446"/>
      <c r="H2" s="446"/>
      <c r="I2" s="446"/>
      <c r="J2" s="446"/>
      <c r="K2" s="1430"/>
      <c r="L2" s="1431"/>
      <c r="M2" s="446"/>
    </row>
    <row r="3" spans="1:13" ht="14.25" thickBot="1" x14ac:dyDescent="0.3">
      <c r="A3" s="1442"/>
      <c r="B3" s="446"/>
      <c r="C3" s="446"/>
      <c r="D3" s="446"/>
      <c r="E3" s="446"/>
      <c r="F3" s="446"/>
      <c r="G3" s="446"/>
      <c r="H3" s="446"/>
      <c r="I3" s="446"/>
      <c r="J3" s="446"/>
      <c r="K3" s="1434"/>
      <c r="L3" s="1435"/>
      <c r="M3" s="446"/>
    </row>
    <row r="4" spans="1:13" s="1447" customFormat="1" ht="27.75" thickBot="1" x14ac:dyDescent="0.25">
      <c r="A4" s="1377" t="s">
        <v>1</v>
      </c>
      <c r="B4" s="1378" t="s">
        <v>102</v>
      </c>
      <c r="C4" s="1443" t="s">
        <v>6</v>
      </c>
      <c r="D4" s="792" t="s">
        <v>1856</v>
      </c>
      <c r="E4" s="792" t="s">
        <v>1396</v>
      </c>
      <c r="F4" s="792" t="s">
        <v>1807</v>
      </c>
      <c r="G4" s="792" t="s">
        <v>1914</v>
      </c>
      <c r="H4" s="792" t="s">
        <v>2097</v>
      </c>
      <c r="I4" s="792" t="s">
        <v>2140</v>
      </c>
      <c r="J4" s="1444" t="s">
        <v>5</v>
      </c>
      <c r="K4" s="1445" t="s">
        <v>1150</v>
      </c>
      <c r="L4" s="1446" t="s">
        <v>935</v>
      </c>
      <c r="M4" s="1453" t="s">
        <v>681</v>
      </c>
    </row>
    <row r="5" spans="1:13" s="1454" customFormat="1" ht="24" customHeight="1" x14ac:dyDescent="0.25">
      <c r="A5" s="1448">
        <v>3113</v>
      </c>
      <c r="B5" s="1449">
        <v>5331</v>
      </c>
      <c r="C5" s="1450" t="s">
        <v>188</v>
      </c>
      <c r="D5" s="1451">
        <v>6143221</v>
      </c>
      <c r="E5" s="1451">
        <v>14070000</v>
      </c>
      <c r="F5" s="1451">
        <v>14070000</v>
      </c>
      <c r="G5" s="1451">
        <v>12870000</v>
      </c>
      <c r="H5" s="1451">
        <v>14470000</v>
      </c>
      <c r="I5" s="1451">
        <f>+'Výdaje kapitol celkem'!AT44</f>
        <v>14470000</v>
      </c>
      <c r="J5" s="1452">
        <f>+I5-H5</f>
        <v>0</v>
      </c>
      <c r="K5" s="668">
        <f>'Výdaje kapitol celkem'!AT44</f>
        <v>14470000</v>
      </c>
      <c r="L5" s="677">
        <f t="shared" ref="L5:L11" si="0">+K5-I5</f>
        <v>0</v>
      </c>
      <c r="M5" s="1453"/>
    </row>
    <row r="6" spans="1:13" ht="24" customHeight="1" x14ac:dyDescent="0.25">
      <c r="A6" s="1387" t="s">
        <v>302</v>
      </c>
      <c r="B6" s="1388">
        <v>5331</v>
      </c>
      <c r="C6" s="1389" t="s">
        <v>302</v>
      </c>
      <c r="D6" s="1390">
        <v>15351206</v>
      </c>
      <c r="E6" s="1390">
        <v>17189834.68</v>
      </c>
      <c r="F6" s="1390">
        <v>17189834.68</v>
      </c>
      <c r="G6" s="2430">
        <v>15775302.68</v>
      </c>
      <c r="H6" s="2430">
        <v>16799999.68</v>
      </c>
      <c r="I6" s="2430">
        <f>+'Výdaje kapitol celkem'!T44</f>
        <v>16799999.68</v>
      </c>
      <c r="J6" s="1455">
        <f t="shared" ref="J6:J12" si="1">+I6-H6</f>
        <v>0</v>
      </c>
      <c r="K6" s="668">
        <f>'Výdaje kapitol celkem'!T44</f>
        <v>16799999.68</v>
      </c>
      <c r="L6" s="677">
        <f t="shared" si="0"/>
        <v>0</v>
      </c>
      <c r="M6" s="446"/>
    </row>
    <row r="7" spans="1:13" ht="24" customHeight="1" x14ac:dyDescent="0.25">
      <c r="A7" s="1387">
        <v>3421</v>
      </c>
      <c r="B7" s="1388">
        <v>5331</v>
      </c>
      <c r="C7" s="1389" t="s">
        <v>190</v>
      </c>
      <c r="D7" s="1390">
        <v>867010</v>
      </c>
      <c r="E7" s="1390">
        <v>550000</v>
      </c>
      <c r="F7" s="1390">
        <v>550000</v>
      </c>
      <c r="G7" s="2430">
        <v>550000</v>
      </c>
      <c r="H7" s="2430">
        <v>550000</v>
      </c>
      <c r="I7" s="2430">
        <f>+'Výdaje kapitol celkem'!AZ44</f>
        <v>550000</v>
      </c>
      <c r="J7" s="1455">
        <f t="shared" si="1"/>
        <v>0</v>
      </c>
      <c r="K7" s="668">
        <f>'Výdaje kapitol celkem'!AZ44</f>
        <v>550000</v>
      </c>
      <c r="L7" s="677">
        <f t="shared" si="0"/>
        <v>0</v>
      </c>
      <c r="M7" s="1437"/>
    </row>
    <row r="8" spans="1:13" ht="24" customHeight="1" x14ac:dyDescent="0.25">
      <c r="A8" s="1387" t="s">
        <v>218</v>
      </c>
      <c r="B8" s="1388">
        <v>5331</v>
      </c>
      <c r="C8" s="1389" t="s">
        <v>1167</v>
      </c>
      <c r="D8" s="1390">
        <v>2200000</v>
      </c>
      <c r="E8" s="1390">
        <v>2600000</v>
      </c>
      <c r="F8" s="1390">
        <v>2600000</v>
      </c>
      <c r="G8" s="2430">
        <v>2400000</v>
      </c>
      <c r="H8" s="2430">
        <v>2400000</v>
      </c>
      <c r="I8" s="2430">
        <f>+'Výdaje kapitol celkem'!BF44</f>
        <v>2400000</v>
      </c>
      <c r="J8" s="1455">
        <f t="shared" si="1"/>
        <v>0</v>
      </c>
      <c r="K8" s="668">
        <f>'Výdaje kapitol celkem'!BF44</f>
        <v>2400000</v>
      </c>
      <c r="L8" s="677">
        <f t="shared" si="0"/>
        <v>0</v>
      </c>
      <c r="M8" s="446"/>
    </row>
    <row r="9" spans="1:13" ht="24" customHeight="1" x14ac:dyDescent="0.25">
      <c r="A9" s="1387" t="s">
        <v>219</v>
      </c>
      <c r="B9" s="1388">
        <v>5331</v>
      </c>
      <c r="C9" s="1389" t="s">
        <v>1168</v>
      </c>
      <c r="D9" s="1390">
        <v>1300000</v>
      </c>
      <c r="E9" s="1390">
        <v>0</v>
      </c>
      <c r="F9" s="1390">
        <v>0</v>
      </c>
      <c r="G9" s="2430">
        <v>0</v>
      </c>
      <c r="H9" s="2430">
        <v>0</v>
      </c>
      <c r="I9" s="2430">
        <f>+'Výdaje kapitol celkem'!BI44</f>
        <v>0</v>
      </c>
      <c r="J9" s="1455">
        <f t="shared" si="1"/>
        <v>0</v>
      </c>
      <c r="K9" s="668">
        <f>'Výdaje kapitol celkem'!BI44</f>
        <v>0</v>
      </c>
      <c r="L9" s="677" t="s">
        <v>718</v>
      </c>
      <c r="M9" s="446"/>
    </row>
    <row r="10" spans="1:13" ht="24" customHeight="1" x14ac:dyDescent="0.25">
      <c r="A10" s="1387" t="s">
        <v>1169</v>
      </c>
      <c r="B10" s="1388">
        <v>5331</v>
      </c>
      <c r="C10" s="1389" t="s">
        <v>1170</v>
      </c>
      <c r="D10" s="1390">
        <v>200000</v>
      </c>
      <c r="E10" s="1390">
        <v>200000</v>
      </c>
      <c r="F10" s="1390">
        <v>200000</v>
      </c>
      <c r="G10" s="2430">
        <v>200000</v>
      </c>
      <c r="H10" s="2430">
        <v>200000</v>
      </c>
      <c r="I10" s="2430">
        <f>+'Výdaje kapitol celkem'!BL44</f>
        <v>200000</v>
      </c>
      <c r="J10" s="1455">
        <f t="shared" si="1"/>
        <v>0</v>
      </c>
      <c r="K10" s="668">
        <f>'Výdaje kapitol celkem'!BL44</f>
        <v>200000</v>
      </c>
      <c r="L10" s="677">
        <f t="shared" si="0"/>
        <v>0</v>
      </c>
      <c r="M10" s="446"/>
    </row>
    <row r="11" spans="1:13" ht="24" customHeight="1" x14ac:dyDescent="0.25">
      <c r="A11" s="1387" t="s">
        <v>572</v>
      </c>
      <c r="B11" s="1388">
        <v>5331</v>
      </c>
      <c r="C11" s="1389" t="s">
        <v>1171</v>
      </c>
      <c r="D11" s="1390">
        <v>0</v>
      </c>
      <c r="E11" s="1390">
        <v>0</v>
      </c>
      <c r="F11" s="1390">
        <v>0</v>
      </c>
      <c r="G11" s="2430">
        <v>0</v>
      </c>
      <c r="H11" s="2430">
        <v>0</v>
      </c>
      <c r="I11" s="2430">
        <f>'Výdaje kapitol celkem'!BM44</f>
        <v>0</v>
      </c>
      <c r="J11" s="1455">
        <f t="shared" si="1"/>
        <v>0</v>
      </c>
      <c r="K11" s="668">
        <f>'Výdaje kapitol celkem'!BM44</f>
        <v>0</v>
      </c>
      <c r="L11" s="677">
        <f t="shared" si="0"/>
        <v>0</v>
      </c>
      <c r="M11" s="446"/>
    </row>
    <row r="12" spans="1:13" ht="18" customHeight="1" thickBot="1" x14ac:dyDescent="0.3">
      <c r="A12" s="1392"/>
      <c r="B12" s="1393"/>
      <c r="C12" s="1394" t="s">
        <v>138</v>
      </c>
      <c r="D12" s="1395">
        <f>SUM(D5:D11)</f>
        <v>26061437</v>
      </c>
      <c r="E12" s="1395">
        <v>34609834.68</v>
      </c>
      <c r="F12" s="1395">
        <v>34609834.68</v>
      </c>
      <c r="G12" s="1395">
        <v>31795302.68</v>
      </c>
      <c r="H12" s="1395">
        <v>34419999.68</v>
      </c>
      <c r="I12" s="1395">
        <f>SUM(I5:I11)</f>
        <v>34419999.68</v>
      </c>
      <c r="J12" s="1396">
        <f t="shared" si="1"/>
        <v>0</v>
      </c>
      <c r="K12" s="664"/>
      <c r="L12" s="1436"/>
      <c r="M12" s="446"/>
    </row>
    <row r="13" spans="1:13" x14ac:dyDescent="0.25">
      <c r="A13" s="446"/>
      <c r="B13" s="446"/>
      <c r="C13" s="446"/>
      <c r="D13" s="527">
        <f>'Výdaje kapitol celkem'!D44</f>
        <v>26061437</v>
      </c>
      <c r="E13" s="527">
        <v>34609834.68</v>
      </c>
      <c r="F13" s="527">
        <v>34609834.68</v>
      </c>
      <c r="G13" s="527">
        <v>31795302.68</v>
      </c>
      <c r="H13" s="527">
        <v>34419999.68</v>
      </c>
      <c r="I13" s="527">
        <f>'Výdaje kapitol celkem'!I44</f>
        <v>34419999.68</v>
      </c>
      <c r="J13" s="446"/>
      <c r="K13" s="664"/>
      <c r="L13" s="1436"/>
      <c r="M13" s="446"/>
    </row>
    <row r="14" spans="1:13" s="769" customFormat="1" x14ac:dyDescent="0.25">
      <c r="A14" s="517"/>
      <c r="B14" s="517"/>
      <c r="C14" s="517" t="s">
        <v>290</v>
      </c>
      <c r="D14" s="657">
        <f>+D13-D12</f>
        <v>0</v>
      </c>
      <c r="E14" s="657">
        <v>0</v>
      </c>
      <c r="F14" s="657">
        <v>0</v>
      </c>
      <c r="G14" s="657">
        <v>0</v>
      </c>
      <c r="H14" s="657">
        <v>0</v>
      </c>
      <c r="I14" s="657">
        <f>+I13-I12</f>
        <v>0</v>
      </c>
      <c r="J14" s="517"/>
      <c r="K14" s="664"/>
      <c r="L14" s="1436"/>
      <c r="M14" s="517"/>
    </row>
    <row r="15" spans="1:13" x14ac:dyDescent="0.25">
      <c r="K15" s="994"/>
      <c r="L15" s="1456"/>
    </row>
    <row r="16" spans="1:13" x14ac:dyDescent="0.25">
      <c r="L16" s="1456"/>
    </row>
    <row r="17" spans="11:12" x14ac:dyDescent="0.25">
      <c r="L17" s="1456"/>
    </row>
    <row r="18" spans="11:12" x14ac:dyDescent="0.25">
      <c r="K18" s="994"/>
      <c r="L18" s="1456"/>
    </row>
    <row r="19" spans="11:12" x14ac:dyDescent="0.25">
      <c r="L19" s="1456"/>
    </row>
    <row r="20" spans="11:12" x14ac:dyDescent="0.25">
      <c r="L20" s="1456"/>
    </row>
    <row r="21" spans="11:12" x14ac:dyDescent="0.25">
      <c r="K21" s="994"/>
      <c r="L21" s="1456"/>
    </row>
    <row r="22" spans="11:12" x14ac:dyDescent="0.25">
      <c r="L22" s="1456"/>
    </row>
    <row r="23" spans="11:12" x14ac:dyDescent="0.25">
      <c r="L23" s="1456"/>
    </row>
    <row r="24" spans="11:12" x14ac:dyDescent="0.25">
      <c r="K24" s="994"/>
      <c r="L24" s="1456"/>
    </row>
    <row r="25" spans="11:12" x14ac:dyDescent="0.25">
      <c r="L25" s="1456"/>
    </row>
    <row r="26" spans="11:12" x14ac:dyDescent="0.25">
      <c r="L26" s="1456"/>
    </row>
    <row r="27" spans="11:12" x14ac:dyDescent="0.25">
      <c r="K27" s="994"/>
      <c r="L27" s="1456"/>
    </row>
    <row r="28" spans="11:12" x14ac:dyDescent="0.25">
      <c r="L28" s="1456"/>
    </row>
    <row r="29" spans="11:12" x14ac:dyDescent="0.25">
      <c r="L29" s="1456"/>
    </row>
    <row r="30" spans="11:12" x14ac:dyDescent="0.25">
      <c r="K30" s="994"/>
      <c r="L30" s="1456"/>
    </row>
    <row r="31" spans="11:12" x14ac:dyDescent="0.25">
      <c r="L31" s="1456"/>
    </row>
    <row r="32" spans="11:12" x14ac:dyDescent="0.25">
      <c r="K32" s="994"/>
      <c r="L32" s="1456"/>
    </row>
    <row r="33" spans="11:12" x14ac:dyDescent="0.25">
      <c r="L33" s="1456"/>
    </row>
    <row r="34" spans="11:12" x14ac:dyDescent="0.25">
      <c r="L34" s="1456"/>
    </row>
    <row r="35" spans="11:12" x14ac:dyDescent="0.25">
      <c r="L35" s="1456"/>
    </row>
    <row r="36" spans="11:12" x14ac:dyDescent="0.25">
      <c r="L36" s="1456"/>
    </row>
    <row r="37" spans="11:12" x14ac:dyDescent="0.25">
      <c r="L37" s="1456"/>
    </row>
    <row r="38" spans="11:12" x14ac:dyDescent="0.25">
      <c r="K38" s="994"/>
      <c r="L38" s="1456"/>
    </row>
    <row r="39" spans="11:12" x14ac:dyDescent="0.25">
      <c r="L39" s="1456"/>
    </row>
    <row r="40" spans="11:12" x14ac:dyDescent="0.25">
      <c r="L40" s="1456"/>
    </row>
    <row r="41" spans="11:12" x14ac:dyDescent="0.25">
      <c r="K41" s="994"/>
      <c r="L41" s="1456"/>
    </row>
    <row r="42" spans="11:12" x14ac:dyDescent="0.25">
      <c r="L42" s="1456"/>
    </row>
    <row r="43" spans="11:12" x14ac:dyDescent="0.25">
      <c r="L43" s="1456"/>
    </row>
    <row r="44" spans="11:12" x14ac:dyDescent="0.25">
      <c r="K44" s="994"/>
      <c r="L44" s="1456"/>
    </row>
    <row r="45" spans="11:12" x14ac:dyDescent="0.25">
      <c r="L45" s="1456"/>
    </row>
    <row r="46" spans="11:12" x14ac:dyDescent="0.25">
      <c r="L46" s="1456"/>
    </row>
    <row r="47" spans="11:12" x14ac:dyDescent="0.25">
      <c r="K47" s="994"/>
      <c r="L47" s="1456"/>
    </row>
    <row r="48" spans="11:12" x14ac:dyDescent="0.25">
      <c r="L48" s="1456"/>
    </row>
    <row r="49" spans="11:12" x14ac:dyDescent="0.25">
      <c r="L49" s="1456"/>
    </row>
    <row r="50" spans="11:12" x14ac:dyDescent="0.25">
      <c r="L50" s="1456"/>
    </row>
    <row r="51" spans="11:12" x14ac:dyDescent="0.25">
      <c r="L51" s="1456"/>
    </row>
    <row r="52" spans="11:12" x14ac:dyDescent="0.25">
      <c r="K52" s="994"/>
      <c r="L52" s="1456"/>
    </row>
    <row r="53" spans="11:12" x14ac:dyDescent="0.25">
      <c r="L53" s="1456"/>
    </row>
    <row r="54" spans="11:12" x14ac:dyDescent="0.25">
      <c r="L54" s="1456"/>
    </row>
    <row r="55" spans="11:12" x14ac:dyDescent="0.25">
      <c r="K55" s="994"/>
      <c r="L55" s="1456"/>
    </row>
    <row r="56" spans="11:12" x14ac:dyDescent="0.25">
      <c r="L56" s="1456"/>
    </row>
    <row r="57" spans="11:12" x14ac:dyDescent="0.25">
      <c r="L57" s="1456"/>
    </row>
    <row r="58" spans="11:12" x14ac:dyDescent="0.25">
      <c r="L58" s="1456"/>
    </row>
    <row r="59" spans="11:12" x14ac:dyDescent="0.25">
      <c r="K59" s="994"/>
      <c r="L59" s="1456"/>
    </row>
    <row r="60" spans="11:12" x14ac:dyDescent="0.25">
      <c r="L60" s="1456"/>
    </row>
    <row r="61" spans="11:12" x14ac:dyDescent="0.25">
      <c r="L61" s="1456"/>
    </row>
    <row r="62" spans="11:12" x14ac:dyDescent="0.25">
      <c r="L62" s="1456"/>
    </row>
    <row r="63" spans="11:12" x14ac:dyDescent="0.25">
      <c r="K63" s="994"/>
      <c r="L63" s="1456"/>
    </row>
    <row r="64" spans="11:12" x14ac:dyDescent="0.25">
      <c r="L64" s="1456"/>
    </row>
    <row r="65" spans="11:12" x14ac:dyDescent="0.25">
      <c r="L65" s="1456"/>
    </row>
    <row r="66" spans="11:12" x14ac:dyDescent="0.25">
      <c r="L66" s="1456"/>
    </row>
    <row r="67" spans="11:12" x14ac:dyDescent="0.25">
      <c r="L67" s="1456"/>
    </row>
    <row r="68" spans="11:12" x14ac:dyDescent="0.25">
      <c r="L68" s="1456"/>
    </row>
    <row r="69" spans="11:12" x14ac:dyDescent="0.25">
      <c r="K69" s="994"/>
      <c r="L69" s="1456"/>
    </row>
    <row r="70" spans="11:12" x14ac:dyDescent="0.25">
      <c r="L70" s="1456"/>
    </row>
    <row r="71" spans="11:12" x14ac:dyDescent="0.25">
      <c r="L71" s="1456"/>
    </row>
    <row r="72" spans="11:12" x14ac:dyDescent="0.25">
      <c r="L72" s="1456"/>
    </row>
    <row r="73" spans="11:12" x14ac:dyDescent="0.25">
      <c r="L73" s="1456"/>
    </row>
    <row r="74" spans="11:12" x14ac:dyDescent="0.25">
      <c r="K74" s="994"/>
      <c r="L74" s="1456"/>
    </row>
    <row r="75" spans="11:12" x14ac:dyDescent="0.25">
      <c r="L75" s="1456"/>
    </row>
    <row r="76" spans="11:12" x14ac:dyDescent="0.25">
      <c r="L76" s="1456"/>
    </row>
    <row r="77" spans="11:12" x14ac:dyDescent="0.25">
      <c r="K77" s="994"/>
      <c r="L77" s="1456"/>
    </row>
    <row r="78" spans="11:12" x14ac:dyDescent="0.25">
      <c r="L78" s="1456"/>
    </row>
    <row r="79" spans="11:12" x14ac:dyDescent="0.25">
      <c r="L79" s="1456"/>
    </row>
    <row r="80" spans="11:12" x14ac:dyDescent="0.25">
      <c r="K80" s="994"/>
      <c r="L80" s="1456"/>
    </row>
    <row r="81" spans="11:12" x14ac:dyDescent="0.25">
      <c r="L81" s="1456"/>
    </row>
    <row r="82" spans="11:12" x14ac:dyDescent="0.25">
      <c r="L82" s="1456"/>
    </row>
    <row r="83" spans="11:12" x14ac:dyDescent="0.25">
      <c r="K83" s="994"/>
      <c r="L83" s="1456"/>
    </row>
    <row r="84" spans="11:12" x14ac:dyDescent="0.25">
      <c r="L84" s="1456"/>
    </row>
    <row r="85" spans="11:12" x14ac:dyDescent="0.25">
      <c r="L85" s="1456"/>
    </row>
    <row r="86" spans="11:12" x14ac:dyDescent="0.25">
      <c r="L86" s="1456"/>
    </row>
    <row r="87" spans="11:12" x14ac:dyDescent="0.25">
      <c r="K87" s="994"/>
      <c r="L87" s="1456"/>
    </row>
    <row r="88" spans="11:12" x14ac:dyDescent="0.25">
      <c r="L88" s="1456"/>
    </row>
    <row r="89" spans="11:12" x14ac:dyDescent="0.25">
      <c r="L89" s="1456"/>
    </row>
    <row r="90" spans="11:12" x14ac:dyDescent="0.25">
      <c r="K90" s="994"/>
      <c r="L90" s="1456"/>
    </row>
    <row r="91" spans="11:12" x14ac:dyDescent="0.25">
      <c r="L91" s="1456"/>
    </row>
    <row r="92" spans="11:12" x14ac:dyDescent="0.25">
      <c r="L92" s="1456"/>
    </row>
    <row r="93" spans="11:12" x14ac:dyDescent="0.25">
      <c r="K93" s="994"/>
      <c r="L93" s="1456"/>
    </row>
    <row r="94" spans="11:12" x14ac:dyDescent="0.25">
      <c r="L94" s="1456"/>
    </row>
    <row r="95" spans="11:12" x14ac:dyDescent="0.25">
      <c r="L95" s="1456"/>
    </row>
    <row r="96" spans="11:12" x14ac:dyDescent="0.25">
      <c r="K96" s="994"/>
      <c r="L96" s="1456"/>
    </row>
    <row r="97" spans="11:12" x14ac:dyDescent="0.25">
      <c r="K97" s="994"/>
      <c r="L97" s="1456"/>
    </row>
    <row r="98" spans="11:12" x14ac:dyDescent="0.25">
      <c r="K98" s="994"/>
      <c r="L98" s="1456"/>
    </row>
    <row r="99" spans="11:12" x14ac:dyDescent="0.25">
      <c r="K99" s="994"/>
      <c r="L99" s="1456"/>
    </row>
    <row r="100" spans="11:12" x14ac:dyDescent="0.25">
      <c r="K100" s="994"/>
      <c r="L100" s="1456"/>
    </row>
    <row r="101" spans="11:12" x14ac:dyDescent="0.25">
      <c r="K101" s="994"/>
      <c r="L101" s="1456"/>
    </row>
    <row r="102" spans="11:12" x14ac:dyDescent="0.25">
      <c r="L102" s="1456"/>
    </row>
    <row r="103" spans="11:12" x14ac:dyDescent="0.25">
      <c r="L103" s="1456"/>
    </row>
    <row r="104" spans="11:12" x14ac:dyDescent="0.25">
      <c r="L104" s="1456"/>
    </row>
    <row r="105" spans="11:12" x14ac:dyDescent="0.25">
      <c r="K105" s="994"/>
      <c r="L105" s="1456"/>
    </row>
    <row r="106" spans="11:12" x14ac:dyDescent="0.25">
      <c r="L106" s="1456"/>
    </row>
    <row r="107" spans="11:12" x14ac:dyDescent="0.25">
      <c r="L107" s="1456"/>
    </row>
    <row r="108" spans="11:12" x14ac:dyDescent="0.25">
      <c r="K108" s="994"/>
      <c r="L108" s="1456"/>
    </row>
    <row r="109" spans="11:12" x14ac:dyDescent="0.25">
      <c r="L109" s="1456"/>
    </row>
    <row r="110" spans="11:12" x14ac:dyDescent="0.25">
      <c r="L110" s="1456"/>
    </row>
    <row r="111" spans="11:12" x14ac:dyDescent="0.25">
      <c r="K111" s="994"/>
      <c r="L111" s="1456"/>
    </row>
    <row r="112" spans="11:12" x14ac:dyDescent="0.25">
      <c r="L112" s="1456"/>
    </row>
    <row r="113" spans="11:12" x14ac:dyDescent="0.25">
      <c r="L113" s="1456"/>
    </row>
    <row r="114" spans="11:12" x14ac:dyDescent="0.25">
      <c r="L114" s="1456"/>
    </row>
    <row r="115" spans="11:12" x14ac:dyDescent="0.25">
      <c r="L115" s="1456"/>
    </row>
    <row r="116" spans="11:12" x14ac:dyDescent="0.25">
      <c r="L116" s="1456"/>
    </row>
    <row r="117" spans="11:12" x14ac:dyDescent="0.25">
      <c r="K117" s="994"/>
      <c r="L117" s="1456"/>
    </row>
    <row r="118" spans="11:12" x14ac:dyDescent="0.25">
      <c r="L118" s="1456"/>
    </row>
    <row r="119" spans="11:12" x14ac:dyDescent="0.25">
      <c r="L119" s="1456"/>
    </row>
    <row r="120" spans="11:12" x14ac:dyDescent="0.25">
      <c r="L120" s="1456"/>
    </row>
    <row r="121" spans="11:12" x14ac:dyDescent="0.25">
      <c r="K121" s="994"/>
      <c r="L121" s="1456"/>
    </row>
    <row r="122" spans="11:12" x14ac:dyDescent="0.25">
      <c r="L122" s="1456"/>
    </row>
    <row r="123" spans="11:12" x14ac:dyDescent="0.25">
      <c r="L123" s="1456"/>
    </row>
    <row r="124" spans="11:12" x14ac:dyDescent="0.25">
      <c r="L124" s="1456"/>
    </row>
    <row r="125" spans="11:12" x14ac:dyDescent="0.25">
      <c r="K125" s="994"/>
      <c r="L125" s="1456"/>
    </row>
    <row r="126" spans="11:12" x14ac:dyDescent="0.25">
      <c r="L126" s="1456"/>
    </row>
    <row r="127" spans="11:12" x14ac:dyDescent="0.25">
      <c r="L127" s="1456"/>
    </row>
    <row r="128" spans="11:12" x14ac:dyDescent="0.25">
      <c r="K128" s="994"/>
      <c r="L128" s="1456"/>
    </row>
    <row r="129" spans="11:12" x14ac:dyDescent="0.25">
      <c r="L129" s="1456"/>
    </row>
    <row r="130" spans="11:12" x14ac:dyDescent="0.25">
      <c r="L130" s="1456"/>
    </row>
    <row r="131" spans="11:12" x14ac:dyDescent="0.25">
      <c r="K131" s="994"/>
      <c r="L131" s="1456"/>
    </row>
    <row r="132" spans="11:12" x14ac:dyDescent="0.25">
      <c r="L132" s="1456"/>
    </row>
    <row r="133" spans="11:12" x14ac:dyDescent="0.25">
      <c r="L133" s="1456"/>
    </row>
    <row r="134" spans="11:12" x14ac:dyDescent="0.25">
      <c r="L134" s="1456"/>
    </row>
    <row r="135" spans="11:12" x14ac:dyDescent="0.25">
      <c r="K135" s="994"/>
      <c r="L135" s="1456"/>
    </row>
    <row r="136" spans="11:12" x14ac:dyDescent="0.25">
      <c r="L136" s="1456"/>
    </row>
    <row r="137" spans="11:12" x14ac:dyDescent="0.25">
      <c r="L137" s="1456"/>
    </row>
    <row r="138" spans="11:12" x14ac:dyDescent="0.25">
      <c r="K138" s="994"/>
      <c r="L138" s="1456"/>
    </row>
    <row r="139" spans="11:12" x14ac:dyDescent="0.25">
      <c r="L139" s="1456"/>
    </row>
    <row r="140" spans="11:12" x14ac:dyDescent="0.25">
      <c r="L140" s="1456"/>
    </row>
    <row r="141" spans="11:12" x14ac:dyDescent="0.25">
      <c r="L141" s="1456"/>
    </row>
    <row r="142" spans="11:12" x14ac:dyDescent="0.25">
      <c r="K142" s="994"/>
      <c r="L142" s="1456"/>
    </row>
    <row r="143" spans="11:12" x14ac:dyDescent="0.25">
      <c r="L143" s="1456"/>
    </row>
    <row r="144" spans="11:12" x14ac:dyDescent="0.25">
      <c r="L144" s="1456"/>
    </row>
    <row r="145" spans="11:12" x14ac:dyDescent="0.25">
      <c r="L145" s="1456"/>
    </row>
    <row r="146" spans="11:12" x14ac:dyDescent="0.25">
      <c r="L146" s="1456"/>
    </row>
    <row r="147" spans="11:12" x14ac:dyDescent="0.25">
      <c r="K147" s="994"/>
      <c r="L147" s="1456"/>
    </row>
    <row r="148" spans="11:12" x14ac:dyDescent="0.25">
      <c r="L148" s="1456"/>
    </row>
    <row r="149" spans="11:12" x14ac:dyDescent="0.25">
      <c r="L149" s="1456"/>
    </row>
    <row r="150" spans="11:12" x14ac:dyDescent="0.25">
      <c r="K150" s="994"/>
      <c r="L150" s="1456"/>
    </row>
    <row r="151" spans="11:12" x14ac:dyDescent="0.25">
      <c r="L151" s="1456"/>
    </row>
    <row r="152" spans="11:12" x14ac:dyDescent="0.25">
      <c r="L152" s="1456"/>
    </row>
    <row r="153" spans="11:12" x14ac:dyDescent="0.25">
      <c r="K153" s="994"/>
      <c r="L153" s="1456"/>
    </row>
    <row r="154" spans="11:12" x14ac:dyDescent="0.25">
      <c r="L154" s="1456"/>
    </row>
    <row r="155" spans="11:12" x14ac:dyDescent="0.25">
      <c r="L155" s="1456"/>
    </row>
    <row r="156" spans="11:12" x14ac:dyDescent="0.25">
      <c r="K156" s="994"/>
      <c r="L156" s="1456"/>
    </row>
    <row r="157" spans="11:12" x14ac:dyDescent="0.25">
      <c r="L157" s="1456"/>
    </row>
    <row r="158" spans="11:12" x14ac:dyDescent="0.25">
      <c r="L158" s="1456"/>
    </row>
    <row r="159" spans="11:12" x14ac:dyDescent="0.25">
      <c r="L159" s="1456"/>
    </row>
    <row r="160" spans="11:12" x14ac:dyDescent="0.25">
      <c r="L160" s="1456"/>
    </row>
    <row r="161" spans="11:12" x14ac:dyDescent="0.25">
      <c r="K161" s="994"/>
      <c r="L161" s="1456"/>
    </row>
    <row r="162" spans="11:12" x14ac:dyDescent="0.25">
      <c r="L162" s="1456"/>
    </row>
    <row r="163" spans="11:12" x14ac:dyDescent="0.25">
      <c r="L163" s="1456"/>
    </row>
    <row r="164" spans="11:12" x14ac:dyDescent="0.25">
      <c r="L164" s="1456"/>
    </row>
    <row r="165" spans="11:12" x14ac:dyDescent="0.25">
      <c r="K165" s="994"/>
      <c r="L165" s="1456"/>
    </row>
    <row r="166" spans="11:12" x14ac:dyDescent="0.25">
      <c r="K166" s="994"/>
      <c r="L166" s="1457"/>
    </row>
  </sheetData>
  <sheetProtection algorithmName="SHA-512" hashValue="Bttlu8moZ3woAO/81LgDcP7Ii5LFF23NiWQe9DOPFFma4OaWCC4Xn3q8Qpy1ZtLx+3KvR71dxSUNT+lpHt2nRg==" saltValue="y/jFKz+0n1wol9WzZB+2hA==" spinCount="100000" sheet="1" objects="1" scenarios="1"/>
  <pageMargins left="0.70866141732283472" right="0.70866141732283472" top="0.78740157480314965" bottom="0.78740157480314965" header="0.31496062992125984" footer="0.31496062992125984"/>
  <pageSetup paperSize="9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49"/>
  <sheetViews>
    <sheetView zoomScale="82" zoomScaleNormal="82" workbookViewId="0">
      <selection activeCell="H23" sqref="H23"/>
    </sheetView>
  </sheetViews>
  <sheetFormatPr defaultColWidth="8.7109375" defaultRowHeight="15" customHeight="1" outlineLevelCol="1" x14ac:dyDescent="0.25"/>
  <cols>
    <col min="1" max="1" width="50.7109375" style="448" customWidth="1"/>
    <col min="2" max="4" width="15.7109375" style="481" bestFit="1" customWidth="1"/>
    <col min="5" max="5" width="15.5703125" style="448" bestFit="1" customWidth="1"/>
    <col min="6" max="6" width="15.7109375" style="448" bestFit="1" customWidth="1"/>
    <col min="7" max="7" width="21.7109375" style="448" bestFit="1" customWidth="1"/>
    <col min="8" max="8" width="15.7109375" style="448" bestFit="1" customWidth="1"/>
    <col min="9" max="12" width="21.7109375" style="448" bestFit="1" customWidth="1" outlineLevel="1"/>
    <col min="13" max="13" width="15.7109375" style="448" bestFit="1" customWidth="1" outlineLevel="1"/>
    <col min="14" max="17" width="21.7109375" style="448" bestFit="1" customWidth="1" outlineLevel="1"/>
    <col min="18" max="18" width="15.7109375" style="448" bestFit="1" customWidth="1" outlineLevel="1"/>
    <col min="19" max="22" width="21.7109375" style="448" bestFit="1" customWidth="1" outlineLevel="1"/>
    <col min="23" max="26" width="21.7109375" style="448" customWidth="1" outlineLevel="1"/>
    <col min="27" max="27" width="10.85546875" style="448" customWidth="1"/>
    <col min="28" max="28" width="8.85546875" style="448" customWidth="1"/>
    <col min="29" max="16384" width="8.7109375" style="448"/>
  </cols>
  <sheetData>
    <row r="1" spans="1:27" ht="13.5" x14ac:dyDescent="0.25"/>
    <row r="2" spans="1:27" s="1458" customFormat="1" ht="15.75" x14ac:dyDescent="0.3">
      <c r="B2" s="1459" t="s">
        <v>908</v>
      </c>
      <c r="C2" s="1460" t="s">
        <v>909</v>
      </c>
      <c r="D2" s="1461"/>
      <c r="E2" s="1461"/>
    </row>
    <row r="3" spans="1:27" s="1458" customFormat="1" ht="15.75" x14ac:dyDescent="0.3">
      <c r="A3" s="1458" t="s">
        <v>834</v>
      </c>
      <c r="B3" s="1462">
        <v>110000000</v>
      </c>
      <c r="D3" s="1461"/>
      <c r="E3" s="1461"/>
    </row>
    <row r="4" spans="1:27" s="608" customFormat="1" ht="15.75" x14ac:dyDescent="0.3">
      <c r="A4" s="608" t="s">
        <v>910</v>
      </c>
      <c r="C4" s="1463">
        <v>20000000</v>
      </c>
      <c r="D4" s="1462"/>
      <c r="E4" s="1462">
        <v>90000000</v>
      </c>
    </row>
    <row r="5" spans="1:27" s="608" customFormat="1" ht="15.75" x14ac:dyDescent="0.3">
      <c r="A5" s="608" t="s">
        <v>1152</v>
      </c>
      <c r="B5" s="1463">
        <v>30000000</v>
      </c>
      <c r="C5" s="1463"/>
      <c r="D5" s="1462"/>
      <c r="E5" s="1462"/>
    </row>
    <row r="6" spans="1:27" s="608" customFormat="1" ht="15.75" x14ac:dyDescent="0.3">
      <c r="A6" s="608" t="s">
        <v>2095</v>
      </c>
      <c r="B6" s="1463">
        <v>15000000</v>
      </c>
      <c r="C6" s="1463"/>
      <c r="D6" s="1462"/>
      <c r="E6" s="1462"/>
    </row>
    <row r="7" spans="1:27" s="608" customFormat="1" ht="15.75" x14ac:dyDescent="0.3">
      <c r="A7" s="608" t="s">
        <v>2095</v>
      </c>
      <c r="B7" s="1463">
        <v>2500000</v>
      </c>
      <c r="C7" s="1463"/>
      <c r="D7" s="1462"/>
      <c r="E7" s="1462"/>
    </row>
    <row r="8" spans="1:27" ht="14.25" thickBot="1" x14ac:dyDescent="0.3">
      <c r="A8" s="626"/>
      <c r="B8" s="626"/>
      <c r="C8" s="626"/>
      <c r="D8" s="626"/>
      <c r="E8" s="621"/>
      <c r="F8" s="626"/>
      <c r="G8" s="626"/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</row>
    <row r="9" spans="1:27" ht="15.75" x14ac:dyDescent="0.3">
      <c r="A9" s="1464" t="s">
        <v>835</v>
      </c>
      <c r="B9" s="1465">
        <v>2016</v>
      </c>
      <c r="C9" s="1466">
        <v>2017</v>
      </c>
      <c r="D9" s="1466">
        <v>2018</v>
      </c>
      <c r="E9" s="1467">
        <v>2019</v>
      </c>
      <c r="F9" s="1468">
        <v>2020</v>
      </c>
      <c r="G9" s="1469">
        <v>2021</v>
      </c>
      <c r="H9" s="1467">
        <v>2022</v>
      </c>
      <c r="I9" s="1470">
        <v>2023</v>
      </c>
      <c r="J9" s="1471">
        <v>2024</v>
      </c>
      <c r="K9" s="1471">
        <v>2025</v>
      </c>
      <c r="L9" s="1471">
        <v>2026</v>
      </c>
      <c r="M9" s="1472">
        <v>2027</v>
      </c>
      <c r="N9" s="1472">
        <v>2028</v>
      </c>
      <c r="O9" s="1472">
        <v>2029</v>
      </c>
      <c r="P9" s="1472">
        <v>2030</v>
      </c>
      <c r="Q9" s="1466">
        <v>2031</v>
      </c>
      <c r="R9" s="1466">
        <v>2032</v>
      </c>
      <c r="S9" s="1466">
        <v>2033</v>
      </c>
      <c r="T9" s="1466">
        <v>2034</v>
      </c>
      <c r="U9" s="1466">
        <v>2035</v>
      </c>
      <c r="V9" s="1473">
        <v>2036</v>
      </c>
      <c r="W9" s="1473">
        <v>2037</v>
      </c>
      <c r="X9" s="1473">
        <v>2038</v>
      </c>
      <c r="Y9" s="1473">
        <v>2040</v>
      </c>
      <c r="Z9" s="1473">
        <v>2041</v>
      </c>
      <c r="AA9" s="1474"/>
    </row>
    <row r="10" spans="1:27" s="481" customFormat="1" ht="13.5" x14ac:dyDescent="0.25">
      <c r="A10" s="1475" t="s">
        <v>836</v>
      </c>
      <c r="B10" s="1476"/>
      <c r="C10" s="865">
        <v>46524.695976266659</v>
      </c>
      <c r="D10" s="865">
        <v>464498.05917600001</v>
      </c>
      <c r="E10" s="1477">
        <f>0.0056*B3*0.25</f>
        <v>154000</v>
      </c>
      <c r="F10" s="1476"/>
      <c r="G10" s="865"/>
      <c r="H10" s="1478"/>
      <c r="I10" s="1476"/>
      <c r="J10" s="865"/>
      <c r="K10" s="865"/>
      <c r="L10" s="865"/>
      <c r="M10" s="865"/>
      <c r="N10" s="865"/>
      <c r="O10" s="865"/>
      <c r="P10" s="865"/>
      <c r="Q10" s="865"/>
      <c r="R10" s="865"/>
      <c r="S10" s="865"/>
      <c r="T10" s="865"/>
      <c r="U10" s="865"/>
      <c r="V10" s="1477"/>
      <c r="W10" s="1477"/>
      <c r="X10" s="1477"/>
      <c r="Y10" s="1477"/>
      <c r="Z10" s="1477"/>
      <c r="AA10" s="626"/>
    </row>
    <row r="11" spans="1:27" s="481" customFormat="1" ht="13.5" x14ac:dyDescent="0.25">
      <c r="A11" s="1475" t="s">
        <v>837</v>
      </c>
      <c r="B11" s="1476"/>
      <c r="C11" s="865">
        <v>1554732</v>
      </c>
      <c r="D11" s="865">
        <v>454732</v>
      </c>
      <c r="E11" s="1477"/>
      <c r="F11" s="1476"/>
      <c r="G11" s="865"/>
      <c r="H11" s="1478"/>
      <c r="I11" s="1476"/>
      <c r="J11" s="865"/>
      <c r="K11" s="865"/>
      <c r="L11" s="865"/>
      <c r="M11" s="865"/>
      <c r="N11" s="865"/>
      <c r="O11" s="865"/>
      <c r="P11" s="865"/>
      <c r="Q11" s="865"/>
      <c r="R11" s="865"/>
      <c r="S11" s="865"/>
      <c r="T11" s="865"/>
      <c r="U11" s="865"/>
      <c r="V11" s="1477"/>
      <c r="W11" s="1477"/>
      <c r="X11" s="1477"/>
      <c r="Y11" s="1477"/>
      <c r="Z11" s="1477"/>
      <c r="AA11" s="626"/>
    </row>
    <row r="12" spans="1:27" s="1483" customFormat="1" ht="13.5" x14ac:dyDescent="0.25">
      <c r="A12" s="1479" t="s">
        <v>838</v>
      </c>
      <c r="B12" s="1480"/>
      <c r="C12" s="876"/>
      <c r="D12" s="876"/>
      <c r="E12" s="1481">
        <v>1834352</v>
      </c>
      <c r="F12" s="1480">
        <f>0.009*E26</f>
        <v>794571.4439999999</v>
      </c>
      <c r="G12" s="876">
        <f t="shared" ref="G12:T12" si="0">0.009*F26</f>
        <v>748285.77599999995</v>
      </c>
      <c r="H12" s="1482">
        <f t="shared" si="0"/>
        <v>702000.10799999989</v>
      </c>
      <c r="I12" s="1480">
        <f t="shared" si="0"/>
        <v>655714.43999999994</v>
      </c>
      <c r="J12" s="876">
        <f t="shared" si="0"/>
        <v>609428.772</v>
      </c>
      <c r="K12" s="876">
        <f t="shared" si="0"/>
        <v>563143.10399999993</v>
      </c>
      <c r="L12" s="876">
        <f t="shared" si="0"/>
        <v>516857.43599999999</v>
      </c>
      <c r="M12" s="876">
        <f t="shared" si="0"/>
        <v>470571.76799999998</v>
      </c>
      <c r="N12" s="876">
        <f t="shared" si="0"/>
        <v>424286.1</v>
      </c>
      <c r="O12" s="876">
        <f t="shared" si="0"/>
        <v>378000.43199999997</v>
      </c>
      <c r="P12" s="876">
        <f t="shared" si="0"/>
        <v>331714.76399999997</v>
      </c>
      <c r="Q12" s="876">
        <f t="shared" si="0"/>
        <v>285429.09599999996</v>
      </c>
      <c r="R12" s="876">
        <f t="shared" si="0"/>
        <v>239143.42799999999</v>
      </c>
      <c r="S12" s="876">
        <f t="shared" si="0"/>
        <v>192857.75999999998</v>
      </c>
      <c r="T12" s="876">
        <f t="shared" si="0"/>
        <v>146572.09199999998</v>
      </c>
      <c r="U12" s="876">
        <f>0.009*T26-2041</f>
        <v>98245.423999999999</v>
      </c>
      <c r="V12" s="1481"/>
      <c r="W12" s="1481"/>
      <c r="X12" s="1481"/>
      <c r="Y12" s="1481"/>
      <c r="Z12" s="1481"/>
      <c r="AA12" s="626"/>
    </row>
    <row r="13" spans="1:27" s="1483" customFormat="1" ht="13.5" x14ac:dyDescent="0.25">
      <c r="A13" s="1479" t="s">
        <v>839</v>
      </c>
      <c r="B13" s="1480"/>
      <c r="C13" s="876"/>
      <c r="D13" s="876"/>
      <c r="E13" s="1481">
        <f>428571*4+C4</f>
        <v>21714284</v>
      </c>
      <c r="F13" s="1480">
        <f>428571*12</f>
        <v>5142852</v>
      </c>
      <c r="G13" s="876">
        <f t="shared" ref="G13:U13" si="1">428571*12</f>
        <v>5142852</v>
      </c>
      <c r="H13" s="1482">
        <f t="shared" si="1"/>
        <v>5142852</v>
      </c>
      <c r="I13" s="1480">
        <f t="shared" si="1"/>
        <v>5142852</v>
      </c>
      <c r="J13" s="876">
        <f t="shared" si="1"/>
        <v>5142852</v>
      </c>
      <c r="K13" s="876">
        <f t="shared" si="1"/>
        <v>5142852</v>
      </c>
      <c r="L13" s="876">
        <f t="shared" si="1"/>
        <v>5142852</v>
      </c>
      <c r="M13" s="876">
        <f t="shared" si="1"/>
        <v>5142852</v>
      </c>
      <c r="N13" s="876">
        <f t="shared" si="1"/>
        <v>5142852</v>
      </c>
      <c r="O13" s="876">
        <f t="shared" si="1"/>
        <v>5142852</v>
      </c>
      <c r="P13" s="876">
        <f t="shared" si="1"/>
        <v>5142852</v>
      </c>
      <c r="Q13" s="876">
        <f t="shared" si="1"/>
        <v>5142852</v>
      </c>
      <c r="R13" s="876">
        <f t="shared" si="1"/>
        <v>5142852</v>
      </c>
      <c r="S13" s="876">
        <f t="shared" si="1"/>
        <v>5142852</v>
      </c>
      <c r="T13" s="876">
        <f t="shared" si="1"/>
        <v>5142852</v>
      </c>
      <c r="U13" s="876">
        <f t="shared" si="1"/>
        <v>5142852</v>
      </c>
      <c r="V13" s="1481">
        <f>428571*12+90</f>
        <v>5142942</v>
      </c>
      <c r="W13" s="1481">
        <f t="shared" ref="W13:Z13" si="2">428571*12+90</f>
        <v>5142942</v>
      </c>
      <c r="X13" s="1481">
        <f t="shared" si="2"/>
        <v>5142942</v>
      </c>
      <c r="Y13" s="1481">
        <f t="shared" si="2"/>
        <v>5142942</v>
      </c>
      <c r="Z13" s="1481">
        <f t="shared" si="2"/>
        <v>5142942</v>
      </c>
      <c r="AA13" s="626"/>
    </row>
    <row r="14" spans="1:27" s="1489" customFormat="1" ht="13.5" x14ac:dyDescent="0.25">
      <c r="A14" s="1484" t="s">
        <v>840</v>
      </c>
      <c r="B14" s="1485"/>
      <c r="C14" s="1486">
        <v>1455000</v>
      </c>
      <c r="D14" s="1486">
        <f t="shared" ref="D14:I14" si="3">+C25*0.0122</f>
        <v>821839.22620000003</v>
      </c>
      <c r="E14" s="1487">
        <f t="shared" si="3"/>
        <v>682648.30379999999</v>
      </c>
      <c r="F14" s="1485">
        <f t="shared" si="3"/>
        <v>543457.38140000007</v>
      </c>
      <c r="G14" s="1486">
        <f t="shared" si="3"/>
        <v>404266.45900000003</v>
      </c>
      <c r="H14" s="1488">
        <f t="shared" si="3"/>
        <v>265075.53659999999</v>
      </c>
      <c r="I14" s="1485">
        <f t="shared" si="3"/>
        <v>125884.61420000001</v>
      </c>
      <c r="J14" s="1486"/>
      <c r="K14" s="1486"/>
      <c r="L14" s="1486"/>
      <c r="M14" s="1486"/>
      <c r="N14" s="1486"/>
      <c r="O14" s="1486"/>
      <c r="P14" s="1486"/>
      <c r="Q14" s="1486"/>
      <c r="R14" s="1486"/>
      <c r="S14" s="1486"/>
      <c r="T14" s="1486"/>
      <c r="U14" s="1486"/>
      <c r="V14" s="1487"/>
      <c r="W14" s="1487"/>
      <c r="X14" s="1487"/>
      <c r="Y14" s="1487"/>
      <c r="Z14" s="1487"/>
      <c r="AA14" s="626"/>
    </row>
    <row r="15" spans="1:27" s="1489" customFormat="1" ht="13.5" x14ac:dyDescent="0.25">
      <c r="A15" s="1484" t="s">
        <v>841</v>
      </c>
      <c r="B15" s="1485"/>
      <c r="C15" s="1486">
        <v>11409092</v>
      </c>
      <c r="D15" s="1486">
        <v>11409092</v>
      </c>
      <c r="E15" s="1487">
        <f>11409092</f>
        <v>11409092</v>
      </c>
      <c r="F15" s="1485">
        <v>11409092</v>
      </c>
      <c r="G15" s="1486">
        <v>11409092</v>
      </c>
      <c r="H15" s="1488">
        <v>11409092</v>
      </c>
      <c r="I15" s="1485"/>
      <c r="J15" s="1486"/>
      <c r="K15" s="1486"/>
      <c r="L15" s="1486"/>
      <c r="M15" s="1486"/>
      <c r="N15" s="1486"/>
      <c r="O15" s="1486"/>
      <c r="P15" s="1486"/>
      <c r="Q15" s="1486"/>
      <c r="R15" s="1486"/>
      <c r="S15" s="1486"/>
      <c r="T15" s="1486"/>
      <c r="U15" s="1486"/>
      <c r="V15" s="1487"/>
      <c r="W15" s="1487"/>
      <c r="X15" s="1487"/>
      <c r="Y15" s="1487"/>
      <c r="Z15" s="1487"/>
      <c r="AA15" s="626"/>
    </row>
    <row r="16" spans="1:27" s="481" customFormat="1" ht="13.5" hidden="1" x14ac:dyDescent="0.25">
      <c r="A16" s="1475" t="s">
        <v>842</v>
      </c>
      <c r="B16" s="1476"/>
      <c r="C16" s="865">
        <v>3600000</v>
      </c>
      <c r="D16" s="865">
        <v>3640000</v>
      </c>
      <c r="E16" s="1477">
        <v>1500000</v>
      </c>
      <c r="F16" s="1476">
        <v>1500000</v>
      </c>
      <c r="G16" s="865"/>
      <c r="H16" s="1477"/>
      <c r="I16" s="1476"/>
      <c r="J16" s="865"/>
      <c r="K16" s="865"/>
      <c r="L16" s="865"/>
      <c r="M16" s="865"/>
      <c r="N16" s="865"/>
      <c r="O16" s="865"/>
      <c r="P16" s="865"/>
      <c r="Q16" s="865"/>
      <c r="R16" s="865"/>
      <c r="S16" s="865"/>
      <c r="T16" s="865"/>
      <c r="U16" s="865"/>
      <c r="V16" s="1477"/>
      <c r="W16" s="1477"/>
      <c r="X16" s="1477"/>
      <c r="Y16" s="1477"/>
      <c r="Z16" s="1477"/>
      <c r="AA16" s="626"/>
    </row>
    <row r="17" spans="1:27" s="1495" customFormat="1" ht="13.5" x14ac:dyDescent="0.25">
      <c r="A17" s="1490" t="s">
        <v>1164</v>
      </c>
      <c r="B17" s="1491"/>
      <c r="C17" s="1492"/>
      <c r="D17" s="1492"/>
      <c r="E17" s="1493">
        <f>+B5*0.0251</f>
        <v>753000</v>
      </c>
      <c r="F17" s="1491">
        <f>+E27*0.0251</f>
        <v>753000</v>
      </c>
      <c r="G17" s="1492">
        <f t="shared" ref="G17:T17" si="4">+F27*0.0251</f>
        <v>753000</v>
      </c>
      <c r="H17" s="1493">
        <f t="shared" si="4"/>
        <v>710377.18799999997</v>
      </c>
      <c r="I17" s="1491">
        <f t="shared" si="4"/>
        <v>653546.772</v>
      </c>
      <c r="J17" s="1492">
        <f t="shared" si="4"/>
        <v>596716.35600000003</v>
      </c>
      <c r="K17" s="1492">
        <f t="shared" si="4"/>
        <v>539885.94000000006</v>
      </c>
      <c r="L17" s="1492">
        <f t="shared" si="4"/>
        <v>483055.52400000003</v>
      </c>
      <c r="M17" s="1492">
        <f t="shared" si="4"/>
        <v>426225.10800000001</v>
      </c>
      <c r="N17" s="1492">
        <f t="shared" si="4"/>
        <v>369394.69200000004</v>
      </c>
      <c r="O17" s="1492">
        <f t="shared" si="4"/>
        <v>312564.27600000001</v>
      </c>
      <c r="P17" s="1492">
        <f t="shared" si="4"/>
        <v>255733.86000000002</v>
      </c>
      <c r="Q17" s="1492">
        <f t="shared" si="4"/>
        <v>198903.44400000002</v>
      </c>
      <c r="R17" s="1492">
        <f t="shared" si="4"/>
        <v>142073.02799999999</v>
      </c>
      <c r="S17" s="1492">
        <f t="shared" si="4"/>
        <v>85242.612000000008</v>
      </c>
      <c r="T17" s="1492">
        <f t="shared" si="4"/>
        <v>28412.196</v>
      </c>
      <c r="U17" s="1492"/>
      <c r="V17" s="1493"/>
      <c r="W17" s="1493"/>
      <c r="X17" s="1493"/>
      <c r="Y17" s="1493"/>
      <c r="Z17" s="1493"/>
      <c r="AA17" s="1494"/>
    </row>
    <row r="18" spans="1:27" s="1495" customFormat="1" ht="12" customHeight="1" x14ac:dyDescent="0.25">
      <c r="A18" s="1490" t="s">
        <v>1165</v>
      </c>
      <c r="B18" s="1491"/>
      <c r="C18" s="1492"/>
      <c r="D18" s="1492"/>
      <c r="E18" s="1493"/>
      <c r="F18" s="1491"/>
      <c r="G18" s="1492">
        <f>566040*3</f>
        <v>1698120</v>
      </c>
      <c r="H18" s="1493">
        <f>566040*4</f>
        <v>2264160</v>
      </c>
      <c r="I18" s="1491">
        <v>2264160</v>
      </c>
      <c r="J18" s="1492">
        <v>2264160</v>
      </c>
      <c r="K18" s="1492">
        <v>2264160</v>
      </c>
      <c r="L18" s="1492">
        <v>2264160</v>
      </c>
      <c r="M18" s="1492">
        <v>2264160</v>
      </c>
      <c r="N18" s="1492">
        <v>2264160</v>
      </c>
      <c r="O18" s="1492">
        <v>2264160</v>
      </c>
      <c r="P18" s="1492">
        <v>2264160</v>
      </c>
      <c r="Q18" s="1492">
        <v>2264160</v>
      </c>
      <c r="R18" s="1492">
        <v>2264160</v>
      </c>
      <c r="S18" s="1492">
        <v>2264160</v>
      </c>
      <c r="T18" s="1492">
        <f>2264160-1132200</f>
        <v>1131960</v>
      </c>
      <c r="U18" s="1492"/>
      <c r="V18" s="1493"/>
      <c r="W18" s="1493"/>
      <c r="X18" s="1493"/>
      <c r="Y18" s="1493"/>
      <c r="Z18" s="1493"/>
      <c r="AA18" s="1494"/>
    </row>
    <row r="19" spans="1:27" s="1776" customFormat="1" ht="12" customHeight="1" x14ac:dyDescent="0.25">
      <c r="A19" s="2236" t="s">
        <v>2091</v>
      </c>
      <c r="B19" s="2237"/>
      <c r="C19" s="2238"/>
      <c r="D19" s="2238"/>
      <c r="E19" s="2239"/>
      <c r="F19" s="2237">
        <v>135000</v>
      </c>
      <c r="G19" s="2238">
        <v>131220</v>
      </c>
      <c r="H19" s="2239">
        <v>125819.99999999999</v>
      </c>
      <c r="I19" s="2237">
        <v>119339.99999999999</v>
      </c>
      <c r="J19" s="2238">
        <v>112859.99999999999</v>
      </c>
      <c r="K19" s="2238">
        <v>106379.99999999999</v>
      </c>
      <c r="L19" s="2238">
        <v>99899.999999999985</v>
      </c>
      <c r="M19" s="2238">
        <v>93420</v>
      </c>
      <c r="N19" s="2238">
        <v>86940</v>
      </c>
      <c r="O19" s="2238">
        <v>80460</v>
      </c>
      <c r="P19" s="2238">
        <v>73980</v>
      </c>
      <c r="Q19" s="2238">
        <v>67500</v>
      </c>
      <c r="R19" s="2238">
        <v>61019.999999999993</v>
      </c>
      <c r="S19" s="2238">
        <v>54539.999999999993</v>
      </c>
      <c r="T19" s="2238">
        <v>48060</v>
      </c>
      <c r="U19" s="2238">
        <v>40500</v>
      </c>
      <c r="V19" s="2239">
        <v>32940</v>
      </c>
      <c r="W19" s="2239">
        <v>25379.999999999996</v>
      </c>
      <c r="X19" s="2239">
        <v>17820</v>
      </c>
      <c r="Y19" s="2239">
        <v>10260</v>
      </c>
      <c r="Z19" s="2239">
        <v>7739.9999999999991</v>
      </c>
      <c r="AA19" s="2240"/>
    </row>
    <row r="20" spans="1:27" s="1776" customFormat="1" ht="12" customHeight="1" x14ac:dyDescent="0.25">
      <c r="A20" s="2236" t="s">
        <v>2092</v>
      </c>
      <c r="B20" s="2237"/>
      <c r="C20" s="2238"/>
      <c r="D20" s="2238"/>
      <c r="E20" s="2239"/>
      <c r="F20" s="2237">
        <v>420000</v>
      </c>
      <c r="G20" s="2238">
        <f>12*50000</f>
        <v>600000</v>
      </c>
      <c r="H20" s="2239">
        <f>12*60000</f>
        <v>720000</v>
      </c>
      <c r="I20" s="2237">
        <v>720000</v>
      </c>
      <c r="J20" s="2238">
        <v>720000</v>
      </c>
      <c r="K20" s="2238">
        <v>720000</v>
      </c>
      <c r="L20" s="2238">
        <v>720000</v>
      </c>
      <c r="M20" s="2238">
        <v>720000</v>
      </c>
      <c r="N20" s="2238">
        <v>720000</v>
      </c>
      <c r="O20" s="2238">
        <v>720000</v>
      </c>
      <c r="P20" s="2238">
        <v>720000</v>
      </c>
      <c r="Q20" s="2238">
        <v>720000</v>
      </c>
      <c r="R20" s="2238">
        <v>720000</v>
      </c>
      <c r="S20" s="2238">
        <v>720000</v>
      </c>
      <c r="T20" s="2238">
        <f>12*70000</f>
        <v>840000</v>
      </c>
      <c r="U20" s="2238">
        <v>840000</v>
      </c>
      <c r="V20" s="2239">
        <v>840000</v>
      </c>
      <c r="W20" s="2239">
        <v>840000</v>
      </c>
      <c r="X20" s="2239">
        <v>840000</v>
      </c>
      <c r="Y20" s="2239">
        <f>4*70000</f>
        <v>280000</v>
      </c>
      <c r="Z20" s="2239">
        <v>20000</v>
      </c>
      <c r="AA20" s="2240"/>
    </row>
    <row r="21" spans="1:27" s="1776" customFormat="1" ht="12" customHeight="1" x14ac:dyDescent="0.25">
      <c r="A21" s="2236" t="s">
        <v>2094</v>
      </c>
      <c r="B21" s="2237"/>
      <c r="C21" s="2238"/>
      <c r="D21" s="2238"/>
      <c r="E21" s="2239"/>
      <c r="F21" s="2237">
        <f>2500000*0.009</f>
        <v>22500</v>
      </c>
      <c r="G21" s="2238">
        <v>21749.94</v>
      </c>
      <c r="H21" s="2239">
        <v>20249.82</v>
      </c>
      <c r="I21" s="2237">
        <v>18749.699999999997</v>
      </c>
      <c r="J21" s="2238">
        <v>17249.579999999998</v>
      </c>
      <c r="K21" s="2238">
        <v>15749.46</v>
      </c>
      <c r="L21" s="2238">
        <v>14249.339999999998</v>
      </c>
      <c r="M21" s="2238">
        <v>12749.22</v>
      </c>
      <c r="N21" s="2238">
        <v>11249.099999999999</v>
      </c>
      <c r="O21" s="2238">
        <v>9748.98</v>
      </c>
      <c r="P21" s="2238">
        <v>8248.8599999999988</v>
      </c>
      <c r="Q21" s="2238">
        <v>6748.74</v>
      </c>
      <c r="R21" s="2238">
        <v>5248.62</v>
      </c>
      <c r="S21" s="2238">
        <v>3748.4999999999995</v>
      </c>
      <c r="T21" s="2238">
        <v>2248.3799999999997</v>
      </c>
      <c r="U21" s="2238">
        <v>748.26</v>
      </c>
      <c r="V21" s="2239"/>
      <c r="W21" s="2239"/>
      <c r="X21" s="2239"/>
      <c r="Y21" s="2239"/>
      <c r="Z21" s="2239"/>
      <c r="AA21" s="2240"/>
    </row>
    <row r="22" spans="1:27" s="1776" customFormat="1" ht="12" customHeight="1" x14ac:dyDescent="0.25">
      <c r="A22" s="2236" t="s">
        <v>2093</v>
      </c>
      <c r="B22" s="2237"/>
      <c r="C22" s="2238"/>
      <c r="D22" s="2238"/>
      <c r="E22" s="2239"/>
      <c r="F22" s="2237">
        <f>13890*6</f>
        <v>83340</v>
      </c>
      <c r="G22" s="2238">
        <v>166680</v>
      </c>
      <c r="H22" s="2239">
        <v>166680</v>
      </c>
      <c r="I22" s="2237">
        <v>166680</v>
      </c>
      <c r="J22" s="2238">
        <v>166680</v>
      </c>
      <c r="K22" s="2238">
        <v>166680</v>
      </c>
      <c r="L22" s="2238">
        <v>166680</v>
      </c>
      <c r="M22" s="2238">
        <v>166680</v>
      </c>
      <c r="N22" s="2238">
        <v>166680</v>
      </c>
      <c r="O22" s="2238">
        <v>166680</v>
      </c>
      <c r="P22" s="2238">
        <v>166680</v>
      </c>
      <c r="Q22" s="2238">
        <v>166680</v>
      </c>
      <c r="R22" s="2238">
        <v>166680</v>
      </c>
      <c r="S22" s="2238">
        <v>166680</v>
      </c>
      <c r="T22" s="2238">
        <v>166680</v>
      </c>
      <c r="U22" s="2238">
        <f>13890*5+13690</f>
        <v>83140</v>
      </c>
      <c r="V22" s="2239"/>
      <c r="W22" s="2239"/>
      <c r="X22" s="2239"/>
      <c r="Y22" s="2239"/>
      <c r="Z22" s="2239"/>
      <c r="AA22" s="2240"/>
    </row>
    <row r="23" spans="1:27" s="1500" customFormat="1" ht="16.5" thickBot="1" x14ac:dyDescent="0.35">
      <c r="A23" s="1496" t="s">
        <v>825</v>
      </c>
      <c r="B23" s="1497">
        <f>SUM(B10:B22)</f>
        <v>0</v>
      </c>
      <c r="C23" s="1498">
        <f>SUM(C10:C22)</f>
        <v>18065348.695976265</v>
      </c>
      <c r="D23" s="1498">
        <f t="shared" ref="D23:V23" si="5">SUM(D10:D22)</f>
        <v>16790161.285376001</v>
      </c>
      <c r="E23" s="1499">
        <f t="shared" si="5"/>
        <v>38047376.303800002</v>
      </c>
      <c r="F23" s="1497">
        <f>SUM(F10:F22)</f>
        <v>20803812.825400002</v>
      </c>
      <c r="G23" s="1498">
        <f t="shared" si="5"/>
        <v>21075266.175000001</v>
      </c>
      <c r="H23" s="1499">
        <f t="shared" si="5"/>
        <v>21526306.652600002</v>
      </c>
      <c r="I23" s="1497">
        <f t="shared" si="5"/>
        <v>9866927.5261999983</v>
      </c>
      <c r="J23" s="1498">
        <f t="shared" si="5"/>
        <v>9629946.7079999987</v>
      </c>
      <c r="K23" s="1498">
        <f t="shared" si="5"/>
        <v>9518850.5040000007</v>
      </c>
      <c r="L23" s="1498">
        <f t="shared" si="5"/>
        <v>9407754.3000000007</v>
      </c>
      <c r="M23" s="1498">
        <f t="shared" si="5"/>
        <v>9296658.0960000008</v>
      </c>
      <c r="N23" s="1498">
        <f t="shared" si="5"/>
        <v>9185561.8919999991</v>
      </c>
      <c r="O23" s="1498">
        <f t="shared" si="5"/>
        <v>9074465.688000001</v>
      </c>
      <c r="P23" s="1498">
        <f t="shared" si="5"/>
        <v>8963369.4840000011</v>
      </c>
      <c r="Q23" s="1498">
        <f t="shared" si="5"/>
        <v>8852273.2799999993</v>
      </c>
      <c r="R23" s="1498">
        <f t="shared" si="5"/>
        <v>8741177.0759999994</v>
      </c>
      <c r="S23" s="1498">
        <f t="shared" si="5"/>
        <v>8630080.8719999995</v>
      </c>
      <c r="T23" s="1498">
        <f t="shared" si="5"/>
        <v>7506784.6680000005</v>
      </c>
      <c r="U23" s="1498">
        <f t="shared" si="5"/>
        <v>6205485.6839999994</v>
      </c>
      <c r="V23" s="1499">
        <f t="shared" si="5"/>
        <v>6015882</v>
      </c>
      <c r="W23" s="1499">
        <f t="shared" ref="W23" si="6">SUM(W10:W22)</f>
        <v>6008322</v>
      </c>
      <c r="X23" s="1499">
        <f t="shared" ref="X23" si="7">SUM(X10:X22)</f>
        <v>6000762</v>
      </c>
      <c r="Y23" s="1499">
        <f t="shared" ref="Y23" si="8">SUM(Y10:Y22)</f>
        <v>5433202</v>
      </c>
      <c r="Z23" s="1499">
        <f t="shared" ref="Z23" si="9">SUM(Z10:Z22)</f>
        <v>5170682</v>
      </c>
      <c r="AA23" s="626"/>
    </row>
    <row r="24" spans="1:27" s="481" customFormat="1" ht="14.25" customHeight="1" thickBot="1" x14ac:dyDescent="0.3">
      <c r="A24" s="1501"/>
      <c r="B24" s="1502"/>
      <c r="C24" s="1502"/>
      <c r="D24" s="1502"/>
      <c r="E24" s="1503"/>
      <c r="F24" s="1502">
        <f>+F10+F12+F14+F17+F19+F21</f>
        <v>2248528.8254</v>
      </c>
      <c r="G24" s="1502"/>
      <c r="H24" s="1502"/>
      <c r="I24" s="2433">
        <f>+I23/H23</f>
        <v>0.45836602095456286</v>
      </c>
      <c r="J24" s="1502"/>
      <c r="K24" s="1502"/>
      <c r="L24" s="1502"/>
      <c r="M24" s="1502"/>
      <c r="N24" s="1502"/>
      <c r="O24" s="1502"/>
      <c r="P24" s="1502"/>
      <c r="Q24" s="1502"/>
      <c r="R24" s="1502"/>
      <c r="S24" s="1502"/>
      <c r="T24" s="1502"/>
      <c r="U24" s="1502"/>
      <c r="V24" s="1502"/>
      <c r="W24" s="1502"/>
      <c r="X24" s="1502"/>
      <c r="Y24" s="1502"/>
      <c r="Z24" s="1502"/>
      <c r="AA24" s="626"/>
    </row>
    <row r="25" spans="1:27" s="481" customFormat="1" ht="13.5" x14ac:dyDescent="0.25">
      <c r="A25" s="1504" t="s">
        <v>843</v>
      </c>
      <c r="B25" s="1505">
        <v>78720000</v>
      </c>
      <c r="C25" s="1506">
        <f>66590908+772963</f>
        <v>67363871</v>
      </c>
      <c r="D25" s="1506">
        <f>+C25-C15</f>
        <v>55954779</v>
      </c>
      <c r="E25" s="1507">
        <f>+D25-D15</f>
        <v>44545687</v>
      </c>
      <c r="F25" s="1505">
        <f>+E25-E15</f>
        <v>33136595</v>
      </c>
      <c r="G25" s="1506">
        <f>+F25-F15</f>
        <v>21727503</v>
      </c>
      <c r="H25" s="1508">
        <f>+G25-G15</f>
        <v>10318411</v>
      </c>
      <c r="I25" s="1505"/>
      <c r="J25" s="1506"/>
      <c r="K25" s="1506"/>
      <c r="L25" s="1506"/>
      <c r="M25" s="1506"/>
      <c r="N25" s="1506"/>
      <c r="O25" s="1506"/>
      <c r="P25" s="1506"/>
      <c r="Q25" s="1506"/>
      <c r="R25" s="1506"/>
      <c r="S25" s="1506"/>
      <c r="T25" s="1506"/>
      <c r="U25" s="1506"/>
      <c r="V25" s="1507"/>
      <c r="W25" s="1507"/>
      <c r="X25" s="1507"/>
      <c r="Y25" s="1507"/>
      <c r="Z25" s="1507"/>
      <c r="AA25" s="626"/>
    </row>
    <row r="26" spans="1:27" s="481" customFormat="1" ht="13.5" x14ac:dyDescent="0.25">
      <c r="A26" s="1509" t="s">
        <v>844</v>
      </c>
      <c r="B26" s="1510"/>
      <c r="C26" s="865">
        <v>46370129</v>
      </c>
      <c r="D26" s="865">
        <v>110000000</v>
      </c>
      <c r="E26" s="1477">
        <f>B3-E13</f>
        <v>88285716</v>
      </c>
      <c r="F26" s="1476">
        <f>E26-F13</f>
        <v>83142864</v>
      </c>
      <c r="G26" s="865">
        <f t="shared" ref="G26:V26" si="10">F26-G13</f>
        <v>78000012</v>
      </c>
      <c r="H26" s="1478">
        <f t="shared" si="10"/>
        <v>72857160</v>
      </c>
      <c r="I26" s="1476">
        <f t="shared" si="10"/>
        <v>67714308</v>
      </c>
      <c r="J26" s="865">
        <f t="shared" si="10"/>
        <v>62571456</v>
      </c>
      <c r="K26" s="865">
        <f t="shared" si="10"/>
        <v>57428604</v>
      </c>
      <c r="L26" s="865">
        <f t="shared" si="10"/>
        <v>52285752</v>
      </c>
      <c r="M26" s="865">
        <f t="shared" si="10"/>
        <v>47142900</v>
      </c>
      <c r="N26" s="865">
        <f t="shared" si="10"/>
        <v>42000048</v>
      </c>
      <c r="O26" s="865">
        <f t="shared" si="10"/>
        <v>36857196</v>
      </c>
      <c r="P26" s="865">
        <f t="shared" si="10"/>
        <v>31714344</v>
      </c>
      <c r="Q26" s="865">
        <f t="shared" si="10"/>
        <v>26571492</v>
      </c>
      <c r="R26" s="865">
        <f t="shared" si="10"/>
        <v>21428640</v>
      </c>
      <c r="S26" s="865">
        <f t="shared" si="10"/>
        <v>16285788</v>
      </c>
      <c r="T26" s="865">
        <f t="shared" si="10"/>
        <v>11142936</v>
      </c>
      <c r="U26" s="865">
        <f t="shared" si="10"/>
        <v>6000084</v>
      </c>
      <c r="V26" s="1477">
        <f t="shared" si="10"/>
        <v>857142</v>
      </c>
      <c r="W26" s="1477"/>
      <c r="X26" s="1477"/>
      <c r="Y26" s="1477"/>
      <c r="Z26" s="1477"/>
      <c r="AA26" s="626"/>
    </row>
    <row r="27" spans="1:27" s="481" customFormat="1" ht="13.5" x14ac:dyDescent="0.25">
      <c r="A27" s="1475" t="s">
        <v>1151</v>
      </c>
      <c r="B27" s="1476"/>
      <c r="C27" s="865"/>
      <c r="D27" s="1512"/>
      <c r="E27" s="1513">
        <f>+B5-E18</f>
        <v>30000000</v>
      </c>
      <c r="F27" s="1514">
        <f>+E27-F18</f>
        <v>30000000</v>
      </c>
      <c r="G27" s="1512">
        <f t="shared" ref="G27:O27" si="11">+F27-G18</f>
        <v>28301880</v>
      </c>
      <c r="H27" s="1515">
        <f t="shared" si="11"/>
        <v>26037720</v>
      </c>
      <c r="I27" s="1514">
        <f t="shared" si="11"/>
        <v>23773560</v>
      </c>
      <c r="J27" s="1512">
        <f t="shared" si="11"/>
        <v>21509400</v>
      </c>
      <c r="K27" s="1512">
        <f t="shared" si="11"/>
        <v>19245240</v>
      </c>
      <c r="L27" s="1512">
        <f t="shared" si="11"/>
        <v>16981080</v>
      </c>
      <c r="M27" s="1512">
        <f t="shared" si="11"/>
        <v>14716920</v>
      </c>
      <c r="N27" s="1512">
        <f t="shared" si="11"/>
        <v>12452760</v>
      </c>
      <c r="O27" s="1512">
        <f t="shared" si="11"/>
        <v>10188600</v>
      </c>
      <c r="P27" s="1512">
        <f t="shared" ref="P27" si="12">+O27-P18</f>
        <v>7924440</v>
      </c>
      <c r="Q27" s="1512">
        <f t="shared" ref="Q27" si="13">+P27-Q18</f>
        <v>5660280</v>
      </c>
      <c r="R27" s="1512">
        <f t="shared" ref="R27" si="14">+Q27-R18</f>
        <v>3396120</v>
      </c>
      <c r="S27" s="1512">
        <f t="shared" ref="S27" si="15">+R27-S18</f>
        <v>1131960</v>
      </c>
      <c r="T27" s="1512"/>
      <c r="U27" s="1512"/>
      <c r="V27" s="1513"/>
      <c r="W27" s="1513"/>
      <c r="X27" s="1513"/>
      <c r="Y27" s="1513"/>
      <c r="Z27" s="1513"/>
      <c r="AA27" s="626"/>
    </row>
    <row r="28" spans="1:27" s="481" customFormat="1" ht="13.5" x14ac:dyDescent="0.25">
      <c r="A28" s="1475" t="s">
        <v>2098</v>
      </c>
      <c r="B28" s="1476"/>
      <c r="C28" s="528"/>
      <c r="D28" s="1512"/>
      <c r="E28" s="1513"/>
      <c r="F28" s="1514">
        <f>+B6-F20</f>
        <v>14580000</v>
      </c>
      <c r="G28" s="1512">
        <f>+F28-G20</f>
        <v>13980000</v>
      </c>
      <c r="H28" s="1515">
        <f t="shared" ref="H28:Z28" si="16">+G28-H20</f>
        <v>13260000</v>
      </c>
      <c r="I28" s="1514">
        <f t="shared" si="16"/>
        <v>12540000</v>
      </c>
      <c r="J28" s="1512">
        <f t="shared" si="16"/>
        <v>11820000</v>
      </c>
      <c r="K28" s="1512">
        <f t="shared" si="16"/>
        <v>11100000</v>
      </c>
      <c r="L28" s="1512">
        <f t="shared" si="16"/>
        <v>10380000</v>
      </c>
      <c r="M28" s="1512">
        <f t="shared" si="16"/>
        <v>9660000</v>
      </c>
      <c r="N28" s="1512">
        <f t="shared" si="16"/>
        <v>8940000</v>
      </c>
      <c r="O28" s="1512">
        <f t="shared" si="16"/>
        <v>8220000</v>
      </c>
      <c r="P28" s="1512">
        <f t="shared" si="16"/>
        <v>7500000</v>
      </c>
      <c r="Q28" s="1512">
        <f t="shared" si="16"/>
        <v>6780000</v>
      </c>
      <c r="R28" s="1512">
        <f t="shared" si="16"/>
        <v>6060000</v>
      </c>
      <c r="S28" s="1512">
        <f t="shared" si="16"/>
        <v>5340000</v>
      </c>
      <c r="T28" s="1512">
        <f t="shared" si="16"/>
        <v>4500000</v>
      </c>
      <c r="U28" s="1512">
        <f t="shared" si="16"/>
        <v>3660000</v>
      </c>
      <c r="V28" s="1513">
        <f t="shared" si="16"/>
        <v>2820000</v>
      </c>
      <c r="W28" s="1513">
        <f t="shared" si="16"/>
        <v>1980000</v>
      </c>
      <c r="X28" s="1513">
        <f t="shared" si="16"/>
        <v>1140000</v>
      </c>
      <c r="Y28" s="1513">
        <f t="shared" si="16"/>
        <v>860000</v>
      </c>
      <c r="Z28" s="1513">
        <f t="shared" si="16"/>
        <v>840000</v>
      </c>
      <c r="AA28" s="626"/>
    </row>
    <row r="29" spans="1:27" s="481" customFormat="1" ht="13.5" x14ac:dyDescent="0.25">
      <c r="A29" s="1511" t="s">
        <v>2098</v>
      </c>
      <c r="B29" s="529"/>
      <c r="C29" s="1512"/>
      <c r="D29" s="1512"/>
      <c r="E29" s="1513"/>
      <c r="F29" s="1514">
        <f>+B7-F22</f>
        <v>2416660</v>
      </c>
      <c r="G29" s="1512">
        <f>+F29-G22</f>
        <v>2249980</v>
      </c>
      <c r="H29" s="1515">
        <f t="shared" ref="H29:Z29" si="17">+G29-H22</f>
        <v>2083300</v>
      </c>
      <c r="I29" s="1514">
        <f t="shared" si="17"/>
        <v>1916620</v>
      </c>
      <c r="J29" s="1512">
        <f t="shared" si="17"/>
        <v>1749940</v>
      </c>
      <c r="K29" s="1512">
        <f t="shared" si="17"/>
        <v>1583260</v>
      </c>
      <c r="L29" s="1512">
        <f t="shared" si="17"/>
        <v>1416580</v>
      </c>
      <c r="M29" s="1512">
        <f t="shared" si="17"/>
        <v>1249900</v>
      </c>
      <c r="N29" s="1512">
        <f t="shared" si="17"/>
        <v>1083220</v>
      </c>
      <c r="O29" s="1512">
        <f t="shared" si="17"/>
        <v>916540</v>
      </c>
      <c r="P29" s="1512">
        <f t="shared" si="17"/>
        <v>749860</v>
      </c>
      <c r="Q29" s="1512">
        <f t="shared" si="17"/>
        <v>583180</v>
      </c>
      <c r="R29" s="1512">
        <f t="shared" si="17"/>
        <v>416500</v>
      </c>
      <c r="S29" s="1512">
        <f t="shared" si="17"/>
        <v>249820</v>
      </c>
      <c r="T29" s="1512">
        <f t="shared" si="17"/>
        <v>83140</v>
      </c>
      <c r="U29" s="1512">
        <f t="shared" si="17"/>
        <v>0</v>
      </c>
      <c r="V29" s="1513">
        <f t="shared" si="17"/>
        <v>0</v>
      </c>
      <c r="W29" s="1513">
        <f t="shared" si="17"/>
        <v>0</v>
      </c>
      <c r="X29" s="1513">
        <f t="shared" si="17"/>
        <v>0</v>
      </c>
      <c r="Y29" s="1513">
        <f t="shared" si="17"/>
        <v>0</v>
      </c>
      <c r="Z29" s="1513">
        <f t="shared" si="17"/>
        <v>0</v>
      </c>
      <c r="AA29" s="626"/>
    </row>
    <row r="30" spans="1:27" s="1500" customFormat="1" ht="16.5" thickBot="1" x14ac:dyDescent="0.35">
      <c r="A30" s="1516" t="s">
        <v>1177</v>
      </c>
      <c r="B30" s="1517">
        <f>SUM(B25:B29)</f>
        <v>78720000</v>
      </c>
      <c r="C30" s="1518">
        <f t="shared" ref="C30:Z30" si="18">SUM(C25:C29)</f>
        <v>113734000</v>
      </c>
      <c r="D30" s="1518">
        <f t="shared" si="18"/>
        <v>165954779</v>
      </c>
      <c r="E30" s="1519">
        <f t="shared" si="18"/>
        <v>162831403</v>
      </c>
      <c r="F30" s="1517">
        <f t="shared" si="18"/>
        <v>163276119</v>
      </c>
      <c r="G30" s="1518">
        <f t="shared" si="18"/>
        <v>144259375</v>
      </c>
      <c r="H30" s="1519">
        <f t="shared" si="18"/>
        <v>124556591</v>
      </c>
      <c r="I30" s="1517">
        <f t="shared" si="18"/>
        <v>105944488</v>
      </c>
      <c r="J30" s="1518">
        <f t="shared" si="18"/>
        <v>97650796</v>
      </c>
      <c r="K30" s="1518">
        <f t="shared" si="18"/>
        <v>89357104</v>
      </c>
      <c r="L30" s="1518">
        <f t="shared" si="18"/>
        <v>81063412</v>
      </c>
      <c r="M30" s="1518">
        <f t="shared" si="18"/>
        <v>72769720</v>
      </c>
      <c r="N30" s="1518">
        <f t="shared" si="18"/>
        <v>64476028</v>
      </c>
      <c r="O30" s="1518">
        <f t="shared" si="18"/>
        <v>56182336</v>
      </c>
      <c r="P30" s="1518">
        <f t="shared" si="18"/>
        <v>47888644</v>
      </c>
      <c r="Q30" s="1518">
        <f t="shared" si="18"/>
        <v>39594952</v>
      </c>
      <c r="R30" s="1518">
        <f t="shared" si="18"/>
        <v>31301260</v>
      </c>
      <c r="S30" s="1518">
        <f t="shared" si="18"/>
        <v>23007568</v>
      </c>
      <c r="T30" s="1518">
        <f t="shared" si="18"/>
        <v>15726076</v>
      </c>
      <c r="U30" s="1518">
        <f t="shared" si="18"/>
        <v>9660084</v>
      </c>
      <c r="V30" s="1519">
        <f t="shared" si="18"/>
        <v>3677142</v>
      </c>
      <c r="W30" s="1519">
        <f t="shared" si="18"/>
        <v>1980000</v>
      </c>
      <c r="X30" s="1519">
        <f t="shared" si="18"/>
        <v>1140000</v>
      </c>
      <c r="Y30" s="1519">
        <f t="shared" si="18"/>
        <v>860000</v>
      </c>
      <c r="Z30" s="1519">
        <f t="shared" si="18"/>
        <v>840000</v>
      </c>
      <c r="AA30" s="626"/>
    </row>
    <row r="31" spans="1:27" s="1520" customFormat="1" ht="16.5" customHeight="1" thickBot="1" x14ac:dyDescent="0.3">
      <c r="A31" s="1503"/>
      <c r="B31" s="1503"/>
      <c r="C31" s="1502"/>
      <c r="D31" s="1503"/>
      <c r="E31" s="1503"/>
      <c r="F31" s="1502"/>
      <c r="G31" s="1502"/>
      <c r="H31" s="1502"/>
      <c r="I31" s="1502"/>
      <c r="J31" s="1502"/>
      <c r="K31" s="1502"/>
      <c r="L31" s="1502"/>
      <c r="M31" s="1502"/>
      <c r="N31" s="1502"/>
      <c r="O31" s="1502"/>
      <c r="P31" s="1502"/>
      <c r="Q31" s="1502"/>
      <c r="R31" s="1502"/>
      <c r="S31" s="1502"/>
      <c r="T31" s="1502"/>
      <c r="U31" s="1502"/>
      <c r="V31" s="1502"/>
      <c r="W31" s="1502"/>
      <c r="X31" s="1502"/>
      <c r="Y31" s="1502"/>
      <c r="Z31" s="1502"/>
      <c r="AA31" s="626"/>
    </row>
    <row r="32" spans="1:27" s="1525" customFormat="1" ht="15.75" x14ac:dyDescent="0.3">
      <c r="A32" s="1464" t="s">
        <v>845</v>
      </c>
      <c r="B32" s="1521"/>
      <c r="C32" s="1522">
        <v>151878635</v>
      </c>
      <c r="D32" s="1522">
        <v>144286267</v>
      </c>
      <c r="E32" s="1523">
        <f>+'Souhrn příjmů a výdajů 2020'!J6+'Souhrn příjmů a výdajů 2020'!J27+'Souhrn příjmů a výdajů 2020'!J88+'Souhrn příjmů a výdajů 2020'!J93</f>
        <v>178765121</v>
      </c>
      <c r="F32" s="1524">
        <f>'Souhrn příjmů a výdajů 2020'!J229</f>
        <v>169700121</v>
      </c>
      <c r="G32" s="1522">
        <f>+'výhled 2020 - 2025'!F5*1000+'výhled 2020 - 2025'!F25*1000+'výhled 2020 - 2025'!F82*1000+'výhled 2020 - 2025'!F86*1000</f>
        <v>185162016.75999999</v>
      </c>
      <c r="H32" s="1523">
        <f>+'výhled 2020 - 2025'!G5*1000+'výhled 2020 - 2025'!G25*1000+'výhled 2020 - 2025'!G82*1000+'výhled 2020 - 2025'!G86*1000</f>
        <v>159726828.75040001</v>
      </c>
      <c r="I32" s="1524">
        <f>+'výhled 2020 - 2025'!H5*1000+'výhled 2020 - 2025'!H25*1000+'výhled 2020 - 2025'!H82*1000+'výhled 2020 - 2025'!H86*1000</f>
        <v>163166755.62041599</v>
      </c>
      <c r="J32" s="1522">
        <f>+'výhled 2020 - 2025'!I5*1000+'výhled 2020 - 2025'!I25*1000+'výhled 2020 - 2025'!I82*1000+'výhled 2020 - 2025'!I86*1000</f>
        <v>166734279.56523263</v>
      </c>
      <c r="K32" s="1522">
        <f t="shared" ref="K32:V32" si="19">+J32</f>
        <v>166734279.56523263</v>
      </c>
      <c r="L32" s="1522">
        <f t="shared" si="19"/>
        <v>166734279.56523263</v>
      </c>
      <c r="M32" s="1522">
        <f t="shared" si="19"/>
        <v>166734279.56523263</v>
      </c>
      <c r="N32" s="1522">
        <f t="shared" si="19"/>
        <v>166734279.56523263</v>
      </c>
      <c r="O32" s="1522">
        <f t="shared" si="19"/>
        <v>166734279.56523263</v>
      </c>
      <c r="P32" s="1522">
        <f t="shared" si="19"/>
        <v>166734279.56523263</v>
      </c>
      <c r="Q32" s="1522">
        <f t="shared" si="19"/>
        <v>166734279.56523263</v>
      </c>
      <c r="R32" s="1522">
        <f t="shared" si="19"/>
        <v>166734279.56523263</v>
      </c>
      <c r="S32" s="1522">
        <f t="shared" si="19"/>
        <v>166734279.56523263</v>
      </c>
      <c r="T32" s="1522">
        <f t="shared" si="19"/>
        <v>166734279.56523263</v>
      </c>
      <c r="U32" s="1522">
        <f t="shared" si="19"/>
        <v>166734279.56523263</v>
      </c>
      <c r="V32" s="1523">
        <f t="shared" si="19"/>
        <v>166734279.56523263</v>
      </c>
      <c r="W32" s="1523">
        <f t="shared" ref="W32" si="20">+V32</f>
        <v>166734279.56523263</v>
      </c>
      <c r="X32" s="1523">
        <f t="shared" ref="X32" si="21">+W32</f>
        <v>166734279.56523263</v>
      </c>
      <c r="Y32" s="1523">
        <f t="shared" ref="Y32" si="22">+X32</f>
        <v>166734279.56523263</v>
      </c>
      <c r="Z32" s="1523">
        <f t="shared" ref="Z32" si="23">+Y32</f>
        <v>166734279.56523263</v>
      </c>
      <c r="AA32" s="626"/>
    </row>
    <row r="33" spans="1:27" ht="15.75" thickBot="1" x14ac:dyDescent="0.3">
      <c r="A33" s="1526" t="s">
        <v>846</v>
      </c>
      <c r="B33" s="1527"/>
      <c r="C33" s="1528">
        <f>+C23/C32</f>
        <v>0.11894595112720274</v>
      </c>
      <c r="D33" s="1528">
        <f>+D23/D32</f>
        <v>0.11636700868680733</v>
      </c>
      <c r="E33" s="1529">
        <f t="shared" ref="E33:V33" si="24">+E23/E32</f>
        <v>0.21283445054027067</v>
      </c>
      <c r="F33" s="1530">
        <f t="shared" si="24"/>
        <v>0.12259162045853816</v>
      </c>
      <c r="G33" s="1528">
        <f t="shared" si="24"/>
        <v>0.11382067739258298</v>
      </c>
      <c r="H33" s="1529">
        <f>+H23/H32</f>
        <v>0.13476951130256565</v>
      </c>
      <c r="I33" s="1530">
        <f t="shared" si="24"/>
        <v>6.0471432974704649E-2</v>
      </c>
      <c r="J33" s="1528">
        <f t="shared" si="24"/>
        <v>5.775624984322679E-2</v>
      </c>
      <c r="K33" s="1528">
        <f t="shared" si="24"/>
        <v>5.7089942924879303E-2</v>
      </c>
      <c r="L33" s="1528">
        <f t="shared" si="24"/>
        <v>5.6423636006531809E-2</v>
      </c>
      <c r="M33" s="1528">
        <f t="shared" si="24"/>
        <v>5.5757329088184315E-2</v>
      </c>
      <c r="N33" s="1528">
        <f t="shared" si="24"/>
        <v>5.5091022169836808E-2</v>
      </c>
      <c r="O33" s="1528">
        <f t="shared" si="24"/>
        <v>5.4424715251489321E-2</v>
      </c>
      <c r="P33" s="1528">
        <f t="shared" si="24"/>
        <v>5.3758408333141827E-2</v>
      </c>
      <c r="Q33" s="1528">
        <f t="shared" si="24"/>
        <v>5.309210141479432E-2</v>
      </c>
      <c r="R33" s="1528">
        <f t="shared" si="24"/>
        <v>5.2425794496446826E-2</v>
      </c>
      <c r="S33" s="1528">
        <f t="shared" si="24"/>
        <v>5.1759487578099332E-2</v>
      </c>
      <c r="T33" s="1528">
        <f t="shared" si="24"/>
        <v>4.5022443420598871E-2</v>
      </c>
      <c r="U33" s="1528">
        <f t="shared" si="24"/>
        <v>3.7217815677622446E-2</v>
      </c>
      <c r="V33" s="1529">
        <f t="shared" si="24"/>
        <v>3.6080654894042732E-2</v>
      </c>
      <c r="W33" s="1529">
        <f t="shared" ref="W33:Z33" si="25">+W23/W32</f>
        <v>3.6035313288107149E-2</v>
      </c>
      <c r="X33" s="1529">
        <f t="shared" si="25"/>
        <v>3.5989971682171565E-2</v>
      </c>
      <c r="Y33" s="1529">
        <f t="shared" si="25"/>
        <v>3.258599259952618E-2</v>
      </c>
      <c r="Z33" s="1529">
        <f t="shared" si="25"/>
        <v>3.1011511330980006E-2</v>
      </c>
      <c r="AA33" s="626"/>
    </row>
    <row r="34" spans="1:27" ht="15.75" hidden="1" thickBot="1" x14ac:dyDescent="0.3">
      <c r="A34" s="1531" t="s">
        <v>847</v>
      </c>
      <c r="B34" s="1532"/>
      <c r="C34" s="1533">
        <f>C30/C32</f>
        <v>0.74884792057816429</v>
      </c>
      <c r="D34" s="1533">
        <f t="shared" ref="D34:V34" si="26">D30/D32</f>
        <v>1.1501772306577174</v>
      </c>
      <c r="E34" s="1534">
        <f t="shared" si="26"/>
        <v>0.91086785883695964</v>
      </c>
      <c r="F34" s="1532">
        <f t="shared" si="26"/>
        <v>0.96214497690311018</v>
      </c>
      <c r="G34" s="1533">
        <f t="shared" si="26"/>
        <v>0.77909809757032167</v>
      </c>
      <c r="H34" s="1534">
        <f t="shared" si="26"/>
        <v>0.77981007933639368</v>
      </c>
      <c r="I34" s="1532">
        <f t="shared" si="26"/>
        <v>0.64930192181098845</v>
      </c>
      <c r="J34" s="1533">
        <f t="shared" si="26"/>
        <v>0.58566718406454255</v>
      </c>
      <c r="K34" s="1533">
        <f t="shared" si="26"/>
        <v>0.53592521125831349</v>
      </c>
      <c r="L34" s="1533">
        <f t="shared" si="26"/>
        <v>0.48618323845208439</v>
      </c>
      <c r="M34" s="1533">
        <f t="shared" si="26"/>
        <v>0.43644126564585528</v>
      </c>
      <c r="N34" s="1533">
        <f t="shared" si="26"/>
        <v>0.38669929283962623</v>
      </c>
      <c r="O34" s="1533">
        <f t="shared" si="26"/>
        <v>0.33695732003339712</v>
      </c>
      <c r="P34" s="1533">
        <f t="shared" si="26"/>
        <v>0.28721534722716802</v>
      </c>
      <c r="Q34" s="1533">
        <f t="shared" si="26"/>
        <v>0.23747337442093897</v>
      </c>
      <c r="R34" s="1533">
        <f t="shared" si="26"/>
        <v>0.18773140161470986</v>
      </c>
      <c r="S34" s="1533">
        <f t="shared" si="26"/>
        <v>0.13798942880848078</v>
      </c>
      <c r="T34" s="1533">
        <f t="shared" si="26"/>
        <v>9.4318193241404655E-2</v>
      </c>
      <c r="U34" s="1533">
        <f t="shared" si="26"/>
        <v>5.7937000268865627E-2</v>
      </c>
      <c r="V34" s="1534">
        <f t="shared" si="26"/>
        <v>2.2053905229256505E-2</v>
      </c>
      <c r="W34" s="2234"/>
      <c r="X34" s="2234"/>
      <c r="Y34" s="2234"/>
      <c r="Z34" s="2234"/>
      <c r="AA34" s="626"/>
    </row>
    <row r="35" spans="1:27" ht="14.25" thickBot="1" x14ac:dyDescent="0.3">
      <c r="A35" s="626"/>
      <c r="B35" s="626"/>
      <c r="C35" s="626"/>
      <c r="D35" s="626"/>
      <c r="E35" s="626"/>
      <c r="F35" s="626"/>
      <c r="G35" s="626"/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</row>
    <row r="36" spans="1:27" s="1525" customFormat="1" ht="16.5" thickBot="1" x14ac:dyDescent="0.35">
      <c r="A36" s="1535" t="s">
        <v>848</v>
      </c>
      <c r="B36" s="1474"/>
      <c r="C36" s="1536"/>
      <c r="D36" s="1536"/>
      <c r="E36" s="1536"/>
      <c r="F36" s="1536"/>
      <c r="G36" s="1536"/>
      <c r="H36" s="1536"/>
      <c r="I36" s="1536"/>
      <c r="J36" s="1537"/>
      <c r="K36" s="1537"/>
      <c r="L36" s="1537"/>
      <c r="M36" s="1537"/>
      <c r="N36" s="1537"/>
      <c r="O36" s="1537"/>
      <c r="P36" s="1537"/>
      <c r="Q36" s="1537"/>
      <c r="R36" s="1537"/>
      <c r="S36" s="1537"/>
      <c r="T36" s="1537"/>
      <c r="U36" s="1537"/>
      <c r="V36" s="1537"/>
      <c r="W36" s="1537"/>
      <c r="X36" s="1537"/>
      <c r="Y36" s="1537"/>
      <c r="Z36" s="1537"/>
      <c r="AA36" s="626"/>
    </row>
    <row r="37" spans="1:27" ht="13.5" x14ac:dyDescent="0.25">
      <c r="A37" s="1538" t="s">
        <v>849</v>
      </c>
      <c r="B37" s="1539">
        <v>143084000</v>
      </c>
      <c r="C37" s="1505">
        <v>146553000</v>
      </c>
      <c r="D37" s="1505">
        <f>+C37*1.05</f>
        <v>153880650</v>
      </c>
      <c r="E37" s="1540">
        <v>155370596.25999999</v>
      </c>
      <c r="F37" s="1505">
        <f>+E37</f>
        <v>155370596.25999999</v>
      </c>
      <c r="G37" s="1505">
        <f>+F37*1.01</f>
        <v>156924302.22259998</v>
      </c>
      <c r="H37" s="1540">
        <f>+'výhled 2020 - 2025'!G220*1000</f>
        <v>159726828.75040001</v>
      </c>
      <c r="I37" s="1504">
        <f>+'výhled 2020 - 2025'!H220*1000</f>
        <v>163166755.62041599</v>
      </c>
      <c r="J37" s="1505">
        <f>+'výhled 2020 - 2025'!I220*1000</f>
        <v>166734279.56523266</v>
      </c>
      <c r="K37" s="1505">
        <f t="shared" ref="K37:V37" si="27">+J37*1.02</f>
        <v>170068965.15653732</v>
      </c>
      <c r="L37" s="1505">
        <f t="shared" si="27"/>
        <v>173470344.45966807</v>
      </c>
      <c r="M37" s="1505">
        <f t="shared" si="27"/>
        <v>176939751.34886143</v>
      </c>
      <c r="N37" s="1505">
        <f t="shared" si="27"/>
        <v>180478546.37583867</v>
      </c>
      <c r="O37" s="1505">
        <f t="shared" si="27"/>
        <v>184088117.30335546</v>
      </c>
      <c r="P37" s="1505">
        <f t="shared" si="27"/>
        <v>187769879.64942256</v>
      </c>
      <c r="Q37" s="1505">
        <f t="shared" si="27"/>
        <v>191525277.24241102</v>
      </c>
      <c r="R37" s="1505">
        <f t="shared" si="27"/>
        <v>195355782.78725925</v>
      </c>
      <c r="S37" s="1505">
        <f t="shared" si="27"/>
        <v>199262898.44300443</v>
      </c>
      <c r="T37" s="1505">
        <f t="shared" si="27"/>
        <v>203248156.41186452</v>
      </c>
      <c r="U37" s="1505">
        <f t="shared" si="27"/>
        <v>207313119.54010183</v>
      </c>
      <c r="V37" s="1540">
        <f t="shared" si="27"/>
        <v>211459381.93090385</v>
      </c>
      <c r="W37" s="2233"/>
      <c r="X37" s="2233"/>
      <c r="Y37" s="2233"/>
      <c r="Z37" s="2233"/>
      <c r="AA37" s="626"/>
    </row>
    <row r="38" spans="1:27" s="1546" customFormat="1" ht="16.5" thickBot="1" x14ac:dyDescent="0.35">
      <c r="A38" s="1541" t="s">
        <v>847</v>
      </c>
      <c r="B38" s="1542">
        <f>+B30/B37</f>
        <v>0.55016633585865649</v>
      </c>
      <c r="C38" s="1542">
        <f>+C30/C37</f>
        <v>0.776060537825906</v>
      </c>
      <c r="D38" s="1542">
        <f>+D30/D37</f>
        <v>1.0784642448546975</v>
      </c>
      <c r="E38" s="1543">
        <f t="shared" ref="E38:V38" si="28">+E30/E37</f>
        <v>1.048019425294056</v>
      </c>
      <c r="F38" s="1544">
        <f t="shared" si="28"/>
        <v>1.0508817171993776</v>
      </c>
      <c r="G38" s="1542">
        <f t="shared" si="28"/>
        <v>0.91929276062904164</v>
      </c>
      <c r="H38" s="1543">
        <f t="shared" si="28"/>
        <v>0.77981007933639368</v>
      </c>
      <c r="I38" s="1545">
        <f t="shared" si="28"/>
        <v>0.64930192181098845</v>
      </c>
      <c r="J38" s="1542">
        <f t="shared" si="28"/>
        <v>0.58566718406454243</v>
      </c>
      <c r="K38" s="1542">
        <f t="shared" si="28"/>
        <v>0.52541687378266011</v>
      </c>
      <c r="L38" s="1542">
        <f t="shared" si="28"/>
        <v>0.4673041507613267</v>
      </c>
      <c r="M38" s="1542">
        <f t="shared" si="28"/>
        <v>0.41126835233606912</v>
      </c>
      <c r="N38" s="1542">
        <f t="shared" si="28"/>
        <v>0.35725037293757617</v>
      </c>
      <c r="O38" s="1542">
        <f t="shared" si="28"/>
        <v>0.30519262635196681</v>
      </c>
      <c r="P38" s="1542">
        <f t="shared" si="28"/>
        <v>0.25503900886239539</v>
      </c>
      <c r="Q38" s="1542">
        <f t="shared" si="28"/>
        <v>0.20673486325194138</v>
      </c>
      <c r="R38" s="1542">
        <f t="shared" si="28"/>
        <v>0.16022694364817858</v>
      </c>
      <c r="S38" s="1542">
        <f t="shared" si="28"/>
        <v>0.11546338119025655</v>
      </c>
      <c r="T38" s="1542">
        <f t="shared" si="28"/>
        <v>7.7373769472882645E-2</v>
      </c>
      <c r="U38" s="1542">
        <f t="shared" si="28"/>
        <v>4.6596587912186578E-2</v>
      </c>
      <c r="V38" s="1543">
        <f t="shared" si="28"/>
        <v>1.7389353768193352E-2</v>
      </c>
      <c r="W38" s="2235"/>
      <c r="X38" s="2235"/>
      <c r="Y38" s="2235"/>
      <c r="Z38" s="2235"/>
      <c r="AA38" s="626"/>
    </row>
    <row r="39" spans="1:27" ht="13.5" x14ac:dyDescent="0.25">
      <c r="A39" s="626"/>
      <c r="B39" s="626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</row>
    <row r="40" spans="1:27" ht="14.25" hidden="1" thickBot="1" x14ac:dyDescent="0.3">
      <c r="A40" s="626"/>
      <c r="B40" s="621"/>
      <c r="C40" s="621"/>
      <c r="D40" s="621"/>
      <c r="E40" s="626"/>
      <c r="F40" s="626"/>
      <c r="G40" s="626"/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</row>
    <row r="41" spans="1:27" s="472" customFormat="1" ht="14.25" hidden="1" thickBot="1" x14ac:dyDescent="0.3">
      <c r="A41" s="618" t="s">
        <v>862</v>
      </c>
      <c r="B41" s="1547">
        <v>2016</v>
      </c>
      <c r="C41" s="1548">
        <v>2017</v>
      </c>
      <c r="D41" s="1549"/>
      <c r="E41" s="1550"/>
      <c r="F41" s="1550"/>
      <c r="G41" s="1551"/>
      <c r="H41" s="1548">
        <v>2018</v>
      </c>
      <c r="I41" s="1549"/>
      <c r="J41" s="1550"/>
      <c r="K41" s="1550"/>
      <c r="L41" s="1551"/>
      <c r="M41" s="1548">
        <v>2019</v>
      </c>
      <c r="N41" s="1549"/>
      <c r="O41" s="1550"/>
      <c r="P41" s="1550"/>
      <c r="Q41" s="1551"/>
      <c r="R41" s="1548">
        <v>2020</v>
      </c>
      <c r="S41" s="1549"/>
      <c r="T41" s="1549"/>
      <c r="U41" s="1550"/>
      <c r="V41" s="1551"/>
      <c r="W41" s="1552"/>
      <c r="X41" s="1552"/>
      <c r="Y41" s="1552"/>
      <c r="Z41" s="1552"/>
      <c r="AA41" s="1552"/>
    </row>
    <row r="42" spans="1:27" ht="14.25" hidden="1" thickBot="1" x14ac:dyDescent="0.3">
      <c r="A42" s="626"/>
      <c r="B42" s="1553"/>
      <c r="C42" s="1554"/>
      <c r="D42" s="1555" t="s">
        <v>857</v>
      </c>
      <c r="E42" s="1556" t="s">
        <v>858</v>
      </c>
      <c r="F42" s="1557" t="s">
        <v>859</v>
      </c>
      <c r="G42" s="1558" t="s">
        <v>860</v>
      </c>
      <c r="H42" s="1554"/>
      <c r="I42" s="1555" t="s">
        <v>857</v>
      </c>
      <c r="J42" s="1556" t="s">
        <v>858</v>
      </c>
      <c r="K42" s="1557" t="s">
        <v>859</v>
      </c>
      <c r="L42" s="1558" t="s">
        <v>860</v>
      </c>
      <c r="M42" s="1554"/>
      <c r="N42" s="1555" t="s">
        <v>857</v>
      </c>
      <c r="O42" s="1556" t="s">
        <v>858</v>
      </c>
      <c r="P42" s="1557" t="s">
        <v>859</v>
      </c>
      <c r="Q42" s="1558" t="s">
        <v>860</v>
      </c>
      <c r="R42" s="1554"/>
      <c r="S42" s="1559" t="s">
        <v>857</v>
      </c>
      <c r="T42" s="1555" t="s">
        <v>858</v>
      </c>
      <c r="U42" s="1557" t="s">
        <v>859</v>
      </c>
      <c r="V42" s="1558" t="s">
        <v>860</v>
      </c>
      <c r="W42" s="1560"/>
      <c r="X42" s="1560"/>
      <c r="Y42" s="1560"/>
      <c r="Z42" s="1560"/>
      <c r="AA42" s="1560"/>
    </row>
    <row r="43" spans="1:27" ht="17.25" hidden="1" thickBot="1" x14ac:dyDescent="0.35">
      <c r="A43" s="1561" t="s">
        <v>855</v>
      </c>
      <c r="B43" s="1562">
        <f>+B44/B45</f>
        <v>1.9308936727538348</v>
      </c>
      <c r="C43" s="1563" t="e">
        <f>+C44/C45</f>
        <v>#REF!</v>
      </c>
      <c r="D43" s="1562">
        <f>+D44/D45</f>
        <v>4.9398583634734905</v>
      </c>
      <c r="E43" s="1562">
        <f>+E44/E45</f>
        <v>2.4384532659623654</v>
      </c>
      <c r="F43" s="1562">
        <f>+F44/F45</f>
        <v>3.4125864367604826</v>
      </c>
      <c r="G43" s="1562" t="e">
        <f t="shared" ref="G43:V43" si="29">+G44/G45</f>
        <v>#DIV/0!</v>
      </c>
      <c r="H43" s="1562">
        <f t="shared" si="29"/>
        <v>2.2329426360337914</v>
      </c>
      <c r="I43" s="1562" t="e">
        <f t="shared" si="29"/>
        <v>#DIV/0!</v>
      </c>
      <c r="J43" s="1562" t="e">
        <f t="shared" si="29"/>
        <v>#DIV/0!</v>
      </c>
      <c r="K43" s="1562" t="e">
        <f t="shared" si="29"/>
        <v>#DIV/0!</v>
      </c>
      <c r="L43" s="1562" t="e">
        <f t="shared" si="29"/>
        <v>#DIV/0!</v>
      </c>
      <c r="M43" s="1562">
        <f t="shared" si="29"/>
        <v>0</v>
      </c>
      <c r="N43" s="1562" t="e">
        <f t="shared" si="29"/>
        <v>#DIV/0!</v>
      </c>
      <c r="O43" s="1562" t="e">
        <f t="shared" si="29"/>
        <v>#DIV/0!</v>
      </c>
      <c r="P43" s="1562" t="e">
        <f t="shared" si="29"/>
        <v>#DIV/0!</v>
      </c>
      <c r="Q43" s="1562" t="e">
        <f t="shared" si="29"/>
        <v>#DIV/0!</v>
      </c>
      <c r="R43" s="1562">
        <f t="shared" si="29"/>
        <v>0</v>
      </c>
      <c r="S43" s="1562" t="e">
        <f t="shared" si="29"/>
        <v>#DIV/0!</v>
      </c>
      <c r="T43" s="1562" t="e">
        <f t="shared" si="29"/>
        <v>#DIV/0!</v>
      </c>
      <c r="U43" s="1562" t="e">
        <f t="shared" si="29"/>
        <v>#DIV/0!</v>
      </c>
      <c r="V43" s="1562" t="e">
        <f t="shared" si="29"/>
        <v>#DIV/0!</v>
      </c>
      <c r="W43" s="1564"/>
      <c r="X43" s="1564"/>
      <c r="Y43" s="1564"/>
      <c r="Z43" s="1564"/>
      <c r="AA43" s="1564"/>
    </row>
    <row r="44" spans="1:27" ht="15.75" hidden="1" x14ac:dyDescent="0.25">
      <c r="A44" s="1565" t="s">
        <v>861</v>
      </c>
      <c r="B44" s="1566">
        <f>5400000+21033934.38</f>
        <v>26433934.379999999</v>
      </c>
      <c r="C44" s="1566" t="e">
        <f>27000000+#REF!+#REF!</f>
        <v>#REF!</v>
      </c>
      <c r="D44" s="1567">
        <v>17050672</v>
      </c>
      <c r="E44" s="488">
        <v>23737750</v>
      </c>
      <c r="F44" s="488">
        <v>39324288</v>
      </c>
      <c r="G44" s="491"/>
      <c r="H44" s="1567">
        <v>37491467</v>
      </c>
      <c r="I44" s="1568"/>
      <c r="J44" s="488"/>
      <c r="K44" s="488"/>
      <c r="L44" s="491"/>
      <c r="M44" s="1567"/>
      <c r="N44" s="1568"/>
      <c r="O44" s="488"/>
      <c r="P44" s="488"/>
      <c r="Q44" s="491"/>
      <c r="R44" s="1567"/>
      <c r="S44" s="485"/>
      <c r="T44" s="1568"/>
      <c r="U44" s="488"/>
      <c r="V44" s="491"/>
      <c r="W44" s="1502"/>
      <c r="X44" s="1502"/>
      <c r="Y44" s="1502"/>
      <c r="Z44" s="1502"/>
      <c r="AA44" s="1502"/>
    </row>
    <row r="45" spans="1:27" ht="16.5" hidden="1" thickBot="1" x14ac:dyDescent="0.3">
      <c r="A45" s="1569" t="s">
        <v>856</v>
      </c>
      <c r="B45" s="1570">
        <f>2281000+11409000</f>
        <v>13690000</v>
      </c>
      <c r="C45" s="1571">
        <f>+C10+C11+C14+C15</f>
        <v>14465348.695976267</v>
      </c>
      <c r="D45" s="1572">
        <v>3451652</v>
      </c>
      <c r="E45" s="1573">
        <v>9734757</v>
      </c>
      <c r="F45" s="1573">
        <v>11523309</v>
      </c>
      <c r="G45" s="1574"/>
      <c r="H45" s="1571">
        <f>+D23</f>
        <v>16790161.285376001</v>
      </c>
      <c r="I45" s="1572"/>
      <c r="J45" s="1573"/>
      <c r="K45" s="1573"/>
      <c r="L45" s="1574"/>
      <c r="M45" s="1571">
        <f>+E23</f>
        <v>38047376.303800002</v>
      </c>
      <c r="N45" s="1572"/>
      <c r="O45" s="1573"/>
      <c r="P45" s="1573"/>
      <c r="Q45" s="1574"/>
      <c r="R45" s="1571">
        <f>F23</f>
        <v>20803812.825400002</v>
      </c>
      <c r="S45" s="1575"/>
      <c r="T45" s="1572"/>
      <c r="U45" s="1573"/>
      <c r="V45" s="1574"/>
      <c r="W45" s="1502"/>
      <c r="X45" s="1502"/>
      <c r="Y45" s="1502"/>
      <c r="Z45" s="1502"/>
      <c r="AA45" s="1502"/>
    </row>
    <row r="46" spans="1:27" ht="13.5" hidden="1" x14ac:dyDescent="0.25">
      <c r="A46" s="626"/>
      <c r="B46" s="626"/>
      <c r="C46" s="626"/>
      <c r="D46" s="626"/>
      <c r="E46" s="626"/>
      <c r="F46" s="626"/>
      <c r="G46" s="626"/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</row>
    <row r="47" spans="1:27" ht="13.5" x14ac:dyDescent="0.25"/>
    <row r="48" spans="1:27" ht="13.5" x14ac:dyDescent="0.25"/>
    <row r="49" ht="13.5" x14ac:dyDescent="0.25"/>
  </sheetData>
  <sheetProtection algorithmName="SHA-512" hashValue="d9bfx62gc5xcXLA4RlqDYoUGNl0wTflcqSLjMfkC/iACFZZTvOHwEQN8r4+Dzn+rccuudIiAGVa2NcnMVCqz2g==" saltValue="1XpUGVHEu39exIPyaHjgfw==" spinCount="100000" sheet="1" objects="1" scenarios="1"/>
  <phoneticPr fontId="3" type="noConversion"/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42578125" customWidth="1"/>
    <col min="3" max="3" width="38.85546875" customWidth="1"/>
    <col min="4" max="4" width="12.85546875" customWidth="1"/>
    <col min="5" max="5" width="4.42578125" customWidth="1"/>
    <col min="6" max="6" width="8" hidden="1" customWidth="1"/>
    <col min="7" max="7" width="22.28515625" hidden="1" customWidth="1"/>
    <col min="8" max="8" width="14.28515625" hidden="1" customWidth="1"/>
    <col min="9" max="9" width="3.425781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.140625" customWidth="1"/>
    <col min="15" max="15" width="31.425781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51"/>
      <c r="C3" s="51"/>
      <c r="D3" s="52" t="s">
        <v>424</v>
      </c>
      <c r="F3" s="51"/>
      <c r="G3" s="51"/>
      <c r="H3" s="52" t="s">
        <v>302</v>
      </c>
      <c r="J3" s="51"/>
      <c r="K3" s="51"/>
      <c r="L3" s="52" t="s">
        <v>302</v>
      </c>
      <c r="N3" s="51"/>
      <c r="O3" s="51"/>
      <c r="P3" s="51"/>
    </row>
    <row r="4" spans="2:20" ht="15" x14ac:dyDescent="0.25">
      <c r="B4" s="53"/>
      <c r="C4" s="54"/>
      <c r="D4" s="55">
        <v>2014</v>
      </c>
      <c r="E4" s="54"/>
      <c r="F4" s="56"/>
      <c r="G4" s="57"/>
      <c r="H4" s="58">
        <v>2015</v>
      </c>
      <c r="J4" s="56"/>
      <c r="K4" s="57"/>
      <c r="L4" s="58">
        <v>2016</v>
      </c>
      <c r="M4" s="38"/>
      <c r="N4" s="56"/>
      <c r="O4" s="57"/>
      <c r="P4" s="58">
        <v>2017</v>
      </c>
      <c r="R4" s="59">
        <v>2018</v>
      </c>
      <c r="S4" s="58">
        <v>2019</v>
      </c>
      <c r="T4" s="58">
        <v>2020</v>
      </c>
    </row>
    <row r="5" spans="2:20" ht="15" x14ac:dyDescent="0.25">
      <c r="B5" s="60" t="s">
        <v>291</v>
      </c>
      <c r="C5" s="23"/>
      <c r="D5" s="61"/>
      <c r="E5" s="54"/>
      <c r="F5" s="62" t="s">
        <v>723</v>
      </c>
      <c r="G5" s="54"/>
      <c r="H5" s="63"/>
      <c r="J5" s="62" t="s">
        <v>723</v>
      </c>
      <c r="K5" s="54"/>
      <c r="L5" s="63"/>
      <c r="N5" s="60" t="s">
        <v>723</v>
      </c>
      <c r="O5" s="23"/>
      <c r="P5" s="61"/>
      <c r="R5" s="64"/>
      <c r="S5" s="63"/>
      <c r="T5" s="63"/>
    </row>
    <row r="6" spans="2:20" x14ac:dyDescent="0.2">
      <c r="B6" s="53"/>
      <c r="C6" s="46" t="s">
        <v>724</v>
      </c>
      <c r="D6" s="65">
        <v>3565331</v>
      </c>
      <c r="E6" s="54"/>
      <c r="F6" s="53"/>
      <c r="G6" s="54" t="s">
        <v>724</v>
      </c>
      <c r="H6" s="65">
        <v>3565331</v>
      </c>
      <c r="J6" s="53"/>
      <c r="K6" s="54" t="s">
        <v>725</v>
      </c>
      <c r="L6" s="65"/>
      <c r="M6" s="9"/>
      <c r="N6" s="53"/>
      <c r="O6" s="54" t="s">
        <v>724</v>
      </c>
      <c r="P6" s="65">
        <v>5550000</v>
      </c>
      <c r="R6" s="66">
        <v>5550000</v>
      </c>
      <c r="S6" s="65">
        <v>5550000</v>
      </c>
      <c r="T6" s="65">
        <v>5550000</v>
      </c>
    </row>
    <row r="7" spans="2:20" x14ac:dyDescent="0.2">
      <c r="B7" s="53"/>
      <c r="C7" s="46" t="s">
        <v>726</v>
      </c>
      <c r="D7" s="65">
        <v>7550000</v>
      </c>
      <c r="E7" s="54"/>
      <c r="F7" s="53"/>
      <c r="G7" s="54" t="s">
        <v>726</v>
      </c>
      <c r="H7" s="65"/>
      <c r="J7" s="53"/>
      <c r="K7" s="54" t="s">
        <v>726</v>
      </c>
      <c r="L7" s="65"/>
      <c r="M7" s="9"/>
      <c r="N7" s="53"/>
      <c r="O7" s="54" t="s">
        <v>726</v>
      </c>
      <c r="P7" s="65">
        <f>+'Výdaje kapitol celkem'!$CN$34+'Výdaje kapitol celkem'!$CQ$34+'Výdaje kapitol celkem'!$CT$34</f>
        <v>5774500</v>
      </c>
      <c r="R7" s="66">
        <f>+'Výdaje kapitol celkem'!$CN$34+'Výdaje kapitol celkem'!$CQ$34+'Výdaje kapitol celkem'!$CT$34</f>
        <v>5774500</v>
      </c>
      <c r="S7" s="65">
        <f>+'Výdaje kapitol celkem'!$CN$34+'Výdaje kapitol celkem'!$CQ$34+'Výdaje kapitol celkem'!$CT$34</f>
        <v>5774500</v>
      </c>
      <c r="T7" s="65">
        <f>+'Výdaje kapitol celkem'!$CN$34+'Výdaje kapitol celkem'!$CQ$34+'Výdaje kapitol celkem'!$CT$34</f>
        <v>5774500</v>
      </c>
    </row>
    <row r="8" spans="2:20" x14ac:dyDescent="0.2">
      <c r="B8" s="53"/>
      <c r="C8" s="46" t="s">
        <v>195</v>
      </c>
      <c r="D8" s="65">
        <v>1997367</v>
      </c>
      <c r="E8" s="54"/>
      <c r="F8" s="53"/>
      <c r="G8" s="54" t="s">
        <v>195</v>
      </c>
      <c r="H8" s="65"/>
      <c r="J8" s="53"/>
      <c r="K8" s="54" t="s">
        <v>195</v>
      </c>
      <c r="L8" s="65"/>
      <c r="M8" s="9"/>
      <c r="N8" s="53"/>
      <c r="O8" s="54" t="s">
        <v>195</v>
      </c>
      <c r="P8" s="65">
        <f>+'Výdaje kapitol celkem'!$BQ$52</f>
        <v>1684100</v>
      </c>
      <c r="R8" s="66">
        <f>+'Výdaje kapitol celkem'!$BQ$52</f>
        <v>1684100</v>
      </c>
      <c r="S8" s="65">
        <f>+'Výdaje kapitol celkem'!$BQ$52</f>
        <v>1684100</v>
      </c>
      <c r="T8" s="65">
        <f>+'Výdaje kapitol celkem'!$BQ$52</f>
        <v>1684100</v>
      </c>
    </row>
    <row r="9" spans="2:20" x14ac:dyDescent="0.2">
      <c r="B9" s="53"/>
      <c r="C9" s="46" t="s">
        <v>424</v>
      </c>
      <c r="D9" s="65">
        <v>6511246</v>
      </c>
      <c r="E9" s="54"/>
      <c r="F9" s="53"/>
      <c r="G9" s="54" t="s">
        <v>424</v>
      </c>
      <c r="H9" s="65"/>
      <c r="J9" s="53"/>
      <c r="K9" s="54" t="s">
        <v>424</v>
      </c>
      <c r="L9" s="65"/>
      <c r="M9" s="9"/>
      <c r="N9" s="53"/>
      <c r="O9" s="54" t="s">
        <v>424</v>
      </c>
      <c r="P9" s="65">
        <v>9052384</v>
      </c>
      <c r="R9" s="66">
        <v>9052384</v>
      </c>
      <c r="S9" s="65">
        <v>9052384</v>
      </c>
      <c r="T9" s="65">
        <v>9052384</v>
      </c>
    </row>
    <row r="10" spans="2:20" x14ac:dyDescent="0.2">
      <c r="B10" s="53"/>
      <c r="C10" s="46" t="s">
        <v>680</v>
      </c>
      <c r="D10" s="65">
        <v>115974</v>
      </c>
      <c r="E10" s="54"/>
      <c r="F10" s="53"/>
      <c r="G10" s="54" t="s">
        <v>680</v>
      </c>
      <c r="H10" s="65"/>
      <c r="J10" s="53"/>
      <c r="K10" s="54" t="s">
        <v>680</v>
      </c>
      <c r="L10" s="65"/>
      <c r="M10" s="9"/>
      <c r="N10" s="53"/>
      <c r="O10" s="54" t="s">
        <v>680</v>
      </c>
      <c r="P10" s="65">
        <v>857116</v>
      </c>
      <c r="R10" s="66">
        <v>857116</v>
      </c>
      <c r="S10" s="65">
        <v>857116</v>
      </c>
      <c r="T10" s="65">
        <v>857116</v>
      </c>
    </row>
    <row r="11" spans="2:20" x14ac:dyDescent="0.2">
      <c r="B11" s="53"/>
      <c r="C11" s="54"/>
      <c r="D11" s="65"/>
      <c r="E11" s="54"/>
      <c r="F11" s="53"/>
      <c r="G11" s="54" t="s">
        <v>727</v>
      </c>
      <c r="H11" s="65">
        <v>0</v>
      </c>
      <c r="J11" s="53"/>
      <c r="K11" s="54" t="s">
        <v>728</v>
      </c>
      <c r="L11" s="65"/>
      <c r="M11" s="9"/>
      <c r="N11" s="53"/>
      <c r="O11" s="54" t="s">
        <v>729</v>
      </c>
      <c r="P11" s="65">
        <f>SUM(P12:P17)</f>
        <v>4057816</v>
      </c>
      <c r="R11" s="66">
        <f>SUM(R12:R17)</f>
        <v>3200000</v>
      </c>
      <c r="S11" s="65">
        <f>SUM(S12:S17)</f>
        <v>3200000</v>
      </c>
      <c r="T11" s="65">
        <f>SUM(T12:T17)</f>
        <v>1750000</v>
      </c>
    </row>
    <row r="12" spans="2:20" s="70" customFormat="1" ht="15" x14ac:dyDescent="0.25">
      <c r="B12" s="67"/>
      <c r="C12" s="68"/>
      <c r="D12" s="69"/>
      <c r="E12" s="68"/>
      <c r="F12" s="67"/>
      <c r="G12" s="68"/>
      <c r="H12" s="69"/>
      <c r="J12" s="67"/>
      <c r="K12" s="68"/>
      <c r="L12" s="69"/>
      <c r="M12" s="13"/>
      <c r="N12" s="67"/>
      <c r="O12" s="71" t="s">
        <v>425</v>
      </c>
      <c r="P12" s="69">
        <v>2107816</v>
      </c>
      <c r="R12" s="72">
        <v>1750000</v>
      </c>
      <c r="S12" s="69">
        <v>1750000</v>
      </c>
      <c r="T12" s="69">
        <v>1750000</v>
      </c>
    </row>
    <row r="13" spans="2:20" s="70" customFormat="1" ht="15" x14ac:dyDescent="0.25">
      <c r="B13" s="67"/>
      <c r="C13" s="68"/>
      <c r="D13" s="69"/>
      <c r="E13" s="68"/>
      <c r="F13" s="67"/>
      <c r="G13" s="68"/>
      <c r="H13" s="69"/>
      <c r="J13" s="67"/>
      <c r="K13" s="68"/>
      <c r="L13" s="69"/>
      <c r="M13" s="13"/>
      <c r="N13" s="67"/>
      <c r="O13" s="71" t="s">
        <v>583</v>
      </c>
      <c r="P13" s="69">
        <v>370000</v>
      </c>
      <c r="R13" s="72">
        <v>370000</v>
      </c>
      <c r="S13" s="69">
        <v>370000</v>
      </c>
      <c r="T13" s="69"/>
    </row>
    <row r="14" spans="2:20" s="70" customFormat="1" ht="15" x14ac:dyDescent="0.25">
      <c r="B14" s="67"/>
      <c r="C14" s="68"/>
      <c r="D14" s="69"/>
      <c r="E14" s="68"/>
      <c r="F14" s="67"/>
      <c r="G14" s="68"/>
      <c r="H14" s="69"/>
      <c r="J14" s="67"/>
      <c r="K14" s="68"/>
      <c r="L14" s="69"/>
      <c r="M14" s="13"/>
      <c r="N14" s="67"/>
      <c r="O14" s="71" t="s">
        <v>584</v>
      </c>
      <c r="P14" s="69">
        <v>250000</v>
      </c>
      <c r="R14" s="72"/>
      <c r="S14" s="69"/>
      <c r="T14" s="69"/>
    </row>
    <row r="15" spans="2:20" s="70" customFormat="1" ht="15" x14ac:dyDescent="0.25">
      <c r="B15" s="67"/>
      <c r="C15" s="68"/>
      <c r="D15" s="69"/>
      <c r="E15" s="68"/>
      <c r="F15" s="67"/>
      <c r="G15" s="68"/>
      <c r="H15" s="69"/>
      <c r="J15" s="67"/>
      <c r="K15" s="68"/>
      <c r="L15" s="69"/>
      <c r="M15" s="13"/>
      <c r="N15" s="67"/>
      <c r="O15" s="71" t="s">
        <v>610</v>
      </c>
      <c r="P15" s="69">
        <v>240000</v>
      </c>
      <c r="R15" s="72">
        <v>240000</v>
      </c>
      <c r="S15" s="69">
        <v>240000</v>
      </c>
      <c r="T15" s="69"/>
    </row>
    <row r="16" spans="2:20" s="70" customFormat="1" ht="15" x14ac:dyDescent="0.25">
      <c r="B16" s="67"/>
      <c r="C16" s="68"/>
      <c r="D16" s="69"/>
      <c r="E16" s="68"/>
      <c r="F16" s="67"/>
      <c r="G16" s="68"/>
      <c r="H16" s="69"/>
      <c r="J16" s="67"/>
      <c r="K16" s="68"/>
      <c r="L16" s="69"/>
      <c r="M16" s="13"/>
      <c r="N16" s="67"/>
      <c r="O16" s="71" t="s">
        <v>611</v>
      </c>
      <c r="P16" s="69">
        <v>250000</v>
      </c>
      <c r="R16" s="72"/>
      <c r="S16" s="69"/>
      <c r="T16" s="69"/>
    </row>
    <row r="17" spans="2:20" s="70" customFormat="1" ht="15" x14ac:dyDescent="0.25">
      <c r="B17" s="67"/>
      <c r="C17" s="68"/>
      <c r="D17" s="69"/>
      <c r="E17" s="68"/>
      <c r="F17" s="67"/>
      <c r="G17" s="68"/>
      <c r="H17" s="69"/>
      <c r="J17" s="67"/>
      <c r="K17" s="68"/>
      <c r="L17" s="69"/>
      <c r="M17" s="13"/>
      <c r="N17" s="67"/>
      <c r="O17" s="71" t="s">
        <v>713</v>
      </c>
      <c r="P17" s="69">
        <v>840000</v>
      </c>
      <c r="R17" s="72">
        <v>840000</v>
      </c>
      <c r="S17" s="69">
        <v>840000</v>
      </c>
      <c r="T17" s="69"/>
    </row>
    <row r="18" spans="2:20" s="79" customFormat="1" ht="15.75" thickBot="1" x14ac:dyDescent="0.3">
      <c r="B18" s="73" t="s">
        <v>2</v>
      </c>
      <c r="C18" s="74"/>
      <c r="D18" s="75">
        <f>SUM(D6:D10)</f>
        <v>19739918</v>
      </c>
      <c r="E18" s="76"/>
      <c r="F18" s="77" t="s">
        <v>2</v>
      </c>
      <c r="G18" s="76"/>
      <c r="H18" s="78">
        <f>SUM(H6:H11)</f>
        <v>3565331</v>
      </c>
      <c r="J18" s="77"/>
      <c r="K18" s="76" t="s">
        <v>2</v>
      </c>
      <c r="L18" s="78">
        <f>SUM(L6:L10)</f>
        <v>0</v>
      </c>
      <c r="M18" s="80"/>
      <c r="N18" s="73"/>
      <c r="O18" s="74" t="s">
        <v>2</v>
      </c>
      <c r="P18" s="75">
        <f>SUM(P6:P11)</f>
        <v>26975916</v>
      </c>
      <c r="R18" s="81">
        <f>SUM(R6:R11)</f>
        <v>26118100</v>
      </c>
      <c r="S18" s="81">
        <f>SUM(S6:S11)</f>
        <v>26118100</v>
      </c>
      <c r="T18" s="81">
        <f>SUM(T6:T11)</f>
        <v>24668100</v>
      </c>
    </row>
    <row r="19" spans="2:20" s="70" customFormat="1" ht="15" x14ac:dyDescent="0.25">
      <c r="B19" s="67"/>
      <c r="C19" s="82" t="s">
        <v>730</v>
      </c>
      <c r="D19" s="69">
        <v>2823671</v>
      </c>
      <c r="E19" s="68"/>
      <c r="F19" s="67"/>
      <c r="G19" s="82" t="s">
        <v>730</v>
      </c>
      <c r="H19" s="83"/>
      <c r="J19" s="67"/>
      <c r="K19" s="82" t="s">
        <v>730</v>
      </c>
      <c r="L19" s="83"/>
      <c r="N19" s="67"/>
      <c r="O19" s="82" t="s">
        <v>730</v>
      </c>
      <c r="P19" s="69">
        <v>3605000</v>
      </c>
      <c r="R19" s="72"/>
      <c r="S19" s="69"/>
      <c r="T19" s="69"/>
    </row>
    <row r="20" spans="2:20" s="70" customFormat="1" ht="15" x14ac:dyDescent="0.25">
      <c r="B20" s="67"/>
      <c r="C20" s="82"/>
      <c r="D20" s="83"/>
      <c r="E20" s="68"/>
      <c r="F20" s="67"/>
      <c r="G20" s="82"/>
      <c r="H20" s="83"/>
      <c r="J20" s="67"/>
      <c r="K20" s="82"/>
      <c r="L20" s="83"/>
      <c r="N20" s="67"/>
      <c r="O20" s="82"/>
      <c r="P20" s="83"/>
      <c r="R20" s="84"/>
      <c r="S20" s="83"/>
      <c r="T20" s="83"/>
    </row>
    <row r="21" spans="2:20" ht="15" x14ac:dyDescent="0.25">
      <c r="B21" s="62" t="s">
        <v>271</v>
      </c>
      <c r="C21" s="54"/>
      <c r="D21" s="63"/>
      <c r="E21" s="54"/>
      <c r="F21" s="62" t="s">
        <v>271</v>
      </c>
      <c r="G21" s="54"/>
      <c r="H21" s="63"/>
      <c r="J21" s="62" t="s">
        <v>271</v>
      </c>
      <c r="K21" s="54"/>
      <c r="L21" s="63"/>
      <c r="N21" s="62" t="s">
        <v>271</v>
      </c>
      <c r="O21" s="54"/>
      <c r="P21" s="63"/>
      <c r="R21" s="64"/>
      <c r="S21" s="63"/>
      <c r="T21" s="63"/>
    </row>
    <row r="22" spans="2:20" x14ac:dyDescent="0.2">
      <c r="B22" s="53"/>
      <c r="C22" s="54" t="s">
        <v>726</v>
      </c>
      <c r="D22" s="65">
        <v>3959122</v>
      </c>
      <c r="E22" s="54"/>
      <c r="F22" s="53"/>
      <c r="G22" s="54" t="s">
        <v>731</v>
      </c>
      <c r="H22" s="85">
        <v>4381411.66</v>
      </c>
      <c r="J22" s="53"/>
      <c r="K22" s="54" t="s">
        <v>731</v>
      </c>
      <c r="L22" s="65">
        <v>5442000</v>
      </c>
      <c r="M22" s="9"/>
      <c r="N22" s="53"/>
      <c r="O22" s="54" t="s">
        <v>726</v>
      </c>
      <c r="P22" s="65">
        <v>4000000</v>
      </c>
      <c r="R22" s="66">
        <v>4000000</v>
      </c>
      <c r="S22" s="65">
        <v>4000000</v>
      </c>
      <c r="T22" s="65">
        <v>4000000</v>
      </c>
    </row>
    <row r="23" spans="2:20" x14ac:dyDescent="0.2">
      <c r="B23" s="53"/>
      <c r="C23" s="54" t="s">
        <v>731</v>
      </c>
      <c r="D23" s="65">
        <v>5190031.75</v>
      </c>
      <c r="E23" s="54"/>
      <c r="F23" s="53"/>
      <c r="G23" s="54" t="s">
        <v>680</v>
      </c>
      <c r="H23" s="65"/>
      <c r="J23" s="53"/>
      <c r="K23" s="54" t="s">
        <v>680</v>
      </c>
      <c r="L23" s="65">
        <v>153740</v>
      </c>
      <c r="M23" s="9"/>
      <c r="N23" s="53"/>
      <c r="O23" s="54" t="s">
        <v>731</v>
      </c>
      <c r="P23" s="65">
        <v>8150000</v>
      </c>
      <c r="R23" s="66">
        <v>8150000</v>
      </c>
      <c r="S23" s="65">
        <v>8150000</v>
      </c>
      <c r="T23" s="65">
        <v>8150000</v>
      </c>
    </row>
    <row r="24" spans="2:20" x14ac:dyDescent="0.2">
      <c r="B24" s="53"/>
      <c r="C24" s="54" t="s">
        <v>680</v>
      </c>
      <c r="D24" s="65">
        <v>177731</v>
      </c>
      <c r="E24" s="54"/>
      <c r="F24" s="53"/>
      <c r="G24" s="54" t="s">
        <v>726</v>
      </c>
      <c r="H24" s="65"/>
      <c r="J24" s="53"/>
      <c r="K24" s="54" t="s">
        <v>202</v>
      </c>
      <c r="L24" s="65">
        <v>2772765.1</v>
      </c>
      <c r="M24" s="9"/>
      <c r="N24" s="53"/>
      <c r="O24" s="54" t="s">
        <v>680</v>
      </c>
      <c r="P24" s="65">
        <v>450000</v>
      </c>
      <c r="R24" s="66">
        <v>450000</v>
      </c>
      <c r="S24" s="65">
        <v>450000</v>
      </c>
      <c r="T24" s="65">
        <v>450000</v>
      </c>
    </row>
    <row r="25" spans="2:20" s="79" customFormat="1" ht="15.75" thickBot="1" x14ac:dyDescent="0.3">
      <c r="B25" s="73" t="s">
        <v>2</v>
      </c>
      <c r="C25" s="74"/>
      <c r="D25" s="75">
        <f>SUM(D22:D24)</f>
        <v>9326884.75</v>
      </c>
      <c r="E25" s="76"/>
      <c r="F25" s="77" t="s">
        <v>2</v>
      </c>
      <c r="G25" s="76"/>
      <c r="H25" s="78">
        <f>SUM(H22:H24)</f>
        <v>4381411.66</v>
      </c>
      <c r="J25" s="77" t="s">
        <v>2</v>
      </c>
      <c r="K25" s="76"/>
      <c r="L25" s="78">
        <f>SUM(L22:L24)</f>
        <v>8368505.0999999996</v>
      </c>
      <c r="M25" s="80"/>
      <c r="N25" s="73" t="s">
        <v>2</v>
      </c>
      <c r="O25" s="74"/>
      <c r="P25" s="75">
        <f>SUM(P22:P24)</f>
        <v>12600000</v>
      </c>
      <c r="R25" s="81">
        <f>SUM(R22:R24)</f>
        <v>12600000</v>
      </c>
      <c r="S25" s="75">
        <f>SUM(S22:S24)</f>
        <v>12600000</v>
      </c>
      <c r="T25" s="75">
        <f>SUM(T22:T24)</f>
        <v>12600000</v>
      </c>
    </row>
    <row r="26" spans="2:20" x14ac:dyDescent="0.2">
      <c r="B26" s="53"/>
      <c r="C26" s="54"/>
      <c r="D26" s="63"/>
      <c r="E26" s="54"/>
      <c r="F26" s="53"/>
      <c r="G26" s="54"/>
      <c r="H26" s="63"/>
      <c r="J26" s="53"/>
      <c r="K26" s="54"/>
      <c r="L26" s="63"/>
      <c r="N26" s="53"/>
      <c r="O26" s="54"/>
      <c r="P26" s="63"/>
      <c r="R26" s="64"/>
      <c r="S26" s="63"/>
      <c r="T26" s="63"/>
    </row>
    <row r="27" spans="2:20" s="11" customFormat="1" ht="15" x14ac:dyDescent="0.25">
      <c r="B27" s="62" t="s">
        <v>732</v>
      </c>
      <c r="C27" s="86"/>
      <c r="D27" s="87">
        <f>D25-D18</f>
        <v>-10413033.25</v>
      </c>
      <c r="E27" s="86"/>
      <c r="F27" s="62" t="s">
        <v>732</v>
      </c>
      <c r="G27" s="86"/>
      <c r="H27" s="87">
        <f>H25-H18</f>
        <v>816080.66000000015</v>
      </c>
      <c r="J27" s="62"/>
      <c r="K27" s="86"/>
      <c r="L27" s="87">
        <f>L25-L18</f>
        <v>8368505.0999999996</v>
      </c>
      <c r="M27" s="88"/>
      <c r="N27" s="62"/>
      <c r="O27" s="86"/>
      <c r="P27" s="87">
        <f>P25-P18</f>
        <v>-14375916</v>
      </c>
      <c r="R27" s="89">
        <f>R25-R18</f>
        <v>-13518100</v>
      </c>
      <c r="S27" s="87">
        <f>S25-S18</f>
        <v>-13518100</v>
      </c>
      <c r="T27" s="87">
        <f>T25-T18</f>
        <v>-12068100</v>
      </c>
    </row>
    <row r="28" spans="2:20" s="70" customFormat="1" ht="15.75" thickBot="1" x14ac:dyDescent="0.3">
      <c r="B28" s="90"/>
      <c r="C28" s="91"/>
      <c r="D28" s="92"/>
      <c r="E28" s="68"/>
      <c r="F28" s="90"/>
      <c r="G28" s="91"/>
      <c r="H28" s="93"/>
      <c r="J28" s="90"/>
      <c r="K28" s="91"/>
      <c r="L28" s="93"/>
      <c r="M28" s="13"/>
      <c r="N28" s="90"/>
      <c r="O28" s="91"/>
      <c r="P28" s="93"/>
      <c r="R28" s="94"/>
      <c r="S28" s="93"/>
      <c r="T28" s="93"/>
    </row>
    <row r="29" spans="2:20" x14ac:dyDescent="0.2">
      <c r="J29" t="s">
        <v>733</v>
      </c>
      <c r="K29" t="s">
        <v>734</v>
      </c>
      <c r="O29" s="9"/>
    </row>
    <row r="30" spans="2:20" x14ac:dyDescent="0.2">
      <c r="G30" t="s">
        <v>735</v>
      </c>
      <c r="K30" t="s">
        <v>736</v>
      </c>
      <c r="P30" s="9"/>
    </row>
    <row r="31" spans="2:20" x14ac:dyDescent="0.2">
      <c r="C31" t="s">
        <v>737</v>
      </c>
      <c r="K31" t="s">
        <v>738</v>
      </c>
      <c r="P31" s="9">
        <f>P27-D27</f>
        <v>-3962882.75</v>
      </c>
      <c r="Q31" t="s">
        <v>739</v>
      </c>
    </row>
    <row r="32" spans="2:20" x14ac:dyDescent="0.2">
      <c r="C32" t="s">
        <v>740</v>
      </c>
      <c r="P32" s="9">
        <f>P19-D19</f>
        <v>781329</v>
      </c>
      <c r="Q32" t="s">
        <v>741</v>
      </c>
    </row>
    <row r="33" spans="3:17" x14ac:dyDescent="0.2">
      <c r="P33" s="9"/>
    </row>
    <row r="34" spans="3:17" x14ac:dyDescent="0.2">
      <c r="C34" t="s">
        <v>5</v>
      </c>
      <c r="P34" s="9">
        <f>P31-P32</f>
        <v>-4744211.75</v>
      </c>
      <c r="Q34" t="s">
        <v>742</v>
      </c>
    </row>
    <row r="35" spans="3:17" x14ac:dyDescent="0.2">
      <c r="P35" s="9"/>
      <c r="Q35" t="s">
        <v>743</v>
      </c>
    </row>
    <row r="36" spans="3:17" x14ac:dyDescent="0.2">
      <c r="P36" s="9"/>
      <c r="Q36" t="s">
        <v>744</v>
      </c>
    </row>
    <row r="37" spans="3:17" x14ac:dyDescent="0.2">
      <c r="C37" t="s">
        <v>745</v>
      </c>
      <c r="P37" s="9">
        <f>SUM(P34:P36)</f>
        <v>-4744211.75</v>
      </c>
    </row>
    <row r="38" spans="3:17" x14ac:dyDescent="0.2">
      <c r="P38" s="9"/>
    </row>
    <row r="39" spans="3:17" x14ac:dyDescent="0.2">
      <c r="C39" t="s">
        <v>746</v>
      </c>
      <c r="P39" s="9"/>
      <c r="Q39" t="s">
        <v>747</v>
      </c>
    </row>
    <row r="40" spans="3:17" x14ac:dyDescent="0.2">
      <c r="P40" s="9"/>
      <c r="Q40" t="s">
        <v>748</v>
      </c>
    </row>
    <row r="41" spans="3:17" x14ac:dyDescent="0.2">
      <c r="D41" s="95"/>
      <c r="E41" s="95"/>
      <c r="P41" s="9"/>
    </row>
    <row r="42" spans="3:17" ht="15" x14ac:dyDescent="0.25">
      <c r="C42" t="s">
        <v>749</v>
      </c>
      <c r="P42" s="88">
        <f>SUM(P37:P40)</f>
        <v>-4744211.75</v>
      </c>
    </row>
  </sheetData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topLeftCell="A4" workbookViewId="0">
      <selection activeCell="G19" sqref="G19"/>
    </sheetView>
  </sheetViews>
  <sheetFormatPr defaultColWidth="9.140625" defaultRowHeight="12.75" x14ac:dyDescent="0.2"/>
  <cols>
    <col min="1" max="1" width="19.42578125" style="6" bestFit="1" customWidth="1"/>
    <col min="2" max="2" width="37.7109375" style="1" bestFit="1" customWidth="1"/>
    <col min="3" max="3" width="9" style="1" bestFit="1" customWidth="1"/>
    <col min="4" max="4" width="11.7109375" style="1" customWidth="1"/>
    <col min="5" max="5" width="9.140625" style="1"/>
    <col min="6" max="6" width="10.140625" style="1" bestFit="1" customWidth="1"/>
    <col min="7" max="7" width="10" style="1" customWidth="1"/>
    <col min="8" max="16384" width="9.140625" style="1"/>
  </cols>
  <sheetData>
    <row r="1" spans="1:8" x14ac:dyDescent="0.2">
      <c r="A1" s="6" t="s">
        <v>371</v>
      </c>
    </row>
    <row r="3" spans="1:8" x14ac:dyDescent="0.2">
      <c r="C3" s="2569" t="s">
        <v>369</v>
      </c>
      <c r="D3" s="2569"/>
      <c r="E3" s="2569"/>
      <c r="F3" s="2569" t="s">
        <v>370</v>
      </c>
      <c r="G3" s="2569"/>
      <c r="H3" s="2569"/>
    </row>
    <row r="4" spans="1:8" x14ac:dyDescent="0.2">
      <c r="C4" s="5" t="s">
        <v>164</v>
      </c>
      <c r="D4" s="5" t="s">
        <v>390</v>
      </c>
      <c r="E4" s="5" t="s">
        <v>391</v>
      </c>
      <c r="F4" s="5" t="s">
        <v>164</v>
      </c>
      <c r="G4" s="5" t="s">
        <v>390</v>
      </c>
      <c r="H4" s="5" t="s">
        <v>391</v>
      </c>
    </row>
    <row r="5" spans="1:8" s="6" customFormat="1" x14ac:dyDescent="0.2">
      <c r="A5" s="6" t="s">
        <v>117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372</v>
      </c>
      <c r="C6" s="3"/>
      <c r="D6" s="3"/>
      <c r="E6" s="3"/>
      <c r="F6" s="3"/>
      <c r="G6" s="3"/>
      <c r="H6" s="3"/>
    </row>
    <row r="7" spans="1:8" x14ac:dyDescent="0.2">
      <c r="B7" s="1" t="s">
        <v>373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374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375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167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376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377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166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378</v>
      </c>
      <c r="C14" s="3"/>
      <c r="D14" s="3"/>
      <c r="E14" s="3"/>
      <c r="F14" s="3"/>
      <c r="G14" s="3"/>
      <c r="H14" s="3"/>
    </row>
    <row r="15" spans="1:8" x14ac:dyDescent="0.2">
      <c r="B15" s="1" t="s">
        <v>379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380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381</v>
      </c>
      <c r="C17" s="3"/>
      <c r="D17" s="3"/>
      <c r="E17" s="3"/>
      <c r="F17" s="3"/>
      <c r="G17" s="3"/>
      <c r="H17" s="3"/>
    </row>
    <row r="18" spans="1:8" x14ac:dyDescent="0.2">
      <c r="B18" s="1" t="s">
        <v>382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383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384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385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397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386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387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388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389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7" t="s">
        <v>392</v>
      </c>
    </row>
    <row r="29" spans="1:8" s="7" customFormat="1" x14ac:dyDescent="0.2">
      <c r="A29" s="27"/>
      <c r="B29" s="7" t="s">
        <v>393</v>
      </c>
      <c r="C29" s="7">
        <v>212579</v>
      </c>
      <c r="D29" s="7">
        <v>198157</v>
      </c>
    </row>
    <row r="30" spans="1:8" s="7" customFormat="1" x14ac:dyDescent="0.2">
      <c r="A30" s="27"/>
      <c r="B30" s="7" t="s">
        <v>394</v>
      </c>
      <c r="F30" s="7">
        <v>204819</v>
      </c>
      <c r="G30" s="7">
        <v>191747</v>
      </c>
    </row>
    <row r="31" spans="1:8" s="7" customFormat="1" x14ac:dyDescent="0.2">
      <c r="A31" s="27"/>
    </row>
    <row r="32" spans="1:8" s="7" customFormat="1" x14ac:dyDescent="0.2">
      <c r="A32" s="27"/>
    </row>
    <row r="33" spans="1:7" s="7" customFormat="1" x14ac:dyDescent="0.2">
      <c r="A33" s="27"/>
      <c r="B33" s="7" t="s">
        <v>395</v>
      </c>
      <c r="C33" s="7">
        <v>262098</v>
      </c>
      <c r="D33" s="7">
        <v>236000</v>
      </c>
    </row>
    <row r="34" spans="1:7" s="7" customFormat="1" x14ac:dyDescent="0.2">
      <c r="A34" s="27"/>
      <c r="B34" s="7" t="s">
        <v>396</v>
      </c>
      <c r="F34" s="7">
        <v>9670</v>
      </c>
      <c r="G34" s="7">
        <v>10500</v>
      </c>
    </row>
    <row r="36" spans="1:7" s="6" customFormat="1" x14ac:dyDescent="0.2">
      <c r="B36" s="6" t="s">
        <v>398</v>
      </c>
      <c r="C36" s="28">
        <f>C26/C29</f>
        <v>24.794829216432479</v>
      </c>
      <c r="D36" s="28">
        <f>D26/D29</f>
        <v>26.20743652760185</v>
      </c>
      <c r="E36" s="28"/>
      <c r="F36" s="28">
        <f>F26/F30</f>
        <v>26.104834024187209</v>
      </c>
      <c r="G36" s="28">
        <f>G26/G30</f>
        <v>29.595039296573088</v>
      </c>
    </row>
    <row r="39" spans="1:7" x14ac:dyDescent="0.2">
      <c r="C39" s="26">
        <v>78.459999999999994</v>
      </c>
    </row>
    <row r="40" spans="1:7" x14ac:dyDescent="0.2">
      <c r="B40" s="1" t="s">
        <v>406</v>
      </c>
      <c r="C40" s="3">
        <f>C39*200000</f>
        <v>15691999.999999998</v>
      </c>
    </row>
    <row r="41" spans="1:7" x14ac:dyDescent="0.2">
      <c r="B41" s="1" t="s">
        <v>407</v>
      </c>
      <c r="C41" s="3">
        <f>'Příjmy kapitol celkem'!M86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404</v>
      </c>
    </row>
    <row r="44" spans="1:7" x14ac:dyDescent="0.2">
      <c r="C44" s="1">
        <v>1800000</v>
      </c>
      <c r="D44" s="1" t="s">
        <v>405</v>
      </c>
    </row>
    <row r="45" spans="1:7" x14ac:dyDescent="0.2">
      <c r="C45" s="1">
        <v>2636000</v>
      </c>
      <c r="D45" s="1" t="s">
        <v>336</v>
      </c>
    </row>
    <row r="46" spans="1:7" x14ac:dyDescent="0.2">
      <c r="C46" s="3">
        <f>C42-C43-C44-C45</f>
        <v>7255999.9999999981</v>
      </c>
    </row>
  </sheetData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.140625" bestFit="1" customWidth="1"/>
    <col min="2" max="2" width="35.7109375" style="9" bestFit="1" customWidth="1"/>
    <col min="3" max="3" width="31.42578125" bestFit="1" customWidth="1"/>
    <col min="4" max="4" width="10.140625" bestFit="1" customWidth="1"/>
    <col min="5" max="5" width="11.140625" customWidth="1"/>
    <col min="6" max="6" width="10.140625" customWidth="1"/>
    <col min="8" max="9" width="10.140625" bestFit="1" customWidth="1"/>
  </cols>
  <sheetData>
    <row r="1" spans="1:9" ht="18.75" x14ac:dyDescent="0.3">
      <c r="A1" s="10" t="s">
        <v>343</v>
      </c>
      <c r="B1" s="11"/>
      <c r="C1" s="11"/>
      <c r="D1" s="25">
        <v>2016</v>
      </c>
      <c r="E1" s="25">
        <v>2017</v>
      </c>
      <c r="F1" s="25">
        <v>2018</v>
      </c>
    </row>
    <row r="2" spans="1:9" ht="15" customHeight="1" x14ac:dyDescent="0.2">
      <c r="B2"/>
      <c r="D2" s="9"/>
      <c r="E2" s="9"/>
    </row>
    <row r="3" spans="1:9" ht="15" x14ac:dyDescent="0.25">
      <c r="A3" s="22" t="s">
        <v>329</v>
      </c>
      <c r="B3" s="11"/>
      <c r="C3" s="11"/>
      <c r="D3" s="21">
        <f>+D4+D5</f>
        <v>23649999.68</v>
      </c>
      <c r="E3" s="21">
        <f>+E4+E5</f>
        <v>12389037</v>
      </c>
      <c r="F3" s="21">
        <f>+F4+F5</f>
        <v>10839037</v>
      </c>
    </row>
    <row r="4" spans="1:9" s="15" customFormat="1" ht="15" x14ac:dyDescent="0.25">
      <c r="B4" s="24" t="s">
        <v>350</v>
      </c>
      <c r="C4" s="16"/>
      <c r="D4" s="17">
        <f>'Výdaje kapitol celkem'!T44</f>
        <v>16799999.68</v>
      </c>
      <c r="E4" s="17">
        <v>9659037</v>
      </c>
      <c r="F4" s="17">
        <v>9659037</v>
      </c>
    </row>
    <row r="5" spans="1:9" s="15" customFormat="1" ht="15" x14ac:dyDescent="0.25">
      <c r="B5" s="2570" t="s">
        <v>351</v>
      </c>
      <c r="C5" s="16" t="s">
        <v>349</v>
      </c>
      <c r="D5" s="17">
        <f>+D7+D8+D9+D11+D13-D6</f>
        <v>6850000</v>
      </c>
      <c r="E5" s="17">
        <f>+E7+E8+E9+E11+E13-E6</f>
        <v>2730000</v>
      </c>
      <c r="F5" s="17">
        <f>+F7+F8+F9+F11+F13-F6</f>
        <v>1180000</v>
      </c>
      <c r="H5" s="29">
        <f>+D7+D8+D9+D11+D13</f>
        <v>11790000</v>
      </c>
    </row>
    <row r="6" spans="1:9" s="18" customFormat="1" ht="15" x14ac:dyDescent="0.25">
      <c r="B6" s="2571"/>
      <c r="C6" s="12" t="s">
        <v>333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30">
        <f>+D10+D12+D14</f>
        <v>4940000</v>
      </c>
    </row>
    <row r="7" spans="1:9" x14ac:dyDescent="0.2">
      <c r="B7"/>
      <c r="C7" t="s">
        <v>330</v>
      </c>
      <c r="D7" s="9">
        <v>2900000</v>
      </c>
      <c r="E7" s="9"/>
      <c r="F7" s="9"/>
    </row>
    <row r="8" spans="1:9" x14ac:dyDescent="0.2">
      <c r="B8"/>
      <c r="C8" t="s">
        <v>331</v>
      </c>
      <c r="D8" s="9">
        <v>500000</v>
      </c>
      <c r="E8" s="9"/>
      <c r="F8" s="9"/>
    </row>
    <row r="9" spans="1:9" x14ac:dyDescent="0.2">
      <c r="B9"/>
      <c r="C9" t="s">
        <v>332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333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334</v>
      </c>
      <c r="D11" s="9">
        <f>2750000+440000</f>
        <v>3190000</v>
      </c>
      <c r="E11" s="9">
        <f>10500000-2750000</f>
        <v>7750000</v>
      </c>
      <c r="F11" s="9"/>
      <c r="G11" t="s">
        <v>408</v>
      </c>
    </row>
    <row r="12" spans="1:9" ht="15" x14ac:dyDescent="0.25">
      <c r="B12"/>
      <c r="C12" s="12" t="s">
        <v>333</v>
      </c>
      <c r="D12" s="13">
        <v>0</v>
      </c>
      <c r="E12" s="13">
        <v>6200000</v>
      </c>
      <c r="F12" s="9"/>
    </row>
    <row r="13" spans="1:9" x14ac:dyDescent="0.2">
      <c r="B13"/>
      <c r="C13" t="s">
        <v>335</v>
      </c>
      <c r="D13" s="9">
        <v>5200000</v>
      </c>
      <c r="E13" s="9"/>
      <c r="F13" s="9"/>
    </row>
    <row r="14" spans="1:9" ht="15" x14ac:dyDescent="0.25">
      <c r="B14"/>
      <c r="C14" s="12" t="s">
        <v>333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2" t="s">
        <v>328</v>
      </c>
      <c r="B16" s="11"/>
      <c r="C16" s="11"/>
      <c r="D16" s="21">
        <f>SUM(D17:D27)</f>
        <v>0</v>
      </c>
      <c r="E16" s="21">
        <f>SUM(E17:E27)</f>
        <v>0</v>
      </c>
      <c r="F16" s="21">
        <f>SUM(F17:F27)</f>
        <v>0</v>
      </c>
      <c r="I16" s="9"/>
    </row>
    <row r="17" spans="1:6" x14ac:dyDescent="0.2">
      <c r="B17" t="s">
        <v>352</v>
      </c>
      <c r="D17" s="9"/>
      <c r="E17" s="9"/>
      <c r="F17" s="9"/>
    </row>
    <row r="18" spans="1:6" x14ac:dyDescent="0.2">
      <c r="B18" t="s">
        <v>353</v>
      </c>
      <c r="D18" s="9"/>
      <c r="E18" s="9"/>
      <c r="F18" s="9"/>
    </row>
    <row r="19" spans="1:6" x14ac:dyDescent="0.2">
      <c r="B19" t="s">
        <v>354</v>
      </c>
      <c r="D19" s="9"/>
      <c r="E19" s="9"/>
      <c r="F19" s="9"/>
    </row>
    <row r="20" spans="1:6" x14ac:dyDescent="0.2">
      <c r="B20" t="s">
        <v>355</v>
      </c>
      <c r="D20" s="9"/>
      <c r="E20" s="9"/>
      <c r="F20" s="9"/>
    </row>
    <row r="21" spans="1:6" x14ac:dyDescent="0.2">
      <c r="B21" t="s">
        <v>356</v>
      </c>
      <c r="D21" s="9"/>
      <c r="E21" s="9"/>
      <c r="F21" s="9"/>
    </row>
    <row r="22" spans="1:6" x14ac:dyDescent="0.2">
      <c r="B22" t="s">
        <v>357</v>
      </c>
      <c r="D22" s="9"/>
      <c r="E22" s="9"/>
      <c r="F22" s="9"/>
    </row>
    <row r="23" spans="1:6" x14ac:dyDescent="0.2">
      <c r="B23" t="s">
        <v>399</v>
      </c>
      <c r="D23" s="9"/>
      <c r="E23" s="9"/>
      <c r="F23" s="9"/>
    </row>
    <row r="24" spans="1:6" x14ac:dyDescent="0.2">
      <c r="B24" t="s">
        <v>400</v>
      </c>
      <c r="D24" s="9"/>
      <c r="E24" s="9"/>
      <c r="F24" s="9"/>
    </row>
    <row r="25" spans="1:6" x14ac:dyDescent="0.2">
      <c r="B25" t="s">
        <v>401</v>
      </c>
      <c r="D25" s="9"/>
      <c r="E25" s="9"/>
      <c r="F25" s="9"/>
    </row>
    <row r="26" spans="1:6" x14ac:dyDescent="0.2">
      <c r="B26" t="s">
        <v>402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2" t="s">
        <v>337</v>
      </c>
      <c r="B29" s="11"/>
      <c r="C29" s="11"/>
      <c r="D29" s="21">
        <f>+D30+D37+D40</f>
        <v>16041999.999999998</v>
      </c>
      <c r="E29" s="21">
        <f>+E30+E37+E40</f>
        <v>404990</v>
      </c>
      <c r="F29" s="21">
        <f>+F30+F37+F40</f>
        <v>404990</v>
      </c>
    </row>
    <row r="30" spans="1:6" x14ac:dyDescent="0.2">
      <c r="B30" s="23" t="s">
        <v>344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338</v>
      </c>
      <c r="D31" s="9"/>
      <c r="E31" s="9"/>
      <c r="F31" s="9"/>
    </row>
    <row r="32" spans="1:6" x14ac:dyDescent="0.2">
      <c r="B32"/>
      <c r="C32" t="s">
        <v>339</v>
      </c>
      <c r="D32" s="9"/>
      <c r="E32" s="9"/>
      <c r="F32" s="9"/>
    </row>
    <row r="33" spans="1:6" x14ac:dyDescent="0.2">
      <c r="B33"/>
      <c r="C33" t="s">
        <v>340</v>
      </c>
      <c r="D33" s="9"/>
      <c r="E33" s="9"/>
      <c r="F33" s="9"/>
    </row>
    <row r="34" spans="1:6" x14ac:dyDescent="0.2">
      <c r="B34"/>
      <c r="C34" t="s">
        <v>341</v>
      </c>
      <c r="D34" s="9"/>
      <c r="E34" s="9"/>
      <c r="F34" s="9"/>
    </row>
    <row r="35" spans="1:6" x14ac:dyDescent="0.2">
      <c r="B35"/>
      <c r="C35" t="s">
        <v>342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3" t="s">
        <v>345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403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3" t="s">
        <v>346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347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9" t="s">
        <v>348</v>
      </c>
      <c r="B47" s="20"/>
      <c r="C47" s="19"/>
      <c r="D47" s="20">
        <f>+D29+D16+D3</f>
        <v>39691999.68</v>
      </c>
      <c r="E47" s="20">
        <f>+E29+E16+E3</f>
        <v>12794027</v>
      </c>
      <c r="F47" s="20">
        <f>+F29+F16+F3</f>
        <v>11244027</v>
      </c>
    </row>
  </sheetData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/>
  </sheetViews>
  <sheetFormatPr defaultColWidth="0" defaultRowHeight="0" customHeight="1" zeroHeight="1" x14ac:dyDescent="0.2"/>
  <cols>
    <col min="1" max="1" width="45.5703125" style="168" bestFit="1" customWidth="1"/>
    <col min="2" max="2" width="11.7109375" style="45" customWidth="1"/>
    <col min="3" max="3" width="14.42578125" style="45" customWidth="1"/>
    <col min="4" max="4" width="11.28515625" style="45" bestFit="1" customWidth="1"/>
    <col min="5" max="7" width="10.85546875" style="168" customWidth="1"/>
    <col min="8" max="8" width="12.28515625" style="168" customWidth="1"/>
    <col min="9" max="17" width="10.85546875" style="168" customWidth="1"/>
    <col min="18" max="18" width="11.28515625" style="168" bestFit="1" customWidth="1"/>
    <col min="19" max="22" width="10.85546875" style="168" bestFit="1" customWidth="1"/>
    <col min="23" max="23" width="8.85546875" style="168" hidden="1" customWidth="1"/>
    <col min="24" max="16384" width="8.7109375" style="168" hidden="1"/>
  </cols>
  <sheetData>
    <row r="1" spans="1:22" ht="12.75" x14ac:dyDescent="0.2"/>
    <row r="2" spans="1:22" s="169" customFormat="1" ht="15" x14ac:dyDescent="0.25">
      <c r="C2" s="171"/>
      <c r="D2" s="172"/>
      <c r="E2" s="172"/>
    </row>
    <row r="3" spans="1:22" s="169" customFormat="1" ht="15" x14ac:dyDescent="0.25">
      <c r="C3" s="171"/>
      <c r="D3" s="172"/>
      <c r="E3" s="172"/>
    </row>
    <row r="4" spans="1:22" ht="12.75" x14ac:dyDescent="0.2">
      <c r="A4" s="173"/>
      <c r="B4" s="173"/>
      <c r="E4" s="45"/>
    </row>
    <row r="5" spans="1:22" ht="12.75" x14ac:dyDescent="0.2">
      <c r="A5" s="173"/>
      <c r="B5" s="173"/>
      <c r="E5" s="45"/>
    </row>
    <row r="6" spans="1:22" ht="12.75" x14ac:dyDescent="0.2">
      <c r="A6" s="173"/>
      <c r="B6" s="173"/>
      <c r="E6" s="45"/>
    </row>
    <row r="7" spans="1:22" ht="15" x14ac:dyDescent="0.25">
      <c r="A7" s="173"/>
      <c r="B7" s="173"/>
      <c r="C7" s="171"/>
      <c r="E7" s="45"/>
    </row>
    <row r="8" spans="1:22" s="169" customFormat="1" ht="15" x14ac:dyDescent="0.25">
      <c r="A8" s="174"/>
      <c r="B8" s="174"/>
      <c r="C8" s="171"/>
      <c r="D8" s="171"/>
    </row>
    <row r="9" spans="1:22" ht="15" x14ac:dyDescent="0.25">
      <c r="B9" s="168"/>
      <c r="D9" s="171"/>
      <c r="E9" s="45"/>
    </row>
    <row r="10" spans="1:22" ht="12.75" x14ac:dyDescent="0.2">
      <c r="B10" s="168"/>
      <c r="E10" s="45"/>
    </row>
    <row r="11" spans="1:22" ht="15" x14ac:dyDescent="0.25">
      <c r="A11" s="169"/>
      <c r="B11" s="175"/>
      <c r="C11" s="169"/>
      <c r="D11" s="169"/>
      <c r="E11" s="176"/>
      <c r="F11" s="176"/>
      <c r="G11" s="176"/>
      <c r="H11" s="176"/>
      <c r="I11" s="177"/>
      <c r="J11" s="177"/>
      <c r="K11" s="177"/>
      <c r="L11" s="177"/>
      <c r="M11" s="178"/>
      <c r="N11" s="178"/>
      <c r="O11" s="178"/>
      <c r="P11" s="178"/>
      <c r="Q11" s="169"/>
      <c r="R11" s="169"/>
      <c r="S11" s="169"/>
      <c r="T11" s="169"/>
      <c r="U11" s="169"/>
      <c r="V11" s="169"/>
    </row>
    <row r="12" spans="1:22" s="45" customFormat="1" ht="12.75" x14ac:dyDescent="0.2"/>
    <row r="13" spans="1:22" s="45" customFormat="1" ht="12.75" x14ac:dyDescent="0.2"/>
    <row r="14" spans="1:22" s="45" customFormat="1" ht="12.75" x14ac:dyDescent="0.2"/>
    <row r="15" spans="1:22" s="45" customFormat="1" ht="12.75" x14ac:dyDescent="0.2"/>
    <row r="16" spans="1:22" s="45" customFormat="1" ht="12.75" x14ac:dyDescent="0.2"/>
    <row r="17" spans="1:22" s="45" customFormat="1" ht="12.75" x14ac:dyDescent="0.2"/>
    <row r="18" spans="1:22" s="45" customFormat="1" ht="12.75" x14ac:dyDescent="0.2"/>
    <row r="19" spans="1:22" s="171" customFormat="1" ht="15" x14ac:dyDescent="0.25"/>
    <row r="20" spans="1:22" s="45" customFormat="1" ht="12.75" x14ac:dyDescent="0.2"/>
    <row r="21" spans="1:22" s="45" customFormat="1" ht="12.75" x14ac:dyDescent="0.2"/>
    <row r="22" spans="1:22" s="45" customFormat="1" ht="12.75" x14ac:dyDescent="0.2"/>
    <row r="23" spans="1:22" s="171" customFormat="1" ht="15" x14ac:dyDescent="0.25"/>
    <row r="24" spans="1:22" ht="12.75" x14ac:dyDescent="0.2">
      <c r="B24" s="168"/>
      <c r="C24" s="168"/>
      <c r="D24" s="168"/>
    </row>
    <row r="25" spans="1:22" s="169" customFormat="1" ht="15" x14ac:dyDescent="0.25"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</row>
    <row r="26" spans="1:22" ht="15" x14ac:dyDescent="0.25">
      <c r="B26" s="168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</row>
    <row r="27" spans="1:22" ht="15" x14ac:dyDescent="0.25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</row>
    <row r="28" spans="1:22" ht="12.75" x14ac:dyDescent="0.2">
      <c r="B28" s="168"/>
      <c r="C28" s="168"/>
      <c r="D28" s="168"/>
    </row>
    <row r="29" spans="1:22" s="169" customFormat="1" ht="15" x14ac:dyDescent="0.25">
      <c r="C29" s="171"/>
      <c r="D29" s="171"/>
      <c r="E29" s="171"/>
    </row>
    <row r="30" spans="1:22" ht="12.75" x14ac:dyDescent="0.2">
      <c r="B30" s="168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</row>
    <row r="31" spans="1:22" ht="15" x14ac:dyDescent="0.25">
      <c r="B31" s="168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</row>
    <row r="32" spans="1:22" ht="15" x14ac:dyDescent="0.25"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</row>
    <row r="33" spans="1:22" ht="12.75" x14ac:dyDescent="0.2"/>
    <row r="34" spans="1:22" s="181" customFormat="1" ht="12.75" x14ac:dyDescent="0.2">
      <c r="B34" s="182"/>
      <c r="C34" s="183"/>
      <c r="D34" s="184"/>
      <c r="E34" s="184"/>
      <c r="F34" s="184"/>
      <c r="G34" s="184"/>
      <c r="H34" s="183"/>
      <c r="I34" s="184"/>
      <c r="J34" s="184"/>
      <c r="K34" s="184"/>
      <c r="L34" s="184"/>
      <c r="M34" s="183"/>
      <c r="N34" s="184"/>
      <c r="O34" s="184"/>
      <c r="P34" s="184"/>
      <c r="Q34" s="184"/>
      <c r="R34" s="183"/>
      <c r="S34" s="184"/>
      <c r="T34" s="184"/>
      <c r="U34" s="184"/>
      <c r="V34" s="184"/>
    </row>
    <row r="35" spans="1:22" ht="12.75" x14ac:dyDescent="0.2">
      <c r="B35" s="168"/>
      <c r="C35" s="168"/>
      <c r="D35" s="185"/>
      <c r="E35" s="185"/>
      <c r="F35" s="186"/>
      <c r="G35" s="186"/>
      <c r="I35" s="185"/>
      <c r="J35" s="185"/>
      <c r="K35" s="186"/>
      <c r="L35" s="186"/>
      <c r="N35" s="185"/>
      <c r="O35" s="185"/>
      <c r="P35" s="186"/>
      <c r="Q35" s="186"/>
      <c r="S35" s="185"/>
      <c r="T35" s="185"/>
      <c r="U35" s="186"/>
      <c r="V35" s="186"/>
    </row>
    <row r="36" spans="1:22" ht="15.75" x14ac:dyDescent="0.25">
      <c r="A36" s="187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</row>
    <row r="37" spans="1:22" ht="15.75" x14ac:dyDescent="0.25">
      <c r="A37" s="189"/>
      <c r="B37" s="190"/>
      <c r="C37" s="190"/>
      <c r="D37" s="190"/>
      <c r="E37" s="45"/>
      <c r="F37" s="45"/>
      <c r="G37" s="45"/>
      <c r="H37" s="190"/>
      <c r="I37" s="45"/>
      <c r="J37" s="45"/>
      <c r="K37" s="45"/>
      <c r="L37" s="45"/>
      <c r="M37" s="190"/>
      <c r="N37" s="45"/>
      <c r="O37" s="45"/>
      <c r="P37" s="45"/>
      <c r="Q37" s="45"/>
      <c r="R37" s="190"/>
      <c r="S37" s="45"/>
      <c r="T37" s="45"/>
      <c r="U37" s="45"/>
      <c r="V37" s="45"/>
    </row>
    <row r="38" spans="1:22" ht="15.75" x14ac:dyDescent="0.25">
      <c r="A38" s="189"/>
      <c r="B38" s="191"/>
      <c r="C38" s="191"/>
      <c r="E38" s="45"/>
      <c r="F38" s="45"/>
      <c r="G38" s="45"/>
      <c r="H38" s="191"/>
      <c r="I38" s="45"/>
      <c r="J38" s="45"/>
      <c r="K38" s="45"/>
      <c r="L38" s="45"/>
      <c r="M38" s="191"/>
      <c r="N38" s="45"/>
      <c r="O38" s="45"/>
      <c r="P38" s="45"/>
      <c r="Q38" s="45"/>
      <c r="R38" s="191"/>
      <c r="S38" s="45"/>
      <c r="T38" s="45"/>
      <c r="U38" s="45"/>
      <c r="V38" s="45"/>
    </row>
    <row r="39" spans="1:22" ht="12.75" x14ac:dyDescent="0.2"/>
    <row r="40" spans="1:22" ht="12.75" x14ac:dyDescent="0.2"/>
    <row r="41" spans="1:22" ht="12.75" x14ac:dyDescent="0.2"/>
    <row r="42" spans="1:22" ht="12.75" x14ac:dyDescent="0.2"/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.140625" defaultRowHeight="12.75" x14ac:dyDescent="0.2"/>
  <cols>
    <col min="1" max="1" width="56.42578125" style="124" customWidth="1"/>
    <col min="2" max="2" width="9.7109375" style="124" bestFit="1" customWidth="1"/>
    <col min="3" max="3" width="11.28515625" style="124" bestFit="1" customWidth="1"/>
    <col min="4" max="15" width="11.5703125" style="124" customWidth="1"/>
    <col min="16" max="16" width="12.140625" style="125" bestFit="1" customWidth="1"/>
    <col min="17" max="16384" width="9.140625" style="124"/>
  </cols>
  <sheetData>
    <row r="1" spans="1:16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100"/>
    </row>
    <row r="2" spans="1:16" ht="13.5" thickBot="1" x14ac:dyDescent="0.25">
      <c r="A2" s="98"/>
      <c r="B2" s="98"/>
      <c r="C2" s="98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00"/>
    </row>
    <row r="3" spans="1:16" ht="16.5" thickBot="1" x14ac:dyDescent="0.3">
      <c r="A3" s="113" t="s">
        <v>273</v>
      </c>
      <c r="B3" s="108"/>
      <c r="C3" s="120" t="s">
        <v>2</v>
      </c>
      <c r="D3" s="116" t="s">
        <v>750</v>
      </c>
      <c r="E3" s="114" t="s">
        <v>751</v>
      </c>
      <c r="F3" s="114" t="s">
        <v>752</v>
      </c>
      <c r="G3" s="114" t="s">
        <v>753</v>
      </c>
      <c r="H3" s="114" t="s">
        <v>754</v>
      </c>
      <c r="I3" s="114" t="s">
        <v>234</v>
      </c>
      <c r="J3" s="114" t="s">
        <v>235</v>
      </c>
      <c r="K3" s="114" t="s">
        <v>755</v>
      </c>
      <c r="L3" s="114" t="s">
        <v>756</v>
      </c>
      <c r="M3" s="114" t="s">
        <v>757</v>
      </c>
      <c r="N3" s="114" t="s">
        <v>758</v>
      </c>
      <c r="O3" s="115" t="s">
        <v>759</v>
      </c>
      <c r="P3" s="101" t="s">
        <v>290</v>
      </c>
    </row>
    <row r="4" spans="1:16" ht="15.75" x14ac:dyDescent="0.25">
      <c r="A4" s="109" t="s">
        <v>13</v>
      </c>
      <c r="B4" s="110">
        <v>1111</v>
      </c>
      <c r="C4" s="121">
        <f>'Souhrn příjmů a výdajů 2020'!J7</f>
        <v>22370444</v>
      </c>
      <c r="D4" s="117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2"/>
      <c r="P4" s="102">
        <f>SUM(D4:O4)-C4</f>
        <v>-22370444</v>
      </c>
    </row>
    <row r="5" spans="1:16" ht="15.75" x14ac:dyDescent="0.25">
      <c r="A5" s="96" t="s">
        <v>14</v>
      </c>
      <c r="B5" s="107">
        <v>1112</v>
      </c>
      <c r="C5" s="122">
        <f>'Souhrn příjmů a výdajů 2020'!J8</f>
        <v>170000</v>
      </c>
      <c r="D5" s="118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2">
        <f t="shared" ref="P5:P22" si="0">SUM(D5:O5)-C5</f>
        <v>-170000</v>
      </c>
    </row>
    <row r="6" spans="1:16" ht="15.75" x14ac:dyDescent="0.25">
      <c r="A6" s="96" t="s">
        <v>15</v>
      </c>
      <c r="B6" s="107">
        <v>1121</v>
      </c>
      <c r="C6" s="122">
        <f>'Souhrn příjmů a výdajů 2020'!J9</f>
        <v>16893500</v>
      </c>
      <c r="D6" s="118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4"/>
      <c r="P6" s="102">
        <f t="shared" si="0"/>
        <v>-16893500</v>
      </c>
    </row>
    <row r="7" spans="1:16" ht="15.75" x14ac:dyDescent="0.25">
      <c r="A7" s="96" t="s">
        <v>575</v>
      </c>
      <c r="B7" s="107">
        <v>1113</v>
      </c>
      <c r="C7" s="122">
        <f>'Souhrn příjmů a výdajů 2020'!J10</f>
        <v>2185556</v>
      </c>
      <c r="D7" s="118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4"/>
      <c r="P7" s="102">
        <f t="shared" si="0"/>
        <v>-2185556</v>
      </c>
    </row>
    <row r="8" spans="1:16" ht="15.75" x14ac:dyDescent="0.25">
      <c r="A8" s="96" t="s">
        <v>16</v>
      </c>
      <c r="B8" s="107">
        <v>1211</v>
      </c>
      <c r="C8" s="122">
        <f>'Souhrn příjmů a výdajů 2020'!J11</f>
        <v>48418500</v>
      </c>
      <c r="D8" s="118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4"/>
      <c r="P8" s="102">
        <f t="shared" si="0"/>
        <v>-48418500</v>
      </c>
    </row>
    <row r="9" spans="1:16" ht="15.75" x14ac:dyDescent="0.25">
      <c r="A9" s="96" t="s">
        <v>18</v>
      </c>
      <c r="B9" s="107" t="s">
        <v>17</v>
      </c>
      <c r="C9" s="122">
        <f>'Souhrn příjmů a výdajů 2020'!J12</f>
        <v>189000</v>
      </c>
      <c r="D9" s="118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4"/>
      <c r="P9" s="102">
        <f t="shared" si="0"/>
        <v>-189000</v>
      </c>
    </row>
    <row r="10" spans="1:16" ht="15.75" x14ac:dyDescent="0.25">
      <c r="A10" s="96" t="s">
        <v>18</v>
      </c>
      <c r="B10" s="107" t="s">
        <v>17</v>
      </c>
      <c r="C10" s="122">
        <f>'Souhrn příjmů a výdajů 2020'!J13</f>
        <v>0</v>
      </c>
      <c r="D10" s="118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4"/>
      <c r="P10" s="102">
        <f t="shared" si="0"/>
        <v>0</v>
      </c>
    </row>
    <row r="11" spans="1:16" ht="15.75" x14ac:dyDescent="0.25">
      <c r="A11" s="96" t="s">
        <v>20</v>
      </c>
      <c r="B11" s="107" t="s">
        <v>19</v>
      </c>
      <c r="C11" s="122">
        <f>'Souhrn příjmů a výdajů 2020'!J14</f>
        <v>6300000</v>
      </c>
      <c r="D11" s="118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4"/>
      <c r="P11" s="102">
        <f t="shared" si="0"/>
        <v>-6300000</v>
      </c>
    </row>
    <row r="12" spans="1:16" ht="15.75" x14ac:dyDescent="0.25">
      <c r="A12" s="96" t="s">
        <v>21</v>
      </c>
      <c r="B12" s="107">
        <v>1341</v>
      </c>
      <c r="C12" s="122">
        <f>'Souhrn příjmů a výdajů 2020'!J15</f>
        <v>260000</v>
      </c>
      <c r="D12" s="118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4"/>
      <c r="P12" s="102">
        <f t="shared" si="0"/>
        <v>-260000</v>
      </c>
    </row>
    <row r="13" spans="1:16" ht="15.75" x14ac:dyDescent="0.25">
      <c r="A13" s="96" t="s">
        <v>22</v>
      </c>
      <c r="B13" s="107">
        <v>1343</v>
      </c>
      <c r="C13" s="122">
        <f>'Souhrn příjmů a výdajů 2020'!J16</f>
        <v>75000</v>
      </c>
      <c r="D13" s="118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4"/>
      <c r="P13" s="102">
        <f t="shared" si="0"/>
        <v>-75000</v>
      </c>
    </row>
    <row r="14" spans="1:16" ht="15.75" x14ac:dyDescent="0.25">
      <c r="A14" s="96" t="s">
        <v>23</v>
      </c>
      <c r="B14" s="107">
        <v>1344</v>
      </c>
      <c r="C14" s="122">
        <f>'Souhrn příjmů a výdajů 2020'!J17</f>
        <v>3000</v>
      </c>
      <c r="D14" s="118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4"/>
      <c r="P14" s="102">
        <f t="shared" si="0"/>
        <v>-3000</v>
      </c>
    </row>
    <row r="15" spans="1:16" ht="15.75" x14ac:dyDescent="0.25">
      <c r="A15" s="96" t="s">
        <v>24</v>
      </c>
      <c r="B15" s="107">
        <v>1345</v>
      </c>
      <c r="C15" s="122">
        <f>'Souhrn příjmů a výdajů 2020'!J18</f>
        <v>20000</v>
      </c>
      <c r="D15" s="118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4"/>
      <c r="P15" s="102">
        <f t="shared" si="0"/>
        <v>-20000</v>
      </c>
    </row>
    <row r="16" spans="1:16" ht="15.75" x14ac:dyDescent="0.25">
      <c r="A16" s="96" t="s">
        <v>25</v>
      </c>
      <c r="B16" s="107">
        <v>1347</v>
      </c>
      <c r="C16" s="122">
        <f>'Souhrn příjmů a výdajů 2020'!J19</f>
        <v>0</v>
      </c>
      <c r="D16" s="118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4"/>
      <c r="P16" s="102">
        <f t="shared" si="0"/>
        <v>0</v>
      </c>
    </row>
    <row r="17" spans="1:16" ht="15.75" x14ac:dyDescent="0.25">
      <c r="A17" s="96" t="s">
        <v>27</v>
      </c>
      <c r="B17" s="107" t="s">
        <v>26</v>
      </c>
      <c r="C17" s="122">
        <f>'Souhrn příjmů a výdajů 2020'!J20</f>
        <v>100000</v>
      </c>
      <c r="D17" s="118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4"/>
      <c r="P17" s="102">
        <f t="shared" si="0"/>
        <v>-100000</v>
      </c>
    </row>
    <row r="18" spans="1:16" ht="15.75" x14ac:dyDescent="0.25">
      <c r="A18" s="96" t="s">
        <v>574</v>
      </c>
      <c r="B18" s="107" t="s">
        <v>26</v>
      </c>
      <c r="C18" s="122">
        <f>'Souhrn příjmů a výdajů 2020'!J21</f>
        <v>9000000</v>
      </c>
      <c r="D18" s="118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4"/>
      <c r="P18" s="102">
        <f t="shared" si="0"/>
        <v>-9000000</v>
      </c>
    </row>
    <row r="19" spans="1:16" ht="15.75" x14ac:dyDescent="0.25">
      <c r="A19" s="96" t="s">
        <v>576</v>
      </c>
      <c r="B19" s="107">
        <v>1381</v>
      </c>
      <c r="C19" s="122">
        <f>'Souhrn příjmů a výdajů 2020'!J22</f>
        <v>900000</v>
      </c>
      <c r="D19" s="118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4"/>
      <c r="P19" s="102">
        <f t="shared" si="0"/>
        <v>-900000</v>
      </c>
    </row>
    <row r="20" spans="1:16" ht="15.75" x14ac:dyDescent="0.25">
      <c r="A20" s="96" t="s">
        <v>29</v>
      </c>
      <c r="B20" s="107">
        <v>1381</v>
      </c>
      <c r="C20" s="122">
        <f>'Souhrn příjmů a výdajů 2020'!J23</f>
        <v>1000000</v>
      </c>
      <c r="D20" s="118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4"/>
      <c r="P20" s="102">
        <f t="shared" si="0"/>
        <v>-1000000</v>
      </c>
    </row>
    <row r="21" spans="1:16" ht="15.75" x14ac:dyDescent="0.25">
      <c r="A21" s="96" t="s">
        <v>31</v>
      </c>
      <c r="B21" s="107" t="s">
        <v>30</v>
      </c>
      <c r="C21" s="122">
        <f>'Souhrn příjmů a výdajů 2020'!J24</f>
        <v>1500000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02">
        <f t="shared" si="0"/>
        <v>-1500000</v>
      </c>
    </row>
    <row r="22" spans="1:16" ht="16.5" thickBot="1" x14ac:dyDescent="0.3">
      <c r="A22" s="97" t="s">
        <v>32</v>
      </c>
      <c r="B22" s="108">
        <v>1511</v>
      </c>
      <c r="C22" s="123">
        <f>'Souhrn příjmů a výdajů 2020'!J25</f>
        <v>7810000</v>
      </c>
      <c r="D22" s="119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6"/>
      <c r="P22" s="102">
        <f t="shared" si="0"/>
        <v>-7810000</v>
      </c>
    </row>
    <row r="23" spans="1:16" ht="21" customHeight="1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100"/>
    </row>
    <row r="24" spans="1:16" x14ac:dyDescent="0.2">
      <c r="A24" s="98"/>
      <c r="B24" s="98"/>
      <c r="C24" s="99">
        <f t="shared" ref="C24:O24" si="1">SUM(C4:C22)</f>
        <v>117195000</v>
      </c>
      <c r="D24" s="99">
        <f t="shared" si="1"/>
        <v>0</v>
      </c>
      <c r="E24" s="99">
        <f t="shared" si="1"/>
        <v>0</v>
      </c>
      <c r="F24" s="99">
        <f t="shared" si="1"/>
        <v>0</v>
      </c>
      <c r="G24" s="99">
        <f t="shared" si="1"/>
        <v>0</v>
      </c>
      <c r="H24" s="99">
        <f t="shared" si="1"/>
        <v>0</v>
      </c>
      <c r="I24" s="99">
        <f t="shared" si="1"/>
        <v>0</v>
      </c>
      <c r="J24" s="99">
        <f t="shared" si="1"/>
        <v>0</v>
      </c>
      <c r="K24" s="99">
        <f t="shared" si="1"/>
        <v>0</v>
      </c>
      <c r="L24" s="99">
        <f t="shared" si="1"/>
        <v>0</v>
      </c>
      <c r="M24" s="99">
        <f t="shared" si="1"/>
        <v>0</v>
      </c>
      <c r="N24" s="99">
        <f t="shared" si="1"/>
        <v>0</v>
      </c>
      <c r="O24" s="99">
        <f t="shared" si="1"/>
        <v>0</v>
      </c>
      <c r="P24" s="102">
        <f>SUM(D24:O24)-C24</f>
        <v>-117195000</v>
      </c>
    </row>
  </sheetData>
  <sheetProtection password="CF71" sheet="1" objects="1" scenarios="1"/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97"/>
  <sheetViews>
    <sheetView topLeftCell="A79" workbookViewId="0">
      <selection activeCell="G80" sqref="G80"/>
    </sheetView>
  </sheetViews>
  <sheetFormatPr defaultRowHeight="12.75" x14ac:dyDescent="0.2"/>
  <cols>
    <col min="1" max="1" width="10.140625" bestFit="1" customWidth="1"/>
    <col min="2" max="2" width="20.5703125" customWidth="1"/>
    <col min="3" max="3" width="17.42578125" customWidth="1"/>
    <col min="4" max="4" width="16.28515625" customWidth="1"/>
  </cols>
  <sheetData>
    <row r="2" spans="1:4" ht="18.75" x14ac:dyDescent="0.3">
      <c r="B2" s="10" t="s">
        <v>1307</v>
      </c>
      <c r="C2" s="10"/>
    </row>
    <row r="4" spans="1:4" ht="15" x14ac:dyDescent="0.25">
      <c r="A4" s="2206" t="s">
        <v>1308</v>
      </c>
      <c r="B4" s="2206" t="s">
        <v>1309</v>
      </c>
      <c r="C4" s="2207" t="s">
        <v>607</v>
      </c>
      <c r="D4" s="2206" t="s">
        <v>1310</v>
      </c>
    </row>
    <row r="5" spans="1:4" x14ac:dyDescent="0.2">
      <c r="C5" s="2208"/>
    </row>
    <row r="6" spans="1:4" x14ac:dyDescent="0.2">
      <c r="B6" t="s">
        <v>1311</v>
      </c>
      <c r="C6" s="2209" t="s">
        <v>1312</v>
      </c>
      <c r="D6" s="2210" t="s">
        <v>1313</v>
      </c>
    </row>
    <row r="7" spans="1:4" x14ac:dyDescent="0.2">
      <c r="B7" t="s">
        <v>2054</v>
      </c>
      <c r="C7" s="2209" t="s">
        <v>1314</v>
      </c>
      <c r="D7" s="2210" t="s">
        <v>1315</v>
      </c>
    </row>
    <row r="8" spans="1:4" x14ac:dyDescent="0.2">
      <c r="B8" t="s">
        <v>1316</v>
      </c>
      <c r="C8" s="2209" t="s">
        <v>1317</v>
      </c>
      <c r="D8" s="2210" t="s">
        <v>1318</v>
      </c>
    </row>
    <row r="9" spans="1:4" ht="15" x14ac:dyDescent="0.25">
      <c r="A9" s="2211">
        <v>43374</v>
      </c>
      <c r="B9" s="2212" t="s">
        <v>1319</v>
      </c>
      <c r="C9" s="2213" t="s">
        <v>1320</v>
      </c>
      <c r="D9" s="2214" t="s">
        <v>1321</v>
      </c>
    </row>
    <row r="10" spans="1:4" x14ac:dyDescent="0.2">
      <c r="B10" t="s">
        <v>1311</v>
      </c>
      <c r="C10" s="2209" t="s">
        <v>1322</v>
      </c>
      <c r="D10" s="2210" t="s">
        <v>1323</v>
      </c>
    </row>
    <row r="11" spans="1:4" x14ac:dyDescent="0.2">
      <c r="B11" t="s">
        <v>2054</v>
      </c>
      <c r="C11" s="2209" t="s">
        <v>1314</v>
      </c>
      <c r="D11" s="2210" t="s">
        <v>1324</v>
      </c>
    </row>
    <row r="12" spans="1:4" x14ac:dyDescent="0.2">
      <c r="B12" t="s">
        <v>1325</v>
      </c>
      <c r="C12" s="2209" t="s">
        <v>1317</v>
      </c>
      <c r="D12" s="2210" t="s">
        <v>1318</v>
      </c>
    </row>
    <row r="13" spans="1:4" ht="15" x14ac:dyDescent="0.25">
      <c r="A13" s="2211">
        <v>43405</v>
      </c>
      <c r="B13" s="2212" t="s">
        <v>1319</v>
      </c>
      <c r="C13" s="2215" t="s">
        <v>1326</v>
      </c>
      <c r="D13" s="2216" t="s">
        <v>1327</v>
      </c>
    </row>
    <row r="14" spans="1:4" x14ac:dyDescent="0.2">
      <c r="B14" t="s">
        <v>1311</v>
      </c>
      <c r="C14" s="2209" t="s">
        <v>1328</v>
      </c>
      <c r="D14" s="2210" t="s">
        <v>1329</v>
      </c>
    </row>
    <row r="15" spans="1:4" x14ac:dyDescent="0.2">
      <c r="B15" t="s">
        <v>2054</v>
      </c>
      <c r="C15" s="2209" t="s">
        <v>1330</v>
      </c>
      <c r="D15" s="2210" t="s">
        <v>1331</v>
      </c>
    </row>
    <row r="16" spans="1:4" x14ac:dyDescent="0.2">
      <c r="B16" t="s">
        <v>1325</v>
      </c>
      <c r="C16" s="2209" t="s">
        <v>1332</v>
      </c>
      <c r="D16" s="2210" t="s">
        <v>1318</v>
      </c>
    </row>
    <row r="17" spans="1:4" ht="15" x14ac:dyDescent="0.25">
      <c r="A17" s="2211">
        <v>43465</v>
      </c>
      <c r="B17" s="2212" t="s">
        <v>1319</v>
      </c>
      <c r="C17" s="2213" t="s">
        <v>1333</v>
      </c>
      <c r="D17" s="2214" t="s">
        <v>1334</v>
      </c>
    </row>
    <row r="18" spans="1:4" x14ac:dyDescent="0.2">
      <c r="B18" t="s">
        <v>1311</v>
      </c>
      <c r="C18" s="2209" t="s">
        <v>1335</v>
      </c>
      <c r="D18" s="2210" t="s">
        <v>1336</v>
      </c>
    </row>
    <row r="19" spans="1:4" x14ac:dyDescent="0.2">
      <c r="B19" t="s">
        <v>2054</v>
      </c>
      <c r="C19" s="2209" t="s">
        <v>1337</v>
      </c>
      <c r="D19" s="2210" t="s">
        <v>1338</v>
      </c>
    </row>
    <row r="20" spans="1:4" x14ac:dyDescent="0.2">
      <c r="B20" t="s">
        <v>1325</v>
      </c>
      <c r="C20" s="2209" t="s">
        <v>1332</v>
      </c>
      <c r="D20" s="2210" t="s">
        <v>1318</v>
      </c>
    </row>
    <row r="21" spans="1:4" ht="15" x14ac:dyDescent="0.25">
      <c r="A21" s="2211">
        <v>43496</v>
      </c>
      <c r="B21" s="2212" t="s">
        <v>1319</v>
      </c>
      <c r="C21" s="2213" t="s">
        <v>1339</v>
      </c>
      <c r="D21" s="2214" t="s">
        <v>1340</v>
      </c>
    </row>
    <row r="22" spans="1:4" x14ac:dyDescent="0.2">
      <c r="B22" t="s">
        <v>1311</v>
      </c>
      <c r="C22" s="2209" t="s">
        <v>1341</v>
      </c>
      <c r="D22" s="2210" t="s">
        <v>1342</v>
      </c>
    </row>
    <row r="23" spans="1:4" x14ac:dyDescent="0.2">
      <c r="B23" t="s">
        <v>2054</v>
      </c>
      <c r="C23" s="2209" t="s">
        <v>1337</v>
      </c>
      <c r="D23" s="2210" t="s">
        <v>1343</v>
      </c>
    </row>
    <row r="24" spans="1:4" x14ac:dyDescent="0.2">
      <c r="B24" t="s">
        <v>1325</v>
      </c>
      <c r="C24" s="2209" t="s">
        <v>1332</v>
      </c>
      <c r="D24" s="2210" t="s">
        <v>1318</v>
      </c>
    </row>
    <row r="25" spans="1:4" ht="15" x14ac:dyDescent="0.25">
      <c r="A25" s="2211">
        <v>43524</v>
      </c>
      <c r="B25" s="2212" t="s">
        <v>1319</v>
      </c>
      <c r="C25" s="2213" t="s">
        <v>1344</v>
      </c>
      <c r="D25" s="2214" t="s">
        <v>1345</v>
      </c>
    </row>
    <row r="26" spans="1:4" x14ac:dyDescent="0.2">
      <c r="B26" t="s">
        <v>1311</v>
      </c>
      <c r="C26" s="2209" t="s">
        <v>1346</v>
      </c>
      <c r="D26" s="2210" t="s">
        <v>1347</v>
      </c>
    </row>
    <row r="27" spans="1:4" x14ac:dyDescent="0.2">
      <c r="B27" t="s">
        <v>2054</v>
      </c>
      <c r="C27" s="2209" t="s">
        <v>1337</v>
      </c>
      <c r="D27" s="2210" t="s">
        <v>1348</v>
      </c>
    </row>
    <row r="28" spans="1:4" x14ac:dyDescent="0.2">
      <c r="B28" t="s">
        <v>1325</v>
      </c>
      <c r="C28" s="2209" t="s">
        <v>1349</v>
      </c>
      <c r="D28" s="2210" t="s">
        <v>1318</v>
      </c>
    </row>
    <row r="29" spans="1:4" ht="15" x14ac:dyDescent="0.25">
      <c r="A29" s="2211">
        <v>43555</v>
      </c>
      <c r="B29" s="2212" t="s">
        <v>1319</v>
      </c>
      <c r="C29" s="2215" t="s">
        <v>1350</v>
      </c>
      <c r="D29" s="2216" t="s">
        <v>1351</v>
      </c>
    </row>
    <row r="30" spans="1:4" x14ac:dyDescent="0.2">
      <c r="B30" t="s">
        <v>1311</v>
      </c>
      <c r="C30" s="2209" t="s">
        <v>1352</v>
      </c>
      <c r="D30" s="2210" t="s">
        <v>1353</v>
      </c>
    </row>
    <row r="31" spans="1:4" x14ac:dyDescent="0.2">
      <c r="B31" t="s">
        <v>2054</v>
      </c>
      <c r="C31" s="2209" t="s">
        <v>1354</v>
      </c>
      <c r="D31" s="2210" t="s">
        <v>1355</v>
      </c>
    </row>
    <row r="32" spans="1:4" x14ac:dyDescent="0.2">
      <c r="B32" t="s">
        <v>1325</v>
      </c>
      <c r="C32" s="2210" t="s">
        <v>1349</v>
      </c>
      <c r="D32" s="2210" t="s">
        <v>1318</v>
      </c>
    </row>
    <row r="33" spans="1:4" ht="15" x14ac:dyDescent="0.25">
      <c r="A33" s="2211">
        <v>43585</v>
      </c>
      <c r="B33" s="2212" t="s">
        <v>1319</v>
      </c>
      <c r="C33" s="2215" t="s">
        <v>1356</v>
      </c>
      <c r="D33" s="2216" t="s">
        <v>1357</v>
      </c>
    </row>
    <row r="34" spans="1:4" x14ac:dyDescent="0.2">
      <c r="B34" t="s">
        <v>1311</v>
      </c>
      <c r="C34" s="2210" t="s">
        <v>1358</v>
      </c>
      <c r="D34" s="2210" t="s">
        <v>1359</v>
      </c>
    </row>
    <row r="35" spans="1:4" x14ac:dyDescent="0.2">
      <c r="B35" t="s">
        <v>2054</v>
      </c>
      <c r="C35" s="2210" t="s">
        <v>1360</v>
      </c>
      <c r="D35" s="2210" t="s">
        <v>1361</v>
      </c>
    </row>
    <row r="36" spans="1:4" x14ac:dyDescent="0.2">
      <c r="B36" t="s">
        <v>2055</v>
      </c>
      <c r="C36" s="2210" t="s">
        <v>1362</v>
      </c>
      <c r="D36" s="2210" t="s">
        <v>1318</v>
      </c>
    </row>
    <row r="37" spans="1:4" ht="15" x14ac:dyDescent="0.25">
      <c r="A37" s="2217"/>
      <c r="B37" s="2218" t="s">
        <v>1325</v>
      </c>
      <c r="C37" s="2219" t="s">
        <v>1349</v>
      </c>
      <c r="D37" s="2219" t="s">
        <v>1318</v>
      </c>
    </row>
    <row r="38" spans="1:4" x14ac:dyDescent="0.2">
      <c r="A38" s="2220">
        <v>43616</v>
      </c>
      <c r="B38" s="2221" t="s">
        <v>1319</v>
      </c>
      <c r="C38" s="2222" t="s">
        <v>1363</v>
      </c>
      <c r="D38" s="2223" t="s">
        <v>1364</v>
      </c>
    </row>
    <row r="39" spans="1:4" x14ac:dyDescent="0.2">
      <c r="B39" t="s">
        <v>1311</v>
      </c>
      <c r="C39" s="2210" t="s">
        <v>1915</v>
      </c>
      <c r="D39" s="2210" t="s">
        <v>1916</v>
      </c>
    </row>
    <row r="40" spans="1:4" x14ac:dyDescent="0.2">
      <c r="B40" t="s">
        <v>2056</v>
      </c>
      <c r="C40" s="2210" t="s">
        <v>1917</v>
      </c>
      <c r="D40" s="2210" t="s">
        <v>1918</v>
      </c>
    </row>
    <row r="41" spans="1:4" ht="15" x14ac:dyDescent="0.25">
      <c r="A41" s="2217"/>
      <c r="B41" s="2218" t="s">
        <v>2055</v>
      </c>
      <c r="C41" s="2219" t="s">
        <v>1919</v>
      </c>
      <c r="D41" s="2219" t="s">
        <v>1318</v>
      </c>
    </row>
    <row r="42" spans="1:4" x14ac:dyDescent="0.2">
      <c r="B42" t="s">
        <v>1325</v>
      </c>
      <c r="C42" s="2210" t="s">
        <v>1920</v>
      </c>
      <c r="D42" s="2210" t="s">
        <v>1318</v>
      </c>
    </row>
    <row r="43" spans="1:4" x14ac:dyDescent="0.2">
      <c r="A43" s="2224" t="s">
        <v>1365</v>
      </c>
      <c r="B43" s="2221"/>
      <c r="C43" s="2222" t="s">
        <v>1921</v>
      </c>
      <c r="D43" s="2223" t="s">
        <v>1922</v>
      </c>
    </row>
    <row r="44" spans="1:4" x14ac:dyDescent="0.2">
      <c r="B44" t="s">
        <v>1311</v>
      </c>
      <c r="C44" s="2210" t="s">
        <v>1923</v>
      </c>
      <c r="D44" s="2210" t="s">
        <v>1924</v>
      </c>
    </row>
    <row r="45" spans="1:4" x14ac:dyDescent="0.2">
      <c r="B45" t="s">
        <v>2057</v>
      </c>
      <c r="C45" s="2210" t="s">
        <v>1917</v>
      </c>
      <c r="D45" s="2210" t="s">
        <v>1925</v>
      </c>
    </row>
    <row r="46" spans="1:4" x14ac:dyDescent="0.2">
      <c r="B46" t="s">
        <v>2055</v>
      </c>
      <c r="C46" s="2210" t="s">
        <v>1926</v>
      </c>
      <c r="D46" s="2210" t="s">
        <v>1318</v>
      </c>
    </row>
    <row r="47" spans="1:4" x14ac:dyDescent="0.2">
      <c r="B47" t="s">
        <v>1325</v>
      </c>
      <c r="C47" s="2210" t="s">
        <v>1920</v>
      </c>
      <c r="D47" s="2210" t="s">
        <v>1318</v>
      </c>
    </row>
    <row r="48" spans="1:4" x14ac:dyDescent="0.2">
      <c r="A48" s="2220">
        <v>43677</v>
      </c>
      <c r="B48" s="2221" t="s">
        <v>1319</v>
      </c>
      <c r="C48" s="2222" t="s">
        <v>1927</v>
      </c>
      <c r="D48" s="2223" t="s">
        <v>1928</v>
      </c>
    </row>
    <row r="49" spans="1:4" x14ac:dyDescent="0.2">
      <c r="B49" t="s">
        <v>1311</v>
      </c>
      <c r="C49" s="2210" t="s">
        <v>1929</v>
      </c>
      <c r="D49" s="2210" t="s">
        <v>1930</v>
      </c>
    </row>
    <row r="50" spans="1:4" x14ac:dyDescent="0.2">
      <c r="B50" t="s">
        <v>2058</v>
      </c>
      <c r="C50" s="2210" t="s">
        <v>1931</v>
      </c>
      <c r="D50" s="2210" t="s">
        <v>1932</v>
      </c>
    </row>
    <row r="51" spans="1:4" x14ac:dyDescent="0.2">
      <c r="B51" t="s">
        <v>2059</v>
      </c>
      <c r="C51" s="2210" t="s">
        <v>1933</v>
      </c>
      <c r="D51" s="2210" t="s">
        <v>1318</v>
      </c>
    </row>
    <row r="52" spans="1:4" x14ac:dyDescent="0.2">
      <c r="B52" t="s">
        <v>1325</v>
      </c>
      <c r="C52" s="2210" t="s">
        <v>1920</v>
      </c>
      <c r="D52" s="2210" t="s">
        <v>1318</v>
      </c>
    </row>
    <row r="53" spans="1:4" x14ac:dyDescent="0.2">
      <c r="A53" s="2225">
        <v>43708</v>
      </c>
      <c r="B53" s="2221" t="s">
        <v>1319</v>
      </c>
      <c r="C53" s="2222" t="s">
        <v>1934</v>
      </c>
      <c r="D53" s="2222" t="s">
        <v>1935</v>
      </c>
    </row>
    <row r="54" spans="1:4" x14ac:dyDescent="0.2">
      <c r="B54" t="s">
        <v>1311</v>
      </c>
      <c r="C54" s="2210" t="s">
        <v>1936</v>
      </c>
      <c r="D54" s="2210" t="s">
        <v>1937</v>
      </c>
    </row>
    <row r="55" spans="1:4" x14ac:dyDescent="0.2">
      <c r="B55" t="s">
        <v>2056</v>
      </c>
      <c r="C55" s="2210" t="s">
        <v>1938</v>
      </c>
      <c r="D55" s="2210" t="s">
        <v>1939</v>
      </c>
    </row>
    <row r="56" spans="1:4" x14ac:dyDescent="0.2">
      <c r="B56" t="s">
        <v>2055</v>
      </c>
      <c r="C56" s="2210" t="s">
        <v>1940</v>
      </c>
      <c r="D56" s="2210" t="s">
        <v>1941</v>
      </c>
    </row>
    <row r="57" spans="1:4" x14ac:dyDescent="0.2">
      <c r="B57" t="s">
        <v>1325</v>
      </c>
      <c r="C57" s="2210" t="s">
        <v>1942</v>
      </c>
      <c r="D57" s="2210" t="s">
        <v>1318</v>
      </c>
    </row>
    <row r="58" spans="1:4" x14ac:dyDescent="0.2">
      <c r="A58" s="2221" t="s">
        <v>1943</v>
      </c>
      <c r="B58" s="2221"/>
      <c r="C58" s="2222" t="s">
        <v>1944</v>
      </c>
      <c r="D58" s="2222">
        <v>286953.67</v>
      </c>
    </row>
    <row r="59" spans="1:4" x14ac:dyDescent="0.2">
      <c r="B59" t="s">
        <v>1311</v>
      </c>
      <c r="C59" s="2210" t="s">
        <v>1945</v>
      </c>
      <c r="D59" s="2210" t="s">
        <v>1946</v>
      </c>
    </row>
    <row r="60" spans="1:4" x14ac:dyDescent="0.2">
      <c r="B60" t="s">
        <v>2056</v>
      </c>
      <c r="C60" s="2210" t="s">
        <v>1947</v>
      </c>
      <c r="D60" s="2210" t="s">
        <v>1948</v>
      </c>
    </row>
    <row r="61" spans="1:4" x14ac:dyDescent="0.2">
      <c r="B61" t="s">
        <v>2055</v>
      </c>
      <c r="C61" s="2210" t="s">
        <v>1940</v>
      </c>
      <c r="D61" s="2210" t="s">
        <v>1318</v>
      </c>
    </row>
    <row r="62" spans="1:4" x14ac:dyDescent="0.2">
      <c r="B62" t="s">
        <v>1325</v>
      </c>
      <c r="C62" s="2210" t="s">
        <v>1942</v>
      </c>
      <c r="D62" s="2210" t="s">
        <v>1318</v>
      </c>
    </row>
    <row r="63" spans="1:4" x14ac:dyDescent="0.2">
      <c r="A63" s="2221" t="s">
        <v>1949</v>
      </c>
      <c r="B63" s="2221"/>
      <c r="C63" s="2222" t="s">
        <v>1950</v>
      </c>
      <c r="D63" s="2222" t="s">
        <v>1951</v>
      </c>
    </row>
    <row r="64" spans="1:4" x14ac:dyDescent="0.2">
      <c r="B64" t="s">
        <v>1311</v>
      </c>
      <c r="C64" s="2210" t="s">
        <v>1952</v>
      </c>
      <c r="D64" s="2210" t="s">
        <v>1953</v>
      </c>
    </row>
    <row r="65" spans="1:4" x14ac:dyDescent="0.2">
      <c r="B65" t="s">
        <v>2056</v>
      </c>
      <c r="C65" s="2210" t="s">
        <v>1954</v>
      </c>
      <c r="D65" s="2210" t="s">
        <v>1955</v>
      </c>
    </row>
    <row r="66" spans="1:4" x14ac:dyDescent="0.2">
      <c r="B66" t="s">
        <v>2055</v>
      </c>
      <c r="C66" s="2210" t="s">
        <v>1940</v>
      </c>
      <c r="D66" s="2210" t="s">
        <v>1318</v>
      </c>
    </row>
    <row r="67" spans="1:4" x14ac:dyDescent="0.2">
      <c r="B67" t="s">
        <v>1325</v>
      </c>
      <c r="C67" s="2210" t="s">
        <v>1942</v>
      </c>
      <c r="D67" s="2210" t="s">
        <v>1318</v>
      </c>
    </row>
    <row r="68" spans="1:4" x14ac:dyDescent="0.2">
      <c r="A68" s="2221" t="s">
        <v>1956</v>
      </c>
      <c r="B68" s="2221"/>
      <c r="C68" s="2222" t="s">
        <v>1957</v>
      </c>
      <c r="D68" s="2222" t="s">
        <v>1958</v>
      </c>
    </row>
    <row r="69" spans="1:4" x14ac:dyDescent="0.2">
      <c r="B69" t="s">
        <v>1311</v>
      </c>
      <c r="C69" s="2210" t="s">
        <v>1952</v>
      </c>
      <c r="D69" s="2210" t="s">
        <v>1959</v>
      </c>
    </row>
    <row r="70" spans="1:4" x14ac:dyDescent="0.2">
      <c r="B70" t="s">
        <v>2056</v>
      </c>
      <c r="C70" s="2210" t="s">
        <v>1954</v>
      </c>
      <c r="D70" s="2210" t="s">
        <v>1960</v>
      </c>
    </row>
    <row r="71" spans="1:4" x14ac:dyDescent="0.2">
      <c r="B71" t="s">
        <v>2055</v>
      </c>
      <c r="C71" s="2210" t="s">
        <v>1940</v>
      </c>
      <c r="D71" s="2210" t="s">
        <v>1961</v>
      </c>
    </row>
    <row r="72" spans="1:4" x14ac:dyDescent="0.2">
      <c r="B72" t="s">
        <v>1325</v>
      </c>
      <c r="C72" s="2210" t="s">
        <v>1318</v>
      </c>
      <c r="D72" s="2210" t="s">
        <v>1318</v>
      </c>
    </row>
    <row r="73" spans="1:4" x14ac:dyDescent="0.2">
      <c r="A73" s="2221" t="s">
        <v>1962</v>
      </c>
      <c r="B73" s="2221"/>
      <c r="C73" s="2222" t="s">
        <v>1963</v>
      </c>
      <c r="D73" s="2222" t="s">
        <v>1964</v>
      </c>
    </row>
    <row r="74" spans="1:4" x14ac:dyDescent="0.2">
      <c r="B74" t="s">
        <v>1311</v>
      </c>
      <c r="C74" s="2210" t="s">
        <v>1965</v>
      </c>
      <c r="D74" s="2210" t="s">
        <v>1966</v>
      </c>
    </row>
    <row r="75" spans="1:4" x14ac:dyDescent="0.2">
      <c r="B75" t="s">
        <v>2056</v>
      </c>
      <c r="C75" s="2210" t="s">
        <v>1967</v>
      </c>
      <c r="D75" s="2210" t="s">
        <v>1968</v>
      </c>
    </row>
    <row r="76" spans="1:4" x14ac:dyDescent="0.2">
      <c r="B76" t="s">
        <v>2055</v>
      </c>
      <c r="C76" s="2210" t="s">
        <v>1940</v>
      </c>
      <c r="D76" s="2210" t="s">
        <v>1318</v>
      </c>
    </row>
    <row r="77" spans="1:4" x14ac:dyDescent="0.2">
      <c r="A77" s="2221" t="s">
        <v>1969</v>
      </c>
      <c r="B77" s="2221"/>
      <c r="C77" s="2222" t="s">
        <v>1970</v>
      </c>
      <c r="D77" s="2222" t="s">
        <v>1971</v>
      </c>
    </row>
    <row r="78" spans="1:4" x14ac:dyDescent="0.2">
      <c r="B78" t="s">
        <v>1311</v>
      </c>
      <c r="C78" s="2210" t="s">
        <v>1972</v>
      </c>
      <c r="D78" s="2210" t="s">
        <v>1973</v>
      </c>
    </row>
    <row r="79" spans="1:4" x14ac:dyDescent="0.2">
      <c r="B79" t="s">
        <v>2056</v>
      </c>
      <c r="C79" s="2210" t="s">
        <v>1974</v>
      </c>
      <c r="D79" s="2210" t="s">
        <v>1975</v>
      </c>
    </row>
    <row r="80" spans="1:4" x14ac:dyDescent="0.2">
      <c r="B80" t="s">
        <v>2055</v>
      </c>
      <c r="C80" s="2210" t="s">
        <v>1940</v>
      </c>
      <c r="D80" s="2210" t="s">
        <v>1318</v>
      </c>
    </row>
    <row r="81" spans="1:4" x14ac:dyDescent="0.2">
      <c r="A81" s="2221" t="s">
        <v>1976</v>
      </c>
      <c r="B81" s="2221"/>
      <c r="C81" s="2222" t="s">
        <v>1977</v>
      </c>
      <c r="D81" s="2222" t="s">
        <v>1978</v>
      </c>
    </row>
    <row r="82" spans="1:4" x14ac:dyDescent="0.2">
      <c r="B82" t="s">
        <v>1311</v>
      </c>
      <c r="C82" s="2210" t="s">
        <v>2060</v>
      </c>
      <c r="D82" s="2210" t="s">
        <v>2061</v>
      </c>
    </row>
    <row r="83" spans="1:4" x14ac:dyDescent="0.2">
      <c r="B83" t="s">
        <v>2056</v>
      </c>
      <c r="C83" s="2210" t="s">
        <v>2062</v>
      </c>
      <c r="D83" s="2210" t="s">
        <v>2063</v>
      </c>
    </row>
    <row r="84" spans="1:4" x14ac:dyDescent="0.2">
      <c r="B84" t="s">
        <v>2055</v>
      </c>
      <c r="C84" s="2210" t="s">
        <v>1940</v>
      </c>
      <c r="D84" s="2210" t="s">
        <v>2064</v>
      </c>
    </row>
    <row r="85" spans="1:4" x14ac:dyDescent="0.2">
      <c r="A85" s="2221" t="s">
        <v>2065</v>
      </c>
      <c r="B85" s="2221"/>
      <c r="C85" s="2222" t="s">
        <v>2066</v>
      </c>
      <c r="D85" s="2222" t="s">
        <v>2067</v>
      </c>
    </row>
    <row r="86" spans="1:4" x14ac:dyDescent="0.2">
      <c r="B86" t="s">
        <v>1311</v>
      </c>
      <c r="C86" s="2210" t="s">
        <v>2068</v>
      </c>
      <c r="D86" s="2210" t="s">
        <v>2069</v>
      </c>
    </row>
    <row r="87" spans="1:4" x14ac:dyDescent="0.2">
      <c r="B87" t="s">
        <v>2056</v>
      </c>
      <c r="C87" s="2210" t="s">
        <v>2070</v>
      </c>
      <c r="D87" s="2210" t="s">
        <v>2071</v>
      </c>
    </row>
    <row r="88" spans="1:4" x14ac:dyDescent="0.2">
      <c r="B88" t="s">
        <v>2055</v>
      </c>
      <c r="C88" s="2210" t="s">
        <v>1940</v>
      </c>
      <c r="D88" s="2210" t="s">
        <v>1318</v>
      </c>
    </row>
    <row r="89" spans="1:4" x14ac:dyDescent="0.2">
      <c r="A89" s="2225">
        <v>43951</v>
      </c>
      <c r="B89" s="2221" t="s">
        <v>1319</v>
      </c>
      <c r="C89" s="2222" t="s">
        <v>2072</v>
      </c>
      <c r="D89" s="2222" t="s">
        <v>2073</v>
      </c>
    </row>
    <row r="90" spans="1:4" x14ac:dyDescent="0.2">
      <c r="B90" t="s">
        <v>1311</v>
      </c>
      <c r="C90" s="2210" t="s">
        <v>2074</v>
      </c>
      <c r="D90" s="2210" t="s">
        <v>2075</v>
      </c>
    </row>
    <row r="91" spans="1:4" x14ac:dyDescent="0.2">
      <c r="B91" t="s">
        <v>2076</v>
      </c>
      <c r="C91" s="2210" t="s">
        <v>2077</v>
      </c>
      <c r="D91" s="2210" t="s">
        <v>2078</v>
      </c>
    </row>
    <row r="92" spans="1:4" x14ac:dyDescent="0.2">
      <c r="B92" t="s">
        <v>2055</v>
      </c>
      <c r="C92" s="2210" t="s">
        <v>1940</v>
      </c>
      <c r="D92" s="2210" t="s">
        <v>1318</v>
      </c>
    </row>
    <row r="93" spans="1:4" x14ac:dyDescent="0.2">
      <c r="A93" s="2221" t="s">
        <v>2079</v>
      </c>
      <c r="B93" s="2221"/>
      <c r="C93" s="2222" t="s">
        <v>2080</v>
      </c>
      <c r="D93" s="2222" t="s">
        <v>2081</v>
      </c>
    </row>
    <row r="94" spans="1:4" x14ac:dyDescent="0.2">
      <c r="B94" t="s">
        <v>1311</v>
      </c>
      <c r="C94" s="2210" t="s">
        <v>2109</v>
      </c>
      <c r="D94" s="2210" t="s">
        <v>2110</v>
      </c>
    </row>
    <row r="95" spans="1:4" x14ac:dyDescent="0.2">
      <c r="B95" t="s">
        <v>2056</v>
      </c>
      <c r="C95" s="2210" t="s">
        <v>2111</v>
      </c>
      <c r="D95" s="2210" t="s">
        <v>2112</v>
      </c>
    </row>
    <row r="96" spans="1:4" x14ac:dyDescent="0.2">
      <c r="B96" t="s">
        <v>2113</v>
      </c>
      <c r="C96" s="2210" t="s">
        <v>1940</v>
      </c>
      <c r="D96" s="2210" t="s">
        <v>2114</v>
      </c>
    </row>
    <row r="97" spans="1:4" x14ac:dyDescent="0.2">
      <c r="A97" s="2221" t="s">
        <v>2115</v>
      </c>
      <c r="B97" s="2221"/>
      <c r="C97" s="2222" t="s">
        <v>2116</v>
      </c>
      <c r="D97" s="2222" t="s">
        <v>2117</v>
      </c>
    </row>
  </sheetData>
  <sheetProtection algorithmName="SHA-512" hashValue="aJT4QGxp67A3YOrCPpyDIE46ozPZ+Zln7Pm8Na+GsB2pooLn3h77D++jn/dooJI07NcknMQ7Oa1lvIx70v7OxQ==" saltValue="D4HCVw7eAl4SbnAF6IZNfw==" spinCount="100000" sheet="1" objects="1" scenarios="1"/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Q158"/>
  <sheetViews>
    <sheetView workbookViewId="0"/>
  </sheetViews>
  <sheetFormatPr defaultRowHeight="12.75" x14ac:dyDescent="0.2"/>
  <cols>
    <col min="1" max="1" width="26" bestFit="1" customWidth="1"/>
    <col min="2" max="2" width="24" bestFit="1" customWidth="1"/>
    <col min="3" max="3" width="26" style="36" bestFit="1" customWidth="1"/>
    <col min="4" max="4" width="17.28515625" style="36" bestFit="1" customWidth="1"/>
    <col min="5" max="5" width="26" style="36" bestFit="1" customWidth="1"/>
    <col min="6" max="6" width="13.85546875" bestFit="1" customWidth="1"/>
    <col min="7" max="7" width="15.85546875" style="36" customWidth="1"/>
    <col min="8" max="8" width="14.5703125" style="36" customWidth="1"/>
    <col min="9" max="9" width="15.85546875" style="36" customWidth="1"/>
    <col min="10" max="10" width="14.5703125" style="36" customWidth="1"/>
    <col min="11" max="12" width="16.28515625" style="36" customWidth="1"/>
    <col min="13" max="13" width="6.140625" style="36" customWidth="1"/>
    <col min="14" max="14" width="26" style="36" bestFit="1" customWidth="1"/>
    <col min="15" max="15" width="12.7109375" bestFit="1" customWidth="1"/>
    <col min="16" max="16" width="4.5703125" style="36" bestFit="1" customWidth="1"/>
  </cols>
  <sheetData>
    <row r="2" spans="1:17" ht="20.25" x14ac:dyDescent="0.3">
      <c r="A2" s="43" t="s">
        <v>441</v>
      </c>
    </row>
    <row r="4" spans="1:17" x14ac:dyDescent="0.2">
      <c r="A4" t="s">
        <v>439</v>
      </c>
      <c r="B4" s="38">
        <v>2014</v>
      </c>
      <c r="E4" t="s">
        <v>439</v>
      </c>
      <c r="F4" s="38">
        <v>2015</v>
      </c>
      <c r="I4" t="s">
        <v>439</v>
      </c>
      <c r="J4" s="38" t="s">
        <v>688</v>
      </c>
      <c r="N4" t="s">
        <v>439</v>
      </c>
      <c r="O4" s="38">
        <v>2017</v>
      </c>
    </row>
    <row r="5" spans="1:17" ht="15.75" x14ac:dyDescent="0.25">
      <c r="A5" s="39" t="s">
        <v>436</v>
      </c>
      <c r="B5" s="41">
        <v>68876667</v>
      </c>
      <c r="C5" s="42">
        <f>B5/B5</f>
        <v>1</v>
      </c>
      <c r="D5" s="37"/>
      <c r="E5" s="39" t="s">
        <v>436</v>
      </c>
      <c r="F5" s="41">
        <v>70886189</v>
      </c>
      <c r="G5" s="42">
        <f>F5/F5</f>
        <v>1</v>
      </c>
      <c r="H5" s="37"/>
      <c r="I5" s="39" t="s">
        <v>436</v>
      </c>
      <c r="J5" s="41">
        <v>63565030</v>
      </c>
      <c r="K5" s="42">
        <f>J5/J5</f>
        <v>1</v>
      </c>
      <c r="L5" s="49"/>
      <c r="M5" s="37"/>
      <c r="N5" s="39" t="s">
        <v>436</v>
      </c>
      <c r="O5" s="41" t="e">
        <f>+'Souhrn příjmů a výdajů 2020'!#REF!+'Souhrn příjmů a výdajů 2020'!#REF!+'Souhrn příjmů a výdajů 2020'!#REF!+'Souhrn příjmů a výdajů 2020'!#REF!+'Souhrn příjmů a výdajů 2020'!#REF!</f>
        <v>#REF!</v>
      </c>
      <c r="P5" s="42" t="e">
        <f>O5/O5</f>
        <v>#REF!</v>
      </c>
    </row>
    <row r="6" spans="1:17" ht="15.75" x14ac:dyDescent="0.25">
      <c r="A6" s="33"/>
      <c r="B6" s="35"/>
      <c r="C6" s="37"/>
      <c r="D6" s="37"/>
      <c r="E6" s="33"/>
      <c r="F6" s="35"/>
      <c r="G6" s="37"/>
      <c r="H6" s="37"/>
      <c r="I6" s="33"/>
      <c r="J6" s="35"/>
      <c r="K6" s="37"/>
      <c r="L6" s="37"/>
      <c r="M6" s="37"/>
      <c r="N6" s="33"/>
      <c r="O6" s="35"/>
      <c r="P6" s="37"/>
    </row>
    <row r="7" spans="1:17" x14ac:dyDescent="0.2">
      <c r="B7" s="38"/>
      <c r="E7"/>
      <c r="F7" s="38"/>
      <c r="I7"/>
      <c r="J7" s="38"/>
      <c r="N7"/>
      <c r="O7" s="38"/>
    </row>
    <row r="8" spans="1:17" ht="15.75" x14ac:dyDescent="0.25">
      <c r="A8" s="39" t="s">
        <v>437</v>
      </c>
      <c r="B8" s="32">
        <f>26165877+459889</f>
        <v>26625766</v>
      </c>
      <c r="C8" s="40">
        <f>B8/$B$5</f>
        <v>0.38657163825886059</v>
      </c>
      <c r="D8" s="40">
        <f>B8/$B$11</f>
        <v>0.20190605051308216</v>
      </c>
      <c r="E8" s="39" t="s">
        <v>437</v>
      </c>
      <c r="F8" s="32">
        <f>28996060+30411</f>
        <v>29026471</v>
      </c>
      <c r="G8" s="40">
        <f>F8/$F$5</f>
        <v>0.40947991998836331</v>
      </c>
      <c r="H8" s="40">
        <f>F8/$F$11</f>
        <v>0.18637626266809582</v>
      </c>
      <c r="I8" s="39" t="s">
        <v>437</v>
      </c>
      <c r="J8" s="32" t="e">
        <f>'Souhrn příjmů a výdajů 2020'!#REF!/12*10</f>
        <v>#REF!</v>
      </c>
      <c r="K8" s="40" t="e">
        <f>J8/$J$5</f>
        <v>#REF!</v>
      </c>
      <c r="L8" s="40" t="e">
        <f>J8/$J$11</f>
        <v>#REF!</v>
      </c>
      <c r="N8" s="39" t="s">
        <v>437</v>
      </c>
      <c r="O8" s="32" t="e">
        <f>'Souhrn příjmů a výdajů 2020'!#REF!</f>
        <v>#REF!</v>
      </c>
      <c r="P8" s="40" t="e">
        <f>O8/$O$5</f>
        <v>#REF!</v>
      </c>
      <c r="Q8" s="40" t="e">
        <f>O8/$O$11</f>
        <v>#REF!</v>
      </c>
    </row>
    <row r="9" spans="1:17" ht="15.75" x14ac:dyDescent="0.25">
      <c r="A9" s="39" t="s">
        <v>440</v>
      </c>
      <c r="B9" s="32">
        <v>41185744.68</v>
      </c>
      <c r="C9" s="40">
        <f>B9/$B$5</f>
        <v>0.59796367149995799</v>
      </c>
      <c r="D9" s="40">
        <f>B9/$B$11</f>
        <v>0.3123159365923589</v>
      </c>
      <c r="E9" s="39" t="s">
        <v>440</v>
      </c>
      <c r="F9" s="32">
        <v>55735568.340000004</v>
      </c>
      <c r="G9" s="40">
        <f>F9/$F$5</f>
        <v>0.7862683708387822</v>
      </c>
      <c r="H9" s="40">
        <f>F9/$F$11</f>
        <v>0.35787288523263627</v>
      </c>
      <c r="I9" s="39" t="s">
        <v>440</v>
      </c>
      <c r="J9" s="32" t="e">
        <f>'Souhrn příjmů a výdajů 2020'!#REF!-3978254</f>
        <v>#REF!</v>
      </c>
      <c r="K9" s="40" t="e">
        <f>J9/$J$5</f>
        <v>#REF!</v>
      </c>
      <c r="L9" s="40" t="e">
        <f>J9/$J$11</f>
        <v>#REF!</v>
      </c>
      <c r="N9" s="39" t="s">
        <v>440</v>
      </c>
      <c r="O9" s="32" t="e">
        <f>'Souhrn příjmů a výdajů 2020'!#REF!</f>
        <v>#REF!</v>
      </c>
      <c r="P9" s="40" t="e">
        <f>O9/$O$5</f>
        <v>#REF!</v>
      </c>
      <c r="Q9" s="40" t="e">
        <f>O9/$O$11</f>
        <v>#REF!</v>
      </c>
    </row>
    <row r="10" spans="1:17" ht="15.75" x14ac:dyDescent="0.25">
      <c r="A10" s="39" t="s">
        <v>156</v>
      </c>
      <c r="B10" s="32">
        <v>64060545</v>
      </c>
      <c r="C10" s="40">
        <f>B10/$B$5</f>
        <v>0.93007614610619882</v>
      </c>
      <c r="D10" s="40">
        <f>B10/$B$11</f>
        <v>0.48577801046796448</v>
      </c>
      <c r="E10" s="39" t="s">
        <v>156</v>
      </c>
      <c r="F10" s="32">
        <v>70979205.209999993</v>
      </c>
      <c r="G10" s="40">
        <f>F10/$F$5</f>
        <v>1.0013121908697897</v>
      </c>
      <c r="H10" s="40">
        <f>F10/$F$11</f>
        <v>0.45575085563076662</v>
      </c>
      <c r="I10" s="39" t="s">
        <v>156</v>
      </c>
      <c r="J10" s="32">
        <v>20450785</v>
      </c>
      <c r="K10" s="40">
        <f>J10/$J$5</f>
        <v>0.32173012425228148</v>
      </c>
      <c r="L10" s="40">
        <f>J10/$J$11</f>
        <v>0.22267671571921197</v>
      </c>
      <c r="N10" s="39" t="s">
        <v>156</v>
      </c>
      <c r="O10" s="32" t="e">
        <f>'Souhrn příjmů a výdajů 2020'!#REF!</f>
        <v>#REF!</v>
      </c>
      <c r="P10" s="40" t="e">
        <f>O10/$O$5</f>
        <v>#REF!</v>
      </c>
      <c r="Q10" s="40" t="e">
        <f>O10/$O$11</f>
        <v>#REF!</v>
      </c>
    </row>
    <row r="11" spans="1:17" ht="15.75" x14ac:dyDescent="0.25">
      <c r="A11" s="39" t="s">
        <v>438</v>
      </c>
      <c r="B11" s="32">
        <v>131872056</v>
      </c>
      <c r="C11" s="40">
        <f>B11/$B$5</f>
        <v>1.9146114605110029</v>
      </c>
      <c r="D11" s="40">
        <f>B11/$B$11</f>
        <v>1</v>
      </c>
      <c r="E11" s="39" t="s">
        <v>438</v>
      </c>
      <c r="F11" s="32">
        <v>155741244</v>
      </c>
      <c r="G11" s="40">
        <f>F11/$F$5</f>
        <v>2.1970604739380191</v>
      </c>
      <c r="H11" s="40">
        <f>F11/$F$11</f>
        <v>1</v>
      </c>
      <c r="I11" s="39" t="s">
        <v>438</v>
      </c>
      <c r="J11" s="32">
        <v>91840698</v>
      </c>
      <c r="K11" s="40">
        <f>J11/$J$5</f>
        <v>1.4448305617097954</v>
      </c>
      <c r="L11" s="40">
        <f>J11/$J$11</f>
        <v>1</v>
      </c>
      <c r="N11" s="39" t="s">
        <v>438</v>
      </c>
      <c r="O11" s="32" t="e">
        <f>'Souhrn příjmů a výdajů 2020'!#REF!</f>
        <v>#REF!</v>
      </c>
      <c r="P11" s="40" t="e">
        <f>O11/$O$5</f>
        <v>#REF!</v>
      </c>
      <c r="Q11" s="40" t="e">
        <f>O11/$O$11</f>
        <v>#REF!</v>
      </c>
    </row>
    <row r="13" spans="1:17" x14ac:dyDescent="0.2">
      <c r="F13" s="9"/>
    </row>
    <row r="40" spans="2:14" x14ac:dyDescent="0.2">
      <c r="C40"/>
      <c r="D40"/>
      <c r="E40"/>
      <c r="G40"/>
      <c r="H40"/>
      <c r="I40"/>
      <c r="J40"/>
      <c r="K40"/>
      <c r="L40"/>
      <c r="M40"/>
      <c r="N40"/>
    </row>
    <row r="41" spans="2:14" x14ac:dyDescent="0.2">
      <c r="C41"/>
      <c r="D41"/>
      <c r="E41"/>
      <c r="G41"/>
      <c r="H41"/>
      <c r="I41"/>
      <c r="J41"/>
      <c r="K41"/>
      <c r="L41"/>
      <c r="M41"/>
      <c r="N41"/>
    </row>
    <row r="42" spans="2:14" ht="15.75" x14ac:dyDescent="0.25">
      <c r="B42" s="33" t="s">
        <v>273</v>
      </c>
      <c r="C42" s="9" t="e">
        <f>'Souhrn příjmů a výdajů 2020'!#REF!</f>
        <v>#REF!</v>
      </c>
      <c r="D42" s="9"/>
      <c r="E42" s="34" t="e">
        <f t="shared" ref="E42:E47" si="0">C42/$C$47</f>
        <v>#REF!</v>
      </c>
      <c r="G42"/>
      <c r="H42"/>
      <c r="I42"/>
      <c r="J42"/>
      <c r="K42"/>
      <c r="L42"/>
      <c r="M42"/>
      <c r="N42"/>
    </row>
    <row r="43" spans="2:14" ht="15.75" x14ac:dyDescent="0.25">
      <c r="B43" s="33" t="s">
        <v>275</v>
      </c>
      <c r="C43" s="9" t="e">
        <f>'Souhrn příjmů a výdajů 2020'!#REF!</f>
        <v>#REF!</v>
      </c>
      <c r="D43" s="9"/>
      <c r="E43" s="34" t="e">
        <f t="shared" si="0"/>
        <v>#REF!</v>
      </c>
      <c r="G43"/>
      <c r="H43"/>
      <c r="I43"/>
      <c r="J43"/>
      <c r="K43"/>
      <c r="L43"/>
      <c r="M43"/>
      <c r="N43"/>
    </row>
    <row r="44" spans="2:14" ht="15.75" x14ac:dyDescent="0.25">
      <c r="B44" s="33" t="s">
        <v>278</v>
      </c>
      <c r="C44" s="9" t="e">
        <f>'Souhrn příjmů a výdajů 2020'!#REF!</f>
        <v>#REF!</v>
      </c>
      <c r="D44" s="9"/>
      <c r="E44" s="34" t="e">
        <f t="shared" si="0"/>
        <v>#REF!</v>
      </c>
      <c r="G44"/>
      <c r="H44"/>
      <c r="I44"/>
      <c r="J44"/>
      <c r="K44"/>
      <c r="L44"/>
      <c r="M44"/>
      <c r="N44"/>
    </row>
    <row r="45" spans="2:14" ht="15.75" x14ac:dyDescent="0.25">
      <c r="B45" s="33" t="s">
        <v>433</v>
      </c>
      <c r="C45" s="9" t="e">
        <f>'Souhrn příjmů a výdajů 2020'!#REF!</f>
        <v>#REF!</v>
      </c>
      <c r="D45" s="9"/>
      <c r="E45" s="34" t="e">
        <f t="shared" si="0"/>
        <v>#REF!</v>
      </c>
      <c r="G45"/>
      <c r="H45"/>
      <c r="I45"/>
      <c r="J45"/>
      <c r="K45"/>
      <c r="L45"/>
      <c r="M45"/>
      <c r="N45"/>
    </row>
    <row r="46" spans="2:14" ht="15.75" x14ac:dyDescent="0.25">
      <c r="B46" s="33" t="s">
        <v>287</v>
      </c>
      <c r="C46" s="9" t="e">
        <f>'Souhrn příjmů a výdajů 2020'!#REF!</f>
        <v>#REF!</v>
      </c>
      <c r="D46" s="9"/>
      <c r="E46" s="34" t="e">
        <f t="shared" si="0"/>
        <v>#REF!</v>
      </c>
      <c r="G46"/>
      <c r="H46"/>
      <c r="I46"/>
      <c r="J46"/>
      <c r="K46"/>
      <c r="L46"/>
      <c r="M46"/>
      <c r="N46"/>
    </row>
    <row r="47" spans="2:14" x14ac:dyDescent="0.2">
      <c r="C47" s="9" t="e">
        <f>SUM(C42:C46)</f>
        <v>#REF!</v>
      </c>
      <c r="D47" s="9"/>
      <c r="E47" s="34" t="e">
        <f t="shared" si="0"/>
        <v>#REF!</v>
      </c>
      <c r="G47"/>
      <c r="H47"/>
      <c r="I47"/>
      <c r="J47"/>
      <c r="K47"/>
      <c r="L47"/>
      <c r="M47"/>
      <c r="N47"/>
    </row>
    <row r="48" spans="2:14" x14ac:dyDescent="0.2">
      <c r="C48"/>
      <c r="D48"/>
      <c r="E48"/>
      <c r="G48"/>
      <c r="H48"/>
      <c r="I48"/>
      <c r="J48"/>
      <c r="K48"/>
      <c r="L48"/>
      <c r="M48"/>
      <c r="N48"/>
    </row>
    <row r="49" spans="3:14" x14ac:dyDescent="0.2">
      <c r="C49"/>
      <c r="D49"/>
      <c r="E49"/>
      <c r="G49"/>
      <c r="H49"/>
      <c r="I49"/>
      <c r="J49"/>
      <c r="K49"/>
      <c r="L49"/>
      <c r="M49"/>
      <c r="N49"/>
    </row>
    <row r="50" spans="3:14" x14ac:dyDescent="0.2">
      <c r="C50"/>
      <c r="D50"/>
      <c r="E50"/>
      <c r="G50"/>
      <c r="H50"/>
      <c r="I50"/>
      <c r="J50"/>
      <c r="K50"/>
      <c r="L50"/>
      <c r="M50"/>
      <c r="N50"/>
    </row>
    <row r="51" spans="3:14" x14ac:dyDescent="0.2">
      <c r="C51"/>
      <c r="D51"/>
      <c r="E51"/>
      <c r="G51"/>
      <c r="H51"/>
      <c r="I51"/>
      <c r="J51"/>
      <c r="K51"/>
      <c r="L51"/>
      <c r="M51"/>
      <c r="N51"/>
    </row>
    <row r="52" spans="3:14" x14ac:dyDescent="0.2">
      <c r="C52"/>
      <c r="D52"/>
      <c r="E52"/>
      <c r="G52"/>
      <c r="H52"/>
      <c r="I52"/>
      <c r="J52"/>
      <c r="K52"/>
      <c r="L52"/>
      <c r="M52"/>
      <c r="N52"/>
    </row>
    <row r="53" spans="3:14" x14ac:dyDescent="0.2">
      <c r="C53"/>
      <c r="D53"/>
      <c r="E53"/>
      <c r="G53"/>
      <c r="H53"/>
      <c r="I53"/>
      <c r="J53"/>
      <c r="K53"/>
      <c r="L53"/>
      <c r="M53"/>
      <c r="N53"/>
    </row>
    <row r="54" spans="3:14" x14ac:dyDescent="0.2">
      <c r="C54"/>
      <c r="D54"/>
      <c r="E54"/>
      <c r="G54"/>
      <c r="H54"/>
      <c r="I54"/>
      <c r="J54"/>
      <c r="K54"/>
      <c r="L54"/>
      <c r="M54"/>
      <c r="N54"/>
    </row>
    <row r="55" spans="3:14" x14ac:dyDescent="0.2">
      <c r="C55"/>
      <c r="D55"/>
      <c r="E55"/>
      <c r="G55"/>
      <c r="H55"/>
      <c r="I55"/>
      <c r="J55"/>
      <c r="K55"/>
      <c r="L55"/>
      <c r="M55"/>
      <c r="N55"/>
    </row>
    <row r="56" spans="3:14" x14ac:dyDescent="0.2">
      <c r="C56"/>
      <c r="D56"/>
      <c r="E56"/>
      <c r="G56"/>
      <c r="H56"/>
      <c r="I56"/>
      <c r="J56"/>
      <c r="K56"/>
      <c r="L56"/>
      <c r="M56"/>
      <c r="N56"/>
    </row>
    <row r="57" spans="3:14" x14ac:dyDescent="0.2">
      <c r="C57"/>
      <c r="D57"/>
      <c r="E57"/>
      <c r="G57"/>
      <c r="H57"/>
      <c r="I57"/>
      <c r="J57"/>
      <c r="K57"/>
      <c r="L57"/>
      <c r="M57"/>
      <c r="N57"/>
    </row>
    <row r="58" spans="3:14" x14ac:dyDescent="0.2">
      <c r="C58"/>
      <c r="D58"/>
      <c r="E58"/>
      <c r="G58"/>
      <c r="H58"/>
      <c r="I58"/>
      <c r="J58"/>
      <c r="K58"/>
      <c r="L58"/>
      <c r="M58"/>
      <c r="N58"/>
    </row>
    <row r="59" spans="3:14" x14ac:dyDescent="0.2">
      <c r="C59"/>
      <c r="D59"/>
      <c r="E59"/>
      <c r="G59"/>
      <c r="H59"/>
      <c r="I59"/>
      <c r="J59"/>
      <c r="K59"/>
      <c r="L59"/>
      <c r="M59"/>
      <c r="N59"/>
    </row>
    <row r="60" spans="3:14" x14ac:dyDescent="0.2">
      <c r="C60"/>
      <c r="D60"/>
      <c r="E60"/>
      <c r="G60"/>
      <c r="H60"/>
      <c r="I60"/>
      <c r="J60"/>
      <c r="K60"/>
      <c r="L60"/>
      <c r="M60"/>
      <c r="N60"/>
    </row>
    <row r="61" spans="3:14" x14ac:dyDescent="0.2">
      <c r="C61"/>
      <c r="D61"/>
      <c r="E61"/>
      <c r="G61"/>
      <c r="H61"/>
      <c r="I61"/>
      <c r="J61"/>
      <c r="K61"/>
      <c r="L61"/>
      <c r="M61"/>
      <c r="N61"/>
    </row>
    <row r="62" spans="3:14" x14ac:dyDescent="0.2">
      <c r="C62"/>
      <c r="D62"/>
      <c r="E62"/>
      <c r="G62"/>
      <c r="H62"/>
      <c r="I62"/>
      <c r="J62"/>
      <c r="K62"/>
      <c r="L62"/>
      <c r="M62"/>
      <c r="N62"/>
    </row>
    <row r="63" spans="3:14" x14ac:dyDescent="0.2">
      <c r="C63"/>
      <c r="D63"/>
      <c r="E63"/>
      <c r="G63"/>
      <c r="H63"/>
      <c r="I63"/>
      <c r="J63"/>
      <c r="K63"/>
      <c r="L63"/>
      <c r="M63"/>
      <c r="N63"/>
    </row>
    <row r="64" spans="3:14" x14ac:dyDescent="0.2">
      <c r="C64"/>
      <c r="D64"/>
      <c r="E64"/>
      <c r="G64"/>
      <c r="H64"/>
      <c r="I64"/>
      <c r="J64"/>
      <c r="K64"/>
      <c r="L64"/>
      <c r="M64"/>
      <c r="N64"/>
    </row>
    <row r="65" spans="1:14" x14ac:dyDescent="0.2">
      <c r="C65"/>
      <c r="D65"/>
      <c r="E65"/>
      <c r="G65"/>
      <c r="H65"/>
      <c r="I65"/>
      <c r="J65"/>
      <c r="K65"/>
      <c r="L65"/>
      <c r="M65"/>
      <c r="N65"/>
    </row>
    <row r="66" spans="1:14" x14ac:dyDescent="0.2">
      <c r="C66"/>
      <c r="D66"/>
      <c r="E66"/>
      <c r="G66"/>
      <c r="H66"/>
      <c r="I66"/>
      <c r="J66"/>
      <c r="K66"/>
      <c r="L66"/>
      <c r="M66"/>
      <c r="N66"/>
    </row>
    <row r="67" spans="1:14" x14ac:dyDescent="0.2">
      <c r="C67"/>
      <c r="D67"/>
      <c r="E67"/>
      <c r="G67"/>
      <c r="H67"/>
      <c r="I67"/>
      <c r="J67"/>
      <c r="K67"/>
      <c r="L67"/>
      <c r="M67"/>
      <c r="N67"/>
    </row>
    <row r="68" spans="1:14" x14ac:dyDescent="0.2">
      <c r="C68"/>
      <c r="D68"/>
      <c r="E68"/>
      <c r="G68"/>
      <c r="H68"/>
      <c r="I68"/>
      <c r="J68"/>
      <c r="K68"/>
      <c r="L68"/>
      <c r="M68"/>
      <c r="N68"/>
    </row>
    <row r="69" spans="1:14" x14ac:dyDescent="0.2">
      <c r="C69"/>
      <c r="D69"/>
      <c r="E69"/>
      <c r="G69"/>
      <c r="H69"/>
      <c r="I69"/>
      <c r="J69"/>
      <c r="K69"/>
      <c r="L69"/>
      <c r="M69"/>
      <c r="N69"/>
    </row>
    <row r="70" spans="1:14" x14ac:dyDescent="0.2">
      <c r="A70" t="s">
        <v>163</v>
      </c>
      <c r="B70" s="9" t="e">
        <f>'Souhrn příjmů a výdajů 2020'!#REF!</f>
        <v>#REF!</v>
      </c>
      <c r="C70" s="35" t="e">
        <f>B70/$B$74</f>
        <v>#REF!</v>
      </c>
      <c r="D70"/>
      <c r="E70"/>
      <c r="G70"/>
      <c r="H70"/>
      <c r="I70"/>
      <c r="J70"/>
      <c r="K70"/>
      <c r="L70"/>
      <c r="M70"/>
      <c r="N70"/>
    </row>
    <row r="71" spans="1:14" x14ac:dyDescent="0.2">
      <c r="A71" t="s">
        <v>294</v>
      </c>
      <c r="B71" s="9" t="e">
        <f>'Souhrn příjmů a výdajů 2020'!#REF!</f>
        <v>#REF!</v>
      </c>
      <c r="C71" s="35" t="e">
        <f>B71/$B$74</f>
        <v>#REF!</v>
      </c>
      <c r="D71"/>
      <c r="E71"/>
      <c r="G71"/>
      <c r="H71"/>
      <c r="I71"/>
      <c r="J71"/>
      <c r="K71"/>
      <c r="L71"/>
      <c r="M71"/>
      <c r="N71"/>
    </row>
    <row r="72" spans="1:14" x14ac:dyDescent="0.2">
      <c r="A72" t="s">
        <v>296</v>
      </c>
      <c r="B72" s="9" t="e">
        <f>'Souhrn příjmů a výdajů 2020'!#REF!</f>
        <v>#REF!</v>
      </c>
      <c r="C72" s="35" t="e">
        <f>B72/$B$74</f>
        <v>#REF!</v>
      </c>
      <c r="D72"/>
      <c r="E72"/>
      <c r="G72"/>
      <c r="H72"/>
      <c r="I72"/>
      <c r="J72"/>
      <c r="K72"/>
      <c r="L72"/>
      <c r="M72"/>
      <c r="N72"/>
    </row>
    <row r="73" spans="1:14" x14ac:dyDescent="0.2">
      <c r="A73" t="s">
        <v>287</v>
      </c>
      <c r="B73" s="9" t="e">
        <f>'Souhrn příjmů a výdajů 2020'!#REF!</f>
        <v>#REF!</v>
      </c>
      <c r="C73" s="35" t="e">
        <f>B73/$B$74</f>
        <v>#REF!</v>
      </c>
    </row>
    <row r="74" spans="1:14" x14ac:dyDescent="0.2">
      <c r="B74" s="9" t="e">
        <f>SUM(B70:B73)</f>
        <v>#REF!</v>
      </c>
    </row>
    <row r="97" spans="1:12" ht="15.75" x14ac:dyDescent="0.25">
      <c r="G97" s="4"/>
    </row>
    <row r="98" spans="1:12" ht="15.75" x14ac:dyDescent="0.25">
      <c r="B98" s="39" t="s">
        <v>437</v>
      </c>
      <c r="C98" s="39" t="s">
        <v>440</v>
      </c>
      <c r="D98" s="39" t="s">
        <v>156</v>
      </c>
      <c r="E98" s="39" t="s">
        <v>438</v>
      </c>
      <c r="G98" s="4" t="s">
        <v>419</v>
      </c>
      <c r="H98" s="39">
        <v>2014</v>
      </c>
      <c r="I98" s="39">
        <v>2015</v>
      </c>
      <c r="J98" s="39">
        <v>2016</v>
      </c>
      <c r="K98" s="39">
        <v>2017</v>
      </c>
      <c r="L98" s="33"/>
    </row>
    <row r="99" spans="1:12" ht="15.75" x14ac:dyDescent="0.25">
      <c r="A99" s="38">
        <v>2017</v>
      </c>
      <c r="B99" s="34">
        <v>0.41</v>
      </c>
      <c r="C99" s="48">
        <v>0.99</v>
      </c>
      <c r="D99" s="48">
        <v>0.53</v>
      </c>
      <c r="E99" s="48">
        <v>2.13</v>
      </c>
      <c r="G99" s="4" t="s">
        <v>710</v>
      </c>
      <c r="H99" s="34">
        <v>0.17944808100989548</v>
      </c>
      <c r="I99" s="48">
        <v>0.18254106156577712</v>
      </c>
      <c r="J99" s="48" t="e">
        <f>'Souhrn příjmů a výdajů 2020'!#REF!</f>
        <v>#REF!</v>
      </c>
      <c r="K99" s="48" t="e">
        <f>'Souhrn příjmů a výdajů 2020'!#REF!</f>
        <v>#REF!</v>
      </c>
      <c r="L99" s="48"/>
    </row>
    <row r="100" spans="1:12" x14ac:dyDescent="0.2">
      <c r="A100" s="38">
        <v>2016</v>
      </c>
      <c r="B100" s="34">
        <v>0.39</v>
      </c>
      <c r="C100" s="48">
        <v>0.89</v>
      </c>
      <c r="D100" s="48">
        <v>0.52</v>
      </c>
      <c r="E100" s="48">
        <v>1.97</v>
      </c>
      <c r="G100" s="38"/>
      <c r="H100" s="34"/>
      <c r="I100" s="48"/>
      <c r="J100" s="48"/>
      <c r="K100" s="48"/>
      <c r="L100" s="48"/>
    </row>
    <row r="101" spans="1:12" x14ac:dyDescent="0.2">
      <c r="A101" s="38">
        <v>2015</v>
      </c>
      <c r="B101" s="34">
        <v>0.41</v>
      </c>
      <c r="C101" s="48">
        <v>0.79</v>
      </c>
      <c r="D101" s="48">
        <v>1</v>
      </c>
      <c r="E101" s="48">
        <v>2.2000000000000002</v>
      </c>
      <c r="G101" s="38"/>
      <c r="H101" s="34"/>
      <c r="I101" s="48"/>
      <c r="J101" s="48"/>
      <c r="K101" s="48"/>
      <c r="L101" s="48"/>
    </row>
    <row r="102" spans="1:12" x14ac:dyDescent="0.2">
      <c r="A102" s="44">
        <v>2014</v>
      </c>
      <c r="B102" s="34">
        <v>0.39</v>
      </c>
      <c r="C102" s="48">
        <v>0.6</v>
      </c>
      <c r="D102" s="48">
        <v>0.93</v>
      </c>
      <c r="E102" s="48">
        <v>1.91</v>
      </c>
      <c r="G102" s="44"/>
      <c r="H102" s="34"/>
      <c r="I102" s="48"/>
      <c r="J102" s="48"/>
      <c r="K102" s="48"/>
      <c r="L102" s="48"/>
    </row>
    <row r="103" spans="1:12" x14ac:dyDescent="0.2">
      <c r="A103" s="44">
        <v>2013</v>
      </c>
    </row>
    <row r="104" spans="1:12" x14ac:dyDescent="0.2">
      <c r="A104" s="44">
        <v>2012</v>
      </c>
    </row>
    <row r="122" spans="7:16" ht="15.75" x14ac:dyDescent="0.25">
      <c r="G122"/>
      <c r="H122" s="39" t="s">
        <v>293</v>
      </c>
      <c r="I122" s="39" t="s">
        <v>156</v>
      </c>
      <c r="J122" s="39"/>
      <c r="K122" s="33"/>
      <c r="N122"/>
      <c r="O122" s="36"/>
      <c r="P122"/>
    </row>
    <row r="123" spans="7:16" x14ac:dyDescent="0.2">
      <c r="G123" s="38">
        <v>2017</v>
      </c>
      <c r="H123" s="50" t="e">
        <f>+O8+O9</f>
        <v>#REF!</v>
      </c>
      <c r="I123" s="50" t="e">
        <f>+O10</f>
        <v>#REF!</v>
      </c>
      <c r="J123" s="50" t="e">
        <f>O11</f>
        <v>#REF!</v>
      </c>
      <c r="K123" s="48"/>
      <c r="N123"/>
      <c r="O123" s="36"/>
      <c r="P123"/>
    </row>
    <row r="124" spans="7:16" x14ac:dyDescent="0.2">
      <c r="G124" s="38">
        <v>2016</v>
      </c>
      <c r="H124" s="50" t="e">
        <f>'Výdaje kapitol celkem'!#REF!</f>
        <v>#REF!</v>
      </c>
      <c r="I124" s="50" t="e">
        <f>'Výdaje kapitol celkem'!#REF!</f>
        <v>#REF!</v>
      </c>
      <c r="J124" s="50" t="e">
        <f>'Výdaje kapitol celkem'!#REF!</f>
        <v>#REF!</v>
      </c>
      <c r="K124" s="48"/>
      <c r="N124"/>
      <c r="O124" s="36"/>
      <c r="P124"/>
    </row>
    <row r="125" spans="7:16" x14ac:dyDescent="0.2">
      <c r="G125" s="38">
        <v>2015</v>
      </c>
      <c r="H125" s="50">
        <f>+F8+F9</f>
        <v>84762039.340000004</v>
      </c>
      <c r="I125" s="50">
        <f>+F10</f>
        <v>70979205.209999993</v>
      </c>
      <c r="J125" s="50">
        <f>F11</f>
        <v>155741244</v>
      </c>
      <c r="K125" s="48"/>
      <c r="N125"/>
      <c r="O125" s="36"/>
      <c r="P125"/>
    </row>
    <row r="126" spans="7:16" x14ac:dyDescent="0.2">
      <c r="G126" s="44">
        <v>2014</v>
      </c>
      <c r="H126" s="50">
        <f>+B8+B9</f>
        <v>67811510.680000007</v>
      </c>
      <c r="I126" s="50">
        <f>+B10</f>
        <v>64060545</v>
      </c>
      <c r="J126" s="50">
        <f>B11</f>
        <v>131872056</v>
      </c>
      <c r="K126" s="48"/>
      <c r="N126"/>
      <c r="O126" s="36"/>
      <c r="P126"/>
    </row>
    <row r="129" spans="1:16" ht="15.75" x14ac:dyDescent="0.25">
      <c r="H129" s="39" t="s">
        <v>293</v>
      </c>
      <c r="I129" s="39" t="s">
        <v>156</v>
      </c>
      <c r="J129" s="39"/>
    </row>
    <row r="130" spans="1:16" x14ac:dyDescent="0.2">
      <c r="G130" s="44">
        <v>2014</v>
      </c>
      <c r="H130" s="34">
        <f>H126/J126</f>
        <v>0.51422198710544109</v>
      </c>
      <c r="I130" s="48">
        <f>I126/J126</f>
        <v>0.48577801046796448</v>
      </c>
    </row>
    <row r="131" spans="1:16" x14ac:dyDescent="0.2">
      <c r="G131" s="38">
        <v>2015</v>
      </c>
      <c r="H131" s="34">
        <f>H125/J125</f>
        <v>0.54424914790073209</v>
      </c>
      <c r="I131" s="48">
        <f>I125/J125</f>
        <v>0.45575085563076662</v>
      </c>
    </row>
    <row r="132" spans="1:16" x14ac:dyDescent="0.2">
      <c r="G132" s="38">
        <v>2016</v>
      </c>
      <c r="H132" s="34" t="e">
        <f>H124/J124</f>
        <v>#REF!</v>
      </c>
      <c r="I132" s="48" t="e">
        <f>I124/J124</f>
        <v>#REF!</v>
      </c>
    </row>
    <row r="133" spans="1:16" x14ac:dyDescent="0.2">
      <c r="G133" s="38">
        <v>2017</v>
      </c>
      <c r="H133" s="34" t="e">
        <f>H123/J123</f>
        <v>#REF!</v>
      </c>
      <c r="I133" s="48" t="e">
        <f>I123/J123</f>
        <v>#REF!</v>
      </c>
    </row>
    <row r="139" spans="1:16" x14ac:dyDescent="0.2">
      <c r="H139"/>
      <c r="J139"/>
      <c r="K139"/>
      <c r="L139"/>
      <c r="M139"/>
      <c r="N139"/>
      <c r="P139"/>
    </row>
    <row r="140" spans="1:16" x14ac:dyDescent="0.2">
      <c r="H140"/>
      <c r="J140"/>
      <c r="K140"/>
      <c r="L140"/>
      <c r="M140"/>
      <c r="N140"/>
      <c r="P140"/>
    </row>
    <row r="141" spans="1:16" x14ac:dyDescent="0.2">
      <c r="A141" t="s">
        <v>439</v>
      </c>
      <c r="B141" s="38">
        <v>2013</v>
      </c>
      <c r="C141" s="38">
        <v>2014</v>
      </c>
      <c r="D141" s="38">
        <v>2015</v>
      </c>
      <c r="E141" s="38">
        <v>2016</v>
      </c>
      <c r="F141" s="38">
        <v>2017</v>
      </c>
      <c r="H141"/>
      <c r="J141"/>
      <c r="K141"/>
      <c r="L141"/>
      <c r="M141"/>
      <c r="N141"/>
      <c r="P141"/>
    </row>
    <row r="142" spans="1:16" x14ac:dyDescent="0.2">
      <c r="A142" t="s">
        <v>693</v>
      </c>
      <c r="B142">
        <v>64168276</v>
      </c>
      <c r="C142" s="36">
        <v>68876667</v>
      </c>
      <c r="D142" s="36">
        <v>70886189</v>
      </c>
      <c r="E142" s="36" t="e">
        <f>'Souhrn příjmů a výdajů 2020'!#REF!</f>
        <v>#REF!</v>
      </c>
      <c r="F142" s="36" t="e">
        <f>'Souhrn příjmů a výdajů 2020'!#REF!</f>
        <v>#REF!</v>
      </c>
      <c r="H142"/>
      <c r="J142"/>
      <c r="K142"/>
      <c r="L142"/>
      <c r="M142"/>
      <c r="N142"/>
      <c r="P142"/>
    </row>
    <row r="143" spans="1:16" x14ac:dyDescent="0.2">
      <c r="A143" t="s">
        <v>689</v>
      </c>
      <c r="B143">
        <v>89472981</v>
      </c>
      <c r="C143" s="36">
        <v>70930301</v>
      </c>
      <c r="D143" s="36">
        <v>87313297</v>
      </c>
      <c r="E143" s="36" t="e">
        <f>+'Souhrn příjmů a výdajů 2020'!#REF!+'Souhrn příjmů a výdajů 2020'!#REF!+'Souhrn příjmů a výdajů 2020'!#REF!+'Souhrn příjmů a výdajů 2020'!#REF!</f>
        <v>#REF!</v>
      </c>
      <c r="F143" s="36" t="e">
        <f>+'Souhrn příjmů a výdajů 2020'!#REF!+'Souhrn příjmů a výdajů 2020'!#REF!+'Souhrn příjmů a výdajů 2020'!#REF!+'Souhrn příjmů a výdajů 2020'!#REF!</f>
        <v>#REF!</v>
      </c>
      <c r="H143"/>
      <c r="J143"/>
      <c r="K143"/>
      <c r="L143"/>
      <c r="M143"/>
      <c r="N143"/>
      <c r="P143"/>
    </row>
    <row r="144" spans="1:16" x14ac:dyDescent="0.2">
      <c r="A144" t="s">
        <v>690</v>
      </c>
      <c r="B144">
        <f>SUM(B142:B143)</f>
        <v>153641257</v>
      </c>
      <c r="C144" s="36">
        <f>SUM(C142:C143)</f>
        <v>139806968</v>
      </c>
      <c r="D144" s="36">
        <f>SUM(D142:D143)</f>
        <v>158199486</v>
      </c>
      <c r="E144" s="36" t="e">
        <f>SUM(E142:E143)</f>
        <v>#REF!</v>
      </c>
      <c r="F144" s="36" t="e">
        <f>SUM(F142:F143)</f>
        <v>#REF!</v>
      </c>
      <c r="H144"/>
      <c r="J144"/>
      <c r="K144"/>
      <c r="L144"/>
      <c r="M144"/>
      <c r="N144"/>
      <c r="P144"/>
    </row>
    <row r="145" spans="1:16" x14ac:dyDescent="0.2">
      <c r="F145" s="36"/>
      <c r="H145"/>
      <c r="J145"/>
      <c r="K145"/>
      <c r="L145"/>
      <c r="M145"/>
      <c r="N145"/>
      <c r="P145"/>
    </row>
    <row r="146" spans="1:16" x14ac:dyDescent="0.2">
      <c r="A146" t="s">
        <v>293</v>
      </c>
      <c r="B146">
        <v>66197417</v>
      </c>
      <c r="C146" s="36">
        <v>67811511</v>
      </c>
      <c r="D146" s="36">
        <v>84762039</v>
      </c>
      <c r="E146" s="36" t="e">
        <f>+'Souhrn příjmů a výdajů 2020'!#REF!</f>
        <v>#REF!</v>
      </c>
      <c r="F146" s="36" t="e">
        <f>+'Souhrn příjmů a výdajů 2020'!#REF!</f>
        <v>#REF!</v>
      </c>
      <c r="H146"/>
      <c r="J146"/>
      <c r="K146"/>
      <c r="L146"/>
      <c r="M146"/>
      <c r="N146"/>
      <c r="P146"/>
    </row>
    <row r="147" spans="1:16" x14ac:dyDescent="0.2">
      <c r="A147" t="s">
        <v>691</v>
      </c>
      <c r="B147">
        <v>102889487</v>
      </c>
      <c r="C147" s="36">
        <v>64060545</v>
      </c>
      <c r="D147" s="36">
        <v>70979205</v>
      </c>
      <c r="E147" s="36" t="e">
        <f>+'Souhrn příjmů a výdajů 2020'!#REF!+'Souhrn příjmů a výdajů 2020'!#REF!</f>
        <v>#REF!</v>
      </c>
      <c r="F147" s="36" t="e">
        <f>+'Souhrn příjmů a výdajů 2020'!#REF!</f>
        <v>#REF!</v>
      </c>
      <c r="H147"/>
      <c r="J147"/>
      <c r="K147"/>
      <c r="L147"/>
      <c r="M147"/>
      <c r="N147"/>
      <c r="P147"/>
    </row>
    <row r="148" spans="1:16" x14ac:dyDescent="0.2">
      <c r="A148" t="s">
        <v>692</v>
      </c>
      <c r="B148">
        <f>SUM(B146:B147)</f>
        <v>169086904</v>
      </c>
      <c r="C148" s="36">
        <f>SUM(C146:C147)</f>
        <v>131872056</v>
      </c>
      <c r="D148" s="36">
        <f>SUM(D146:D147)</f>
        <v>155741244</v>
      </c>
      <c r="E148" s="36" t="e">
        <f>SUM(E146:E147)</f>
        <v>#REF!</v>
      </c>
      <c r="F148" s="36" t="e">
        <f>+'Souhrn příjmů a výdajů 2020'!#REF!</f>
        <v>#REF!</v>
      </c>
      <c r="H148"/>
      <c r="J148"/>
      <c r="K148"/>
      <c r="L148"/>
      <c r="M148"/>
      <c r="N148"/>
      <c r="P148"/>
    </row>
    <row r="149" spans="1:16" x14ac:dyDescent="0.2">
      <c r="H149"/>
      <c r="J149"/>
      <c r="K149"/>
      <c r="L149"/>
      <c r="M149"/>
      <c r="N149"/>
      <c r="P149"/>
    </row>
    <row r="150" spans="1:16" x14ac:dyDescent="0.2">
      <c r="B150" s="36"/>
      <c r="D150"/>
      <c r="F150" s="36"/>
      <c r="M150"/>
      <c r="P150"/>
    </row>
    <row r="152" spans="1:16" x14ac:dyDescent="0.2">
      <c r="A152" s="46"/>
    </row>
    <row r="153" spans="1:16" x14ac:dyDescent="0.2">
      <c r="A153" s="46"/>
    </row>
    <row r="154" spans="1:16" x14ac:dyDescent="0.2">
      <c r="A154" s="46"/>
    </row>
    <row r="155" spans="1:16" x14ac:dyDescent="0.2">
      <c r="A155" s="46"/>
    </row>
    <row r="156" spans="1:16" x14ac:dyDescent="0.2">
      <c r="A156" s="46"/>
    </row>
    <row r="157" spans="1:16" x14ac:dyDescent="0.2">
      <c r="A157" s="46"/>
    </row>
    <row r="158" spans="1:16" x14ac:dyDescent="0.2">
      <c r="A158" s="46"/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K222"/>
  <sheetViews>
    <sheetView topLeftCell="A120" zoomScale="83" zoomScaleNormal="83" workbookViewId="0">
      <selection activeCell="E5" sqref="E5"/>
    </sheetView>
  </sheetViews>
  <sheetFormatPr defaultColWidth="9.140625" defaultRowHeight="13.5" outlineLevelRow="1" x14ac:dyDescent="0.25"/>
  <cols>
    <col min="1" max="1" width="8.7109375" style="446" customWidth="1"/>
    <col min="2" max="2" width="65.7109375" style="446" bestFit="1" customWidth="1"/>
    <col min="3" max="3" width="5.5703125" style="451" bestFit="1" customWidth="1"/>
    <col min="4" max="4" width="10" style="527" bestFit="1" customWidth="1"/>
    <col min="5" max="5" width="11" style="446" bestFit="1" customWidth="1"/>
    <col min="6" max="6" width="11.28515625" style="446" bestFit="1" customWidth="1"/>
    <col min="7" max="9" width="11" style="446" bestFit="1" customWidth="1"/>
    <col min="10" max="10" width="9.140625" style="446"/>
    <col min="11" max="11" width="10" style="527" bestFit="1" customWidth="1"/>
    <col min="12" max="16384" width="9.140625" style="446"/>
  </cols>
  <sheetData>
    <row r="2" spans="1:11" ht="27" x14ac:dyDescent="0.25">
      <c r="A2" s="1576" t="s">
        <v>1019</v>
      </c>
      <c r="B2" s="526"/>
      <c r="C2" s="1577" t="s">
        <v>102</v>
      </c>
      <c r="D2" s="1578" t="s">
        <v>912</v>
      </c>
      <c r="E2" s="1578" t="s">
        <v>888</v>
      </c>
      <c r="F2" s="1578" t="s">
        <v>889</v>
      </c>
      <c r="G2" s="1578" t="s">
        <v>890</v>
      </c>
      <c r="H2" s="1578" t="s">
        <v>891</v>
      </c>
      <c r="I2" s="1578" t="s">
        <v>1020</v>
      </c>
    </row>
    <row r="4" spans="1:11" x14ac:dyDescent="0.25">
      <c r="A4" s="1579" t="s">
        <v>271</v>
      </c>
      <c r="B4" s="1580"/>
      <c r="C4" s="1580"/>
      <c r="D4" s="1580"/>
      <c r="E4" s="1580"/>
      <c r="F4" s="1580"/>
      <c r="G4" s="1580"/>
      <c r="H4" s="1580"/>
      <c r="I4" s="1580"/>
    </row>
    <row r="5" spans="1:11" s="526" customFormat="1" ht="15" customHeight="1" x14ac:dyDescent="0.25">
      <c r="A5" s="1581" t="s">
        <v>272</v>
      </c>
      <c r="B5" s="1581" t="s">
        <v>273</v>
      </c>
      <c r="C5" s="1582"/>
      <c r="D5" s="1583" t="e">
        <f>SUM(D6:D24)</f>
        <v>#REF!</v>
      </c>
      <c r="E5" s="1583">
        <f>SUM(E6:E24)</f>
        <v>117195</v>
      </c>
      <c r="F5" s="1583">
        <f t="shared" ref="F5:H5" si="0">SUM(F6:F24)</f>
        <v>110837.55776</v>
      </c>
      <c r="G5" s="1583">
        <f t="shared" si="0"/>
        <v>113782.37783040002</v>
      </c>
      <c r="H5" s="1583">
        <f t="shared" si="0"/>
        <v>116844.990703616</v>
      </c>
      <c r="I5" s="1583">
        <f t="shared" ref="I5" si="1">SUM(I6:I24)</f>
        <v>120020.10809176065</v>
      </c>
      <c r="K5" s="726"/>
    </row>
    <row r="6" spans="1:11" s="517" customFormat="1" ht="18" hidden="1" customHeight="1" outlineLevel="1" x14ac:dyDescent="0.25">
      <c r="B6" s="1584" t="s">
        <v>13</v>
      </c>
      <c r="C6" s="1585">
        <v>1111</v>
      </c>
      <c r="D6" s="1586" t="e">
        <f>'Souhrn příjmů a výdajů 2020'!E7/1000</f>
        <v>#REF!</v>
      </c>
      <c r="E6" s="1586">
        <f>+'Souhrn příjmů a výdajů 2020'!J7/1000</f>
        <v>22370.444</v>
      </c>
      <c r="F6" s="1586">
        <f>+E6*1.04</f>
        <v>23265.261760000001</v>
      </c>
      <c r="G6" s="1586">
        <f t="shared" ref="G6:I6" si="2">+F6*1.04</f>
        <v>24195.872230400004</v>
      </c>
      <c r="H6" s="1586">
        <f t="shared" si="2"/>
        <v>25163.707119616003</v>
      </c>
      <c r="I6" s="1586">
        <f t="shared" si="2"/>
        <v>26170.255404400643</v>
      </c>
      <c r="K6" s="657"/>
    </row>
    <row r="7" spans="1:11" s="517" customFormat="1" ht="18" hidden="1" customHeight="1" outlineLevel="1" x14ac:dyDescent="0.25">
      <c r="B7" s="1587" t="s">
        <v>14</v>
      </c>
      <c r="C7" s="1588">
        <v>1112</v>
      </c>
      <c r="D7" s="876">
        <f>'Souhrn příjmů a výdajů 2020'!E8/1000</f>
        <v>600</v>
      </c>
      <c r="E7" s="876">
        <f>+'Souhrn příjmů a výdajů 2020'!J8/1000</f>
        <v>170</v>
      </c>
      <c r="F7" s="876">
        <f t="shared" ref="F7:G9" si="3">+E7</f>
        <v>170</v>
      </c>
      <c r="G7" s="876">
        <f t="shared" si="3"/>
        <v>170</v>
      </c>
      <c r="H7" s="876">
        <f t="shared" ref="H7:I7" si="4">+G7</f>
        <v>170</v>
      </c>
      <c r="I7" s="876">
        <f t="shared" si="4"/>
        <v>170</v>
      </c>
      <c r="K7" s="657"/>
    </row>
    <row r="8" spans="1:11" s="517" customFormat="1" ht="18" hidden="1" customHeight="1" outlineLevel="1" x14ac:dyDescent="0.25">
      <c r="B8" s="1587" t="s">
        <v>15</v>
      </c>
      <c r="C8" s="1588">
        <v>1121</v>
      </c>
      <c r="D8" s="876" t="e">
        <f>'Souhrn příjmů a výdajů 2020'!E9/1000</f>
        <v>#REF!</v>
      </c>
      <c r="E8" s="876">
        <f>+'Souhrn příjmů a výdajů 2020'!J9/1000</f>
        <v>16893.5</v>
      </c>
      <c r="F8" s="876">
        <f t="shared" si="3"/>
        <v>16893.5</v>
      </c>
      <c r="G8" s="876">
        <f t="shared" si="3"/>
        <v>16893.5</v>
      </c>
      <c r="H8" s="876">
        <f t="shared" ref="H8:I8" si="5">+G8</f>
        <v>16893.5</v>
      </c>
      <c r="I8" s="876">
        <f t="shared" si="5"/>
        <v>16893.5</v>
      </c>
      <c r="K8" s="657"/>
    </row>
    <row r="9" spans="1:11" s="517" customFormat="1" ht="18" hidden="1" customHeight="1" outlineLevel="1" x14ac:dyDescent="0.25">
      <c r="B9" s="1587" t="s">
        <v>575</v>
      </c>
      <c r="C9" s="1588">
        <v>1113</v>
      </c>
      <c r="D9" s="876">
        <f>'Souhrn příjmů a výdajů 2020'!E10/1000</f>
        <v>2400</v>
      </c>
      <c r="E9" s="876">
        <f>+'Souhrn příjmů a výdajů 2020'!J10/1000</f>
        <v>2185.556</v>
      </c>
      <c r="F9" s="876">
        <f t="shared" si="3"/>
        <v>2185.556</v>
      </c>
      <c r="G9" s="876">
        <f t="shared" si="3"/>
        <v>2185.556</v>
      </c>
      <c r="H9" s="876">
        <f t="shared" ref="H9:I9" si="6">+G9</f>
        <v>2185.556</v>
      </c>
      <c r="I9" s="876">
        <f t="shared" si="6"/>
        <v>2185.556</v>
      </c>
      <c r="K9" s="657"/>
    </row>
    <row r="10" spans="1:11" s="517" customFormat="1" ht="18" hidden="1" customHeight="1" outlineLevel="1" x14ac:dyDescent="0.25">
      <c r="B10" s="1587" t="s">
        <v>16</v>
      </c>
      <c r="C10" s="1588">
        <v>1211</v>
      </c>
      <c r="D10" s="876" t="e">
        <f>'Souhrn příjmů a výdajů 2020'!E11/1000</f>
        <v>#REF!</v>
      </c>
      <c r="E10" s="876">
        <f>+'Souhrn příjmů a výdajů 2020'!J11/1000</f>
        <v>48418.5</v>
      </c>
      <c r="F10" s="876">
        <f>+E10*1.04</f>
        <v>50355.240000000005</v>
      </c>
      <c r="G10" s="876">
        <f t="shared" ref="G10:I10" si="7">+F10*1.04</f>
        <v>52369.449600000007</v>
      </c>
      <c r="H10" s="876">
        <f t="shared" si="7"/>
        <v>54464.227584000007</v>
      </c>
      <c r="I10" s="876">
        <f t="shared" si="7"/>
        <v>56642.796687360009</v>
      </c>
      <c r="K10" s="657"/>
    </row>
    <row r="11" spans="1:11" ht="18" hidden="1" customHeight="1" outlineLevel="1" x14ac:dyDescent="0.25">
      <c r="B11" s="1589" t="s">
        <v>18</v>
      </c>
      <c r="C11" s="870" t="s">
        <v>17</v>
      </c>
      <c r="D11" s="876" t="e">
        <f>'Souhrn příjmů a výdajů 2020'!E12/1000</f>
        <v>#REF!</v>
      </c>
      <c r="E11" s="876">
        <f>+'Souhrn příjmů a výdajů 2020'!J12/1000</f>
        <v>189</v>
      </c>
      <c r="F11" s="865"/>
      <c r="G11" s="865"/>
      <c r="H11" s="865"/>
      <c r="I11" s="865"/>
    </row>
    <row r="12" spans="1:11" ht="18" hidden="1" customHeight="1" outlineLevel="1" x14ac:dyDescent="0.25">
      <c r="B12" s="1589" t="s">
        <v>18</v>
      </c>
      <c r="C12" s="870" t="s">
        <v>17</v>
      </c>
      <c r="D12" s="876">
        <f>'Souhrn příjmů a výdajů 2020'!E13/1000</f>
        <v>0</v>
      </c>
      <c r="E12" s="876">
        <f>+'Souhrn příjmů a výdajů 2020'!J13/1000</f>
        <v>0</v>
      </c>
      <c r="F12" s="865"/>
      <c r="G12" s="865"/>
      <c r="H12" s="865"/>
      <c r="I12" s="865"/>
    </row>
    <row r="13" spans="1:11" s="664" customFormat="1" ht="18" hidden="1" customHeight="1" outlineLevel="1" x14ac:dyDescent="0.25">
      <c r="B13" s="1590" t="s">
        <v>20</v>
      </c>
      <c r="C13" s="1591" t="s">
        <v>19</v>
      </c>
      <c r="D13" s="876" t="e">
        <f>'Souhrn příjmů a výdajů 2020'!E14/1000</f>
        <v>#REF!</v>
      </c>
      <c r="E13" s="876">
        <f>+'Souhrn příjmů a výdajů 2020'!J14/1000</f>
        <v>6300</v>
      </c>
      <c r="F13" s="1592">
        <f t="shared" ref="F13:I19" si="8">+E13</f>
        <v>6300</v>
      </c>
      <c r="G13" s="1592">
        <f t="shared" si="8"/>
        <v>6300</v>
      </c>
      <c r="H13" s="1592">
        <f t="shared" si="8"/>
        <v>6300</v>
      </c>
      <c r="I13" s="1592">
        <f t="shared" si="8"/>
        <v>6300</v>
      </c>
      <c r="K13" s="668"/>
    </row>
    <row r="14" spans="1:11" ht="18" hidden="1" customHeight="1" outlineLevel="1" x14ac:dyDescent="0.25">
      <c r="B14" s="1589" t="s">
        <v>21</v>
      </c>
      <c r="C14" s="870">
        <v>1341</v>
      </c>
      <c r="D14" s="876">
        <f>'Souhrn příjmů a výdajů 2020'!E15/1000</f>
        <v>267</v>
      </c>
      <c r="E14" s="876">
        <f>+'Souhrn příjmů a výdajů 2020'!J15/1000</f>
        <v>260</v>
      </c>
      <c r="F14" s="865">
        <f t="shared" si="8"/>
        <v>260</v>
      </c>
      <c r="G14" s="865">
        <f t="shared" si="8"/>
        <v>260</v>
      </c>
      <c r="H14" s="865">
        <f t="shared" si="8"/>
        <v>260</v>
      </c>
      <c r="I14" s="865">
        <f t="shared" si="8"/>
        <v>260</v>
      </c>
    </row>
    <row r="15" spans="1:11" ht="18" hidden="1" customHeight="1" outlineLevel="1" x14ac:dyDescent="0.25">
      <c r="B15" s="1589" t="s">
        <v>22</v>
      </c>
      <c r="C15" s="870">
        <v>1343</v>
      </c>
      <c r="D15" s="876">
        <f>'Souhrn příjmů a výdajů 2020'!E16/1000</f>
        <v>75</v>
      </c>
      <c r="E15" s="876">
        <f>+'Souhrn příjmů a výdajů 2020'!J16/1000</f>
        <v>75</v>
      </c>
      <c r="F15" s="865">
        <f t="shared" si="8"/>
        <v>75</v>
      </c>
      <c r="G15" s="865">
        <f t="shared" si="8"/>
        <v>75</v>
      </c>
      <c r="H15" s="865">
        <f t="shared" si="8"/>
        <v>75</v>
      </c>
      <c r="I15" s="865">
        <f t="shared" si="8"/>
        <v>75</v>
      </c>
    </row>
    <row r="16" spans="1:11" ht="18" hidden="1" customHeight="1" outlineLevel="1" x14ac:dyDescent="0.25">
      <c r="B16" s="1589" t="s">
        <v>23</v>
      </c>
      <c r="C16" s="870">
        <v>1344</v>
      </c>
      <c r="D16" s="876">
        <f>'Souhrn příjmů a výdajů 2020'!E17/1000</f>
        <v>3</v>
      </c>
      <c r="E16" s="876">
        <f>+'Souhrn příjmů a výdajů 2020'!J17/1000</f>
        <v>3</v>
      </c>
      <c r="F16" s="865">
        <f t="shared" si="8"/>
        <v>3</v>
      </c>
      <c r="G16" s="865">
        <f t="shared" si="8"/>
        <v>3</v>
      </c>
      <c r="H16" s="865">
        <f t="shared" si="8"/>
        <v>3</v>
      </c>
      <c r="I16" s="865">
        <f t="shared" si="8"/>
        <v>3</v>
      </c>
    </row>
    <row r="17" spans="1:11" ht="18" hidden="1" customHeight="1" outlineLevel="1" x14ac:dyDescent="0.25">
      <c r="B17" s="1589" t="s">
        <v>24</v>
      </c>
      <c r="C17" s="870">
        <v>1345</v>
      </c>
      <c r="D17" s="876" t="e">
        <f>'Souhrn příjmů a výdajů 2020'!E18/1000</f>
        <v>#REF!</v>
      </c>
      <c r="E17" s="876">
        <f>+'Souhrn příjmů a výdajů 2020'!J18/1000</f>
        <v>20</v>
      </c>
      <c r="F17" s="865">
        <f t="shared" si="8"/>
        <v>20</v>
      </c>
      <c r="G17" s="865">
        <f t="shared" si="8"/>
        <v>20</v>
      </c>
      <c r="H17" s="865">
        <f t="shared" si="8"/>
        <v>20</v>
      </c>
      <c r="I17" s="865">
        <f t="shared" si="8"/>
        <v>20</v>
      </c>
    </row>
    <row r="18" spans="1:11" ht="18" hidden="1" customHeight="1" outlineLevel="1" x14ac:dyDescent="0.25">
      <c r="B18" s="1589" t="s">
        <v>25</v>
      </c>
      <c r="C18" s="870">
        <v>1347</v>
      </c>
      <c r="D18" s="876">
        <f>'Souhrn příjmů a výdajů 2020'!E19/1000</f>
        <v>0</v>
      </c>
      <c r="E18" s="876">
        <f>+'Souhrn příjmů a výdajů 2020'!J19/1000</f>
        <v>0</v>
      </c>
      <c r="F18" s="865">
        <f t="shared" si="8"/>
        <v>0</v>
      </c>
      <c r="G18" s="865">
        <f t="shared" si="8"/>
        <v>0</v>
      </c>
      <c r="H18" s="865">
        <f t="shared" si="8"/>
        <v>0</v>
      </c>
      <c r="I18" s="865">
        <f t="shared" si="8"/>
        <v>0</v>
      </c>
    </row>
    <row r="19" spans="1:11" ht="18" hidden="1" customHeight="1" outlineLevel="1" x14ac:dyDescent="0.25">
      <c r="B19" s="1589" t="s">
        <v>27</v>
      </c>
      <c r="C19" s="870" t="s">
        <v>26</v>
      </c>
      <c r="D19" s="876">
        <f>'Souhrn příjmů a výdajů 2020'!E20/1000</f>
        <v>100</v>
      </c>
      <c r="E19" s="876">
        <f>+'Souhrn příjmů a výdajů 2020'!J20/1000</f>
        <v>100</v>
      </c>
      <c r="F19" s="865">
        <f t="shared" si="8"/>
        <v>100</v>
      </c>
      <c r="G19" s="865">
        <f t="shared" si="8"/>
        <v>100</v>
      </c>
      <c r="H19" s="865">
        <f t="shared" si="8"/>
        <v>100</v>
      </c>
      <c r="I19" s="865">
        <f t="shared" si="8"/>
        <v>100</v>
      </c>
    </row>
    <row r="20" spans="1:11" ht="18" hidden="1" customHeight="1" outlineLevel="1" x14ac:dyDescent="0.25">
      <c r="B20" s="1589" t="s">
        <v>574</v>
      </c>
      <c r="C20" s="870" t="s">
        <v>26</v>
      </c>
      <c r="D20" s="876">
        <f>'Souhrn příjmů a výdajů 2020'!E21/1000</f>
        <v>0</v>
      </c>
      <c r="E20" s="876">
        <f>+'Souhrn příjmů a výdajů 2020'!J21/1000</f>
        <v>9000</v>
      </c>
      <c r="F20" s="865"/>
      <c r="G20" s="865"/>
      <c r="H20" s="865"/>
      <c r="I20" s="865"/>
    </row>
    <row r="21" spans="1:11" ht="18" hidden="1" customHeight="1" outlineLevel="1" x14ac:dyDescent="0.25">
      <c r="B21" s="1589" t="s">
        <v>576</v>
      </c>
      <c r="C21" s="870">
        <v>1355</v>
      </c>
      <c r="D21" s="876" t="e">
        <f>'Souhrn příjmů a výdajů 2020'!E22/1000</f>
        <v>#REF!</v>
      </c>
      <c r="E21" s="865">
        <f>+'Souhrn příjmů a výdajů 2020'!J22/1000</f>
        <v>900</v>
      </c>
      <c r="F21" s="865">
        <f t="shared" ref="F21:I23" si="9">+E21</f>
        <v>900</v>
      </c>
      <c r="G21" s="865">
        <f t="shared" si="9"/>
        <v>900</v>
      </c>
      <c r="H21" s="865">
        <f t="shared" si="9"/>
        <v>900</v>
      </c>
      <c r="I21" s="865">
        <f t="shared" si="9"/>
        <v>900</v>
      </c>
    </row>
    <row r="22" spans="1:11" ht="18" hidden="1" customHeight="1" outlineLevel="1" x14ac:dyDescent="0.25">
      <c r="B22" s="1589" t="s">
        <v>29</v>
      </c>
      <c r="C22" s="870" t="s">
        <v>28</v>
      </c>
      <c r="D22" s="865" t="e">
        <f>'Souhrn příjmů a výdajů 2020'!E23/1000</f>
        <v>#REF!</v>
      </c>
      <c r="E22" s="865">
        <f>+'Souhrn příjmů a výdajů 2020'!J23/1000</f>
        <v>1000</v>
      </c>
      <c r="F22" s="865">
        <f t="shared" si="9"/>
        <v>1000</v>
      </c>
      <c r="G22" s="865">
        <f t="shared" si="9"/>
        <v>1000</v>
      </c>
      <c r="H22" s="865">
        <f t="shared" si="9"/>
        <v>1000</v>
      </c>
      <c r="I22" s="865">
        <f t="shared" si="9"/>
        <v>1000</v>
      </c>
    </row>
    <row r="23" spans="1:11" ht="18" hidden="1" customHeight="1" outlineLevel="1" x14ac:dyDescent="0.25">
      <c r="B23" s="1589" t="s">
        <v>31</v>
      </c>
      <c r="C23" s="870" t="s">
        <v>30</v>
      </c>
      <c r="D23" s="865" t="e">
        <f>'Souhrn příjmů a výdajů 2020'!E24/1000</f>
        <v>#REF!</v>
      </c>
      <c r="E23" s="865">
        <f>+'Souhrn příjmů a výdajů 2020'!J24/1000</f>
        <v>1500</v>
      </c>
      <c r="F23" s="865">
        <f t="shared" si="9"/>
        <v>1500</v>
      </c>
      <c r="G23" s="865">
        <f t="shared" si="9"/>
        <v>1500</v>
      </c>
      <c r="H23" s="865">
        <f t="shared" si="9"/>
        <v>1500</v>
      </c>
      <c r="I23" s="865">
        <f t="shared" si="9"/>
        <v>1500</v>
      </c>
    </row>
    <row r="24" spans="1:11" s="517" customFormat="1" ht="18" hidden="1" customHeight="1" outlineLevel="1" x14ac:dyDescent="0.25">
      <c r="B24" s="1595" t="s">
        <v>32</v>
      </c>
      <c r="C24" s="1596">
        <v>1511</v>
      </c>
      <c r="D24" s="1597" t="e">
        <f>'Souhrn příjmů a výdajů 2020'!E25/1000</f>
        <v>#REF!</v>
      </c>
      <c r="E24" s="1597">
        <f>+'Souhrn příjmů a výdajů 2020'!J25/1000</f>
        <v>7810</v>
      </c>
      <c r="F24" s="1597">
        <f>+E24</f>
        <v>7810</v>
      </c>
      <c r="G24" s="1597">
        <f>+F24</f>
        <v>7810</v>
      </c>
      <c r="H24" s="1597">
        <f>+G24</f>
        <v>7810</v>
      </c>
      <c r="I24" s="1597">
        <v>7800</v>
      </c>
      <c r="K24" s="657"/>
    </row>
    <row r="25" spans="1:11" s="526" customFormat="1" ht="17.25" customHeight="1" collapsed="1" x14ac:dyDescent="0.25">
      <c r="A25" s="1581" t="s">
        <v>274</v>
      </c>
      <c r="B25" s="1581" t="s">
        <v>275</v>
      </c>
      <c r="C25" s="1582"/>
      <c r="D25" s="1583" t="e">
        <f t="shared" ref="D25:I25" si="10">SUM(D26:D81)</f>
        <v>#REF!</v>
      </c>
      <c r="E25" s="1583">
        <f t="shared" si="10"/>
        <v>24311.746999999999</v>
      </c>
      <c r="F25" s="1583">
        <f t="shared" si="10"/>
        <v>25286.011000000002</v>
      </c>
      <c r="G25" s="1583">
        <f t="shared" si="10"/>
        <v>26543.201000000001</v>
      </c>
      <c r="H25" s="1583">
        <f t="shared" si="10"/>
        <v>26543.201000000001</v>
      </c>
      <c r="I25" s="1583">
        <f t="shared" si="10"/>
        <v>26543.201000000001</v>
      </c>
      <c r="K25" s="726"/>
    </row>
    <row r="26" spans="1:11" ht="16.5" hidden="1" customHeight="1" outlineLevel="1" x14ac:dyDescent="0.25">
      <c r="B26" s="1589" t="s">
        <v>34</v>
      </c>
      <c r="C26" s="870" t="s">
        <v>33</v>
      </c>
      <c r="D26" s="865">
        <f>'Souhrn příjmů a výdajů 2020'!E28/1000</f>
        <v>0</v>
      </c>
      <c r="E26" s="865">
        <f>'Souhrn příjmů a výdajů 2020'!J28/1000</f>
        <v>0</v>
      </c>
      <c r="F26" s="865">
        <f>'Příjmy kapitol celkem'!L26</f>
        <v>0</v>
      </c>
      <c r="G26" s="865">
        <f>'Příjmy kapitol celkem'!M26</f>
        <v>0</v>
      </c>
      <c r="H26" s="865">
        <f>'Příjmy kapitol celkem'!N26</f>
        <v>0</v>
      </c>
      <c r="I26" s="865">
        <f>'Příjmy kapitol celkem'!O26</f>
        <v>0</v>
      </c>
    </row>
    <row r="27" spans="1:11" ht="17.25" hidden="1" customHeight="1" outlineLevel="1" x14ac:dyDescent="0.25">
      <c r="B27" s="1589" t="s">
        <v>851</v>
      </c>
      <c r="C27" s="870" t="s">
        <v>35</v>
      </c>
      <c r="D27" s="865">
        <f>'Souhrn příjmů a výdajů 2020'!E29/1000</f>
        <v>0</v>
      </c>
      <c r="E27" s="865">
        <f>'Souhrn příjmů a výdajů 2020'!J29/1000</f>
        <v>0</v>
      </c>
      <c r="F27" s="865">
        <f t="shared" ref="F27:I31" si="11">+E27</f>
        <v>0</v>
      </c>
      <c r="G27" s="865">
        <f t="shared" si="11"/>
        <v>0</v>
      </c>
      <c r="H27" s="865">
        <f t="shared" si="11"/>
        <v>0</v>
      </c>
      <c r="I27" s="865">
        <f t="shared" si="11"/>
        <v>0</v>
      </c>
    </row>
    <row r="28" spans="1:11" ht="17.25" hidden="1" customHeight="1" outlineLevel="1" x14ac:dyDescent="0.25">
      <c r="B28" s="1589" t="s">
        <v>38</v>
      </c>
      <c r="C28" s="870" t="s">
        <v>37</v>
      </c>
      <c r="D28" s="865">
        <f>'Souhrn příjmů a výdajů 2020'!E30/1000</f>
        <v>0</v>
      </c>
      <c r="E28" s="865">
        <f>'Souhrn příjmů a výdajů 2020'!J30/1000</f>
        <v>0</v>
      </c>
      <c r="F28" s="865">
        <f t="shared" si="11"/>
        <v>0</v>
      </c>
      <c r="G28" s="865">
        <f t="shared" si="11"/>
        <v>0</v>
      </c>
      <c r="H28" s="865">
        <f t="shared" si="11"/>
        <v>0</v>
      </c>
      <c r="I28" s="865">
        <f t="shared" si="11"/>
        <v>0</v>
      </c>
    </row>
    <row r="29" spans="1:11" ht="17.25" hidden="1" customHeight="1" outlineLevel="1" x14ac:dyDescent="0.25">
      <c r="B29" s="1589" t="s">
        <v>236</v>
      </c>
      <c r="C29" s="870">
        <v>2460</v>
      </c>
      <c r="D29" s="865">
        <f>'Souhrn příjmů a výdajů 2020'!E31/1000</f>
        <v>0</v>
      </c>
      <c r="E29" s="865">
        <f>'Souhrn příjmů a výdajů 2020'!J31/1000</f>
        <v>0</v>
      </c>
      <c r="F29" s="865">
        <f t="shared" si="11"/>
        <v>0</v>
      </c>
      <c r="G29" s="865">
        <f t="shared" si="11"/>
        <v>0</v>
      </c>
      <c r="H29" s="865">
        <f t="shared" si="11"/>
        <v>0</v>
      </c>
      <c r="I29" s="865">
        <f t="shared" si="11"/>
        <v>0</v>
      </c>
    </row>
    <row r="30" spans="1:11" ht="17.25" hidden="1" customHeight="1" outlineLevel="1" x14ac:dyDescent="0.25">
      <c r="B30" s="1589" t="s">
        <v>237</v>
      </c>
      <c r="C30" s="870">
        <v>2481</v>
      </c>
      <c r="D30" s="865">
        <f>'Souhrn příjmů a výdajů 2020'!E32/1000</f>
        <v>0</v>
      </c>
      <c r="E30" s="865">
        <f>'Souhrn příjmů a výdajů 2020'!J32/1000</f>
        <v>0</v>
      </c>
      <c r="F30" s="865">
        <f t="shared" si="11"/>
        <v>0</v>
      </c>
      <c r="G30" s="865">
        <f t="shared" si="11"/>
        <v>0</v>
      </c>
      <c r="H30" s="865">
        <f t="shared" si="11"/>
        <v>0</v>
      </c>
      <c r="I30" s="865">
        <f t="shared" si="11"/>
        <v>0</v>
      </c>
    </row>
    <row r="31" spans="1:11" ht="17.25" hidden="1" customHeight="1" outlineLevel="1" x14ac:dyDescent="0.25">
      <c r="B31" s="1589" t="s">
        <v>1385</v>
      </c>
      <c r="C31" s="870" t="s">
        <v>58</v>
      </c>
      <c r="D31" s="865" t="e">
        <f>'Souhrn příjmů a výdajů 2020'!E40/1000</f>
        <v>#REF!</v>
      </c>
      <c r="E31" s="865">
        <f>'Souhrn příjmů a výdajů 2020'!J40/1000</f>
        <v>24</v>
      </c>
      <c r="F31" s="865">
        <f t="shared" si="11"/>
        <v>24</v>
      </c>
      <c r="G31" s="865">
        <f t="shared" si="11"/>
        <v>24</v>
      </c>
      <c r="H31" s="865">
        <f t="shared" si="11"/>
        <v>24</v>
      </c>
      <c r="I31" s="865">
        <f t="shared" si="11"/>
        <v>24</v>
      </c>
    </row>
    <row r="32" spans="1:11" ht="17.25" hidden="1" customHeight="1" outlineLevel="1" x14ac:dyDescent="0.25">
      <c r="B32" s="1589" t="s">
        <v>1386</v>
      </c>
      <c r="C32" s="870" t="s">
        <v>58</v>
      </c>
      <c r="D32" s="865" t="e">
        <f>'Souhrn příjmů a výdajů 2020'!E41/1000</f>
        <v>#REF!</v>
      </c>
      <c r="E32" s="865">
        <f>'Souhrn příjmů a výdajů 2020'!J41/1000</f>
        <v>56</v>
      </c>
      <c r="F32" s="865"/>
      <c r="G32" s="865"/>
      <c r="H32" s="865"/>
      <c r="I32" s="865"/>
    </row>
    <row r="33" spans="2:11" ht="17.25" hidden="1" customHeight="1" outlineLevel="1" x14ac:dyDescent="0.25">
      <c r="B33" s="1589" t="s">
        <v>972</v>
      </c>
      <c r="C33" s="870" t="s">
        <v>58</v>
      </c>
      <c r="D33" s="865">
        <f>'Souhrn příjmů a výdajů 2020'!E33/1000</f>
        <v>103.422</v>
      </c>
      <c r="E33" s="865">
        <f>'Souhrn příjmů a výdajů 2020'!J33/1000</f>
        <v>0</v>
      </c>
      <c r="F33" s="865"/>
      <c r="G33" s="865"/>
      <c r="H33" s="865"/>
      <c r="I33" s="865"/>
    </row>
    <row r="34" spans="2:11" ht="17.25" hidden="1" customHeight="1" outlineLevel="1" x14ac:dyDescent="0.25">
      <c r="B34" s="1589" t="s">
        <v>62</v>
      </c>
      <c r="C34" s="870">
        <v>2132</v>
      </c>
      <c r="D34" s="865" t="e">
        <f>'Souhrn příjmů a výdajů 2020'!E34/1000</f>
        <v>#REF!</v>
      </c>
      <c r="E34" s="865">
        <f>'Souhrn příjmů a výdajů 2020'!J34/1000</f>
        <v>3720.75</v>
      </c>
      <c r="F34" s="865">
        <f>+'Příjmy kapitol celkem'!P84*1.21/1000</f>
        <v>4249.5200000000004</v>
      </c>
      <c r="G34" s="865">
        <f>+'Příjmy kapitol celkem'!Q84*1.21/1000</f>
        <v>4806.12</v>
      </c>
      <c r="H34" s="865">
        <f>+G34</f>
        <v>4806.12</v>
      </c>
      <c r="I34" s="865">
        <f>+H34</f>
        <v>4806.12</v>
      </c>
    </row>
    <row r="35" spans="2:11" s="517" customFormat="1" ht="17.25" hidden="1" customHeight="1" outlineLevel="1" x14ac:dyDescent="0.25">
      <c r="B35" s="1587" t="s">
        <v>64</v>
      </c>
      <c r="C35" s="1588" t="s">
        <v>61</v>
      </c>
      <c r="D35" s="876" t="e">
        <f>'Souhrn příjmů a výdajů 2020'!E35/1000</f>
        <v>#REF!</v>
      </c>
      <c r="E35" s="876">
        <f>'Souhrn příjmů a výdajů 2020'!J35/1000</f>
        <v>7279.36</v>
      </c>
      <c r="F35" s="865">
        <f>+'Příjmy kapitol celkem'!P85*1.21/1000</f>
        <v>7946.07</v>
      </c>
      <c r="G35" s="865">
        <f>+'Příjmy kapitol celkem'!Q85*1.21/1000</f>
        <v>8646.66</v>
      </c>
      <c r="H35" s="865">
        <f>+G35</f>
        <v>8646.66</v>
      </c>
      <c r="I35" s="876">
        <f>+H35</f>
        <v>8646.66</v>
      </c>
      <c r="K35" s="657"/>
    </row>
    <row r="36" spans="2:11" s="517" customFormat="1" ht="17.25" hidden="1" customHeight="1" outlineLevel="1" x14ac:dyDescent="0.25">
      <c r="B36" s="1587" t="s">
        <v>66</v>
      </c>
      <c r="C36" s="1588" t="s">
        <v>61</v>
      </c>
      <c r="D36" s="876" t="e">
        <f>'Souhrn příjmů a výdajů 2020'!E36/1000</f>
        <v>#REF!</v>
      </c>
      <c r="E36" s="876">
        <f>'Souhrn příjmů a výdajů 2020'!J36/1000</f>
        <v>50</v>
      </c>
      <c r="F36" s="876">
        <f>+E36</f>
        <v>50</v>
      </c>
      <c r="G36" s="876">
        <v>50</v>
      </c>
      <c r="H36" s="876">
        <v>50</v>
      </c>
      <c r="I36" s="876">
        <v>50</v>
      </c>
      <c r="K36" s="657"/>
    </row>
    <row r="37" spans="2:11" ht="17.25" hidden="1" customHeight="1" outlineLevel="1" x14ac:dyDescent="0.25">
      <c r="B37" s="1589" t="s">
        <v>67</v>
      </c>
      <c r="C37" s="870" t="s">
        <v>65</v>
      </c>
      <c r="D37" s="865" t="e">
        <f>'Souhrn příjmů a výdajů 2020'!E37/1000</f>
        <v>#REF!</v>
      </c>
      <c r="E37" s="865">
        <f>'Souhrn příjmů a výdajů 2020'!J37/1000</f>
        <v>154</v>
      </c>
      <c r="F37" s="865">
        <f t="shared" ref="F37:F52" si="12">+E37</f>
        <v>154</v>
      </c>
      <c r="G37" s="865">
        <f t="shared" ref="G37:I53" si="13">+F37</f>
        <v>154</v>
      </c>
      <c r="H37" s="865">
        <f t="shared" si="13"/>
        <v>154</v>
      </c>
      <c r="I37" s="865">
        <f t="shared" si="13"/>
        <v>154</v>
      </c>
    </row>
    <row r="38" spans="2:11" ht="17.25" hidden="1" customHeight="1" outlineLevel="1" x14ac:dyDescent="0.25">
      <c r="B38" s="1589" t="s">
        <v>430</v>
      </c>
      <c r="C38" s="870" t="s">
        <v>61</v>
      </c>
      <c r="D38" s="865" t="e">
        <f>'Souhrn příjmů a výdajů 2020'!E48/1000</f>
        <v>#REF!</v>
      </c>
      <c r="E38" s="865">
        <f>'Souhrn příjmů a výdajů 2020'!J48/1000</f>
        <v>13.826000000000001</v>
      </c>
      <c r="F38" s="865">
        <f t="shared" si="12"/>
        <v>13.826000000000001</v>
      </c>
      <c r="G38" s="865">
        <f t="shared" si="13"/>
        <v>13.826000000000001</v>
      </c>
      <c r="H38" s="865">
        <f t="shared" si="13"/>
        <v>13.826000000000001</v>
      </c>
      <c r="I38" s="865">
        <f t="shared" si="13"/>
        <v>13.826000000000001</v>
      </c>
    </row>
    <row r="39" spans="2:11" ht="17.25" hidden="1" customHeight="1" outlineLevel="1" x14ac:dyDescent="0.25">
      <c r="B39" s="1589" t="s">
        <v>68</v>
      </c>
      <c r="C39" s="870">
        <v>2111</v>
      </c>
      <c r="D39" s="865">
        <f>'Souhrn příjmů a výdajů 2020'!E49/1000</f>
        <v>0</v>
      </c>
      <c r="E39" s="865">
        <f>'Souhrn příjmů a výdajů 2020'!J49/1000</f>
        <v>0</v>
      </c>
      <c r="F39" s="865">
        <f t="shared" si="12"/>
        <v>0</v>
      </c>
      <c r="G39" s="865">
        <f t="shared" si="13"/>
        <v>0</v>
      </c>
      <c r="H39" s="865">
        <f t="shared" si="13"/>
        <v>0</v>
      </c>
      <c r="I39" s="865">
        <f t="shared" si="13"/>
        <v>0</v>
      </c>
    </row>
    <row r="40" spans="2:11" ht="17.25" hidden="1" customHeight="1" outlineLevel="1" x14ac:dyDescent="0.25">
      <c r="B40" s="1589" t="s">
        <v>69</v>
      </c>
      <c r="C40" s="870">
        <v>2132</v>
      </c>
      <c r="D40" s="865" t="e">
        <f>'Souhrn příjmů a výdajů 2020'!E50/1000</f>
        <v>#REF!</v>
      </c>
      <c r="E40" s="865">
        <f>'Souhrn příjmů a výdajů 2020'!J50/1000</f>
        <v>0</v>
      </c>
      <c r="F40" s="865">
        <f t="shared" si="12"/>
        <v>0</v>
      </c>
      <c r="G40" s="865">
        <f t="shared" si="13"/>
        <v>0</v>
      </c>
      <c r="H40" s="865">
        <f t="shared" si="13"/>
        <v>0</v>
      </c>
      <c r="I40" s="865">
        <f t="shared" si="13"/>
        <v>0</v>
      </c>
    </row>
    <row r="41" spans="2:11" ht="17.25" hidden="1" customHeight="1" outlineLevel="1" x14ac:dyDescent="0.25">
      <c r="B41" s="1589" t="s">
        <v>70</v>
      </c>
      <c r="C41" s="870">
        <v>2322</v>
      </c>
      <c r="D41" s="865" t="e">
        <f>'Souhrn příjmů a výdajů 2020'!E42/1000</f>
        <v>#REF!</v>
      </c>
      <c r="E41" s="865">
        <f>'Souhrn příjmů a výdajů 2020'!J42/1000</f>
        <v>50</v>
      </c>
      <c r="F41" s="865"/>
      <c r="G41" s="865"/>
      <c r="H41" s="865"/>
      <c r="I41" s="865"/>
    </row>
    <row r="42" spans="2:11" ht="17.25" hidden="1" customHeight="1" outlineLevel="1" x14ac:dyDescent="0.25">
      <c r="B42" s="1589" t="s">
        <v>71</v>
      </c>
      <c r="C42" s="870">
        <v>2111</v>
      </c>
      <c r="D42" s="865" t="e">
        <f>'Souhrn příjmů a výdajů 2020'!E43/1000</f>
        <v>#REF!</v>
      </c>
      <c r="E42" s="865">
        <f>'Souhrn příjmů a výdajů 2020'!J43/1000</f>
        <v>250</v>
      </c>
      <c r="F42" s="865">
        <f t="shared" si="12"/>
        <v>250</v>
      </c>
      <c r="G42" s="865">
        <f t="shared" si="13"/>
        <v>250</v>
      </c>
      <c r="H42" s="865">
        <f t="shared" si="13"/>
        <v>250</v>
      </c>
      <c r="I42" s="865">
        <f t="shared" si="13"/>
        <v>250</v>
      </c>
    </row>
    <row r="43" spans="2:11" ht="17.25" hidden="1" customHeight="1" outlineLevel="1" x14ac:dyDescent="0.25">
      <c r="B43" s="1589" t="s">
        <v>1387</v>
      </c>
      <c r="C43" s="870">
        <v>2111</v>
      </c>
      <c r="D43" s="865" t="e">
        <f>'Souhrn příjmů a výdajů 2020'!E51/1000</f>
        <v>#REF!</v>
      </c>
      <c r="E43" s="865">
        <f>'Souhrn příjmů a výdajů 2020'!J51/1000</f>
        <v>0</v>
      </c>
      <c r="F43" s="865">
        <f t="shared" ref="F43:I43" si="14">+E43*1.02</f>
        <v>0</v>
      </c>
      <c r="G43" s="865">
        <f t="shared" si="14"/>
        <v>0</v>
      </c>
      <c r="H43" s="865">
        <f t="shared" si="14"/>
        <v>0</v>
      </c>
      <c r="I43" s="865">
        <f t="shared" si="14"/>
        <v>0</v>
      </c>
    </row>
    <row r="44" spans="2:11" ht="17.25" hidden="1" customHeight="1" outlineLevel="1" x14ac:dyDescent="0.25">
      <c r="B44" s="1589" t="s">
        <v>72</v>
      </c>
      <c r="C44" s="870" t="s">
        <v>65</v>
      </c>
      <c r="D44" s="865" t="e">
        <f>'Souhrn příjmů a výdajů 2020'!E44/1000</f>
        <v>#REF!</v>
      </c>
      <c r="E44" s="865">
        <f>'Souhrn příjmů a výdajů 2020'!J44/1000</f>
        <v>70</v>
      </c>
      <c r="F44" s="865">
        <f t="shared" si="12"/>
        <v>70</v>
      </c>
      <c r="G44" s="865">
        <f t="shared" si="13"/>
        <v>70</v>
      </c>
      <c r="H44" s="865">
        <f t="shared" si="13"/>
        <v>70</v>
      </c>
      <c r="I44" s="865">
        <f t="shared" si="13"/>
        <v>70</v>
      </c>
    </row>
    <row r="45" spans="2:11" ht="17.25" hidden="1" customHeight="1" outlineLevel="1" x14ac:dyDescent="0.25">
      <c r="B45" s="1589" t="s">
        <v>1071</v>
      </c>
      <c r="C45" s="870" t="s">
        <v>63</v>
      </c>
      <c r="D45" s="865" t="e">
        <f>'Souhrn příjmů a výdajů 2020'!E52/1000</f>
        <v>#REF!</v>
      </c>
      <c r="E45" s="865">
        <f>'Souhrn příjmů a výdajů 2020'!J52/1000</f>
        <v>0</v>
      </c>
      <c r="F45" s="865">
        <f t="shared" si="12"/>
        <v>0</v>
      </c>
      <c r="G45" s="865">
        <f t="shared" si="13"/>
        <v>0</v>
      </c>
      <c r="H45" s="865">
        <f t="shared" si="13"/>
        <v>0</v>
      </c>
      <c r="I45" s="865">
        <f t="shared" si="13"/>
        <v>0</v>
      </c>
    </row>
    <row r="46" spans="2:11" ht="17.25" hidden="1" customHeight="1" outlineLevel="1" x14ac:dyDescent="0.25">
      <c r="B46" s="1589" t="s">
        <v>1814</v>
      </c>
      <c r="C46" s="870">
        <v>2132</v>
      </c>
      <c r="D46" s="865" t="e">
        <f>'Souhrn příjmů a výdajů 2020'!E39/1000</f>
        <v>#REF!</v>
      </c>
      <c r="E46" s="865">
        <f>'Souhrn příjmů a výdajů 2020'!J39/1000</f>
        <v>2000</v>
      </c>
      <c r="F46" s="865">
        <f>+E46</f>
        <v>2000</v>
      </c>
      <c r="G46" s="865">
        <f>+F46</f>
        <v>2000</v>
      </c>
      <c r="H46" s="865">
        <f>+G46</f>
        <v>2000</v>
      </c>
      <c r="I46" s="865">
        <f>+H46</f>
        <v>2000</v>
      </c>
    </row>
    <row r="47" spans="2:11" ht="17.25" hidden="1" customHeight="1" outlineLevel="1" x14ac:dyDescent="0.25">
      <c r="B47" s="1593" t="s">
        <v>74</v>
      </c>
      <c r="C47" s="1594" t="s">
        <v>65</v>
      </c>
      <c r="D47" s="865" t="e">
        <f>'Souhrn příjmů a výdajů 2020'!E53/1000</f>
        <v>#REF!</v>
      </c>
      <c r="E47" s="865">
        <f>'Souhrn příjmů a výdajů 2020'!J53/1000</f>
        <v>0</v>
      </c>
      <c r="F47" s="865"/>
      <c r="G47" s="865"/>
      <c r="H47" s="865"/>
      <c r="I47" s="865"/>
    </row>
    <row r="48" spans="2:11" ht="17.25" hidden="1" customHeight="1" outlineLevel="1" x14ac:dyDescent="0.25">
      <c r="B48" s="1593" t="s">
        <v>75</v>
      </c>
      <c r="C48" s="1594" t="s">
        <v>61</v>
      </c>
      <c r="D48" s="865" t="e">
        <f>'Souhrn příjmů a výdajů 2020'!E54/1000</f>
        <v>#REF!</v>
      </c>
      <c r="E48" s="865">
        <f>'Souhrn příjmů a výdajů 2020'!J54/1000</f>
        <v>0</v>
      </c>
      <c r="F48" s="865"/>
      <c r="G48" s="865"/>
      <c r="H48" s="865"/>
      <c r="I48" s="865"/>
    </row>
    <row r="49" spans="2:11" ht="17.25" hidden="1" customHeight="1" outlineLevel="1" x14ac:dyDescent="0.25">
      <c r="B49" s="1589" t="s">
        <v>77</v>
      </c>
      <c r="C49" s="870" t="s">
        <v>76</v>
      </c>
      <c r="D49" s="865" t="e">
        <f>'Souhrn příjmů a výdajů 2020'!E55/1000</f>
        <v>#REF!</v>
      </c>
      <c r="E49" s="865">
        <f>'Souhrn příjmů a výdajů 2020'!J55/1000</f>
        <v>0</v>
      </c>
      <c r="F49" s="865"/>
      <c r="G49" s="865"/>
      <c r="H49" s="865"/>
      <c r="I49" s="865"/>
    </row>
    <row r="50" spans="2:11" ht="17.25" hidden="1" customHeight="1" outlineLevel="1" x14ac:dyDescent="0.25">
      <c r="B50" s="1589" t="s">
        <v>78</v>
      </c>
      <c r="C50" s="870">
        <v>2111</v>
      </c>
      <c r="D50" s="865" t="e">
        <f>'Souhrn příjmů a výdajů 2020'!E56/1000</f>
        <v>#REF!</v>
      </c>
      <c r="E50" s="865">
        <f>'Souhrn příjmů a výdajů 2020'!J56/1000</f>
        <v>0</v>
      </c>
      <c r="F50" s="865"/>
      <c r="G50" s="865"/>
      <c r="H50" s="865"/>
      <c r="I50" s="865"/>
    </row>
    <row r="51" spans="2:11" ht="17.25" hidden="1" customHeight="1" outlineLevel="1" x14ac:dyDescent="0.25">
      <c r="B51" s="1589" t="s">
        <v>79</v>
      </c>
      <c r="C51" s="870">
        <v>2132</v>
      </c>
      <c r="D51" s="865" t="e">
        <f>'Souhrn příjmů a výdajů 2020'!E45/1000</f>
        <v>#REF!</v>
      </c>
      <c r="E51" s="865">
        <f>'Souhrn příjmů a výdajů 2020'!J45/1000</f>
        <v>765.8</v>
      </c>
      <c r="F51" s="865">
        <f t="shared" si="12"/>
        <v>765.8</v>
      </c>
      <c r="G51" s="865">
        <f t="shared" si="13"/>
        <v>765.8</v>
      </c>
      <c r="H51" s="865">
        <f t="shared" si="13"/>
        <v>765.8</v>
      </c>
      <c r="I51" s="865">
        <f t="shared" si="13"/>
        <v>765.8</v>
      </c>
    </row>
    <row r="52" spans="2:11" ht="17.25" hidden="1" customHeight="1" outlineLevel="1" x14ac:dyDescent="0.25">
      <c r="B52" s="1589" t="s">
        <v>81</v>
      </c>
      <c r="C52" s="870">
        <v>2111</v>
      </c>
      <c r="D52" s="865" t="e">
        <f>'Souhrn příjmů a výdajů 2020'!E57/1000</f>
        <v>#REF!</v>
      </c>
      <c r="E52" s="865">
        <f>'Souhrn příjmů a výdajů 2020'!J57/1000</f>
        <v>1800</v>
      </c>
      <c r="F52" s="865">
        <f t="shared" si="12"/>
        <v>1800</v>
      </c>
      <c r="G52" s="865">
        <f t="shared" si="13"/>
        <v>1800</v>
      </c>
      <c r="H52" s="865">
        <f t="shared" si="13"/>
        <v>1800</v>
      </c>
      <c r="I52" s="865">
        <f t="shared" si="13"/>
        <v>1800</v>
      </c>
    </row>
    <row r="53" spans="2:11" ht="17.25" hidden="1" customHeight="1" outlineLevel="1" x14ac:dyDescent="0.25">
      <c r="B53" s="1589" t="s">
        <v>82</v>
      </c>
      <c r="C53" s="870">
        <v>2132</v>
      </c>
      <c r="D53" s="865" t="e">
        <f>'Souhrn příjmů a výdajů 2020'!E58/1000</f>
        <v>#REF!</v>
      </c>
      <c r="E53" s="865">
        <f>'Souhrn příjmů a výdajů 2020'!J58/1000</f>
        <v>3600</v>
      </c>
      <c r="F53" s="865">
        <f>+E53*1.04</f>
        <v>3744</v>
      </c>
      <c r="G53" s="865">
        <f t="shared" si="13"/>
        <v>3744</v>
      </c>
      <c r="H53" s="865">
        <f t="shared" si="13"/>
        <v>3744</v>
      </c>
      <c r="I53" s="865">
        <f t="shared" si="13"/>
        <v>3744</v>
      </c>
    </row>
    <row r="54" spans="2:11" ht="17.25" hidden="1" customHeight="1" outlineLevel="1" x14ac:dyDescent="0.25">
      <c r="B54" s="1589" t="s">
        <v>84</v>
      </c>
      <c r="C54" s="870" t="s">
        <v>83</v>
      </c>
      <c r="D54" s="865" t="e">
        <f>'Souhrn příjmů a výdajů 2020'!E59/1000</f>
        <v>#REF!</v>
      </c>
      <c r="E54" s="865">
        <f>'Souhrn příjmů a výdajů 2020'!J59/1000</f>
        <v>0</v>
      </c>
      <c r="F54" s="865"/>
      <c r="G54" s="865"/>
      <c r="H54" s="865"/>
      <c r="I54" s="865"/>
    </row>
    <row r="55" spans="2:11" ht="17.25" hidden="1" customHeight="1" outlineLevel="1" x14ac:dyDescent="0.25">
      <c r="B55" s="1589" t="s">
        <v>85</v>
      </c>
      <c r="C55" s="870">
        <v>2132</v>
      </c>
      <c r="D55" s="865" t="e">
        <f>'Souhrn příjmů a výdajů 2020'!E60/1000</f>
        <v>#REF!</v>
      </c>
      <c r="E55" s="865">
        <f>'Souhrn příjmů a výdajů 2020'!J60/1000</f>
        <v>81</v>
      </c>
      <c r="F55" s="865">
        <f t="shared" ref="F55:F68" si="15">+E55</f>
        <v>81</v>
      </c>
      <c r="G55" s="865">
        <f t="shared" ref="G55:I68" si="16">+F55</f>
        <v>81</v>
      </c>
      <c r="H55" s="865">
        <f t="shared" si="16"/>
        <v>81</v>
      </c>
      <c r="I55" s="865">
        <f t="shared" si="16"/>
        <v>81</v>
      </c>
    </row>
    <row r="56" spans="2:11" ht="17.25" hidden="1" customHeight="1" outlineLevel="1" x14ac:dyDescent="0.25">
      <c r="B56" s="1589" t="s">
        <v>629</v>
      </c>
      <c r="C56" s="870">
        <v>2132</v>
      </c>
      <c r="D56" s="865" t="e">
        <f>'Souhrn příjmů a výdajů 2020'!E61/1000</f>
        <v>#REF!</v>
      </c>
      <c r="E56" s="865">
        <f>'Souhrn příjmů a výdajů 2020'!J61/1000</f>
        <v>179.39500000000001</v>
      </c>
      <c r="F56" s="865">
        <f t="shared" si="15"/>
        <v>179.39500000000001</v>
      </c>
      <c r="G56" s="865">
        <f t="shared" si="16"/>
        <v>179.39500000000001</v>
      </c>
      <c r="H56" s="865">
        <f t="shared" si="16"/>
        <v>179.39500000000001</v>
      </c>
      <c r="I56" s="865">
        <f t="shared" si="16"/>
        <v>179.39500000000001</v>
      </c>
    </row>
    <row r="57" spans="2:11" s="517" customFormat="1" ht="17.25" hidden="1" customHeight="1" outlineLevel="1" x14ac:dyDescent="0.25">
      <c r="B57" s="1587" t="s">
        <v>630</v>
      </c>
      <c r="C57" s="1588">
        <v>2132</v>
      </c>
      <c r="D57" s="876" t="e">
        <f>'Souhrn příjmů a výdajů 2020'!E62/1000</f>
        <v>#REF!</v>
      </c>
      <c r="E57" s="876">
        <f>'Souhrn příjmů a výdajů 2020'!J62/1000</f>
        <v>78</v>
      </c>
      <c r="F57" s="876">
        <f t="shared" si="15"/>
        <v>78</v>
      </c>
      <c r="G57" s="876">
        <f t="shared" si="16"/>
        <v>78</v>
      </c>
      <c r="H57" s="876">
        <f t="shared" si="16"/>
        <v>78</v>
      </c>
      <c r="I57" s="876">
        <f t="shared" si="16"/>
        <v>78</v>
      </c>
      <c r="K57" s="657"/>
    </row>
    <row r="58" spans="2:11" ht="17.25" hidden="1" customHeight="1" outlineLevel="1" x14ac:dyDescent="0.25">
      <c r="B58" s="1589" t="s">
        <v>86</v>
      </c>
      <c r="C58" s="870">
        <v>2111</v>
      </c>
      <c r="D58" s="865" t="e">
        <f>'Souhrn příjmů a výdajů 2020'!E63/1000</f>
        <v>#REF!</v>
      </c>
      <c r="E58" s="865">
        <f>'Souhrn příjmů a výdajů 2020'!J63/1000</f>
        <v>400</v>
      </c>
      <c r="F58" s="865">
        <f t="shared" si="15"/>
        <v>400</v>
      </c>
      <c r="G58" s="865">
        <f t="shared" si="16"/>
        <v>400</v>
      </c>
      <c r="H58" s="865">
        <f t="shared" si="16"/>
        <v>400</v>
      </c>
      <c r="I58" s="865">
        <f t="shared" si="16"/>
        <v>400</v>
      </c>
    </row>
    <row r="59" spans="2:11" ht="17.25" hidden="1" customHeight="1" outlineLevel="1" x14ac:dyDescent="0.25">
      <c r="B59" s="1589" t="s">
        <v>585</v>
      </c>
      <c r="C59" s="870" t="s">
        <v>65</v>
      </c>
      <c r="D59" s="865" t="e">
        <f>'Souhrn příjmů a výdajů 2020'!E64/1000</f>
        <v>#REF!</v>
      </c>
      <c r="E59" s="865">
        <f>'Souhrn příjmů a výdajů 2020'!J64/1000</f>
        <v>1063</v>
      </c>
      <c r="F59" s="865">
        <f>+E59</f>
        <v>1063</v>
      </c>
      <c r="G59" s="865">
        <f t="shared" si="16"/>
        <v>1063</v>
      </c>
      <c r="H59" s="865">
        <f t="shared" si="16"/>
        <v>1063</v>
      </c>
      <c r="I59" s="865">
        <f t="shared" si="16"/>
        <v>1063</v>
      </c>
    </row>
    <row r="60" spans="2:11" ht="17.25" hidden="1" customHeight="1" outlineLevel="1" x14ac:dyDescent="0.25">
      <c r="B60" s="1589" t="s">
        <v>276</v>
      </c>
      <c r="C60" s="870" t="s">
        <v>61</v>
      </c>
      <c r="D60" s="873" t="e">
        <f>'Souhrn příjmů a výdajů 2020'!E65/1000</f>
        <v>#REF!</v>
      </c>
      <c r="E60" s="865">
        <f>'Souhrn příjmů a výdajů 2020'!J65/1000</f>
        <v>0</v>
      </c>
      <c r="F60" s="865"/>
      <c r="G60" s="865"/>
      <c r="H60" s="865"/>
      <c r="I60" s="865"/>
    </row>
    <row r="61" spans="2:11" ht="17.25" hidden="1" customHeight="1" outlineLevel="1" x14ac:dyDescent="0.25">
      <c r="B61" s="1589" t="s">
        <v>87</v>
      </c>
      <c r="C61" s="870" t="s">
        <v>65</v>
      </c>
      <c r="D61" s="865" t="e">
        <f>'Souhrn příjmů a výdajů 2020'!E66/1000</f>
        <v>#REF!</v>
      </c>
      <c r="E61" s="865">
        <f>'Souhrn příjmů a výdajů 2020'!J66/1000</f>
        <v>250</v>
      </c>
      <c r="F61" s="865">
        <f t="shared" si="15"/>
        <v>250</v>
      </c>
      <c r="G61" s="865">
        <f t="shared" si="16"/>
        <v>250</v>
      </c>
      <c r="H61" s="865">
        <f t="shared" si="16"/>
        <v>250</v>
      </c>
      <c r="I61" s="865">
        <f t="shared" si="16"/>
        <v>250</v>
      </c>
    </row>
    <row r="62" spans="2:11" ht="17.25" hidden="1" customHeight="1" outlineLevel="1" x14ac:dyDescent="0.25">
      <c r="B62" s="1589" t="s">
        <v>276</v>
      </c>
      <c r="C62" s="870" t="s">
        <v>65</v>
      </c>
      <c r="D62" s="865" t="e">
        <f>'Souhrn příjmů a výdajů 2020'!E67/1000</f>
        <v>#REF!</v>
      </c>
      <c r="E62" s="865">
        <f>'Souhrn příjmů a výdajů 2020'!J67/1000</f>
        <v>16</v>
      </c>
      <c r="F62" s="865">
        <f t="shared" si="15"/>
        <v>16</v>
      </c>
      <c r="G62" s="865">
        <f t="shared" si="16"/>
        <v>16</v>
      </c>
      <c r="H62" s="865">
        <f t="shared" si="16"/>
        <v>16</v>
      </c>
      <c r="I62" s="865">
        <f t="shared" si="16"/>
        <v>16</v>
      </c>
    </row>
    <row r="63" spans="2:11" ht="17.25" hidden="1" customHeight="1" outlineLevel="1" x14ac:dyDescent="0.25">
      <c r="B63" s="1589" t="s">
        <v>88</v>
      </c>
      <c r="C63" s="870">
        <v>2321</v>
      </c>
      <c r="D63" s="865" t="e">
        <f>'Souhrn příjmů a výdajů 2020'!E68/1000</f>
        <v>#REF!</v>
      </c>
      <c r="E63" s="865">
        <f>'Souhrn příjmů a výdajů 2020'!J68/1000</f>
        <v>0</v>
      </c>
      <c r="F63" s="865"/>
      <c r="G63" s="865"/>
      <c r="H63" s="865"/>
      <c r="I63" s="865"/>
    </row>
    <row r="64" spans="2:11" ht="17.25" hidden="1" customHeight="1" outlineLevel="1" x14ac:dyDescent="0.25">
      <c r="B64" s="1589" t="s">
        <v>89</v>
      </c>
      <c r="C64" s="870">
        <v>2111</v>
      </c>
      <c r="D64" s="865" t="e">
        <f>'Souhrn příjmů a výdajů 2020'!E69/1000</f>
        <v>#REF!</v>
      </c>
      <c r="E64" s="865">
        <f>'Souhrn příjmů a výdajů 2020'!J69/1000</f>
        <v>1200</v>
      </c>
      <c r="F64" s="865">
        <f t="shared" si="15"/>
        <v>1200</v>
      </c>
      <c r="G64" s="865">
        <f t="shared" si="16"/>
        <v>1200</v>
      </c>
      <c r="H64" s="865">
        <f t="shared" si="16"/>
        <v>1200</v>
      </c>
      <c r="I64" s="865">
        <f t="shared" si="16"/>
        <v>1200</v>
      </c>
    </row>
    <row r="65" spans="2:9" ht="17.25" hidden="1" customHeight="1" outlineLevel="1" x14ac:dyDescent="0.25">
      <c r="B65" s="1589" t="s">
        <v>90</v>
      </c>
      <c r="C65" s="870">
        <v>2132</v>
      </c>
      <c r="D65" s="865" t="e">
        <f>'Souhrn příjmů a výdajů 2020'!E70/1000</f>
        <v>#REF!</v>
      </c>
      <c r="E65" s="865">
        <f>'Souhrn příjmů a výdajů 2020'!J70/1000</f>
        <v>20</v>
      </c>
      <c r="F65" s="865">
        <f t="shared" si="15"/>
        <v>20</v>
      </c>
      <c r="G65" s="865">
        <f t="shared" si="16"/>
        <v>20</v>
      </c>
      <c r="H65" s="865">
        <f t="shared" si="16"/>
        <v>20</v>
      </c>
      <c r="I65" s="865">
        <f t="shared" si="16"/>
        <v>20</v>
      </c>
    </row>
    <row r="66" spans="2:9" ht="17.25" hidden="1" customHeight="1" outlineLevel="1" x14ac:dyDescent="0.25">
      <c r="B66" s="1589" t="s">
        <v>91</v>
      </c>
      <c r="C66" s="870" t="s">
        <v>83</v>
      </c>
      <c r="D66" s="865">
        <f>'Souhrn příjmů a výdajů 2020'!E71/1000</f>
        <v>29</v>
      </c>
      <c r="E66" s="865">
        <f>'Souhrn příjmů a výdajů 2020'!J71/1000</f>
        <v>0</v>
      </c>
      <c r="F66" s="865">
        <f t="shared" si="15"/>
        <v>0</v>
      </c>
      <c r="G66" s="865">
        <f t="shared" si="16"/>
        <v>0</v>
      </c>
      <c r="H66" s="865">
        <f t="shared" si="16"/>
        <v>0</v>
      </c>
      <c r="I66" s="865">
        <f t="shared" si="16"/>
        <v>0</v>
      </c>
    </row>
    <row r="67" spans="2:9" ht="17.25" hidden="1" customHeight="1" outlineLevel="1" x14ac:dyDescent="0.25">
      <c r="B67" s="1589" t="s">
        <v>1389</v>
      </c>
      <c r="C67" s="870" t="s">
        <v>63</v>
      </c>
      <c r="D67" s="865" t="e">
        <f>'Souhrn příjmů a výdajů 2020'!E72/1000</f>
        <v>#REF!</v>
      </c>
      <c r="E67" s="865">
        <f>'Souhrn příjmů a výdajů 2020'!J72/1000</f>
        <v>0</v>
      </c>
      <c r="F67" s="865">
        <f t="shared" si="15"/>
        <v>0</v>
      </c>
      <c r="G67" s="865">
        <f t="shared" si="16"/>
        <v>0</v>
      </c>
      <c r="H67" s="865">
        <f t="shared" si="16"/>
        <v>0</v>
      </c>
      <c r="I67" s="865">
        <f t="shared" si="16"/>
        <v>0</v>
      </c>
    </row>
    <row r="68" spans="2:9" ht="17.25" hidden="1" customHeight="1" outlineLevel="1" x14ac:dyDescent="0.25">
      <c r="B68" s="1589" t="s">
        <v>570</v>
      </c>
      <c r="C68" s="870" t="s">
        <v>65</v>
      </c>
      <c r="D68" s="865" t="e">
        <f>'Souhrn příjmů a výdajů 2020'!E73/1000</f>
        <v>#REF!</v>
      </c>
      <c r="E68" s="865">
        <f>'Souhrn příjmů a výdajů 2020'!J73/1000</f>
        <v>600</v>
      </c>
      <c r="F68" s="865">
        <f t="shared" si="15"/>
        <v>600</v>
      </c>
      <c r="G68" s="865">
        <f t="shared" si="16"/>
        <v>600</v>
      </c>
      <c r="H68" s="865">
        <f t="shared" si="16"/>
        <v>600</v>
      </c>
      <c r="I68" s="865">
        <f t="shared" si="16"/>
        <v>600</v>
      </c>
    </row>
    <row r="69" spans="2:9" ht="17.25" hidden="1" customHeight="1" outlineLevel="1" x14ac:dyDescent="0.25">
      <c r="B69" s="1589" t="s">
        <v>276</v>
      </c>
      <c r="C69" s="870" t="s">
        <v>63</v>
      </c>
      <c r="D69" s="865" t="e">
        <f>'Souhrn příjmů a výdajů 2020'!E74/1000</f>
        <v>#REF!</v>
      </c>
      <c r="E69" s="865">
        <f>'Souhrn příjmů a výdajů 2020'!J74/1000</f>
        <v>0</v>
      </c>
      <c r="F69" s="865"/>
      <c r="G69" s="865"/>
      <c r="H69" s="865"/>
      <c r="I69" s="865"/>
    </row>
    <row r="70" spans="2:9" ht="17.25" hidden="1" customHeight="1" outlineLevel="1" x14ac:dyDescent="0.25">
      <c r="B70" s="1589" t="s">
        <v>1052</v>
      </c>
      <c r="C70" s="870" t="s">
        <v>65</v>
      </c>
      <c r="D70" s="865">
        <f>'Souhrn příjmů a výdajů 2020'!E75/1000</f>
        <v>24</v>
      </c>
      <c r="E70" s="865">
        <f>'Souhrn příjmů a výdajů 2020'!J75/1000</f>
        <v>24</v>
      </c>
      <c r="F70" s="865"/>
      <c r="G70" s="865"/>
      <c r="H70" s="865"/>
      <c r="I70" s="865"/>
    </row>
    <row r="71" spans="2:9" ht="17.25" hidden="1" customHeight="1" outlineLevel="1" x14ac:dyDescent="0.25">
      <c r="B71" s="1589" t="s">
        <v>687</v>
      </c>
      <c r="C71" s="870">
        <v>2111</v>
      </c>
      <c r="D71" s="865" t="e">
        <f>'Souhrn příjmů a výdajů 2020'!E76/1000</f>
        <v>#REF!</v>
      </c>
      <c r="E71" s="865">
        <f>'Souhrn příjmů a výdajů 2020'!J76/1000</f>
        <v>0</v>
      </c>
      <c r="F71" s="865">
        <f t="shared" ref="F71:F81" si="17">+E71</f>
        <v>0</v>
      </c>
      <c r="G71" s="865">
        <f t="shared" ref="G71:I81" si="18">+F71</f>
        <v>0</v>
      </c>
      <c r="H71" s="865">
        <f t="shared" si="18"/>
        <v>0</v>
      </c>
      <c r="I71" s="865">
        <f t="shared" si="18"/>
        <v>0</v>
      </c>
    </row>
    <row r="72" spans="2:9" ht="17.25" hidden="1" customHeight="1" outlineLevel="1" x14ac:dyDescent="0.25">
      <c r="B72" s="1589" t="s">
        <v>92</v>
      </c>
      <c r="C72" s="870">
        <v>2141</v>
      </c>
      <c r="D72" s="865" t="e">
        <f>'Souhrn příjmů a výdajů 2020'!E77/1000</f>
        <v>#REF!</v>
      </c>
      <c r="E72" s="865">
        <f>'Souhrn příjmů a výdajů 2020'!J77/1000</f>
        <v>0</v>
      </c>
      <c r="F72" s="865">
        <f t="shared" si="17"/>
        <v>0</v>
      </c>
      <c r="G72" s="865">
        <f t="shared" si="18"/>
        <v>0</v>
      </c>
      <c r="H72" s="865">
        <f t="shared" si="18"/>
        <v>0</v>
      </c>
      <c r="I72" s="865">
        <f t="shared" si="18"/>
        <v>0</v>
      </c>
    </row>
    <row r="73" spans="2:9" ht="17.25" hidden="1" customHeight="1" outlineLevel="1" x14ac:dyDescent="0.25">
      <c r="B73" s="1589" t="s">
        <v>93</v>
      </c>
      <c r="C73" s="870">
        <v>2212</v>
      </c>
      <c r="D73" s="865" t="e">
        <f>'Souhrn příjmů a výdajů 2020'!E78/1000</f>
        <v>#REF!</v>
      </c>
      <c r="E73" s="865">
        <f>'Souhrn příjmů a výdajů 2020'!J78/1000</f>
        <v>17</v>
      </c>
      <c r="F73" s="865">
        <f t="shared" si="17"/>
        <v>17</v>
      </c>
      <c r="G73" s="865">
        <f t="shared" si="18"/>
        <v>17</v>
      </c>
      <c r="H73" s="865">
        <f t="shared" si="18"/>
        <v>17</v>
      </c>
      <c r="I73" s="865">
        <f t="shared" si="18"/>
        <v>17</v>
      </c>
    </row>
    <row r="74" spans="2:9" ht="17.25" hidden="1" customHeight="1" outlineLevel="1" x14ac:dyDescent="0.25">
      <c r="B74" s="1589" t="s">
        <v>1390</v>
      </c>
      <c r="C74" s="870">
        <v>2212</v>
      </c>
      <c r="D74" s="865" t="e">
        <f>'Souhrn příjmů a výdajů 2020'!E79/1000</f>
        <v>#REF!</v>
      </c>
      <c r="E74" s="865">
        <f>'Souhrn příjmů a výdajů 2020'!J79/1000</f>
        <v>0</v>
      </c>
      <c r="F74" s="865">
        <f t="shared" si="17"/>
        <v>0</v>
      </c>
      <c r="G74" s="865">
        <f t="shared" si="18"/>
        <v>0</v>
      </c>
      <c r="H74" s="865">
        <f t="shared" si="18"/>
        <v>0</v>
      </c>
      <c r="I74" s="865">
        <f t="shared" si="18"/>
        <v>0</v>
      </c>
    </row>
    <row r="75" spans="2:9" ht="17.25" hidden="1" customHeight="1" outlineLevel="1" x14ac:dyDescent="0.25">
      <c r="B75" s="1589" t="s">
        <v>94</v>
      </c>
      <c r="C75" s="870">
        <v>2132</v>
      </c>
      <c r="D75" s="865" t="e">
        <f>'Souhrn příjmů a výdajů 2020'!E80/1000</f>
        <v>#REF!</v>
      </c>
      <c r="E75" s="865">
        <f>'Souhrn příjmů a výdajů 2020'!J80/1000</f>
        <v>10</v>
      </c>
      <c r="F75" s="865">
        <f t="shared" si="17"/>
        <v>10</v>
      </c>
      <c r="G75" s="865">
        <f t="shared" si="18"/>
        <v>10</v>
      </c>
      <c r="H75" s="865">
        <f t="shared" si="18"/>
        <v>10</v>
      </c>
      <c r="I75" s="865">
        <f t="shared" si="18"/>
        <v>10</v>
      </c>
    </row>
    <row r="76" spans="2:9" ht="17.25" hidden="1" customHeight="1" outlineLevel="1" x14ac:dyDescent="0.25">
      <c r="B76" s="1589" t="s">
        <v>1815</v>
      </c>
      <c r="C76" s="870">
        <v>3122</v>
      </c>
      <c r="D76" s="865" t="e">
        <f>'Souhrn příjmů a výdajů 2020'!E81/1000</f>
        <v>#REF!</v>
      </c>
      <c r="E76" s="865">
        <f>'Souhrn příjmů a výdajů 2020'!J81/1000</f>
        <v>69.915999999999997</v>
      </c>
      <c r="F76" s="865"/>
      <c r="G76" s="865"/>
      <c r="H76" s="865"/>
      <c r="I76" s="865"/>
    </row>
    <row r="77" spans="2:9" ht="17.25" hidden="1" customHeight="1" outlineLevel="1" x14ac:dyDescent="0.25">
      <c r="B77" s="1589" t="s">
        <v>1054</v>
      </c>
      <c r="C77" s="870">
        <v>3122</v>
      </c>
      <c r="D77" s="865" t="e">
        <f>'Souhrn příjmů a výdajů 2020'!E82/1000</f>
        <v>#REF!</v>
      </c>
      <c r="E77" s="865">
        <f>'Souhrn příjmů a výdajů 2020'!J82/1000</f>
        <v>0</v>
      </c>
      <c r="F77" s="865"/>
      <c r="G77" s="865"/>
      <c r="H77" s="865"/>
      <c r="I77" s="865"/>
    </row>
    <row r="78" spans="2:9" ht="17.25" hidden="1" customHeight="1" outlineLevel="1" x14ac:dyDescent="0.25">
      <c r="B78" s="1589" t="s">
        <v>579</v>
      </c>
      <c r="C78" s="870">
        <v>3122</v>
      </c>
      <c r="D78" s="865">
        <f>'Souhrn příjmů a výdajů 2020'!E83/1000</f>
        <v>0</v>
      </c>
      <c r="E78" s="865">
        <f>'Souhrn příjmů a výdajů 2020'!J83/1000</f>
        <v>94</v>
      </c>
      <c r="F78" s="865"/>
      <c r="G78" s="865"/>
      <c r="H78" s="865"/>
      <c r="I78" s="865"/>
    </row>
    <row r="79" spans="2:9" ht="17.25" hidden="1" customHeight="1" outlineLevel="1" x14ac:dyDescent="0.25">
      <c r="B79" s="1589" t="s">
        <v>578</v>
      </c>
      <c r="C79" s="870" t="s">
        <v>95</v>
      </c>
      <c r="D79" s="865">
        <f>'Souhrn příjmů a výdajů 2020'!E84/1000</f>
        <v>0</v>
      </c>
      <c r="E79" s="865">
        <f>'Souhrn příjmů a výdajů 2020'!J84/1000</f>
        <v>71.3</v>
      </c>
      <c r="F79" s="865"/>
      <c r="G79" s="865"/>
      <c r="H79" s="865"/>
      <c r="I79" s="865"/>
    </row>
    <row r="80" spans="2:9" ht="17.25" hidden="1" customHeight="1" outlineLevel="1" x14ac:dyDescent="0.25">
      <c r="B80" s="1589" t="s">
        <v>431</v>
      </c>
      <c r="C80" s="870">
        <v>2229</v>
      </c>
      <c r="D80" s="865" t="e">
        <f>'Souhrn příjmů a výdajů 2020'!E85/1000</f>
        <v>#REF!</v>
      </c>
      <c r="E80" s="865">
        <f>'Souhrn příjmů a výdajů 2020'!J85/1000</f>
        <v>4.4000000000000004</v>
      </c>
      <c r="F80" s="865">
        <f>+E80</f>
        <v>4.4000000000000004</v>
      </c>
      <c r="G80" s="865">
        <f>+F80</f>
        <v>4.4000000000000004</v>
      </c>
      <c r="H80" s="865">
        <f>+G80</f>
        <v>4.4000000000000004</v>
      </c>
      <c r="I80" s="865">
        <f>+H80</f>
        <v>4.4000000000000004</v>
      </c>
    </row>
    <row r="81" spans="1:11" ht="12.75" hidden="1" customHeight="1" outlineLevel="1" x14ac:dyDescent="0.25">
      <c r="B81" s="1598" t="s">
        <v>280</v>
      </c>
      <c r="C81" s="1599">
        <v>2119</v>
      </c>
      <c r="D81" s="1512" t="e">
        <f>'Souhrn příjmů a výdajů 2020'!E86/1000</f>
        <v>#REF!</v>
      </c>
      <c r="E81" s="1512">
        <f>'Souhrn příjmů a výdajů 2020'!J86/1000</f>
        <v>300</v>
      </c>
      <c r="F81" s="1512">
        <f t="shared" si="17"/>
        <v>300</v>
      </c>
      <c r="G81" s="1512">
        <f t="shared" si="18"/>
        <v>300</v>
      </c>
      <c r="H81" s="1512">
        <f t="shared" si="18"/>
        <v>300</v>
      </c>
      <c r="I81" s="1512">
        <f t="shared" si="18"/>
        <v>300</v>
      </c>
    </row>
    <row r="82" spans="1:11" s="526" customFormat="1" ht="16.5" customHeight="1" collapsed="1" x14ac:dyDescent="0.25">
      <c r="A82" s="1581" t="s">
        <v>277</v>
      </c>
      <c r="B82" s="1581" t="s">
        <v>278</v>
      </c>
      <c r="C82" s="1582"/>
      <c r="D82" s="1583" t="e">
        <f t="shared" ref="D82:I82" si="19">SUM(D83:D85)</f>
        <v>#REF!</v>
      </c>
      <c r="E82" s="1583">
        <f t="shared" si="19"/>
        <v>65</v>
      </c>
      <c r="F82" s="1583">
        <f t="shared" si="19"/>
        <v>30065</v>
      </c>
      <c r="G82" s="1583">
        <f t="shared" si="19"/>
        <v>65</v>
      </c>
      <c r="H82" s="1583">
        <f t="shared" si="19"/>
        <v>65</v>
      </c>
      <c r="I82" s="1583">
        <f t="shared" si="19"/>
        <v>65</v>
      </c>
      <c r="K82" s="726"/>
    </row>
    <row r="83" spans="1:11" ht="16.5" hidden="1" customHeight="1" outlineLevel="1" x14ac:dyDescent="0.25">
      <c r="B83" s="1589" t="s">
        <v>279</v>
      </c>
      <c r="C83" s="870">
        <v>3111</v>
      </c>
      <c r="D83" s="865" t="e">
        <f>'Souhrn příjmů a výdajů 2020'!E89/1000</f>
        <v>#REF!</v>
      </c>
      <c r="E83" s="865">
        <f>'Souhrn příjmů a výdajů 2020'!J89/1000</f>
        <v>0</v>
      </c>
      <c r="F83" s="865">
        <v>30000</v>
      </c>
      <c r="G83" s="865">
        <v>0</v>
      </c>
      <c r="H83" s="936">
        <v>0</v>
      </c>
      <c r="I83" s="936">
        <v>0</v>
      </c>
    </row>
    <row r="84" spans="1:11" ht="16.5" hidden="1" customHeight="1" outlineLevel="1" x14ac:dyDescent="0.25">
      <c r="B84" s="1589" t="s">
        <v>97</v>
      </c>
      <c r="C84" s="870" t="s">
        <v>96</v>
      </c>
      <c r="D84" s="865" t="e">
        <f>'Souhrn příjmů a výdajů 2020'!E90/1000</f>
        <v>#REF!</v>
      </c>
      <c r="E84" s="865">
        <f>'Souhrn příjmů a výdajů 2020'!J90/1000</f>
        <v>65</v>
      </c>
      <c r="F84" s="865">
        <f t="shared" ref="F84:I84" si="20">+E84</f>
        <v>65</v>
      </c>
      <c r="G84" s="865">
        <f t="shared" si="20"/>
        <v>65</v>
      </c>
      <c r="H84" s="865">
        <f t="shared" si="20"/>
        <v>65</v>
      </c>
      <c r="I84" s="865">
        <f t="shared" si="20"/>
        <v>65</v>
      </c>
    </row>
    <row r="85" spans="1:11" ht="16.5" hidden="1" customHeight="1" outlineLevel="1" x14ac:dyDescent="0.25">
      <c r="B85" s="1598" t="s">
        <v>281</v>
      </c>
      <c r="C85" s="1599">
        <v>2132</v>
      </c>
      <c r="D85" s="1512">
        <f>'Souhrn příjmů a výdajů 2020'!E91/1000</f>
        <v>0</v>
      </c>
      <c r="E85" s="1512">
        <f>'Souhrn příjmů a výdajů 2020'!J91/1000</f>
        <v>0</v>
      </c>
      <c r="F85" s="1512"/>
      <c r="G85" s="1512"/>
      <c r="H85" s="1512"/>
      <c r="I85" s="1512"/>
    </row>
    <row r="86" spans="1:11" s="526" customFormat="1" ht="17.25" customHeight="1" collapsed="1" x14ac:dyDescent="0.25">
      <c r="A86" s="1581" t="s">
        <v>282</v>
      </c>
      <c r="B86" s="1581" t="s">
        <v>283</v>
      </c>
      <c r="C86" s="1582"/>
      <c r="D86" s="1583" t="e">
        <f t="shared" ref="D86:I86" si="21">SUM(D87:D112)</f>
        <v>#REF!</v>
      </c>
      <c r="E86" s="1583">
        <f t="shared" si="21"/>
        <v>30492.189000000002</v>
      </c>
      <c r="F86" s="1583">
        <f t="shared" si="21"/>
        <v>18973.448000000004</v>
      </c>
      <c r="G86" s="1583">
        <f t="shared" si="21"/>
        <v>19336.249920000002</v>
      </c>
      <c r="H86" s="1583">
        <f t="shared" si="21"/>
        <v>19713.563916800002</v>
      </c>
      <c r="I86" s="1583">
        <f t="shared" si="21"/>
        <v>20105.970473472</v>
      </c>
      <c r="K86" s="726"/>
    </row>
    <row r="87" spans="1:11" ht="19.5" hidden="1" customHeight="1" outlineLevel="1" x14ac:dyDescent="0.25">
      <c r="B87" s="1589" t="s">
        <v>40</v>
      </c>
      <c r="C87" s="870" t="s">
        <v>39</v>
      </c>
      <c r="D87" s="865">
        <f>'Souhrn příjmů a výdajů 2020'!E94/1000</f>
        <v>0</v>
      </c>
      <c r="E87" s="865">
        <f>'Souhrn příjmů a výdajů 2020'!J94/1000</f>
        <v>0</v>
      </c>
      <c r="F87" s="865">
        <v>0</v>
      </c>
      <c r="G87" s="865">
        <v>0</v>
      </c>
      <c r="H87" s="865">
        <v>0</v>
      </c>
      <c r="I87" s="865">
        <v>0</v>
      </c>
    </row>
    <row r="88" spans="1:11" ht="19.5" hidden="1" customHeight="1" outlineLevel="1" x14ac:dyDescent="0.25">
      <c r="B88" s="1589" t="s">
        <v>1384</v>
      </c>
      <c r="C88" s="870" t="s">
        <v>39</v>
      </c>
      <c r="D88" s="865" t="e">
        <f>'Souhrn příjmů a výdajů 2020'!E96/1000</f>
        <v>#REF!</v>
      </c>
      <c r="E88" s="865">
        <f>'Souhrn příjmů a výdajů 2020'!J96/1000</f>
        <v>8605</v>
      </c>
      <c r="F88" s="865">
        <f>+E88</f>
        <v>8605</v>
      </c>
      <c r="G88" s="865">
        <f t="shared" ref="G88:I88" si="22">+F88</f>
        <v>8605</v>
      </c>
      <c r="H88" s="865">
        <f t="shared" si="22"/>
        <v>8605</v>
      </c>
      <c r="I88" s="865">
        <f t="shared" si="22"/>
        <v>8605</v>
      </c>
    </row>
    <row r="89" spans="1:11" ht="19.5" hidden="1" customHeight="1" outlineLevel="1" x14ac:dyDescent="0.25">
      <c r="B89" s="1589" t="s">
        <v>41</v>
      </c>
      <c r="C89" s="870">
        <v>4112</v>
      </c>
      <c r="D89" s="865" t="e">
        <f>'Souhrn příjmů a výdajů 2020'!E97/1000</f>
        <v>#REF!</v>
      </c>
      <c r="E89" s="865">
        <f>'Souhrn příjmů a výdajů 2020'!J97/1000</f>
        <v>8721.2000000000007</v>
      </c>
      <c r="F89" s="865">
        <f>+E89*1.04</f>
        <v>9070.0480000000007</v>
      </c>
      <c r="G89" s="865">
        <f t="shared" ref="G89:I89" si="23">+F89*1.04</f>
        <v>9432.8499200000006</v>
      </c>
      <c r="H89" s="865">
        <f t="shared" si="23"/>
        <v>9810.1639168000002</v>
      </c>
      <c r="I89" s="865">
        <f t="shared" si="23"/>
        <v>10202.570473472</v>
      </c>
    </row>
    <row r="90" spans="1:11" ht="19.5" hidden="1" customHeight="1" outlineLevel="1" x14ac:dyDescent="0.25">
      <c r="B90" s="1589" t="s">
        <v>42</v>
      </c>
      <c r="C90" s="870">
        <v>4121</v>
      </c>
      <c r="D90" s="865" t="e">
        <f>'Souhrn příjmů a výdajů 2020'!E98/1000</f>
        <v>#REF!</v>
      </c>
      <c r="E90" s="865">
        <f>'Souhrn příjmů a výdajů 2020'!J98/1000</f>
        <v>400</v>
      </c>
      <c r="F90" s="865">
        <f>+E90</f>
        <v>400</v>
      </c>
      <c r="G90" s="865">
        <f t="shared" ref="G90:I90" si="24">+F90</f>
        <v>400</v>
      </c>
      <c r="H90" s="865">
        <f t="shared" si="24"/>
        <v>400</v>
      </c>
      <c r="I90" s="865">
        <f t="shared" si="24"/>
        <v>400</v>
      </c>
    </row>
    <row r="91" spans="1:11" ht="19.5" hidden="1" customHeight="1" outlineLevel="1" x14ac:dyDescent="0.25">
      <c r="B91" s="1589" t="s">
        <v>284</v>
      </c>
      <c r="C91" s="870">
        <v>4121</v>
      </c>
      <c r="D91" s="865" t="e">
        <f>'Souhrn příjmů a výdajů 2020'!E99/1000</f>
        <v>#REF!</v>
      </c>
      <c r="E91" s="865">
        <f>'Souhrn příjmů a výdajů 2020'!J99/1000</f>
        <v>898.4</v>
      </c>
      <c r="F91" s="865">
        <f>+E91</f>
        <v>898.4</v>
      </c>
      <c r="G91" s="865">
        <f t="shared" ref="G91:I91" si="25">+F91</f>
        <v>898.4</v>
      </c>
      <c r="H91" s="865">
        <f t="shared" si="25"/>
        <v>898.4</v>
      </c>
      <c r="I91" s="865">
        <f t="shared" si="25"/>
        <v>898.4</v>
      </c>
    </row>
    <row r="92" spans="1:11" ht="19.5" hidden="1" customHeight="1" outlineLevel="1" x14ac:dyDescent="0.25">
      <c r="B92" s="1589" t="s">
        <v>970</v>
      </c>
      <c r="C92" s="870">
        <v>4213</v>
      </c>
      <c r="D92" s="865">
        <f>'Souhrn příjmů a výdajů 2020'!E100/1000</f>
        <v>0</v>
      </c>
      <c r="E92" s="865">
        <f>'Souhrn příjmů a výdajů 2020'!J100/1000</f>
        <v>0</v>
      </c>
      <c r="F92" s="865"/>
      <c r="G92" s="865"/>
      <c r="H92" s="865"/>
      <c r="I92" s="865"/>
    </row>
    <row r="93" spans="1:11" ht="19.5" hidden="1" customHeight="1" outlineLevel="1" x14ac:dyDescent="0.25">
      <c r="B93" s="1589" t="s">
        <v>971</v>
      </c>
      <c r="C93" s="870">
        <v>4213</v>
      </c>
      <c r="D93" s="865">
        <f>'Souhrn příjmů a výdajů 2020'!E101/1000</f>
        <v>0</v>
      </c>
      <c r="E93" s="865">
        <f>'Souhrn příjmů a výdajů 2020'!J101/1000</f>
        <v>383.21499999999997</v>
      </c>
      <c r="F93" s="865"/>
      <c r="G93" s="865"/>
      <c r="H93" s="865"/>
      <c r="I93" s="865"/>
    </row>
    <row r="94" spans="1:11" ht="19.5" hidden="1" customHeight="1" outlineLevel="1" x14ac:dyDescent="0.25">
      <c r="B94" s="1589" t="s">
        <v>969</v>
      </c>
      <c r="C94" s="870">
        <v>4213</v>
      </c>
      <c r="D94" s="865" t="e">
        <f>'Souhrn příjmů a výdajů 2020'!E102/1000</f>
        <v>#REF!</v>
      </c>
      <c r="E94" s="865">
        <f>'Souhrn příjmů a výdajů 2020'!J102/1000</f>
        <v>0</v>
      </c>
      <c r="F94" s="865"/>
      <c r="G94" s="865"/>
      <c r="H94" s="865"/>
      <c r="I94" s="865"/>
    </row>
    <row r="95" spans="1:11" ht="19.5" hidden="1" customHeight="1" outlineLevel="1" x14ac:dyDescent="0.25">
      <c r="B95" s="1589" t="s">
        <v>1852</v>
      </c>
      <c r="C95" s="870">
        <v>4116</v>
      </c>
      <c r="D95" s="865" t="e">
        <f>'Souhrn příjmů a výdajů 2020'!E103/1000</f>
        <v>#REF!</v>
      </c>
      <c r="E95" s="865">
        <f>'Souhrn příjmů a výdajů 2020'!J103/1000</f>
        <v>0</v>
      </c>
      <c r="F95" s="865"/>
      <c r="G95" s="865"/>
      <c r="H95" s="865"/>
      <c r="I95" s="865"/>
    </row>
    <row r="96" spans="1:11" ht="19.5" hidden="1" customHeight="1" outlineLevel="1" x14ac:dyDescent="0.25">
      <c r="B96" s="1589" t="s">
        <v>973</v>
      </c>
      <c r="C96" s="870">
        <v>4213</v>
      </c>
      <c r="D96" s="865" t="e">
        <f>'Souhrn příjmů a výdajů 2020'!E104/1000</f>
        <v>#REF!</v>
      </c>
      <c r="E96" s="865">
        <f>'Souhrn příjmů a výdajů 2020'!J104/1000</f>
        <v>1900</v>
      </c>
      <c r="F96" s="865"/>
      <c r="G96" s="865"/>
      <c r="H96" s="865"/>
      <c r="I96" s="865"/>
    </row>
    <row r="97" spans="2:9" ht="19.5" hidden="1" customHeight="1" outlineLevel="1" x14ac:dyDescent="0.25">
      <c r="B97" s="1589" t="s">
        <v>886</v>
      </c>
      <c r="C97" s="870">
        <v>4213</v>
      </c>
      <c r="D97" s="865" t="e">
        <f>'Souhrn příjmů a výdajů 2020'!E105/1000</f>
        <v>#REF!</v>
      </c>
      <c r="E97" s="865">
        <f>'Souhrn příjmů a výdajů 2020'!J105/1000</f>
        <v>0</v>
      </c>
      <c r="F97" s="865"/>
      <c r="G97" s="865"/>
      <c r="H97" s="865"/>
      <c r="I97" s="865"/>
    </row>
    <row r="98" spans="2:9" ht="19.5" hidden="1" customHeight="1" outlineLevel="1" x14ac:dyDescent="0.25">
      <c r="B98" s="1589" t="s">
        <v>54</v>
      </c>
      <c r="C98" s="870" t="s">
        <v>35</v>
      </c>
      <c r="D98" s="865">
        <f>'Souhrn příjmů a výdajů 2020'!E107/1000</f>
        <v>1574</v>
      </c>
      <c r="E98" s="865">
        <f>'Souhrn příjmů a výdajů 2020'!J107/1000</f>
        <v>1574</v>
      </c>
      <c r="F98" s="865"/>
      <c r="G98" s="865"/>
      <c r="H98" s="865"/>
      <c r="I98" s="865"/>
    </row>
    <row r="99" spans="2:9" ht="19.5" hidden="1" customHeight="1" outlineLevel="1" x14ac:dyDescent="0.25">
      <c r="B99" s="1589" t="s">
        <v>1853</v>
      </c>
      <c r="C99" s="870">
        <v>4116</v>
      </c>
      <c r="D99" s="865" t="e">
        <f>'Souhrn příjmů a výdajů 2020'!E108/1000</f>
        <v>#REF!</v>
      </c>
      <c r="E99" s="865">
        <f>'Souhrn příjmů a výdajů 2020'!J108/1000</f>
        <v>105</v>
      </c>
      <c r="F99" s="865"/>
      <c r="G99" s="865"/>
      <c r="H99" s="865"/>
      <c r="I99" s="865"/>
    </row>
    <row r="100" spans="2:9" ht="19.5" hidden="1" customHeight="1" outlineLevel="1" x14ac:dyDescent="0.25">
      <c r="B100" s="1589" t="s">
        <v>1816</v>
      </c>
      <c r="C100" s="870">
        <v>4116</v>
      </c>
      <c r="D100" s="865">
        <f>'Souhrn příjmů a výdajů 2020'!E109/1000</f>
        <v>451.20600000000002</v>
      </c>
      <c r="E100" s="865">
        <f>'Souhrn příjmů a výdajů 2020'!J109/1000</f>
        <v>140.637</v>
      </c>
      <c r="F100" s="865"/>
      <c r="G100" s="865"/>
      <c r="H100" s="865"/>
      <c r="I100" s="865"/>
    </row>
    <row r="101" spans="2:9" ht="19.5" hidden="1" customHeight="1" outlineLevel="1" x14ac:dyDescent="0.25">
      <c r="B101" s="1589" t="s">
        <v>1817</v>
      </c>
      <c r="C101" s="870">
        <v>4122</v>
      </c>
      <c r="D101" s="865">
        <f>'Souhrn příjmů a výdajů 2020'!E111/1000</f>
        <v>2626.9209999999998</v>
      </c>
      <c r="E101" s="865">
        <f>'Souhrn příjmů a výdajů 2020'!J111/1000</f>
        <v>0</v>
      </c>
      <c r="F101" s="865"/>
      <c r="G101" s="865"/>
      <c r="H101" s="865"/>
      <c r="I101" s="865"/>
    </row>
    <row r="102" spans="2:9" ht="19.5" hidden="1" customHeight="1" outlineLevel="1" x14ac:dyDescent="0.25">
      <c r="B102" s="1589" t="s">
        <v>907</v>
      </c>
      <c r="C102" s="870">
        <v>4122</v>
      </c>
      <c r="D102" s="865">
        <f>'Souhrn příjmů a výdajů 2020'!E112/1000</f>
        <v>9832.0190000000002</v>
      </c>
      <c r="E102" s="865">
        <f>'Souhrn příjmů a výdajů 2020'!J112/1000</f>
        <v>0</v>
      </c>
      <c r="F102" s="865"/>
      <c r="G102" s="865"/>
      <c r="H102" s="865"/>
      <c r="I102" s="865"/>
    </row>
    <row r="103" spans="2:9" ht="19.5" hidden="1" customHeight="1" outlineLevel="1" x14ac:dyDescent="0.25">
      <c r="B103" s="1589" t="s">
        <v>1810</v>
      </c>
      <c r="C103" s="870">
        <v>4216</v>
      </c>
      <c r="D103" s="865">
        <f>'Souhrn příjmů a výdajů 2020'!E114/1000</f>
        <v>0</v>
      </c>
      <c r="E103" s="865">
        <f>'Souhrn příjmů a výdajů 2020'!J114/1000</f>
        <v>0</v>
      </c>
      <c r="F103" s="865"/>
      <c r="G103" s="865"/>
      <c r="H103" s="865"/>
      <c r="I103" s="865"/>
    </row>
    <row r="104" spans="2:9" ht="19.5" hidden="1" customHeight="1" outlineLevel="1" x14ac:dyDescent="0.25">
      <c r="B104" s="1589" t="s">
        <v>883</v>
      </c>
      <c r="C104" s="870" t="s">
        <v>45</v>
      </c>
      <c r="D104" s="865">
        <f>'Souhrn příjmů a výdajů 2020'!E115/1000</f>
        <v>6280</v>
      </c>
      <c r="E104" s="865">
        <f>'Souhrn příjmů a výdajů 2020'!J115/1000</f>
        <v>0</v>
      </c>
      <c r="F104" s="865"/>
      <c r="G104" s="865"/>
      <c r="H104" s="865"/>
      <c r="I104" s="865"/>
    </row>
    <row r="105" spans="2:9" ht="19.5" hidden="1" customHeight="1" outlineLevel="1" x14ac:dyDescent="0.25">
      <c r="B105" s="1589" t="s">
        <v>1131</v>
      </c>
      <c r="C105" s="870">
        <v>4116</v>
      </c>
      <c r="D105" s="865">
        <f>'Souhrn příjmů a výdajů 2020'!E116/1000</f>
        <v>317.01</v>
      </c>
      <c r="E105" s="865">
        <f>'Souhrn příjmů a výdajů 2020'!J116/1000</f>
        <v>0</v>
      </c>
      <c r="F105" s="865"/>
      <c r="G105" s="865"/>
      <c r="H105" s="865"/>
      <c r="I105" s="865"/>
    </row>
    <row r="106" spans="2:9" ht="19.5" hidden="1" customHeight="1" outlineLevel="1" x14ac:dyDescent="0.25">
      <c r="B106" s="1589" t="s">
        <v>1036</v>
      </c>
      <c r="C106" s="870">
        <v>4213</v>
      </c>
      <c r="D106" s="865">
        <f>'Souhrn příjmů a výdajů 2020'!E117/1000</f>
        <v>149.982</v>
      </c>
      <c r="E106" s="865">
        <f>'Souhrn příjmů a výdajů 2020'!J117/1000</f>
        <v>0</v>
      </c>
      <c r="F106" s="865"/>
      <c r="G106" s="865"/>
      <c r="H106" s="865"/>
      <c r="I106" s="865"/>
    </row>
    <row r="107" spans="2:9" ht="19.5" hidden="1" customHeight="1" outlineLevel="1" x14ac:dyDescent="0.25">
      <c r="B107" s="1589" t="s">
        <v>47</v>
      </c>
      <c r="C107" s="870" t="s">
        <v>45</v>
      </c>
      <c r="D107" s="865">
        <f>'Souhrn příjmů a výdajů 2020'!E118/1000</f>
        <v>0</v>
      </c>
      <c r="E107" s="865">
        <f>'Souhrn příjmů a výdajů 2020'!J118/1000</f>
        <v>0</v>
      </c>
      <c r="F107" s="865"/>
      <c r="G107" s="865"/>
      <c r="H107" s="865"/>
      <c r="I107" s="865"/>
    </row>
    <row r="108" spans="2:9" ht="19.5" hidden="1" customHeight="1" outlineLevel="1" x14ac:dyDescent="0.25">
      <c r="B108" s="1589" t="s">
        <v>48</v>
      </c>
      <c r="C108" s="870" t="s">
        <v>45</v>
      </c>
      <c r="D108" s="865">
        <f>'Souhrn příjmů a výdajů 2020'!E119/1000</f>
        <v>0</v>
      </c>
      <c r="E108" s="865">
        <f>'Souhrn příjmů a výdajů 2020'!J119/1000</f>
        <v>0</v>
      </c>
      <c r="F108" s="865"/>
      <c r="G108" s="865"/>
      <c r="H108" s="865"/>
      <c r="I108" s="865"/>
    </row>
    <row r="109" spans="2:9" ht="19.5" hidden="1" customHeight="1" outlineLevel="1" x14ac:dyDescent="0.25">
      <c r="B109" s="1589" t="s">
        <v>285</v>
      </c>
      <c r="C109" s="870">
        <v>4213</v>
      </c>
      <c r="D109" s="865">
        <f>'Souhrn příjmů a výdajů 2020'!E120/1000</f>
        <v>0</v>
      </c>
      <c r="E109" s="865">
        <f>'Souhrn příjmů a výdajů 2020'!J120/1000</f>
        <v>0</v>
      </c>
      <c r="F109" s="865"/>
      <c r="G109" s="865"/>
      <c r="H109" s="865"/>
      <c r="I109" s="865"/>
    </row>
    <row r="110" spans="2:9" ht="19.5" hidden="1" customHeight="1" outlineLevel="1" x14ac:dyDescent="0.25">
      <c r="B110" s="1589" t="s">
        <v>1166</v>
      </c>
      <c r="C110" s="870">
        <v>4213</v>
      </c>
      <c r="D110" s="865">
        <f>'Souhrn příjmů a výdajů 2020'!E121/1000</f>
        <v>2143.221</v>
      </c>
      <c r="E110" s="865">
        <f>'Souhrn příjmů a výdajů 2020'!J121/1000</f>
        <v>0</v>
      </c>
      <c r="F110" s="865"/>
      <c r="G110" s="865"/>
      <c r="H110" s="865"/>
      <c r="I110" s="865"/>
    </row>
    <row r="111" spans="2:9" ht="19.5" hidden="1" customHeight="1" outlineLevel="1" x14ac:dyDescent="0.25">
      <c r="B111" s="1589" t="s">
        <v>1811</v>
      </c>
      <c r="C111" s="870">
        <v>4116</v>
      </c>
      <c r="D111" s="865">
        <f>'Souhrn příjmů a výdajů 2020'!E122/1000</f>
        <v>0</v>
      </c>
      <c r="E111" s="865">
        <f>'Souhrn příjmů a výdajů 2020'!J122/1000</f>
        <v>821.46900000000005</v>
      </c>
      <c r="F111" s="865"/>
      <c r="G111" s="865"/>
      <c r="H111" s="865"/>
      <c r="I111" s="865"/>
    </row>
    <row r="112" spans="2:9" ht="19.5" hidden="1" customHeight="1" outlineLevel="1" x14ac:dyDescent="0.25">
      <c r="B112" s="1589" t="s">
        <v>1037</v>
      </c>
      <c r="C112" s="870">
        <v>4216</v>
      </c>
      <c r="D112" s="865">
        <f>'Souhrn příjmů a výdajů 2020'!E123/1000</f>
        <v>13050</v>
      </c>
      <c r="E112" s="865">
        <f>'Souhrn příjmů a výdajů 2020'!J123/1000</f>
        <v>6943.268</v>
      </c>
      <c r="F112" s="865"/>
      <c r="G112" s="865"/>
      <c r="H112" s="865"/>
      <c r="I112" s="865"/>
    </row>
    <row r="113" spans="1:11" s="526" customFormat="1" ht="18.75" customHeight="1" collapsed="1" x14ac:dyDescent="0.25">
      <c r="A113" s="1581" t="s">
        <v>286</v>
      </c>
      <c r="B113" s="1581" t="s">
        <v>287</v>
      </c>
      <c r="C113" s="1582"/>
      <c r="D113" s="1583">
        <f>SUM(D114:D116)</f>
        <v>35743.546000000002</v>
      </c>
      <c r="E113" s="1583">
        <f t="shared" ref="E113:I113" si="26">SUM(E114:E116)</f>
        <v>23434.044999999998</v>
      </c>
      <c r="F113" s="1583">
        <f t="shared" si="26"/>
        <v>10000</v>
      </c>
      <c r="G113" s="1583">
        <f t="shared" si="26"/>
        <v>12000</v>
      </c>
      <c r="H113" s="1583">
        <f t="shared" si="26"/>
        <v>15000</v>
      </c>
      <c r="I113" s="1583">
        <f t="shared" si="26"/>
        <v>15000</v>
      </c>
      <c r="K113" s="726"/>
    </row>
    <row r="114" spans="1:11" ht="17.25" hidden="1" customHeight="1" outlineLevel="1" x14ac:dyDescent="0.25">
      <c r="B114" s="1589" t="s">
        <v>288</v>
      </c>
      <c r="C114" s="870" t="s">
        <v>55</v>
      </c>
      <c r="D114" s="865">
        <f>'Souhrn příjmů a výdajů 2020'!E132/1000</f>
        <v>5743.5460000000003</v>
      </c>
      <c r="E114" s="865">
        <f>+'Souhrn příjmů a výdajů 2020'!J132/1000</f>
        <v>5934.0450000000001</v>
      </c>
      <c r="F114" s="865">
        <v>10000</v>
      </c>
      <c r="G114" s="865">
        <v>12000</v>
      </c>
      <c r="H114" s="865">
        <v>15000</v>
      </c>
      <c r="I114" s="865">
        <v>15000</v>
      </c>
    </row>
    <row r="115" spans="1:11" ht="17.25" hidden="1" customHeight="1" outlineLevel="1" x14ac:dyDescent="0.25">
      <c r="B115" s="1589" t="s">
        <v>56</v>
      </c>
      <c r="C115" s="870" t="s">
        <v>55</v>
      </c>
      <c r="D115" s="865">
        <f>'Souhrn příjmů a výdajů 2020'!E133/1000</f>
        <v>0</v>
      </c>
      <c r="E115" s="865">
        <f>+'Souhrn příjmů a výdajů 2020'!J133/1000</f>
        <v>0</v>
      </c>
      <c r="F115" s="865"/>
      <c r="G115" s="865"/>
      <c r="H115" s="865"/>
      <c r="I115" s="865"/>
    </row>
    <row r="116" spans="1:11" ht="17.25" hidden="1" customHeight="1" outlineLevel="1" x14ac:dyDescent="0.25">
      <c r="B116" s="1589" t="s">
        <v>1179</v>
      </c>
      <c r="C116" s="870"/>
      <c r="D116" s="865">
        <f>'Souhrn příjmů a výdajů 2020'!E134/1000</f>
        <v>30000</v>
      </c>
      <c r="E116" s="865">
        <f>+'Souhrn příjmů a výdajů 2020'!J134/1000</f>
        <v>17500</v>
      </c>
      <c r="F116" s="865"/>
      <c r="G116" s="865"/>
      <c r="H116" s="865"/>
      <c r="I116" s="865"/>
    </row>
    <row r="117" spans="1:11" s="526" customFormat="1" ht="14.25" collapsed="1" thickBot="1" x14ac:dyDescent="0.3">
      <c r="A117" s="1600" t="s">
        <v>289</v>
      </c>
      <c r="B117" s="1600"/>
      <c r="C117" s="1601"/>
      <c r="D117" s="1602" t="e">
        <f t="shared" ref="D117:I117" si="27">+D113+D86+D82+D25+D5</f>
        <v>#REF!</v>
      </c>
      <c r="E117" s="1602">
        <f t="shared" si="27"/>
        <v>195497.981</v>
      </c>
      <c r="F117" s="1602">
        <f t="shared" si="27"/>
        <v>195162.01676</v>
      </c>
      <c r="G117" s="1602">
        <f t="shared" si="27"/>
        <v>171726.82875040002</v>
      </c>
      <c r="H117" s="1602">
        <f t="shared" si="27"/>
        <v>178166.75562041602</v>
      </c>
      <c r="I117" s="1602">
        <f t="shared" si="27"/>
        <v>181734.27956523263</v>
      </c>
      <c r="K117" s="726"/>
    </row>
    <row r="118" spans="1:11" s="517" customFormat="1" ht="12.75" customHeight="1" x14ac:dyDescent="0.25">
      <c r="B118" s="654"/>
      <c r="C118" s="655"/>
      <c r="D118" s="657"/>
      <c r="E118" s="657"/>
      <c r="F118" s="657"/>
      <c r="G118" s="657"/>
      <c r="H118" s="657"/>
      <c r="I118" s="657"/>
      <c r="K118" s="657"/>
    </row>
    <row r="119" spans="1:11" x14ac:dyDescent="0.25">
      <c r="A119" s="1579" t="s">
        <v>291</v>
      </c>
      <c r="B119" s="1580"/>
      <c r="C119" s="1580"/>
      <c r="D119" s="1580"/>
      <c r="E119" s="1580"/>
      <c r="F119" s="1580"/>
      <c r="G119" s="1580"/>
      <c r="H119" s="1580"/>
      <c r="I119" s="1580"/>
    </row>
    <row r="120" spans="1:11" s="526" customFormat="1" ht="14.25" thickBot="1" x14ac:dyDescent="0.3">
      <c r="A120" s="1603" t="s">
        <v>292</v>
      </c>
      <c r="B120" s="1603" t="s">
        <v>293</v>
      </c>
      <c r="C120" s="1604"/>
      <c r="D120" s="1605">
        <f t="shared" ref="D120:H120" si="28">+D121+D130</f>
        <v>120792.2671038</v>
      </c>
      <c r="E120" s="1605">
        <f t="shared" si="28"/>
        <v>132230.31475039999</v>
      </c>
      <c r="F120" s="1605">
        <f t="shared" si="28"/>
        <v>134601.89080747997</v>
      </c>
      <c r="G120" s="1605">
        <f t="shared" si="28"/>
        <v>136707.1105913152</v>
      </c>
      <c r="H120" s="1605">
        <f t="shared" si="28"/>
        <v>138547.9160067378</v>
      </c>
      <c r="I120" s="1605">
        <f t="shared" ref="I120" si="29">+I121+I130</f>
        <v>140419.48367202003</v>
      </c>
      <c r="K120" s="726"/>
    </row>
    <row r="121" spans="1:11" s="526" customFormat="1" x14ac:dyDescent="0.25">
      <c r="B121" s="1606" t="s">
        <v>163</v>
      </c>
      <c r="C121" s="1607"/>
      <c r="D121" s="1608">
        <f>SUM(D122:D129)</f>
        <v>37838.448799999998</v>
      </c>
      <c r="E121" s="1608">
        <f t="shared" ref="E121:I121" si="30">SUM(E122:E129)</f>
        <v>38974.923999999999</v>
      </c>
      <c r="F121" s="1608">
        <f t="shared" si="30"/>
        <v>39668.057379999998</v>
      </c>
      <c r="G121" s="1608">
        <f t="shared" si="30"/>
        <v>40865.193061400001</v>
      </c>
      <c r="H121" s="1608">
        <f t="shared" si="30"/>
        <v>42049.056612442</v>
      </c>
      <c r="I121" s="1608">
        <f t="shared" si="30"/>
        <v>43233.051705199257</v>
      </c>
      <c r="K121" s="726"/>
    </row>
    <row r="122" spans="1:11" s="684" customFormat="1" hidden="1" outlineLevel="1" x14ac:dyDescent="0.2">
      <c r="B122" s="1609" t="s">
        <v>103</v>
      </c>
      <c r="C122" s="1577">
        <v>5011</v>
      </c>
      <c r="D122" s="1610">
        <f>'Souhrn příjmů a výdajů 2020'!E143/1000</f>
        <v>23730</v>
      </c>
      <c r="E122" s="1610">
        <f>'Souhrn příjmů a výdajů 2020'!J143/1000</f>
        <v>25200.378000000001</v>
      </c>
      <c r="F122" s="1610">
        <v>25300</v>
      </c>
      <c r="G122" s="1610">
        <v>26100</v>
      </c>
      <c r="H122" s="1610">
        <v>26900</v>
      </c>
      <c r="I122" s="1610">
        <v>27700</v>
      </c>
      <c r="K122" s="688"/>
    </row>
    <row r="123" spans="1:11" s="684" customFormat="1" hidden="1" outlineLevel="1" x14ac:dyDescent="0.2">
      <c r="B123" s="1609" t="s">
        <v>104</v>
      </c>
      <c r="C123" s="1577">
        <v>5021</v>
      </c>
      <c r="D123" s="1610">
        <f>'Souhrn příjmů a výdajů 2020'!E144/1000</f>
        <v>1823</v>
      </c>
      <c r="E123" s="1610">
        <f>'Souhrn příjmů a výdajů 2020'!J144/1000</f>
        <v>1500</v>
      </c>
      <c r="F123" s="1610">
        <f t="shared" ref="F123" si="31">+E123*1.02</f>
        <v>1530</v>
      </c>
      <c r="G123" s="1610">
        <v>1570</v>
      </c>
      <c r="H123" s="1610">
        <v>1600</v>
      </c>
      <c r="I123" s="1610">
        <v>1630</v>
      </c>
      <c r="K123" s="688"/>
    </row>
    <row r="124" spans="1:11" ht="18" hidden="1" customHeight="1" outlineLevel="1" x14ac:dyDescent="0.25">
      <c r="B124" s="1589" t="s">
        <v>105</v>
      </c>
      <c r="C124" s="870">
        <v>5023</v>
      </c>
      <c r="D124" s="865">
        <f>'Souhrn příjmů a výdajů 2020'!E145/1000</f>
        <v>2512</v>
      </c>
      <c r="E124" s="1610">
        <f>'Souhrn příjmů a výdajů 2020'!J145/1000</f>
        <v>2360</v>
      </c>
      <c r="F124" s="1610">
        <v>2650</v>
      </c>
      <c r="G124" s="1610">
        <v>2700</v>
      </c>
      <c r="H124" s="1610">
        <v>2750</v>
      </c>
      <c r="I124" s="1610">
        <v>2800</v>
      </c>
    </row>
    <row r="125" spans="1:11" ht="18" hidden="1" customHeight="1" outlineLevel="1" x14ac:dyDescent="0.25">
      <c r="B125" s="1589" t="s">
        <v>106</v>
      </c>
      <c r="C125" s="870">
        <v>5024</v>
      </c>
      <c r="D125" s="865">
        <f>'Souhrn příjmů a výdajů 2020'!E146/1000</f>
        <v>198.53</v>
      </c>
      <c r="E125" s="1610">
        <f>'Souhrn příjmů a výdajů 2020'!J146/1000</f>
        <v>0</v>
      </c>
      <c r="F125" s="1610">
        <f t="shared" ref="F125" si="32">+E125*1.03</f>
        <v>0</v>
      </c>
      <c r="G125" s="1610">
        <f t="shared" ref="G125" si="33">+F125*1.03</f>
        <v>0</v>
      </c>
      <c r="H125" s="1610">
        <f t="shared" ref="H125" si="34">+G125*1.03</f>
        <v>0</v>
      </c>
      <c r="I125" s="1610">
        <f t="shared" ref="I125" si="35">+H125*1.03</f>
        <v>0</v>
      </c>
    </row>
    <row r="126" spans="1:11" ht="18" hidden="1" customHeight="1" outlineLevel="1" x14ac:dyDescent="0.25">
      <c r="B126" s="1589" t="s">
        <v>107</v>
      </c>
      <c r="C126" s="870">
        <v>5029</v>
      </c>
      <c r="D126" s="865">
        <f>'Souhrn příjmů a výdajů 2020'!E147/1000</f>
        <v>30</v>
      </c>
      <c r="E126" s="1610">
        <f>'Souhrn příjmů a výdajů 2020'!J147/1000</f>
        <v>30</v>
      </c>
      <c r="F126" s="1610">
        <f t="shared" ref="F126:I126" si="36">+E126*1.02</f>
        <v>30.6</v>
      </c>
      <c r="G126" s="1610">
        <f t="shared" si="36"/>
        <v>31.212000000000003</v>
      </c>
      <c r="H126" s="1610">
        <f t="shared" si="36"/>
        <v>31.836240000000004</v>
      </c>
      <c r="I126" s="1610">
        <f t="shared" si="36"/>
        <v>32.472964800000007</v>
      </c>
    </row>
    <row r="127" spans="1:11" ht="18" hidden="1" customHeight="1" outlineLevel="1" x14ac:dyDescent="0.25">
      <c r="B127" s="1589" t="s">
        <v>108</v>
      </c>
      <c r="C127" s="870">
        <v>5031</v>
      </c>
      <c r="D127" s="865">
        <f>'Souhrn příjmů a výdajů 2020'!E148/1000</f>
        <v>6933.3320000000003</v>
      </c>
      <c r="E127" s="1610">
        <f>'Souhrn příjmů a výdajů 2020'!J148/1000</f>
        <v>7179.6319999999996</v>
      </c>
      <c r="F127" s="1610">
        <f t="shared" ref="F127:I127" si="37">+(F122+F123+F124+F126)*0.25</f>
        <v>7377.65</v>
      </c>
      <c r="G127" s="1610">
        <f t="shared" si="37"/>
        <v>7600.3029999999999</v>
      </c>
      <c r="H127" s="1610">
        <f t="shared" si="37"/>
        <v>7820.4590600000001</v>
      </c>
      <c r="I127" s="1610">
        <f t="shared" si="37"/>
        <v>8040.6182411999998</v>
      </c>
    </row>
    <row r="128" spans="1:11" ht="18" hidden="1" customHeight="1" outlineLevel="1" x14ac:dyDescent="0.25">
      <c r="B128" s="1589" t="s">
        <v>109</v>
      </c>
      <c r="C128" s="870">
        <v>5032</v>
      </c>
      <c r="D128" s="865">
        <f>'Souhrn příjmů a výdajů 2020'!E149/1000</f>
        <v>2496.0280000000012</v>
      </c>
      <c r="E128" s="1610">
        <f>'Souhrn příjmů a výdajů 2020'!J149/1000</f>
        <v>2584.668000000001</v>
      </c>
      <c r="F128" s="1610">
        <f t="shared" ref="F128:I128" si="38">+(F122+F123+F124+F126)*0.09</f>
        <v>2655.9539999999997</v>
      </c>
      <c r="G128" s="1610">
        <f t="shared" si="38"/>
        <v>2736.1090799999997</v>
      </c>
      <c r="H128" s="1610">
        <f t="shared" si="38"/>
        <v>2815.3652615999999</v>
      </c>
      <c r="I128" s="1610">
        <f t="shared" si="38"/>
        <v>2894.6225668319998</v>
      </c>
    </row>
    <row r="129" spans="1:11" ht="18" hidden="1" customHeight="1" outlineLevel="1" x14ac:dyDescent="0.25">
      <c r="B129" s="1589" t="s">
        <v>110</v>
      </c>
      <c r="C129" s="870">
        <v>5038</v>
      </c>
      <c r="D129" s="865">
        <f>'Souhrn příjmů a výdajů 2020'!E150/1000</f>
        <v>115.55879999999999</v>
      </c>
      <c r="E129" s="1610">
        <f>'Souhrn příjmů a výdajů 2020'!J150/1000</f>
        <v>120.246</v>
      </c>
      <c r="F129" s="1610">
        <f t="shared" ref="F129:I129" si="39">+E129*1.03</f>
        <v>123.85338</v>
      </c>
      <c r="G129" s="1610">
        <f t="shared" si="39"/>
        <v>127.5689814</v>
      </c>
      <c r="H129" s="1610">
        <f t="shared" si="39"/>
        <v>131.39605084199999</v>
      </c>
      <c r="I129" s="1610">
        <f t="shared" si="39"/>
        <v>135.33793236726001</v>
      </c>
    </row>
    <row r="130" spans="1:11" s="526" customFormat="1" ht="15.75" customHeight="1" collapsed="1" x14ac:dyDescent="0.25">
      <c r="B130" s="1611" t="s">
        <v>294</v>
      </c>
      <c r="C130" s="1612"/>
      <c r="D130" s="1613">
        <f t="shared" ref="D130:I130" si="40">SUM(D131:D163)</f>
        <v>82953.818303799999</v>
      </c>
      <c r="E130" s="1613">
        <f t="shared" si="40"/>
        <v>93255.390750399994</v>
      </c>
      <c r="F130" s="1613">
        <f>SUM(F131:F163)</f>
        <v>94933.833427479985</v>
      </c>
      <c r="G130" s="1613">
        <f t="shared" si="40"/>
        <v>95841.917529915198</v>
      </c>
      <c r="H130" s="1613">
        <f t="shared" si="40"/>
        <v>96498.859394295781</v>
      </c>
      <c r="I130" s="1613">
        <f t="shared" si="40"/>
        <v>97186.431966820761</v>
      </c>
      <c r="K130" s="726"/>
    </row>
    <row r="131" spans="1:11" ht="18" hidden="1" customHeight="1" outlineLevel="1" x14ac:dyDescent="0.25">
      <c r="B131" s="1589" t="s">
        <v>114</v>
      </c>
      <c r="C131" s="870">
        <v>5134</v>
      </c>
      <c r="D131" s="865">
        <f>'Souhrn příjmů a výdajů 2020'!E155/1000</f>
        <v>140</v>
      </c>
      <c r="E131" s="865">
        <f>'Souhrn příjmů a výdajů 2020'!J155/1000</f>
        <v>365.637</v>
      </c>
      <c r="F131" s="865">
        <f t="shared" ref="F131:I140" si="41">+E131*1.02</f>
        <v>372.94974000000002</v>
      </c>
      <c r="G131" s="865">
        <f t="shared" si="41"/>
        <v>380.40873480000005</v>
      </c>
      <c r="H131" s="865">
        <f t="shared" si="41"/>
        <v>388.01690949600004</v>
      </c>
      <c r="I131" s="865">
        <f t="shared" si="41"/>
        <v>395.77724768592003</v>
      </c>
    </row>
    <row r="132" spans="1:11" ht="18" hidden="1" customHeight="1" outlineLevel="1" x14ac:dyDescent="0.25">
      <c r="B132" s="1589" t="s">
        <v>115</v>
      </c>
      <c r="C132" s="870">
        <v>5136</v>
      </c>
      <c r="D132" s="865">
        <f>'Souhrn příjmů a výdajů 2020'!E156/1000</f>
        <v>231</v>
      </c>
      <c r="E132" s="865">
        <f>'Souhrn příjmů a výdajů 2020'!J156/1000</f>
        <v>213</v>
      </c>
      <c r="F132" s="865">
        <f t="shared" si="41"/>
        <v>217.26</v>
      </c>
      <c r="G132" s="865">
        <f t="shared" si="41"/>
        <v>221.6052</v>
      </c>
      <c r="H132" s="865">
        <f t="shared" si="41"/>
        <v>226.03730400000001</v>
      </c>
      <c r="I132" s="865">
        <f t="shared" si="41"/>
        <v>230.55805008000002</v>
      </c>
    </row>
    <row r="133" spans="1:11" hidden="1" outlineLevel="1" x14ac:dyDescent="0.25">
      <c r="A133" s="684"/>
      <c r="B133" s="1609" t="s">
        <v>116</v>
      </c>
      <c r="C133" s="1577">
        <v>5137</v>
      </c>
      <c r="D133" s="1610">
        <f>'Souhrn příjmů a výdajů 2020'!E157/1000</f>
        <v>1326.64</v>
      </c>
      <c r="E133" s="865">
        <f>'Souhrn příjmů a výdajů 2020'!J157/1000</f>
        <v>1098</v>
      </c>
      <c r="F133" s="865">
        <f t="shared" si="41"/>
        <v>1119.96</v>
      </c>
      <c r="G133" s="865">
        <f t="shared" si="41"/>
        <v>1142.3592000000001</v>
      </c>
      <c r="H133" s="865">
        <f t="shared" si="41"/>
        <v>1165.2063840000001</v>
      </c>
      <c r="I133" s="865">
        <f t="shared" si="41"/>
        <v>1188.51051168</v>
      </c>
    </row>
    <row r="134" spans="1:11" ht="18" hidden="1" customHeight="1" outlineLevel="1" x14ac:dyDescent="0.25">
      <c r="B134" s="1589" t="s">
        <v>117</v>
      </c>
      <c r="C134" s="870">
        <v>5139</v>
      </c>
      <c r="D134" s="865">
        <f>'Souhrn příjmů a výdajů 2020'!E158/1000</f>
        <v>1532.905</v>
      </c>
      <c r="E134" s="865">
        <f>'Souhrn příjmů a výdajů 2020'!J158/1000</f>
        <v>1748.1379999999999</v>
      </c>
      <c r="F134" s="865">
        <f t="shared" si="41"/>
        <v>1783.10076</v>
      </c>
      <c r="G134" s="865">
        <f t="shared" si="41"/>
        <v>1818.7627752000001</v>
      </c>
      <c r="H134" s="865">
        <f t="shared" si="41"/>
        <v>1855.1380307040001</v>
      </c>
      <c r="I134" s="865">
        <f t="shared" si="41"/>
        <v>1892.2407913180803</v>
      </c>
    </row>
    <row r="135" spans="1:11" ht="18" hidden="1" customHeight="1" outlineLevel="1" x14ac:dyDescent="0.25">
      <c r="B135" s="1589" t="s">
        <v>118</v>
      </c>
      <c r="C135" s="870">
        <v>5151</v>
      </c>
      <c r="D135" s="865">
        <f>'Souhrn příjmů a výdajů 2020'!E159/1000</f>
        <v>723</v>
      </c>
      <c r="E135" s="865">
        <f>'Souhrn příjmů a výdajů 2020'!J159/1000</f>
        <v>688</v>
      </c>
      <c r="F135" s="865">
        <f t="shared" si="41"/>
        <v>701.76</v>
      </c>
      <c r="G135" s="865">
        <f t="shared" si="41"/>
        <v>715.79520000000002</v>
      </c>
      <c r="H135" s="865">
        <f t="shared" si="41"/>
        <v>730.11110400000007</v>
      </c>
      <c r="I135" s="865">
        <f t="shared" si="41"/>
        <v>744.71332608000012</v>
      </c>
    </row>
    <row r="136" spans="1:11" ht="18" hidden="1" customHeight="1" outlineLevel="1" x14ac:dyDescent="0.25">
      <c r="B136" s="1589" t="s">
        <v>119</v>
      </c>
      <c r="C136" s="870">
        <v>5153</v>
      </c>
      <c r="D136" s="865">
        <f>'Souhrn příjmů a výdajů 2020'!E160/1000</f>
        <v>2955</v>
      </c>
      <c r="E136" s="865">
        <f>'Souhrn příjmů a výdajů 2020'!J160/1000</f>
        <v>2955</v>
      </c>
      <c r="F136" s="865">
        <f t="shared" si="41"/>
        <v>3014.1</v>
      </c>
      <c r="G136" s="865">
        <f t="shared" si="41"/>
        <v>3074.3820000000001</v>
      </c>
      <c r="H136" s="865">
        <f t="shared" si="41"/>
        <v>3135.8696399999999</v>
      </c>
      <c r="I136" s="865">
        <f t="shared" si="41"/>
        <v>3198.5870328000001</v>
      </c>
    </row>
    <row r="137" spans="1:11" ht="18" hidden="1" customHeight="1" outlineLevel="1" x14ac:dyDescent="0.25">
      <c r="B137" s="1589" t="s">
        <v>120</v>
      </c>
      <c r="C137" s="870">
        <v>5154</v>
      </c>
      <c r="D137" s="865">
        <f>'Souhrn příjmů a výdajů 2020'!E161/1000</f>
        <v>3239</v>
      </c>
      <c r="E137" s="865">
        <f>'Souhrn příjmů a výdajů 2020'!J161/1000</f>
        <v>3319</v>
      </c>
      <c r="F137" s="865">
        <f t="shared" si="41"/>
        <v>3385.38</v>
      </c>
      <c r="G137" s="865">
        <f t="shared" si="41"/>
        <v>3453.0876000000003</v>
      </c>
      <c r="H137" s="865">
        <f t="shared" si="41"/>
        <v>3522.1493520000004</v>
      </c>
      <c r="I137" s="865">
        <f t="shared" si="41"/>
        <v>3592.5923390400003</v>
      </c>
    </row>
    <row r="138" spans="1:11" ht="18" hidden="1" customHeight="1" outlineLevel="1" x14ac:dyDescent="0.25">
      <c r="B138" s="1589" t="s">
        <v>121</v>
      </c>
      <c r="C138" s="870">
        <v>5156</v>
      </c>
      <c r="D138" s="865">
        <f>'Souhrn příjmů a výdajů 2020'!E162/1000</f>
        <v>362</v>
      </c>
      <c r="E138" s="865">
        <f>'Souhrn příjmů a výdajů 2020'!J162/1000</f>
        <v>340</v>
      </c>
      <c r="F138" s="865">
        <f t="shared" si="41"/>
        <v>346.8</v>
      </c>
      <c r="G138" s="865">
        <f t="shared" si="41"/>
        <v>353.73599999999999</v>
      </c>
      <c r="H138" s="865">
        <f t="shared" si="41"/>
        <v>360.81072</v>
      </c>
      <c r="I138" s="865">
        <f t="shared" si="41"/>
        <v>368.02693440000002</v>
      </c>
    </row>
    <row r="139" spans="1:11" ht="18" hidden="1" customHeight="1" outlineLevel="1" x14ac:dyDescent="0.25">
      <c r="B139" s="1589" t="s">
        <v>122</v>
      </c>
      <c r="C139" s="870">
        <v>5161</v>
      </c>
      <c r="D139" s="865">
        <f>'Souhrn příjmů a výdajů 2020'!E163/1000</f>
        <v>648</v>
      </c>
      <c r="E139" s="865">
        <f>'Souhrn příjmů a výdajů 2020'!J163/1000</f>
        <v>648</v>
      </c>
      <c r="F139" s="865">
        <f t="shared" si="41"/>
        <v>660.96</v>
      </c>
      <c r="G139" s="865">
        <f t="shared" si="41"/>
        <v>674.17920000000004</v>
      </c>
      <c r="H139" s="865">
        <f t="shared" si="41"/>
        <v>687.6627840000001</v>
      </c>
      <c r="I139" s="865">
        <f t="shared" si="41"/>
        <v>701.41603968000015</v>
      </c>
    </row>
    <row r="140" spans="1:11" ht="18" hidden="1" customHeight="1" outlineLevel="1" x14ac:dyDescent="0.25">
      <c r="B140" s="1589" t="s">
        <v>123</v>
      </c>
      <c r="C140" s="870">
        <v>5162</v>
      </c>
      <c r="D140" s="865">
        <f>'Souhrn příjmů a výdajů 2020'!E164/1000</f>
        <v>520</v>
      </c>
      <c r="E140" s="865">
        <f>'Souhrn příjmů a výdajů 2020'!J164/1000</f>
        <v>540</v>
      </c>
      <c r="F140" s="865">
        <f t="shared" si="41"/>
        <v>550.79999999999995</v>
      </c>
      <c r="G140" s="865">
        <f t="shared" si="41"/>
        <v>561.81599999999992</v>
      </c>
      <c r="H140" s="865">
        <f t="shared" si="41"/>
        <v>573.0523199999999</v>
      </c>
      <c r="I140" s="865">
        <f t="shared" si="41"/>
        <v>584.51336639999988</v>
      </c>
    </row>
    <row r="141" spans="1:11" ht="18" hidden="1" customHeight="1" outlineLevel="1" x14ac:dyDescent="0.25">
      <c r="B141" s="1589" t="s">
        <v>124</v>
      </c>
      <c r="C141" s="870">
        <v>5163</v>
      </c>
      <c r="D141" s="865">
        <f>'Souhrn příjmů a výdajů 2020'!E165/1000</f>
        <v>746</v>
      </c>
      <c r="E141" s="865">
        <f>'Souhrn příjmů a výdajů 2020'!J165/1000</f>
        <v>672.31</v>
      </c>
      <c r="F141" s="865">
        <f t="shared" ref="F141:I150" si="42">+E141*1.02</f>
        <v>685.75619999999992</v>
      </c>
      <c r="G141" s="865">
        <f t="shared" si="42"/>
        <v>699.47132399999998</v>
      </c>
      <c r="H141" s="865">
        <f t="shared" si="42"/>
        <v>713.46075048</v>
      </c>
      <c r="I141" s="865">
        <f t="shared" si="42"/>
        <v>727.72996548959998</v>
      </c>
    </row>
    <row r="142" spans="1:11" ht="18" hidden="1" customHeight="1" outlineLevel="1" x14ac:dyDescent="0.25">
      <c r="B142" s="1589" t="s">
        <v>125</v>
      </c>
      <c r="C142" s="870">
        <v>5164</v>
      </c>
      <c r="D142" s="865">
        <f>'Souhrn příjmů a výdajů 2020'!E166/1000</f>
        <v>2295.42</v>
      </c>
      <c r="E142" s="865">
        <f>'Souhrn příjmů a výdajů 2020'!J166/1000</f>
        <v>2020.2919999999999</v>
      </c>
      <c r="F142" s="865">
        <f>+E142-808</f>
        <v>1212.2919999999999</v>
      </c>
      <c r="G142" s="865">
        <f>+F142</f>
        <v>1212.2919999999999</v>
      </c>
      <c r="H142" s="865">
        <f>+G142</f>
        <v>1212.2919999999999</v>
      </c>
      <c r="I142" s="865">
        <f>+H142</f>
        <v>1212.2919999999999</v>
      </c>
    </row>
    <row r="143" spans="1:11" ht="18" hidden="1" customHeight="1" outlineLevel="1" x14ac:dyDescent="0.25">
      <c r="B143" s="1589" t="s">
        <v>126</v>
      </c>
      <c r="C143" s="870">
        <v>5166</v>
      </c>
      <c r="D143" s="865">
        <f>'Souhrn příjmů a výdajů 2020'!E167/1000</f>
        <v>700</v>
      </c>
      <c r="E143" s="865">
        <f>'Souhrn příjmů a výdajů 2020'!J167/1000</f>
        <v>780</v>
      </c>
      <c r="F143" s="865">
        <f t="shared" si="42"/>
        <v>795.6</v>
      </c>
      <c r="G143" s="865">
        <f t="shared" si="42"/>
        <v>811.51200000000006</v>
      </c>
      <c r="H143" s="865">
        <f t="shared" si="42"/>
        <v>827.74224000000004</v>
      </c>
      <c r="I143" s="865">
        <f t="shared" si="42"/>
        <v>844.29708480000011</v>
      </c>
    </row>
    <row r="144" spans="1:11" ht="18" hidden="1" customHeight="1" outlineLevel="1" x14ac:dyDescent="0.25">
      <c r="B144" s="1589" t="s">
        <v>127</v>
      </c>
      <c r="C144" s="870">
        <v>5167</v>
      </c>
      <c r="D144" s="865">
        <f>'Souhrn příjmů a výdajů 2020'!E168/1000</f>
        <v>378</v>
      </c>
      <c r="E144" s="865">
        <f>'Souhrn příjmů a výdajů 2020'!J168/1000</f>
        <v>300</v>
      </c>
      <c r="F144" s="865">
        <f t="shared" si="42"/>
        <v>306</v>
      </c>
      <c r="G144" s="865">
        <f t="shared" si="42"/>
        <v>312.12</v>
      </c>
      <c r="H144" s="865">
        <f t="shared" si="42"/>
        <v>318.36240000000004</v>
      </c>
      <c r="I144" s="865">
        <f t="shared" si="42"/>
        <v>324.72964800000005</v>
      </c>
    </row>
    <row r="145" spans="1:11" ht="18" hidden="1" customHeight="1" outlineLevel="1" x14ac:dyDescent="0.25">
      <c r="B145" s="1589" t="s">
        <v>128</v>
      </c>
      <c r="C145" s="870">
        <v>5168</v>
      </c>
      <c r="D145" s="865">
        <f>'Souhrn příjmů a výdajů 2020'!E169/1000</f>
        <v>315</v>
      </c>
      <c r="E145" s="865">
        <f>'Souhrn příjmů a výdajů 2020'!J169/1000</f>
        <v>415</v>
      </c>
      <c r="F145" s="865">
        <f t="shared" si="42"/>
        <v>423.3</v>
      </c>
      <c r="G145" s="865">
        <f t="shared" si="42"/>
        <v>431.76600000000002</v>
      </c>
      <c r="H145" s="865">
        <f t="shared" si="42"/>
        <v>440.40132000000006</v>
      </c>
      <c r="I145" s="865">
        <f t="shared" si="42"/>
        <v>449.20934640000007</v>
      </c>
    </row>
    <row r="146" spans="1:11" ht="15.75" hidden="1" customHeight="1" outlineLevel="1" x14ac:dyDescent="0.25">
      <c r="A146" s="684"/>
      <c r="B146" s="1609" t="s">
        <v>129</v>
      </c>
      <c r="C146" s="1577">
        <v>5169</v>
      </c>
      <c r="D146" s="1610">
        <f>'Souhrn příjmů a výdajů 2020'!E170/1000</f>
        <v>17553.922999999999</v>
      </c>
      <c r="E146" s="865">
        <f>'Souhrn příjmů a výdajů 2020'!J170/1000</f>
        <v>17012.871999999999</v>
      </c>
      <c r="F146" s="865">
        <f>+E146*1.04</f>
        <v>17693.386879999998</v>
      </c>
      <c r="G146" s="865">
        <f t="shared" si="42"/>
        <v>18047.2546176</v>
      </c>
      <c r="H146" s="865">
        <f>+G146</f>
        <v>18047.2546176</v>
      </c>
      <c r="I146" s="865">
        <f>+H146</f>
        <v>18047.2546176</v>
      </c>
    </row>
    <row r="147" spans="1:11" s="684" customFormat="1" ht="18" hidden="1" customHeight="1" outlineLevel="1" x14ac:dyDescent="0.25">
      <c r="B147" s="1609" t="s">
        <v>130</v>
      </c>
      <c r="C147" s="1577">
        <v>5171</v>
      </c>
      <c r="D147" s="1610">
        <f>'Souhrn příjmů a výdajů 2020'!E171/1000</f>
        <v>9536.2649999999994</v>
      </c>
      <c r="E147" s="865">
        <f>'Souhrn příjmů a výdajů 2020'!J171/1000</f>
        <v>10309.98</v>
      </c>
      <c r="F147" s="865">
        <f>+E147*1.04</f>
        <v>10722.379199999999</v>
      </c>
      <c r="G147" s="865">
        <f>+F147*1.02</f>
        <v>10936.826783999999</v>
      </c>
      <c r="H147" s="865">
        <f>+G147*1.02</f>
        <v>11155.563319679999</v>
      </c>
      <c r="I147" s="865">
        <f>+H147*1.02</f>
        <v>11378.674586073599</v>
      </c>
      <c r="K147" s="688"/>
    </row>
    <row r="148" spans="1:11" ht="18" hidden="1" customHeight="1" outlineLevel="1" x14ac:dyDescent="0.25">
      <c r="B148" s="1589" t="s">
        <v>131</v>
      </c>
      <c r="C148" s="870">
        <v>5172</v>
      </c>
      <c r="D148" s="865">
        <f>'Souhrn příjmů a výdajů 2020'!E172/1000</f>
        <v>1892</v>
      </c>
      <c r="E148" s="865">
        <f>'Souhrn příjmů a výdajů 2020'!J172/1000</f>
        <v>2457</v>
      </c>
      <c r="F148" s="865">
        <f t="shared" si="42"/>
        <v>2506.14</v>
      </c>
      <c r="G148" s="865">
        <f t="shared" si="42"/>
        <v>2556.2628</v>
      </c>
      <c r="H148" s="865">
        <f t="shared" si="42"/>
        <v>2607.3880560000002</v>
      </c>
      <c r="I148" s="865">
        <f t="shared" si="42"/>
        <v>2659.5358171200005</v>
      </c>
    </row>
    <row r="149" spans="1:11" ht="18" hidden="1" customHeight="1" outlineLevel="1" x14ac:dyDescent="0.25">
      <c r="B149" s="1589" t="s">
        <v>132</v>
      </c>
      <c r="C149" s="870">
        <v>5173</v>
      </c>
      <c r="D149" s="865">
        <f>'Souhrn příjmů a výdajů 2020'!E173/1000</f>
        <v>72</v>
      </c>
      <c r="E149" s="865">
        <f>'Souhrn příjmů a výdajů 2020'!J173/1000</f>
        <v>62</v>
      </c>
      <c r="F149" s="865">
        <f t="shared" si="42"/>
        <v>63.24</v>
      </c>
      <c r="G149" s="865">
        <f t="shared" si="42"/>
        <v>64.504800000000003</v>
      </c>
      <c r="H149" s="865">
        <f t="shared" si="42"/>
        <v>65.794896000000008</v>
      </c>
      <c r="I149" s="865">
        <f t="shared" si="42"/>
        <v>67.110793920000006</v>
      </c>
    </row>
    <row r="150" spans="1:11" ht="18" hidden="1" customHeight="1" outlineLevel="1" x14ac:dyDescent="0.25">
      <c r="B150" s="1589" t="s">
        <v>133</v>
      </c>
      <c r="C150" s="870">
        <v>5175</v>
      </c>
      <c r="D150" s="865">
        <f>'Souhrn příjmů a výdajů 2020'!E174/1000</f>
        <v>357.43</v>
      </c>
      <c r="E150" s="865">
        <f>'Souhrn příjmů a výdajů 2020'!J174/1000</f>
        <v>287.69799999999998</v>
      </c>
      <c r="F150" s="865">
        <f t="shared" si="42"/>
        <v>293.45195999999999</v>
      </c>
      <c r="G150" s="865">
        <f t="shared" si="42"/>
        <v>299.32099920000002</v>
      </c>
      <c r="H150" s="865">
        <f t="shared" si="42"/>
        <v>305.30741918400003</v>
      </c>
      <c r="I150" s="865">
        <f t="shared" si="42"/>
        <v>311.41356756768005</v>
      </c>
    </row>
    <row r="151" spans="1:11" ht="18" hidden="1" customHeight="1" outlineLevel="1" x14ac:dyDescent="0.25">
      <c r="B151" s="1589" t="s">
        <v>135</v>
      </c>
      <c r="C151" s="870">
        <v>5193</v>
      </c>
      <c r="D151" s="865">
        <f>'Souhrn příjmů a výdajů 2020'!E177/1000</f>
        <v>1700</v>
      </c>
      <c r="E151" s="865">
        <f>'Souhrn příjmů a výdajů 2020'!J177/1000</f>
        <v>2000</v>
      </c>
      <c r="F151" s="865">
        <f>+E151*1.03</f>
        <v>2060</v>
      </c>
      <c r="G151" s="865">
        <f>+F151*1.03</f>
        <v>2121.8000000000002</v>
      </c>
      <c r="H151" s="865">
        <f>+G151*1.03</f>
        <v>2185.4540000000002</v>
      </c>
      <c r="I151" s="865">
        <f>+H151*1.03</f>
        <v>2251.0176200000001</v>
      </c>
    </row>
    <row r="152" spans="1:11" ht="18" hidden="1" customHeight="1" outlineLevel="1" x14ac:dyDescent="0.25">
      <c r="B152" s="1589" t="s">
        <v>136</v>
      </c>
      <c r="C152" s="870">
        <v>5194</v>
      </c>
      <c r="D152" s="865">
        <f>'Souhrn příjmů a výdajů 2020'!E178/1000</f>
        <v>295</v>
      </c>
      <c r="E152" s="865">
        <f>'Souhrn příjmů a výdajů 2020'!J178/1000</f>
        <v>235</v>
      </c>
      <c r="F152" s="865">
        <f>+E152*1.01</f>
        <v>237.35</v>
      </c>
      <c r="G152" s="865">
        <f t="shared" ref="G152:I152" si="43">+F152*1.01</f>
        <v>239.7235</v>
      </c>
      <c r="H152" s="865">
        <f t="shared" si="43"/>
        <v>242.120735</v>
      </c>
      <c r="I152" s="865">
        <f t="shared" si="43"/>
        <v>244.54194235</v>
      </c>
    </row>
    <row r="153" spans="1:11" ht="18" hidden="1" customHeight="1" outlineLevel="1" x14ac:dyDescent="0.25">
      <c r="B153" s="1589" t="s">
        <v>137</v>
      </c>
      <c r="C153" s="870">
        <v>5329</v>
      </c>
      <c r="D153" s="865">
        <f>'Souhrn příjmů a výdajů 2020'!E179/1000</f>
        <v>869.5</v>
      </c>
      <c r="E153" s="865">
        <f>'Souhrn příjmů a výdajů 2020'!J179/1000</f>
        <v>869.5</v>
      </c>
      <c r="F153" s="865">
        <f t="shared" ref="F153:I156" si="44">+E153*1.02</f>
        <v>886.89</v>
      </c>
      <c r="G153" s="865">
        <f t="shared" si="44"/>
        <v>904.62779999999998</v>
      </c>
      <c r="H153" s="865">
        <f t="shared" si="44"/>
        <v>922.72035600000004</v>
      </c>
      <c r="I153" s="865">
        <f t="shared" si="44"/>
        <v>941.17476312000008</v>
      </c>
    </row>
    <row r="154" spans="1:11" s="517" customFormat="1" ht="18" hidden="1" customHeight="1" outlineLevel="1" x14ac:dyDescent="0.25">
      <c r="B154" s="1614" t="s">
        <v>138</v>
      </c>
      <c r="C154" s="1615">
        <v>5331</v>
      </c>
      <c r="D154" s="1616">
        <f>'Souhrn příjmů a výdajů 2020'!E180/1000</f>
        <v>26061.437000000002</v>
      </c>
      <c r="E154" s="1616">
        <f>'Souhrn příjmů a výdajů 2020'!J180/1000</f>
        <v>34419.999680000001</v>
      </c>
      <c r="F154" s="1616">
        <f>+E154*1.02</f>
        <v>35108.399673600004</v>
      </c>
      <c r="G154" s="1616">
        <f>+F154</f>
        <v>35108.399673600004</v>
      </c>
      <c r="H154" s="1616">
        <f>+G154</f>
        <v>35108.399673600004</v>
      </c>
      <c r="I154" s="1616">
        <f>+H154</f>
        <v>35108.399673600004</v>
      </c>
      <c r="K154" s="657"/>
    </row>
    <row r="155" spans="1:11" ht="18" hidden="1" customHeight="1" outlineLevel="1" x14ac:dyDescent="0.25">
      <c r="B155" s="1589" t="s">
        <v>139</v>
      </c>
      <c r="C155" s="870">
        <v>5361</v>
      </c>
      <c r="D155" s="865">
        <f>'Souhrn příjmů a výdajů 2020'!E181/1000</f>
        <v>35</v>
      </c>
      <c r="E155" s="865">
        <f>'Souhrn příjmů a výdajů 2020'!J181/1000</f>
        <v>40</v>
      </c>
      <c r="F155" s="865">
        <f t="shared" si="44"/>
        <v>40.799999999999997</v>
      </c>
      <c r="G155" s="865">
        <f t="shared" si="44"/>
        <v>41.616</v>
      </c>
      <c r="H155" s="865">
        <f t="shared" si="44"/>
        <v>42.448320000000002</v>
      </c>
      <c r="I155" s="865">
        <f t="shared" si="44"/>
        <v>43.297286400000004</v>
      </c>
    </row>
    <row r="156" spans="1:11" ht="18" hidden="1" customHeight="1" outlineLevel="1" x14ac:dyDescent="0.25">
      <c r="B156" s="1589" t="s">
        <v>140</v>
      </c>
      <c r="C156" s="870">
        <v>5362</v>
      </c>
      <c r="D156" s="865">
        <f>'Souhrn příjmů a výdajů 2020'!E182/1000</f>
        <v>3437</v>
      </c>
      <c r="E156" s="865">
        <f>'Souhrn příjmů a výdajů 2020'!J182/1000</f>
        <v>4437</v>
      </c>
      <c r="F156" s="865">
        <f t="shared" si="44"/>
        <v>4525.74</v>
      </c>
      <c r="G156" s="865">
        <f t="shared" si="44"/>
        <v>4616.2547999999997</v>
      </c>
      <c r="H156" s="865">
        <f t="shared" si="44"/>
        <v>4708.5798960000002</v>
      </c>
      <c r="I156" s="865">
        <f t="shared" si="44"/>
        <v>4802.75149392</v>
      </c>
    </row>
    <row r="157" spans="1:11" ht="18" hidden="1" customHeight="1" outlineLevel="1" x14ac:dyDescent="0.25">
      <c r="B157" s="1589" t="s">
        <v>1183</v>
      </c>
      <c r="C157" s="870">
        <v>5363</v>
      </c>
      <c r="D157" s="865">
        <f>'Souhrn příjmů a výdajů 2020'!E183/1000</f>
        <v>0</v>
      </c>
      <c r="E157" s="865">
        <f>'Souhrn příjmů a výdajů 2020'!J183/1000</f>
        <v>0</v>
      </c>
      <c r="F157" s="865"/>
      <c r="G157" s="865"/>
      <c r="H157" s="865"/>
      <c r="I157" s="865"/>
    </row>
    <row r="158" spans="1:11" ht="18" hidden="1" customHeight="1" outlineLevel="1" x14ac:dyDescent="0.25">
      <c r="B158" s="1589" t="s">
        <v>141</v>
      </c>
      <c r="C158" s="870">
        <v>5492</v>
      </c>
      <c r="D158" s="865">
        <f>'Souhrn příjmů a výdajů 2020'!E184/1000</f>
        <v>380</v>
      </c>
      <c r="E158" s="865">
        <f>'Souhrn příjmů a výdajů 2020'!J184/1000</f>
        <v>421</v>
      </c>
      <c r="F158" s="865">
        <f>+E158*1.05</f>
        <v>442.05</v>
      </c>
      <c r="G158" s="865">
        <f>+F158*1.05</f>
        <v>464.15250000000003</v>
      </c>
      <c r="H158" s="865">
        <f>+G158*1.05</f>
        <v>487.36012500000004</v>
      </c>
      <c r="I158" s="865">
        <f>+H158*1.05</f>
        <v>511.72813125000005</v>
      </c>
    </row>
    <row r="159" spans="1:11" ht="18" hidden="1" customHeight="1" outlineLevel="1" x14ac:dyDescent="0.25">
      <c r="B159" s="1589" t="s">
        <v>142</v>
      </c>
      <c r="C159" s="870">
        <v>5499</v>
      </c>
      <c r="D159" s="865">
        <f>'Souhrn příjmů a výdajů 2020'!E185/1000</f>
        <v>1300</v>
      </c>
      <c r="E159" s="865">
        <f>'Souhrn příjmů a výdajů 2020'!J185/1000</f>
        <v>1300</v>
      </c>
      <c r="F159" s="865">
        <f t="shared" ref="F159:I159" si="45">+E159*1.02</f>
        <v>1326</v>
      </c>
      <c r="G159" s="865">
        <f t="shared" si="45"/>
        <v>1352.52</v>
      </c>
      <c r="H159" s="865">
        <f t="shared" si="45"/>
        <v>1379.5704000000001</v>
      </c>
      <c r="I159" s="865">
        <f t="shared" si="45"/>
        <v>1407.1618080000001</v>
      </c>
    </row>
    <row r="160" spans="1:11" ht="18" hidden="1" customHeight="1" outlineLevel="1" x14ac:dyDescent="0.25">
      <c r="B160" s="1589" t="s">
        <v>143</v>
      </c>
      <c r="C160" s="870">
        <v>5222</v>
      </c>
      <c r="D160" s="865">
        <f>'Souhrn příjmů a výdajů 2020'!E186/1000</f>
        <v>900</v>
      </c>
      <c r="E160" s="865">
        <f>'Souhrn příjmů a výdajů 2020'!J186/1000</f>
        <v>1000</v>
      </c>
      <c r="F160" s="865">
        <v>1500</v>
      </c>
      <c r="G160" s="865">
        <v>1500</v>
      </c>
      <c r="H160" s="865">
        <v>1600</v>
      </c>
      <c r="I160" s="865">
        <v>1700</v>
      </c>
    </row>
    <row r="161" spans="1:11" ht="18" hidden="1" customHeight="1" outlineLevel="1" x14ac:dyDescent="0.25">
      <c r="B161" s="1589" t="s">
        <v>1129</v>
      </c>
      <c r="C161" s="870">
        <v>5903</v>
      </c>
      <c r="D161" s="865">
        <f>'Souhrn příjmů a výdajů 2020'!E187/1000</f>
        <v>52.65</v>
      </c>
      <c r="E161" s="865">
        <f>'Souhrn příjmů a výdajů 2020'!J187/1000</f>
        <v>52.435245000000002</v>
      </c>
      <c r="F161" s="865">
        <f>+(F6+F7+F8+F9+F10)*0.0005</f>
        <v>46.434778879999996</v>
      </c>
      <c r="G161" s="865">
        <f>+(G6+G7+G8+G9+G10)*0.0005</f>
        <v>47.90718891520001</v>
      </c>
      <c r="H161" s="865">
        <f>+(H6+H7+H8+H9+H10)*0.0005</f>
        <v>49.438495351808001</v>
      </c>
      <c r="I161" s="865">
        <f>+(I6+I7+I8+I9+I10)*0.0005</f>
        <v>51.031054045880325</v>
      </c>
    </row>
    <row r="162" spans="1:11" ht="18" hidden="1" customHeight="1" outlineLevel="1" x14ac:dyDescent="0.25">
      <c r="B162" s="1589" t="s">
        <v>7</v>
      </c>
      <c r="C162" s="870">
        <v>5141</v>
      </c>
      <c r="D162" s="865">
        <f>'Souhrn příjmů a výdajů 2020'!E188/1000</f>
        <v>2399.6483037999997</v>
      </c>
      <c r="E162" s="865">
        <f>'Souhrn příjmů a výdajů 2020'!J188/1000</f>
        <v>2248.5288254000002</v>
      </c>
      <c r="F162" s="865">
        <f>+('Úvěry města'!G12+'Úvěry města'!G14+'Úvěry města'!G17)/1000</f>
        <v>1905.5522349999999</v>
      </c>
      <c r="G162" s="865">
        <f>+('Úvěry města'!H12+'Úvěry města'!H14+'Úvěry města'!H17)/1000</f>
        <v>1677.4528325999997</v>
      </c>
      <c r="H162" s="865">
        <f>+('Úvěry města'!I12+'Úvěry města'!I14+'Úvěry města'!I17)/1000</f>
        <v>1435.1458262000001</v>
      </c>
      <c r="I162" s="865">
        <f>+('Úvěry města'!J12+'Úvěry města'!J14+'Úvěry města'!J17)/1000</f>
        <v>1206.1451280000001</v>
      </c>
    </row>
    <row r="163" spans="1:11" ht="13.5" hidden="1" customHeight="1" outlineLevel="1" x14ac:dyDescent="0.25">
      <c r="B163" s="1598" t="s">
        <v>850</v>
      </c>
      <c r="C163" s="1599">
        <v>5144</v>
      </c>
      <c r="D163" s="1512">
        <f>'Souhrn příjmů a výdajů 2020'!E189/1000</f>
        <v>0</v>
      </c>
      <c r="E163" s="1512">
        <f>'Souhrn příjmů a výdajů 2020'!J189/1000</f>
        <v>0</v>
      </c>
      <c r="F163" s="1512"/>
      <c r="G163" s="1512"/>
      <c r="H163" s="1512"/>
      <c r="I163" s="1512"/>
    </row>
    <row r="164" spans="1:11" s="714" customFormat="1" ht="15" customHeight="1" collapsed="1" x14ac:dyDescent="0.25">
      <c r="A164" s="1617" t="s">
        <v>295</v>
      </c>
      <c r="B164" s="1618" t="s">
        <v>296</v>
      </c>
      <c r="C164" s="1619"/>
      <c r="D164" s="1620">
        <f>'Souhrn příjmů a výdajů 2020'!E190/1000</f>
        <v>85054.668000000005</v>
      </c>
      <c r="E164" s="1620">
        <f>'Souhrn příjmů a výdajů 2020'!J190/1000</f>
        <v>51207.498</v>
      </c>
      <c r="F164" s="1620">
        <f>SUM(F165:F196)</f>
        <v>26801</v>
      </c>
      <c r="G164" s="1620">
        <f t="shared" ref="G164:I164" si="46">SUM(G165:G196)</f>
        <v>13256</v>
      </c>
      <c r="H164" s="1620">
        <f t="shared" si="46"/>
        <v>27144</v>
      </c>
      <c r="I164" s="1620">
        <f t="shared" si="46"/>
        <v>31320</v>
      </c>
      <c r="K164" s="719"/>
    </row>
    <row r="165" spans="1:11" s="517" customFormat="1" ht="21" hidden="1" customHeight="1" outlineLevel="1" x14ac:dyDescent="0.25">
      <c r="B165" s="1587" t="s">
        <v>131</v>
      </c>
      <c r="C165" s="1588">
        <v>6111</v>
      </c>
      <c r="D165" s="876">
        <f>+'Souhrn příjmů a výdajů 2020'!J191/1000</f>
        <v>0</v>
      </c>
      <c r="E165" s="876"/>
      <c r="F165" s="876"/>
      <c r="G165" s="876"/>
      <c r="H165" s="876"/>
      <c r="I165" s="876"/>
      <c r="K165" s="657"/>
    </row>
    <row r="166" spans="1:11" s="1621" customFormat="1" hidden="1" outlineLevel="1" x14ac:dyDescent="0.2">
      <c r="B166" s="1622" t="s">
        <v>434</v>
      </c>
      <c r="C166" s="1623">
        <v>6125</v>
      </c>
      <c r="D166" s="1624">
        <f>'Investice celkem  2020'!N32/1000</f>
        <v>0</v>
      </c>
      <c r="E166" s="1624"/>
      <c r="F166" s="1624"/>
      <c r="G166" s="1624"/>
      <c r="H166" s="1624"/>
      <c r="I166" s="1624"/>
      <c r="K166" s="691"/>
    </row>
    <row r="167" spans="1:11" s="1621" customFormat="1" hidden="1" outlineLevel="1" x14ac:dyDescent="0.25">
      <c r="B167" s="1622" t="s">
        <v>181</v>
      </c>
      <c r="C167" s="1623"/>
      <c r="D167" s="876">
        <f>'Investice celkem  2020'!N48/1000</f>
        <v>591.70000000000005</v>
      </c>
      <c r="E167" s="876"/>
      <c r="F167" s="876">
        <v>3000</v>
      </c>
      <c r="G167" s="876">
        <v>3000</v>
      </c>
      <c r="H167" s="876"/>
      <c r="I167" s="876"/>
      <c r="K167" s="691"/>
    </row>
    <row r="168" spans="1:11" s="517" customFormat="1" hidden="1" outlineLevel="1" x14ac:dyDescent="0.25">
      <c r="A168" s="1621"/>
      <c r="B168" s="1622" t="s">
        <v>183</v>
      </c>
      <c r="C168" s="1623"/>
      <c r="D168" s="1624">
        <f>'Investice celkem  2020'!N64/1000</f>
        <v>155</v>
      </c>
      <c r="E168" s="1624">
        <v>3000</v>
      </c>
      <c r="F168" s="1624">
        <v>2000</v>
      </c>
      <c r="G168" s="1624">
        <v>2000</v>
      </c>
      <c r="H168" s="1624"/>
      <c r="I168" s="1624"/>
      <c r="K168" s="657"/>
    </row>
    <row r="169" spans="1:11" s="517" customFormat="1" hidden="1" outlineLevel="1" x14ac:dyDescent="0.25">
      <c r="A169" s="1621"/>
      <c r="B169" s="1622" t="s">
        <v>182</v>
      </c>
      <c r="C169" s="1623"/>
      <c r="D169" s="1624">
        <f>'Investice celkem  2020'!N70/1000</f>
        <v>0</v>
      </c>
      <c r="E169" s="1624"/>
      <c r="F169" s="1624"/>
      <c r="G169" s="1624"/>
      <c r="H169" s="1624"/>
      <c r="I169" s="1624"/>
      <c r="K169" s="657"/>
    </row>
    <row r="170" spans="1:11" s="517" customFormat="1" hidden="1" outlineLevel="1" x14ac:dyDescent="0.25">
      <c r="A170" s="1621"/>
      <c r="B170" s="1625" t="s">
        <v>1174</v>
      </c>
      <c r="C170" s="1626"/>
      <c r="D170" s="1627">
        <f>'Investice celkem  2020'!N78/1000</f>
        <v>80</v>
      </c>
      <c r="E170" s="1627"/>
      <c r="F170" s="1627"/>
      <c r="G170" s="1627"/>
      <c r="H170" s="1627"/>
      <c r="I170" s="1627"/>
      <c r="J170" s="517" t="s">
        <v>4</v>
      </c>
      <c r="K170" s="657">
        <v>9300</v>
      </c>
    </row>
    <row r="171" spans="1:11" s="517" customFormat="1" hidden="1" outlineLevel="1" x14ac:dyDescent="0.25">
      <c r="A171" s="1621"/>
      <c r="B171" s="1622" t="s">
        <v>1175</v>
      </c>
      <c r="C171" s="1623"/>
      <c r="D171" s="1624">
        <f>'Investice celkem  2020'!N81/1000</f>
        <v>0</v>
      </c>
      <c r="E171" s="1624">
        <v>180</v>
      </c>
      <c r="F171" s="1624"/>
      <c r="G171" s="1624"/>
      <c r="H171" s="1624"/>
      <c r="I171" s="1624"/>
      <c r="K171" s="657"/>
    </row>
    <row r="172" spans="1:11" s="517" customFormat="1" hidden="1" outlineLevel="1" x14ac:dyDescent="0.25">
      <c r="A172" s="1621"/>
      <c r="B172" s="1622" t="s">
        <v>815</v>
      </c>
      <c r="C172" s="1623"/>
      <c r="D172" s="1624">
        <f>'Investice celkem  2020'!N90/1000-D195</f>
        <v>-4045</v>
      </c>
      <c r="E172" s="1624"/>
      <c r="F172" s="1624"/>
      <c r="G172" s="1624"/>
      <c r="H172" s="1624"/>
      <c r="I172" s="1624"/>
      <c r="K172" s="657"/>
    </row>
    <row r="173" spans="1:11" s="517" customFormat="1" hidden="1" outlineLevel="1" x14ac:dyDescent="0.25">
      <c r="A173" s="1621"/>
      <c r="B173" s="1622" t="s">
        <v>932</v>
      </c>
      <c r="C173" s="1623"/>
      <c r="D173" s="1624">
        <f>'Investice celkem  2020'!N91/1000</f>
        <v>0</v>
      </c>
      <c r="E173" s="1624"/>
      <c r="F173" s="1624"/>
      <c r="G173" s="1624"/>
      <c r="H173" s="1624"/>
      <c r="I173" s="1624"/>
      <c r="K173" s="657"/>
    </row>
    <row r="174" spans="1:11" s="517" customFormat="1" hidden="1" outlineLevel="1" x14ac:dyDescent="0.25">
      <c r="A174" s="1621"/>
      <c r="B174" s="1622" t="s">
        <v>773</v>
      </c>
      <c r="C174" s="1623"/>
      <c r="D174" s="1624">
        <f>'Investice celkem  2020'!N96/1000</f>
        <v>243.6</v>
      </c>
      <c r="E174" s="1624">
        <v>130</v>
      </c>
      <c r="F174" s="1624"/>
      <c r="G174" s="1624"/>
      <c r="H174" s="1624"/>
      <c r="I174" s="1624"/>
      <c r="K174" s="657"/>
    </row>
    <row r="175" spans="1:11" s="517" customFormat="1" hidden="1" outlineLevel="1" x14ac:dyDescent="0.25">
      <c r="A175" s="1621"/>
      <c r="B175" s="1622" t="s">
        <v>360</v>
      </c>
      <c r="C175" s="1623"/>
      <c r="D175" s="1624">
        <f>'Investice celkem  2020'!N102/1000</f>
        <v>2374.3249999999998</v>
      </c>
      <c r="E175" s="1624">
        <v>2000</v>
      </c>
      <c r="F175" s="1624">
        <v>1000</v>
      </c>
      <c r="G175" s="1624"/>
      <c r="H175" s="1624"/>
      <c r="I175" s="1624"/>
      <c r="J175" s="517" t="s">
        <v>1380</v>
      </c>
      <c r="K175" s="657">
        <f>18920-1575</f>
        <v>17345</v>
      </c>
    </row>
    <row r="176" spans="1:11" s="517" customFormat="1" hidden="1" outlineLevel="1" x14ac:dyDescent="0.25">
      <c r="A176" s="1621"/>
      <c r="B176" s="1625" t="s">
        <v>188</v>
      </c>
      <c r="C176" s="1626"/>
      <c r="D176" s="1627">
        <f>'Investice celkem  2020'!N119/1000</f>
        <v>0</v>
      </c>
      <c r="E176" s="1627"/>
      <c r="F176" s="1627"/>
      <c r="G176" s="1627"/>
      <c r="H176" s="1627"/>
      <c r="I176" s="1627"/>
      <c r="K176" s="657"/>
    </row>
    <row r="177" spans="1:11" s="517" customFormat="1" hidden="1" outlineLevel="1" x14ac:dyDescent="0.25">
      <c r="A177" s="1621"/>
      <c r="B177" s="1625" t="s">
        <v>1202</v>
      </c>
      <c r="C177" s="1626"/>
      <c r="D177" s="1627"/>
      <c r="E177" s="1627"/>
      <c r="F177" s="1627">
        <v>10000</v>
      </c>
      <c r="G177" s="1627">
        <v>1000</v>
      </c>
      <c r="H177" s="1627">
        <v>20000</v>
      </c>
      <c r="I177" s="1627">
        <v>25000</v>
      </c>
      <c r="K177" s="657"/>
    </row>
    <row r="178" spans="1:11" s="517" customFormat="1" hidden="1" outlineLevel="1" x14ac:dyDescent="0.25">
      <c r="A178" s="1621"/>
      <c r="B178" s="1622" t="s">
        <v>592</v>
      </c>
      <c r="C178" s="1623"/>
      <c r="D178" s="1624">
        <f>'Investice celkem  2020'!N125/1000</f>
        <v>5.8</v>
      </c>
      <c r="E178" s="1624">
        <v>30</v>
      </c>
      <c r="F178" s="1624"/>
      <c r="G178" s="1624"/>
      <c r="H178" s="1624"/>
      <c r="I178" s="1624"/>
      <c r="K178" s="657"/>
    </row>
    <row r="179" spans="1:11" s="517" customFormat="1" hidden="1" outlineLevel="1" x14ac:dyDescent="0.25">
      <c r="A179" s="1621"/>
      <c r="B179" s="1622" t="s">
        <v>325</v>
      </c>
      <c r="C179" s="1623"/>
      <c r="D179" s="1624">
        <f>'Investice celkem  2020'!N140/1000</f>
        <v>0</v>
      </c>
      <c r="E179" s="1624">
        <v>80</v>
      </c>
      <c r="F179" s="1624"/>
      <c r="G179" s="1624"/>
      <c r="H179" s="1624"/>
      <c r="I179" s="1624"/>
      <c r="K179" s="657"/>
    </row>
    <row r="180" spans="1:11" s="517" customFormat="1" hidden="1" outlineLevel="1" x14ac:dyDescent="0.25">
      <c r="A180" s="1621"/>
      <c r="B180" s="1625" t="s">
        <v>594</v>
      </c>
      <c r="C180" s="1626"/>
      <c r="D180" s="1627">
        <f>'Investice celkem  2020'!N146/1000</f>
        <v>30</v>
      </c>
      <c r="E180" s="1627"/>
      <c r="F180" s="1627">
        <v>0</v>
      </c>
      <c r="G180" s="1627">
        <v>0</v>
      </c>
      <c r="H180" s="1627">
        <v>0</v>
      </c>
      <c r="I180" s="1627">
        <v>0</v>
      </c>
      <c r="J180" s="517" t="s">
        <v>4</v>
      </c>
      <c r="K180" s="657"/>
    </row>
    <row r="181" spans="1:11" s="517" customFormat="1" hidden="1" outlineLevel="1" x14ac:dyDescent="0.25">
      <c r="A181" s="1621"/>
      <c r="B181" s="1622" t="s">
        <v>195</v>
      </c>
      <c r="C181" s="1623"/>
      <c r="D181" s="1624">
        <f>'Investice celkem  2020'!N154/1000</f>
        <v>270</v>
      </c>
      <c r="E181" s="1624"/>
      <c r="F181" s="1624"/>
      <c r="G181" s="1624"/>
      <c r="H181" s="1624"/>
      <c r="I181" s="1624"/>
      <c r="K181" s="657"/>
    </row>
    <row r="182" spans="1:11" s="517" customFormat="1" hidden="1" outlineLevel="1" x14ac:dyDescent="0.25">
      <c r="A182" s="1621"/>
      <c r="B182" s="1622" t="s">
        <v>196</v>
      </c>
      <c r="C182" s="1623"/>
      <c r="D182" s="1624">
        <f>'Investice celkem  2020'!N224/1000-D184-D185</f>
        <v>8910</v>
      </c>
      <c r="E182" s="1624">
        <f>+('Zásobník projektů 2016-2020'!I11+'Zásobník projektů 2016-2020'!I17+'Zásobník projektů 2016-2020'!I20+'Zásobník projektů 2016-2020'!I29)/1000-30+2000</f>
        <v>4000</v>
      </c>
      <c r="F182" s="1624">
        <v>6000</v>
      </c>
      <c r="G182" s="1624">
        <v>5000</v>
      </c>
      <c r="H182" s="1624">
        <v>5000</v>
      </c>
      <c r="I182" s="1624">
        <f>5000+820</f>
        <v>5820</v>
      </c>
      <c r="K182" s="657"/>
    </row>
    <row r="183" spans="1:11" s="517" customFormat="1" hidden="1" outlineLevel="1" x14ac:dyDescent="0.25">
      <c r="A183" s="1621"/>
      <c r="B183" s="1622" t="s">
        <v>199</v>
      </c>
      <c r="C183" s="1623"/>
      <c r="D183" s="1624">
        <f>'Investice celkem  2020'!N225/1000</f>
        <v>320</v>
      </c>
      <c r="E183" s="1624">
        <v>500</v>
      </c>
      <c r="F183" s="1624">
        <v>500</v>
      </c>
      <c r="G183" s="1624">
        <v>500</v>
      </c>
      <c r="H183" s="1624">
        <v>500</v>
      </c>
      <c r="I183" s="1624">
        <v>500</v>
      </c>
      <c r="K183" s="657"/>
    </row>
    <row r="184" spans="1:11" s="517" customFormat="1" hidden="1" outlineLevel="1" x14ac:dyDescent="0.25">
      <c r="A184" s="1621"/>
      <c r="B184" s="1625" t="s">
        <v>1176</v>
      </c>
      <c r="C184" s="1626"/>
      <c r="D184" s="1627">
        <f>'Investice celkem  2020'!N185/1000</f>
        <v>1400</v>
      </c>
      <c r="E184" s="1627"/>
      <c r="F184" s="1627"/>
      <c r="G184" s="1627"/>
      <c r="H184" s="1627"/>
      <c r="I184" s="1627"/>
      <c r="J184" s="517" t="s">
        <v>1380</v>
      </c>
      <c r="K184" s="657">
        <v>12655</v>
      </c>
    </row>
    <row r="185" spans="1:11" s="517" customFormat="1" hidden="1" outlineLevel="1" x14ac:dyDescent="0.25">
      <c r="A185" s="1621"/>
      <c r="B185" s="1622" t="s">
        <v>965</v>
      </c>
      <c r="C185" s="1623"/>
      <c r="D185" s="1624">
        <f>'Investice celkem  2020'!N206/1000</f>
        <v>0</v>
      </c>
      <c r="E185" s="1624"/>
      <c r="F185" s="1624"/>
      <c r="G185" s="1624"/>
      <c r="H185" s="1624"/>
      <c r="I185" s="1624"/>
      <c r="K185" s="657"/>
    </row>
    <row r="186" spans="1:11" s="517" customFormat="1" hidden="1" outlineLevel="1" x14ac:dyDescent="0.25">
      <c r="A186" s="1621"/>
      <c r="B186" s="1622" t="s">
        <v>198</v>
      </c>
      <c r="C186" s="1623"/>
      <c r="D186" s="1624">
        <f>'Investice celkem  2020'!N242/1000</f>
        <v>2550</v>
      </c>
      <c r="E186" s="1624">
        <v>561</v>
      </c>
      <c r="F186" s="1624">
        <v>1000</v>
      </c>
      <c r="G186" s="1624">
        <v>1000</v>
      </c>
      <c r="H186" s="1624">
        <v>1000</v>
      </c>
      <c r="I186" s="1624"/>
      <c r="K186" s="657"/>
    </row>
    <row r="187" spans="1:11" s="517" customFormat="1" hidden="1" outlineLevel="1" x14ac:dyDescent="0.25">
      <c r="A187" s="1621"/>
      <c r="B187" s="1622" t="s">
        <v>197</v>
      </c>
      <c r="C187" s="1623"/>
      <c r="D187" s="1624">
        <f>'Investice celkem  2020'!N245/1000</f>
        <v>500</v>
      </c>
      <c r="E187" s="1624">
        <v>50</v>
      </c>
      <c r="F187" s="1624">
        <v>1001</v>
      </c>
      <c r="G187" s="1624">
        <v>756</v>
      </c>
      <c r="H187" s="1624">
        <v>644</v>
      </c>
      <c r="I187" s="1624"/>
      <c r="K187" s="657"/>
    </row>
    <row r="188" spans="1:11" s="517" customFormat="1" hidden="1" outlineLevel="1" x14ac:dyDescent="0.25">
      <c r="A188" s="1621"/>
      <c r="B188" s="1622" t="s">
        <v>194</v>
      </c>
      <c r="C188" s="1623"/>
      <c r="D188" s="1624">
        <f>'Investice celkem  2020'!N246/1000</f>
        <v>250</v>
      </c>
      <c r="E188" s="1624">
        <v>250</v>
      </c>
      <c r="F188" s="1624">
        <v>0</v>
      </c>
      <c r="G188" s="1624">
        <v>0</v>
      </c>
      <c r="H188" s="1624">
        <v>0</v>
      </c>
      <c r="I188" s="1624">
        <v>0</v>
      </c>
      <c r="K188" s="657"/>
    </row>
    <row r="189" spans="1:11" s="517" customFormat="1" hidden="1" outlineLevel="1" x14ac:dyDescent="0.25">
      <c r="A189" s="1621"/>
      <c r="B189" s="1622" t="s">
        <v>206</v>
      </c>
      <c r="C189" s="1623"/>
      <c r="D189" s="1624">
        <f>'Investice celkem  2020'!N249/1000</f>
        <v>20</v>
      </c>
      <c r="E189" s="1624"/>
      <c r="F189" s="1624"/>
      <c r="G189" s="1624"/>
      <c r="H189" s="1624"/>
      <c r="I189" s="1624"/>
      <c r="K189" s="657"/>
    </row>
    <row r="190" spans="1:11" s="517" customFormat="1" hidden="1" outlineLevel="1" x14ac:dyDescent="0.25">
      <c r="A190" s="1621"/>
      <c r="B190" s="1622" t="s">
        <v>603</v>
      </c>
      <c r="C190" s="1623"/>
      <c r="D190" s="1624">
        <f>'Investice celkem  2020'!N252/1000</f>
        <v>0</v>
      </c>
      <c r="E190" s="1624">
        <v>0</v>
      </c>
      <c r="F190" s="1624">
        <v>0</v>
      </c>
      <c r="G190" s="1624">
        <v>0</v>
      </c>
      <c r="H190" s="1624">
        <v>0</v>
      </c>
      <c r="I190" s="1624">
        <v>0</v>
      </c>
      <c r="K190" s="657"/>
    </row>
    <row r="191" spans="1:11" s="517" customFormat="1" hidden="1" outlineLevel="1" x14ac:dyDescent="0.25">
      <c r="A191" s="1621"/>
      <c r="B191" s="1622" t="s">
        <v>995</v>
      </c>
      <c r="C191" s="1623"/>
      <c r="D191" s="1624">
        <f>'Investice celkem  2020'!N268/1000</f>
        <v>0</v>
      </c>
      <c r="E191" s="1624">
        <v>0</v>
      </c>
      <c r="F191" s="1624">
        <v>0</v>
      </c>
      <c r="G191" s="1624">
        <v>0</v>
      </c>
      <c r="H191" s="1624">
        <v>0</v>
      </c>
      <c r="I191" s="1624">
        <v>0</v>
      </c>
      <c r="K191" s="657"/>
    </row>
    <row r="192" spans="1:11" s="517" customFormat="1" hidden="1" outlineLevel="1" x14ac:dyDescent="0.25">
      <c r="A192" s="1621"/>
      <c r="B192" s="1625" t="s">
        <v>930</v>
      </c>
      <c r="C192" s="1626"/>
      <c r="D192" s="1627">
        <f>'Investice celkem  2020'!N283/1000-E192</f>
        <v>9882.6243599999998</v>
      </c>
      <c r="E192" s="1627">
        <f>+'Provozní Cash flow'!BJ35/1000</f>
        <v>-1457.6243599999993</v>
      </c>
      <c r="F192" s="1627">
        <v>0</v>
      </c>
      <c r="G192" s="1627">
        <v>0</v>
      </c>
      <c r="H192" s="1627">
        <v>0</v>
      </c>
      <c r="I192" s="1627">
        <v>0</v>
      </c>
      <c r="K192" s="657"/>
    </row>
    <row r="193" spans="1:11" s="517" customFormat="1" hidden="1" outlineLevel="1" x14ac:dyDescent="0.25">
      <c r="A193" s="1621"/>
      <c r="B193" s="1622" t="s">
        <v>207</v>
      </c>
      <c r="C193" s="1623"/>
      <c r="D193" s="1624">
        <f>'Investice celkem  2020'!N288/1000</f>
        <v>70</v>
      </c>
      <c r="E193" s="1624"/>
      <c r="F193" s="1624"/>
      <c r="G193" s="1624"/>
      <c r="H193" s="1624"/>
      <c r="I193" s="1624"/>
      <c r="K193" s="657"/>
    </row>
    <row r="194" spans="1:11" s="517" customFormat="1" hidden="1" outlineLevel="1" x14ac:dyDescent="0.25">
      <c r="A194" s="1621"/>
      <c r="B194" s="1622" t="s">
        <v>1305</v>
      </c>
      <c r="C194" s="1623"/>
      <c r="D194" s="1624">
        <v>0</v>
      </c>
      <c r="E194" s="1624">
        <v>800</v>
      </c>
      <c r="F194" s="1624">
        <v>0</v>
      </c>
      <c r="G194" s="1624">
        <v>0</v>
      </c>
      <c r="H194" s="1624">
        <v>0</v>
      </c>
      <c r="I194" s="1624">
        <v>0</v>
      </c>
      <c r="K194" s="657"/>
    </row>
    <row r="195" spans="1:11" s="517" customFormat="1" ht="18.75" hidden="1" customHeight="1" outlineLevel="1" x14ac:dyDescent="0.25">
      <c r="B195" s="1587" t="s">
        <v>1288</v>
      </c>
      <c r="C195" s="1588">
        <v>6130</v>
      </c>
      <c r="D195" s="876">
        <f>+('Investice celkem  2020'!N215+'Investice celkem  2020'!N216+'Investice celkem  2020'!N217+'Investice celkem  2020'!N83+'Investice celkem  2020'!N86+'Investice celkem  2020'!N89+'Investice celkem  2020'!N84)/1000</f>
        <v>9225</v>
      </c>
      <c r="E195" s="876">
        <v>0</v>
      </c>
      <c r="F195" s="876">
        <v>0</v>
      </c>
      <c r="G195" s="876">
        <v>0</v>
      </c>
      <c r="H195" s="876">
        <v>0</v>
      </c>
      <c r="I195" s="876">
        <v>0</v>
      </c>
      <c r="K195" s="657"/>
    </row>
    <row r="196" spans="1:11" s="517" customFormat="1" ht="21" hidden="1" customHeight="1" outlineLevel="1" x14ac:dyDescent="0.25">
      <c r="B196" s="1587" t="s">
        <v>1173</v>
      </c>
      <c r="C196" s="1588">
        <v>6351</v>
      </c>
      <c r="D196" s="876">
        <f>'Investice celkem  2020'!N21/1000</f>
        <v>2930</v>
      </c>
      <c r="E196" s="876">
        <v>2300</v>
      </c>
      <c r="F196" s="876">
        <v>2300</v>
      </c>
      <c r="G196" s="876">
        <v>0</v>
      </c>
      <c r="H196" s="876"/>
      <c r="I196" s="876"/>
      <c r="K196" s="657"/>
    </row>
    <row r="197" spans="1:11" s="526" customFormat="1" ht="15" customHeight="1" collapsed="1" thickBot="1" x14ac:dyDescent="0.3">
      <c r="A197" s="1603" t="s">
        <v>286</v>
      </c>
      <c r="B197" s="1628" t="s">
        <v>287</v>
      </c>
      <c r="C197" s="1582"/>
      <c r="D197" s="1583">
        <f t="shared" ref="D197:I197" si="47">SUM(D198:D200)</f>
        <v>34287.727156199988</v>
      </c>
      <c r="E197" s="1583">
        <f t="shared" si="47"/>
        <v>18761.353249599993</v>
      </c>
      <c r="F197" s="1583">
        <f t="shared" si="47"/>
        <v>18250.063999999998</v>
      </c>
      <c r="G197" s="1583">
        <f t="shared" si="47"/>
        <v>18816.103999999999</v>
      </c>
      <c r="H197" s="1583">
        <f t="shared" si="47"/>
        <v>7407.0119999999997</v>
      </c>
      <c r="I197" s="1583">
        <f t="shared" si="47"/>
        <v>7407.0119999999997</v>
      </c>
      <c r="K197" s="726"/>
    </row>
    <row r="198" spans="1:11" s="664" customFormat="1" ht="16.5" hidden="1" customHeight="1" outlineLevel="1" x14ac:dyDescent="0.25">
      <c r="B198" s="1590" t="s">
        <v>1042</v>
      </c>
      <c r="C198" s="1591">
        <v>8115</v>
      </c>
      <c r="D198" s="1592">
        <f>'Souhrn příjmů a výdajů 2020'!E203/1000</f>
        <v>1164.3511561999917</v>
      </c>
      <c r="E198" s="1592">
        <f>'Souhrn příjmů a výdajů 2020'!J203/1000</f>
        <v>1706.0692495999933</v>
      </c>
      <c r="F198" s="1592"/>
      <c r="G198" s="1592"/>
      <c r="H198" s="1592"/>
      <c r="I198" s="1592"/>
      <c r="K198" s="668"/>
    </row>
    <row r="199" spans="1:11" ht="16.5" hidden="1" customHeight="1" outlineLevel="1" x14ac:dyDescent="0.25">
      <c r="B199" s="1589" t="s">
        <v>160</v>
      </c>
      <c r="C199" s="870">
        <v>8115</v>
      </c>
      <c r="D199" s="1592">
        <f>'Souhrn příjmů a výdajů 2020'!E204/1000</f>
        <v>0</v>
      </c>
      <c r="E199" s="1592">
        <f>'Souhrn příjmů a výdajů 2020'!J204/1000</f>
        <v>0</v>
      </c>
      <c r="F199" s="865"/>
      <c r="G199" s="865"/>
      <c r="H199" s="865"/>
      <c r="I199" s="865"/>
    </row>
    <row r="200" spans="1:11" s="664" customFormat="1" ht="16.5" hidden="1" customHeight="1" outlineLevel="1" x14ac:dyDescent="0.25">
      <c r="B200" s="1590" t="s">
        <v>158</v>
      </c>
      <c r="C200" s="1591" t="s">
        <v>157</v>
      </c>
      <c r="D200" s="1592">
        <f>'Souhrn příjmů a výdajů 2020'!E205/1000</f>
        <v>33123.375999999997</v>
      </c>
      <c r="E200" s="1592">
        <f>'Souhrn příjmů a výdajů 2020'!J205/1000</f>
        <v>17055.284</v>
      </c>
      <c r="F200" s="1592">
        <f>+('Úvěry města'!G13+'Úvěry města'!G15+'Úvěry města'!G18)/1000</f>
        <v>18250.063999999998</v>
      </c>
      <c r="G200" s="1592">
        <f>+('Úvěry města'!H13+'Úvěry města'!H15+'Úvěry města'!H18)/1000</f>
        <v>18816.103999999999</v>
      </c>
      <c r="H200" s="1592">
        <f>+('Úvěry města'!I13+'Úvěry města'!I15+'Úvěry města'!I18)/1000</f>
        <v>7407.0119999999997</v>
      </c>
      <c r="I200" s="1592">
        <f>+('Úvěry města'!J13+'Úvěry města'!J15+'Úvěry města'!J18)/1000</f>
        <v>7407.0119999999997</v>
      </c>
      <c r="K200" s="668"/>
    </row>
    <row r="201" spans="1:11" s="526" customFormat="1" ht="14.25" customHeight="1" collapsed="1" thickBot="1" x14ac:dyDescent="0.3">
      <c r="A201" s="1600" t="s">
        <v>297</v>
      </c>
      <c r="B201" s="1600"/>
      <c r="C201" s="1601"/>
      <c r="D201" s="1602">
        <f t="shared" ref="D201:I201" si="48">+D197+D164+D120</f>
        <v>240134.66225999998</v>
      </c>
      <c r="E201" s="1602">
        <f t="shared" si="48"/>
        <v>202199.16599999997</v>
      </c>
      <c r="F201" s="1602">
        <f t="shared" si="48"/>
        <v>179652.95480747998</v>
      </c>
      <c r="G201" s="1602">
        <f t="shared" si="48"/>
        <v>168779.21459131519</v>
      </c>
      <c r="H201" s="1602">
        <f t="shared" si="48"/>
        <v>173098.92800673778</v>
      </c>
      <c r="I201" s="1602">
        <f t="shared" si="48"/>
        <v>179146.49567202001</v>
      </c>
      <c r="K201" s="726"/>
    </row>
    <row r="202" spans="1:11" s="526" customFormat="1" ht="14.25" thickBot="1" x14ac:dyDescent="0.3">
      <c r="A202" s="1629" t="s">
        <v>892</v>
      </c>
      <c r="B202" s="1629"/>
      <c r="C202" s="1630"/>
      <c r="D202" s="1631" t="e">
        <f t="shared" ref="D202:I202" si="49">+D117-D201</f>
        <v>#REF!</v>
      </c>
      <c r="E202" s="1631">
        <f t="shared" si="49"/>
        <v>-6701.1849999999686</v>
      </c>
      <c r="F202" s="1631">
        <f t="shared" si="49"/>
        <v>15509.061952520016</v>
      </c>
      <c r="G202" s="1631">
        <f t="shared" si="49"/>
        <v>2947.6141590848274</v>
      </c>
      <c r="H202" s="1631">
        <f t="shared" si="49"/>
        <v>5067.827613678237</v>
      </c>
      <c r="I202" s="1631">
        <f t="shared" si="49"/>
        <v>2587.7838932126178</v>
      </c>
      <c r="K202" s="726"/>
    </row>
    <row r="203" spans="1:11" s="517" customFormat="1" x14ac:dyDescent="0.25">
      <c r="C203" s="655"/>
      <c r="D203" s="657"/>
      <c r="E203" s="657"/>
      <c r="F203" s="657"/>
      <c r="G203" s="657"/>
      <c r="H203" s="657"/>
      <c r="I203" s="657"/>
      <c r="K203" s="657"/>
    </row>
    <row r="205" spans="1:11" s="664" customFormat="1" x14ac:dyDescent="0.25">
      <c r="B205" s="664" t="s">
        <v>1290</v>
      </c>
      <c r="C205" s="666"/>
      <c r="D205" s="668" t="e">
        <f t="shared" ref="D205:I205" si="50">+D5+D25+D82+D87+D88</f>
        <v>#REF!</v>
      </c>
      <c r="E205" s="668">
        <f t="shared" si="50"/>
        <v>150176.747</v>
      </c>
      <c r="F205" s="668">
        <f t="shared" si="50"/>
        <v>174793.56875999999</v>
      </c>
      <c r="G205" s="668">
        <f t="shared" si="50"/>
        <v>148995.57883040002</v>
      </c>
      <c r="H205" s="668">
        <f t="shared" si="50"/>
        <v>152058.191703616</v>
      </c>
      <c r="I205" s="668">
        <f t="shared" si="50"/>
        <v>155233.30909176066</v>
      </c>
      <c r="K205" s="668"/>
    </row>
    <row r="206" spans="1:11" s="517" customFormat="1" x14ac:dyDescent="0.25">
      <c r="B206" s="517" t="s">
        <v>1291</v>
      </c>
      <c r="C206" s="655"/>
      <c r="D206" s="657">
        <f t="shared" ref="D206:I206" si="51">+D120</f>
        <v>120792.2671038</v>
      </c>
      <c r="E206" s="657">
        <f t="shared" si="51"/>
        <v>132230.31475039999</v>
      </c>
      <c r="F206" s="657">
        <f t="shared" si="51"/>
        <v>134601.89080747997</v>
      </c>
      <c r="G206" s="657">
        <f t="shared" si="51"/>
        <v>136707.1105913152</v>
      </c>
      <c r="H206" s="657">
        <f t="shared" si="51"/>
        <v>138547.9160067378</v>
      </c>
      <c r="I206" s="657">
        <f t="shared" si="51"/>
        <v>140419.48367202003</v>
      </c>
      <c r="K206" s="657"/>
    </row>
    <row r="207" spans="1:11" s="526" customFormat="1" ht="14.25" thickBot="1" x14ac:dyDescent="0.3">
      <c r="B207" s="1629" t="s">
        <v>1292</v>
      </c>
      <c r="C207" s="1630"/>
      <c r="D207" s="1632" t="e">
        <f>+D205-D206</f>
        <v>#REF!</v>
      </c>
      <c r="E207" s="1632">
        <f t="shared" ref="E207:I207" si="52">+E205-E206</f>
        <v>17946.43224960001</v>
      </c>
      <c r="F207" s="1632">
        <f t="shared" si="52"/>
        <v>40191.677952520025</v>
      </c>
      <c r="G207" s="1632">
        <f t="shared" si="52"/>
        <v>12288.468239084817</v>
      </c>
      <c r="H207" s="1632">
        <f t="shared" si="52"/>
        <v>13510.275696878205</v>
      </c>
      <c r="I207" s="1632">
        <f t="shared" si="52"/>
        <v>14813.825419740635</v>
      </c>
      <c r="K207" s="726"/>
    </row>
    <row r="209" spans="2:11" s="664" customFormat="1" x14ac:dyDescent="0.25">
      <c r="B209" s="664" t="s">
        <v>1293</v>
      </c>
      <c r="C209" s="666"/>
      <c r="D209" s="668">
        <f>+D200</f>
        <v>33123.375999999997</v>
      </c>
      <c r="E209" s="668">
        <f t="shared" ref="E209:I209" si="53">+E200</f>
        <v>17055.284</v>
      </c>
      <c r="F209" s="668">
        <f t="shared" si="53"/>
        <v>18250.063999999998</v>
      </c>
      <c r="G209" s="668">
        <f t="shared" si="53"/>
        <v>18816.103999999999</v>
      </c>
      <c r="H209" s="668">
        <f t="shared" si="53"/>
        <v>7407.0119999999997</v>
      </c>
      <c r="I209" s="668">
        <f t="shared" si="53"/>
        <v>7407.0119999999997</v>
      </c>
      <c r="K209" s="668"/>
    </row>
    <row r="210" spans="2:11" ht="14.25" thickBot="1" x14ac:dyDescent="0.3">
      <c r="B210" s="1629" t="s">
        <v>1294</v>
      </c>
      <c r="C210" s="1630"/>
      <c r="D210" s="1632" t="e">
        <f>+D207-D209</f>
        <v>#REF!</v>
      </c>
      <c r="E210" s="1632">
        <f t="shared" ref="E210:I210" si="54">+E207-E209</f>
        <v>891.14824960000988</v>
      </c>
      <c r="F210" s="1632">
        <f t="shared" si="54"/>
        <v>21941.613952520027</v>
      </c>
      <c r="G210" s="1632">
        <f t="shared" si="54"/>
        <v>-6527.6357609151819</v>
      </c>
      <c r="H210" s="1632">
        <f t="shared" si="54"/>
        <v>6103.2636968782053</v>
      </c>
      <c r="I210" s="1632">
        <f t="shared" si="54"/>
        <v>7406.8134197406353</v>
      </c>
    </row>
    <row r="212" spans="2:11" s="664" customFormat="1" x14ac:dyDescent="0.25">
      <c r="B212" s="664" t="s">
        <v>1304</v>
      </c>
      <c r="C212" s="666"/>
      <c r="D212" s="668" t="e">
        <f>+D86-D87-D88</f>
        <v>#REF!</v>
      </c>
      <c r="E212" s="668">
        <f>+E86-E87-E88</f>
        <v>21887.189000000002</v>
      </c>
      <c r="F212" s="668">
        <f>+F86-F87-F88</f>
        <v>10368.448000000004</v>
      </c>
      <c r="G212" s="668">
        <f t="shared" ref="G212:I212" si="55">+G86-G87-G88</f>
        <v>10731.249920000002</v>
      </c>
      <c r="H212" s="668">
        <f t="shared" si="55"/>
        <v>11108.563916800002</v>
      </c>
      <c r="I212" s="668">
        <f t="shared" si="55"/>
        <v>11500.970473472</v>
      </c>
      <c r="K212" s="668"/>
    </row>
    <row r="213" spans="2:11" s="517" customFormat="1" x14ac:dyDescent="0.25">
      <c r="B213" s="517" t="s">
        <v>3</v>
      </c>
      <c r="C213" s="655"/>
      <c r="D213" s="657">
        <f t="shared" ref="D213:I213" si="56">+D164</f>
        <v>85054.668000000005</v>
      </c>
      <c r="E213" s="657">
        <f t="shared" si="56"/>
        <v>51207.498</v>
      </c>
      <c r="F213" s="657">
        <f t="shared" si="56"/>
        <v>26801</v>
      </c>
      <c r="G213" s="657">
        <f t="shared" si="56"/>
        <v>13256</v>
      </c>
      <c r="H213" s="657">
        <f t="shared" si="56"/>
        <v>27144</v>
      </c>
      <c r="I213" s="657">
        <f t="shared" si="56"/>
        <v>31320</v>
      </c>
      <c r="K213" s="657"/>
    </row>
    <row r="214" spans="2:11" ht="14.25" thickBot="1" x14ac:dyDescent="0.3">
      <c r="B214" s="1629" t="s">
        <v>1296</v>
      </c>
      <c r="C214" s="1630"/>
      <c r="D214" s="1633" t="e">
        <f>+D210+D212-D213</f>
        <v>#REF!</v>
      </c>
      <c r="E214" s="1633">
        <f t="shared" ref="E214:I214" si="57">+E210+E212-E213</f>
        <v>-28429.160750399988</v>
      </c>
      <c r="F214" s="1633">
        <f t="shared" si="57"/>
        <v>5509.0619525200309</v>
      </c>
      <c r="G214" s="1633">
        <f t="shared" si="57"/>
        <v>-9052.3858409151799</v>
      </c>
      <c r="H214" s="1633">
        <f>+H210+H212-H213</f>
        <v>-9932.1723863217921</v>
      </c>
      <c r="I214" s="1633">
        <f t="shared" si="57"/>
        <v>-12412.216106787364</v>
      </c>
    </row>
    <row r="216" spans="2:11" ht="14.25" thickBot="1" x14ac:dyDescent="0.3">
      <c r="B216" s="1600" t="s">
        <v>1297</v>
      </c>
      <c r="C216" s="1601"/>
      <c r="D216" s="1634">
        <f>+D217+D218</f>
        <v>35743.546000000002</v>
      </c>
      <c r="E216" s="1634">
        <f t="shared" ref="E216:I216" si="58">+E217+E218</f>
        <v>23434.044999999998</v>
      </c>
      <c r="F216" s="1634">
        <f t="shared" si="58"/>
        <v>10000</v>
      </c>
      <c r="G216" s="1634">
        <f t="shared" si="58"/>
        <v>12000</v>
      </c>
      <c r="H216" s="1634">
        <f t="shared" si="58"/>
        <v>15000</v>
      </c>
      <c r="I216" s="1634">
        <f t="shared" si="58"/>
        <v>15000</v>
      </c>
    </row>
    <row r="217" spans="2:11" s="664" customFormat="1" x14ac:dyDescent="0.25">
      <c r="B217" s="664" t="s">
        <v>1298</v>
      </c>
      <c r="C217" s="666"/>
      <c r="D217" s="668">
        <f t="shared" ref="D217:I217" si="59">+D114</f>
        <v>5743.5460000000003</v>
      </c>
      <c r="E217" s="668">
        <f t="shared" si="59"/>
        <v>5934.0450000000001</v>
      </c>
      <c r="F217" s="668">
        <f t="shared" si="59"/>
        <v>10000</v>
      </c>
      <c r="G217" s="668">
        <f t="shared" si="59"/>
        <v>12000</v>
      </c>
      <c r="H217" s="668">
        <f t="shared" si="59"/>
        <v>15000</v>
      </c>
      <c r="I217" s="668">
        <f t="shared" si="59"/>
        <v>15000</v>
      </c>
      <c r="K217" s="668"/>
    </row>
    <row r="218" spans="2:11" s="517" customFormat="1" x14ac:dyDescent="0.25">
      <c r="B218" s="517" t="s">
        <v>1299</v>
      </c>
      <c r="C218" s="655"/>
      <c r="D218" s="657">
        <f t="shared" ref="D218:I218" si="60">+D116</f>
        <v>30000</v>
      </c>
      <c r="E218" s="657">
        <f t="shared" si="60"/>
        <v>17500</v>
      </c>
      <c r="F218" s="657">
        <f t="shared" si="60"/>
        <v>0</v>
      </c>
      <c r="G218" s="657">
        <f t="shared" si="60"/>
        <v>0</v>
      </c>
      <c r="H218" s="657">
        <f t="shared" si="60"/>
        <v>0</v>
      </c>
      <c r="I218" s="657">
        <f t="shared" si="60"/>
        <v>0</v>
      </c>
      <c r="K218" s="657"/>
    </row>
    <row r="220" spans="2:11" s="664" customFormat="1" x14ac:dyDescent="0.25">
      <c r="B220" s="664" t="s">
        <v>826</v>
      </c>
      <c r="C220" s="666"/>
      <c r="D220" s="668" t="e">
        <f t="shared" ref="D220:I220" si="61">+D5-D20+D25+D82+D86</f>
        <v>#REF!</v>
      </c>
      <c r="E220" s="668">
        <f t="shared" si="61"/>
        <v>163063.93600000002</v>
      </c>
      <c r="F220" s="668">
        <f t="shared" si="61"/>
        <v>185162.01676</v>
      </c>
      <c r="G220" s="668">
        <f t="shared" si="61"/>
        <v>159726.82875040002</v>
      </c>
      <c r="H220" s="668">
        <f t="shared" si="61"/>
        <v>163166.75562041599</v>
      </c>
      <c r="I220" s="668">
        <f t="shared" si="61"/>
        <v>166734.27956523266</v>
      </c>
      <c r="K220" s="668"/>
    </row>
    <row r="221" spans="2:11" s="517" customFormat="1" x14ac:dyDescent="0.25">
      <c r="B221" s="517" t="s">
        <v>1300</v>
      </c>
      <c r="C221" s="655"/>
      <c r="D221" s="657">
        <f t="shared" ref="D221:I221" si="62">+D200+D162</f>
        <v>35523.024303799997</v>
      </c>
      <c r="E221" s="657">
        <f t="shared" si="62"/>
        <v>19303.8128254</v>
      </c>
      <c r="F221" s="657">
        <f t="shared" si="62"/>
        <v>20155.616234999998</v>
      </c>
      <c r="G221" s="657">
        <f t="shared" si="62"/>
        <v>20493.556832599999</v>
      </c>
      <c r="H221" s="657">
        <f t="shared" si="62"/>
        <v>8842.1578262000003</v>
      </c>
      <c r="I221" s="657">
        <f t="shared" si="62"/>
        <v>8613.1571279999989</v>
      </c>
      <c r="K221" s="657"/>
    </row>
    <row r="222" spans="2:11" ht="14.25" thickBot="1" x14ac:dyDescent="0.3">
      <c r="B222" s="1629" t="s">
        <v>1301</v>
      </c>
      <c r="C222" s="1630"/>
      <c r="D222" s="1635" t="e">
        <f>+D221/D220</f>
        <v>#REF!</v>
      </c>
      <c r="E222" s="1635">
        <f t="shared" ref="E222:I222" si="63">+E221/E220</f>
        <v>0.11838186480056509</v>
      </c>
      <c r="F222" s="1635">
        <f t="shared" si="63"/>
        <v>0.10885394633136311</v>
      </c>
      <c r="G222" s="1635">
        <f t="shared" si="63"/>
        <v>0.12830378586320412</v>
      </c>
      <c r="H222" s="1635">
        <f t="shared" si="63"/>
        <v>5.4190927512035664E-2</v>
      </c>
      <c r="I222" s="1635">
        <f t="shared" si="63"/>
        <v>5.1657986290876742E-2</v>
      </c>
    </row>
  </sheetData>
  <sheetProtection algorithmName="SHA-512" hashValue="z6ZoUnzyzE2rjeLnsAUftab3ddqQe9a+FARKeJ7Aetr2zKZENXPfD+5avPIlv+9tTKSQCs/DpnRdJJtlnmfsAA==" saltValue="7xc3GTH4bh+EYXcxso2Mrw==" spinCount="100000" sheet="1" objects="1" scenarios="1"/>
  <pageMargins left="0.31496062992125984" right="0.31496062992125984" top="0.19685039370078741" bottom="0.19685039370078741" header="0.31496062992125984" footer="0.31496062992125984"/>
  <pageSetup paperSize="9" scale="59" fitToHeight="3" orientation="landscape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topLeftCell="A76" zoomScale="83" zoomScaleNormal="83" workbookViewId="0">
      <selection activeCell="F84" sqref="F84"/>
    </sheetView>
  </sheetViews>
  <sheetFormatPr defaultColWidth="8.85546875" defaultRowHeight="13.5" x14ac:dyDescent="0.25"/>
  <cols>
    <col min="1" max="1" width="4.140625" style="626" customWidth="1"/>
    <col min="2" max="2" width="47.5703125" style="626" customWidth="1"/>
    <col min="3" max="3" width="18.5703125" style="626" bestFit="1" customWidth="1"/>
    <col min="4" max="4" width="16.5703125" style="626" customWidth="1"/>
    <col min="5" max="5" width="22.85546875" style="626" customWidth="1"/>
    <col min="6" max="6" width="19.42578125" style="626" bestFit="1" customWidth="1"/>
    <col min="7" max="7" width="27.7109375" style="626" customWidth="1"/>
    <col min="8" max="8" width="21.140625" style="626" bestFit="1" customWidth="1"/>
    <col min="9" max="9" width="17.85546875" style="626" bestFit="1" customWidth="1"/>
    <col min="10" max="10" width="22.7109375" style="626" bestFit="1" customWidth="1"/>
    <col min="11" max="11" width="5.5703125" style="626" bestFit="1" customWidth="1"/>
    <col min="12" max="12" width="5.140625" style="626" bestFit="1" customWidth="1"/>
    <col min="13" max="13" width="16.7109375" style="626" bestFit="1" customWidth="1"/>
    <col min="14" max="14" width="15.5703125" style="626" bestFit="1" customWidth="1"/>
    <col min="15" max="15" width="15" style="626" bestFit="1" customWidth="1"/>
    <col min="16" max="16" width="11.42578125" style="626" bestFit="1" customWidth="1"/>
    <col min="17" max="17" width="7.42578125" style="626" bestFit="1" customWidth="1"/>
    <col min="18" max="18" width="9.140625" style="626" bestFit="1" customWidth="1"/>
    <col min="19" max="19" width="9" style="626" bestFit="1" customWidth="1"/>
    <col min="20" max="20" width="4.42578125" style="626" bestFit="1" customWidth="1"/>
    <col min="21" max="21" width="9" style="626" bestFit="1" customWidth="1"/>
    <col min="22" max="16384" width="8.85546875" style="626"/>
  </cols>
  <sheetData>
    <row r="1" spans="2:25" x14ac:dyDescent="0.25">
      <c r="B1" s="1636" t="s">
        <v>1012</v>
      </c>
    </row>
    <row r="2" spans="2:25" x14ac:dyDescent="0.25">
      <c r="B2" s="1637" t="s">
        <v>639</v>
      </c>
    </row>
    <row r="3" spans="2:25" x14ac:dyDescent="0.25">
      <c r="B3" s="1637" t="s">
        <v>1287</v>
      </c>
    </row>
    <row r="4" spans="2:25" x14ac:dyDescent="0.25">
      <c r="B4" s="1638" t="s">
        <v>447</v>
      </c>
    </row>
    <row r="5" spans="2:25" x14ac:dyDescent="0.25">
      <c r="B5" s="1503"/>
      <c r="C5" s="1503"/>
      <c r="D5" s="1503"/>
      <c r="E5" s="1503"/>
      <c r="F5" s="1503"/>
      <c r="G5" s="1503"/>
      <c r="H5" s="1503"/>
      <c r="I5" s="1503"/>
      <c r="J5" s="1503"/>
      <c r="K5" s="2572" t="s">
        <v>448</v>
      </c>
      <c r="L5" s="2572"/>
      <c r="M5" s="2572"/>
      <c r="N5" s="2572"/>
      <c r="O5" s="2572"/>
      <c r="P5" s="1503"/>
      <c r="Q5" s="1503"/>
      <c r="R5" s="1503"/>
      <c r="S5" s="1503"/>
      <c r="T5" s="1503"/>
      <c r="U5" s="1503"/>
      <c r="W5" s="1636" t="s">
        <v>449</v>
      </c>
    </row>
    <row r="6" spans="2:25" s="1640" customFormat="1" x14ac:dyDescent="0.25">
      <c r="B6" s="1639" t="s">
        <v>1013</v>
      </c>
      <c r="K6" s="1641"/>
      <c r="L6" s="1641"/>
      <c r="M6" s="1641"/>
      <c r="N6" s="1641"/>
      <c r="O6" s="1641"/>
      <c r="W6" s="1639"/>
    </row>
    <row r="7" spans="2:25" s="1642" customFormat="1" ht="14.25" thickBot="1" x14ac:dyDescent="0.3">
      <c r="K7" s="1643"/>
      <c r="L7" s="1643"/>
      <c r="M7" s="1643"/>
      <c r="N7" s="1643"/>
      <c r="O7" s="1643"/>
      <c r="W7" s="1644"/>
    </row>
    <row r="8" spans="2:25" ht="14.25" thickBot="1" x14ac:dyDescent="0.3">
      <c r="B8" s="1645" t="s">
        <v>450</v>
      </c>
      <c r="C8" s="1646" t="s">
        <v>451</v>
      </c>
      <c r="D8" s="1646" t="s">
        <v>452</v>
      </c>
      <c r="E8" s="1646" t="s">
        <v>453</v>
      </c>
      <c r="F8" s="1646" t="s">
        <v>454</v>
      </c>
      <c r="G8" s="1646" t="s">
        <v>455</v>
      </c>
      <c r="H8" s="1646" t="s">
        <v>456</v>
      </c>
      <c r="I8" s="1646" t="s">
        <v>457</v>
      </c>
      <c r="J8" s="1646" t="s">
        <v>458</v>
      </c>
      <c r="K8" s="1647" t="s">
        <v>118</v>
      </c>
      <c r="L8" s="1647" t="s">
        <v>119</v>
      </c>
      <c r="M8" s="1647" t="s">
        <v>459</v>
      </c>
      <c r="N8" s="1647" t="s">
        <v>460</v>
      </c>
      <c r="O8" s="1647" t="s">
        <v>461</v>
      </c>
      <c r="P8" s="1646" t="s">
        <v>462</v>
      </c>
      <c r="Q8" s="1646" t="s">
        <v>463</v>
      </c>
      <c r="R8" s="1646" t="s">
        <v>464</v>
      </c>
      <c r="S8" s="1646" t="s">
        <v>465</v>
      </c>
      <c r="T8" s="1648" t="s">
        <v>182</v>
      </c>
      <c r="U8" s="1649" t="s">
        <v>466</v>
      </c>
      <c r="W8" s="1636" t="s">
        <v>455</v>
      </c>
      <c r="Y8" s="1637" t="s">
        <v>467</v>
      </c>
    </row>
    <row r="9" spans="2:25" x14ac:dyDescent="0.25">
      <c r="B9" s="1650" t="s">
        <v>640</v>
      </c>
      <c r="C9" s="1651"/>
      <c r="D9" s="1651">
        <v>1</v>
      </c>
      <c r="E9" s="1652">
        <v>25000000</v>
      </c>
      <c r="F9" s="1652">
        <f>0.85*E9</f>
        <v>21250000</v>
      </c>
      <c r="G9" s="1652">
        <v>23500000</v>
      </c>
      <c r="H9" s="1652">
        <f t="shared" ref="H9:H33" si="0">E9-F9</f>
        <v>3750000</v>
      </c>
      <c r="I9" s="1652">
        <f t="shared" ref="I9:I33" si="1">G9-F9</f>
        <v>2250000</v>
      </c>
      <c r="J9" s="1653" t="s">
        <v>472</v>
      </c>
      <c r="K9" s="1654" t="s">
        <v>469</v>
      </c>
      <c r="L9" s="1654" t="s">
        <v>469</v>
      </c>
      <c r="M9" s="1654" t="s">
        <v>469</v>
      </c>
      <c r="N9" s="1654" t="s">
        <v>469</v>
      </c>
      <c r="O9" s="1654" t="s">
        <v>469</v>
      </c>
      <c r="P9" s="1655" t="s">
        <v>495</v>
      </c>
      <c r="Q9" s="1655" t="s">
        <v>474</v>
      </c>
      <c r="R9" s="1655" t="s">
        <v>474</v>
      </c>
      <c r="S9" s="1655" t="s">
        <v>474</v>
      </c>
      <c r="T9" s="1656" t="s">
        <v>474</v>
      </c>
      <c r="U9" s="1657"/>
      <c r="W9" s="1636"/>
      <c r="Y9" s="1637"/>
    </row>
    <row r="10" spans="2:25" x14ac:dyDescent="0.25">
      <c r="B10" s="1650" t="s">
        <v>1303</v>
      </c>
      <c r="C10" s="1651"/>
      <c r="D10" s="1651"/>
      <c r="E10" s="1652">
        <v>2000000</v>
      </c>
      <c r="F10" s="1652">
        <v>0</v>
      </c>
      <c r="G10" s="1652">
        <f>250000*4</f>
        <v>1000000</v>
      </c>
      <c r="H10" s="1652">
        <f t="shared" si="0"/>
        <v>2000000</v>
      </c>
      <c r="I10" s="1652">
        <f t="shared" si="1"/>
        <v>1000000</v>
      </c>
      <c r="J10" s="1658" t="s">
        <v>472</v>
      </c>
      <c r="K10" s="1654" t="s">
        <v>641</v>
      </c>
      <c r="L10" s="1654" t="s">
        <v>641</v>
      </c>
      <c r="M10" s="1654" t="s">
        <v>641</v>
      </c>
      <c r="N10" s="1654" t="s">
        <v>641</v>
      </c>
      <c r="O10" s="1659" t="s">
        <v>483</v>
      </c>
      <c r="P10" s="1655" t="s">
        <v>495</v>
      </c>
      <c r="Q10" s="1655" t="s">
        <v>474</v>
      </c>
      <c r="R10" s="1655" t="s">
        <v>474</v>
      </c>
      <c r="S10" s="1655" t="s">
        <v>474</v>
      </c>
      <c r="T10" s="1656" t="s">
        <v>474</v>
      </c>
      <c r="U10" s="1657">
        <v>2020</v>
      </c>
      <c r="W10" s="1636"/>
      <c r="Y10" s="1637"/>
    </row>
    <row r="11" spans="2:25" x14ac:dyDescent="0.25">
      <c r="B11" s="1660" t="s">
        <v>642</v>
      </c>
      <c r="C11" s="1651">
        <v>182</v>
      </c>
      <c r="D11" s="1651">
        <v>9</v>
      </c>
      <c r="E11" s="1652">
        <f>8961*C11*1.21</f>
        <v>1973391.42</v>
      </c>
      <c r="F11" s="1652">
        <v>0</v>
      </c>
      <c r="G11" s="1652">
        <v>450000</v>
      </c>
      <c r="H11" s="1652">
        <f t="shared" si="0"/>
        <v>1973391.42</v>
      </c>
      <c r="I11" s="1652">
        <f t="shared" si="1"/>
        <v>450000</v>
      </c>
      <c r="J11" s="1658" t="s">
        <v>472</v>
      </c>
      <c r="K11" s="1654" t="s">
        <v>469</v>
      </c>
      <c r="L11" s="1654" t="s">
        <v>469</v>
      </c>
      <c r="M11" s="1654" t="s">
        <v>469</v>
      </c>
      <c r="N11" s="1659" t="s">
        <v>483</v>
      </c>
      <c r="O11" s="1654" t="s">
        <v>469</v>
      </c>
      <c r="P11" s="1655" t="s">
        <v>495</v>
      </c>
      <c r="Q11" s="1655" t="s">
        <v>474</v>
      </c>
      <c r="R11" s="1655" t="s">
        <v>474</v>
      </c>
      <c r="S11" s="1655" t="s">
        <v>474</v>
      </c>
      <c r="T11" s="1656" t="s">
        <v>474</v>
      </c>
      <c r="U11" s="1657">
        <v>2020</v>
      </c>
      <c r="W11" s="1636"/>
      <c r="Y11" s="1637"/>
    </row>
    <row r="12" spans="2:25" x14ac:dyDescent="0.25">
      <c r="B12" s="1661" t="s">
        <v>643</v>
      </c>
      <c r="C12" s="1651">
        <v>356</v>
      </c>
      <c r="D12" s="1651">
        <v>11</v>
      </c>
      <c r="E12" s="1652">
        <f>12540*1.21*C12</f>
        <v>5401730.3999999994</v>
      </c>
      <c r="F12" s="1652">
        <v>0</v>
      </c>
      <c r="G12" s="1652">
        <v>900000</v>
      </c>
      <c r="H12" s="1652">
        <f t="shared" si="0"/>
        <v>5401730.3999999994</v>
      </c>
      <c r="I12" s="1662">
        <f t="shared" si="1"/>
        <v>900000</v>
      </c>
      <c r="J12" s="1658" t="s">
        <v>472</v>
      </c>
      <c r="K12" s="1654" t="s">
        <v>469</v>
      </c>
      <c r="L12" s="1654" t="s">
        <v>469</v>
      </c>
      <c r="M12" s="1654" t="s">
        <v>469</v>
      </c>
      <c r="N12" s="1659" t="s">
        <v>483</v>
      </c>
      <c r="O12" s="1654" t="s">
        <v>469</v>
      </c>
      <c r="P12" s="1655" t="s">
        <v>495</v>
      </c>
      <c r="Q12" s="1655" t="s">
        <v>474</v>
      </c>
      <c r="R12" s="1655" t="s">
        <v>474</v>
      </c>
      <c r="S12" s="1655" t="s">
        <v>474</v>
      </c>
      <c r="T12" s="1656" t="s">
        <v>474</v>
      </c>
      <c r="U12" s="1657"/>
      <c r="W12" s="1636"/>
      <c r="Y12" s="1637"/>
    </row>
    <row r="13" spans="2:25" x14ac:dyDescent="0.25">
      <c r="B13" s="1661" t="s">
        <v>644</v>
      </c>
      <c r="C13" s="1651">
        <v>220</v>
      </c>
      <c r="D13" s="1651">
        <v>15</v>
      </c>
      <c r="E13" s="1652">
        <f>8430*1.21*C13</f>
        <v>2244066</v>
      </c>
      <c r="F13" s="1652">
        <v>0</v>
      </c>
      <c r="G13" s="1652">
        <v>500000</v>
      </c>
      <c r="H13" s="1652">
        <f t="shared" si="0"/>
        <v>2244066</v>
      </c>
      <c r="I13" s="1662">
        <f t="shared" si="1"/>
        <v>500000</v>
      </c>
      <c r="J13" s="1658" t="s">
        <v>472</v>
      </c>
      <c r="K13" s="1654" t="s">
        <v>469</v>
      </c>
      <c r="L13" s="1654" t="s">
        <v>469</v>
      </c>
      <c r="M13" s="1654" t="s">
        <v>469</v>
      </c>
      <c r="N13" s="1659" t="s">
        <v>483</v>
      </c>
      <c r="O13" s="1654" t="s">
        <v>469</v>
      </c>
      <c r="P13" s="1655" t="s">
        <v>495</v>
      </c>
      <c r="Q13" s="1655" t="s">
        <v>474</v>
      </c>
      <c r="R13" s="1655" t="s">
        <v>474</v>
      </c>
      <c r="S13" s="1655" t="s">
        <v>474</v>
      </c>
      <c r="T13" s="1656" t="s">
        <v>474</v>
      </c>
      <c r="U13" s="1657"/>
      <c r="W13" s="1636"/>
      <c r="Y13" s="1637"/>
    </row>
    <row r="14" spans="2:25" x14ac:dyDescent="0.25">
      <c r="B14" s="1661" t="s">
        <v>645</v>
      </c>
      <c r="C14" s="1651">
        <v>169</v>
      </c>
      <c r="D14" s="1651">
        <v>16</v>
      </c>
      <c r="E14" s="1652">
        <f>9150*C14*1.21</f>
        <v>1871083.5</v>
      </c>
      <c r="F14" s="1652">
        <v>0</v>
      </c>
      <c r="G14" s="1652">
        <v>415000</v>
      </c>
      <c r="H14" s="1652">
        <f t="shared" si="0"/>
        <v>1871083.5</v>
      </c>
      <c r="I14" s="1652">
        <f t="shared" si="1"/>
        <v>415000</v>
      </c>
      <c r="J14" s="1658" t="s">
        <v>472</v>
      </c>
      <c r="K14" s="1654" t="s">
        <v>469</v>
      </c>
      <c r="L14" s="1654" t="s">
        <v>469</v>
      </c>
      <c r="M14" s="1654" t="s">
        <v>469</v>
      </c>
      <c r="N14" s="1659" t="s">
        <v>483</v>
      </c>
      <c r="O14" s="1654" t="s">
        <v>469</v>
      </c>
      <c r="P14" s="1655" t="s">
        <v>495</v>
      </c>
      <c r="Q14" s="1655" t="s">
        <v>474</v>
      </c>
      <c r="R14" s="1655" t="s">
        <v>474</v>
      </c>
      <c r="S14" s="1655" t="s">
        <v>474</v>
      </c>
      <c r="T14" s="1656" t="s">
        <v>474</v>
      </c>
      <c r="U14" s="1657">
        <v>2022</v>
      </c>
      <c r="W14" s="1636"/>
      <c r="Y14" s="1637"/>
    </row>
    <row r="15" spans="2:25" x14ac:dyDescent="0.25">
      <c r="B15" s="1661" t="s">
        <v>646</v>
      </c>
      <c r="C15" s="1651">
        <v>416</v>
      </c>
      <c r="D15" s="1651">
        <v>10</v>
      </c>
      <c r="E15" s="1652">
        <f>11310*1.21*C15</f>
        <v>5693001.6000000006</v>
      </c>
      <c r="F15" s="1652">
        <v>0</v>
      </c>
      <c r="G15" s="1652">
        <v>370000</v>
      </c>
      <c r="H15" s="1652">
        <f t="shared" si="0"/>
        <v>5693001.6000000006</v>
      </c>
      <c r="I15" s="1662">
        <f t="shared" si="1"/>
        <v>370000</v>
      </c>
      <c r="J15" s="1658" t="s">
        <v>472</v>
      </c>
      <c r="K15" s="1654" t="s">
        <v>469</v>
      </c>
      <c r="L15" s="1654" t="s">
        <v>469</v>
      </c>
      <c r="M15" s="1654" t="s">
        <v>469</v>
      </c>
      <c r="N15" s="1659" t="s">
        <v>483</v>
      </c>
      <c r="O15" s="1654" t="s">
        <v>469</v>
      </c>
      <c r="P15" s="1655" t="s">
        <v>495</v>
      </c>
      <c r="Q15" s="1655" t="s">
        <v>474</v>
      </c>
      <c r="R15" s="1655" t="s">
        <v>474</v>
      </c>
      <c r="S15" s="1655" t="s">
        <v>474</v>
      </c>
      <c r="T15" s="1656" t="s">
        <v>474</v>
      </c>
      <c r="U15" s="1657"/>
      <c r="W15" s="1636"/>
      <c r="Y15" s="1637"/>
    </row>
    <row r="16" spans="2:25" x14ac:dyDescent="0.25">
      <c r="B16" s="1661" t="s">
        <v>647</v>
      </c>
      <c r="C16" s="1651">
        <v>265</v>
      </c>
      <c r="D16" s="1651">
        <v>7</v>
      </c>
      <c r="E16" s="1652">
        <f>5490*1.21*C16</f>
        <v>1760368.5</v>
      </c>
      <c r="F16" s="1652">
        <v>0</v>
      </c>
      <c r="G16" s="1652">
        <v>180000</v>
      </c>
      <c r="H16" s="1652">
        <f t="shared" si="0"/>
        <v>1760368.5</v>
      </c>
      <c r="I16" s="1662">
        <f t="shared" si="1"/>
        <v>180000</v>
      </c>
      <c r="J16" s="1658" t="s">
        <v>472</v>
      </c>
      <c r="K16" s="1654" t="s">
        <v>469</v>
      </c>
      <c r="L16" s="1654" t="s">
        <v>469</v>
      </c>
      <c r="M16" s="1654" t="s">
        <v>469</v>
      </c>
      <c r="N16" s="1659" t="s">
        <v>483</v>
      </c>
      <c r="O16" s="1654" t="s">
        <v>469</v>
      </c>
      <c r="P16" s="1655" t="s">
        <v>495</v>
      </c>
      <c r="Q16" s="1655" t="s">
        <v>474</v>
      </c>
      <c r="R16" s="1655" t="s">
        <v>474</v>
      </c>
      <c r="S16" s="1655" t="s">
        <v>474</v>
      </c>
      <c r="T16" s="1656" t="s">
        <v>474</v>
      </c>
      <c r="U16" s="1657"/>
      <c r="W16" s="1636"/>
      <c r="Y16" s="1637"/>
    </row>
    <row r="17" spans="2:25" x14ac:dyDescent="0.25">
      <c r="B17" s="1660" t="s">
        <v>648</v>
      </c>
      <c r="C17" s="1651">
        <v>181</v>
      </c>
      <c r="D17" s="1651">
        <v>10</v>
      </c>
      <c r="E17" s="1652">
        <f>11310*1.21*C17</f>
        <v>2477003.1</v>
      </c>
      <c r="F17" s="1652">
        <v>0</v>
      </c>
      <c r="G17" s="1652">
        <v>550000</v>
      </c>
      <c r="H17" s="1652">
        <f t="shared" si="0"/>
        <v>2477003.1</v>
      </c>
      <c r="I17" s="1652">
        <f t="shared" si="1"/>
        <v>550000</v>
      </c>
      <c r="J17" s="1658" t="s">
        <v>472</v>
      </c>
      <c r="K17" s="1654" t="s">
        <v>469</v>
      </c>
      <c r="L17" s="1654" t="s">
        <v>469</v>
      </c>
      <c r="M17" s="1654" t="s">
        <v>469</v>
      </c>
      <c r="N17" s="1659" t="s">
        <v>483</v>
      </c>
      <c r="O17" s="1654" t="s">
        <v>469</v>
      </c>
      <c r="P17" s="1655" t="s">
        <v>495</v>
      </c>
      <c r="Q17" s="1655" t="s">
        <v>474</v>
      </c>
      <c r="R17" s="1655" t="s">
        <v>474</v>
      </c>
      <c r="S17" s="1655" t="s">
        <v>474</v>
      </c>
      <c r="T17" s="1656" t="s">
        <v>474</v>
      </c>
      <c r="U17" s="1657">
        <v>2020</v>
      </c>
      <c r="W17" s="1636"/>
      <c r="Y17" s="1637"/>
    </row>
    <row r="18" spans="2:25" x14ac:dyDescent="0.25">
      <c r="B18" s="1663" t="s">
        <v>649</v>
      </c>
      <c r="C18" s="1664">
        <v>363</v>
      </c>
      <c r="D18" s="1664">
        <v>10</v>
      </c>
      <c r="E18" s="1665">
        <f>11310*1.21*C18</f>
        <v>4967691.3</v>
      </c>
      <c r="F18" s="1665">
        <v>0</v>
      </c>
      <c r="G18" s="1665">
        <v>820000</v>
      </c>
      <c r="H18" s="1665">
        <f t="shared" si="0"/>
        <v>4967691.3</v>
      </c>
      <c r="I18" s="1665">
        <f t="shared" si="1"/>
        <v>820000</v>
      </c>
      <c r="J18" s="1666" t="s">
        <v>472</v>
      </c>
      <c r="K18" s="1667" t="s">
        <v>483</v>
      </c>
      <c r="L18" s="1668" t="s">
        <v>469</v>
      </c>
      <c r="M18" s="1667" t="s">
        <v>483</v>
      </c>
      <c r="N18" s="1667" t="s">
        <v>483</v>
      </c>
      <c r="O18" s="1668" t="s">
        <v>469</v>
      </c>
      <c r="P18" s="1669" t="s">
        <v>495</v>
      </c>
      <c r="Q18" s="1669" t="s">
        <v>474</v>
      </c>
      <c r="R18" s="1669" t="s">
        <v>474</v>
      </c>
      <c r="S18" s="1669" t="s">
        <v>474</v>
      </c>
      <c r="T18" s="1670" t="s">
        <v>474</v>
      </c>
      <c r="U18" s="1671">
        <v>2022</v>
      </c>
      <c r="W18" s="1636"/>
      <c r="Y18" s="1637"/>
    </row>
    <row r="19" spans="2:25" x14ac:dyDescent="0.25">
      <c r="B19" s="1663" t="s">
        <v>650</v>
      </c>
      <c r="C19" s="1664">
        <v>91</v>
      </c>
      <c r="D19" s="1664">
        <v>12</v>
      </c>
      <c r="E19" s="1665">
        <f>C19*1.21*12900</f>
        <v>1420419</v>
      </c>
      <c r="F19" s="1665">
        <v>0</v>
      </c>
      <c r="G19" s="1665">
        <v>245000</v>
      </c>
      <c r="H19" s="1665">
        <f t="shared" si="0"/>
        <v>1420419</v>
      </c>
      <c r="I19" s="1665">
        <f t="shared" si="1"/>
        <v>245000</v>
      </c>
      <c r="J19" s="1666" t="s">
        <v>472</v>
      </c>
      <c r="K19" s="1668" t="s">
        <v>469</v>
      </c>
      <c r="L19" s="1668" t="s">
        <v>469</v>
      </c>
      <c r="M19" s="1668" t="s">
        <v>469</v>
      </c>
      <c r="N19" s="1667" t="s">
        <v>483</v>
      </c>
      <c r="O19" s="1668" t="s">
        <v>469</v>
      </c>
      <c r="P19" s="1669" t="s">
        <v>495</v>
      </c>
      <c r="Q19" s="1669" t="s">
        <v>474</v>
      </c>
      <c r="R19" s="1669" t="s">
        <v>474</v>
      </c>
      <c r="S19" s="1669" t="s">
        <v>474</v>
      </c>
      <c r="T19" s="1670" t="s">
        <v>474</v>
      </c>
      <c r="U19" s="1671">
        <v>2022</v>
      </c>
      <c r="W19" s="1636"/>
      <c r="Y19" s="1637"/>
    </row>
    <row r="20" spans="2:25" x14ac:dyDescent="0.25">
      <c r="B20" s="1660" t="s">
        <v>651</v>
      </c>
      <c r="C20" s="1651">
        <v>176</v>
      </c>
      <c r="D20" s="1651">
        <v>17</v>
      </c>
      <c r="E20" s="1652">
        <f>10490*C20*1.21</f>
        <v>2233950.4</v>
      </c>
      <c r="F20" s="1652">
        <v>0</v>
      </c>
      <c r="G20" s="1652">
        <v>550000</v>
      </c>
      <c r="H20" s="1652">
        <f t="shared" si="0"/>
        <v>2233950.4</v>
      </c>
      <c r="I20" s="1652">
        <f t="shared" si="1"/>
        <v>550000</v>
      </c>
      <c r="J20" s="1658" t="s">
        <v>472</v>
      </c>
      <c r="K20" s="1654" t="s">
        <v>469</v>
      </c>
      <c r="L20" s="1654" t="s">
        <v>469</v>
      </c>
      <c r="M20" s="1654" t="s">
        <v>469</v>
      </c>
      <c r="N20" s="1659" t="s">
        <v>483</v>
      </c>
      <c r="O20" s="1654" t="s">
        <v>469</v>
      </c>
      <c r="P20" s="1655" t="s">
        <v>495</v>
      </c>
      <c r="Q20" s="1655" t="s">
        <v>474</v>
      </c>
      <c r="R20" s="1655" t="s">
        <v>474</v>
      </c>
      <c r="S20" s="1655" t="s">
        <v>474</v>
      </c>
      <c r="T20" s="1656" t="s">
        <v>474</v>
      </c>
      <c r="U20" s="1657">
        <v>2020</v>
      </c>
      <c r="W20" s="1636"/>
      <c r="Y20" s="1637"/>
    </row>
    <row r="21" spans="2:25" x14ac:dyDescent="0.25">
      <c r="B21" s="1661" t="s">
        <v>652</v>
      </c>
      <c r="C21" s="1651">
        <v>100</v>
      </c>
      <c r="D21" s="1651">
        <v>16</v>
      </c>
      <c r="E21" s="1652">
        <f>9150*C21*1.21</f>
        <v>1107150</v>
      </c>
      <c r="F21" s="1652">
        <v>0</v>
      </c>
      <c r="G21" s="1652">
        <v>211000</v>
      </c>
      <c r="H21" s="1652">
        <f>E21-F21</f>
        <v>1107150</v>
      </c>
      <c r="I21" s="1662">
        <f t="shared" si="1"/>
        <v>211000</v>
      </c>
      <c r="J21" s="1658" t="s">
        <v>472</v>
      </c>
      <c r="K21" s="1654" t="s">
        <v>469</v>
      </c>
      <c r="L21" s="1654" t="s">
        <v>469</v>
      </c>
      <c r="M21" s="1654" t="s">
        <v>469</v>
      </c>
      <c r="N21" s="1659" t="s">
        <v>483</v>
      </c>
      <c r="O21" s="1654" t="s">
        <v>469</v>
      </c>
      <c r="P21" s="1655" t="s">
        <v>495</v>
      </c>
      <c r="Q21" s="1655" t="s">
        <v>474</v>
      </c>
      <c r="R21" s="1655" t="s">
        <v>474</v>
      </c>
      <c r="S21" s="1655" t="s">
        <v>474</v>
      </c>
      <c r="T21" s="1656" t="s">
        <v>474</v>
      </c>
      <c r="U21" s="1657"/>
      <c r="W21" s="1636"/>
      <c r="Y21" s="1637"/>
    </row>
    <row r="22" spans="2:25" x14ac:dyDescent="0.25">
      <c r="B22" s="1663" t="s">
        <v>486</v>
      </c>
      <c r="C22" s="1664">
        <v>372</v>
      </c>
      <c r="D22" s="1664">
        <v>12</v>
      </c>
      <c r="E22" s="1665">
        <v>8400000</v>
      </c>
      <c r="F22" s="1665">
        <v>0</v>
      </c>
      <c r="G22" s="1665">
        <v>1380000</v>
      </c>
      <c r="H22" s="1662">
        <f>E22-F22</f>
        <v>8400000</v>
      </c>
      <c r="I22" s="1665">
        <f t="shared" si="1"/>
        <v>1380000</v>
      </c>
      <c r="J22" s="1666" t="s">
        <v>472</v>
      </c>
      <c r="K22" s="1668" t="s">
        <v>469</v>
      </c>
      <c r="L22" s="1668" t="s">
        <v>469</v>
      </c>
      <c r="M22" s="1668" t="s">
        <v>469</v>
      </c>
      <c r="N22" s="1667" t="s">
        <v>483</v>
      </c>
      <c r="O22" s="1668" t="s">
        <v>469</v>
      </c>
      <c r="P22" s="1669" t="s">
        <v>495</v>
      </c>
      <c r="Q22" s="1669" t="s">
        <v>474</v>
      </c>
      <c r="R22" s="1669" t="s">
        <v>474</v>
      </c>
      <c r="S22" s="1669" t="s">
        <v>474</v>
      </c>
      <c r="T22" s="1670" t="s">
        <v>474</v>
      </c>
      <c r="U22" s="1671">
        <v>2021</v>
      </c>
      <c r="W22" s="1636"/>
      <c r="Y22" s="1637"/>
    </row>
    <row r="23" spans="2:25" x14ac:dyDescent="0.25">
      <c r="B23" s="1672" t="s">
        <v>471</v>
      </c>
      <c r="C23" s="1673">
        <v>97</v>
      </c>
      <c r="D23" s="1673">
        <v>7</v>
      </c>
      <c r="E23" s="1674">
        <v>1400000</v>
      </c>
      <c r="F23" s="1652">
        <f t="shared" ref="F23:F34" si="2">0*E23</f>
        <v>0</v>
      </c>
      <c r="G23" s="1674">
        <v>1400000</v>
      </c>
      <c r="H23" s="1652">
        <f t="shared" si="0"/>
        <v>1400000</v>
      </c>
      <c r="I23" s="1652">
        <f t="shared" si="1"/>
        <v>1400000</v>
      </c>
      <c r="J23" s="1658" t="s">
        <v>472</v>
      </c>
      <c r="K23" s="1675" t="s">
        <v>469</v>
      </c>
      <c r="L23" s="1675" t="s">
        <v>469</v>
      </c>
      <c r="M23" s="1675" t="s">
        <v>469</v>
      </c>
      <c r="N23" s="1675" t="s">
        <v>469</v>
      </c>
      <c r="O23" s="1675" t="s">
        <v>469</v>
      </c>
      <c r="P23" s="1658" t="s">
        <v>473</v>
      </c>
      <c r="Q23" s="1658" t="s">
        <v>470</v>
      </c>
      <c r="R23" s="1676" t="s">
        <v>474</v>
      </c>
      <c r="S23" s="1676" t="s">
        <v>474</v>
      </c>
      <c r="T23" s="1677" t="s">
        <v>474</v>
      </c>
      <c r="U23" s="1678">
        <v>2022</v>
      </c>
      <c r="W23" s="1636" t="s">
        <v>475</v>
      </c>
      <c r="Y23" s="1637" t="s">
        <v>476</v>
      </c>
    </row>
    <row r="24" spans="2:25" x14ac:dyDescent="0.25">
      <c r="B24" s="1672" t="s">
        <v>477</v>
      </c>
      <c r="C24" s="1673">
        <v>332</v>
      </c>
      <c r="D24" s="1673">
        <v>17</v>
      </c>
      <c r="E24" s="1674">
        <v>4200000</v>
      </c>
      <c r="F24" s="1652">
        <f t="shared" si="2"/>
        <v>0</v>
      </c>
      <c r="G24" s="1674">
        <v>1500000</v>
      </c>
      <c r="H24" s="1652">
        <f t="shared" si="0"/>
        <v>4200000</v>
      </c>
      <c r="I24" s="1662">
        <f t="shared" si="1"/>
        <v>1500000</v>
      </c>
      <c r="J24" s="1658" t="s">
        <v>478</v>
      </c>
      <c r="K24" s="1675" t="s">
        <v>469</v>
      </c>
      <c r="L24" s="1675" t="s">
        <v>469</v>
      </c>
      <c r="M24" s="1675" t="s">
        <v>469</v>
      </c>
      <c r="N24" s="1675" t="s">
        <v>469</v>
      </c>
      <c r="O24" s="1675" t="s">
        <v>469</v>
      </c>
      <c r="P24" s="1658" t="s">
        <v>473</v>
      </c>
      <c r="Q24" s="1658" t="s">
        <v>470</v>
      </c>
      <c r="R24" s="1676" t="s">
        <v>474</v>
      </c>
      <c r="S24" s="1676" t="s">
        <v>474</v>
      </c>
      <c r="T24" s="1677" t="s">
        <v>474</v>
      </c>
      <c r="U24" s="1678">
        <v>2022</v>
      </c>
      <c r="W24" s="1636" t="s">
        <v>479</v>
      </c>
      <c r="Y24" s="1637" t="s">
        <v>480</v>
      </c>
    </row>
    <row r="25" spans="2:25" x14ac:dyDescent="0.25">
      <c r="B25" s="1679" t="s">
        <v>481</v>
      </c>
      <c r="C25" s="1680">
        <v>95</v>
      </c>
      <c r="D25" s="1680">
        <v>12</v>
      </c>
      <c r="E25" s="1681">
        <v>1500000</v>
      </c>
      <c r="F25" s="1665">
        <f t="shared" si="2"/>
        <v>0</v>
      </c>
      <c r="G25" s="1681">
        <v>500000</v>
      </c>
      <c r="H25" s="1665">
        <f t="shared" si="0"/>
        <v>1500000</v>
      </c>
      <c r="I25" s="1665">
        <f t="shared" si="1"/>
        <v>500000</v>
      </c>
      <c r="J25" s="1666" t="s">
        <v>482</v>
      </c>
      <c r="K25" s="1682" t="s">
        <v>469</v>
      </c>
      <c r="L25" s="1682" t="s">
        <v>469</v>
      </c>
      <c r="M25" s="1682" t="s">
        <v>469</v>
      </c>
      <c r="N25" s="1683" t="s">
        <v>483</v>
      </c>
      <c r="O25" s="1682" t="s">
        <v>469</v>
      </c>
      <c r="P25" s="1666" t="s">
        <v>473</v>
      </c>
      <c r="Q25" s="1666" t="s">
        <v>470</v>
      </c>
      <c r="R25" s="1684" t="s">
        <v>474</v>
      </c>
      <c r="S25" s="1684" t="s">
        <v>474</v>
      </c>
      <c r="T25" s="1685" t="s">
        <v>474</v>
      </c>
      <c r="U25" s="1686"/>
      <c r="W25" s="1636" t="s">
        <v>484</v>
      </c>
      <c r="Y25" s="1637" t="s">
        <v>485</v>
      </c>
    </row>
    <row r="26" spans="2:25" x14ac:dyDescent="0.25">
      <c r="B26" s="1672" t="s">
        <v>487</v>
      </c>
      <c r="C26" s="1673">
        <v>380</v>
      </c>
      <c r="D26" s="1673">
        <v>12</v>
      </c>
      <c r="E26" s="1674">
        <v>5900000</v>
      </c>
      <c r="F26" s="1652">
        <f t="shared" si="2"/>
        <v>0</v>
      </c>
      <c r="G26" s="1674">
        <v>370000</v>
      </c>
      <c r="H26" s="1662">
        <f t="shared" si="0"/>
        <v>5900000</v>
      </c>
      <c r="I26" s="1652">
        <f t="shared" si="1"/>
        <v>370000</v>
      </c>
      <c r="J26" s="1658" t="s">
        <v>488</v>
      </c>
      <c r="K26" s="1675" t="s">
        <v>469</v>
      </c>
      <c r="L26" s="1675" t="s">
        <v>469</v>
      </c>
      <c r="M26" s="1675" t="s">
        <v>469</v>
      </c>
      <c r="N26" s="1687" t="s">
        <v>483</v>
      </c>
      <c r="O26" s="1687" t="s">
        <v>483</v>
      </c>
      <c r="P26" s="1658" t="s">
        <v>473</v>
      </c>
      <c r="Q26" s="1658" t="s">
        <v>470</v>
      </c>
      <c r="R26" s="1676" t="s">
        <v>474</v>
      </c>
      <c r="S26" s="1676" t="s">
        <v>474</v>
      </c>
      <c r="T26" s="1677" t="s">
        <v>474</v>
      </c>
      <c r="U26" s="1678">
        <v>2021</v>
      </c>
      <c r="W26" s="1636" t="s">
        <v>182</v>
      </c>
      <c r="Y26" s="1637" t="s">
        <v>489</v>
      </c>
    </row>
    <row r="27" spans="2:25" x14ac:dyDescent="0.25">
      <c r="B27" s="1679" t="s">
        <v>490</v>
      </c>
      <c r="C27" s="1680">
        <v>825</v>
      </c>
      <c r="D27" s="1680">
        <v>12</v>
      </c>
      <c r="E27" s="1681">
        <v>17000000</v>
      </c>
      <c r="F27" s="1665">
        <f t="shared" si="2"/>
        <v>0</v>
      </c>
      <c r="G27" s="1681">
        <v>1917000</v>
      </c>
      <c r="H27" s="1662">
        <f t="shared" si="0"/>
        <v>17000000</v>
      </c>
      <c r="I27" s="1665">
        <f t="shared" si="1"/>
        <v>1917000</v>
      </c>
      <c r="J27" s="1666" t="s">
        <v>488</v>
      </c>
      <c r="K27" s="1682" t="s">
        <v>469</v>
      </c>
      <c r="L27" s="1682" t="s">
        <v>469</v>
      </c>
      <c r="M27" s="1682" t="s">
        <v>469</v>
      </c>
      <c r="N27" s="1683" t="s">
        <v>491</v>
      </c>
      <c r="O27" s="1682" t="s">
        <v>469</v>
      </c>
      <c r="P27" s="1666" t="s">
        <v>492</v>
      </c>
      <c r="Q27" s="1666" t="s">
        <v>470</v>
      </c>
      <c r="R27" s="1666" t="s">
        <v>493</v>
      </c>
      <c r="S27" s="1684" t="s">
        <v>474</v>
      </c>
      <c r="T27" s="1685" t="s">
        <v>474</v>
      </c>
      <c r="U27" s="1686">
        <v>2021</v>
      </c>
    </row>
    <row r="28" spans="2:25" x14ac:dyDescent="0.25">
      <c r="B28" s="1679" t="s">
        <v>653</v>
      </c>
      <c r="C28" s="1680">
        <v>348</v>
      </c>
      <c r="D28" s="1680">
        <v>13</v>
      </c>
      <c r="E28" s="1681">
        <f>15940*C28*1.21</f>
        <v>6712015.2000000002</v>
      </c>
      <c r="F28" s="1665">
        <f t="shared" si="2"/>
        <v>0</v>
      </c>
      <c r="G28" s="1681">
        <v>1250000</v>
      </c>
      <c r="H28" s="1665">
        <f>E28-F28</f>
        <v>6712015.2000000002</v>
      </c>
      <c r="I28" s="1665">
        <f>G28-F28</f>
        <v>1250000</v>
      </c>
      <c r="J28" s="1666" t="s">
        <v>654</v>
      </c>
      <c r="K28" s="1682" t="s">
        <v>469</v>
      </c>
      <c r="L28" s="1682" t="s">
        <v>469</v>
      </c>
      <c r="M28" s="1682" t="s">
        <v>469</v>
      </c>
      <c r="N28" s="1683" t="s">
        <v>483</v>
      </c>
      <c r="O28" s="1683" t="s">
        <v>483</v>
      </c>
      <c r="P28" s="1684" t="s">
        <v>495</v>
      </c>
      <c r="Q28" s="1684" t="s">
        <v>474</v>
      </c>
      <c r="R28" s="1684" t="s">
        <v>474</v>
      </c>
      <c r="S28" s="1684" t="s">
        <v>474</v>
      </c>
      <c r="T28" s="1685" t="s">
        <v>474</v>
      </c>
      <c r="U28" s="1686">
        <v>2019</v>
      </c>
    </row>
    <row r="29" spans="2:25" x14ac:dyDescent="0.25">
      <c r="B29" s="1688" t="s">
        <v>1289</v>
      </c>
      <c r="C29" s="1673">
        <v>180</v>
      </c>
      <c r="D29" s="1673">
        <v>12</v>
      </c>
      <c r="E29" s="1652">
        <f>C29*1.21*12900</f>
        <v>2809620</v>
      </c>
      <c r="F29" s="1652">
        <f t="shared" si="2"/>
        <v>0</v>
      </c>
      <c r="G29" s="1674">
        <v>480000</v>
      </c>
      <c r="H29" s="1652">
        <f>E29-F29</f>
        <v>2809620</v>
      </c>
      <c r="I29" s="1652">
        <f>G29-F29</f>
        <v>480000</v>
      </c>
      <c r="J29" s="1658" t="s">
        <v>472</v>
      </c>
      <c r="K29" s="1675" t="s">
        <v>469</v>
      </c>
      <c r="L29" s="1675" t="s">
        <v>469</v>
      </c>
      <c r="M29" s="1675" t="s">
        <v>469</v>
      </c>
      <c r="N29" s="1687" t="s">
        <v>483</v>
      </c>
      <c r="O29" s="1687" t="s">
        <v>483</v>
      </c>
      <c r="P29" s="1676" t="s">
        <v>495</v>
      </c>
      <c r="Q29" s="1676" t="s">
        <v>474</v>
      </c>
      <c r="R29" s="1676" t="s">
        <v>474</v>
      </c>
      <c r="S29" s="1676" t="s">
        <v>474</v>
      </c>
      <c r="T29" s="1677" t="s">
        <v>474</v>
      </c>
      <c r="U29" s="1678">
        <v>2020</v>
      </c>
    </row>
    <row r="30" spans="2:25" x14ac:dyDescent="0.25">
      <c r="B30" s="1679" t="s">
        <v>655</v>
      </c>
      <c r="C30" s="1680">
        <v>172</v>
      </c>
      <c r="D30" s="1680">
        <v>12</v>
      </c>
      <c r="E30" s="1665">
        <f>C30*1.21*12900</f>
        <v>2684748</v>
      </c>
      <c r="F30" s="1665">
        <f t="shared" si="2"/>
        <v>0</v>
      </c>
      <c r="G30" s="1681">
        <v>450000</v>
      </c>
      <c r="H30" s="1665">
        <f>E30-F30</f>
        <v>2684748</v>
      </c>
      <c r="I30" s="1665">
        <f>G30-F30</f>
        <v>450000</v>
      </c>
      <c r="J30" s="1666" t="s">
        <v>472</v>
      </c>
      <c r="K30" s="1682" t="s">
        <v>469</v>
      </c>
      <c r="L30" s="1682" t="s">
        <v>469</v>
      </c>
      <c r="M30" s="1682" t="s">
        <v>469</v>
      </c>
      <c r="N30" s="1683" t="s">
        <v>483</v>
      </c>
      <c r="O30" s="1683" t="s">
        <v>483</v>
      </c>
      <c r="P30" s="1684" t="s">
        <v>495</v>
      </c>
      <c r="Q30" s="1684" t="s">
        <v>474</v>
      </c>
      <c r="R30" s="1684" t="s">
        <v>474</v>
      </c>
      <c r="S30" s="1684" t="s">
        <v>474</v>
      </c>
      <c r="T30" s="1685" t="s">
        <v>474</v>
      </c>
      <c r="U30" s="1686">
        <v>2022</v>
      </c>
    </row>
    <row r="31" spans="2:25" x14ac:dyDescent="0.25">
      <c r="B31" s="1679" t="s">
        <v>494</v>
      </c>
      <c r="C31" s="1680">
        <v>520</v>
      </c>
      <c r="D31" s="1680">
        <v>13</v>
      </c>
      <c r="E31" s="1681">
        <v>9800000</v>
      </c>
      <c r="F31" s="1665">
        <f t="shared" si="2"/>
        <v>0</v>
      </c>
      <c r="G31" s="1681">
        <v>1500000</v>
      </c>
      <c r="H31" s="1665">
        <f t="shared" si="0"/>
        <v>9800000</v>
      </c>
      <c r="I31" s="1665">
        <f t="shared" si="1"/>
        <v>1500000</v>
      </c>
      <c r="J31" s="1666" t="s">
        <v>472</v>
      </c>
      <c r="K31" s="1682" t="s">
        <v>469</v>
      </c>
      <c r="L31" s="1682" t="s">
        <v>469</v>
      </c>
      <c r="M31" s="1682" t="s">
        <v>469</v>
      </c>
      <c r="N31" s="1682" t="s">
        <v>469</v>
      </c>
      <c r="O31" s="1683" t="s">
        <v>483</v>
      </c>
      <c r="P31" s="1684" t="s">
        <v>495</v>
      </c>
      <c r="Q31" s="1684" t="s">
        <v>474</v>
      </c>
      <c r="R31" s="1684" t="s">
        <v>474</v>
      </c>
      <c r="S31" s="1684" t="s">
        <v>474</v>
      </c>
      <c r="T31" s="1685" t="s">
        <v>474</v>
      </c>
      <c r="U31" s="1686">
        <v>2022</v>
      </c>
    </row>
    <row r="32" spans="2:25" x14ac:dyDescent="0.25">
      <c r="B32" s="1672" t="s">
        <v>496</v>
      </c>
      <c r="C32" s="1673">
        <v>323</v>
      </c>
      <c r="D32" s="1673">
        <v>12</v>
      </c>
      <c r="E32" s="1674">
        <v>5000000</v>
      </c>
      <c r="F32" s="1652">
        <f t="shared" si="2"/>
        <v>0</v>
      </c>
      <c r="G32" s="1674">
        <v>1250000</v>
      </c>
      <c r="H32" s="1652">
        <f t="shared" si="0"/>
        <v>5000000</v>
      </c>
      <c r="I32" s="1652">
        <f t="shared" si="1"/>
        <v>1250000</v>
      </c>
      <c r="J32" s="1658" t="s">
        <v>472</v>
      </c>
      <c r="K32" s="1675" t="s">
        <v>469</v>
      </c>
      <c r="L32" s="1675" t="s">
        <v>469</v>
      </c>
      <c r="M32" s="1675" t="s">
        <v>469</v>
      </c>
      <c r="N32" s="1675" t="s">
        <v>469</v>
      </c>
      <c r="O32" s="1675" t="s">
        <v>469</v>
      </c>
      <c r="P32" s="1676" t="s">
        <v>495</v>
      </c>
      <c r="Q32" s="1676" t="s">
        <v>474</v>
      </c>
      <c r="R32" s="1676" t="s">
        <v>474</v>
      </c>
      <c r="S32" s="1676" t="s">
        <v>474</v>
      </c>
      <c r="T32" s="1677" t="s">
        <v>474</v>
      </c>
      <c r="U32" s="1678">
        <v>2022</v>
      </c>
    </row>
    <row r="33" spans="2:21" x14ac:dyDescent="0.25">
      <c r="B33" s="1672" t="s">
        <v>497</v>
      </c>
      <c r="C33" s="1673">
        <v>218</v>
      </c>
      <c r="D33" s="1673">
        <v>7</v>
      </c>
      <c r="E33" s="1674">
        <v>1450000</v>
      </c>
      <c r="F33" s="1652">
        <f t="shared" si="2"/>
        <v>0</v>
      </c>
      <c r="G33" s="1674">
        <f>E33</f>
        <v>1450000</v>
      </c>
      <c r="H33" s="1652">
        <f t="shared" si="0"/>
        <v>1450000</v>
      </c>
      <c r="I33" s="1652">
        <f t="shared" si="1"/>
        <v>1450000</v>
      </c>
      <c r="J33" s="1658" t="s">
        <v>472</v>
      </c>
      <c r="K33" s="1675" t="s">
        <v>469</v>
      </c>
      <c r="L33" s="1675" t="s">
        <v>469</v>
      </c>
      <c r="M33" s="1687" t="s">
        <v>498</v>
      </c>
      <c r="N33" s="1675" t="s">
        <v>469</v>
      </c>
      <c r="O33" s="1675" t="s">
        <v>469</v>
      </c>
      <c r="P33" s="1676" t="s">
        <v>495</v>
      </c>
      <c r="Q33" s="1676" t="s">
        <v>474</v>
      </c>
      <c r="R33" s="1676" t="s">
        <v>474</v>
      </c>
      <c r="S33" s="1676" t="s">
        <v>474</v>
      </c>
      <c r="T33" s="1677" t="s">
        <v>474</v>
      </c>
      <c r="U33" s="1678">
        <v>2022</v>
      </c>
    </row>
    <row r="34" spans="2:21" ht="14.25" thickBot="1" x14ac:dyDescent="0.3">
      <c r="B34" s="1689" t="s">
        <v>1286</v>
      </c>
      <c r="C34" s="1690">
        <v>552</v>
      </c>
      <c r="D34" s="1690">
        <v>3</v>
      </c>
      <c r="E34" s="1691">
        <v>58000000</v>
      </c>
      <c r="F34" s="1692">
        <f t="shared" si="2"/>
        <v>0</v>
      </c>
      <c r="G34" s="1691">
        <v>58000000</v>
      </c>
      <c r="H34" s="1692">
        <v>12655000</v>
      </c>
      <c r="I34" s="1692">
        <v>12655000</v>
      </c>
      <c r="J34" s="1693" t="s">
        <v>488</v>
      </c>
      <c r="K34" s="1694" t="s">
        <v>469</v>
      </c>
      <c r="L34" s="1694" t="s">
        <v>469</v>
      </c>
      <c r="M34" s="1695" t="s">
        <v>469</v>
      </c>
      <c r="N34" s="1694" t="s">
        <v>469</v>
      </c>
      <c r="O34" s="1694" t="s">
        <v>469</v>
      </c>
      <c r="P34" s="1696"/>
      <c r="Q34" s="1696"/>
      <c r="R34" s="1696"/>
      <c r="S34" s="1696"/>
      <c r="T34" s="1697"/>
      <c r="U34" s="1698">
        <v>2019</v>
      </c>
    </row>
    <row r="36" spans="2:21" x14ac:dyDescent="0.25">
      <c r="B36" s="1636" t="s">
        <v>499</v>
      </c>
      <c r="C36" s="1699">
        <f>SUM(C23:C34)</f>
        <v>4042</v>
      </c>
      <c r="E36" s="1700">
        <f>SUM(E9:E34)</f>
        <v>183006238.42000002</v>
      </c>
      <c r="F36" s="1700">
        <f>SUM(F9:F34)</f>
        <v>21250000</v>
      </c>
      <c r="G36" s="1700">
        <f>SUM(G9:G34)</f>
        <v>101138000</v>
      </c>
      <c r="H36" s="1700">
        <f>SUM(H9:H34)</f>
        <v>116411238.42</v>
      </c>
      <c r="I36" s="1700">
        <f>SUM(I9:I34)</f>
        <v>34543000</v>
      </c>
    </row>
    <row r="37" spans="2:21" ht="14.25" thickBot="1" x14ac:dyDescent="0.3"/>
    <row r="38" spans="2:21" ht="14.25" thickBot="1" x14ac:dyDescent="0.3">
      <c r="B38" s="1645" t="s">
        <v>656</v>
      </c>
      <c r="C38" s="1646" t="s">
        <v>451</v>
      </c>
      <c r="E38" s="1646" t="s">
        <v>453</v>
      </c>
      <c r="F38" s="1646" t="s">
        <v>500</v>
      </c>
      <c r="G38" s="1646" t="s">
        <v>455</v>
      </c>
      <c r="H38" s="1646" t="s">
        <v>456</v>
      </c>
      <c r="I38" s="1646" t="s">
        <v>457</v>
      </c>
      <c r="J38" s="1646" t="s">
        <v>458</v>
      </c>
      <c r="N38" s="1646" t="s">
        <v>462</v>
      </c>
      <c r="O38" s="1646" t="s">
        <v>463</v>
      </c>
      <c r="P38" s="1646" t="s">
        <v>464</v>
      </c>
      <c r="Q38" s="1646" t="s">
        <v>465</v>
      </c>
      <c r="R38" s="1701" t="s">
        <v>182</v>
      </c>
      <c r="S38" s="1701" t="s">
        <v>466</v>
      </c>
    </row>
    <row r="39" spans="2:21" x14ac:dyDescent="0.25">
      <c r="B39" s="1650" t="s">
        <v>657</v>
      </c>
      <c r="C39" s="1651">
        <v>500</v>
      </c>
      <c r="E39" s="1652">
        <v>6000000</v>
      </c>
      <c r="F39" s="1652">
        <v>4200000</v>
      </c>
      <c r="G39" s="1652">
        <v>6000000</v>
      </c>
      <c r="H39" s="1652">
        <f>E39-F39</f>
        <v>1800000</v>
      </c>
      <c r="I39" s="1652">
        <f>H39</f>
        <v>1800000</v>
      </c>
      <c r="J39" s="1653" t="s">
        <v>468</v>
      </c>
      <c r="N39" s="1702" t="s">
        <v>473</v>
      </c>
      <c r="O39" s="1702" t="s">
        <v>470</v>
      </c>
      <c r="P39" s="1702" t="s">
        <v>470</v>
      </c>
      <c r="Q39" s="1702" t="s">
        <v>470</v>
      </c>
      <c r="R39" s="1703" t="s">
        <v>474</v>
      </c>
      <c r="S39" s="1703"/>
    </row>
    <row r="40" spans="2:21" x14ac:dyDescent="0.25">
      <c r="B40" s="1650" t="s">
        <v>502</v>
      </c>
      <c r="C40" s="1651">
        <v>350</v>
      </c>
      <c r="E40" s="1652">
        <v>650000</v>
      </c>
      <c r="F40" s="1652">
        <v>350000</v>
      </c>
      <c r="G40" s="1674">
        <v>650000</v>
      </c>
      <c r="H40" s="1674">
        <f>E40-F40</f>
        <v>300000</v>
      </c>
      <c r="I40" s="1674">
        <f>H40</f>
        <v>300000</v>
      </c>
      <c r="J40" s="1653" t="s">
        <v>472</v>
      </c>
      <c r="N40" s="1702" t="s">
        <v>503</v>
      </c>
      <c r="O40" s="1702" t="s">
        <v>470</v>
      </c>
      <c r="P40" s="1702" t="s">
        <v>474</v>
      </c>
      <c r="Q40" s="1702" t="s">
        <v>474</v>
      </c>
      <c r="R40" s="1703" t="s">
        <v>474</v>
      </c>
      <c r="S40" s="1703"/>
    </row>
    <row r="41" spans="2:21" ht="27" x14ac:dyDescent="0.25">
      <c r="B41" s="1663" t="s">
        <v>658</v>
      </c>
      <c r="C41" s="1664">
        <v>300</v>
      </c>
      <c r="E41" s="1665">
        <v>1500000</v>
      </c>
      <c r="F41" s="1665">
        <v>0</v>
      </c>
      <c r="G41" s="1681">
        <v>1500000</v>
      </c>
      <c r="H41" s="1681">
        <f>E41-F41</f>
        <v>1500000</v>
      </c>
      <c r="I41" s="1681">
        <f>H41</f>
        <v>1500000</v>
      </c>
      <c r="J41" s="1704" t="s">
        <v>472</v>
      </c>
      <c r="N41" s="1702"/>
      <c r="O41" s="1702"/>
      <c r="P41" s="1702"/>
      <c r="Q41" s="1702"/>
      <c r="R41" s="1703"/>
      <c r="S41" s="1703"/>
    </row>
    <row r="42" spans="2:21" x14ac:dyDescent="0.25">
      <c r="B42" s="1705" t="s">
        <v>659</v>
      </c>
      <c r="C42" s="1664">
        <v>200</v>
      </c>
      <c r="E42" s="1665">
        <v>400000</v>
      </c>
      <c r="F42" s="1665">
        <v>0</v>
      </c>
      <c r="G42" s="1681">
        <v>400000</v>
      </c>
      <c r="H42" s="1681">
        <v>400000</v>
      </c>
      <c r="I42" s="1681">
        <v>400000</v>
      </c>
      <c r="J42" s="1704" t="s">
        <v>472</v>
      </c>
      <c r="N42" s="1702"/>
      <c r="O42" s="1702"/>
      <c r="P42" s="1702"/>
      <c r="Q42" s="1702"/>
      <c r="R42" s="1703"/>
      <c r="S42" s="1703"/>
    </row>
    <row r="43" spans="2:21" x14ac:dyDescent="0.25">
      <c r="B43" s="1650" t="s">
        <v>504</v>
      </c>
      <c r="C43" s="1706">
        <v>3000</v>
      </c>
      <c r="E43" s="1652">
        <v>7400000</v>
      </c>
      <c r="F43" s="1652">
        <f>0.5*E43</f>
        <v>3700000</v>
      </c>
      <c r="G43" s="1674">
        <v>500000</v>
      </c>
      <c r="H43" s="1674">
        <f t="shared" ref="H43:H48" si="3">E43-F43</f>
        <v>3700000</v>
      </c>
      <c r="I43" s="1674">
        <f>G43</f>
        <v>500000</v>
      </c>
      <c r="J43" s="1653" t="s">
        <v>472</v>
      </c>
      <c r="N43" s="1702" t="s">
        <v>503</v>
      </c>
      <c r="O43" s="1702" t="s">
        <v>474</v>
      </c>
      <c r="P43" s="1702" t="s">
        <v>474</v>
      </c>
      <c r="Q43" s="1702" t="s">
        <v>474</v>
      </c>
      <c r="R43" s="1703" t="s">
        <v>474</v>
      </c>
      <c r="S43" s="1703"/>
    </row>
    <row r="44" spans="2:21" x14ac:dyDescent="0.25">
      <c r="B44" s="1707" t="s">
        <v>505</v>
      </c>
      <c r="C44" s="1708">
        <v>100</v>
      </c>
      <c r="E44" s="1709">
        <v>12000000</v>
      </c>
      <c r="F44" s="1709">
        <f>0.7*E44</f>
        <v>8400000</v>
      </c>
      <c r="G44" s="1709">
        <v>12000000</v>
      </c>
      <c r="H44" s="1709">
        <f t="shared" si="3"/>
        <v>3600000</v>
      </c>
      <c r="I44" s="1709">
        <v>3600000</v>
      </c>
      <c r="J44" s="1710" t="s">
        <v>472</v>
      </c>
      <c r="N44" s="1711" t="s">
        <v>506</v>
      </c>
      <c r="O44" s="1711" t="s">
        <v>474</v>
      </c>
      <c r="P44" s="1711" t="s">
        <v>474</v>
      </c>
      <c r="Q44" s="1711" t="s">
        <v>474</v>
      </c>
      <c r="R44" s="1712" t="s">
        <v>474</v>
      </c>
      <c r="S44" s="1712"/>
    </row>
    <row r="45" spans="2:21" ht="27" x14ac:dyDescent="0.25">
      <c r="B45" s="1713" t="s">
        <v>660</v>
      </c>
      <c r="C45" s="1673">
        <v>800</v>
      </c>
      <c r="E45" s="1674">
        <v>2400000</v>
      </c>
      <c r="F45" s="1674">
        <v>0</v>
      </c>
      <c r="G45" s="1674">
        <v>1200000</v>
      </c>
      <c r="H45" s="1674">
        <f t="shared" si="3"/>
        <v>2400000</v>
      </c>
      <c r="I45" s="1674">
        <v>1200000</v>
      </c>
      <c r="J45" s="1658" t="s">
        <v>472</v>
      </c>
      <c r="N45" s="1711"/>
      <c r="O45" s="1711"/>
      <c r="P45" s="1711"/>
      <c r="Q45" s="1711"/>
      <c r="R45" s="1712"/>
      <c r="S45" s="1712"/>
    </row>
    <row r="46" spans="2:21" x14ac:dyDescent="0.25">
      <c r="B46" s="1714" t="s">
        <v>661</v>
      </c>
      <c r="C46" s="1715">
        <v>1000</v>
      </c>
      <c r="E46" s="1716">
        <v>3000000</v>
      </c>
      <c r="F46" s="1716">
        <v>1500000</v>
      </c>
      <c r="G46" s="1716">
        <v>1500000</v>
      </c>
      <c r="H46" s="1716">
        <f t="shared" si="3"/>
        <v>1500000</v>
      </c>
      <c r="I46" s="1716">
        <f>H46</f>
        <v>1500000</v>
      </c>
      <c r="J46" s="1711" t="s">
        <v>472</v>
      </c>
      <c r="N46" s="1711"/>
      <c r="O46" s="1711"/>
      <c r="P46" s="1711"/>
      <c r="Q46" s="1711"/>
      <c r="R46" s="1712"/>
      <c r="S46" s="1712"/>
    </row>
    <row r="47" spans="2:21" x14ac:dyDescent="0.25">
      <c r="B47" s="1714" t="s">
        <v>507</v>
      </c>
      <c r="C47" s="1717">
        <v>0</v>
      </c>
      <c r="E47" s="1716">
        <v>3000000</v>
      </c>
      <c r="F47" s="1716">
        <f>0.7*E47</f>
        <v>2100000</v>
      </c>
      <c r="G47" s="1716">
        <v>3000000</v>
      </c>
      <c r="H47" s="1716">
        <f t="shared" si="3"/>
        <v>900000</v>
      </c>
      <c r="I47" s="1716">
        <f>H47</f>
        <v>900000</v>
      </c>
      <c r="J47" s="1711" t="s">
        <v>472</v>
      </c>
      <c r="N47" s="1711" t="s">
        <v>506</v>
      </c>
      <c r="O47" s="1711" t="s">
        <v>474</v>
      </c>
      <c r="P47" s="1711" t="s">
        <v>474</v>
      </c>
      <c r="Q47" s="1711" t="s">
        <v>474</v>
      </c>
      <c r="R47" s="1712" t="s">
        <v>474</v>
      </c>
      <c r="S47" s="1712"/>
    </row>
    <row r="48" spans="2:21" ht="14.25" thickBot="1" x14ac:dyDescent="0.3">
      <c r="B48" s="1718" t="s">
        <v>508</v>
      </c>
      <c r="C48" s="1719">
        <v>250</v>
      </c>
      <c r="E48" s="1720">
        <v>1400000</v>
      </c>
      <c r="F48" s="1720">
        <v>0</v>
      </c>
      <c r="G48" s="1721">
        <v>400000</v>
      </c>
      <c r="H48" s="1721">
        <f t="shared" si="3"/>
        <v>1400000</v>
      </c>
      <c r="I48" s="1721">
        <v>400000</v>
      </c>
      <c r="J48" s="1722" t="s">
        <v>482</v>
      </c>
      <c r="N48" s="1722" t="s">
        <v>473</v>
      </c>
      <c r="O48" s="1722" t="s">
        <v>470</v>
      </c>
      <c r="P48" s="1722" t="s">
        <v>474</v>
      </c>
      <c r="Q48" s="1722" t="s">
        <v>474</v>
      </c>
      <c r="R48" s="1723" t="s">
        <v>474</v>
      </c>
      <c r="S48" s="1723"/>
    </row>
    <row r="50" spans="2:19" x14ac:dyDescent="0.25">
      <c r="B50" s="1636" t="s">
        <v>499</v>
      </c>
      <c r="C50" s="1699">
        <f>SUM(C39:C48)</f>
        <v>6500</v>
      </c>
      <c r="E50" s="1700">
        <f>SUM(E39:E48)</f>
        <v>37750000</v>
      </c>
      <c r="F50" s="1700">
        <f>SUM(F39:F48)</f>
        <v>20250000</v>
      </c>
      <c r="G50" s="1700">
        <f>SUM(G39:G48)</f>
        <v>27150000</v>
      </c>
      <c r="H50" s="1700">
        <f>SUM(H39:H48)</f>
        <v>17500000</v>
      </c>
      <c r="I50" s="1700">
        <f>SUM(I39:I48)</f>
        <v>12100000</v>
      </c>
    </row>
    <row r="51" spans="2:19" x14ac:dyDescent="0.25">
      <c r="F51" s="1700"/>
    </row>
    <row r="52" spans="2:19" ht="14.25" thickBot="1" x14ac:dyDescent="0.3">
      <c r="B52" s="1638" t="s">
        <v>509</v>
      </c>
      <c r="F52" s="1700"/>
    </row>
    <row r="53" spans="2:19" ht="14.25" thickBot="1" x14ac:dyDescent="0.3">
      <c r="B53" s="1649"/>
      <c r="E53" s="1645" t="s">
        <v>453</v>
      </c>
      <c r="F53" s="1724" t="s">
        <v>510</v>
      </c>
      <c r="G53" s="1646" t="s">
        <v>501</v>
      </c>
      <c r="H53" s="1646" t="s">
        <v>458</v>
      </c>
      <c r="N53" s="1646" t="s">
        <v>462</v>
      </c>
      <c r="O53" s="1646" t="s">
        <v>463</v>
      </c>
      <c r="P53" s="1646" t="s">
        <v>464</v>
      </c>
      <c r="Q53" s="1646" t="s">
        <v>465</v>
      </c>
      <c r="R53" s="1701" t="s">
        <v>182</v>
      </c>
      <c r="S53" s="1701" t="s">
        <v>466</v>
      </c>
    </row>
    <row r="54" spans="2:19" x14ac:dyDescent="0.25">
      <c r="B54" s="1671" t="s">
        <v>511</v>
      </c>
      <c r="E54" s="1725">
        <v>7300000</v>
      </c>
      <c r="F54" s="1726">
        <f>0.25*E54</f>
        <v>1825000</v>
      </c>
      <c r="G54" s="1662">
        <f t="shared" ref="G54:G59" si="4">E54-F54</f>
        <v>5475000</v>
      </c>
      <c r="H54" s="1704" t="s">
        <v>468</v>
      </c>
      <c r="N54" s="1702" t="s">
        <v>512</v>
      </c>
      <c r="O54" s="1702" t="s">
        <v>470</v>
      </c>
      <c r="P54" s="1702" t="s">
        <v>470</v>
      </c>
      <c r="Q54" s="1702" t="s">
        <v>470</v>
      </c>
      <c r="R54" s="1702" t="s">
        <v>470</v>
      </c>
      <c r="S54" s="1703"/>
    </row>
    <row r="55" spans="2:19" x14ac:dyDescent="0.25">
      <c r="B55" s="1657" t="s">
        <v>513</v>
      </c>
      <c r="E55" s="1727">
        <v>8500000</v>
      </c>
      <c r="F55" s="1728">
        <f>0.25*E55</f>
        <v>2125000</v>
      </c>
      <c r="G55" s="1662">
        <f t="shared" si="4"/>
        <v>6375000</v>
      </c>
      <c r="H55" s="1653" t="s">
        <v>472</v>
      </c>
      <c r="N55" s="1702" t="s">
        <v>512</v>
      </c>
      <c r="O55" s="1702" t="s">
        <v>470</v>
      </c>
      <c r="P55" s="1702" t="s">
        <v>470</v>
      </c>
      <c r="Q55" s="1702" t="s">
        <v>470</v>
      </c>
      <c r="R55" s="1702" t="s">
        <v>470</v>
      </c>
      <c r="S55" s="1703"/>
    </row>
    <row r="56" spans="2:19" x14ac:dyDescent="0.25">
      <c r="B56" s="1729" t="s">
        <v>514</v>
      </c>
      <c r="E56" s="1730">
        <v>12000000</v>
      </c>
      <c r="F56" s="1731">
        <f>0.5*E56</f>
        <v>6000000</v>
      </c>
      <c r="G56" s="1662">
        <f t="shared" si="4"/>
        <v>6000000</v>
      </c>
      <c r="H56" s="1732" t="s">
        <v>472</v>
      </c>
      <c r="N56" s="1711" t="s">
        <v>515</v>
      </c>
      <c r="O56" s="1711" t="s">
        <v>470</v>
      </c>
      <c r="P56" s="1711" t="s">
        <v>470</v>
      </c>
      <c r="Q56" s="1711" t="s">
        <v>470</v>
      </c>
      <c r="R56" s="1711" t="s">
        <v>470</v>
      </c>
      <c r="S56" s="1712"/>
    </row>
    <row r="57" spans="2:19" x14ac:dyDescent="0.25">
      <c r="B57" s="1657" t="s">
        <v>516</v>
      </c>
      <c r="E57" s="1733">
        <v>4100000</v>
      </c>
      <c r="F57" s="1728">
        <f>0.25*E57</f>
        <v>1025000</v>
      </c>
      <c r="G57" s="1662">
        <f t="shared" si="4"/>
        <v>3075000</v>
      </c>
      <c r="H57" s="1653" t="s">
        <v>472</v>
      </c>
      <c r="N57" s="1711" t="s">
        <v>512</v>
      </c>
      <c r="O57" s="1711" t="s">
        <v>470</v>
      </c>
      <c r="P57" s="1711" t="s">
        <v>470</v>
      </c>
      <c r="Q57" s="1711" t="s">
        <v>470</v>
      </c>
      <c r="R57" s="1711" t="s">
        <v>470</v>
      </c>
      <c r="S57" s="1712"/>
    </row>
    <row r="58" spans="2:19" x14ac:dyDescent="0.25">
      <c r="B58" s="1671" t="s">
        <v>517</v>
      </c>
      <c r="E58" s="1734">
        <v>2900000</v>
      </c>
      <c r="F58" s="1726">
        <f>0.25*E58</f>
        <v>725000</v>
      </c>
      <c r="G58" s="1662">
        <f t="shared" si="4"/>
        <v>2175000</v>
      </c>
      <c r="H58" s="1704" t="s">
        <v>472</v>
      </c>
      <c r="N58" s="1711" t="s">
        <v>512</v>
      </c>
      <c r="O58" s="1711" t="s">
        <v>470</v>
      </c>
      <c r="P58" s="1711" t="s">
        <v>470</v>
      </c>
      <c r="Q58" s="1711" t="s">
        <v>470</v>
      </c>
      <c r="R58" s="1711" t="s">
        <v>470</v>
      </c>
      <c r="S58" s="1712"/>
    </row>
    <row r="59" spans="2:19" ht="14.25" thickBot="1" x14ac:dyDescent="0.3">
      <c r="B59" s="1698" t="s">
        <v>518</v>
      </c>
      <c r="E59" s="1735">
        <v>2900000</v>
      </c>
      <c r="F59" s="1736">
        <f>0.25*E59</f>
        <v>725000</v>
      </c>
      <c r="G59" s="1737">
        <f t="shared" si="4"/>
        <v>2175000</v>
      </c>
      <c r="H59" s="1693" t="s">
        <v>472</v>
      </c>
      <c r="N59" s="1738" t="s">
        <v>512</v>
      </c>
      <c r="O59" s="1722" t="s">
        <v>470</v>
      </c>
      <c r="P59" s="1722" t="s">
        <v>470</v>
      </c>
      <c r="Q59" s="1722" t="s">
        <v>470</v>
      </c>
      <c r="R59" s="1722" t="s">
        <v>470</v>
      </c>
      <c r="S59" s="1723"/>
    </row>
    <row r="60" spans="2:19" x14ac:dyDescent="0.25">
      <c r="E60" s="1700"/>
      <c r="F60" s="1700"/>
      <c r="G60" s="1700"/>
    </row>
    <row r="61" spans="2:19" x14ac:dyDescent="0.25">
      <c r="B61" s="1636" t="s">
        <v>499</v>
      </c>
      <c r="E61" s="1700">
        <f>SUM(E54:E59)</f>
        <v>37700000</v>
      </c>
      <c r="F61" s="1700">
        <f>SUM(F54:F59)</f>
        <v>12425000</v>
      </c>
      <c r="G61" s="1700">
        <f>SUM(G54:G59)</f>
        <v>25275000</v>
      </c>
      <c r="H61" s="1700"/>
      <c r="I61" s="1700">
        <f>SUM(N55:N59)</f>
        <v>0</v>
      </c>
    </row>
    <row r="64" spans="2:19" ht="14.25" thickBot="1" x14ac:dyDescent="0.3">
      <c r="B64" s="1638" t="s">
        <v>519</v>
      </c>
      <c r="F64" s="1700"/>
    </row>
    <row r="65" spans="2:18" ht="14.25" thickBot="1" x14ac:dyDescent="0.3">
      <c r="B65" s="1649"/>
      <c r="E65" s="1645" t="s">
        <v>453</v>
      </c>
      <c r="F65" s="1724" t="s">
        <v>510</v>
      </c>
      <c r="G65" s="1724" t="s">
        <v>455</v>
      </c>
      <c r="H65" s="1646" t="s">
        <v>456</v>
      </c>
      <c r="I65" s="1646" t="s">
        <v>457</v>
      </c>
      <c r="J65" s="1701" t="s">
        <v>458</v>
      </c>
      <c r="M65" s="1646" t="s">
        <v>462</v>
      </c>
      <c r="N65" s="1646" t="s">
        <v>463</v>
      </c>
      <c r="O65" s="1646" t="s">
        <v>464</v>
      </c>
      <c r="P65" s="1646" t="s">
        <v>465</v>
      </c>
      <c r="Q65" s="1701" t="s">
        <v>182</v>
      </c>
      <c r="R65" s="1701" t="s">
        <v>466</v>
      </c>
    </row>
    <row r="66" spans="2:18" x14ac:dyDescent="0.25">
      <c r="B66" s="1671" t="s">
        <v>520</v>
      </c>
      <c r="E66" s="1725">
        <v>24000000</v>
      </c>
      <c r="F66" s="1726">
        <f>0.8*E66</f>
        <v>19200000</v>
      </c>
      <c r="G66" s="1725">
        <v>24000000</v>
      </c>
      <c r="H66" s="1662">
        <f t="shared" ref="H66:H73" si="5">E66-F66</f>
        <v>4800000</v>
      </c>
      <c r="I66" s="1665">
        <f t="shared" ref="I66:I73" si="6">G66-F66</f>
        <v>4800000</v>
      </c>
      <c r="J66" s="1739" t="s">
        <v>468</v>
      </c>
      <c r="M66" s="1702" t="s">
        <v>512</v>
      </c>
      <c r="N66" s="1702" t="s">
        <v>470</v>
      </c>
      <c r="O66" s="1702" t="s">
        <v>470</v>
      </c>
      <c r="P66" s="1702" t="s">
        <v>470</v>
      </c>
      <c r="Q66" s="1702" t="s">
        <v>470</v>
      </c>
      <c r="R66" s="1703">
        <v>2023</v>
      </c>
    </row>
    <row r="67" spans="2:18" ht="27" x14ac:dyDescent="0.25">
      <c r="B67" s="1740" t="s">
        <v>662</v>
      </c>
      <c r="E67" s="1727">
        <v>16000000</v>
      </c>
      <c r="F67" s="1728">
        <f>0.6*E67</f>
        <v>9600000</v>
      </c>
      <c r="G67" s="1727">
        <v>16000000</v>
      </c>
      <c r="H67" s="1662">
        <f t="shared" si="5"/>
        <v>6400000</v>
      </c>
      <c r="I67" s="1652">
        <f t="shared" si="6"/>
        <v>6400000</v>
      </c>
      <c r="J67" s="1741" t="s">
        <v>472</v>
      </c>
      <c r="M67" s="1702"/>
      <c r="N67" s="1702"/>
      <c r="O67" s="1702"/>
      <c r="P67" s="1702"/>
      <c r="Q67" s="1702"/>
      <c r="R67" s="1703">
        <v>2020</v>
      </c>
    </row>
    <row r="68" spans="2:18" x14ac:dyDescent="0.25">
      <c r="B68" s="1657" t="s">
        <v>582</v>
      </c>
      <c r="E68" s="1727">
        <v>14000000</v>
      </c>
      <c r="F68" s="1728">
        <f>0.6*E68</f>
        <v>8400000</v>
      </c>
      <c r="G68" s="1727">
        <v>14000000</v>
      </c>
      <c r="H68" s="1662">
        <f t="shared" si="5"/>
        <v>5600000</v>
      </c>
      <c r="I68" s="1652">
        <f t="shared" si="6"/>
        <v>5600000</v>
      </c>
      <c r="J68" s="1741" t="s">
        <v>472</v>
      </c>
      <c r="M68" s="1702"/>
      <c r="N68" s="1702"/>
      <c r="O68" s="1702"/>
      <c r="P68" s="1702"/>
      <c r="Q68" s="1702"/>
      <c r="R68" s="1703">
        <v>2019</v>
      </c>
    </row>
    <row r="69" spans="2:18" x14ac:dyDescent="0.25">
      <c r="B69" s="1657" t="s">
        <v>521</v>
      </c>
      <c r="E69" s="1727">
        <v>2000000</v>
      </c>
      <c r="F69" s="1728">
        <f>0.5*E69</f>
        <v>1000000</v>
      </c>
      <c r="G69" s="1727">
        <v>2000000</v>
      </c>
      <c r="H69" s="1652">
        <f t="shared" si="5"/>
        <v>1000000</v>
      </c>
      <c r="I69" s="1652">
        <f t="shared" si="6"/>
        <v>1000000</v>
      </c>
      <c r="J69" s="1741" t="s">
        <v>472</v>
      </c>
      <c r="M69" s="1702" t="s">
        <v>522</v>
      </c>
      <c r="N69" s="1702" t="s">
        <v>474</v>
      </c>
      <c r="O69" s="1702" t="s">
        <v>474</v>
      </c>
      <c r="P69" s="1702" t="s">
        <v>474</v>
      </c>
      <c r="Q69" s="1702" t="s">
        <v>474</v>
      </c>
      <c r="R69" s="1703">
        <v>2020</v>
      </c>
    </row>
    <row r="70" spans="2:18" x14ac:dyDescent="0.25">
      <c r="B70" s="1657" t="s">
        <v>1305</v>
      </c>
      <c r="E70" s="1727">
        <v>800000</v>
      </c>
      <c r="F70" s="1728">
        <f>+E70*0.95</f>
        <v>760000</v>
      </c>
      <c r="G70" s="1727">
        <v>800000</v>
      </c>
      <c r="H70" s="1652">
        <f>+E70-F70</f>
        <v>40000</v>
      </c>
      <c r="I70" s="1652">
        <v>40000</v>
      </c>
      <c r="J70" s="1741"/>
      <c r="M70" s="1702"/>
      <c r="N70" s="1702"/>
      <c r="O70" s="1702"/>
      <c r="P70" s="1702"/>
      <c r="Q70" s="1702"/>
      <c r="R70" s="1703"/>
    </row>
    <row r="71" spans="2:18" x14ac:dyDescent="0.25">
      <c r="B71" s="1742" t="s">
        <v>663</v>
      </c>
      <c r="E71" s="1743">
        <v>30000000</v>
      </c>
      <c r="F71" s="1731">
        <v>0</v>
      </c>
      <c r="G71" s="1743">
        <v>15000000</v>
      </c>
      <c r="H71" s="1662">
        <f t="shared" si="5"/>
        <v>30000000</v>
      </c>
      <c r="I71" s="1744">
        <f t="shared" si="6"/>
        <v>15000000</v>
      </c>
      <c r="J71" s="1745" t="s">
        <v>472</v>
      </c>
      <c r="M71" s="1702"/>
      <c r="N71" s="1702"/>
      <c r="O71" s="1702"/>
      <c r="P71" s="1702"/>
      <c r="Q71" s="1702"/>
      <c r="R71" s="1703">
        <v>2019</v>
      </c>
    </row>
    <row r="72" spans="2:18" ht="27" x14ac:dyDescent="0.25">
      <c r="B72" s="1746" t="s">
        <v>664</v>
      </c>
      <c r="E72" s="1725">
        <v>8000000</v>
      </c>
      <c r="F72" s="1726">
        <v>2500000</v>
      </c>
      <c r="G72" s="1725">
        <v>8000000</v>
      </c>
      <c r="H72" s="1665">
        <f t="shared" si="5"/>
        <v>5500000</v>
      </c>
      <c r="I72" s="1665">
        <f t="shared" si="6"/>
        <v>5500000</v>
      </c>
      <c r="J72" s="1739" t="s">
        <v>472</v>
      </c>
      <c r="M72" s="1702" t="s">
        <v>512</v>
      </c>
      <c r="N72" s="1702" t="s">
        <v>470</v>
      </c>
      <c r="O72" s="1702" t="s">
        <v>470</v>
      </c>
      <c r="P72" s="1702" t="s">
        <v>470</v>
      </c>
      <c r="Q72" s="1702" t="s">
        <v>470</v>
      </c>
      <c r="R72" s="1703">
        <v>2020</v>
      </c>
    </row>
    <row r="73" spans="2:18" ht="14.25" thickBot="1" x14ac:dyDescent="0.3">
      <c r="B73" s="1747" t="s">
        <v>523</v>
      </c>
      <c r="E73" s="1748">
        <v>3000000</v>
      </c>
      <c r="F73" s="1749">
        <f>0.5*E73</f>
        <v>1500000</v>
      </c>
      <c r="G73" s="1748">
        <v>3000000</v>
      </c>
      <c r="H73" s="1720">
        <f t="shared" si="5"/>
        <v>1500000</v>
      </c>
      <c r="I73" s="1720">
        <f t="shared" si="6"/>
        <v>1500000</v>
      </c>
      <c r="J73" s="1750" t="s">
        <v>472</v>
      </c>
      <c r="M73" s="1711" t="s">
        <v>515</v>
      </c>
      <c r="N73" s="1711" t="s">
        <v>470</v>
      </c>
      <c r="O73" s="1711" t="s">
        <v>470</v>
      </c>
      <c r="P73" s="1711" t="s">
        <v>470</v>
      </c>
      <c r="Q73" s="1711" t="s">
        <v>470</v>
      </c>
      <c r="R73" s="1712">
        <v>2020</v>
      </c>
    </row>
    <row r="74" spans="2:18" x14ac:dyDescent="0.25">
      <c r="E74" s="1700"/>
      <c r="F74" s="1700"/>
      <c r="G74" s="1700"/>
      <c r="H74" s="1700"/>
      <c r="I74" s="1700"/>
    </row>
    <row r="75" spans="2:18" x14ac:dyDescent="0.25">
      <c r="B75" s="1636" t="s">
        <v>499</v>
      </c>
      <c r="E75" s="1700">
        <f>SUM(E66:E73)</f>
        <v>97800000</v>
      </c>
      <c r="F75" s="1700">
        <f>SUM(F66:F73)</f>
        <v>42960000</v>
      </c>
      <c r="G75" s="1700">
        <f>SUM(G66:G73)</f>
        <v>82800000</v>
      </c>
      <c r="H75" s="1700">
        <f>SUM(H66:H73)</f>
        <v>54840000</v>
      </c>
      <c r="I75" s="1700">
        <f>SUM(I66:I73)</f>
        <v>39840000</v>
      </c>
      <c r="J75" s="1700"/>
    </row>
    <row r="77" spans="2:18" hidden="1" x14ac:dyDescent="0.25"/>
    <row r="78" spans="2:18" ht="14.25" thickBot="1" x14ac:dyDescent="0.3">
      <c r="B78" s="1638" t="s">
        <v>524</v>
      </c>
      <c r="F78" s="1700"/>
    </row>
    <row r="79" spans="2:18" ht="14.25" thickBot="1" x14ac:dyDescent="0.3">
      <c r="B79" s="1649"/>
      <c r="E79" s="1645" t="s">
        <v>453</v>
      </c>
      <c r="F79" s="1724" t="s">
        <v>510</v>
      </c>
      <c r="G79" s="1646" t="s">
        <v>501</v>
      </c>
      <c r="H79" s="1701" t="s">
        <v>458</v>
      </c>
      <c r="M79" s="1646" t="s">
        <v>462</v>
      </c>
      <c r="N79" s="1646" t="s">
        <v>463</v>
      </c>
      <c r="O79" s="1646" t="s">
        <v>464</v>
      </c>
      <c r="P79" s="1646" t="s">
        <v>465</v>
      </c>
      <c r="Q79" s="1701" t="s">
        <v>182</v>
      </c>
      <c r="R79" s="1701" t="s">
        <v>466</v>
      </c>
    </row>
    <row r="80" spans="2:18" x14ac:dyDescent="0.25">
      <c r="B80" s="1671" t="s">
        <v>1011</v>
      </c>
      <c r="E80" s="1725">
        <v>23000000</v>
      </c>
      <c r="F80" s="1726"/>
      <c r="G80" s="1665">
        <v>2000000</v>
      </c>
      <c r="H80" s="1739" t="s">
        <v>472</v>
      </c>
      <c r="M80" s="1702"/>
      <c r="N80" s="1702"/>
      <c r="O80" s="1702"/>
      <c r="P80" s="1702"/>
      <c r="Q80" s="1702"/>
      <c r="R80" s="1703">
        <v>2020</v>
      </c>
    </row>
    <row r="81" spans="2:18" x14ac:dyDescent="0.25">
      <c r="B81" s="1657" t="s">
        <v>525</v>
      </c>
      <c r="E81" s="1727">
        <v>1600000</v>
      </c>
      <c r="F81" s="1728">
        <v>0</v>
      </c>
      <c r="G81" s="1662">
        <f t="shared" ref="G81:G88" si="7">E81-F81</f>
        <v>1600000</v>
      </c>
      <c r="H81" s="1741" t="s">
        <v>472</v>
      </c>
      <c r="M81" s="1702" t="s">
        <v>512</v>
      </c>
      <c r="N81" s="1702" t="s">
        <v>470</v>
      </c>
      <c r="O81" s="1702" t="s">
        <v>470</v>
      </c>
      <c r="P81" s="1702" t="s">
        <v>470</v>
      </c>
      <c r="Q81" s="1702" t="s">
        <v>470</v>
      </c>
      <c r="R81" s="1703">
        <v>2020</v>
      </c>
    </row>
    <row r="82" spans="2:18" x14ac:dyDescent="0.25">
      <c r="B82" s="1671" t="s">
        <v>526</v>
      </c>
      <c r="E82" s="1725">
        <v>18000000</v>
      </c>
      <c r="F82" s="1726">
        <f>0.5*E82</f>
        <v>9000000</v>
      </c>
      <c r="G82" s="1665">
        <f t="shared" si="7"/>
        <v>9000000</v>
      </c>
      <c r="H82" s="1739" t="s">
        <v>472</v>
      </c>
      <c r="M82" s="1702" t="s">
        <v>512</v>
      </c>
      <c r="N82" s="1702" t="s">
        <v>474</v>
      </c>
      <c r="O82" s="1702" t="s">
        <v>474</v>
      </c>
      <c r="P82" s="1702" t="s">
        <v>474</v>
      </c>
      <c r="Q82" s="1702" t="s">
        <v>474</v>
      </c>
      <c r="R82" s="1703">
        <v>2020</v>
      </c>
    </row>
    <row r="83" spans="2:18" ht="27" x14ac:dyDescent="0.25">
      <c r="B83" s="1751" t="s">
        <v>665</v>
      </c>
      <c r="E83" s="1752"/>
      <c r="F83" s="1753"/>
      <c r="G83" s="1754">
        <v>3500000</v>
      </c>
      <c r="H83" s="1703" t="s">
        <v>472</v>
      </c>
      <c r="M83" s="1702"/>
      <c r="N83" s="1702"/>
      <c r="O83" s="1702"/>
      <c r="P83" s="1702"/>
      <c r="Q83" s="1702"/>
      <c r="R83" s="1703">
        <v>2020</v>
      </c>
    </row>
    <row r="84" spans="2:18" x14ac:dyDescent="0.25">
      <c r="B84" s="1671" t="s">
        <v>666</v>
      </c>
      <c r="E84" s="1725">
        <v>450000000</v>
      </c>
      <c r="F84" s="1726">
        <f>0.85*E84</f>
        <v>382500000</v>
      </c>
      <c r="G84" s="1665">
        <f t="shared" si="7"/>
        <v>67500000</v>
      </c>
      <c r="H84" s="1739" t="s">
        <v>667</v>
      </c>
      <c r="M84" s="1702"/>
      <c r="N84" s="1702"/>
      <c r="O84" s="1702"/>
      <c r="P84" s="1702"/>
      <c r="Q84" s="1702"/>
      <c r="R84" s="1703">
        <v>2020</v>
      </c>
    </row>
    <row r="85" spans="2:18" x14ac:dyDescent="0.25">
      <c r="B85" s="1671" t="s">
        <v>527</v>
      </c>
      <c r="E85" s="1725">
        <v>8500000</v>
      </c>
      <c r="F85" s="1726">
        <v>3500000</v>
      </c>
      <c r="G85" s="1665">
        <f>E85-F85</f>
        <v>5000000</v>
      </c>
      <c r="H85" s="1739" t="s">
        <v>472</v>
      </c>
      <c r="M85" s="1702"/>
      <c r="N85" s="1702"/>
      <c r="O85" s="1702"/>
      <c r="P85" s="1702"/>
      <c r="Q85" s="1702"/>
      <c r="R85" s="1703">
        <v>2021</v>
      </c>
    </row>
    <row r="86" spans="2:18" x14ac:dyDescent="0.25">
      <c r="B86" s="1671" t="s">
        <v>1306</v>
      </c>
      <c r="E86" s="1725">
        <v>4800000</v>
      </c>
      <c r="F86" s="1726">
        <v>2400000</v>
      </c>
      <c r="G86" s="1665">
        <v>2400000</v>
      </c>
      <c r="H86" s="1739"/>
      <c r="M86" s="1702"/>
      <c r="N86" s="1702"/>
      <c r="O86" s="1702"/>
      <c r="P86" s="1702"/>
      <c r="Q86" s="1702"/>
      <c r="R86" s="1703"/>
    </row>
    <row r="87" spans="2:18" x14ac:dyDescent="0.25">
      <c r="B87" s="1657" t="s">
        <v>528</v>
      </c>
      <c r="E87" s="1727">
        <v>9300000</v>
      </c>
      <c r="F87" s="1728">
        <v>4500000</v>
      </c>
      <c r="G87" s="1652">
        <f t="shared" si="7"/>
        <v>4800000</v>
      </c>
      <c r="H87" s="1741" t="s">
        <v>472</v>
      </c>
      <c r="M87" s="1702" t="s">
        <v>512</v>
      </c>
      <c r="N87" s="1702" t="s">
        <v>470</v>
      </c>
      <c r="O87" s="1702" t="s">
        <v>474</v>
      </c>
      <c r="P87" s="1702" t="s">
        <v>474</v>
      </c>
      <c r="Q87" s="1702" t="s">
        <v>474</v>
      </c>
      <c r="R87" s="1703">
        <v>2020</v>
      </c>
    </row>
    <row r="88" spans="2:18" ht="14.25" thickBot="1" x14ac:dyDescent="0.3">
      <c r="B88" s="1755" t="s">
        <v>529</v>
      </c>
      <c r="E88" s="1756">
        <v>1000000</v>
      </c>
      <c r="F88" s="1757">
        <v>0</v>
      </c>
      <c r="G88" s="1758">
        <f t="shared" si="7"/>
        <v>1000000</v>
      </c>
      <c r="H88" s="1759" t="s">
        <v>472</v>
      </c>
      <c r="M88" s="1711" t="s">
        <v>515</v>
      </c>
      <c r="N88" s="1711" t="s">
        <v>470</v>
      </c>
      <c r="O88" s="1711" t="s">
        <v>470</v>
      </c>
      <c r="P88" s="1711" t="s">
        <v>470</v>
      </c>
      <c r="Q88" s="1711" t="s">
        <v>470</v>
      </c>
      <c r="R88" s="1712">
        <v>2021</v>
      </c>
    </row>
    <row r="89" spans="2:18" x14ac:dyDescent="0.25">
      <c r="E89" s="1700"/>
      <c r="F89" s="1700"/>
      <c r="G89" s="1700"/>
    </row>
    <row r="90" spans="2:18" x14ac:dyDescent="0.25">
      <c r="B90" s="1636" t="s">
        <v>499</v>
      </c>
      <c r="E90" s="1700">
        <f>SUM(E80:E88)</f>
        <v>516200000</v>
      </c>
      <c r="F90" s="1700">
        <f>SUM(F80:F88)</f>
        <v>401900000</v>
      </c>
      <c r="G90" s="1700">
        <f>SUM(G80:G88)</f>
        <v>96800000</v>
      </c>
      <c r="H90" s="1700"/>
    </row>
    <row r="91" spans="2:18" x14ac:dyDescent="0.25">
      <c r="B91" s="1636"/>
      <c r="E91" s="1700"/>
      <c r="F91" s="1700"/>
      <c r="G91" s="1700"/>
      <c r="H91" s="1700"/>
    </row>
    <row r="92" spans="2:18" x14ac:dyDescent="0.25">
      <c r="C92" s="1760" t="s">
        <v>530</v>
      </c>
      <c r="D92" s="1760" t="s">
        <v>531</v>
      </c>
      <c r="E92" s="1760"/>
    </row>
    <row r="93" spans="2:18" x14ac:dyDescent="0.25">
      <c r="B93" s="1636" t="s">
        <v>532</v>
      </c>
      <c r="C93" s="1700">
        <f>E36+E50+E61+E75+E90</f>
        <v>872456238.42000008</v>
      </c>
      <c r="D93" s="1700">
        <f>SUM(F36,I36,F50,I50,F61,G61,F75,I75,F90,G90)</f>
        <v>707343000</v>
      </c>
      <c r="E93" s="1700"/>
      <c r="G93" s="1700">
        <f>+G81+H66+H67+H68+H71+G61</f>
        <v>73675000</v>
      </c>
    </row>
    <row r="94" spans="2:18" x14ac:dyDescent="0.25">
      <c r="B94" s="1636" t="s">
        <v>533</v>
      </c>
      <c r="C94" s="1700">
        <f>F36+F50+F61+F75+F90</f>
        <v>498785000</v>
      </c>
      <c r="D94" s="1700">
        <f>F36+F50+F61+F75+F90</f>
        <v>498785000</v>
      </c>
      <c r="E94" s="1700"/>
    </row>
    <row r="95" spans="2:18" x14ac:dyDescent="0.25">
      <c r="B95" s="1636" t="s">
        <v>534</v>
      </c>
      <c r="C95" s="1700">
        <f>C93-C94</f>
        <v>373671238.42000008</v>
      </c>
      <c r="D95" s="1700">
        <f>D93-D94</f>
        <v>208558000</v>
      </c>
      <c r="E95" s="1700"/>
    </row>
    <row r="96" spans="2:18" x14ac:dyDescent="0.25">
      <c r="B96" s="1761" t="s">
        <v>535</v>
      </c>
      <c r="C96" s="1762">
        <f>H36</f>
        <v>116411238.42</v>
      </c>
      <c r="D96" s="1762">
        <f>I36</f>
        <v>34543000</v>
      </c>
      <c r="E96" s="1762"/>
    </row>
    <row r="97" spans="2:5" x14ac:dyDescent="0.25">
      <c r="B97" s="1761" t="s">
        <v>536</v>
      </c>
      <c r="C97" s="1762">
        <f>H50</f>
        <v>17500000</v>
      </c>
      <c r="D97" s="1762">
        <f>I50</f>
        <v>12100000</v>
      </c>
      <c r="E97" s="1762"/>
    </row>
    <row r="98" spans="2:5" x14ac:dyDescent="0.25">
      <c r="B98" s="1761" t="s">
        <v>537</v>
      </c>
      <c r="C98" s="1762">
        <f>H75</f>
        <v>54840000</v>
      </c>
      <c r="D98" s="1762">
        <f>H75</f>
        <v>54840000</v>
      </c>
      <c r="E98" s="1762"/>
    </row>
    <row r="99" spans="2:5" x14ac:dyDescent="0.25">
      <c r="B99" s="1761" t="s">
        <v>538</v>
      </c>
      <c r="C99" s="1762">
        <f>G90</f>
        <v>96800000</v>
      </c>
      <c r="D99" s="1762">
        <f>G90</f>
        <v>96800000</v>
      </c>
      <c r="E99" s="1762"/>
    </row>
    <row r="100" spans="2:5" x14ac:dyDescent="0.25">
      <c r="B100" s="1761" t="s">
        <v>539</v>
      </c>
      <c r="C100" s="1762">
        <f>G61</f>
        <v>25275000</v>
      </c>
      <c r="D100" s="1762">
        <f>G61</f>
        <v>25275000</v>
      </c>
      <c r="E100" s="1762"/>
    </row>
    <row r="102" spans="2:5" x14ac:dyDescent="0.25">
      <c r="B102" s="1636" t="s">
        <v>540</v>
      </c>
      <c r="C102" s="1700">
        <v>40000000</v>
      </c>
      <c r="D102" s="1700">
        <f>C102</f>
        <v>40000000</v>
      </c>
      <c r="E102" s="1700"/>
    </row>
    <row r="103" spans="2:5" x14ac:dyDescent="0.25">
      <c r="B103" s="1636" t="s">
        <v>668</v>
      </c>
      <c r="C103" s="1700">
        <v>20000000</v>
      </c>
      <c r="D103" s="1700">
        <v>20000000</v>
      </c>
      <c r="E103" s="1700"/>
    </row>
    <row r="104" spans="2:5" x14ac:dyDescent="0.25">
      <c r="B104" s="1636" t="s">
        <v>669</v>
      </c>
      <c r="C104" s="1700">
        <v>20000000</v>
      </c>
      <c r="D104" s="1700">
        <v>20000000</v>
      </c>
      <c r="E104" s="1700"/>
    </row>
    <row r="106" spans="2:5" x14ac:dyDescent="0.25">
      <c r="B106" s="1636" t="s">
        <v>541</v>
      </c>
      <c r="C106" s="1763">
        <f>C95-SUM(C102:C104)</f>
        <v>293671238.42000008</v>
      </c>
      <c r="D106" s="1763">
        <f>D95-SUM(D102:D104)</f>
        <v>128558000</v>
      </c>
      <c r="E106" s="1763"/>
    </row>
    <row r="108" spans="2:5" x14ac:dyDescent="0.25">
      <c r="B108" s="1636" t="s">
        <v>542</v>
      </c>
    </row>
    <row r="109" spans="2:5" x14ac:dyDescent="0.25">
      <c r="B109" s="1761" t="s">
        <v>543</v>
      </c>
      <c r="C109" s="1700">
        <v>10000000</v>
      </c>
      <c r="D109" s="1700">
        <v>10000000</v>
      </c>
      <c r="E109" s="1700"/>
    </row>
    <row r="110" spans="2:5" x14ac:dyDescent="0.25">
      <c r="B110" s="1761" t="s">
        <v>544</v>
      </c>
      <c r="C110" s="1700">
        <f>35000000</f>
        <v>35000000</v>
      </c>
      <c r="D110" s="1700">
        <f>35000000</f>
        <v>35000000</v>
      </c>
      <c r="E110" s="1700"/>
    </row>
    <row r="111" spans="2:5" x14ac:dyDescent="0.25">
      <c r="B111" s="1761" t="s">
        <v>545</v>
      </c>
      <c r="C111" s="1764">
        <f>33000*1800*0.7</f>
        <v>41580000</v>
      </c>
      <c r="D111" s="1764">
        <f>33000*1800*0.7</f>
        <v>41580000</v>
      </c>
      <c r="E111" s="1764"/>
    </row>
    <row r="112" spans="2:5" x14ac:dyDescent="0.25">
      <c r="B112" s="1761" t="s">
        <v>546</v>
      </c>
      <c r="C112" s="1700">
        <f>15000*780</f>
        <v>11700000</v>
      </c>
      <c r="D112" s="1700">
        <f>15000*780</f>
        <v>11700000</v>
      </c>
      <c r="E112" s="1700"/>
    </row>
    <row r="113" spans="2:5" x14ac:dyDescent="0.25">
      <c r="B113" s="1764"/>
      <c r="C113" s="1700"/>
      <c r="D113" s="1700"/>
      <c r="E113" s="1700"/>
    </row>
    <row r="114" spans="2:5" x14ac:dyDescent="0.25">
      <c r="B114" s="1636" t="s">
        <v>547</v>
      </c>
      <c r="C114" s="1700">
        <f>SUM(C109:C110,C112)</f>
        <v>56700000</v>
      </c>
      <c r="D114" s="1700">
        <f>SUM(D109:D110,D112)</f>
        <v>56700000</v>
      </c>
      <c r="E114" s="1700"/>
    </row>
    <row r="115" spans="2:5" x14ac:dyDescent="0.25">
      <c r="B115" s="1636" t="s">
        <v>548</v>
      </c>
      <c r="C115" s="1700">
        <f>SUM(C109,C111,C112)</f>
        <v>63280000</v>
      </c>
      <c r="D115" s="1700">
        <f>SUM(D109,D111,D112)</f>
        <v>63280000</v>
      </c>
      <c r="E115" s="1700"/>
    </row>
    <row r="116" spans="2:5" x14ac:dyDescent="0.25">
      <c r="C116" s="1700"/>
      <c r="D116" s="1700"/>
      <c r="E116" s="1700"/>
    </row>
    <row r="117" spans="2:5" x14ac:dyDescent="0.25">
      <c r="B117" s="1636" t="s">
        <v>549</v>
      </c>
      <c r="C117" s="1700">
        <v>77000000</v>
      </c>
      <c r="D117" s="1700">
        <v>77000000</v>
      </c>
      <c r="E117" s="1700"/>
    </row>
    <row r="118" spans="2:5" x14ac:dyDescent="0.25">
      <c r="B118" s="1636" t="s">
        <v>550</v>
      </c>
      <c r="C118" s="1700">
        <v>145000000</v>
      </c>
      <c r="D118" s="1700">
        <v>145000000</v>
      </c>
      <c r="E118" s="1700"/>
    </row>
    <row r="120" spans="2:5" x14ac:dyDescent="0.25">
      <c r="B120" s="1636" t="s">
        <v>551</v>
      </c>
      <c r="C120" s="1700">
        <f>C118-C117</f>
        <v>68000000</v>
      </c>
      <c r="D120" s="1700">
        <f>D118-D117</f>
        <v>68000000</v>
      </c>
      <c r="E120" s="1700"/>
    </row>
    <row r="121" spans="2:5" x14ac:dyDescent="0.25">
      <c r="B121" s="626" t="s">
        <v>552</v>
      </c>
      <c r="C121" s="1700">
        <f>4*10908000</f>
        <v>43632000</v>
      </c>
      <c r="D121" s="1700">
        <f>4*10908000</f>
        <v>43632000</v>
      </c>
      <c r="E121" s="1700"/>
    </row>
    <row r="122" spans="2:5" x14ac:dyDescent="0.25">
      <c r="C122" s="1700"/>
      <c r="D122" s="1700"/>
      <c r="E122" s="1700"/>
    </row>
    <row r="123" spans="2:5" x14ac:dyDescent="0.25">
      <c r="B123" s="1636" t="s">
        <v>553</v>
      </c>
      <c r="C123" s="1763">
        <f>SUM(C120:C121)</f>
        <v>111632000</v>
      </c>
      <c r="D123" s="1763">
        <f>SUM(D120:D121)</f>
        <v>111632000</v>
      </c>
      <c r="E123" s="1763"/>
    </row>
    <row r="125" spans="2:5" x14ac:dyDescent="0.25">
      <c r="B125" s="1636" t="s">
        <v>554</v>
      </c>
      <c r="C125" s="1765">
        <f>C123-C106</f>
        <v>-182039238.42000008</v>
      </c>
      <c r="D125" s="1765">
        <f>D123-D106</f>
        <v>-16926000</v>
      </c>
      <c r="E125" s="1765"/>
    </row>
    <row r="127" spans="2:5" x14ac:dyDescent="0.25">
      <c r="B127" s="1636" t="s">
        <v>670</v>
      </c>
    </row>
    <row r="129" spans="2:4" x14ac:dyDescent="0.25">
      <c r="B129" s="1636" t="s">
        <v>671</v>
      </c>
      <c r="C129" s="1636" t="s">
        <v>672</v>
      </c>
      <c r="D129" s="1636" t="s">
        <v>501</v>
      </c>
    </row>
    <row r="130" spans="2:4" x14ac:dyDescent="0.25">
      <c r="B130" s="1637"/>
      <c r="C130" s="1762"/>
      <c r="D130" s="1762"/>
    </row>
    <row r="131" spans="2:4" x14ac:dyDescent="0.25">
      <c r="B131" s="1766" t="s">
        <v>661</v>
      </c>
      <c r="C131" s="1767">
        <f>E46</f>
        <v>3000000</v>
      </c>
      <c r="D131" s="1767">
        <f>I46</f>
        <v>1500000</v>
      </c>
    </row>
    <row r="132" spans="2:4" x14ac:dyDescent="0.25">
      <c r="B132" s="1766" t="str">
        <f>B12</f>
        <v>Fibichova</v>
      </c>
      <c r="C132" s="1767">
        <f>E12</f>
        <v>5401730.3999999994</v>
      </c>
      <c r="D132" s="1767">
        <f>I12</f>
        <v>900000</v>
      </c>
    </row>
    <row r="133" spans="2:4" x14ac:dyDescent="0.25">
      <c r="B133" s="1766" t="str">
        <f>B16</f>
        <v>Na Ztraceném Korci</v>
      </c>
      <c r="C133" s="1767">
        <f>E16</f>
        <v>1760368.5</v>
      </c>
      <c r="D133" s="1767">
        <f>I16</f>
        <v>180000</v>
      </c>
    </row>
    <row r="134" spans="2:4" x14ac:dyDescent="0.25">
      <c r="B134" s="1766" t="str">
        <f>B17</f>
        <v>Kupkova</v>
      </c>
      <c r="C134" s="1767">
        <f>E17</f>
        <v>2477003.1</v>
      </c>
      <c r="D134" s="1767">
        <f>I17</f>
        <v>550000</v>
      </c>
    </row>
    <row r="135" spans="2:4" x14ac:dyDescent="0.25">
      <c r="B135" s="1766" t="str">
        <f>B24</f>
        <v>Táboritská</v>
      </c>
      <c r="C135" s="1767">
        <f>E24</f>
        <v>4200000</v>
      </c>
      <c r="D135" s="1767">
        <f>I24</f>
        <v>1500000</v>
      </c>
    </row>
    <row r="136" spans="2:4" x14ac:dyDescent="0.25">
      <c r="B136" s="1766" t="str">
        <f>B29</f>
        <v>šamalová</v>
      </c>
      <c r="C136" s="1767">
        <f>E29</f>
        <v>2809620</v>
      </c>
      <c r="D136" s="1767">
        <f>I29</f>
        <v>480000</v>
      </c>
    </row>
    <row r="137" spans="2:4" x14ac:dyDescent="0.25">
      <c r="B137" s="1766"/>
      <c r="C137" s="1767"/>
      <c r="D137" s="1767"/>
    </row>
    <row r="138" spans="2:4" x14ac:dyDescent="0.25">
      <c r="B138" s="1766" t="str">
        <f>B45</f>
        <v>Cyklostezka - propojení Mánesova - koupaliště - Muchova</v>
      </c>
      <c r="C138" s="1767">
        <f>E45</f>
        <v>2400000</v>
      </c>
      <c r="D138" s="1767">
        <f>I45</f>
        <v>1200000</v>
      </c>
    </row>
    <row r="139" spans="2:4" x14ac:dyDescent="0.25">
      <c r="B139" s="1766" t="s">
        <v>507</v>
      </c>
      <c r="C139" s="1767">
        <f>E47</f>
        <v>3000000</v>
      </c>
      <c r="D139" s="1767">
        <f>I47</f>
        <v>900000</v>
      </c>
    </row>
    <row r="140" spans="2:4" x14ac:dyDescent="0.25">
      <c r="B140" s="1766" t="s">
        <v>508</v>
      </c>
      <c r="C140" s="1767">
        <f>E48</f>
        <v>1400000</v>
      </c>
      <c r="D140" s="1767">
        <f>I48</f>
        <v>400000</v>
      </c>
    </row>
    <row r="141" spans="2:4" x14ac:dyDescent="0.25">
      <c r="B141" s="1766"/>
      <c r="C141" s="1767"/>
      <c r="D141" s="1767"/>
    </row>
    <row r="142" spans="2:4" x14ac:dyDescent="0.25">
      <c r="B142" s="1766" t="s">
        <v>673</v>
      </c>
      <c r="C142" s="1767">
        <f>E85</f>
        <v>8500000</v>
      </c>
      <c r="D142" s="1767">
        <f>G85</f>
        <v>5000000</v>
      </c>
    </row>
    <row r="143" spans="2:4" x14ac:dyDescent="0.25">
      <c r="B143" s="1766" t="str">
        <f>B44</f>
        <v xml:space="preserve">Cyklostezka - přemostění I/12 </v>
      </c>
      <c r="C143" s="1767">
        <f>E44</f>
        <v>12000000</v>
      </c>
      <c r="D143" s="1767">
        <f>I44</f>
        <v>3600000</v>
      </c>
    </row>
    <row r="144" spans="2:4" x14ac:dyDescent="0.25">
      <c r="B144" s="1766" t="str">
        <f>B82</f>
        <v>Zateplení ZŠ Úvaly budova B</v>
      </c>
      <c r="C144" s="1767">
        <f>E82</f>
        <v>18000000</v>
      </c>
      <c r="D144" s="1767">
        <f>G82</f>
        <v>9000000</v>
      </c>
    </row>
    <row r="145" spans="2:4" x14ac:dyDescent="0.25">
      <c r="B145" s="1637"/>
      <c r="C145" s="1762"/>
      <c r="D145" s="1762"/>
    </row>
    <row r="146" spans="2:4" x14ac:dyDescent="0.25">
      <c r="B146" s="1636" t="s">
        <v>674</v>
      </c>
      <c r="C146" s="1762"/>
      <c r="D146" s="1762"/>
    </row>
    <row r="147" spans="2:4" x14ac:dyDescent="0.25">
      <c r="B147" s="1637"/>
      <c r="C147" s="1762"/>
      <c r="D147" s="1762"/>
    </row>
    <row r="148" spans="2:4" x14ac:dyDescent="0.25">
      <c r="B148" s="1768" t="s">
        <v>663</v>
      </c>
      <c r="C148" s="1769">
        <f>E71</f>
        <v>30000000</v>
      </c>
      <c r="D148" s="1769">
        <f>I71</f>
        <v>15000000</v>
      </c>
    </row>
    <row r="149" spans="2:4" x14ac:dyDescent="0.25">
      <c r="B149" s="1768" t="s">
        <v>514</v>
      </c>
      <c r="C149" s="1769">
        <f>E56</f>
        <v>12000000</v>
      </c>
      <c r="D149" s="1769">
        <f>G56</f>
        <v>6000000</v>
      </c>
    </row>
    <row r="150" spans="2:4" x14ac:dyDescent="0.25">
      <c r="B150" s="1637"/>
      <c r="D150" s="1762"/>
    </row>
    <row r="151" spans="2:4" x14ac:dyDescent="0.25">
      <c r="B151" s="1636" t="s">
        <v>554</v>
      </c>
      <c r="D151" s="1770">
        <f>D125+SUM(D131:D144,D148:D149)</f>
        <v>29284000</v>
      </c>
    </row>
    <row r="152" spans="2:4" x14ac:dyDescent="0.25">
      <c r="B152" s="1637"/>
      <c r="D152" s="1762"/>
    </row>
    <row r="153" spans="2:4" x14ac:dyDescent="0.25">
      <c r="B153" s="1637"/>
      <c r="D153" s="1762"/>
    </row>
    <row r="154" spans="2:4" x14ac:dyDescent="0.25">
      <c r="B154" s="1637"/>
      <c r="D154" s="1762"/>
    </row>
    <row r="155" spans="2:4" x14ac:dyDescent="0.25">
      <c r="B155" s="1637"/>
      <c r="D155" s="1762"/>
    </row>
  </sheetData>
  <sheetProtection password="CF71" sheet="1" objects="1" scenarios="1"/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topLeftCell="A43" zoomScale="84" zoomScaleNormal="84" workbookViewId="0">
      <selection activeCell="S16" sqref="R16:S16"/>
    </sheetView>
  </sheetViews>
  <sheetFormatPr defaultColWidth="9.140625" defaultRowHeight="13.5" x14ac:dyDescent="0.25"/>
  <cols>
    <col min="1" max="1" width="5.5703125" style="448" bestFit="1" customWidth="1"/>
    <col min="2" max="2" width="10.85546875" style="481" customWidth="1"/>
    <col min="3" max="3" width="12.42578125" style="448" bestFit="1" customWidth="1"/>
    <col min="4" max="4" width="11.28515625" style="1776" bestFit="1" customWidth="1"/>
    <col min="5" max="5" width="9" style="518" bestFit="1" customWidth="1"/>
    <col min="6" max="7" width="9.140625" style="448"/>
    <col min="8" max="9" width="12.42578125" style="481" bestFit="1" customWidth="1"/>
    <col min="10" max="10" width="9.28515625" style="1776" customWidth="1"/>
    <col min="11" max="11" width="9.140625" style="518" customWidth="1"/>
    <col min="12" max="16384" width="9.140625" style="448"/>
  </cols>
  <sheetData>
    <row r="1" spans="1:13" s="526" customFormat="1" x14ac:dyDescent="0.25">
      <c r="A1" s="472" t="s">
        <v>1203</v>
      </c>
      <c r="B1" s="1771">
        <v>30000000</v>
      </c>
      <c r="C1" s="472"/>
      <c r="D1" s="1772"/>
      <c r="E1" s="1773"/>
      <c r="F1" s="472"/>
      <c r="G1" s="472"/>
      <c r="H1" s="1771">
        <v>90000000</v>
      </c>
      <c r="I1" s="1771"/>
      <c r="J1" s="1772"/>
      <c r="K1" s="1773"/>
      <c r="L1" s="472"/>
      <c r="M1" s="472"/>
    </row>
    <row r="2" spans="1:13" s="526" customFormat="1" x14ac:dyDescent="0.25">
      <c r="A2" s="472"/>
      <c r="B2" s="1771"/>
      <c r="C2" s="472"/>
      <c r="D2" s="1772"/>
      <c r="E2" s="1773"/>
      <c r="F2" s="472"/>
      <c r="G2" s="472"/>
      <c r="H2" s="1771"/>
      <c r="I2" s="1771"/>
      <c r="J2" s="1772"/>
      <c r="K2" s="1773"/>
      <c r="L2" s="472"/>
      <c r="M2" s="472"/>
    </row>
    <row r="3" spans="1:13" s="526" customFormat="1" x14ac:dyDescent="0.25">
      <c r="B3" s="450" t="s">
        <v>1204</v>
      </c>
      <c r="C3" s="451" t="s">
        <v>1205</v>
      </c>
      <c r="D3" s="1774" t="s">
        <v>7</v>
      </c>
      <c r="E3" s="714"/>
      <c r="F3" s="472"/>
      <c r="G3" s="472"/>
      <c r="H3" s="450" t="s">
        <v>1204</v>
      </c>
      <c r="I3" s="451" t="s">
        <v>1205</v>
      </c>
      <c r="J3" s="1774" t="s">
        <v>7</v>
      </c>
      <c r="K3" s="714"/>
      <c r="L3" s="472"/>
      <c r="M3" s="472"/>
    </row>
    <row r="4" spans="1:13" s="446" customFormat="1" x14ac:dyDescent="0.25">
      <c r="B4" s="867"/>
      <c r="C4" s="606"/>
      <c r="D4" s="1775"/>
      <c r="E4" s="517"/>
      <c r="F4" s="448"/>
      <c r="G4" s="448"/>
      <c r="H4" s="527"/>
      <c r="I4" s="527"/>
      <c r="J4" s="668"/>
      <c r="K4" s="517"/>
      <c r="L4" s="448"/>
      <c r="M4" s="448"/>
    </row>
    <row r="5" spans="1:13" s="446" customFormat="1" x14ac:dyDescent="0.25">
      <c r="A5" s="446">
        <v>2019</v>
      </c>
      <c r="B5" s="527">
        <v>30000000</v>
      </c>
      <c r="D5" s="668">
        <f>+B5*0.0251</f>
        <v>753000</v>
      </c>
      <c r="E5" s="657">
        <f>+D5</f>
        <v>753000</v>
      </c>
      <c r="F5" s="448"/>
      <c r="G5" s="448"/>
      <c r="H5" s="527">
        <f>5142852/4</f>
        <v>1285713</v>
      </c>
      <c r="I5" s="527">
        <f>+H1-H5</f>
        <v>88714287</v>
      </c>
      <c r="J5" s="668">
        <f>+I5*0.009/4</f>
        <v>199607.14575</v>
      </c>
      <c r="K5" s="657"/>
      <c r="L5" s="448"/>
      <c r="M5" s="448"/>
    </row>
    <row r="6" spans="1:13" s="446" customFormat="1" x14ac:dyDescent="0.25">
      <c r="A6" s="446">
        <v>2019</v>
      </c>
      <c r="B6" s="527"/>
      <c r="D6" s="668"/>
      <c r="E6" s="517"/>
      <c r="F6" s="448"/>
      <c r="G6" s="448"/>
      <c r="H6" s="527">
        <v>1285713</v>
      </c>
      <c r="I6" s="527">
        <f>+I5-H6</f>
        <v>87428574</v>
      </c>
      <c r="J6" s="668">
        <f t="shared" ref="J6:J69" si="0">+I6*0.009/4</f>
        <v>196714.29149999999</v>
      </c>
      <c r="K6" s="517"/>
      <c r="L6" s="448"/>
      <c r="M6" s="448"/>
    </row>
    <row r="7" spans="1:13" s="446" customFormat="1" x14ac:dyDescent="0.25">
      <c r="A7" s="446">
        <v>2019</v>
      </c>
      <c r="B7" s="527"/>
      <c r="D7" s="668"/>
      <c r="E7" s="517"/>
      <c r="F7" s="448"/>
      <c r="G7" s="448"/>
      <c r="H7" s="527">
        <v>1285713</v>
      </c>
      <c r="I7" s="527">
        <f>+I6-H7</f>
        <v>86142861</v>
      </c>
      <c r="J7" s="668">
        <f t="shared" si="0"/>
        <v>193821.43724999999</v>
      </c>
      <c r="K7" s="517"/>
      <c r="L7" s="448"/>
      <c r="M7" s="448"/>
    </row>
    <row r="8" spans="1:13" s="446" customFormat="1" x14ac:dyDescent="0.25">
      <c r="A8" s="446">
        <v>2019</v>
      </c>
      <c r="B8" s="527"/>
      <c r="D8" s="668"/>
      <c r="E8" s="517"/>
      <c r="F8" s="448"/>
      <c r="G8" s="448"/>
      <c r="H8" s="527">
        <v>1285713</v>
      </c>
      <c r="I8" s="527">
        <f t="shared" ref="I8:I71" si="1">+I7-H8</f>
        <v>84857148</v>
      </c>
      <c r="J8" s="668">
        <f t="shared" si="0"/>
        <v>190928.58299999998</v>
      </c>
      <c r="K8" s="517"/>
      <c r="L8" s="448"/>
      <c r="M8" s="448"/>
    </row>
    <row r="9" spans="1:13" s="446" customFormat="1" x14ac:dyDescent="0.25">
      <c r="A9" s="446">
        <v>2020</v>
      </c>
      <c r="B9" s="527">
        <v>30000000</v>
      </c>
      <c r="D9" s="668">
        <f>+B9*0.0251</f>
        <v>753000</v>
      </c>
      <c r="E9" s="657">
        <f>+D9</f>
        <v>753000</v>
      </c>
      <c r="F9" s="448"/>
      <c r="G9" s="448"/>
      <c r="H9" s="527">
        <v>1285713</v>
      </c>
      <c r="I9" s="527">
        <f t="shared" si="1"/>
        <v>83571435</v>
      </c>
      <c r="J9" s="668">
        <f t="shared" si="0"/>
        <v>188035.72874999998</v>
      </c>
      <c r="K9" s="657">
        <f>+J6+J7+J8+J9</f>
        <v>769500.0405</v>
      </c>
      <c r="L9" s="448"/>
      <c r="M9" s="448"/>
    </row>
    <row r="10" spans="1:13" s="446" customFormat="1" x14ac:dyDescent="0.25">
      <c r="A10" s="446">
        <v>2020</v>
      </c>
      <c r="B10" s="527"/>
      <c r="D10" s="668"/>
      <c r="E10" s="517"/>
      <c r="F10" s="448"/>
      <c r="G10" s="448"/>
      <c r="H10" s="527">
        <v>1285713</v>
      </c>
      <c r="I10" s="527">
        <f t="shared" si="1"/>
        <v>82285722</v>
      </c>
      <c r="J10" s="668">
        <f t="shared" si="0"/>
        <v>185142.87449999998</v>
      </c>
      <c r="K10" s="517"/>
      <c r="L10" s="448"/>
      <c r="M10" s="448"/>
    </row>
    <row r="11" spans="1:13" s="446" customFormat="1" x14ac:dyDescent="0.25">
      <c r="A11" s="446">
        <v>2020</v>
      </c>
      <c r="B11" s="527"/>
      <c r="D11" s="668"/>
      <c r="E11" s="517"/>
      <c r="F11" s="448"/>
      <c r="G11" s="448"/>
      <c r="H11" s="527">
        <v>1285713</v>
      </c>
      <c r="I11" s="527">
        <f t="shared" si="1"/>
        <v>81000009</v>
      </c>
      <c r="J11" s="668">
        <f t="shared" si="0"/>
        <v>182250.02024999997</v>
      </c>
      <c r="K11" s="517"/>
      <c r="L11" s="448"/>
      <c r="M11" s="448"/>
    </row>
    <row r="12" spans="1:13" s="446" customFormat="1" x14ac:dyDescent="0.25">
      <c r="A12" s="446">
        <v>2020</v>
      </c>
      <c r="B12" s="527"/>
      <c r="D12" s="668"/>
      <c r="E12" s="517"/>
      <c r="F12" s="448"/>
      <c r="G12" s="448"/>
      <c r="H12" s="527">
        <v>1285713</v>
      </c>
      <c r="I12" s="527">
        <f t="shared" si="1"/>
        <v>79714296</v>
      </c>
      <c r="J12" s="668">
        <f t="shared" si="0"/>
        <v>179357.166</v>
      </c>
      <c r="K12" s="657">
        <f>+J9+J10+J11+J12</f>
        <v>734785.78949999984</v>
      </c>
      <c r="L12" s="448"/>
      <c r="M12" s="448"/>
    </row>
    <row r="13" spans="1:13" s="446" customFormat="1" x14ac:dyDescent="0.25">
      <c r="A13" s="446">
        <v>2021</v>
      </c>
      <c r="B13" s="527">
        <f>1698120/4</f>
        <v>424530</v>
      </c>
      <c r="C13" s="527">
        <f>+B1-B13</f>
        <v>29575470</v>
      </c>
      <c r="D13" s="668">
        <f>+C13*0.0251/4</f>
        <v>185586.07425000001</v>
      </c>
      <c r="E13" s="517"/>
      <c r="F13" s="448"/>
      <c r="G13" s="448"/>
      <c r="H13" s="527">
        <v>1285713</v>
      </c>
      <c r="I13" s="527">
        <f t="shared" si="1"/>
        <v>78428583</v>
      </c>
      <c r="J13" s="668">
        <f t="shared" si="0"/>
        <v>176464.31174999999</v>
      </c>
      <c r="K13" s="517"/>
      <c r="L13" s="448"/>
      <c r="M13" s="448"/>
    </row>
    <row r="14" spans="1:13" s="446" customFormat="1" x14ac:dyDescent="0.25">
      <c r="A14" s="446">
        <v>2021</v>
      </c>
      <c r="B14" s="527">
        <v>424530</v>
      </c>
      <c r="C14" s="527">
        <f>+C13-B14</f>
        <v>29150940</v>
      </c>
      <c r="D14" s="668">
        <f t="shared" ref="D14:D65" si="2">+C14*0.0251/4</f>
        <v>182922.14850000001</v>
      </c>
      <c r="E14" s="517"/>
      <c r="F14" s="448"/>
      <c r="G14" s="448"/>
      <c r="H14" s="527">
        <v>1285713</v>
      </c>
      <c r="I14" s="527">
        <f t="shared" si="1"/>
        <v>77142870</v>
      </c>
      <c r="J14" s="668">
        <f t="shared" si="0"/>
        <v>173571.45749999999</v>
      </c>
      <c r="K14" s="517"/>
      <c r="L14" s="448"/>
      <c r="M14" s="448"/>
    </row>
    <row r="15" spans="1:13" s="446" customFormat="1" x14ac:dyDescent="0.25">
      <c r="A15" s="446">
        <v>2021</v>
      </c>
      <c r="B15" s="527">
        <v>424530</v>
      </c>
      <c r="C15" s="527">
        <f t="shared" ref="C15:C65" si="3">+C14-B15</f>
        <v>28726410</v>
      </c>
      <c r="D15" s="668">
        <f t="shared" si="2"/>
        <v>180258.22275000002</v>
      </c>
      <c r="E15" s="517"/>
      <c r="F15" s="448"/>
      <c r="G15" s="448"/>
      <c r="H15" s="527">
        <v>1285713</v>
      </c>
      <c r="I15" s="527">
        <f t="shared" si="1"/>
        <v>75857157</v>
      </c>
      <c r="J15" s="668">
        <f t="shared" si="0"/>
        <v>170678.60324999999</v>
      </c>
      <c r="K15" s="517"/>
      <c r="L15" s="448"/>
      <c r="M15" s="448"/>
    </row>
    <row r="16" spans="1:13" s="446" customFormat="1" x14ac:dyDescent="0.25">
      <c r="A16" s="446">
        <v>2021</v>
      </c>
      <c r="B16" s="527">
        <v>424530</v>
      </c>
      <c r="C16" s="527">
        <f t="shared" si="3"/>
        <v>28301880</v>
      </c>
      <c r="D16" s="668">
        <f t="shared" si="2"/>
        <v>177594.29699999999</v>
      </c>
      <c r="E16" s="657">
        <f>+D13+D14+D15+D16</f>
        <v>726360.74250000005</v>
      </c>
      <c r="F16" s="448"/>
      <c r="G16" s="448"/>
      <c r="H16" s="527">
        <v>1285713</v>
      </c>
      <c r="I16" s="527">
        <f t="shared" si="1"/>
        <v>74571444</v>
      </c>
      <c r="J16" s="668">
        <f t="shared" si="0"/>
        <v>167785.74899999998</v>
      </c>
      <c r="K16" s="657">
        <f>+J13+J14+J15+J16</f>
        <v>688500.12150000001</v>
      </c>
      <c r="L16" s="448"/>
      <c r="M16" s="448"/>
    </row>
    <row r="17" spans="1:13" s="446" customFormat="1" x14ac:dyDescent="0.25">
      <c r="A17" s="446">
        <v>2022</v>
      </c>
      <c r="B17" s="527">
        <v>566040</v>
      </c>
      <c r="C17" s="527">
        <f t="shared" si="3"/>
        <v>27735840</v>
      </c>
      <c r="D17" s="668">
        <f t="shared" si="2"/>
        <v>174042.39600000001</v>
      </c>
      <c r="E17" s="517"/>
      <c r="F17" s="448"/>
      <c r="G17" s="448"/>
      <c r="H17" s="527">
        <v>1285713</v>
      </c>
      <c r="I17" s="527">
        <f t="shared" si="1"/>
        <v>73285731</v>
      </c>
      <c r="J17" s="668">
        <f t="shared" si="0"/>
        <v>164892.89474999998</v>
      </c>
      <c r="K17" s="517"/>
      <c r="L17" s="448"/>
      <c r="M17" s="448"/>
    </row>
    <row r="18" spans="1:13" s="446" customFormat="1" x14ac:dyDescent="0.25">
      <c r="A18" s="446">
        <v>2022</v>
      </c>
      <c r="B18" s="527">
        <v>566040</v>
      </c>
      <c r="C18" s="527">
        <f t="shared" si="3"/>
        <v>27169800</v>
      </c>
      <c r="D18" s="668">
        <f t="shared" si="2"/>
        <v>170490.495</v>
      </c>
      <c r="E18" s="517"/>
      <c r="F18" s="448"/>
      <c r="G18" s="448"/>
      <c r="H18" s="527">
        <v>1285713</v>
      </c>
      <c r="I18" s="527">
        <f t="shared" si="1"/>
        <v>72000018</v>
      </c>
      <c r="J18" s="668">
        <f t="shared" si="0"/>
        <v>162000.04049999997</v>
      </c>
      <c r="K18" s="517"/>
      <c r="L18" s="448"/>
      <c r="M18" s="448"/>
    </row>
    <row r="19" spans="1:13" s="446" customFormat="1" x14ac:dyDescent="0.25">
      <c r="A19" s="446">
        <v>2022</v>
      </c>
      <c r="B19" s="527">
        <v>566040</v>
      </c>
      <c r="C19" s="527">
        <f t="shared" si="3"/>
        <v>26603760</v>
      </c>
      <c r="D19" s="668">
        <f t="shared" si="2"/>
        <v>166938.59400000001</v>
      </c>
      <c r="E19" s="517"/>
      <c r="F19" s="448"/>
      <c r="G19" s="448"/>
      <c r="H19" s="527">
        <v>1285713</v>
      </c>
      <c r="I19" s="527">
        <f t="shared" si="1"/>
        <v>70714305</v>
      </c>
      <c r="J19" s="668">
        <f t="shared" si="0"/>
        <v>159107.18625</v>
      </c>
      <c r="K19" s="517"/>
      <c r="L19" s="448"/>
      <c r="M19" s="448"/>
    </row>
    <row r="20" spans="1:13" s="446" customFormat="1" x14ac:dyDescent="0.25">
      <c r="A20" s="446">
        <v>2022</v>
      </c>
      <c r="B20" s="527">
        <v>566040</v>
      </c>
      <c r="C20" s="527">
        <f t="shared" si="3"/>
        <v>26037720</v>
      </c>
      <c r="D20" s="668">
        <f t="shared" si="2"/>
        <v>163386.693</v>
      </c>
      <c r="E20" s="657">
        <f>+D17+D18+D19+D20</f>
        <v>674858.17799999996</v>
      </c>
      <c r="F20" s="448"/>
      <c r="G20" s="448"/>
      <c r="H20" s="527">
        <v>1285713</v>
      </c>
      <c r="I20" s="527">
        <f t="shared" si="1"/>
        <v>69428592</v>
      </c>
      <c r="J20" s="668">
        <f t="shared" si="0"/>
        <v>156214.33199999999</v>
      </c>
      <c r="K20" s="657">
        <f>+J17+J18+J19+J20</f>
        <v>642214.45350000006</v>
      </c>
      <c r="L20" s="448"/>
      <c r="M20" s="448"/>
    </row>
    <row r="21" spans="1:13" s="446" customFormat="1" x14ac:dyDescent="0.25">
      <c r="A21" s="446">
        <v>2023</v>
      </c>
      <c r="B21" s="527">
        <v>566040</v>
      </c>
      <c r="C21" s="527">
        <f t="shared" si="3"/>
        <v>25471680</v>
      </c>
      <c r="D21" s="668">
        <f t="shared" si="2"/>
        <v>159834.79200000002</v>
      </c>
      <c r="E21" s="517"/>
      <c r="F21" s="448"/>
      <c r="G21" s="448"/>
      <c r="H21" s="527">
        <v>1285713</v>
      </c>
      <c r="I21" s="527">
        <f t="shared" si="1"/>
        <v>68142879</v>
      </c>
      <c r="J21" s="668">
        <f t="shared" si="0"/>
        <v>153321.47774999999</v>
      </c>
      <c r="K21" s="517"/>
      <c r="L21" s="448"/>
      <c r="M21" s="448"/>
    </row>
    <row r="22" spans="1:13" s="446" customFormat="1" x14ac:dyDescent="0.25">
      <c r="A22" s="446">
        <v>2023</v>
      </c>
      <c r="B22" s="527">
        <v>566040</v>
      </c>
      <c r="C22" s="527">
        <f t="shared" si="3"/>
        <v>24905640</v>
      </c>
      <c r="D22" s="668">
        <f t="shared" si="2"/>
        <v>156282.891</v>
      </c>
      <c r="E22" s="517"/>
      <c r="F22" s="448"/>
      <c r="G22" s="448"/>
      <c r="H22" s="527">
        <v>1285713</v>
      </c>
      <c r="I22" s="527">
        <f t="shared" si="1"/>
        <v>66857166</v>
      </c>
      <c r="J22" s="668">
        <f t="shared" si="0"/>
        <v>150428.62349999999</v>
      </c>
      <c r="K22" s="517"/>
      <c r="L22" s="448"/>
      <c r="M22" s="448"/>
    </row>
    <row r="23" spans="1:13" s="446" customFormat="1" x14ac:dyDescent="0.25">
      <c r="A23" s="446">
        <v>2023</v>
      </c>
      <c r="B23" s="527">
        <v>566040</v>
      </c>
      <c r="C23" s="527">
        <f t="shared" si="3"/>
        <v>24339600</v>
      </c>
      <c r="D23" s="668">
        <f t="shared" si="2"/>
        <v>152730.99</v>
      </c>
      <c r="E23" s="517"/>
      <c r="F23" s="448"/>
      <c r="G23" s="448"/>
      <c r="H23" s="527">
        <v>1285713</v>
      </c>
      <c r="I23" s="527">
        <f t="shared" si="1"/>
        <v>65571453</v>
      </c>
      <c r="J23" s="668">
        <f t="shared" si="0"/>
        <v>147535.76924999998</v>
      </c>
      <c r="K23" s="517"/>
      <c r="L23" s="448"/>
      <c r="M23" s="448"/>
    </row>
    <row r="24" spans="1:13" s="446" customFormat="1" x14ac:dyDescent="0.25">
      <c r="A24" s="446">
        <v>2023</v>
      </c>
      <c r="B24" s="527">
        <v>566040</v>
      </c>
      <c r="C24" s="527">
        <f t="shared" si="3"/>
        <v>23773560</v>
      </c>
      <c r="D24" s="668">
        <f t="shared" si="2"/>
        <v>149179.08900000001</v>
      </c>
      <c r="E24" s="657">
        <f>+D21+D22+D23+D24</f>
        <v>618027.76199999999</v>
      </c>
      <c r="F24" s="448"/>
      <c r="G24" s="448"/>
      <c r="H24" s="527">
        <v>1285713</v>
      </c>
      <c r="I24" s="527">
        <f t="shared" si="1"/>
        <v>64285740</v>
      </c>
      <c r="J24" s="668">
        <f t="shared" si="0"/>
        <v>144642.91499999998</v>
      </c>
      <c r="K24" s="657">
        <f>+J21+J22+J23+J24</f>
        <v>595928.7855</v>
      </c>
      <c r="L24" s="448"/>
      <c r="M24" s="448"/>
    </row>
    <row r="25" spans="1:13" s="446" customFormat="1" x14ac:dyDescent="0.25">
      <c r="A25" s="446">
        <v>2024</v>
      </c>
      <c r="B25" s="527">
        <v>566040</v>
      </c>
      <c r="C25" s="527">
        <f t="shared" si="3"/>
        <v>23207520</v>
      </c>
      <c r="D25" s="668">
        <f t="shared" si="2"/>
        <v>145627.18799999999</v>
      </c>
      <c r="E25" s="517"/>
      <c r="F25" s="448"/>
      <c r="G25" s="448"/>
      <c r="H25" s="527">
        <v>1285713</v>
      </c>
      <c r="I25" s="527">
        <f t="shared" si="1"/>
        <v>63000027</v>
      </c>
      <c r="J25" s="668">
        <f t="shared" si="0"/>
        <v>141750.06074999998</v>
      </c>
      <c r="K25" s="517"/>
      <c r="L25" s="448"/>
      <c r="M25" s="448"/>
    </row>
    <row r="26" spans="1:13" s="446" customFormat="1" x14ac:dyDescent="0.25">
      <c r="A26" s="446">
        <v>2024</v>
      </c>
      <c r="B26" s="527">
        <v>566040</v>
      </c>
      <c r="C26" s="527">
        <f t="shared" si="3"/>
        <v>22641480</v>
      </c>
      <c r="D26" s="668">
        <f t="shared" si="2"/>
        <v>142075.28700000001</v>
      </c>
      <c r="E26" s="517"/>
      <c r="F26" s="448"/>
      <c r="G26" s="448"/>
      <c r="H26" s="527">
        <v>1285713</v>
      </c>
      <c r="I26" s="527">
        <f t="shared" si="1"/>
        <v>61714314</v>
      </c>
      <c r="J26" s="668">
        <f t="shared" si="0"/>
        <v>138857.2065</v>
      </c>
      <c r="K26" s="517"/>
      <c r="L26" s="448"/>
      <c r="M26" s="448"/>
    </row>
    <row r="27" spans="1:13" s="446" customFormat="1" x14ac:dyDescent="0.25">
      <c r="A27" s="446">
        <v>2024</v>
      </c>
      <c r="B27" s="527">
        <v>566040</v>
      </c>
      <c r="C27" s="527">
        <f t="shared" si="3"/>
        <v>22075440</v>
      </c>
      <c r="D27" s="668">
        <f t="shared" si="2"/>
        <v>138523.386</v>
      </c>
      <c r="E27" s="517"/>
      <c r="F27" s="448"/>
      <c r="G27" s="448"/>
      <c r="H27" s="527">
        <v>1285713</v>
      </c>
      <c r="I27" s="527">
        <f t="shared" si="1"/>
        <v>60428601</v>
      </c>
      <c r="J27" s="668">
        <f t="shared" si="0"/>
        <v>135964.35225</v>
      </c>
      <c r="K27" s="517"/>
      <c r="L27" s="448"/>
      <c r="M27" s="448"/>
    </row>
    <row r="28" spans="1:13" s="446" customFormat="1" x14ac:dyDescent="0.25">
      <c r="A28" s="446">
        <v>2024</v>
      </c>
      <c r="B28" s="527">
        <v>566040</v>
      </c>
      <c r="C28" s="527">
        <f t="shared" si="3"/>
        <v>21509400</v>
      </c>
      <c r="D28" s="668">
        <f t="shared" si="2"/>
        <v>134971.48500000002</v>
      </c>
      <c r="E28" s="657">
        <f>+D25+D26+D27+D28</f>
        <v>561197.34600000002</v>
      </c>
      <c r="F28" s="448"/>
      <c r="G28" s="448"/>
      <c r="H28" s="527">
        <v>1285713</v>
      </c>
      <c r="I28" s="527">
        <f t="shared" si="1"/>
        <v>59142888</v>
      </c>
      <c r="J28" s="668">
        <f t="shared" si="0"/>
        <v>133071.49799999999</v>
      </c>
      <c r="K28" s="657">
        <f>+J25+J26+J27+J28</f>
        <v>549643.11749999993</v>
      </c>
      <c r="L28" s="448"/>
      <c r="M28" s="448"/>
    </row>
    <row r="29" spans="1:13" s="446" customFormat="1" x14ac:dyDescent="0.25">
      <c r="A29" s="446">
        <v>2025</v>
      </c>
      <c r="B29" s="527">
        <v>566040</v>
      </c>
      <c r="C29" s="527">
        <f t="shared" si="3"/>
        <v>20943360</v>
      </c>
      <c r="D29" s="668">
        <f t="shared" si="2"/>
        <v>131419.584</v>
      </c>
      <c r="E29" s="517"/>
      <c r="F29" s="448"/>
      <c r="G29" s="448"/>
      <c r="H29" s="527">
        <v>1285713</v>
      </c>
      <c r="I29" s="527">
        <f t="shared" si="1"/>
        <v>57857175</v>
      </c>
      <c r="J29" s="668">
        <f t="shared" si="0"/>
        <v>130178.64374999999</v>
      </c>
      <c r="K29" s="517"/>
      <c r="L29" s="448"/>
      <c r="M29" s="448"/>
    </row>
    <row r="30" spans="1:13" s="446" customFormat="1" x14ac:dyDescent="0.25">
      <c r="A30" s="446">
        <v>2025</v>
      </c>
      <c r="B30" s="527">
        <v>566040</v>
      </c>
      <c r="C30" s="527">
        <f t="shared" si="3"/>
        <v>20377320</v>
      </c>
      <c r="D30" s="668">
        <f t="shared" si="2"/>
        <v>127867.683</v>
      </c>
      <c r="E30" s="517"/>
      <c r="F30" s="448"/>
      <c r="G30" s="448"/>
      <c r="H30" s="527">
        <v>1285713</v>
      </c>
      <c r="I30" s="527">
        <f t="shared" si="1"/>
        <v>56571462</v>
      </c>
      <c r="J30" s="668">
        <f t="shared" si="0"/>
        <v>127285.78949999998</v>
      </c>
      <c r="K30" s="517"/>
      <c r="L30" s="448"/>
      <c r="M30" s="448"/>
    </row>
    <row r="31" spans="1:13" s="446" customFormat="1" x14ac:dyDescent="0.25">
      <c r="A31" s="446">
        <v>2025</v>
      </c>
      <c r="B31" s="527">
        <v>566040</v>
      </c>
      <c r="C31" s="527">
        <f t="shared" si="3"/>
        <v>19811280</v>
      </c>
      <c r="D31" s="668">
        <f t="shared" si="2"/>
        <v>124315.78200000001</v>
      </c>
      <c r="E31" s="517"/>
      <c r="F31" s="448"/>
      <c r="G31" s="448"/>
      <c r="H31" s="527">
        <v>1285713</v>
      </c>
      <c r="I31" s="527">
        <f t="shared" si="1"/>
        <v>55285749</v>
      </c>
      <c r="J31" s="668">
        <f t="shared" si="0"/>
        <v>124392.93524999999</v>
      </c>
      <c r="K31" s="517"/>
      <c r="L31" s="448"/>
      <c r="M31" s="448"/>
    </row>
    <row r="32" spans="1:13" s="446" customFormat="1" x14ac:dyDescent="0.25">
      <c r="A32" s="446">
        <v>2025</v>
      </c>
      <c r="B32" s="527">
        <v>566040</v>
      </c>
      <c r="C32" s="527">
        <f t="shared" si="3"/>
        <v>19245240</v>
      </c>
      <c r="D32" s="668">
        <f t="shared" si="2"/>
        <v>120763.88100000001</v>
      </c>
      <c r="E32" s="657">
        <f>+D29+D30+D31+D32</f>
        <v>504366.93</v>
      </c>
      <c r="F32" s="448"/>
      <c r="G32" s="448"/>
      <c r="H32" s="527">
        <v>1285713</v>
      </c>
      <c r="I32" s="527">
        <f t="shared" si="1"/>
        <v>54000036</v>
      </c>
      <c r="J32" s="668">
        <f t="shared" si="0"/>
        <v>121500.08099999999</v>
      </c>
      <c r="K32" s="657">
        <f>+J29+J30+J31+J32</f>
        <v>503357.44949999999</v>
      </c>
      <c r="L32" s="448"/>
      <c r="M32" s="448"/>
    </row>
    <row r="33" spans="1:13" s="446" customFormat="1" x14ac:dyDescent="0.25">
      <c r="A33" s="446">
        <v>2026</v>
      </c>
      <c r="B33" s="527">
        <v>566040</v>
      </c>
      <c r="C33" s="527">
        <f t="shared" si="3"/>
        <v>18679200</v>
      </c>
      <c r="D33" s="668">
        <f t="shared" si="2"/>
        <v>117211.98000000001</v>
      </c>
      <c r="E33" s="517"/>
      <c r="F33" s="448"/>
      <c r="G33" s="448"/>
      <c r="H33" s="527">
        <v>1285713</v>
      </c>
      <c r="I33" s="527">
        <f t="shared" si="1"/>
        <v>52714323</v>
      </c>
      <c r="J33" s="668">
        <f t="shared" si="0"/>
        <v>118607.22674999999</v>
      </c>
      <c r="K33" s="517"/>
      <c r="L33" s="448"/>
      <c r="M33" s="448"/>
    </row>
    <row r="34" spans="1:13" s="446" customFormat="1" x14ac:dyDescent="0.25">
      <c r="A34" s="446">
        <v>2026</v>
      </c>
      <c r="B34" s="527">
        <v>566040</v>
      </c>
      <c r="C34" s="527">
        <f t="shared" si="3"/>
        <v>18113160</v>
      </c>
      <c r="D34" s="668">
        <f t="shared" si="2"/>
        <v>113660.079</v>
      </c>
      <c r="E34" s="517"/>
      <c r="F34" s="448"/>
      <c r="G34" s="448"/>
      <c r="H34" s="527">
        <v>1285713</v>
      </c>
      <c r="I34" s="527">
        <f t="shared" si="1"/>
        <v>51428610</v>
      </c>
      <c r="J34" s="668">
        <f t="shared" si="0"/>
        <v>115714.3725</v>
      </c>
      <c r="K34" s="517"/>
      <c r="L34" s="448"/>
      <c r="M34" s="448"/>
    </row>
    <row r="35" spans="1:13" s="446" customFormat="1" x14ac:dyDescent="0.25">
      <c r="A35" s="446">
        <v>2026</v>
      </c>
      <c r="B35" s="527">
        <v>566040</v>
      </c>
      <c r="C35" s="527">
        <f t="shared" si="3"/>
        <v>17547120</v>
      </c>
      <c r="D35" s="668">
        <f t="shared" si="2"/>
        <v>110108.178</v>
      </c>
      <c r="E35" s="517"/>
      <c r="F35" s="448"/>
      <c r="G35" s="448"/>
      <c r="H35" s="527">
        <v>1285713</v>
      </c>
      <c r="I35" s="527">
        <f t="shared" si="1"/>
        <v>50142897</v>
      </c>
      <c r="J35" s="668">
        <f t="shared" si="0"/>
        <v>112821.51824999999</v>
      </c>
      <c r="K35" s="517"/>
      <c r="L35" s="448"/>
      <c r="M35" s="448"/>
    </row>
    <row r="36" spans="1:13" s="446" customFormat="1" x14ac:dyDescent="0.25">
      <c r="A36" s="446">
        <v>2026</v>
      </c>
      <c r="B36" s="527">
        <v>566040</v>
      </c>
      <c r="C36" s="527">
        <f t="shared" si="3"/>
        <v>16981080</v>
      </c>
      <c r="D36" s="668">
        <f t="shared" si="2"/>
        <v>106556.277</v>
      </c>
      <c r="E36" s="657">
        <f>+D33+D34+D35+D36</f>
        <v>447536.51400000002</v>
      </c>
      <c r="F36" s="448"/>
      <c r="G36" s="448"/>
      <c r="H36" s="527">
        <v>1285713</v>
      </c>
      <c r="I36" s="527">
        <f t="shared" si="1"/>
        <v>48857184</v>
      </c>
      <c r="J36" s="668">
        <f t="shared" si="0"/>
        <v>109928.66399999999</v>
      </c>
      <c r="K36" s="657">
        <f>+J33+J34+J35+J36</f>
        <v>457071.78149999992</v>
      </c>
      <c r="L36" s="448"/>
      <c r="M36" s="448"/>
    </row>
    <row r="37" spans="1:13" s="446" customFormat="1" x14ac:dyDescent="0.25">
      <c r="A37" s="446">
        <v>2027</v>
      </c>
      <c r="B37" s="527">
        <v>566040</v>
      </c>
      <c r="C37" s="527">
        <f t="shared" si="3"/>
        <v>16415040</v>
      </c>
      <c r="D37" s="668">
        <f t="shared" si="2"/>
        <v>103004.376</v>
      </c>
      <c r="E37" s="517"/>
      <c r="F37" s="448"/>
      <c r="G37" s="448"/>
      <c r="H37" s="527">
        <v>1285713</v>
      </c>
      <c r="I37" s="527">
        <f t="shared" si="1"/>
        <v>47571471</v>
      </c>
      <c r="J37" s="668">
        <f t="shared" si="0"/>
        <v>107035.80974999999</v>
      </c>
      <c r="K37" s="517"/>
      <c r="L37" s="448"/>
      <c r="M37" s="448"/>
    </row>
    <row r="38" spans="1:13" s="446" customFormat="1" x14ac:dyDescent="0.25">
      <c r="A38" s="446">
        <v>2027</v>
      </c>
      <c r="B38" s="527">
        <v>566040</v>
      </c>
      <c r="C38" s="527">
        <f t="shared" si="3"/>
        <v>15849000</v>
      </c>
      <c r="D38" s="668">
        <f t="shared" si="2"/>
        <v>99452.475000000006</v>
      </c>
      <c r="E38" s="517"/>
      <c r="F38" s="448"/>
      <c r="G38" s="448"/>
      <c r="H38" s="527">
        <v>1285713</v>
      </c>
      <c r="I38" s="527">
        <f t="shared" si="1"/>
        <v>46285758</v>
      </c>
      <c r="J38" s="668">
        <f t="shared" si="0"/>
        <v>104142.9555</v>
      </c>
      <c r="K38" s="517"/>
      <c r="L38" s="448"/>
      <c r="M38" s="448"/>
    </row>
    <row r="39" spans="1:13" s="446" customFormat="1" x14ac:dyDescent="0.25">
      <c r="A39" s="446">
        <v>2027</v>
      </c>
      <c r="B39" s="527">
        <v>566040</v>
      </c>
      <c r="C39" s="527">
        <f t="shared" si="3"/>
        <v>15282960</v>
      </c>
      <c r="D39" s="668">
        <f t="shared" si="2"/>
        <v>95900.574000000008</v>
      </c>
      <c r="E39" s="517"/>
      <c r="F39" s="448"/>
      <c r="G39" s="448"/>
      <c r="H39" s="527">
        <v>1285713</v>
      </c>
      <c r="I39" s="527">
        <f t="shared" si="1"/>
        <v>45000045</v>
      </c>
      <c r="J39" s="668">
        <f t="shared" si="0"/>
        <v>101250.10124999999</v>
      </c>
      <c r="K39" s="517"/>
      <c r="L39" s="448"/>
      <c r="M39" s="448"/>
    </row>
    <row r="40" spans="1:13" s="446" customFormat="1" x14ac:dyDescent="0.25">
      <c r="A40" s="446">
        <v>2027</v>
      </c>
      <c r="B40" s="527">
        <v>566040</v>
      </c>
      <c r="C40" s="527">
        <f t="shared" si="3"/>
        <v>14716920</v>
      </c>
      <c r="D40" s="668">
        <f t="shared" si="2"/>
        <v>92348.67300000001</v>
      </c>
      <c r="E40" s="657">
        <f>+D37+D38+D39+D40</f>
        <v>390706.09800000006</v>
      </c>
      <c r="F40" s="448"/>
      <c r="G40" s="448"/>
      <c r="H40" s="527">
        <v>1285713</v>
      </c>
      <c r="I40" s="527">
        <f t="shared" si="1"/>
        <v>43714332</v>
      </c>
      <c r="J40" s="668">
        <f t="shared" si="0"/>
        <v>98357.246999999988</v>
      </c>
      <c r="K40" s="657">
        <f>+J37+J38+J39+J40</f>
        <v>410786.11349999998</v>
      </c>
      <c r="L40" s="448"/>
      <c r="M40" s="448"/>
    </row>
    <row r="41" spans="1:13" s="446" customFormat="1" x14ac:dyDescent="0.25">
      <c r="A41" s="446">
        <v>2028</v>
      </c>
      <c r="B41" s="527">
        <v>566040</v>
      </c>
      <c r="C41" s="527">
        <f t="shared" si="3"/>
        <v>14150880</v>
      </c>
      <c r="D41" s="668">
        <f t="shared" si="2"/>
        <v>88796.771999999997</v>
      </c>
      <c r="E41" s="517"/>
      <c r="F41" s="448"/>
      <c r="G41" s="448"/>
      <c r="H41" s="527">
        <v>1285713</v>
      </c>
      <c r="I41" s="527">
        <f t="shared" si="1"/>
        <v>42428619</v>
      </c>
      <c r="J41" s="668">
        <f t="shared" si="0"/>
        <v>95464.392749999999</v>
      </c>
      <c r="K41" s="517"/>
      <c r="L41" s="448"/>
      <c r="M41" s="448"/>
    </row>
    <row r="42" spans="1:13" s="446" customFormat="1" x14ac:dyDescent="0.25">
      <c r="A42" s="446">
        <v>2028</v>
      </c>
      <c r="B42" s="527">
        <v>566040</v>
      </c>
      <c r="C42" s="527">
        <f t="shared" si="3"/>
        <v>13584840</v>
      </c>
      <c r="D42" s="668">
        <f t="shared" si="2"/>
        <v>85244.870999999999</v>
      </c>
      <c r="E42" s="517"/>
      <c r="F42" s="448"/>
      <c r="G42" s="448"/>
      <c r="H42" s="527">
        <v>1285713</v>
      </c>
      <c r="I42" s="527">
        <f t="shared" si="1"/>
        <v>41142906</v>
      </c>
      <c r="J42" s="668">
        <f t="shared" si="0"/>
        <v>92571.538499999995</v>
      </c>
      <c r="K42" s="517"/>
      <c r="L42" s="448"/>
      <c r="M42" s="448"/>
    </row>
    <row r="43" spans="1:13" s="446" customFormat="1" x14ac:dyDescent="0.25">
      <c r="A43" s="446">
        <v>2028</v>
      </c>
      <c r="B43" s="527">
        <v>566040</v>
      </c>
      <c r="C43" s="527">
        <f t="shared" si="3"/>
        <v>13018800</v>
      </c>
      <c r="D43" s="668">
        <f t="shared" si="2"/>
        <v>81692.97</v>
      </c>
      <c r="E43" s="517"/>
      <c r="F43" s="448"/>
      <c r="G43" s="448"/>
      <c r="H43" s="527">
        <v>1285713</v>
      </c>
      <c r="I43" s="527">
        <f t="shared" si="1"/>
        <v>39857193</v>
      </c>
      <c r="J43" s="668">
        <f t="shared" si="0"/>
        <v>89678.684249999991</v>
      </c>
      <c r="K43" s="517"/>
      <c r="L43" s="448"/>
      <c r="M43" s="448"/>
    </row>
    <row r="44" spans="1:13" s="446" customFormat="1" x14ac:dyDescent="0.25">
      <c r="A44" s="446">
        <v>2028</v>
      </c>
      <c r="B44" s="527">
        <v>566040</v>
      </c>
      <c r="C44" s="527">
        <f t="shared" si="3"/>
        <v>12452760</v>
      </c>
      <c r="D44" s="668">
        <f t="shared" si="2"/>
        <v>78141.069000000003</v>
      </c>
      <c r="E44" s="657">
        <f>+D41+D42+D43+D44</f>
        <v>333875.68199999997</v>
      </c>
      <c r="F44" s="448"/>
      <c r="G44" s="448"/>
      <c r="H44" s="527">
        <v>1285713</v>
      </c>
      <c r="I44" s="527">
        <f t="shared" si="1"/>
        <v>38571480</v>
      </c>
      <c r="J44" s="668">
        <f t="shared" si="0"/>
        <v>86785.829999999987</v>
      </c>
      <c r="K44" s="657">
        <f>+J41+J42+J43+J44</f>
        <v>364500.44549999991</v>
      </c>
      <c r="L44" s="448"/>
      <c r="M44" s="448"/>
    </row>
    <row r="45" spans="1:13" s="446" customFormat="1" x14ac:dyDescent="0.25">
      <c r="A45" s="446">
        <v>2029</v>
      </c>
      <c r="B45" s="527">
        <v>566040</v>
      </c>
      <c r="C45" s="527">
        <f t="shared" si="3"/>
        <v>11886720</v>
      </c>
      <c r="D45" s="668">
        <f t="shared" si="2"/>
        <v>74589.168000000005</v>
      </c>
      <c r="E45" s="517"/>
      <c r="F45" s="448"/>
      <c r="G45" s="448"/>
      <c r="H45" s="527">
        <v>1285713</v>
      </c>
      <c r="I45" s="527">
        <f t="shared" si="1"/>
        <v>37285767</v>
      </c>
      <c r="J45" s="668">
        <f t="shared" si="0"/>
        <v>83892.975749999998</v>
      </c>
      <c r="K45" s="517"/>
      <c r="L45" s="448"/>
      <c r="M45" s="448"/>
    </row>
    <row r="46" spans="1:13" s="446" customFormat="1" x14ac:dyDescent="0.25">
      <c r="A46" s="446">
        <v>2029</v>
      </c>
      <c r="B46" s="527">
        <v>566040</v>
      </c>
      <c r="C46" s="527">
        <f t="shared" si="3"/>
        <v>11320680</v>
      </c>
      <c r="D46" s="668">
        <f t="shared" si="2"/>
        <v>71037.267000000007</v>
      </c>
      <c r="E46" s="517"/>
      <c r="F46" s="448"/>
      <c r="G46" s="448"/>
      <c r="H46" s="527">
        <v>1285713</v>
      </c>
      <c r="I46" s="527">
        <f t="shared" si="1"/>
        <v>36000054</v>
      </c>
      <c r="J46" s="668">
        <f t="shared" si="0"/>
        <v>81000.121499999994</v>
      </c>
      <c r="K46" s="517"/>
      <c r="L46" s="448"/>
      <c r="M46" s="448"/>
    </row>
    <row r="47" spans="1:13" s="446" customFormat="1" x14ac:dyDescent="0.25">
      <c r="A47" s="446">
        <v>2029</v>
      </c>
      <c r="B47" s="527">
        <v>566040</v>
      </c>
      <c r="C47" s="527">
        <f t="shared" si="3"/>
        <v>10754640</v>
      </c>
      <c r="D47" s="668">
        <f t="shared" si="2"/>
        <v>67485.366000000009</v>
      </c>
      <c r="E47" s="517"/>
      <c r="F47" s="448"/>
      <c r="G47" s="448"/>
      <c r="H47" s="527">
        <v>1285713</v>
      </c>
      <c r="I47" s="527">
        <f t="shared" si="1"/>
        <v>34714341</v>
      </c>
      <c r="J47" s="668">
        <f t="shared" si="0"/>
        <v>78107.26724999999</v>
      </c>
      <c r="K47" s="517"/>
      <c r="L47" s="448"/>
      <c r="M47" s="448"/>
    </row>
    <row r="48" spans="1:13" s="446" customFormat="1" x14ac:dyDescent="0.25">
      <c r="A48" s="446">
        <v>2029</v>
      </c>
      <c r="B48" s="527">
        <v>566040</v>
      </c>
      <c r="C48" s="527">
        <f t="shared" si="3"/>
        <v>10188600</v>
      </c>
      <c r="D48" s="668">
        <f t="shared" si="2"/>
        <v>63933.465000000004</v>
      </c>
      <c r="E48" s="657">
        <f>+D45+D46+D47+D48</f>
        <v>277045.266</v>
      </c>
      <c r="F48" s="448"/>
      <c r="G48" s="448"/>
      <c r="H48" s="527">
        <v>1285713</v>
      </c>
      <c r="I48" s="527">
        <f t="shared" si="1"/>
        <v>33428628</v>
      </c>
      <c r="J48" s="668">
        <f t="shared" si="0"/>
        <v>75214.413</v>
      </c>
      <c r="K48" s="657">
        <f>+J45+J46+J47+J48</f>
        <v>318214.77749999997</v>
      </c>
      <c r="L48" s="448"/>
      <c r="M48" s="448"/>
    </row>
    <row r="49" spans="1:13" s="446" customFormat="1" x14ac:dyDescent="0.25">
      <c r="A49" s="446">
        <v>2030</v>
      </c>
      <c r="B49" s="527">
        <v>566040</v>
      </c>
      <c r="C49" s="527">
        <f t="shared" si="3"/>
        <v>9622560</v>
      </c>
      <c r="D49" s="668">
        <f t="shared" si="2"/>
        <v>60381.563999999998</v>
      </c>
      <c r="E49" s="517"/>
      <c r="F49" s="448"/>
      <c r="G49" s="448"/>
      <c r="H49" s="527">
        <v>1285713</v>
      </c>
      <c r="I49" s="527">
        <f t="shared" si="1"/>
        <v>32142915</v>
      </c>
      <c r="J49" s="668">
        <f t="shared" si="0"/>
        <v>72321.558749999997</v>
      </c>
      <c r="K49" s="517"/>
      <c r="L49" s="448"/>
      <c r="M49" s="448"/>
    </row>
    <row r="50" spans="1:13" s="446" customFormat="1" x14ac:dyDescent="0.25">
      <c r="A50" s="446">
        <v>2030</v>
      </c>
      <c r="B50" s="527">
        <v>566040</v>
      </c>
      <c r="C50" s="527">
        <f t="shared" si="3"/>
        <v>9056520</v>
      </c>
      <c r="D50" s="668">
        <f t="shared" si="2"/>
        <v>56829.663</v>
      </c>
      <c r="E50" s="517"/>
      <c r="F50" s="448"/>
      <c r="G50" s="448"/>
      <c r="H50" s="527">
        <v>1285713</v>
      </c>
      <c r="I50" s="527">
        <f t="shared" si="1"/>
        <v>30857202</v>
      </c>
      <c r="J50" s="668">
        <f t="shared" si="0"/>
        <v>69428.704499999993</v>
      </c>
      <c r="K50" s="517"/>
      <c r="L50" s="448"/>
      <c r="M50" s="448"/>
    </row>
    <row r="51" spans="1:13" s="446" customFormat="1" x14ac:dyDescent="0.25">
      <c r="A51" s="446">
        <v>2030</v>
      </c>
      <c r="B51" s="527">
        <v>566040</v>
      </c>
      <c r="C51" s="527">
        <f t="shared" si="3"/>
        <v>8490480</v>
      </c>
      <c r="D51" s="668">
        <f t="shared" si="2"/>
        <v>53277.762000000002</v>
      </c>
      <c r="E51" s="517"/>
      <c r="F51" s="448"/>
      <c r="G51" s="448"/>
      <c r="H51" s="527">
        <v>1285713</v>
      </c>
      <c r="I51" s="527">
        <f t="shared" si="1"/>
        <v>29571489</v>
      </c>
      <c r="J51" s="668">
        <f t="shared" si="0"/>
        <v>66535.850249999989</v>
      </c>
      <c r="K51" s="517"/>
      <c r="L51" s="448"/>
      <c r="M51" s="448"/>
    </row>
    <row r="52" spans="1:13" s="446" customFormat="1" x14ac:dyDescent="0.25">
      <c r="A52" s="446">
        <v>2030</v>
      </c>
      <c r="B52" s="527">
        <v>566040</v>
      </c>
      <c r="C52" s="527">
        <f t="shared" si="3"/>
        <v>7924440</v>
      </c>
      <c r="D52" s="668">
        <f t="shared" si="2"/>
        <v>49725.861000000004</v>
      </c>
      <c r="E52" s="657">
        <f>+D49+D50+D51+D52</f>
        <v>220214.85</v>
      </c>
      <c r="F52" s="448"/>
      <c r="G52" s="448"/>
      <c r="H52" s="527">
        <v>1285713</v>
      </c>
      <c r="I52" s="527">
        <f t="shared" si="1"/>
        <v>28285776</v>
      </c>
      <c r="J52" s="668">
        <f t="shared" si="0"/>
        <v>63642.995999999992</v>
      </c>
      <c r="K52" s="657">
        <f>+J49+J50+J51+J52</f>
        <v>271929.10949999996</v>
      </c>
      <c r="L52" s="448"/>
      <c r="M52" s="448"/>
    </row>
    <row r="53" spans="1:13" s="446" customFormat="1" x14ac:dyDescent="0.25">
      <c r="A53" s="446">
        <v>2031</v>
      </c>
      <c r="B53" s="527">
        <v>566040</v>
      </c>
      <c r="C53" s="527">
        <f t="shared" si="3"/>
        <v>7358400</v>
      </c>
      <c r="D53" s="668">
        <f t="shared" si="2"/>
        <v>46173.96</v>
      </c>
      <c r="E53" s="517"/>
      <c r="F53" s="448"/>
      <c r="G53" s="448"/>
      <c r="H53" s="527">
        <v>1285713</v>
      </c>
      <c r="I53" s="527">
        <f t="shared" si="1"/>
        <v>27000063</v>
      </c>
      <c r="J53" s="668">
        <f t="shared" si="0"/>
        <v>60750.141749999995</v>
      </c>
      <c r="K53" s="517"/>
      <c r="L53" s="448"/>
      <c r="M53" s="448"/>
    </row>
    <row r="54" spans="1:13" s="446" customFormat="1" x14ac:dyDescent="0.25">
      <c r="A54" s="446">
        <v>2031</v>
      </c>
      <c r="B54" s="527">
        <v>566040</v>
      </c>
      <c r="C54" s="527">
        <f t="shared" si="3"/>
        <v>6792360</v>
      </c>
      <c r="D54" s="668">
        <f t="shared" si="2"/>
        <v>42622.059000000001</v>
      </c>
      <c r="E54" s="517"/>
      <c r="F54" s="448"/>
      <c r="G54" s="448"/>
      <c r="H54" s="527">
        <v>1285713</v>
      </c>
      <c r="I54" s="527">
        <f t="shared" si="1"/>
        <v>25714350</v>
      </c>
      <c r="J54" s="668">
        <f t="shared" si="0"/>
        <v>57857.287499999999</v>
      </c>
      <c r="K54" s="517"/>
      <c r="L54" s="448"/>
      <c r="M54" s="448"/>
    </row>
    <row r="55" spans="1:13" s="446" customFormat="1" x14ac:dyDescent="0.25">
      <c r="A55" s="446">
        <v>2031</v>
      </c>
      <c r="B55" s="527">
        <v>566040</v>
      </c>
      <c r="C55" s="527">
        <f t="shared" si="3"/>
        <v>6226320</v>
      </c>
      <c r="D55" s="668">
        <f t="shared" si="2"/>
        <v>39070.158000000003</v>
      </c>
      <c r="E55" s="517"/>
      <c r="F55" s="448"/>
      <c r="G55" s="448"/>
      <c r="H55" s="527">
        <v>1285713</v>
      </c>
      <c r="I55" s="527">
        <f t="shared" si="1"/>
        <v>24428637</v>
      </c>
      <c r="J55" s="668">
        <f t="shared" si="0"/>
        <v>54964.433249999995</v>
      </c>
      <c r="K55" s="517"/>
      <c r="L55" s="448"/>
      <c r="M55" s="448"/>
    </row>
    <row r="56" spans="1:13" s="446" customFormat="1" x14ac:dyDescent="0.25">
      <c r="A56" s="446">
        <v>2031</v>
      </c>
      <c r="B56" s="527">
        <v>566040</v>
      </c>
      <c r="C56" s="527">
        <f t="shared" si="3"/>
        <v>5660280</v>
      </c>
      <c r="D56" s="668">
        <f t="shared" si="2"/>
        <v>35518.256999999998</v>
      </c>
      <c r="E56" s="657">
        <f>+D53+D54+D55+D56</f>
        <v>163384.43400000001</v>
      </c>
      <c r="F56" s="448"/>
      <c r="G56" s="448"/>
      <c r="H56" s="527">
        <v>1285713</v>
      </c>
      <c r="I56" s="527">
        <f t="shared" si="1"/>
        <v>23142924</v>
      </c>
      <c r="J56" s="668">
        <f t="shared" si="0"/>
        <v>52071.578999999998</v>
      </c>
      <c r="K56" s="657">
        <f>+J53+J54+J55+J56</f>
        <v>225643.44149999999</v>
      </c>
      <c r="L56" s="448"/>
      <c r="M56" s="448"/>
    </row>
    <row r="57" spans="1:13" s="446" customFormat="1" x14ac:dyDescent="0.25">
      <c r="A57" s="446">
        <v>2032</v>
      </c>
      <c r="B57" s="527">
        <v>566040</v>
      </c>
      <c r="C57" s="527">
        <f t="shared" si="3"/>
        <v>5094240</v>
      </c>
      <c r="D57" s="668">
        <f t="shared" si="2"/>
        <v>31966.356</v>
      </c>
      <c r="E57" s="517"/>
      <c r="F57" s="448"/>
      <c r="G57" s="448"/>
      <c r="H57" s="527">
        <v>1285713</v>
      </c>
      <c r="I57" s="527">
        <f t="shared" si="1"/>
        <v>21857211</v>
      </c>
      <c r="J57" s="668">
        <f t="shared" si="0"/>
        <v>49178.724749999994</v>
      </c>
      <c r="K57" s="517"/>
      <c r="L57" s="448"/>
      <c r="M57" s="448"/>
    </row>
    <row r="58" spans="1:13" s="446" customFormat="1" x14ac:dyDescent="0.25">
      <c r="A58" s="446">
        <v>2032</v>
      </c>
      <c r="B58" s="527">
        <v>566040</v>
      </c>
      <c r="C58" s="527">
        <f t="shared" si="3"/>
        <v>4528200</v>
      </c>
      <c r="D58" s="668">
        <f t="shared" si="2"/>
        <v>28414.455000000002</v>
      </c>
      <c r="E58" s="517"/>
      <c r="F58" s="448"/>
      <c r="G58" s="448"/>
      <c r="H58" s="527">
        <v>1285713</v>
      </c>
      <c r="I58" s="527">
        <f t="shared" si="1"/>
        <v>20571498</v>
      </c>
      <c r="J58" s="668">
        <f t="shared" si="0"/>
        <v>46285.870499999997</v>
      </c>
      <c r="K58" s="517"/>
      <c r="L58" s="448"/>
      <c r="M58" s="448"/>
    </row>
    <row r="59" spans="1:13" s="446" customFormat="1" x14ac:dyDescent="0.25">
      <c r="A59" s="446">
        <v>2032</v>
      </c>
      <c r="B59" s="527">
        <v>566040</v>
      </c>
      <c r="C59" s="527">
        <f t="shared" si="3"/>
        <v>3962160</v>
      </c>
      <c r="D59" s="668">
        <f t="shared" si="2"/>
        <v>24862.554</v>
      </c>
      <c r="E59" s="517"/>
      <c r="F59" s="448"/>
      <c r="G59" s="448"/>
      <c r="H59" s="527">
        <v>1285713</v>
      </c>
      <c r="I59" s="527">
        <f t="shared" si="1"/>
        <v>19285785</v>
      </c>
      <c r="J59" s="668">
        <f t="shared" si="0"/>
        <v>43393.016249999993</v>
      </c>
      <c r="K59" s="517"/>
      <c r="L59" s="448"/>
      <c r="M59" s="448"/>
    </row>
    <row r="60" spans="1:13" s="446" customFormat="1" x14ac:dyDescent="0.25">
      <c r="A60" s="446">
        <v>2032</v>
      </c>
      <c r="B60" s="527">
        <v>566040</v>
      </c>
      <c r="C60" s="527">
        <f t="shared" si="3"/>
        <v>3396120</v>
      </c>
      <c r="D60" s="668">
        <f t="shared" si="2"/>
        <v>21310.653000000002</v>
      </c>
      <c r="E60" s="657">
        <f>+D57+D58+D59+D60</f>
        <v>106554.01800000001</v>
      </c>
      <c r="F60" s="448"/>
      <c r="G60" s="448"/>
      <c r="H60" s="527">
        <v>1285713</v>
      </c>
      <c r="I60" s="527">
        <f t="shared" si="1"/>
        <v>18000072</v>
      </c>
      <c r="J60" s="668">
        <f t="shared" si="0"/>
        <v>40500.161999999997</v>
      </c>
      <c r="K60" s="657">
        <f>+J57+J58+J59+J60</f>
        <v>179357.77349999995</v>
      </c>
      <c r="L60" s="448"/>
      <c r="M60" s="448"/>
    </row>
    <row r="61" spans="1:13" s="446" customFormat="1" x14ac:dyDescent="0.25">
      <c r="A61" s="446">
        <v>2033</v>
      </c>
      <c r="B61" s="527">
        <v>566040</v>
      </c>
      <c r="C61" s="527">
        <f t="shared" si="3"/>
        <v>2830080</v>
      </c>
      <c r="D61" s="668">
        <f t="shared" si="2"/>
        <v>17758.752</v>
      </c>
      <c r="E61" s="517"/>
      <c r="F61" s="448"/>
      <c r="G61" s="448"/>
      <c r="H61" s="527">
        <v>1285713</v>
      </c>
      <c r="I61" s="527">
        <f t="shared" si="1"/>
        <v>16714359</v>
      </c>
      <c r="J61" s="668">
        <f t="shared" si="0"/>
        <v>37607.30775</v>
      </c>
      <c r="K61" s="517"/>
      <c r="L61" s="448"/>
      <c r="M61" s="448"/>
    </row>
    <row r="62" spans="1:13" s="446" customFormat="1" x14ac:dyDescent="0.25">
      <c r="A62" s="446">
        <v>2033</v>
      </c>
      <c r="B62" s="527">
        <v>566040</v>
      </c>
      <c r="C62" s="527">
        <f t="shared" si="3"/>
        <v>2264040</v>
      </c>
      <c r="D62" s="668">
        <f t="shared" si="2"/>
        <v>14206.851000000001</v>
      </c>
      <c r="E62" s="517"/>
      <c r="F62" s="448"/>
      <c r="G62" s="448"/>
      <c r="H62" s="527">
        <v>1285713</v>
      </c>
      <c r="I62" s="527">
        <f t="shared" si="1"/>
        <v>15428646</v>
      </c>
      <c r="J62" s="668">
        <f t="shared" si="0"/>
        <v>34714.453499999996</v>
      </c>
      <c r="K62" s="517"/>
      <c r="L62" s="448"/>
      <c r="M62" s="448"/>
    </row>
    <row r="63" spans="1:13" s="446" customFormat="1" x14ac:dyDescent="0.25">
      <c r="A63" s="446">
        <v>2033</v>
      </c>
      <c r="B63" s="527">
        <v>566040</v>
      </c>
      <c r="C63" s="527">
        <f t="shared" si="3"/>
        <v>1698000</v>
      </c>
      <c r="D63" s="668">
        <f t="shared" si="2"/>
        <v>10654.95</v>
      </c>
      <c r="E63" s="517"/>
      <c r="F63" s="448"/>
      <c r="G63" s="448"/>
      <c r="H63" s="527">
        <v>1285713</v>
      </c>
      <c r="I63" s="527">
        <f t="shared" si="1"/>
        <v>14142933</v>
      </c>
      <c r="J63" s="668">
        <f t="shared" si="0"/>
        <v>31821.599249999999</v>
      </c>
      <c r="K63" s="517"/>
      <c r="L63" s="448"/>
      <c r="M63" s="448"/>
    </row>
    <row r="64" spans="1:13" s="446" customFormat="1" x14ac:dyDescent="0.25">
      <c r="A64" s="446">
        <v>2033</v>
      </c>
      <c r="B64" s="527">
        <v>566040</v>
      </c>
      <c r="C64" s="527">
        <f t="shared" si="3"/>
        <v>1131960</v>
      </c>
      <c r="D64" s="668">
        <f t="shared" si="2"/>
        <v>7103.049</v>
      </c>
      <c r="E64" s="657">
        <f>+D61+D62+D63+D64</f>
        <v>49723.601999999999</v>
      </c>
      <c r="F64" s="448"/>
      <c r="G64" s="448"/>
      <c r="H64" s="527">
        <v>1285713</v>
      </c>
      <c r="I64" s="527">
        <f t="shared" si="1"/>
        <v>12857220</v>
      </c>
      <c r="J64" s="668">
        <f t="shared" si="0"/>
        <v>28928.744999999999</v>
      </c>
      <c r="K64" s="657">
        <f>+J61+J62+J63+J64</f>
        <v>133072.10550000001</v>
      </c>
      <c r="L64" s="448"/>
      <c r="M64" s="448"/>
    </row>
    <row r="65" spans="1:13" s="446" customFormat="1" x14ac:dyDescent="0.25">
      <c r="A65" s="446">
        <v>2034</v>
      </c>
      <c r="B65" s="527">
        <v>566040</v>
      </c>
      <c r="C65" s="527">
        <f t="shared" si="3"/>
        <v>565920</v>
      </c>
      <c r="D65" s="668">
        <f t="shared" si="2"/>
        <v>3551.1480000000001</v>
      </c>
      <c r="E65" s="657">
        <f>+D65</f>
        <v>3551.1480000000001</v>
      </c>
      <c r="F65" s="448"/>
      <c r="G65" s="448"/>
      <c r="H65" s="527">
        <v>1285713</v>
      </c>
      <c r="I65" s="527">
        <f t="shared" si="1"/>
        <v>11571507</v>
      </c>
      <c r="J65" s="668">
        <f t="shared" si="0"/>
        <v>26035.890749999999</v>
      </c>
      <c r="K65" s="657"/>
      <c r="L65" s="448"/>
      <c r="M65" s="448"/>
    </row>
    <row r="66" spans="1:13" s="446" customFormat="1" x14ac:dyDescent="0.25">
      <c r="A66" s="446">
        <v>2034</v>
      </c>
      <c r="B66" s="527"/>
      <c r="D66" s="668">
        <f>SUM(D5:D65)</f>
        <v>6583402.5705000004</v>
      </c>
      <c r="E66" s="657"/>
      <c r="F66" s="448"/>
      <c r="G66" s="448"/>
      <c r="H66" s="527">
        <v>1285713</v>
      </c>
      <c r="I66" s="527">
        <f t="shared" si="1"/>
        <v>10285794</v>
      </c>
      <c r="J66" s="668">
        <f t="shared" si="0"/>
        <v>23143.036499999998</v>
      </c>
      <c r="K66" s="657"/>
      <c r="L66" s="448"/>
      <c r="M66" s="448"/>
    </row>
    <row r="67" spans="1:13" s="446" customFormat="1" x14ac:dyDescent="0.25">
      <c r="A67" s="446">
        <v>2034</v>
      </c>
      <c r="B67" s="527"/>
      <c r="D67" s="668"/>
      <c r="E67" s="517"/>
      <c r="F67" s="448"/>
      <c r="G67" s="448"/>
      <c r="H67" s="527">
        <v>1285713</v>
      </c>
      <c r="I67" s="527">
        <f t="shared" si="1"/>
        <v>9000081</v>
      </c>
      <c r="J67" s="668">
        <f t="shared" si="0"/>
        <v>20250.182249999998</v>
      </c>
      <c r="K67" s="517"/>
      <c r="L67" s="448"/>
      <c r="M67" s="448"/>
    </row>
    <row r="68" spans="1:13" s="446" customFormat="1" x14ac:dyDescent="0.25">
      <c r="A68" s="446">
        <v>2034</v>
      </c>
      <c r="B68" s="527"/>
      <c r="D68" s="668"/>
      <c r="E68" s="517"/>
      <c r="F68" s="448"/>
      <c r="G68" s="448"/>
      <c r="H68" s="527">
        <v>1285713</v>
      </c>
      <c r="I68" s="527">
        <f t="shared" si="1"/>
        <v>7714368</v>
      </c>
      <c r="J68" s="668">
        <f t="shared" si="0"/>
        <v>17357.327999999998</v>
      </c>
      <c r="K68" s="657">
        <f>+J65+J66+J67+J68</f>
        <v>86786.437499999985</v>
      </c>
      <c r="L68" s="448"/>
      <c r="M68" s="448"/>
    </row>
    <row r="69" spans="1:13" s="446" customFormat="1" x14ac:dyDescent="0.25">
      <c r="A69" s="446">
        <v>2035</v>
      </c>
      <c r="B69" s="527"/>
      <c r="D69" s="668"/>
      <c r="E69" s="517"/>
      <c r="F69" s="448"/>
      <c r="G69" s="448"/>
      <c r="H69" s="527">
        <v>1285713</v>
      </c>
      <c r="I69" s="527">
        <f t="shared" si="1"/>
        <v>6428655</v>
      </c>
      <c r="J69" s="668">
        <f t="shared" si="0"/>
        <v>14464.473749999999</v>
      </c>
      <c r="K69" s="517"/>
      <c r="L69" s="448"/>
      <c r="M69" s="448"/>
    </row>
    <row r="70" spans="1:13" s="446" customFormat="1" x14ac:dyDescent="0.25">
      <c r="A70" s="446">
        <v>2035</v>
      </c>
      <c r="B70" s="527"/>
      <c r="D70" s="668"/>
      <c r="E70" s="517"/>
      <c r="F70" s="448"/>
      <c r="G70" s="448"/>
      <c r="H70" s="527">
        <v>1285713</v>
      </c>
      <c r="I70" s="527">
        <f t="shared" si="1"/>
        <v>5142942</v>
      </c>
      <c r="J70" s="668">
        <f t="shared" ref="J70:J73" si="4">+I70*0.009/4</f>
        <v>11571.619499999999</v>
      </c>
      <c r="K70" s="517"/>
      <c r="L70" s="448"/>
      <c r="M70" s="448"/>
    </row>
    <row r="71" spans="1:13" s="446" customFormat="1" x14ac:dyDescent="0.25">
      <c r="A71" s="446">
        <v>2035</v>
      </c>
      <c r="B71" s="527"/>
      <c r="D71" s="668"/>
      <c r="E71" s="517"/>
      <c r="F71" s="448"/>
      <c r="G71" s="448"/>
      <c r="H71" s="527">
        <v>1285713</v>
      </c>
      <c r="I71" s="527">
        <f t="shared" si="1"/>
        <v>3857229</v>
      </c>
      <c r="J71" s="668">
        <f t="shared" si="4"/>
        <v>8678.7652499999986</v>
      </c>
      <c r="K71" s="517"/>
      <c r="L71" s="448"/>
      <c r="M71" s="448"/>
    </row>
    <row r="72" spans="1:13" s="446" customFormat="1" x14ac:dyDescent="0.25">
      <c r="A72" s="446">
        <v>2035</v>
      </c>
      <c r="B72" s="527"/>
      <c r="D72" s="668"/>
      <c r="E72" s="517"/>
      <c r="F72" s="448"/>
      <c r="G72" s="448"/>
      <c r="H72" s="527">
        <v>1285713</v>
      </c>
      <c r="I72" s="527">
        <f t="shared" ref="I72:I74" si="5">+I71-H72</f>
        <v>2571516</v>
      </c>
      <c r="J72" s="668">
        <f t="shared" si="4"/>
        <v>5785.9109999999991</v>
      </c>
      <c r="K72" s="657">
        <f>+J69+J70+J71+J72</f>
        <v>40500.769499999995</v>
      </c>
      <c r="L72" s="448"/>
      <c r="M72" s="448"/>
    </row>
    <row r="73" spans="1:13" s="446" customFormat="1" x14ac:dyDescent="0.25">
      <c r="A73" s="446">
        <v>2036</v>
      </c>
      <c r="B73" s="527"/>
      <c r="D73" s="668"/>
      <c r="E73" s="517"/>
      <c r="F73" s="448"/>
      <c r="G73" s="448"/>
      <c r="H73" s="527">
        <v>1285713</v>
      </c>
      <c r="I73" s="527">
        <f t="shared" si="5"/>
        <v>1285803</v>
      </c>
      <c r="J73" s="668">
        <f t="shared" si="4"/>
        <v>2893.0567499999997</v>
      </c>
      <c r="K73" s="517"/>
      <c r="L73" s="448"/>
      <c r="M73" s="448"/>
    </row>
    <row r="74" spans="1:13" s="446" customFormat="1" x14ac:dyDescent="0.25">
      <c r="A74" s="446">
        <v>2036</v>
      </c>
      <c r="B74" s="527"/>
      <c r="D74" s="668"/>
      <c r="E74" s="517"/>
      <c r="F74" s="448"/>
      <c r="G74" s="448"/>
      <c r="H74" s="527">
        <v>1285713</v>
      </c>
      <c r="I74" s="527">
        <f t="shared" si="5"/>
        <v>90</v>
      </c>
      <c r="J74" s="668"/>
      <c r="K74" s="517"/>
      <c r="L74" s="448"/>
      <c r="M74" s="448"/>
    </row>
    <row r="75" spans="1:13" x14ac:dyDescent="0.25">
      <c r="L75" s="472"/>
      <c r="M75" s="472"/>
    </row>
    <row r="76" spans="1:13" x14ac:dyDescent="0.25">
      <c r="L76" s="472"/>
      <c r="M76" s="472"/>
    </row>
    <row r="77" spans="1:13" x14ac:dyDescent="0.25">
      <c r="L77" s="472"/>
      <c r="M77" s="472"/>
    </row>
    <row r="149" spans="12:13" x14ac:dyDescent="0.25">
      <c r="L149" s="472"/>
      <c r="M149" s="472"/>
    </row>
    <row r="150" spans="12:13" x14ac:dyDescent="0.25">
      <c r="L150" s="472"/>
      <c r="M150" s="472"/>
    </row>
    <row r="151" spans="12:13" x14ac:dyDescent="0.25">
      <c r="L151" s="472"/>
      <c r="M151" s="472"/>
    </row>
    <row r="223" spans="12:13" x14ac:dyDescent="0.25">
      <c r="L223" s="472"/>
      <c r="M223" s="472"/>
    </row>
    <row r="224" spans="12:13" x14ac:dyDescent="0.25">
      <c r="L224" s="472"/>
      <c r="M224" s="472"/>
    </row>
    <row r="225" spans="12:13" x14ac:dyDescent="0.25">
      <c r="L225" s="472"/>
      <c r="M225" s="472"/>
    </row>
    <row r="297" spans="12:13" x14ac:dyDescent="0.25">
      <c r="L297" s="472"/>
      <c r="M297" s="472"/>
    </row>
    <row r="298" spans="12:13" x14ac:dyDescent="0.25">
      <c r="L298" s="472"/>
      <c r="M298" s="472"/>
    </row>
    <row r="299" spans="12:13" x14ac:dyDescent="0.25">
      <c r="L299" s="472"/>
      <c r="M299" s="472"/>
    </row>
    <row r="371" spans="12:13" x14ac:dyDescent="0.25">
      <c r="L371" s="472"/>
      <c r="M371" s="472"/>
    </row>
    <row r="372" spans="12:13" x14ac:dyDescent="0.25">
      <c r="L372" s="472"/>
      <c r="M372" s="472"/>
    </row>
    <row r="373" spans="12:13" x14ac:dyDescent="0.25">
      <c r="L373" s="472"/>
      <c r="M373" s="472"/>
    </row>
    <row r="445" spans="12:13" x14ac:dyDescent="0.25">
      <c r="L445" s="472"/>
      <c r="M445" s="472"/>
    </row>
    <row r="446" spans="12:13" x14ac:dyDescent="0.25">
      <c r="L446" s="472"/>
      <c r="M446" s="472"/>
    </row>
    <row r="447" spans="12:13" x14ac:dyDescent="0.25">
      <c r="L447" s="472"/>
      <c r="M447" s="472"/>
    </row>
    <row r="519" spans="12:13" x14ac:dyDescent="0.25">
      <c r="L519" s="472"/>
      <c r="M519" s="472"/>
    </row>
    <row r="520" spans="12:13" x14ac:dyDescent="0.25">
      <c r="L520" s="472"/>
      <c r="M520" s="472"/>
    </row>
    <row r="521" spans="12:13" x14ac:dyDescent="0.25">
      <c r="L521" s="472"/>
      <c r="M521" s="472"/>
    </row>
    <row r="593" spans="12:13" x14ac:dyDescent="0.25">
      <c r="L593" s="472"/>
      <c r="M593" s="472"/>
    </row>
    <row r="594" spans="12:13" x14ac:dyDescent="0.25">
      <c r="L594" s="472"/>
      <c r="M594" s="472"/>
    </row>
    <row r="595" spans="12:13" x14ac:dyDescent="0.25">
      <c r="L595" s="472"/>
      <c r="M595" s="472"/>
    </row>
    <row r="667" spans="12:13" x14ac:dyDescent="0.25">
      <c r="L667" s="472"/>
      <c r="M667" s="472"/>
    </row>
    <row r="668" spans="12:13" x14ac:dyDescent="0.25">
      <c r="L668" s="472"/>
      <c r="M668" s="472"/>
    </row>
    <row r="669" spans="12:13" x14ac:dyDescent="0.25">
      <c r="L669" s="472"/>
      <c r="M669" s="472"/>
    </row>
    <row r="741" spans="12:13" x14ac:dyDescent="0.25">
      <c r="L741" s="472"/>
      <c r="M741" s="472"/>
    </row>
    <row r="742" spans="12:13" x14ac:dyDescent="0.25">
      <c r="L742" s="472"/>
      <c r="M742" s="472"/>
    </row>
    <row r="743" spans="12:13" x14ac:dyDescent="0.25">
      <c r="L743" s="472"/>
      <c r="M743" s="472"/>
    </row>
    <row r="815" spans="12:13" x14ac:dyDescent="0.25">
      <c r="L815" s="472"/>
      <c r="M815" s="472"/>
    </row>
    <row r="816" spans="12:13" x14ac:dyDescent="0.25">
      <c r="L816" s="472"/>
      <c r="M816" s="472"/>
    </row>
    <row r="817" spans="12:13" x14ac:dyDescent="0.25">
      <c r="L817" s="472"/>
      <c r="M817" s="472"/>
    </row>
    <row r="889" spans="12:13" x14ac:dyDescent="0.25">
      <c r="L889" s="472"/>
      <c r="M889" s="472"/>
    </row>
    <row r="890" spans="12:13" x14ac:dyDescent="0.25">
      <c r="L890" s="472"/>
      <c r="M890" s="472"/>
    </row>
    <row r="891" spans="12:13" x14ac:dyDescent="0.25">
      <c r="L891" s="472"/>
      <c r="M891" s="472"/>
    </row>
    <row r="963" spans="12:13" x14ac:dyDescent="0.25">
      <c r="L963" s="472"/>
      <c r="M963" s="472"/>
    </row>
    <row r="964" spans="12:13" x14ac:dyDescent="0.25">
      <c r="L964" s="472"/>
      <c r="M964" s="472"/>
    </row>
    <row r="965" spans="12:13" x14ac:dyDescent="0.25">
      <c r="L965" s="472"/>
      <c r="M965" s="472"/>
    </row>
    <row r="1037" spans="12:13" x14ac:dyDescent="0.25">
      <c r="L1037" s="472"/>
      <c r="M1037" s="472"/>
    </row>
    <row r="1038" spans="12:13" x14ac:dyDescent="0.25">
      <c r="L1038" s="472"/>
      <c r="M1038" s="472"/>
    </row>
    <row r="1039" spans="12:13" x14ac:dyDescent="0.25">
      <c r="L1039" s="472"/>
      <c r="M1039" s="472"/>
    </row>
    <row r="1111" spans="12:13" x14ac:dyDescent="0.25">
      <c r="L1111" s="472"/>
      <c r="M1111" s="472"/>
    </row>
    <row r="1112" spans="12:13" x14ac:dyDescent="0.25">
      <c r="L1112" s="472"/>
      <c r="M1112" s="472"/>
    </row>
    <row r="1113" spans="12:13" x14ac:dyDescent="0.25">
      <c r="L1113" s="472"/>
      <c r="M1113" s="472"/>
    </row>
    <row r="1185" spans="12:13" x14ac:dyDescent="0.25">
      <c r="L1185" s="472"/>
      <c r="M1185" s="472"/>
    </row>
    <row r="1186" spans="12:13" x14ac:dyDescent="0.25">
      <c r="L1186" s="472"/>
      <c r="M1186" s="472"/>
    </row>
    <row r="1187" spans="12:13" x14ac:dyDescent="0.25">
      <c r="L1187" s="472"/>
      <c r="M1187" s="472"/>
    </row>
    <row r="1259" spans="12:13" x14ac:dyDescent="0.25">
      <c r="L1259" s="472"/>
      <c r="M1259" s="472"/>
    </row>
    <row r="1260" spans="12:13" x14ac:dyDescent="0.25">
      <c r="L1260" s="472"/>
      <c r="M1260" s="472"/>
    </row>
    <row r="1261" spans="12:13" x14ac:dyDescent="0.25">
      <c r="L1261" s="472"/>
      <c r="M1261" s="472"/>
    </row>
    <row r="1333" spans="12:13" x14ac:dyDescent="0.25">
      <c r="L1333" s="472"/>
      <c r="M1333" s="472"/>
    </row>
    <row r="1334" spans="12:13" x14ac:dyDescent="0.25">
      <c r="L1334" s="472"/>
      <c r="M1334" s="472"/>
    </row>
    <row r="1335" spans="12:13" x14ac:dyDescent="0.25">
      <c r="L1335" s="472"/>
      <c r="M1335" s="472"/>
    </row>
    <row r="1407" spans="12:13" x14ac:dyDescent="0.25">
      <c r="L1407" s="472"/>
      <c r="M1407" s="472"/>
    </row>
    <row r="1408" spans="12:13" x14ac:dyDescent="0.25">
      <c r="L1408" s="472"/>
      <c r="M1408" s="472"/>
    </row>
    <row r="1409" spans="12:13" x14ac:dyDescent="0.25">
      <c r="L1409" s="472"/>
      <c r="M1409" s="472"/>
    </row>
    <row r="1481" spans="12:13" x14ac:dyDescent="0.25">
      <c r="L1481" s="472"/>
      <c r="M1481" s="472"/>
    </row>
    <row r="1482" spans="12:13" x14ac:dyDescent="0.25">
      <c r="L1482" s="472"/>
      <c r="M1482" s="472"/>
    </row>
    <row r="1483" spans="12:13" x14ac:dyDescent="0.25">
      <c r="L1483" s="472"/>
      <c r="M1483" s="472"/>
    </row>
    <row r="1555" spans="12:13" x14ac:dyDescent="0.25">
      <c r="L1555" s="472"/>
      <c r="M1555" s="472"/>
    </row>
    <row r="1556" spans="12:13" x14ac:dyDescent="0.25">
      <c r="L1556" s="472"/>
      <c r="M1556" s="472"/>
    </row>
    <row r="1557" spans="12:13" x14ac:dyDescent="0.25">
      <c r="L1557" s="472"/>
      <c r="M1557" s="472"/>
    </row>
    <row r="1629" spans="12:13" x14ac:dyDescent="0.25">
      <c r="L1629" s="472"/>
      <c r="M1629" s="472"/>
    </row>
    <row r="1630" spans="12:13" x14ac:dyDescent="0.25">
      <c r="L1630" s="472"/>
      <c r="M1630" s="472"/>
    </row>
    <row r="1631" spans="12:13" x14ac:dyDescent="0.25">
      <c r="L1631" s="472"/>
      <c r="M1631" s="472"/>
    </row>
    <row r="1703" spans="12:13" x14ac:dyDescent="0.25">
      <c r="L1703" s="472"/>
      <c r="M1703" s="472"/>
    </row>
    <row r="1704" spans="12:13" x14ac:dyDescent="0.25">
      <c r="L1704" s="472"/>
      <c r="M1704" s="472"/>
    </row>
    <row r="1705" spans="12:13" x14ac:dyDescent="0.25">
      <c r="L1705" s="472"/>
      <c r="M1705" s="472"/>
    </row>
    <row r="1777" spans="12:13" x14ac:dyDescent="0.25">
      <c r="L1777" s="472"/>
      <c r="M1777" s="472"/>
    </row>
    <row r="1778" spans="12:13" x14ac:dyDescent="0.25">
      <c r="L1778" s="472"/>
      <c r="M1778" s="472"/>
    </row>
    <row r="1779" spans="12:13" x14ac:dyDescent="0.25">
      <c r="L1779" s="472"/>
      <c r="M1779" s="472"/>
    </row>
    <row r="1851" spans="12:13" x14ac:dyDescent="0.25">
      <c r="L1851" s="472"/>
      <c r="M1851" s="472"/>
    </row>
    <row r="1852" spans="12:13" x14ac:dyDescent="0.25">
      <c r="L1852" s="472"/>
      <c r="M1852" s="472"/>
    </row>
    <row r="1853" spans="12:13" x14ac:dyDescent="0.25">
      <c r="L1853" s="472"/>
      <c r="M1853" s="472"/>
    </row>
    <row r="1925" spans="12:13" x14ac:dyDescent="0.25">
      <c r="L1925" s="472"/>
      <c r="M1925" s="472"/>
    </row>
    <row r="1926" spans="12:13" x14ac:dyDescent="0.25">
      <c r="L1926" s="472"/>
      <c r="M1926" s="472"/>
    </row>
    <row r="1927" spans="12:13" x14ac:dyDescent="0.25">
      <c r="L1927" s="472"/>
      <c r="M1927" s="472"/>
    </row>
    <row r="1999" spans="12:13" x14ac:dyDescent="0.25">
      <c r="L1999" s="472"/>
      <c r="M1999" s="472"/>
    </row>
    <row r="2000" spans="12:13" x14ac:dyDescent="0.25">
      <c r="L2000" s="472"/>
      <c r="M2000" s="472"/>
    </row>
    <row r="2001" spans="12:13" x14ac:dyDescent="0.25">
      <c r="L2001" s="472"/>
      <c r="M2001" s="472"/>
    </row>
    <row r="2073" spans="12:13" x14ac:dyDescent="0.25">
      <c r="L2073" s="472"/>
      <c r="M2073" s="472"/>
    </row>
    <row r="2074" spans="12:13" x14ac:dyDescent="0.25">
      <c r="L2074" s="472"/>
      <c r="M2074" s="472"/>
    </row>
    <row r="2075" spans="12:13" x14ac:dyDescent="0.25">
      <c r="L2075" s="472"/>
      <c r="M2075" s="472"/>
    </row>
    <row r="2147" spans="12:13" x14ac:dyDescent="0.25">
      <c r="L2147" s="472"/>
      <c r="M2147" s="472"/>
    </row>
    <row r="2148" spans="12:13" x14ac:dyDescent="0.25">
      <c r="L2148" s="472"/>
      <c r="M2148" s="472"/>
    </row>
    <row r="2149" spans="12:13" x14ac:dyDescent="0.25">
      <c r="L2149" s="472"/>
      <c r="M2149" s="472"/>
    </row>
    <row r="2221" spans="12:13" x14ac:dyDescent="0.25">
      <c r="L2221" s="472"/>
      <c r="M2221" s="472"/>
    </row>
    <row r="2222" spans="12:13" x14ac:dyDescent="0.25">
      <c r="L2222" s="472"/>
      <c r="M2222" s="472"/>
    </row>
    <row r="2223" spans="12:13" x14ac:dyDescent="0.25">
      <c r="L2223" s="472"/>
      <c r="M2223" s="472"/>
    </row>
    <row r="2295" spans="12:13" x14ac:dyDescent="0.25">
      <c r="L2295" s="472"/>
      <c r="M2295" s="472"/>
    </row>
    <row r="2296" spans="12:13" x14ac:dyDescent="0.25">
      <c r="L2296" s="472"/>
      <c r="M2296" s="472"/>
    </row>
    <row r="2297" spans="12:13" x14ac:dyDescent="0.25">
      <c r="L2297" s="472"/>
      <c r="M2297" s="472"/>
    </row>
    <row r="2369" spans="12:13" x14ac:dyDescent="0.25">
      <c r="L2369" s="472"/>
      <c r="M2369" s="472"/>
    </row>
    <row r="2370" spans="12:13" x14ac:dyDescent="0.25">
      <c r="L2370" s="472"/>
      <c r="M2370" s="472"/>
    </row>
    <row r="2371" spans="12:13" x14ac:dyDescent="0.25">
      <c r="L2371" s="472"/>
      <c r="M2371" s="472"/>
    </row>
    <row r="2443" spans="12:13" x14ac:dyDescent="0.25">
      <c r="L2443" s="472"/>
      <c r="M2443" s="472"/>
    </row>
    <row r="2444" spans="12:13" x14ac:dyDescent="0.25">
      <c r="L2444" s="472"/>
      <c r="M2444" s="472"/>
    </row>
    <row r="2445" spans="12:13" x14ac:dyDescent="0.25">
      <c r="L2445" s="472"/>
      <c r="M2445" s="472"/>
    </row>
    <row r="2517" spans="12:13" x14ac:dyDescent="0.25">
      <c r="L2517" s="472"/>
      <c r="M2517" s="472"/>
    </row>
    <row r="2518" spans="12:13" x14ac:dyDescent="0.25">
      <c r="L2518" s="472"/>
      <c r="M2518" s="472"/>
    </row>
    <row r="2519" spans="12:13" x14ac:dyDescent="0.25">
      <c r="L2519" s="472"/>
      <c r="M2519" s="472"/>
    </row>
    <row r="2591" spans="12:13" x14ac:dyDescent="0.25">
      <c r="L2591" s="472"/>
      <c r="M2591" s="472"/>
    </row>
    <row r="2592" spans="12:13" x14ac:dyDescent="0.25">
      <c r="L2592" s="472"/>
      <c r="M2592" s="472"/>
    </row>
    <row r="2593" spans="12:13" x14ac:dyDescent="0.25">
      <c r="L2593" s="472"/>
      <c r="M2593" s="472"/>
    </row>
    <row r="2665" spans="12:13" x14ac:dyDescent="0.25">
      <c r="L2665" s="472"/>
      <c r="M2665" s="472"/>
    </row>
    <row r="2666" spans="12:13" x14ac:dyDescent="0.25">
      <c r="L2666" s="472"/>
      <c r="M2666" s="472"/>
    </row>
    <row r="2667" spans="12:13" x14ac:dyDescent="0.25">
      <c r="L2667" s="472"/>
      <c r="M2667" s="472"/>
    </row>
    <row r="2739" spans="12:13" x14ac:dyDescent="0.25">
      <c r="L2739" s="472"/>
      <c r="M2739" s="472"/>
    </row>
    <row r="2740" spans="12:13" x14ac:dyDescent="0.25">
      <c r="L2740" s="472"/>
      <c r="M2740" s="472"/>
    </row>
    <row r="2741" spans="12:13" x14ac:dyDescent="0.25">
      <c r="L2741" s="472"/>
      <c r="M2741" s="472"/>
    </row>
    <row r="2813" spans="12:13" x14ac:dyDescent="0.25">
      <c r="L2813" s="472"/>
      <c r="M2813" s="472"/>
    </row>
    <row r="2814" spans="12:13" x14ac:dyDescent="0.25">
      <c r="L2814" s="472"/>
      <c r="M2814" s="472"/>
    </row>
    <row r="2815" spans="12:13" x14ac:dyDescent="0.25">
      <c r="L2815" s="472"/>
      <c r="M2815" s="472"/>
    </row>
    <row r="2887" spans="12:13" x14ac:dyDescent="0.25">
      <c r="L2887" s="472"/>
      <c r="M2887" s="472"/>
    </row>
    <row r="2888" spans="12:13" x14ac:dyDescent="0.25">
      <c r="L2888" s="472"/>
      <c r="M2888" s="472"/>
    </row>
    <row r="2889" spans="12:13" x14ac:dyDescent="0.25">
      <c r="L2889" s="472"/>
      <c r="M2889" s="472"/>
    </row>
    <row r="2961" spans="12:13" x14ac:dyDescent="0.25">
      <c r="L2961" s="472"/>
      <c r="M2961" s="472"/>
    </row>
    <row r="2962" spans="12:13" x14ac:dyDescent="0.25">
      <c r="L2962" s="472"/>
      <c r="M2962" s="472"/>
    </row>
    <row r="2963" spans="12:13" x14ac:dyDescent="0.25">
      <c r="L2963" s="472"/>
      <c r="M2963" s="472"/>
    </row>
    <row r="3035" spans="12:13" x14ac:dyDescent="0.25">
      <c r="L3035" s="472"/>
      <c r="M3035" s="472"/>
    </row>
    <row r="3036" spans="12:13" x14ac:dyDescent="0.25">
      <c r="L3036" s="472"/>
      <c r="M3036" s="472"/>
    </row>
    <row r="3037" spans="12:13" x14ac:dyDescent="0.25">
      <c r="L3037" s="472"/>
      <c r="M3037" s="472"/>
    </row>
    <row r="3109" spans="12:13" x14ac:dyDescent="0.25">
      <c r="L3109" s="472"/>
      <c r="M3109" s="472"/>
    </row>
    <row r="3110" spans="12:13" x14ac:dyDescent="0.25">
      <c r="L3110" s="472"/>
      <c r="M3110" s="472"/>
    </row>
    <row r="3111" spans="12:13" x14ac:dyDescent="0.25">
      <c r="L3111" s="472"/>
      <c r="M3111" s="472"/>
    </row>
    <row r="3183" spans="12:13" x14ac:dyDescent="0.25">
      <c r="L3183" s="472"/>
      <c r="M3183" s="472"/>
    </row>
    <row r="3184" spans="12:13" x14ac:dyDescent="0.25">
      <c r="L3184" s="472"/>
      <c r="M3184" s="472"/>
    </row>
    <row r="3185" spans="12:13" x14ac:dyDescent="0.25">
      <c r="L3185" s="472"/>
      <c r="M3185" s="472"/>
    </row>
    <row r="3257" spans="12:13" x14ac:dyDescent="0.25">
      <c r="L3257" s="472"/>
      <c r="M3257" s="472"/>
    </row>
    <row r="3258" spans="12:13" x14ac:dyDescent="0.25">
      <c r="L3258" s="472"/>
      <c r="M3258" s="472"/>
    </row>
    <row r="3259" spans="12:13" x14ac:dyDescent="0.25">
      <c r="L3259" s="472"/>
      <c r="M3259" s="472"/>
    </row>
    <row r="3331" spans="12:13" x14ac:dyDescent="0.25">
      <c r="L3331" s="472"/>
      <c r="M3331" s="472"/>
    </row>
    <row r="3332" spans="12:13" x14ac:dyDescent="0.25">
      <c r="L3332" s="472"/>
      <c r="M3332" s="472"/>
    </row>
    <row r="3333" spans="12:13" x14ac:dyDescent="0.25">
      <c r="L3333" s="472"/>
      <c r="M3333" s="472"/>
    </row>
    <row r="3405" spans="12:13" x14ac:dyDescent="0.25">
      <c r="L3405" s="472"/>
      <c r="M3405" s="472"/>
    </row>
    <row r="3406" spans="12:13" x14ac:dyDescent="0.25">
      <c r="L3406" s="472"/>
      <c r="M3406" s="472"/>
    </row>
    <row r="3407" spans="12:13" x14ac:dyDescent="0.25">
      <c r="L3407" s="472"/>
      <c r="M3407" s="472"/>
    </row>
    <row r="3479" spans="12:13" x14ac:dyDescent="0.25">
      <c r="L3479" s="472"/>
      <c r="M3479" s="472"/>
    </row>
    <row r="3480" spans="12:13" x14ac:dyDescent="0.25">
      <c r="L3480" s="472"/>
      <c r="M3480" s="472"/>
    </row>
    <row r="3481" spans="12:13" x14ac:dyDescent="0.25">
      <c r="L3481" s="472"/>
      <c r="M3481" s="472"/>
    </row>
    <row r="3553" spans="12:13" x14ac:dyDescent="0.25">
      <c r="L3553" s="472"/>
      <c r="M3553" s="472"/>
    </row>
    <row r="3554" spans="12:13" x14ac:dyDescent="0.25">
      <c r="L3554" s="472"/>
      <c r="M3554" s="472"/>
    </row>
    <row r="3555" spans="12:13" x14ac:dyDescent="0.25">
      <c r="L3555" s="472"/>
      <c r="M3555" s="472"/>
    </row>
    <row r="3627" spans="12:13" x14ac:dyDescent="0.25">
      <c r="L3627" s="472"/>
      <c r="M3627" s="472"/>
    </row>
    <row r="3628" spans="12:13" x14ac:dyDescent="0.25">
      <c r="L3628" s="472"/>
      <c r="M3628" s="472"/>
    </row>
    <row r="3629" spans="12:13" x14ac:dyDescent="0.25">
      <c r="L3629" s="472"/>
      <c r="M3629" s="472"/>
    </row>
    <row r="3701" spans="12:13" x14ac:dyDescent="0.25">
      <c r="L3701" s="472"/>
      <c r="M3701" s="472"/>
    </row>
    <row r="3702" spans="12:13" x14ac:dyDescent="0.25">
      <c r="L3702" s="472"/>
      <c r="M3702" s="472"/>
    </row>
    <row r="3703" spans="12:13" x14ac:dyDescent="0.25">
      <c r="L3703" s="472"/>
      <c r="M3703" s="472"/>
    </row>
    <row r="3775" spans="12:13" x14ac:dyDescent="0.25">
      <c r="L3775" s="472"/>
      <c r="M3775" s="472"/>
    </row>
    <row r="3776" spans="12:13" x14ac:dyDescent="0.25">
      <c r="L3776" s="472"/>
      <c r="M3776" s="472"/>
    </row>
    <row r="3777" spans="12:13" x14ac:dyDescent="0.25">
      <c r="L3777" s="472"/>
      <c r="M3777" s="472"/>
    </row>
    <row r="3849" spans="12:13" x14ac:dyDescent="0.25">
      <c r="L3849" s="472"/>
      <c r="M3849" s="472"/>
    </row>
    <row r="3850" spans="12:13" x14ac:dyDescent="0.25">
      <c r="L3850" s="472"/>
      <c r="M3850" s="472"/>
    </row>
    <row r="3851" spans="12:13" x14ac:dyDescent="0.25">
      <c r="L3851" s="472"/>
      <c r="M3851" s="472"/>
    </row>
    <row r="3923" spans="12:13" x14ac:dyDescent="0.25">
      <c r="L3923" s="472"/>
      <c r="M3923" s="472"/>
    </row>
    <row r="3924" spans="12:13" x14ac:dyDescent="0.25">
      <c r="L3924" s="472"/>
      <c r="M3924" s="472"/>
    </row>
    <row r="3925" spans="12:13" x14ac:dyDescent="0.25">
      <c r="L3925" s="472"/>
      <c r="M3925" s="472"/>
    </row>
    <row r="3997" spans="12:13" x14ac:dyDescent="0.25">
      <c r="L3997" s="472"/>
      <c r="M3997" s="472"/>
    </row>
    <row r="3998" spans="12:13" x14ac:dyDescent="0.25">
      <c r="L3998" s="472"/>
      <c r="M3998" s="472"/>
    </row>
    <row r="3999" spans="12:13" x14ac:dyDescent="0.25">
      <c r="L3999" s="472"/>
      <c r="M3999" s="472"/>
    </row>
    <row r="4071" spans="12:13" x14ac:dyDescent="0.25">
      <c r="L4071" s="472"/>
      <c r="M4071" s="472"/>
    </row>
    <row r="4072" spans="12:13" x14ac:dyDescent="0.25">
      <c r="L4072" s="472"/>
      <c r="M4072" s="472"/>
    </row>
    <row r="4073" spans="12:13" x14ac:dyDescent="0.25">
      <c r="L4073" s="472"/>
      <c r="M4073" s="472"/>
    </row>
    <row r="4145" spans="12:13" x14ac:dyDescent="0.25">
      <c r="L4145" s="472"/>
      <c r="M4145" s="472"/>
    </row>
    <row r="4146" spans="12:13" x14ac:dyDescent="0.25">
      <c r="L4146" s="472"/>
      <c r="M4146" s="472"/>
    </row>
    <row r="4147" spans="12:13" x14ac:dyDescent="0.25">
      <c r="L4147" s="472"/>
      <c r="M4147" s="472"/>
    </row>
    <row r="4219" spans="12:13" x14ac:dyDescent="0.25">
      <c r="L4219" s="472"/>
      <c r="M4219" s="472"/>
    </row>
    <row r="4220" spans="12:13" x14ac:dyDescent="0.25">
      <c r="L4220" s="472"/>
      <c r="M4220" s="472"/>
    </row>
    <row r="4221" spans="12:13" x14ac:dyDescent="0.25">
      <c r="L4221" s="472"/>
      <c r="M4221" s="472"/>
    </row>
    <row r="4293" spans="12:13" x14ac:dyDescent="0.25">
      <c r="L4293" s="472"/>
      <c r="M4293" s="472"/>
    </row>
    <row r="4294" spans="12:13" x14ac:dyDescent="0.25">
      <c r="L4294" s="472"/>
      <c r="M4294" s="472"/>
    </row>
    <row r="4295" spans="12:13" x14ac:dyDescent="0.25">
      <c r="L4295" s="472"/>
      <c r="M4295" s="472"/>
    </row>
    <row r="4367" spans="12:13" x14ac:dyDescent="0.25">
      <c r="L4367" s="472"/>
      <c r="M4367" s="472"/>
    </row>
    <row r="4368" spans="12:13" x14ac:dyDescent="0.25">
      <c r="L4368" s="472"/>
      <c r="M4368" s="472"/>
    </row>
    <row r="4369" spans="12:13" x14ac:dyDescent="0.25">
      <c r="L4369" s="472"/>
      <c r="M4369" s="472"/>
    </row>
    <row r="4441" spans="12:13" x14ac:dyDescent="0.25">
      <c r="L4441" s="472"/>
      <c r="M4441" s="472"/>
    </row>
    <row r="4442" spans="12:13" x14ac:dyDescent="0.25">
      <c r="L4442" s="472"/>
      <c r="M4442" s="472"/>
    </row>
    <row r="4443" spans="12:13" x14ac:dyDescent="0.25">
      <c r="L4443" s="472"/>
      <c r="M4443" s="472"/>
    </row>
    <row r="4515" spans="12:13" x14ac:dyDescent="0.25">
      <c r="L4515" s="472"/>
      <c r="M4515" s="472"/>
    </row>
    <row r="4516" spans="12:13" x14ac:dyDescent="0.25">
      <c r="L4516" s="472"/>
      <c r="M4516" s="472"/>
    </row>
    <row r="4517" spans="12:13" x14ac:dyDescent="0.25">
      <c r="L4517" s="472"/>
      <c r="M4517" s="472"/>
    </row>
    <row r="4589" spans="12:13" x14ac:dyDescent="0.25">
      <c r="L4589" s="472"/>
      <c r="M4589" s="472"/>
    </row>
    <row r="4590" spans="12:13" x14ac:dyDescent="0.25">
      <c r="L4590" s="472"/>
      <c r="M4590" s="472"/>
    </row>
    <row r="4591" spans="12:13" x14ac:dyDescent="0.25">
      <c r="L4591" s="472"/>
      <c r="M4591" s="472"/>
    </row>
    <row r="4663" spans="12:13" x14ac:dyDescent="0.25">
      <c r="L4663" s="472"/>
      <c r="M4663" s="472"/>
    </row>
    <row r="4664" spans="12:13" x14ac:dyDescent="0.25">
      <c r="L4664" s="472"/>
      <c r="M4664" s="472"/>
    </row>
    <row r="4665" spans="12:13" x14ac:dyDescent="0.25">
      <c r="L4665" s="472"/>
      <c r="M4665" s="472"/>
    </row>
    <row r="4737" spans="12:13" x14ac:dyDescent="0.25">
      <c r="L4737" s="472"/>
      <c r="M4737" s="472"/>
    </row>
    <row r="4738" spans="12:13" x14ac:dyDescent="0.25">
      <c r="L4738" s="472"/>
      <c r="M4738" s="472"/>
    </row>
    <row r="4739" spans="12:13" x14ac:dyDescent="0.25">
      <c r="L4739" s="472"/>
      <c r="M4739" s="472"/>
    </row>
    <row r="4811" spans="12:13" x14ac:dyDescent="0.25">
      <c r="L4811" s="472"/>
      <c r="M4811" s="472"/>
    </row>
    <row r="4812" spans="12:13" x14ac:dyDescent="0.25">
      <c r="L4812" s="472"/>
      <c r="M4812" s="472"/>
    </row>
    <row r="4813" spans="12:13" x14ac:dyDescent="0.25">
      <c r="L4813" s="472"/>
      <c r="M4813" s="472"/>
    </row>
    <row r="4885" spans="12:13" x14ac:dyDescent="0.25">
      <c r="L4885" s="472"/>
      <c r="M4885" s="472"/>
    </row>
    <row r="4886" spans="12:13" x14ac:dyDescent="0.25">
      <c r="L4886" s="472"/>
      <c r="M4886" s="472"/>
    </row>
    <row r="4887" spans="12:13" x14ac:dyDescent="0.25">
      <c r="L4887" s="472"/>
      <c r="M4887" s="472"/>
    </row>
    <row r="4959" spans="12:13" x14ac:dyDescent="0.25">
      <c r="L4959" s="472"/>
      <c r="M4959" s="472"/>
    </row>
    <row r="4960" spans="12:13" x14ac:dyDescent="0.25">
      <c r="L4960" s="472"/>
      <c r="M4960" s="472"/>
    </row>
    <row r="4961" spans="12:13" x14ac:dyDescent="0.25">
      <c r="L4961" s="472"/>
      <c r="M4961" s="472"/>
    </row>
    <row r="5033" spans="12:13" x14ac:dyDescent="0.25">
      <c r="L5033" s="472"/>
      <c r="M5033" s="472"/>
    </row>
    <row r="5034" spans="12:13" x14ac:dyDescent="0.25">
      <c r="L5034" s="472"/>
      <c r="M5034" s="472"/>
    </row>
    <row r="5035" spans="12:13" x14ac:dyDescent="0.25">
      <c r="L5035" s="472"/>
      <c r="M5035" s="472"/>
    </row>
    <row r="5107" spans="12:13" x14ac:dyDescent="0.25">
      <c r="L5107" s="472"/>
      <c r="M5107" s="472"/>
    </row>
    <row r="5108" spans="12:13" x14ac:dyDescent="0.25">
      <c r="L5108" s="472"/>
      <c r="M5108" s="472"/>
    </row>
    <row r="5109" spans="12:13" x14ac:dyDescent="0.25">
      <c r="L5109" s="472"/>
      <c r="M5109" s="472"/>
    </row>
    <row r="5181" spans="12:13" x14ac:dyDescent="0.25">
      <c r="L5181" s="472"/>
      <c r="M5181" s="472"/>
    </row>
    <row r="5182" spans="12:13" x14ac:dyDescent="0.25">
      <c r="L5182" s="472"/>
      <c r="M5182" s="472"/>
    </row>
    <row r="5183" spans="12:13" x14ac:dyDescent="0.25">
      <c r="L5183" s="472"/>
      <c r="M5183" s="472"/>
    </row>
    <row r="5255" spans="12:13" x14ac:dyDescent="0.25">
      <c r="L5255" s="472"/>
      <c r="M5255" s="472"/>
    </row>
    <row r="5256" spans="12:13" x14ac:dyDescent="0.25">
      <c r="L5256" s="472"/>
      <c r="M5256" s="472"/>
    </row>
    <row r="5257" spans="12:13" x14ac:dyDescent="0.25">
      <c r="L5257" s="472"/>
      <c r="M5257" s="472"/>
    </row>
    <row r="5329" spans="12:13" x14ac:dyDescent="0.25">
      <c r="L5329" s="472"/>
      <c r="M5329" s="472"/>
    </row>
    <row r="5330" spans="12:13" x14ac:dyDescent="0.25">
      <c r="L5330" s="472"/>
      <c r="M5330" s="472"/>
    </row>
    <row r="5331" spans="12:13" x14ac:dyDescent="0.25">
      <c r="L5331" s="472"/>
      <c r="M5331" s="472"/>
    </row>
    <row r="5403" spans="12:13" x14ac:dyDescent="0.25">
      <c r="L5403" s="472"/>
      <c r="M5403" s="472"/>
    </row>
    <row r="5404" spans="12:13" x14ac:dyDescent="0.25">
      <c r="L5404" s="472"/>
      <c r="M5404" s="472"/>
    </row>
    <row r="5405" spans="12:13" x14ac:dyDescent="0.25">
      <c r="L5405" s="472"/>
      <c r="M5405" s="472"/>
    </row>
    <row r="5477" spans="12:13" x14ac:dyDescent="0.25">
      <c r="L5477" s="472"/>
      <c r="M5477" s="472"/>
    </row>
    <row r="5478" spans="12:13" x14ac:dyDescent="0.25">
      <c r="L5478" s="472"/>
      <c r="M5478" s="472"/>
    </row>
    <row r="5479" spans="12:13" x14ac:dyDescent="0.25">
      <c r="L5479" s="472"/>
      <c r="M5479" s="472"/>
    </row>
    <row r="5551" spans="12:13" x14ac:dyDescent="0.25">
      <c r="L5551" s="472"/>
      <c r="M5551" s="472"/>
    </row>
    <row r="5552" spans="12:13" x14ac:dyDescent="0.25">
      <c r="L5552" s="472"/>
      <c r="M5552" s="472"/>
    </row>
    <row r="5553" spans="12:13" x14ac:dyDescent="0.25">
      <c r="L5553" s="472"/>
      <c r="M5553" s="472"/>
    </row>
    <row r="5625" spans="12:13" x14ac:dyDescent="0.25">
      <c r="L5625" s="472"/>
      <c r="M5625" s="472"/>
    </row>
    <row r="5626" spans="12:13" x14ac:dyDescent="0.25">
      <c r="L5626" s="472"/>
      <c r="M5626" s="472"/>
    </row>
    <row r="5627" spans="12:13" x14ac:dyDescent="0.25">
      <c r="L5627" s="472"/>
      <c r="M5627" s="472"/>
    </row>
    <row r="5699" spans="12:13" x14ac:dyDescent="0.25">
      <c r="L5699" s="472"/>
      <c r="M5699" s="472"/>
    </row>
    <row r="5700" spans="12:13" x14ac:dyDescent="0.25">
      <c r="L5700" s="472"/>
      <c r="M5700" s="472"/>
    </row>
    <row r="5701" spans="12:13" x14ac:dyDescent="0.25">
      <c r="L5701" s="472"/>
      <c r="M5701" s="472"/>
    </row>
    <row r="5773" spans="12:13" x14ac:dyDescent="0.25">
      <c r="L5773" s="472"/>
      <c r="M5773" s="472"/>
    </row>
    <row r="5774" spans="12:13" x14ac:dyDescent="0.25">
      <c r="L5774" s="472"/>
      <c r="M5774" s="472"/>
    </row>
    <row r="5775" spans="12:13" x14ac:dyDescent="0.25">
      <c r="L5775" s="472"/>
      <c r="M5775" s="472"/>
    </row>
    <row r="5847" spans="12:13" x14ac:dyDescent="0.25">
      <c r="L5847" s="472"/>
      <c r="M5847" s="472"/>
    </row>
    <row r="5848" spans="12:13" x14ac:dyDescent="0.25">
      <c r="L5848" s="472"/>
      <c r="M5848" s="472"/>
    </row>
    <row r="5849" spans="12:13" x14ac:dyDescent="0.25">
      <c r="L5849" s="472"/>
      <c r="M5849" s="472"/>
    </row>
    <row r="5921" spans="12:13" x14ac:dyDescent="0.25">
      <c r="L5921" s="472"/>
      <c r="M5921" s="472"/>
    </row>
    <row r="5922" spans="12:13" x14ac:dyDescent="0.25">
      <c r="L5922" s="472"/>
      <c r="M5922" s="472"/>
    </row>
    <row r="5923" spans="12:13" x14ac:dyDescent="0.25">
      <c r="L5923" s="472"/>
      <c r="M5923" s="472"/>
    </row>
    <row r="5995" spans="12:13" x14ac:dyDescent="0.25">
      <c r="L5995" s="472"/>
      <c r="M5995" s="472"/>
    </row>
    <row r="5996" spans="12:13" x14ac:dyDescent="0.25">
      <c r="L5996" s="472"/>
      <c r="M5996" s="472"/>
    </row>
    <row r="5997" spans="12:13" x14ac:dyDescent="0.25">
      <c r="L5997" s="472"/>
      <c r="M5997" s="472"/>
    </row>
    <row r="6069" spans="12:13" x14ac:dyDescent="0.25">
      <c r="L6069" s="472"/>
      <c r="M6069" s="472"/>
    </row>
    <row r="6070" spans="12:13" x14ac:dyDescent="0.25">
      <c r="L6070" s="472"/>
      <c r="M6070" s="472"/>
    </row>
    <row r="6071" spans="12:13" x14ac:dyDescent="0.25">
      <c r="L6071" s="472"/>
      <c r="M6071" s="472"/>
    </row>
    <row r="6143" spans="12:13" x14ac:dyDescent="0.25">
      <c r="L6143" s="472"/>
      <c r="M6143" s="472"/>
    </row>
    <row r="6144" spans="12:13" x14ac:dyDescent="0.25">
      <c r="L6144" s="472"/>
      <c r="M6144" s="472"/>
    </row>
    <row r="6145" spans="12:13" x14ac:dyDescent="0.25">
      <c r="L6145" s="472"/>
      <c r="M6145" s="472"/>
    </row>
    <row r="6217" spans="12:13" x14ac:dyDescent="0.25">
      <c r="L6217" s="472"/>
      <c r="M6217" s="472"/>
    </row>
    <row r="6218" spans="12:13" x14ac:dyDescent="0.25">
      <c r="L6218" s="472"/>
      <c r="M6218" s="472"/>
    </row>
    <row r="6219" spans="12:13" x14ac:dyDescent="0.25">
      <c r="L6219" s="472"/>
      <c r="M6219" s="472"/>
    </row>
    <row r="6291" spans="12:13" x14ac:dyDescent="0.25">
      <c r="L6291" s="472"/>
      <c r="M6291" s="472"/>
    </row>
    <row r="6292" spans="12:13" x14ac:dyDescent="0.25">
      <c r="L6292" s="472"/>
      <c r="M6292" s="472"/>
    </row>
    <row r="6293" spans="12:13" x14ac:dyDescent="0.25">
      <c r="L6293" s="472"/>
      <c r="M6293" s="472"/>
    </row>
    <row r="6365" spans="12:13" x14ac:dyDescent="0.25">
      <c r="L6365" s="472"/>
      <c r="M6365" s="472"/>
    </row>
    <row r="6366" spans="12:13" x14ac:dyDescent="0.25">
      <c r="L6366" s="472"/>
      <c r="M6366" s="472"/>
    </row>
    <row r="6367" spans="12:13" x14ac:dyDescent="0.25">
      <c r="L6367" s="472"/>
      <c r="M6367" s="472"/>
    </row>
    <row r="6439" spans="12:13" x14ac:dyDescent="0.25">
      <c r="L6439" s="472"/>
      <c r="M6439" s="472"/>
    </row>
    <row r="6440" spans="12:13" x14ac:dyDescent="0.25">
      <c r="L6440" s="472"/>
      <c r="M6440" s="472"/>
    </row>
    <row r="6441" spans="12:13" x14ac:dyDescent="0.25">
      <c r="L6441" s="472"/>
      <c r="M6441" s="472"/>
    </row>
    <row r="6513" spans="12:13" x14ac:dyDescent="0.25">
      <c r="L6513" s="472"/>
      <c r="M6513" s="472"/>
    </row>
    <row r="6514" spans="12:13" x14ac:dyDescent="0.25">
      <c r="L6514" s="472"/>
      <c r="M6514" s="472"/>
    </row>
    <row r="6515" spans="12:13" x14ac:dyDescent="0.25">
      <c r="L6515" s="472"/>
      <c r="M6515" s="472"/>
    </row>
    <row r="6587" spans="12:13" x14ac:dyDescent="0.25">
      <c r="L6587" s="472"/>
      <c r="M6587" s="472"/>
    </row>
    <row r="6588" spans="12:13" x14ac:dyDescent="0.25">
      <c r="L6588" s="472"/>
      <c r="M6588" s="472"/>
    </row>
    <row r="6589" spans="12:13" x14ac:dyDescent="0.25">
      <c r="L6589" s="472"/>
      <c r="M6589" s="472"/>
    </row>
    <row r="6661" spans="12:13" x14ac:dyDescent="0.25">
      <c r="L6661" s="472"/>
      <c r="M6661" s="472"/>
    </row>
    <row r="6662" spans="12:13" x14ac:dyDescent="0.25">
      <c r="L6662" s="472"/>
      <c r="M6662" s="472"/>
    </row>
    <row r="6663" spans="12:13" x14ac:dyDescent="0.25">
      <c r="L6663" s="472"/>
      <c r="M6663" s="472"/>
    </row>
    <row r="6735" spans="12:13" x14ac:dyDescent="0.25">
      <c r="L6735" s="472"/>
      <c r="M6735" s="472"/>
    </row>
    <row r="6736" spans="12:13" x14ac:dyDescent="0.25">
      <c r="L6736" s="472"/>
      <c r="M6736" s="472"/>
    </row>
    <row r="6737" spans="12:13" x14ac:dyDescent="0.25">
      <c r="L6737" s="472"/>
      <c r="M6737" s="472"/>
    </row>
    <row r="6809" spans="12:13" x14ac:dyDescent="0.25">
      <c r="L6809" s="472"/>
      <c r="M6809" s="472"/>
    </row>
    <row r="6810" spans="12:13" x14ac:dyDescent="0.25">
      <c r="L6810" s="472"/>
      <c r="M6810" s="472"/>
    </row>
    <row r="6811" spans="12:13" x14ac:dyDescent="0.25">
      <c r="L6811" s="472"/>
      <c r="M6811" s="472"/>
    </row>
    <row r="6883" spans="12:13" x14ac:dyDescent="0.25">
      <c r="L6883" s="472"/>
      <c r="M6883" s="472"/>
    </row>
    <row r="6884" spans="12:13" x14ac:dyDescent="0.25">
      <c r="L6884" s="472"/>
      <c r="M6884" s="472"/>
    </row>
    <row r="6885" spans="12:13" x14ac:dyDescent="0.25">
      <c r="L6885" s="472"/>
      <c r="M6885" s="472"/>
    </row>
    <row r="6957" spans="12:13" x14ac:dyDescent="0.25">
      <c r="L6957" s="472"/>
      <c r="M6957" s="472"/>
    </row>
    <row r="6958" spans="12:13" x14ac:dyDescent="0.25">
      <c r="L6958" s="472"/>
      <c r="M6958" s="472"/>
    </row>
    <row r="6959" spans="12:13" x14ac:dyDescent="0.25">
      <c r="L6959" s="472"/>
      <c r="M6959" s="472"/>
    </row>
    <row r="7031" spans="12:13" x14ac:dyDescent="0.25">
      <c r="L7031" s="472"/>
      <c r="M7031" s="472"/>
    </row>
    <row r="7032" spans="12:13" x14ac:dyDescent="0.25">
      <c r="L7032" s="472"/>
      <c r="M7032" s="472"/>
    </row>
    <row r="7033" spans="12:13" x14ac:dyDescent="0.25">
      <c r="L7033" s="472"/>
      <c r="M7033" s="472"/>
    </row>
    <row r="7105" spans="12:13" x14ac:dyDescent="0.25">
      <c r="L7105" s="472"/>
      <c r="M7105" s="472"/>
    </row>
    <row r="7106" spans="12:13" x14ac:dyDescent="0.25">
      <c r="L7106" s="472"/>
      <c r="M7106" s="472"/>
    </row>
    <row r="7107" spans="12:13" x14ac:dyDescent="0.25">
      <c r="L7107" s="472"/>
      <c r="M7107" s="472"/>
    </row>
    <row r="7179" spans="12:13" x14ac:dyDescent="0.25">
      <c r="L7179" s="472"/>
      <c r="M7179" s="472"/>
    </row>
    <row r="7180" spans="12:13" x14ac:dyDescent="0.25">
      <c r="L7180" s="472"/>
      <c r="M7180" s="472"/>
    </row>
    <row r="7181" spans="12:13" x14ac:dyDescent="0.25">
      <c r="L7181" s="472"/>
      <c r="M7181" s="472"/>
    </row>
    <row r="7253" spans="12:13" x14ac:dyDescent="0.25">
      <c r="L7253" s="472"/>
      <c r="M7253" s="472"/>
    </row>
    <row r="7254" spans="12:13" x14ac:dyDescent="0.25">
      <c r="L7254" s="472"/>
      <c r="M7254" s="472"/>
    </row>
    <row r="7255" spans="12:13" x14ac:dyDescent="0.25">
      <c r="L7255" s="472"/>
      <c r="M7255" s="472"/>
    </row>
    <row r="7327" spans="12:13" x14ac:dyDescent="0.25">
      <c r="L7327" s="472"/>
      <c r="M7327" s="472"/>
    </row>
    <row r="7328" spans="12:13" x14ac:dyDescent="0.25">
      <c r="L7328" s="472"/>
      <c r="M7328" s="472"/>
    </row>
    <row r="7329" spans="12:13" x14ac:dyDescent="0.25">
      <c r="L7329" s="472"/>
      <c r="M7329" s="472"/>
    </row>
    <row r="7401" spans="12:13" x14ac:dyDescent="0.25">
      <c r="L7401" s="472"/>
      <c r="M7401" s="472"/>
    </row>
    <row r="7402" spans="12:13" x14ac:dyDescent="0.25">
      <c r="L7402" s="472"/>
      <c r="M7402" s="472"/>
    </row>
    <row r="7403" spans="12:13" x14ac:dyDescent="0.25">
      <c r="L7403" s="472"/>
      <c r="M7403" s="472"/>
    </row>
    <row r="7475" spans="12:13" x14ac:dyDescent="0.25">
      <c r="L7475" s="472"/>
      <c r="M7475" s="472"/>
    </row>
    <row r="7476" spans="12:13" x14ac:dyDescent="0.25">
      <c r="L7476" s="472"/>
      <c r="M7476" s="472"/>
    </row>
    <row r="7477" spans="12:13" x14ac:dyDescent="0.25">
      <c r="L7477" s="472"/>
      <c r="M7477" s="472"/>
    </row>
    <row r="7549" spans="12:13" x14ac:dyDescent="0.25">
      <c r="L7549" s="472"/>
      <c r="M7549" s="472"/>
    </row>
    <row r="7550" spans="12:13" x14ac:dyDescent="0.25">
      <c r="L7550" s="472"/>
      <c r="M7550" s="472"/>
    </row>
    <row r="7551" spans="12:13" x14ac:dyDescent="0.25">
      <c r="L7551" s="472"/>
      <c r="M7551" s="472"/>
    </row>
    <row r="7623" spans="12:13" x14ac:dyDescent="0.25">
      <c r="L7623" s="472"/>
      <c r="M7623" s="472"/>
    </row>
    <row r="7624" spans="12:13" x14ac:dyDescent="0.25">
      <c r="L7624" s="472"/>
      <c r="M7624" s="472"/>
    </row>
    <row r="7625" spans="12:13" x14ac:dyDescent="0.25">
      <c r="L7625" s="472"/>
      <c r="M7625" s="472"/>
    </row>
    <row r="7697" spans="12:13" x14ac:dyDescent="0.25">
      <c r="L7697" s="472"/>
      <c r="M7697" s="472"/>
    </row>
    <row r="7698" spans="12:13" x14ac:dyDescent="0.25">
      <c r="L7698" s="472"/>
      <c r="M7698" s="472"/>
    </row>
    <row r="7699" spans="12:13" x14ac:dyDescent="0.25">
      <c r="L7699" s="472"/>
      <c r="M7699" s="472"/>
    </row>
    <row r="7771" spans="12:13" x14ac:dyDescent="0.25">
      <c r="L7771" s="472"/>
      <c r="M7771" s="472"/>
    </row>
    <row r="7772" spans="12:13" x14ac:dyDescent="0.25">
      <c r="L7772" s="472"/>
      <c r="M7772" s="472"/>
    </row>
    <row r="7773" spans="12:13" x14ac:dyDescent="0.25">
      <c r="L7773" s="472"/>
      <c r="M7773" s="472"/>
    </row>
    <row r="7845" spans="12:13" x14ac:dyDescent="0.25">
      <c r="L7845" s="472"/>
      <c r="M7845" s="472"/>
    </row>
    <row r="7846" spans="12:13" x14ac:dyDescent="0.25">
      <c r="L7846" s="472"/>
      <c r="M7846" s="472"/>
    </row>
    <row r="7847" spans="12:13" x14ac:dyDescent="0.25">
      <c r="L7847" s="472"/>
      <c r="M7847" s="472"/>
    </row>
    <row r="7919" spans="12:13" x14ac:dyDescent="0.25">
      <c r="L7919" s="472"/>
      <c r="M7919" s="472"/>
    </row>
    <row r="7920" spans="12:13" x14ac:dyDescent="0.25">
      <c r="L7920" s="472"/>
      <c r="M7920" s="472"/>
    </row>
    <row r="7921" spans="12:13" x14ac:dyDescent="0.25">
      <c r="L7921" s="472"/>
      <c r="M7921" s="472"/>
    </row>
    <row r="7993" spans="12:13" x14ac:dyDescent="0.25">
      <c r="L7993" s="472"/>
      <c r="M7993" s="472"/>
    </row>
    <row r="7994" spans="12:13" x14ac:dyDescent="0.25">
      <c r="L7994" s="472"/>
      <c r="M7994" s="472"/>
    </row>
    <row r="7995" spans="12:13" x14ac:dyDescent="0.25">
      <c r="L7995" s="472"/>
      <c r="M7995" s="472"/>
    </row>
    <row r="8067" spans="12:13" x14ac:dyDescent="0.25">
      <c r="L8067" s="472"/>
      <c r="M8067" s="472"/>
    </row>
    <row r="8068" spans="12:13" x14ac:dyDescent="0.25">
      <c r="L8068" s="472"/>
      <c r="M8068" s="472"/>
    </row>
    <row r="8069" spans="12:13" x14ac:dyDescent="0.25">
      <c r="L8069" s="472"/>
      <c r="M8069" s="472"/>
    </row>
    <row r="8141" spans="12:13" x14ac:dyDescent="0.25">
      <c r="L8141" s="472"/>
      <c r="M8141" s="472"/>
    </row>
    <row r="8142" spans="12:13" x14ac:dyDescent="0.25">
      <c r="L8142" s="472"/>
      <c r="M8142" s="472"/>
    </row>
    <row r="8143" spans="12:13" x14ac:dyDescent="0.25">
      <c r="L8143" s="472"/>
      <c r="M8143" s="472"/>
    </row>
    <row r="8215" spans="12:13" x14ac:dyDescent="0.25">
      <c r="L8215" s="472"/>
      <c r="M8215" s="472"/>
    </row>
    <row r="8216" spans="12:13" x14ac:dyDescent="0.25">
      <c r="L8216" s="472"/>
      <c r="M8216" s="472"/>
    </row>
    <row r="8217" spans="12:13" x14ac:dyDescent="0.25">
      <c r="L8217" s="472"/>
      <c r="M8217" s="472"/>
    </row>
    <row r="8289" spans="12:13" x14ac:dyDescent="0.25">
      <c r="L8289" s="472"/>
      <c r="M8289" s="472"/>
    </row>
    <row r="8290" spans="12:13" x14ac:dyDescent="0.25">
      <c r="L8290" s="472"/>
      <c r="M8290" s="472"/>
    </row>
    <row r="8291" spans="12:13" x14ac:dyDescent="0.25">
      <c r="L8291" s="472"/>
      <c r="M8291" s="472"/>
    </row>
    <row r="8363" spans="12:13" x14ac:dyDescent="0.25">
      <c r="L8363" s="472"/>
      <c r="M8363" s="472"/>
    </row>
    <row r="8364" spans="12:13" x14ac:dyDescent="0.25">
      <c r="L8364" s="472"/>
      <c r="M8364" s="472"/>
    </row>
    <row r="8365" spans="12:13" x14ac:dyDescent="0.25">
      <c r="L8365" s="472"/>
      <c r="M8365" s="472"/>
    </row>
    <row r="8437" spans="12:13" x14ac:dyDescent="0.25">
      <c r="L8437" s="472"/>
      <c r="M8437" s="472"/>
    </row>
    <row r="8438" spans="12:13" x14ac:dyDescent="0.25">
      <c r="L8438" s="472"/>
      <c r="M8438" s="472"/>
    </row>
    <row r="8439" spans="12:13" x14ac:dyDescent="0.25">
      <c r="L8439" s="472"/>
      <c r="M8439" s="472"/>
    </row>
    <row r="8511" spans="12:13" x14ac:dyDescent="0.25">
      <c r="L8511" s="472"/>
      <c r="M8511" s="472"/>
    </row>
    <row r="8512" spans="12:13" x14ac:dyDescent="0.25">
      <c r="L8512" s="472"/>
      <c r="M8512" s="472"/>
    </row>
    <row r="8513" spans="12:13" x14ac:dyDescent="0.25">
      <c r="L8513" s="472"/>
      <c r="M8513" s="472"/>
    </row>
    <row r="8585" spans="12:13" x14ac:dyDescent="0.25">
      <c r="L8585" s="472"/>
      <c r="M8585" s="472"/>
    </row>
    <row r="8586" spans="12:13" x14ac:dyDescent="0.25">
      <c r="L8586" s="472"/>
      <c r="M8586" s="472"/>
    </row>
    <row r="8587" spans="12:13" x14ac:dyDescent="0.25">
      <c r="L8587" s="472"/>
      <c r="M8587" s="472"/>
    </row>
    <row r="8659" spans="12:13" x14ac:dyDescent="0.25">
      <c r="L8659" s="472"/>
      <c r="M8659" s="472"/>
    </row>
    <row r="8660" spans="12:13" x14ac:dyDescent="0.25">
      <c r="L8660" s="472"/>
      <c r="M8660" s="472"/>
    </row>
    <row r="8661" spans="12:13" x14ac:dyDescent="0.25">
      <c r="L8661" s="472"/>
      <c r="M8661" s="472"/>
    </row>
    <row r="8733" spans="12:13" x14ac:dyDescent="0.25">
      <c r="L8733" s="472"/>
      <c r="M8733" s="472"/>
    </row>
    <row r="8734" spans="12:13" x14ac:dyDescent="0.25">
      <c r="L8734" s="472"/>
      <c r="M8734" s="472"/>
    </row>
    <row r="8735" spans="12:13" x14ac:dyDescent="0.25">
      <c r="L8735" s="472"/>
      <c r="M8735" s="472"/>
    </row>
    <row r="8807" spans="12:13" x14ac:dyDescent="0.25">
      <c r="L8807" s="472"/>
      <c r="M8807" s="472"/>
    </row>
    <row r="8808" spans="12:13" x14ac:dyDescent="0.25">
      <c r="L8808" s="472"/>
      <c r="M8808" s="472"/>
    </row>
    <row r="8809" spans="12:13" x14ac:dyDescent="0.25">
      <c r="L8809" s="472"/>
      <c r="M8809" s="472"/>
    </row>
    <row r="8881" spans="12:13" x14ac:dyDescent="0.25">
      <c r="L8881" s="472"/>
      <c r="M8881" s="472"/>
    </row>
    <row r="8882" spans="12:13" x14ac:dyDescent="0.25">
      <c r="L8882" s="472"/>
      <c r="M8882" s="472"/>
    </row>
    <row r="8883" spans="12:13" x14ac:dyDescent="0.25">
      <c r="L8883" s="472"/>
      <c r="M8883" s="472"/>
    </row>
    <row r="8955" spans="12:13" x14ac:dyDescent="0.25">
      <c r="L8955" s="472"/>
      <c r="M8955" s="472"/>
    </row>
    <row r="8956" spans="12:13" x14ac:dyDescent="0.25">
      <c r="L8956" s="472"/>
      <c r="M8956" s="472"/>
    </row>
    <row r="8957" spans="12:13" x14ac:dyDescent="0.25">
      <c r="L8957" s="472"/>
      <c r="M8957" s="472"/>
    </row>
    <row r="9029" spans="12:13" x14ac:dyDescent="0.25">
      <c r="L9029" s="472"/>
      <c r="M9029" s="472"/>
    </row>
    <row r="9030" spans="12:13" x14ac:dyDescent="0.25">
      <c r="L9030" s="472"/>
      <c r="M9030" s="472"/>
    </row>
    <row r="9031" spans="12:13" x14ac:dyDescent="0.25">
      <c r="L9031" s="472"/>
      <c r="M9031" s="472"/>
    </row>
    <row r="9103" spans="12:13" x14ac:dyDescent="0.25">
      <c r="L9103" s="472"/>
      <c r="M9103" s="472"/>
    </row>
    <row r="9104" spans="12:13" x14ac:dyDescent="0.25">
      <c r="L9104" s="472"/>
      <c r="M9104" s="472"/>
    </row>
    <row r="9105" spans="12:13" x14ac:dyDescent="0.25">
      <c r="L9105" s="472"/>
      <c r="M9105" s="472"/>
    </row>
    <row r="9177" spans="12:13" x14ac:dyDescent="0.25">
      <c r="L9177" s="472"/>
      <c r="M9177" s="472"/>
    </row>
    <row r="9178" spans="12:13" x14ac:dyDescent="0.25">
      <c r="L9178" s="472"/>
      <c r="M9178" s="472"/>
    </row>
    <row r="9179" spans="12:13" x14ac:dyDescent="0.25">
      <c r="L9179" s="472"/>
      <c r="M9179" s="472"/>
    </row>
    <row r="9251" spans="12:13" x14ac:dyDescent="0.25">
      <c r="L9251" s="472"/>
      <c r="M9251" s="472"/>
    </row>
    <row r="9252" spans="12:13" x14ac:dyDescent="0.25">
      <c r="L9252" s="472"/>
      <c r="M9252" s="472"/>
    </row>
    <row r="9253" spans="12:13" x14ac:dyDescent="0.25">
      <c r="L9253" s="472"/>
      <c r="M9253" s="472"/>
    </row>
    <row r="9325" spans="12:13" x14ac:dyDescent="0.25">
      <c r="L9325" s="472"/>
      <c r="M9325" s="472"/>
    </row>
    <row r="9326" spans="12:13" x14ac:dyDescent="0.25">
      <c r="L9326" s="472"/>
      <c r="M9326" s="472"/>
    </row>
    <row r="9327" spans="12:13" x14ac:dyDescent="0.25">
      <c r="L9327" s="472"/>
      <c r="M9327" s="472"/>
    </row>
    <row r="9399" spans="12:13" x14ac:dyDescent="0.25">
      <c r="L9399" s="472"/>
      <c r="M9399" s="472"/>
    </row>
    <row r="9400" spans="12:13" x14ac:dyDescent="0.25">
      <c r="L9400" s="472"/>
      <c r="M9400" s="472"/>
    </row>
    <row r="9401" spans="12:13" x14ac:dyDescent="0.25">
      <c r="L9401" s="472"/>
      <c r="M9401" s="472"/>
    </row>
    <row r="9473" spans="12:13" x14ac:dyDescent="0.25">
      <c r="L9473" s="472"/>
      <c r="M9473" s="472"/>
    </row>
    <row r="9474" spans="12:13" x14ac:dyDescent="0.25">
      <c r="L9474" s="472"/>
      <c r="M9474" s="472"/>
    </row>
    <row r="9475" spans="12:13" x14ac:dyDescent="0.25">
      <c r="L9475" s="472"/>
      <c r="M9475" s="472"/>
    </row>
    <row r="9547" spans="12:13" x14ac:dyDescent="0.25">
      <c r="L9547" s="472"/>
      <c r="M9547" s="472"/>
    </row>
    <row r="9548" spans="12:13" x14ac:dyDescent="0.25">
      <c r="L9548" s="472"/>
      <c r="M9548" s="472"/>
    </row>
    <row r="9549" spans="12:13" x14ac:dyDescent="0.25">
      <c r="L9549" s="472"/>
      <c r="M9549" s="472"/>
    </row>
    <row r="9621" spans="12:13" x14ac:dyDescent="0.25">
      <c r="L9621" s="472"/>
      <c r="M9621" s="472"/>
    </row>
    <row r="9622" spans="12:13" x14ac:dyDescent="0.25">
      <c r="L9622" s="472"/>
      <c r="M9622" s="472"/>
    </row>
    <row r="9623" spans="12:13" x14ac:dyDescent="0.25">
      <c r="L9623" s="472"/>
      <c r="M9623" s="472"/>
    </row>
    <row r="9695" spans="12:13" x14ac:dyDescent="0.25">
      <c r="L9695" s="472"/>
      <c r="M9695" s="472"/>
    </row>
    <row r="9696" spans="12:13" x14ac:dyDescent="0.25">
      <c r="L9696" s="472"/>
      <c r="M9696" s="472"/>
    </row>
    <row r="9697" spans="12:13" x14ac:dyDescent="0.25">
      <c r="L9697" s="472"/>
      <c r="M9697" s="472"/>
    </row>
    <row r="9769" spans="12:13" x14ac:dyDescent="0.25">
      <c r="L9769" s="472"/>
      <c r="M9769" s="472"/>
    </row>
    <row r="9770" spans="12:13" x14ac:dyDescent="0.25">
      <c r="L9770" s="472"/>
      <c r="M9770" s="472"/>
    </row>
    <row r="9771" spans="12:13" x14ac:dyDescent="0.25">
      <c r="L9771" s="472"/>
      <c r="M9771" s="472"/>
    </row>
    <row r="9843" spans="12:13" x14ac:dyDescent="0.25">
      <c r="L9843" s="472"/>
      <c r="M9843" s="472"/>
    </row>
    <row r="9844" spans="12:13" x14ac:dyDescent="0.25">
      <c r="L9844" s="472"/>
      <c r="M9844" s="472"/>
    </row>
    <row r="9845" spans="12:13" x14ac:dyDescent="0.25">
      <c r="L9845" s="472"/>
      <c r="M9845" s="472"/>
    </row>
    <row r="9917" spans="12:13" x14ac:dyDescent="0.25">
      <c r="L9917" s="472"/>
      <c r="M9917" s="472"/>
    </row>
    <row r="9918" spans="12:13" x14ac:dyDescent="0.25">
      <c r="L9918" s="472"/>
      <c r="M9918" s="472"/>
    </row>
    <row r="9919" spans="12:13" x14ac:dyDescent="0.25">
      <c r="L9919" s="472"/>
      <c r="M9919" s="472"/>
    </row>
    <row r="9991" spans="12:13" x14ac:dyDescent="0.25">
      <c r="L9991" s="472"/>
      <c r="M9991" s="472"/>
    </row>
    <row r="9992" spans="12:13" x14ac:dyDescent="0.25">
      <c r="L9992" s="472"/>
      <c r="M9992" s="472"/>
    </row>
    <row r="9993" spans="12:13" x14ac:dyDescent="0.25">
      <c r="L9993" s="472"/>
      <c r="M9993" s="472"/>
    </row>
    <row r="10065" spans="12:13" x14ac:dyDescent="0.25">
      <c r="L10065" s="472"/>
      <c r="M10065" s="472"/>
    </row>
    <row r="10066" spans="12:13" x14ac:dyDescent="0.25">
      <c r="L10066" s="472"/>
      <c r="M10066" s="472"/>
    </row>
    <row r="10067" spans="12:13" x14ac:dyDescent="0.25">
      <c r="L10067" s="472"/>
      <c r="M10067" s="472"/>
    </row>
    <row r="10139" spans="12:13" x14ac:dyDescent="0.25">
      <c r="L10139" s="472"/>
      <c r="M10139" s="472"/>
    </row>
    <row r="10140" spans="12:13" x14ac:dyDescent="0.25">
      <c r="L10140" s="472"/>
      <c r="M10140" s="472"/>
    </row>
    <row r="10141" spans="12:13" x14ac:dyDescent="0.25">
      <c r="L10141" s="472"/>
      <c r="M10141" s="472"/>
    </row>
    <row r="10213" spans="12:13" x14ac:dyDescent="0.25">
      <c r="L10213" s="472"/>
      <c r="M10213" s="472"/>
    </row>
    <row r="10214" spans="12:13" x14ac:dyDescent="0.25">
      <c r="L10214" s="472"/>
      <c r="M10214" s="472"/>
    </row>
    <row r="10215" spans="12:13" x14ac:dyDescent="0.25">
      <c r="L10215" s="472"/>
      <c r="M10215" s="472"/>
    </row>
    <row r="10287" spans="12:13" x14ac:dyDescent="0.25">
      <c r="L10287" s="472"/>
      <c r="M10287" s="472"/>
    </row>
    <row r="10288" spans="12:13" x14ac:dyDescent="0.25">
      <c r="L10288" s="472"/>
      <c r="M10288" s="472"/>
    </row>
    <row r="10289" spans="12:13" x14ac:dyDescent="0.25">
      <c r="L10289" s="472"/>
      <c r="M10289" s="472"/>
    </row>
    <row r="10361" spans="12:13" x14ac:dyDescent="0.25">
      <c r="L10361" s="472"/>
      <c r="M10361" s="472"/>
    </row>
    <row r="10362" spans="12:13" x14ac:dyDescent="0.25">
      <c r="L10362" s="472"/>
      <c r="M10362" s="472"/>
    </row>
    <row r="10363" spans="12:13" x14ac:dyDescent="0.25">
      <c r="L10363" s="472"/>
      <c r="M10363" s="472"/>
    </row>
    <row r="10435" spans="12:13" x14ac:dyDescent="0.25">
      <c r="L10435" s="472"/>
      <c r="M10435" s="472"/>
    </row>
    <row r="10436" spans="12:13" x14ac:dyDescent="0.25">
      <c r="L10436" s="472"/>
      <c r="M10436" s="472"/>
    </row>
    <row r="10437" spans="12:13" x14ac:dyDescent="0.25">
      <c r="L10437" s="472"/>
      <c r="M10437" s="472"/>
    </row>
    <row r="10509" spans="12:13" x14ac:dyDescent="0.25">
      <c r="L10509" s="472"/>
      <c r="M10509" s="472"/>
    </row>
    <row r="10510" spans="12:13" x14ac:dyDescent="0.25">
      <c r="L10510" s="472"/>
      <c r="M10510" s="472"/>
    </row>
    <row r="10511" spans="12:13" x14ac:dyDescent="0.25">
      <c r="L10511" s="472"/>
      <c r="M10511" s="472"/>
    </row>
    <row r="10583" spans="12:13" x14ac:dyDescent="0.25">
      <c r="L10583" s="472"/>
      <c r="M10583" s="472"/>
    </row>
    <row r="10584" spans="12:13" x14ac:dyDescent="0.25">
      <c r="L10584" s="472"/>
      <c r="M10584" s="472"/>
    </row>
    <row r="10585" spans="12:13" x14ac:dyDescent="0.25">
      <c r="L10585" s="472"/>
      <c r="M10585" s="472"/>
    </row>
    <row r="10657" spans="12:13" x14ac:dyDescent="0.25">
      <c r="L10657" s="472"/>
      <c r="M10657" s="472"/>
    </row>
    <row r="10658" spans="12:13" x14ac:dyDescent="0.25">
      <c r="L10658" s="472"/>
      <c r="M10658" s="472"/>
    </row>
    <row r="10659" spans="12:13" x14ac:dyDescent="0.25">
      <c r="L10659" s="472"/>
      <c r="M10659" s="472"/>
    </row>
    <row r="10731" spans="12:13" x14ac:dyDescent="0.25">
      <c r="L10731" s="472"/>
      <c r="M10731" s="472"/>
    </row>
    <row r="10732" spans="12:13" x14ac:dyDescent="0.25">
      <c r="L10732" s="472"/>
      <c r="M10732" s="472"/>
    </row>
    <row r="10733" spans="12:13" x14ac:dyDescent="0.25">
      <c r="L10733" s="472"/>
      <c r="M10733" s="472"/>
    </row>
    <row r="10805" spans="12:13" x14ac:dyDescent="0.25">
      <c r="L10805" s="472"/>
      <c r="M10805" s="472"/>
    </row>
    <row r="10806" spans="12:13" x14ac:dyDescent="0.25">
      <c r="L10806" s="472"/>
      <c r="M10806" s="472"/>
    </row>
    <row r="10807" spans="12:13" x14ac:dyDescent="0.25">
      <c r="L10807" s="472"/>
      <c r="M10807" s="472"/>
    </row>
    <row r="10879" spans="12:13" x14ac:dyDescent="0.25">
      <c r="L10879" s="472"/>
      <c r="M10879" s="472"/>
    </row>
    <row r="10880" spans="12:13" x14ac:dyDescent="0.25">
      <c r="L10880" s="472"/>
      <c r="M10880" s="472"/>
    </row>
    <row r="10881" spans="12:13" x14ac:dyDescent="0.25">
      <c r="L10881" s="472"/>
      <c r="M10881" s="472"/>
    </row>
    <row r="10953" spans="12:13" x14ac:dyDescent="0.25">
      <c r="L10953" s="472"/>
      <c r="M10953" s="472"/>
    </row>
    <row r="10954" spans="12:13" x14ac:dyDescent="0.25">
      <c r="L10954" s="472"/>
      <c r="M10954" s="472"/>
    </row>
    <row r="10955" spans="12:13" x14ac:dyDescent="0.25">
      <c r="L10955" s="472"/>
      <c r="M10955" s="472"/>
    </row>
    <row r="11027" spans="12:13" x14ac:dyDescent="0.25">
      <c r="L11027" s="472"/>
      <c r="M11027" s="472"/>
    </row>
    <row r="11028" spans="12:13" x14ac:dyDescent="0.25">
      <c r="L11028" s="472"/>
      <c r="M11028" s="472"/>
    </row>
    <row r="11029" spans="12:13" x14ac:dyDescent="0.25">
      <c r="L11029" s="472"/>
      <c r="M11029" s="472"/>
    </row>
    <row r="11101" spans="12:13" x14ac:dyDescent="0.25">
      <c r="L11101" s="472"/>
      <c r="M11101" s="472"/>
    </row>
    <row r="11102" spans="12:13" x14ac:dyDescent="0.25">
      <c r="L11102" s="472"/>
      <c r="M11102" s="472"/>
    </row>
    <row r="11103" spans="12:13" x14ac:dyDescent="0.25">
      <c r="L11103" s="472"/>
      <c r="M11103" s="472"/>
    </row>
    <row r="11175" spans="12:13" x14ac:dyDescent="0.25">
      <c r="L11175" s="472"/>
      <c r="M11175" s="472"/>
    </row>
    <row r="11176" spans="12:13" x14ac:dyDescent="0.25">
      <c r="L11176" s="472"/>
      <c r="M11176" s="472"/>
    </row>
    <row r="11177" spans="12:13" x14ac:dyDescent="0.25">
      <c r="L11177" s="472"/>
      <c r="M11177" s="472"/>
    </row>
    <row r="11249" spans="12:13" x14ac:dyDescent="0.25">
      <c r="L11249" s="472"/>
      <c r="M11249" s="472"/>
    </row>
    <row r="11250" spans="12:13" x14ac:dyDescent="0.25">
      <c r="L11250" s="472"/>
      <c r="M11250" s="472"/>
    </row>
    <row r="11251" spans="12:13" x14ac:dyDescent="0.25">
      <c r="L11251" s="472"/>
      <c r="M11251" s="472"/>
    </row>
    <row r="11323" spans="12:13" x14ac:dyDescent="0.25">
      <c r="L11323" s="472"/>
      <c r="M11323" s="472"/>
    </row>
    <row r="11324" spans="12:13" x14ac:dyDescent="0.25">
      <c r="L11324" s="472"/>
      <c r="M11324" s="472"/>
    </row>
    <row r="11325" spans="12:13" x14ac:dyDescent="0.25">
      <c r="L11325" s="472"/>
      <c r="M11325" s="472"/>
    </row>
    <row r="11397" spans="12:13" x14ac:dyDescent="0.25">
      <c r="L11397" s="472"/>
      <c r="M11397" s="472"/>
    </row>
    <row r="11398" spans="12:13" x14ac:dyDescent="0.25">
      <c r="L11398" s="472"/>
      <c r="M11398" s="472"/>
    </row>
    <row r="11399" spans="12:13" x14ac:dyDescent="0.25">
      <c r="L11399" s="472"/>
      <c r="M11399" s="472"/>
    </row>
    <row r="11471" spans="12:13" x14ac:dyDescent="0.25">
      <c r="L11471" s="472"/>
      <c r="M11471" s="472"/>
    </row>
    <row r="11472" spans="12:13" x14ac:dyDescent="0.25">
      <c r="L11472" s="472"/>
      <c r="M11472" s="472"/>
    </row>
    <row r="11473" spans="12:13" x14ac:dyDescent="0.25">
      <c r="L11473" s="472"/>
      <c r="M11473" s="472"/>
    </row>
    <row r="11545" spans="12:13" x14ac:dyDescent="0.25">
      <c r="L11545" s="472"/>
      <c r="M11545" s="472"/>
    </row>
    <row r="11546" spans="12:13" x14ac:dyDescent="0.25">
      <c r="L11546" s="472"/>
      <c r="M11546" s="472"/>
    </row>
    <row r="11547" spans="12:13" x14ac:dyDescent="0.25">
      <c r="L11547" s="472"/>
      <c r="M11547" s="472"/>
    </row>
    <row r="11619" spans="12:13" x14ac:dyDescent="0.25">
      <c r="L11619" s="472"/>
      <c r="M11619" s="472"/>
    </row>
    <row r="11620" spans="12:13" x14ac:dyDescent="0.25">
      <c r="L11620" s="472"/>
      <c r="M11620" s="472"/>
    </row>
    <row r="11621" spans="12:13" x14ac:dyDescent="0.25">
      <c r="L11621" s="472"/>
      <c r="M11621" s="472"/>
    </row>
    <row r="11693" spans="12:13" x14ac:dyDescent="0.25">
      <c r="L11693" s="472"/>
      <c r="M11693" s="472"/>
    </row>
    <row r="11694" spans="12:13" x14ac:dyDescent="0.25">
      <c r="L11694" s="472"/>
      <c r="M11694" s="472"/>
    </row>
    <row r="11695" spans="12:13" x14ac:dyDescent="0.25">
      <c r="L11695" s="472"/>
      <c r="M11695" s="472"/>
    </row>
    <row r="11767" spans="12:13" x14ac:dyDescent="0.25">
      <c r="L11767" s="472"/>
      <c r="M11767" s="472"/>
    </row>
    <row r="11768" spans="12:13" x14ac:dyDescent="0.25">
      <c r="L11768" s="472"/>
      <c r="M11768" s="472"/>
    </row>
    <row r="11769" spans="12:13" x14ac:dyDescent="0.25">
      <c r="L11769" s="472"/>
      <c r="M11769" s="472"/>
    </row>
    <row r="11841" spans="12:13" x14ac:dyDescent="0.25">
      <c r="L11841" s="472"/>
      <c r="M11841" s="472"/>
    </row>
    <row r="11842" spans="12:13" x14ac:dyDescent="0.25">
      <c r="L11842" s="472"/>
      <c r="M11842" s="472"/>
    </row>
    <row r="11843" spans="12:13" x14ac:dyDescent="0.25">
      <c r="L11843" s="472"/>
      <c r="M11843" s="472"/>
    </row>
    <row r="11915" spans="12:13" x14ac:dyDescent="0.25">
      <c r="L11915" s="472"/>
      <c r="M11915" s="472"/>
    </row>
    <row r="11916" spans="12:13" x14ac:dyDescent="0.25">
      <c r="L11916" s="472"/>
      <c r="M11916" s="472"/>
    </row>
    <row r="11917" spans="12:13" x14ac:dyDescent="0.25">
      <c r="L11917" s="472"/>
      <c r="M11917" s="472"/>
    </row>
    <row r="11989" spans="12:13" x14ac:dyDescent="0.25">
      <c r="L11989" s="472"/>
      <c r="M11989" s="472"/>
    </row>
    <row r="11990" spans="12:13" x14ac:dyDescent="0.25">
      <c r="L11990" s="472"/>
      <c r="M11990" s="472"/>
    </row>
    <row r="11991" spans="12:13" x14ac:dyDescent="0.25">
      <c r="L11991" s="472"/>
      <c r="M11991" s="472"/>
    </row>
    <row r="12063" spans="12:13" x14ac:dyDescent="0.25">
      <c r="L12063" s="472"/>
      <c r="M12063" s="472"/>
    </row>
    <row r="12064" spans="12:13" x14ac:dyDescent="0.25">
      <c r="L12064" s="472"/>
      <c r="M12064" s="472"/>
    </row>
    <row r="12065" spans="12:13" x14ac:dyDescent="0.25">
      <c r="L12065" s="472"/>
      <c r="M12065" s="472"/>
    </row>
    <row r="12137" spans="12:13" x14ac:dyDescent="0.25">
      <c r="L12137" s="472"/>
      <c r="M12137" s="472"/>
    </row>
    <row r="12138" spans="12:13" x14ac:dyDescent="0.25">
      <c r="L12138" s="472"/>
      <c r="M12138" s="472"/>
    </row>
    <row r="12139" spans="12:13" x14ac:dyDescent="0.25">
      <c r="L12139" s="472"/>
      <c r="M12139" s="472"/>
    </row>
    <row r="12211" spans="12:13" x14ac:dyDescent="0.25">
      <c r="L12211" s="472"/>
      <c r="M12211" s="472"/>
    </row>
    <row r="12212" spans="12:13" x14ac:dyDescent="0.25">
      <c r="L12212" s="472"/>
      <c r="M12212" s="472"/>
    </row>
    <row r="12213" spans="12:13" x14ac:dyDescent="0.25">
      <c r="L12213" s="472"/>
      <c r="M12213" s="472"/>
    </row>
    <row r="12285" spans="12:13" x14ac:dyDescent="0.25">
      <c r="L12285" s="472"/>
      <c r="M12285" s="472"/>
    </row>
    <row r="12286" spans="12:13" x14ac:dyDescent="0.25">
      <c r="L12286" s="472"/>
      <c r="M12286" s="472"/>
    </row>
    <row r="12287" spans="12:13" x14ac:dyDescent="0.25">
      <c r="L12287" s="472"/>
      <c r="M12287" s="472"/>
    </row>
    <row r="12359" spans="12:13" x14ac:dyDescent="0.25">
      <c r="L12359" s="472"/>
      <c r="M12359" s="472"/>
    </row>
    <row r="12360" spans="12:13" x14ac:dyDescent="0.25">
      <c r="L12360" s="472"/>
      <c r="M12360" s="472"/>
    </row>
    <row r="12361" spans="12:13" x14ac:dyDescent="0.25">
      <c r="L12361" s="472"/>
      <c r="M12361" s="472"/>
    </row>
    <row r="12433" spans="12:13" x14ac:dyDescent="0.25">
      <c r="L12433" s="472"/>
      <c r="M12433" s="472"/>
    </row>
    <row r="12434" spans="12:13" x14ac:dyDescent="0.25">
      <c r="L12434" s="472"/>
      <c r="M12434" s="472"/>
    </row>
    <row r="12435" spans="12:13" x14ac:dyDescent="0.25">
      <c r="L12435" s="472"/>
      <c r="M12435" s="472"/>
    </row>
    <row r="12507" spans="12:13" x14ac:dyDescent="0.25">
      <c r="L12507" s="472"/>
      <c r="M12507" s="472"/>
    </row>
    <row r="12508" spans="12:13" x14ac:dyDescent="0.25">
      <c r="L12508" s="472"/>
      <c r="M12508" s="472"/>
    </row>
    <row r="12509" spans="12:13" x14ac:dyDescent="0.25">
      <c r="L12509" s="472"/>
      <c r="M12509" s="472"/>
    </row>
    <row r="12581" spans="12:13" x14ac:dyDescent="0.25">
      <c r="L12581" s="472"/>
      <c r="M12581" s="472"/>
    </row>
    <row r="12582" spans="12:13" x14ac:dyDescent="0.25">
      <c r="L12582" s="472"/>
      <c r="M12582" s="472"/>
    </row>
    <row r="12583" spans="12:13" x14ac:dyDescent="0.25">
      <c r="L12583" s="472"/>
      <c r="M12583" s="472"/>
    </row>
    <row r="12655" spans="12:13" x14ac:dyDescent="0.25">
      <c r="L12655" s="472"/>
      <c r="M12655" s="472"/>
    </row>
    <row r="12656" spans="12:13" x14ac:dyDescent="0.25">
      <c r="L12656" s="472"/>
      <c r="M12656" s="472"/>
    </row>
    <row r="12657" spans="12:13" x14ac:dyDescent="0.25">
      <c r="L12657" s="472"/>
      <c r="M12657" s="472"/>
    </row>
    <row r="12729" spans="12:13" x14ac:dyDescent="0.25">
      <c r="L12729" s="472"/>
      <c r="M12729" s="472"/>
    </row>
    <row r="12730" spans="12:13" x14ac:dyDescent="0.25">
      <c r="L12730" s="472"/>
      <c r="M12730" s="472"/>
    </row>
    <row r="12731" spans="12:13" x14ac:dyDescent="0.25">
      <c r="L12731" s="472"/>
      <c r="M12731" s="472"/>
    </row>
    <row r="12803" spans="12:13" x14ac:dyDescent="0.25">
      <c r="L12803" s="472"/>
      <c r="M12803" s="472"/>
    </row>
    <row r="12804" spans="12:13" x14ac:dyDescent="0.25">
      <c r="L12804" s="472"/>
      <c r="M12804" s="472"/>
    </row>
    <row r="12805" spans="12:13" x14ac:dyDescent="0.25">
      <c r="L12805" s="472"/>
      <c r="M12805" s="472"/>
    </row>
    <row r="12877" spans="12:13" x14ac:dyDescent="0.25">
      <c r="L12877" s="472"/>
      <c r="M12877" s="472"/>
    </row>
    <row r="12878" spans="12:13" x14ac:dyDescent="0.25">
      <c r="L12878" s="472"/>
      <c r="M12878" s="472"/>
    </row>
    <row r="12879" spans="12:13" x14ac:dyDescent="0.25">
      <c r="L12879" s="472"/>
      <c r="M12879" s="472"/>
    </row>
    <row r="12951" spans="12:13" x14ac:dyDescent="0.25">
      <c r="L12951" s="472"/>
      <c r="M12951" s="472"/>
    </row>
    <row r="12952" spans="12:13" x14ac:dyDescent="0.25">
      <c r="L12952" s="472"/>
      <c r="M12952" s="472"/>
    </row>
    <row r="12953" spans="12:13" x14ac:dyDescent="0.25">
      <c r="L12953" s="472"/>
      <c r="M12953" s="472"/>
    </row>
    <row r="13025" spans="12:13" x14ac:dyDescent="0.25">
      <c r="L13025" s="472"/>
      <c r="M13025" s="472"/>
    </row>
    <row r="13026" spans="12:13" x14ac:dyDescent="0.25">
      <c r="L13026" s="472"/>
      <c r="M13026" s="472"/>
    </row>
    <row r="13027" spans="12:13" x14ac:dyDescent="0.25">
      <c r="L13027" s="472"/>
      <c r="M13027" s="472"/>
    </row>
    <row r="13099" spans="12:13" x14ac:dyDescent="0.25">
      <c r="L13099" s="472"/>
      <c r="M13099" s="472"/>
    </row>
    <row r="13100" spans="12:13" x14ac:dyDescent="0.25">
      <c r="L13100" s="472"/>
      <c r="M13100" s="472"/>
    </row>
    <row r="13101" spans="12:13" x14ac:dyDescent="0.25">
      <c r="L13101" s="472"/>
      <c r="M13101" s="472"/>
    </row>
    <row r="13173" spans="12:13" x14ac:dyDescent="0.25">
      <c r="L13173" s="472"/>
      <c r="M13173" s="472"/>
    </row>
    <row r="13174" spans="12:13" x14ac:dyDescent="0.25">
      <c r="L13174" s="472"/>
      <c r="M13174" s="472"/>
    </row>
    <row r="13175" spans="12:13" x14ac:dyDescent="0.25">
      <c r="L13175" s="472"/>
      <c r="M13175" s="472"/>
    </row>
    <row r="13247" spans="12:13" x14ac:dyDescent="0.25">
      <c r="L13247" s="472"/>
      <c r="M13247" s="472"/>
    </row>
    <row r="13248" spans="12:13" x14ac:dyDescent="0.25">
      <c r="L13248" s="472"/>
      <c r="M13248" s="472"/>
    </row>
    <row r="13249" spans="12:13" x14ac:dyDescent="0.25">
      <c r="L13249" s="472"/>
      <c r="M13249" s="472"/>
    </row>
    <row r="13321" spans="12:13" x14ac:dyDescent="0.25">
      <c r="L13321" s="472"/>
      <c r="M13321" s="472"/>
    </row>
    <row r="13322" spans="12:13" x14ac:dyDescent="0.25">
      <c r="L13322" s="472"/>
      <c r="M13322" s="472"/>
    </row>
    <row r="13323" spans="12:13" x14ac:dyDescent="0.25">
      <c r="L13323" s="472"/>
      <c r="M13323" s="472"/>
    </row>
    <row r="13395" spans="12:13" x14ac:dyDescent="0.25">
      <c r="L13395" s="472"/>
      <c r="M13395" s="472"/>
    </row>
    <row r="13396" spans="12:13" x14ac:dyDescent="0.25">
      <c r="L13396" s="472"/>
      <c r="M13396" s="472"/>
    </row>
    <row r="13397" spans="12:13" x14ac:dyDescent="0.25">
      <c r="L13397" s="472"/>
      <c r="M13397" s="472"/>
    </row>
    <row r="13469" spans="12:13" x14ac:dyDescent="0.25">
      <c r="L13469" s="472"/>
      <c r="M13469" s="472"/>
    </row>
    <row r="13470" spans="12:13" x14ac:dyDescent="0.25">
      <c r="L13470" s="472"/>
      <c r="M13470" s="472"/>
    </row>
    <row r="13471" spans="12:13" x14ac:dyDescent="0.25">
      <c r="L13471" s="472"/>
      <c r="M13471" s="472"/>
    </row>
    <row r="13543" spans="12:13" x14ac:dyDescent="0.25">
      <c r="L13543" s="472"/>
      <c r="M13543" s="472"/>
    </row>
    <row r="13544" spans="12:13" x14ac:dyDescent="0.25">
      <c r="L13544" s="472"/>
      <c r="M13544" s="472"/>
    </row>
    <row r="13545" spans="12:13" x14ac:dyDescent="0.25">
      <c r="L13545" s="472"/>
      <c r="M13545" s="472"/>
    </row>
    <row r="13617" spans="12:13" x14ac:dyDescent="0.25">
      <c r="L13617" s="472"/>
      <c r="M13617" s="472"/>
    </row>
    <row r="13618" spans="12:13" x14ac:dyDescent="0.25">
      <c r="L13618" s="472"/>
      <c r="M13618" s="472"/>
    </row>
    <row r="13619" spans="12:13" x14ac:dyDescent="0.25">
      <c r="L13619" s="472"/>
      <c r="M13619" s="472"/>
    </row>
    <row r="13691" spans="12:13" x14ac:dyDescent="0.25">
      <c r="L13691" s="472"/>
      <c r="M13691" s="472"/>
    </row>
    <row r="13692" spans="12:13" x14ac:dyDescent="0.25">
      <c r="L13692" s="472"/>
      <c r="M13692" s="472"/>
    </row>
    <row r="13693" spans="12:13" x14ac:dyDescent="0.25">
      <c r="L13693" s="472"/>
      <c r="M13693" s="472"/>
    </row>
    <row r="13765" spans="12:13" x14ac:dyDescent="0.25">
      <c r="L13765" s="472"/>
      <c r="M13765" s="472"/>
    </row>
    <row r="13766" spans="12:13" x14ac:dyDescent="0.25">
      <c r="L13766" s="472"/>
      <c r="M13766" s="472"/>
    </row>
    <row r="13767" spans="12:13" x14ac:dyDescent="0.25">
      <c r="L13767" s="472"/>
      <c r="M13767" s="472"/>
    </row>
    <row r="13839" spans="12:13" x14ac:dyDescent="0.25">
      <c r="L13839" s="472"/>
      <c r="M13839" s="472"/>
    </row>
    <row r="13840" spans="12:13" x14ac:dyDescent="0.25">
      <c r="L13840" s="472"/>
      <c r="M13840" s="472"/>
    </row>
    <row r="13841" spans="12:13" x14ac:dyDescent="0.25">
      <c r="L13841" s="472"/>
      <c r="M13841" s="472"/>
    </row>
    <row r="13913" spans="12:13" x14ac:dyDescent="0.25">
      <c r="L13913" s="472"/>
      <c r="M13913" s="472"/>
    </row>
    <row r="13914" spans="12:13" x14ac:dyDescent="0.25">
      <c r="L13914" s="472"/>
      <c r="M13914" s="472"/>
    </row>
    <row r="13915" spans="12:13" x14ac:dyDescent="0.25">
      <c r="L13915" s="472"/>
      <c r="M13915" s="472"/>
    </row>
    <row r="13987" spans="12:13" x14ac:dyDescent="0.25">
      <c r="L13987" s="472"/>
      <c r="M13987" s="472"/>
    </row>
    <row r="13988" spans="12:13" x14ac:dyDescent="0.25">
      <c r="L13988" s="472"/>
      <c r="M13988" s="472"/>
    </row>
    <row r="13989" spans="12:13" x14ac:dyDescent="0.25">
      <c r="L13989" s="472"/>
      <c r="M13989" s="472"/>
    </row>
    <row r="14061" spans="12:13" x14ac:dyDescent="0.25">
      <c r="L14061" s="472"/>
      <c r="M14061" s="472"/>
    </row>
    <row r="14062" spans="12:13" x14ac:dyDescent="0.25">
      <c r="L14062" s="472"/>
      <c r="M14062" s="472"/>
    </row>
    <row r="14063" spans="12:13" x14ac:dyDescent="0.25">
      <c r="L14063" s="472"/>
      <c r="M14063" s="472"/>
    </row>
    <row r="14135" spans="12:13" x14ac:dyDescent="0.25">
      <c r="L14135" s="472"/>
      <c r="M14135" s="472"/>
    </row>
    <row r="14136" spans="12:13" x14ac:dyDescent="0.25">
      <c r="L14136" s="472"/>
      <c r="M14136" s="472"/>
    </row>
    <row r="14137" spans="12:13" x14ac:dyDescent="0.25">
      <c r="L14137" s="472"/>
      <c r="M14137" s="472"/>
    </row>
    <row r="14209" spans="12:13" x14ac:dyDescent="0.25">
      <c r="L14209" s="472"/>
      <c r="M14209" s="472"/>
    </row>
    <row r="14210" spans="12:13" x14ac:dyDescent="0.25">
      <c r="L14210" s="472"/>
      <c r="M14210" s="472"/>
    </row>
    <row r="14211" spans="12:13" x14ac:dyDescent="0.25">
      <c r="L14211" s="472"/>
      <c r="M14211" s="472"/>
    </row>
    <row r="14283" spans="12:13" x14ac:dyDescent="0.25">
      <c r="L14283" s="472"/>
      <c r="M14283" s="472"/>
    </row>
    <row r="14284" spans="12:13" x14ac:dyDescent="0.25">
      <c r="L14284" s="472"/>
      <c r="M14284" s="472"/>
    </row>
    <row r="14285" spans="12:13" x14ac:dyDescent="0.25">
      <c r="L14285" s="472"/>
      <c r="M14285" s="472"/>
    </row>
    <row r="14357" spans="12:13" x14ac:dyDescent="0.25">
      <c r="L14357" s="472"/>
      <c r="M14357" s="472"/>
    </row>
    <row r="14358" spans="12:13" x14ac:dyDescent="0.25">
      <c r="L14358" s="472"/>
      <c r="M14358" s="472"/>
    </row>
    <row r="14359" spans="12:13" x14ac:dyDescent="0.25">
      <c r="L14359" s="472"/>
      <c r="M14359" s="472"/>
    </row>
    <row r="14431" spans="12:13" x14ac:dyDescent="0.25">
      <c r="L14431" s="472"/>
      <c r="M14431" s="472"/>
    </row>
    <row r="14432" spans="12:13" x14ac:dyDescent="0.25">
      <c r="L14432" s="472"/>
      <c r="M14432" s="472"/>
    </row>
    <row r="14433" spans="12:13" x14ac:dyDescent="0.25">
      <c r="L14433" s="472"/>
      <c r="M14433" s="472"/>
    </row>
    <row r="14505" spans="12:13" x14ac:dyDescent="0.25">
      <c r="L14505" s="472"/>
      <c r="M14505" s="472"/>
    </row>
    <row r="14506" spans="12:13" x14ac:dyDescent="0.25">
      <c r="L14506" s="472"/>
      <c r="M14506" s="472"/>
    </row>
    <row r="14507" spans="12:13" x14ac:dyDescent="0.25">
      <c r="L14507" s="472"/>
      <c r="M14507" s="472"/>
    </row>
    <row r="14579" spans="12:13" x14ac:dyDescent="0.25">
      <c r="L14579" s="472"/>
      <c r="M14579" s="472"/>
    </row>
    <row r="14580" spans="12:13" x14ac:dyDescent="0.25">
      <c r="L14580" s="472"/>
      <c r="M14580" s="472"/>
    </row>
    <row r="14581" spans="12:13" x14ac:dyDescent="0.25">
      <c r="L14581" s="472"/>
      <c r="M14581" s="472"/>
    </row>
    <row r="14653" spans="12:13" x14ac:dyDescent="0.25">
      <c r="L14653" s="472"/>
      <c r="M14653" s="472"/>
    </row>
    <row r="14654" spans="12:13" x14ac:dyDescent="0.25">
      <c r="L14654" s="472"/>
      <c r="M14654" s="472"/>
    </row>
    <row r="14655" spans="12:13" x14ac:dyDescent="0.25">
      <c r="L14655" s="472"/>
      <c r="M14655" s="472"/>
    </row>
    <row r="14727" spans="12:13" x14ac:dyDescent="0.25">
      <c r="L14727" s="472"/>
      <c r="M14727" s="472"/>
    </row>
    <row r="14728" spans="12:13" x14ac:dyDescent="0.25">
      <c r="L14728" s="472"/>
      <c r="M14728" s="472"/>
    </row>
    <row r="14729" spans="12:13" x14ac:dyDescent="0.25">
      <c r="L14729" s="472"/>
      <c r="M14729" s="472"/>
    </row>
    <row r="14801" spans="12:13" x14ac:dyDescent="0.25">
      <c r="L14801" s="472"/>
      <c r="M14801" s="472"/>
    </row>
    <row r="14802" spans="12:13" x14ac:dyDescent="0.25">
      <c r="L14802" s="472"/>
      <c r="M14802" s="472"/>
    </row>
    <row r="14803" spans="12:13" x14ac:dyDescent="0.25">
      <c r="L14803" s="472"/>
      <c r="M14803" s="472"/>
    </row>
    <row r="14875" spans="12:13" x14ac:dyDescent="0.25">
      <c r="L14875" s="472"/>
      <c r="M14875" s="472"/>
    </row>
    <row r="14876" spans="12:13" x14ac:dyDescent="0.25">
      <c r="L14876" s="472"/>
      <c r="M14876" s="472"/>
    </row>
    <row r="14877" spans="12:13" x14ac:dyDescent="0.25">
      <c r="L14877" s="472"/>
      <c r="M14877" s="472"/>
    </row>
    <row r="14949" spans="12:13" x14ac:dyDescent="0.25">
      <c r="L14949" s="472"/>
      <c r="M14949" s="472"/>
    </row>
    <row r="14950" spans="12:13" x14ac:dyDescent="0.25">
      <c r="L14950" s="472"/>
      <c r="M14950" s="472"/>
    </row>
    <row r="14951" spans="12:13" x14ac:dyDescent="0.25">
      <c r="L14951" s="472"/>
      <c r="M14951" s="472"/>
    </row>
    <row r="15023" spans="12:13" x14ac:dyDescent="0.25">
      <c r="L15023" s="472"/>
      <c r="M15023" s="472"/>
    </row>
    <row r="15024" spans="12:13" x14ac:dyDescent="0.25">
      <c r="L15024" s="472"/>
      <c r="M15024" s="472"/>
    </row>
    <row r="15025" spans="12:13" x14ac:dyDescent="0.25">
      <c r="L15025" s="472"/>
      <c r="M15025" s="472"/>
    </row>
    <row r="15097" spans="12:13" x14ac:dyDescent="0.25">
      <c r="L15097" s="472"/>
      <c r="M15097" s="472"/>
    </row>
    <row r="15098" spans="12:13" x14ac:dyDescent="0.25">
      <c r="L15098" s="472"/>
      <c r="M15098" s="472"/>
    </row>
    <row r="15099" spans="12:13" x14ac:dyDescent="0.25">
      <c r="L15099" s="472"/>
      <c r="M15099" s="472"/>
    </row>
    <row r="15171" spans="12:13" x14ac:dyDescent="0.25">
      <c r="L15171" s="472"/>
      <c r="M15171" s="472"/>
    </row>
    <row r="15172" spans="12:13" x14ac:dyDescent="0.25">
      <c r="L15172" s="472"/>
      <c r="M15172" s="472"/>
    </row>
    <row r="15173" spans="12:13" x14ac:dyDescent="0.25">
      <c r="L15173" s="472"/>
      <c r="M15173" s="472"/>
    </row>
    <row r="15245" spans="12:13" x14ac:dyDescent="0.25">
      <c r="L15245" s="472"/>
      <c r="M15245" s="472"/>
    </row>
    <row r="15246" spans="12:13" x14ac:dyDescent="0.25">
      <c r="L15246" s="472"/>
      <c r="M15246" s="472"/>
    </row>
    <row r="15247" spans="12:13" x14ac:dyDescent="0.25">
      <c r="L15247" s="472"/>
      <c r="M15247" s="472"/>
    </row>
    <row r="15319" spans="12:13" x14ac:dyDescent="0.25">
      <c r="L15319" s="472"/>
      <c r="M15319" s="472"/>
    </row>
    <row r="15320" spans="12:13" x14ac:dyDescent="0.25">
      <c r="L15320" s="472"/>
      <c r="M15320" s="472"/>
    </row>
    <row r="15321" spans="12:13" x14ac:dyDescent="0.25">
      <c r="L15321" s="472"/>
      <c r="M15321" s="472"/>
    </row>
    <row r="15393" spans="12:13" x14ac:dyDescent="0.25">
      <c r="L15393" s="472"/>
      <c r="M15393" s="472"/>
    </row>
    <row r="15394" spans="12:13" x14ac:dyDescent="0.25">
      <c r="L15394" s="472"/>
      <c r="M15394" s="472"/>
    </row>
    <row r="15395" spans="12:13" x14ac:dyDescent="0.25">
      <c r="L15395" s="472"/>
      <c r="M15395" s="472"/>
    </row>
    <row r="15467" spans="12:13" x14ac:dyDescent="0.25">
      <c r="L15467" s="472"/>
      <c r="M15467" s="472"/>
    </row>
    <row r="15468" spans="12:13" x14ac:dyDescent="0.25">
      <c r="L15468" s="472"/>
      <c r="M15468" s="472"/>
    </row>
    <row r="15469" spans="12:13" x14ac:dyDescent="0.25">
      <c r="L15469" s="472"/>
      <c r="M15469" s="472"/>
    </row>
    <row r="15541" spans="12:13" x14ac:dyDescent="0.25">
      <c r="L15541" s="472"/>
      <c r="M15541" s="472"/>
    </row>
    <row r="15542" spans="12:13" x14ac:dyDescent="0.25">
      <c r="L15542" s="472"/>
      <c r="M15542" s="472"/>
    </row>
    <row r="15543" spans="12:13" x14ac:dyDescent="0.25">
      <c r="L15543" s="472"/>
      <c r="M15543" s="472"/>
    </row>
    <row r="15615" spans="12:13" x14ac:dyDescent="0.25">
      <c r="L15615" s="472"/>
      <c r="M15615" s="472"/>
    </row>
    <row r="15616" spans="12:13" x14ac:dyDescent="0.25">
      <c r="L15616" s="472"/>
      <c r="M15616" s="472"/>
    </row>
    <row r="15617" spans="12:13" x14ac:dyDescent="0.25">
      <c r="L15617" s="472"/>
      <c r="M15617" s="472"/>
    </row>
    <row r="15689" spans="12:13" x14ac:dyDescent="0.25">
      <c r="L15689" s="472"/>
      <c r="M15689" s="472"/>
    </row>
    <row r="15690" spans="12:13" x14ac:dyDescent="0.25">
      <c r="L15690" s="472"/>
      <c r="M15690" s="472"/>
    </row>
    <row r="15691" spans="12:13" x14ac:dyDescent="0.25">
      <c r="L15691" s="472"/>
      <c r="M15691" s="472"/>
    </row>
    <row r="15763" spans="12:13" x14ac:dyDescent="0.25">
      <c r="L15763" s="472"/>
      <c r="M15763" s="472"/>
    </row>
    <row r="15764" spans="12:13" x14ac:dyDescent="0.25">
      <c r="L15764" s="472"/>
      <c r="M15764" s="472"/>
    </row>
    <row r="15765" spans="12:13" x14ac:dyDescent="0.25">
      <c r="L15765" s="472"/>
      <c r="M15765" s="472"/>
    </row>
    <row r="15837" spans="12:13" x14ac:dyDescent="0.25">
      <c r="L15837" s="472"/>
      <c r="M15837" s="472"/>
    </row>
    <row r="15838" spans="12:13" x14ac:dyDescent="0.25">
      <c r="L15838" s="472"/>
      <c r="M15838" s="472"/>
    </row>
    <row r="15839" spans="12:13" x14ac:dyDescent="0.25">
      <c r="L15839" s="472"/>
      <c r="M15839" s="472"/>
    </row>
    <row r="15911" spans="12:13" x14ac:dyDescent="0.25">
      <c r="L15911" s="472"/>
      <c r="M15911" s="472"/>
    </row>
    <row r="15912" spans="12:13" x14ac:dyDescent="0.25">
      <c r="L15912" s="472"/>
      <c r="M15912" s="472"/>
    </row>
    <row r="15913" spans="12:13" x14ac:dyDescent="0.25">
      <c r="L15913" s="472"/>
      <c r="M15913" s="472"/>
    </row>
    <row r="15985" spans="12:13" x14ac:dyDescent="0.25">
      <c r="L15985" s="472"/>
      <c r="M15985" s="472"/>
    </row>
    <row r="15986" spans="12:13" x14ac:dyDescent="0.25">
      <c r="L15986" s="472"/>
      <c r="M15986" s="472"/>
    </row>
    <row r="15987" spans="12:13" x14ac:dyDescent="0.25">
      <c r="L15987" s="472"/>
      <c r="M15987" s="472"/>
    </row>
    <row r="16059" spans="12:13" x14ac:dyDescent="0.25">
      <c r="L16059" s="472"/>
      <c r="M16059" s="472"/>
    </row>
    <row r="16060" spans="12:13" x14ac:dyDescent="0.25">
      <c r="L16060" s="472"/>
      <c r="M16060" s="472"/>
    </row>
    <row r="16061" spans="12:13" x14ac:dyDescent="0.25">
      <c r="L16061" s="472"/>
      <c r="M16061" s="472"/>
    </row>
    <row r="16133" spans="12:13" x14ac:dyDescent="0.25">
      <c r="L16133" s="472"/>
      <c r="M16133" s="472"/>
    </row>
    <row r="16134" spans="12:13" x14ac:dyDescent="0.25">
      <c r="L16134" s="472"/>
      <c r="M16134" s="472"/>
    </row>
    <row r="16135" spans="12:13" x14ac:dyDescent="0.25">
      <c r="L16135" s="472"/>
      <c r="M16135" s="472"/>
    </row>
    <row r="16207" spans="12:13" x14ac:dyDescent="0.25">
      <c r="L16207" s="472"/>
      <c r="M16207" s="472"/>
    </row>
    <row r="16208" spans="12:13" x14ac:dyDescent="0.25">
      <c r="L16208" s="472"/>
      <c r="M16208" s="472"/>
    </row>
    <row r="16209" spans="12:13" x14ac:dyDescent="0.25">
      <c r="L16209" s="472"/>
      <c r="M16209" s="472"/>
    </row>
    <row r="16281" spans="12:13" x14ac:dyDescent="0.25">
      <c r="L16281" s="472"/>
      <c r="M16281" s="472"/>
    </row>
    <row r="16282" spans="12:13" x14ac:dyDescent="0.25">
      <c r="L16282" s="472"/>
      <c r="M16282" s="472"/>
    </row>
    <row r="16283" spans="12:13" x14ac:dyDescent="0.25">
      <c r="L16283" s="472"/>
      <c r="M16283" s="472"/>
    </row>
    <row r="16355" spans="12:13" x14ac:dyDescent="0.25">
      <c r="L16355" s="472"/>
      <c r="M16355" s="472"/>
    </row>
    <row r="16356" spans="12:13" x14ac:dyDescent="0.25">
      <c r="L16356" s="472"/>
      <c r="M16356" s="472"/>
    </row>
    <row r="16357" spans="12:13" x14ac:dyDescent="0.25">
      <c r="L16357" s="472"/>
      <c r="M16357" s="472"/>
    </row>
    <row r="16429" spans="12:13" x14ac:dyDescent="0.25">
      <c r="L16429" s="472"/>
      <c r="M16429" s="472"/>
    </row>
    <row r="16430" spans="12:13" x14ac:dyDescent="0.25">
      <c r="L16430" s="472"/>
      <c r="M16430" s="472"/>
    </row>
    <row r="16431" spans="12:13" x14ac:dyDescent="0.25">
      <c r="L16431" s="472"/>
      <c r="M16431" s="472"/>
    </row>
    <row r="16503" spans="12:13" x14ac:dyDescent="0.25">
      <c r="L16503" s="472"/>
      <c r="M16503" s="472"/>
    </row>
    <row r="16504" spans="12:13" x14ac:dyDescent="0.25">
      <c r="L16504" s="472"/>
      <c r="M16504" s="472"/>
    </row>
    <row r="16505" spans="12:13" x14ac:dyDescent="0.25">
      <c r="L16505" s="472"/>
      <c r="M16505" s="472"/>
    </row>
    <row r="16577" spans="12:13" x14ac:dyDescent="0.25">
      <c r="L16577" s="472"/>
      <c r="M16577" s="472"/>
    </row>
    <row r="16578" spans="12:13" x14ac:dyDescent="0.25">
      <c r="L16578" s="472"/>
      <c r="M16578" s="472"/>
    </row>
    <row r="16579" spans="12:13" x14ac:dyDescent="0.25">
      <c r="L16579" s="472"/>
      <c r="M16579" s="472"/>
    </row>
    <row r="16651" spans="12:13" x14ac:dyDescent="0.25">
      <c r="L16651" s="472"/>
      <c r="M16651" s="472"/>
    </row>
    <row r="16652" spans="12:13" x14ac:dyDescent="0.25">
      <c r="L16652" s="472"/>
      <c r="M16652" s="472"/>
    </row>
    <row r="16653" spans="12:13" x14ac:dyDescent="0.25">
      <c r="L16653" s="472"/>
      <c r="M16653" s="472"/>
    </row>
    <row r="16725" spans="12:13" x14ac:dyDescent="0.25">
      <c r="L16725" s="472"/>
      <c r="M16725" s="472"/>
    </row>
    <row r="16726" spans="12:13" x14ac:dyDescent="0.25">
      <c r="L16726" s="472"/>
      <c r="M16726" s="472"/>
    </row>
    <row r="16727" spans="12:13" x14ac:dyDescent="0.25">
      <c r="L16727" s="472"/>
      <c r="M16727" s="472"/>
    </row>
    <row r="16799" spans="12:13" x14ac:dyDescent="0.25">
      <c r="L16799" s="472"/>
      <c r="M16799" s="472"/>
    </row>
    <row r="16800" spans="12:13" x14ac:dyDescent="0.25">
      <c r="L16800" s="472"/>
      <c r="M16800" s="472"/>
    </row>
    <row r="16801" spans="12:13" x14ac:dyDescent="0.25">
      <c r="L16801" s="472"/>
      <c r="M16801" s="472"/>
    </row>
    <row r="16873" spans="12:13" x14ac:dyDescent="0.25">
      <c r="L16873" s="472"/>
      <c r="M16873" s="472"/>
    </row>
    <row r="16874" spans="12:13" x14ac:dyDescent="0.25">
      <c r="L16874" s="472"/>
      <c r="M16874" s="472"/>
    </row>
    <row r="16875" spans="12:13" x14ac:dyDescent="0.25">
      <c r="L16875" s="472"/>
      <c r="M16875" s="472"/>
    </row>
    <row r="16947" spans="12:13" x14ac:dyDescent="0.25">
      <c r="L16947" s="472"/>
      <c r="M16947" s="472"/>
    </row>
    <row r="16948" spans="12:13" x14ac:dyDescent="0.25">
      <c r="L16948" s="472"/>
      <c r="M16948" s="472"/>
    </row>
    <row r="16949" spans="12:13" x14ac:dyDescent="0.25">
      <c r="L16949" s="472"/>
      <c r="M16949" s="472"/>
    </row>
    <row r="17021" spans="12:13" x14ac:dyDescent="0.25">
      <c r="L17021" s="472"/>
      <c r="M17021" s="472"/>
    </row>
    <row r="17022" spans="12:13" x14ac:dyDescent="0.25">
      <c r="L17022" s="472"/>
      <c r="M17022" s="472"/>
    </row>
    <row r="17023" spans="12:13" x14ac:dyDescent="0.25">
      <c r="L17023" s="472"/>
      <c r="M17023" s="472"/>
    </row>
    <row r="17095" spans="12:13" x14ac:dyDescent="0.25">
      <c r="L17095" s="472"/>
      <c r="M17095" s="472"/>
    </row>
    <row r="17096" spans="12:13" x14ac:dyDescent="0.25">
      <c r="L17096" s="472"/>
      <c r="M17096" s="472"/>
    </row>
    <row r="17097" spans="12:13" x14ac:dyDescent="0.25">
      <c r="L17097" s="472"/>
      <c r="M17097" s="472"/>
    </row>
    <row r="17169" spans="12:13" x14ac:dyDescent="0.25">
      <c r="L17169" s="472"/>
      <c r="M17169" s="472"/>
    </row>
    <row r="17170" spans="12:13" x14ac:dyDescent="0.25">
      <c r="L17170" s="472"/>
      <c r="M17170" s="472"/>
    </row>
    <row r="17171" spans="12:13" x14ac:dyDescent="0.25">
      <c r="L17171" s="472"/>
      <c r="M17171" s="472"/>
    </row>
    <row r="17243" spans="12:13" x14ac:dyDescent="0.25">
      <c r="L17243" s="472"/>
      <c r="M17243" s="472"/>
    </row>
    <row r="17244" spans="12:13" x14ac:dyDescent="0.25">
      <c r="L17244" s="472"/>
      <c r="M17244" s="472"/>
    </row>
    <row r="17245" spans="12:13" x14ac:dyDescent="0.25">
      <c r="L17245" s="472"/>
      <c r="M17245" s="472"/>
    </row>
    <row r="17317" spans="12:13" x14ac:dyDescent="0.25">
      <c r="L17317" s="472"/>
      <c r="M17317" s="472"/>
    </row>
    <row r="17318" spans="12:13" x14ac:dyDescent="0.25">
      <c r="L17318" s="472"/>
      <c r="M17318" s="472"/>
    </row>
    <row r="17319" spans="12:13" x14ac:dyDescent="0.25">
      <c r="L17319" s="472"/>
      <c r="M17319" s="472"/>
    </row>
    <row r="17391" spans="12:13" x14ac:dyDescent="0.25">
      <c r="L17391" s="472"/>
      <c r="M17391" s="472"/>
    </row>
    <row r="17392" spans="12:13" x14ac:dyDescent="0.25">
      <c r="L17392" s="472"/>
      <c r="M17392" s="472"/>
    </row>
    <row r="17393" spans="12:13" x14ac:dyDescent="0.25">
      <c r="L17393" s="472"/>
      <c r="M17393" s="472"/>
    </row>
    <row r="17465" spans="12:13" x14ac:dyDescent="0.25">
      <c r="L17465" s="472"/>
      <c r="M17465" s="472"/>
    </row>
    <row r="17466" spans="12:13" x14ac:dyDescent="0.25">
      <c r="L17466" s="472"/>
      <c r="M17466" s="472"/>
    </row>
    <row r="17467" spans="12:13" x14ac:dyDescent="0.25">
      <c r="L17467" s="472"/>
      <c r="M17467" s="472"/>
    </row>
    <row r="17539" spans="12:13" x14ac:dyDescent="0.25">
      <c r="L17539" s="472"/>
      <c r="M17539" s="472"/>
    </row>
    <row r="17540" spans="12:13" x14ac:dyDescent="0.25">
      <c r="L17540" s="472"/>
      <c r="M17540" s="472"/>
    </row>
    <row r="17541" spans="12:13" x14ac:dyDescent="0.25">
      <c r="L17541" s="472"/>
      <c r="M17541" s="472"/>
    </row>
    <row r="17613" spans="12:13" x14ac:dyDescent="0.25">
      <c r="L17613" s="472"/>
      <c r="M17613" s="472"/>
    </row>
    <row r="17614" spans="12:13" x14ac:dyDescent="0.25">
      <c r="L17614" s="472"/>
      <c r="M17614" s="472"/>
    </row>
    <row r="17615" spans="12:13" x14ac:dyDescent="0.25">
      <c r="L17615" s="472"/>
      <c r="M17615" s="472"/>
    </row>
    <row r="17687" spans="12:13" x14ac:dyDescent="0.25">
      <c r="L17687" s="472"/>
      <c r="M17687" s="472"/>
    </row>
    <row r="17688" spans="12:13" x14ac:dyDescent="0.25">
      <c r="L17688" s="472"/>
      <c r="M17688" s="472"/>
    </row>
    <row r="17689" spans="12:13" x14ac:dyDescent="0.25">
      <c r="L17689" s="472"/>
      <c r="M17689" s="472"/>
    </row>
    <row r="17761" spans="12:13" x14ac:dyDescent="0.25">
      <c r="L17761" s="472"/>
      <c r="M17761" s="472"/>
    </row>
    <row r="17762" spans="12:13" x14ac:dyDescent="0.25">
      <c r="L17762" s="472"/>
      <c r="M17762" s="472"/>
    </row>
    <row r="17763" spans="12:13" x14ac:dyDescent="0.25">
      <c r="L17763" s="472"/>
      <c r="M17763" s="472"/>
    </row>
    <row r="17835" spans="12:13" x14ac:dyDescent="0.25">
      <c r="L17835" s="472"/>
      <c r="M17835" s="472"/>
    </row>
    <row r="17836" spans="12:13" x14ac:dyDescent="0.25">
      <c r="L17836" s="472"/>
      <c r="M17836" s="472"/>
    </row>
    <row r="17837" spans="12:13" x14ac:dyDescent="0.25">
      <c r="L17837" s="472"/>
      <c r="M17837" s="472"/>
    </row>
    <row r="17909" spans="12:13" x14ac:dyDescent="0.25">
      <c r="L17909" s="472"/>
      <c r="M17909" s="472"/>
    </row>
    <row r="17910" spans="12:13" x14ac:dyDescent="0.25">
      <c r="L17910" s="472"/>
      <c r="M17910" s="472"/>
    </row>
    <row r="17911" spans="12:13" x14ac:dyDescent="0.25">
      <c r="L17911" s="472"/>
      <c r="M17911" s="472"/>
    </row>
    <row r="17983" spans="12:13" x14ac:dyDescent="0.25">
      <c r="L17983" s="472"/>
      <c r="M17983" s="472"/>
    </row>
    <row r="17984" spans="12:13" x14ac:dyDescent="0.25">
      <c r="L17984" s="472"/>
      <c r="M17984" s="472"/>
    </row>
    <row r="17985" spans="12:13" x14ac:dyDescent="0.25">
      <c r="L17985" s="472"/>
      <c r="M17985" s="472"/>
    </row>
    <row r="18057" spans="12:13" x14ac:dyDescent="0.25">
      <c r="L18057" s="472"/>
      <c r="M18057" s="472"/>
    </row>
    <row r="18058" spans="12:13" x14ac:dyDescent="0.25">
      <c r="L18058" s="472"/>
      <c r="M18058" s="472"/>
    </row>
    <row r="18059" spans="12:13" x14ac:dyDescent="0.25">
      <c r="L18059" s="472"/>
      <c r="M18059" s="472"/>
    </row>
    <row r="18131" spans="12:13" x14ac:dyDescent="0.25">
      <c r="L18131" s="472"/>
      <c r="M18131" s="472"/>
    </row>
    <row r="18132" spans="12:13" x14ac:dyDescent="0.25">
      <c r="L18132" s="472"/>
      <c r="M18132" s="472"/>
    </row>
    <row r="18133" spans="12:13" x14ac:dyDescent="0.25">
      <c r="L18133" s="472"/>
      <c r="M18133" s="472"/>
    </row>
    <row r="18205" spans="12:13" x14ac:dyDescent="0.25">
      <c r="L18205" s="472"/>
      <c r="M18205" s="472"/>
    </row>
    <row r="18206" spans="12:13" x14ac:dyDescent="0.25">
      <c r="L18206" s="472"/>
      <c r="M18206" s="472"/>
    </row>
    <row r="18207" spans="12:13" x14ac:dyDescent="0.25">
      <c r="L18207" s="472"/>
      <c r="M18207" s="472"/>
    </row>
    <row r="18279" spans="12:13" x14ac:dyDescent="0.25">
      <c r="L18279" s="472"/>
      <c r="M18279" s="472"/>
    </row>
    <row r="18280" spans="12:13" x14ac:dyDescent="0.25">
      <c r="L18280" s="472"/>
      <c r="M18280" s="472"/>
    </row>
    <row r="18281" spans="12:13" x14ac:dyDescent="0.25">
      <c r="L18281" s="472"/>
      <c r="M18281" s="472"/>
    </row>
    <row r="18353" spans="12:13" x14ac:dyDescent="0.25">
      <c r="L18353" s="472"/>
      <c r="M18353" s="472"/>
    </row>
    <row r="18354" spans="12:13" x14ac:dyDescent="0.25">
      <c r="L18354" s="472"/>
      <c r="M18354" s="472"/>
    </row>
    <row r="18355" spans="12:13" x14ac:dyDescent="0.25">
      <c r="L18355" s="472"/>
      <c r="M18355" s="472"/>
    </row>
    <row r="18427" spans="12:13" x14ac:dyDescent="0.25">
      <c r="L18427" s="472"/>
      <c r="M18427" s="472"/>
    </row>
    <row r="18428" spans="12:13" x14ac:dyDescent="0.25">
      <c r="L18428" s="472"/>
      <c r="M18428" s="472"/>
    </row>
    <row r="18429" spans="12:13" x14ac:dyDescent="0.25">
      <c r="L18429" s="472"/>
      <c r="M18429" s="472"/>
    </row>
    <row r="18501" spans="12:13" x14ac:dyDescent="0.25">
      <c r="L18501" s="472"/>
      <c r="M18501" s="472"/>
    </row>
    <row r="18502" spans="12:13" x14ac:dyDescent="0.25">
      <c r="L18502" s="472"/>
      <c r="M18502" s="472"/>
    </row>
    <row r="18503" spans="12:13" x14ac:dyDescent="0.25">
      <c r="L18503" s="472"/>
      <c r="M18503" s="472"/>
    </row>
    <row r="18575" spans="12:13" x14ac:dyDescent="0.25">
      <c r="L18575" s="472"/>
      <c r="M18575" s="472"/>
    </row>
    <row r="18576" spans="12:13" x14ac:dyDescent="0.25">
      <c r="L18576" s="472"/>
      <c r="M18576" s="472"/>
    </row>
    <row r="18577" spans="12:13" x14ac:dyDescent="0.25">
      <c r="L18577" s="472"/>
      <c r="M18577" s="472"/>
    </row>
    <row r="18649" spans="12:13" x14ac:dyDescent="0.25">
      <c r="L18649" s="472"/>
      <c r="M18649" s="472"/>
    </row>
    <row r="18650" spans="12:13" x14ac:dyDescent="0.25">
      <c r="L18650" s="472"/>
      <c r="M18650" s="472"/>
    </row>
    <row r="18651" spans="12:13" x14ac:dyDescent="0.25">
      <c r="L18651" s="472"/>
      <c r="M18651" s="472"/>
    </row>
    <row r="18723" spans="12:13" x14ac:dyDescent="0.25">
      <c r="L18723" s="472"/>
      <c r="M18723" s="472"/>
    </row>
    <row r="18724" spans="12:13" x14ac:dyDescent="0.25">
      <c r="L18724" s="472"/>
      <c r="M18724" s="472"/>
    </row>
    <row r="18725" spans="12:13" x14ac:dyDescent="0.25">
      <c r="L18725" s="472"/>
      <c r="M18725" s="472"/>
    </row>
    <row r="18797" spans="12:13" x14ac:dyDescent="0.25">
      <c r="L18797" s="472"/>
      <c r="M18797" s="472"/>
    </row>
    <row r="18798" spans="12:13" x14ac:dyDescent="0.25">
      <c r="L18798" s="472"/>
      <c r="M18798" s="472"/>
    </row>
    <row r="18799" spans="12:13" x14ac:dyDescent="0.25">
      <c r="L18799" s="472"/>
      <c r="M18799" s="472"/>
    </row>
    <row r="18871" spans="12:13" x14ac:dyDescent="0.25">
      <c r="L18871" s="472"/>
      <c r="M18871" s="472"/>
    </row>
    <row r="18872" spans="12:13" x14ac:dyDescent="0.25">
      <c r="L18872" s="472"/>
      <c r="M18872" s="472"/>
    </row>
    <row r="18873" spans="12:13" x14ac:dyDescent="0.25">
      <c r="L18873" s="472"/>
      <c r="M18873" s="472"/>
    </row>
    <row r="18945" spans="12:13" x14ac:dyDescent="0.25">
      <c r="L18945" s="472"/>
      <c r="M18945" s="472"/>
    </row>
    <row r="18946" spans="12:13" x14ac:dyDescent="0.25">
      <c r="L18946" s="472"/>
      <c r="M18946" s="472"/>
    </row>
    <row r="18947" spans="12:13" x14ac:dyDescent="0.25">
      <c r="L18947" s="472"/>
      <c r="M18947" s="472"/>
    </row>
    <row r="19019" spans="12:13" x14ac:dyDescent="0.25">
      <c r="L19019" s="472"/>
      <c r="M19019" s="472"/>
    </row>
    <row r="19020" spans="12:13" x14ac:dyDescent="0.25">
      <c r="L19020" s="472"/>
      <c r="M19020" s="472"/>
    </row>
    <row r="19021" spans="12:13" x14ac:dyDescent="0.25">
      <c r="L19021" s="472"/>
      <c r="M19021" s="472"/>
    </row>
    <row r="19093" spans="12:13" x14ac:dyDescent="0.25">
      <c r="L19093" s="472"/>
      <c r="M19093" s="472"/>
    </row>
    <row r="19094" spans="12:13" x14ac:dyDescent="0.25">
      <c r="L19094" s="472"/>
      <c r="M19094" s="472"/>
    </row>
    <row r="19095" spans="12:13" x14ac:dyDescent="0.25">
      <c r="L19095" s="472"/>
      <c r="M19095" s="472"/>
    </row>
    <row r="19167" spans="12:13" x14ac:dyDescent="0.25">
      <c r="L19167" s="472"/>
      <c r="M19167" s="472"/>
    </row>
    <row r="19168" spans="12:13" x14ac:dyDescent="0.25">
      <c r="L19168" s="472"/>
      <c r="M19168" s="472"/>
    </row>
    <row r="19169" spans="12:13" x14ac:dyDescent="0.25">
      <c r="L19169" s="472"/>
      <c r="M19169" s="472"/>
    </row>
    <row r="19241" spans="12:13" x14ac:dyDescent="0.25">
      <c r="L19241" s="472"/>
      <c r="M19241" s="472"/>
    </row>
    <row r="19242" spans="12:13" x14ac:dyDescent="0.25">
      <c r="L19242" s="472"/>
      <c r="M19242" s="472"/>
    </row>
    <row r="19243" spans="12:13" x14ac:dyDescent="0.25">
      <c r="L19243" s="472"/>
      <c r="M19243" s="472"/>
    </row>
    <row r="19315" spans="12:13" x14ac:dyDescent="0.25">
      <c r="L19315" s="472"/>
      <c r="M19315" s="472"/>
    </row>
    <row r="19316" spans="12:13" x14ac:dyDescent="0.25">
      <c r="L19316" s="472"/>
      <c r="M19316" s="472"/>
    </row>
    <row r="19317" spans="12:13" x14ac:dyDescent="0.25">
      <c r="L19317" s="472"/>
      <c r="M19317" s="472"/>
    </row>
    <row r="19389" spans="12:13" x14ac:dyDescent="0.25">
      <c r="L19389" s="472"/>
      <c r="M19389" s="472"/>
    </row>
    <row r="19390" spans="12:13" x14ac:dyDescent="0.25">
      <c r="L19390" s="472"/>
      <c r="M19390" s="472"/>
    </row>
    <row r="19391" spans="12:13" x14ac:dyDescent="0.25">
      <c r="L19391" s="472"/>
      <c r="M19391" s="472"/>
    </row>
    <row r="19463" spans="12:13" x14ac:dyDescent="0.25">
      <c r="L19463" s="472"/>
      <c r="M19463" s="472"/>
    </row>
    <row r="19464" spans="12:13" x14ac:dyDescent="0.25">
      <c r="L19464" s="472"/>
      <c r="M19464" s="472"/>
    </row>
    <row r="19465" spans="12:13" x14ac:dyDescent="0.25">
      <c r="L19465" s="472"/>
      <c r="M19465" s="472"/>
    </row>
    <row r="19537" spans="12:13" x14ac:dyDescent="0.25">
      <c r="L19537" s="472"/>
      <c r="M19537" s="472"/>
    </row>
    <row r="19538" spans="12:13" x14ac:dyDescent="0.25">
      <c r="L19538" s="472"/>
      <c r="M19538" s="472"/>
    </row>
    <row r="19539" spans="12:13" x14ac:dyDescent="0.25">
      <c r="L19539" s="472"/>
      <c r="M19539" s="472"/>
    </row>
    <row r="19611" spans="12:13" x14ac:dyDescent="0.25">
      <c r="L19611" s="472"/>
      <c r="M19611" s="472"/>
    </row>
    <row r="19612" spans="12:13" x14ac:dyDescent="0.25">
      <c r="L19612" s="472"/>
      <c r="M19612" s="472"/>
    </row>
    <row r="19613" spans="12:13" x14ac:dyDescent="0.25">
      <c r="L19613" s="472"/>
      <c r="M19613" s="472"/>
    </row>
    <row r="19685" spans="12:13" x14ac:dyDescent="0.25">
      <c r="L19685" s="472"/>
      <c r="M19685" s="472"/>
    </row>
    <row r="19686" spans="12:13" x14ac:dyDescent="0.25">
      <c r="L19686" s="472"/>
      <c r="M19686" s="472"/>
    </row>
    <row r="19687" spans="12:13" x14ac:dyDescent="0.25">
      <c r="L19687" s="472"/>
      <c r="M19687" s="472"/>
    </row>
    <row r="19759" spans="12:13" x14ac:dyDescent="0.25">
      <c r="L19759" s="472"/>
      <c r="M19759" s="472"/>
    </row>
    <row r="19760" spans="12:13" x14ac:dyDescent="0.25">
      <c r="L19760" s="472"/>
      <c r="M19760" s="472"/>
    </row>
    <row r="19761" spans="12:13" x14ac:dyDescent="0.25">
      <c r="L19761" s="472"/>
      <c r="M19761" s="472"/>
    </row>
    <row r="19833" spans="12:13" x14ac:dyDescent="0.25">
      <c r="L19833" s="472"/>
      <c r="M19833" s="472"/>
    </row>
    <row r="19834" spans="12:13" x14ac:dyDescent="0.25">
      <c r="L19834" s="472"/>
      <c r="M19834" s="472"/>
    </row>
    <row r="19835" spans="12:13" x14ac:dyDescent="0.25">
      <c r="L19835" s="472"/>
      <c r="M19835" s="472"/>
    </row>
    <row r="19907" spans="12:13" x14ac:dyDescent="0.25">
      <c r="L19907" s="472"/>
      <c r="M19907" s="472"/>
    </row>
    <row r="19908" spans="12:13" x14ac:dyDescent="0.25">
      <c r="L19908" s="472"/>
      <c r="M19908" s="472"/>
    </row>
    <row r="19909" spans="12:13" x14ac:dyDescent="0.25">
      <c r="L19909" s="472"/>
      <c r="M19909" s="472"/>
    </row>
    <row r="19981" spans="12:13" x14ac:dyDescent="0.25">
      <c r="L19981" s="472"/>
      <c r="M19981" s="472"/>
    </row>
    <row r="19982" spans="12:13" x14ac:dyDescent="0.25">
      <c r="L19982" s="472"/>
      <c r="M19982" s="472"/>
    </row>
    <row r="19983" spans="12:13" x14ac:dyDescent="0.25">
      <c r="L19983" s="472"/>
      <c r="M19983" s="472"/>
    </row>
    <row r="20055" spans="12:13" x14ac:dyDescent="0.25">
      <c r="L20055" s="472"/>
      <c r="M20055" s="472"/>
    </row>
    <row r="20056" spans="12:13" x14ac:dyDescent="0.25">
      <c r="L20056" s="472"/>
      <c r="M20056" s="472"/>
    </row>
    <row r="20057" spans="12:13" x14ac:dyDescent="0.25">
      <c r="L20057" s="472"/>
      <c r="M20057" s="472"/>
    </row>
    <row r="20129" spans="12:13" x14ac:dyDescent="0.25">
      <c r="L20129" s="472"/>
      <c r="M20129" s="472"/>
    </row>
    <row r="20130" spans="12:13" x14ac:dyDescent="0.25">
      <c r="L20130" s="472"/>
      <c r="M20130" s="472"/>
    </row>
    <row r="20131" spans="12:13" x14ac:dyDescent="0.25">
      <c r="L20131" s="472"/>
      <c r="M20131" s="472"/>
    </row>
    <row r="20203" spans="12:13" x14ac:dyDescent="0.25">
      <c r="L20203" s="472"/>
      <c r="M20203" s="472"/>
    </row>
    <row r="20204" spans="12:13" x14ac:dyDescent="0.25">
      <c r="L20204" s="472"/>
      <c r="M20204" s="472"/>
    </row>
    <row r="20205" spans="12:13" x14ac:dyDescent="0.25">
      <c r="L20205" s="472"/>
      <c r="M20205" s="472"/>
    </row>
    <row r="20277" spans="12:13" x14ac:dyDescent="0.25">
      <c r="L20277" s="472"/>
      <c r="M20277" s="472"/>
    </row>
    <row r="20278" spans="12:13" x14ac:dyDescent="0.25">
      <c r="L20278" s="472"/>
      <c r="M20278" s="472"/>
    </row>
    <row r="20279" spans="12:13" x14ac:dyDescent="0.25">
      <c r="L20279" s="472"/>
      <c r="M20279" s="472"/>
    </row>
    <row r="20351" spans="12:13" x14ac:dyDescent="0.25">
      <c r="L20351" s="472"/>
      <c r="M20351" s="472"/>
    </row>
    <row r="20352" spans="12:13" x14ac:dyDescent="0.25">
      <c r="L20352" s="472"/>
      <c r="M20352" s="472"/>
    </row>
    <row r="20353" spans="12:13" x14ac:dyDescent="0.25">
      <c r="L20353" s="472"/>
      <c r="M20353" s="472"/>
    </row>
    <row r="20425" spans="12:13" x14ac:dyDescent="0.25">
      <c r="L20425" s="472"/>
      <c r="M20425" s="472"/>
    </row>
    <row r="20426" spans="12:13" x14ac:dyDescent="0.25">
      <c r="L20426" s="472"/>
      <c r="M20426" s="472"/>
    </row>
    <row r="20427" spans="12:13" x14ac:dyDescent="0.25">
      <c r="L20427" s="472"/>
      <c r="M20427" s="472"/>
    </row>
    <row r="20499" spans="12:13" x14ac:dyDescent="0.25">
      <c r="L20499" s="472"/>
      <c r="M20499" s="472"/>
    </row>
    <row r="20500" spans="12:13" x14ac:dyDescent="0.25">
      <c r="L20500" s="472"/>
      <c r="M20500" s="472"/>
    </row>
    <row r="20501" spans="12:13" x14ac:dyDescent="0.25">
      <c r="L20501" s="472"/>
      <c r="M20501" s="472"/>
    </row>
    <row r="20573" spans="12:13" x14ac:dyDescent="0.25">
      <c r="L20573" s="472"/>
      <c r="M20573" s="472"/>
    </row>
    <row r="20574" spans="12:13" x14ac:dyDescent="0.25">
      <c r="L20574" s="472"/>
      <c r="M20574" s="472"/>
    </row>
    <row r="20575" spans="12:13" x14ac:dyDescent="0.25">
      <c r="L20575" s="472"/>
      <c r="M20575" s="472"/>
    </row>
    <row r="20647" spans="12:13" x14ac:dyDescent="0.25">
      <c r="L20647" s="472"/>
      <c r="M20647" s="472"/>
    </row>
    <row r="20648" spans="12:13" x14ac:dyDescent="0.25">
      <c r="L20648" s="472"/>
      <c r="M20648" s="472"/>
    </row>
    <row r="20649" spans="12:13" x14ac:dyDescent="0.25">
      <c r="L20649" s="472"/>
      <c r="M20649" s="472"/>
    </row>
    <row r="20721" spans="12:13" x14ac:dyDescent="0.25">
      <c r="L20721" s="472"/>
      <c r="M20721" s="472"/>
    </row>
    <row r="20722" spans="12:13" x14ac:dyDescent="0.25">
      <c r="L20722" s="472"/>
      <c r="M20722" s="472"/>
    </row>
    <row r="20723" spans="12:13" x14ac:dyDescent="0.25">
      <c r="L20723" s="472"/>
      <c r="M20723" s="472"/>
    </row>
    <row r="20795" spans="12:13" x14ac:dyDescent="0.25">
      <c r="L20795" s="472"/>
      <c r="M20795" s="472"/>
    </row>
    <row r="20796" spans="12:13" x14ac:dyDescent="0.25">
      <c r="L20796" s="472"/>
      <c r="M20796" s="472"/>
    </row>
    <row r="20797" spans="12:13" x14ac:dyDescent="0.25">
      <c r="L20797" s="472"/>
      <c r="M20797" s="472"/>
    </row>
    <row r="20869" spans="12:13" x14ac:dyDescent="0.25">
      <c r="L20869" s="472"/>
      <c r="M20869" s="472"/>
    </row>
    <row r="20870" spans="12:13" x14ac:dyDescent="0.25">
      <c r="L20870" s="472"/>
      <c r="M20870" s="472"/>
    </row>
    <row r="20871" spans="12:13" x14ac:dyDescent="0.25">
      <c r="L20871" s="472"/>
      <c r="M20871" s="472"/>
    </row>
    <row r="20943" spans="12:13" x14ac:dyDescent="0.25">
      <c r="L20943" s="472"/>
      <c r="M20943" s="472"/>
    </row>
    <row r="20944" spans="12:13" x14ac:dyDescent="0.25">
      <c r="L20944" s="472"/>
      <c r="M20944" s="472"/>
    </row>
    <row r="20945" spans="12:13" x14ac:dyDescent="0.25">
      <c r="L20945" s="472"/>
      <c r="M20945" s="472"/>
    </row>
    <row r="21017" spans="12:13" x14ac:dyDescent="0.25">
      <c r="L21017" s="472"/>
      <c r="M21017" s="472"/>
    </row>
    <row r="21018" spans="12:13" x14ac:dyDescent="0.25">
      <c r="L21018" s="472"/>
      <c r="M21018" s="472"/>
    </row>
    <row r="21019" spans="12:13" x14ac:dyDescent="0.25">
      <c r="L21019" s="472"/>
      <c r="M21019" s="472"/>
    </row>
    <row r="21091" spans="12:13" x14ac:dyDescent="0.25">
      <c r="L21091" s="472"/>
      <c r="M21091" s="472"/>
    </row>
    <row r="21092" spans="12:13" x14ac:dyDescent="0.25">
      <c r="L21092" s="472"/>
      <c r="M21092" s="472"/>
    </row>
    <row r="21093" spans="12:13" x14ac:dyDescent="0.25">
      <c r="L21093" s="472"/>
      <c r="M21093" s="472"/>
    </row>
    <row r="21165" spans="12:13" x14ac:dyDescent="0.25">
      <c r="L21165" s="472"/>
      <c r="M21165" s="472"/>
    </row>
    <row r="21166" spans="12:13" x14ac:dyDescent="0.25">
      <c r="L21166" s="472"/>
      <c r="M21166" s="472"/>
    </row>
    <row r="21167" spans="12:13" x14ac:dyDescent="0.25">
      <c r="L21167" s="472"/>
      <c r="M21167" s="472"/>
    </row>
    <row r="21239" spans="12:13" x14ac:dyDescent="0.25">
      <c r="L21239" s="472"/>
      <c r="M21239" s="472"/>
    </row>
    <row r="21240" spans="12:13" x14ac:dyDescent="0.25">
      <c r="L21240" s="472"/>
      <c r="M21240" s="472"/>
    </row>
    <row r="21241" spans="12:13" x14ac:dyDescent="0.25">
      <c r="L21241" s="472"/>
      <c r="M21241" s="472"/>
    </row>
    <row r="21313" spans="12:13" x14ac:dyDescent="0.25">
      <c r="L21313" s="472"/>
      <c r="M21313" s="472"/>
    </row>
    <row r="21314" spans="12:13" x14ac:dyDescent="0.25">
      <c r="L21314" s="472"/>
      <c r="M21314" s="472"/>
    </row>
    <row r="21315" spans="12:13" x14ac:dyDescent="0.25">
      <c r="L21315" s="472"/>
      <c r="M21315" s="472"/>
    </row>
    <row r="21387" spans="12:13" x14ac:dyDescent="0.25">
      <c r="L21387" s="472"/>
      <c r="M21387" s="472"/>
    </row>
    <row r="21388" spans="12:13" x14ac:dyDescent="0.25">
      <c r="L21388" s="472"/>
      <c r="M21388" s="472"/>
    </row>
    <row r="21389" spans="12:13" x14ac:dyDescent="0.25">
      <c r="L21389" s="472"/>
      <c r="M21389" s="472"/>
    </row>
    <row r="21461" spans="12:13" x14ac:dyDescent="0.25">
      <c r="L21461" s="472"/>
      <c r="M21461" s="472"/>
    </row>
    <row r="21462" spans="12:13" x14ac:dyDescent="0.25">
      <c r="L21462" s="472"/>
      <c r="M21462" s="472"/>
    </row>
    <row r="21463" spans="12:13" x14ac:dyDescent="0.25">
      <c r="L21463" s="472"/>
      <c r="M21463" s="472"/>
    </row>
    <row r="21535" spans="12:13" x14ac:dyDescent="0.25">
      <c r="L21535" s="472"/>
      <c r="M21535" s="472"/>
    </row>
    <row r="21536" spans="12:13" x14ac:dyDescent="0.25">
      <c r="L21536" s="472"/>
      <c r="M21536" s="472"/>
    </row>
    <row r="21537" spans="12:13" x14ac:dyDescent="0.25">
      <c r="L21537" s="472"/>
      <c r="M21537" s="472"/>
    </row>
    <row r="21609" spans="12:13" x14ac:dyDescent="0.25">
      <c r="L21609" s="472"/>
      <c r="M21609" s="472"/>
    </row>
    <row r="21610" spans="12:13" x14ac:dyDescent="0.25">
      <c r="L21610" s="472"/>
      <c r="M21610" s="472"/>
    </row>
    <row r="21611" spans="12:13" x14ac:dyDescent="0.25">
      <c r="L21611" s="472"/>
      <c r="M21611" s="472"/>
    </row>
    <row r="21683" spans="12:13" x14ac:dyDescent="0.25">
      <c r="L21683" s="472"/>
      <c r="M21683" s="472"/>
    </row>
    <row r="21684" spans="12:13" x14ac:dyDescent="0.25">
      <c r="L21684" s="472"/>
      <c r="M21684" s="472"/>
    </row>
    <row r="21685" spans="12:13" x14ac:dyDescent="0.25">
      <c r="L21685" s="472"/>
      <c r="M21685" s="472"/>
    </row>
    <row r="21757" spans="12:13" x14ac:dyDescent="0.25">
      <c r="L21757" s="472"/>
      <c r="M21757" s="472"/>
    </row>
    <row r="21758" spans="12:13" x14ac:dyDescent="0.25">
      <c r="L21758" s="472"/>
      <c r="M21758" s="472"/>
    </row>
    <row r="21759" spans="12:13" x14ac:dyDescent="0.25">
      <c r="L21759" s="472"/>
      <c r="M21759" s="472"/>
    </row>
    <row r="21831" spans="12:13" x14ac:dyDescent="0.25">
      <c r="L21831" s="472"/>
      <c r="M21831" s="472"/>
    </row>
    <row r="21832" spans="12:13" x14ac:dyDescent="0.25">
      <c r="L21832" s="472"/>
      <c r="M21832" s="472"/>
    </row>
    <row r="21833" spans="12:13" x14ac:dyDescent="0.25">
      <c r="L21833" s="472"/>
      <c r="M21833" s="472"/>
    </row>
    <row r="21905" spans="12:13" x14ac:dyDescent="0.25">
      <c r="L21905" s="472"/>
      <c r="M21905" s="472"/>
    </row>
    <row r="21906" spans="12:13" x14ac:dyDescent="0.25">
      <c r="L21906" s="472"/>
      <c r="M21906" s="472"/>
    </row>
    <row r="21907" spans="12:13" x14ac:dyDescent="0.25">
      <c r="L21907" s="472"/>
      <c r="M21907" s="472"/>
    </row>
    <row r="21979" spans="12:13" x14ac:dyDescent="0.25">
      <c r="L21979" s="472"/>
      <c r="M21979" s="472"/>
    </row>
    <row r="21980" spans="12:13" x14ac:dyDescent="0.25">
      <c r="L21980" s="472"/>
      <c r="M21980" s="472"/>
    </row>
    <row r="21981" spans="12:13" x14ac:dyDescent="0.25">
      <c r="L21981" s="472"/>
      <c r="M21981" s="472"/>
    </row>
    <row r="22053" spans="12:13" x14ac:dyDescent="0.25">
      <c r="L22053" s="472"/>
      <c r="M22053" s="472"/>
    </row>
    <row r="22054" spans="12:13" x14ac:dyDescent="0.25">
      <c r="L22054" s="472"/>
      <c r="M22054" s="472"/>
    </row>
    <row r="22055" spans="12:13" x14ac:dyDescent="0.25">
      <c r="L22055" s="472"/>
      <c r="M22055" s="472"/>
    </row>
    <row r="22127" spans="12:13" x14ac:dyDescent="0.25">
      <c r="L22127" s="472"/>
      <c r="M22127" s="472"/>
    </row>
    <row r="22128" spans="12:13" x14ac:dyDescent="0.25">
      <c r="L22128" s="472"/>
      <c r="M22128" s="472"/>
    </row>
    <row r="22129" spans="12:13" x14ac:dyDescent="0.25">
      <c r="L22129" s="472"/>
      <c r="M22129" s="472"/>
    </row>
    <row r="22201" spans="12:13" x14ac:dyDescent="0.25">
      <c r="L22201" s="472"/>
      <c r="M22201" s="472"/>
    </row>
    <row r="22202" spans="12:13" x14ac:dyDescent="0.25">
      <c r="L22202" s="472"/>
      <c r="M22202" s="472"/>
    </row>
    <row r="22203" spans="12:13" x14ac:dyDescent="0.25">
      <c r="L22203" s="472"/>
      <c r="M22203" s="472"/>
    </row>
    <row r="22275" spans="12:13" x14ac:dyDescent="0.25">
      <c r="L22275" s="472"/>
      <c r="M22275" s="472"/>
    </row>
    <row r="22276" spans="12:13" x14ac:dyDescent="0.25">
      <c r="L22276" s="472"/>
      <c r="M22276" s="472"/>
    </row>
    <row r="22277" spans="12:13" x14ac:dyDescent="0.25">
      <c r="L22277" s="472"/>
      <c r="M22277" s="472"/>
    </row>
    <row r="22349" spans="12:13" x14ac:dyDescent="0.25">
      <c r="L22349" s="472"/>
      <c r="M22349" s="472"/>
    </row>
    <row r="22350" spans="12:13" x14ac:dyDescent="0.25">
      <c r="L22350" s="472"/>
      <c r="M22350" s="472"/>
    </row>
    <row r="22351" spans="12:13" x14ac:dyDescent="0.25">
      <c r="L22351" s="472"/>
      <c r="M22351" s="472"/>
    </row>
    <row r="22423" spans="12:13" x14ac:dyDescent="0.25">
      <c r="L22423" s="472"/>
      <c r="M22423" s="472"/>
    </row>
    <row r="22424" spans="12:13" x14ac:dyDescent="0.25">
      <c r="L22424" s="472"/>
      <c r="M22424" s="472"/>
    </row>
    <row r="22425" spans="12:13" x14ac:dyDescent="0.25">
      <c r="L22425" s="472"/>
      <c r="M22425" s="472"/>
    </row>
    <row r="22497" spans="12:13" x14ac:dyDescent="0.25">
      <c r="L22497" s="472"/>
      <c r="M22497" s="472"/>
    </row>
    <row r="22498" spans="12:13" x14ac:dyDescent="0.25">
      <c r="L22498" s="472"/>
      <c r="M22498" s="472"/>
    </row>
    <row r="22499" spans="12:13" x14ac:dyDescent="0.25">
      <c r="L22499" s="472"/>
      <c r="M22499" s="472"/>
    </row>
    <row r="22571" spans="12:13" x14ac:dyDescent="0.25">
      <c r="L22571" s="472"/>
      <c r="M22571" s="472"/>
    </row>
    <row r="22572" spans="12:13" x14ac:dyDescent="0.25">
      <c r="L22572" s="472"/>
      <c r="M22572" s="472"/>
    </row>
    <row r="22573" spans="12:13" x14ac:dyDescent="0.25">
      <c r="L22573" s="472"/>
      <c r="M22573" s="472"/>
    </row>
    <row r="22645" spans="12:13" x14ac:dyDescent="0.25">
      <c r="L22645" s="472"/>
      <c r="M22645" s="472"/>
    </row>
    <row r="22646" spans="12:13" x14ac:dyDescent="0.25">
      <c r="L22646" s="472"/>
      <c r="M22646" s="472"/>
    </row>
    <row r="22647" spans="12:13" x14ac:dyDescent="0.25">
      <c r="L22647" s="472"/>
      <c r="M22647" s="472"/>
    </row>
    <row r="22719" spans="12:13" x14ac:dyDescent="0.25">
      <c r="L22719" s="472"/>
      <c r="M22719" s="472"/>
    </row>
    <row r="22720" spans="12:13" x14ac:dyDescent="0.25">
      <c r="L22720" s="472"/>
      <c r="M22720" s="472"/>
    </row>
    <row r="22721" spans="12:13" x14ac:dyDescent="0.25">
      <c r="L22721" s="472"/>
      <c r="M22721" s="472"/>
    </row>
    <row r="22793" spans="12:13" x14ac:dyDescent="0.25">
      <c r="L22793" s="472"/>
      <c r="M22793" s="472"/>
    </row>
    <row r="22794" spans="12:13" x14ac:dyDescent="0.25">
      <c r="L22794" s="472"/>
      <c r="M22794" s="472"/>
    </row>
    <row r="22795" spans="12:13" x14ac:dyDescent="0.25">
      <c r="L22795" s="472"/>
      <c r="M22795" s="472"/>
    </row>
    <row r="22867" spans="12:13" x14ac:dyDescent="0.25">
      <c r="L22867" s="472"/>
      <c r="M22867" s="472"/>
    </row>
    <row r="22868" spans="12:13" x14ac:dyDescent="0.25">
      <c r="L22868" s="472"/>
      <c r="M22868" s="472"/>
    </row>
    <row r="22869" spans="12:13" x14ac:dyDescent="0.25">
      <c r="L22869" s="472"/>
      <c r="M22869" s="472"/>
    </row>
    <row r="22941" spans="12:13" x14ac:dyDescent="0.25">
      <c r="L22941" s="472"/>
      <c r="M22941" s="472"/>
    </row>
    <row r="22942" spans="12:13" x14ac:dyDescent="0.25">
      <c r="L22942" s="472"/>
      <c r="M22942" s="472"/>
    </row>
    <row r="22943" spans="12:13" x14ac:dyDescent="0.25">
      <c r="L22943" s="472"/>
      <c r="M22943" s="472"/>
    </row>
    <row r="23015" spans="12:13" x14ac:dyDescent="0.25">
      <c r="L23015" s="472"/>
      <c r="M23015" s="472"/>
    </row>
    <row r="23016" spans="12:13" x14ac:dyDescent="0.25">
      <c r="L23016" s="472"/>
      <c r="M23016" s="472"/>
    </row>
    <row r="23017" spans="12:13" x14ac:dyDescent="0.25">
      <c r="L23017" s="472"/>
      <c r="M23017" s="472"/>
    </row>
    <row r="23089" spans="12:13" x14ac:dyDescent="0.25">
      <c r="L23089" s="472"/>
      <c r="M23089" s="472"/>
    </row>
    <row r="23090" spans="12:13" x14ac:dyDescent="0.25">
      <c r="L23090" s="472"/>
      <c r="M23090" s="472"/>
    </row>
    <row r="23091" spans="12:13" x14ac:dyDescent="0.25">
      <c r="L23091" s="472"/>
      <c r="M23091" s="472"/>
    </row>
    <row r="23163" spans="12:13" x14ac:dyDescent="0.25">
      <c r="L23163" s="472"/>
      <c r="M23163" s="472"/>
    </row>
    <row r="23164" spans="12:13" x14ac:dyDescent="0.25">
      <c r="L23164" s="472"/>
      <c r="M23164" s="472"/>
    </row>
    <row r="23165" spans="12:13" x14ac:dyDescent="0.25">
      <c r="L23165" s="472"/>
      <c r="M23165" s="472"/>
    </row>
    <row r="23237" spans="12:13" x14ac:dyDescent="0.25">
      <c r="L23237" s="472"/>
      <c r="M23237" s="472"/>
    </row>
    <row r="23238" spans="12:13" x14ac:dyDescent="0.25">
      <c r="L23238" s="472"/>
      <c r="M23238" s="472"/>
    </row>
    <row r="23239" spans="12:13" x14ac:dyDescent="0.25">
      <c r="L23239" s="472"/>
      <c r="M23239" s="472"/>
    </row>
    <row r="23311" spans="12:13" x14ac:dyDescent="0.25">
      <c r="L23311" s="472"/>
      <c r="M23311" s="472"/>
    </row>
    <row r="23312" spans="12:13" x14ac:dyDescent="0.25">
      <c r="L23312" s="472"/>
      <c r="M23312" s="472"/>
    </row>
    <row r="23313" spans="12:13" x14ac:dyDescent="0.25">
      <c r="L23313" s="472"/>
      <c r="M23313" s="472"/>
    </row>
    <row r="23385" spans="12:13" x14ac:dyDescent="0.25">
      <c r="L23385" s="472"/>
      <c r="M23385" s="472"/>
    </row>
    <row r="23386" spans="12:13" x14ac:dyDescent="0.25">
      <c r="L23386" s="472"/>
      <c r="M23386" s="472"/>
    </row>
    <row r="23387" spans="12:13" x14ac:dyDescent="0.25">
      <c r="L23387" s="472"/>
      <c r="M23387" s="472"/>
    </row>
    <row r="23459" spans="12:13" x14ac:dyDescent="0.25">
      <c r="L23459" s="472"/>
      <c r="M23459" s="472"/>
    </row>
    <row r="23460" spans="12:13" x14ac:dyDescent="0.25">
      <c r="L23460" s="472"/>
      <c r="M23460" s="472"/>
    </row>
    <row r="23461" spans="12:13" x14ac:dyDescent="0.25">
      <c r="L23461" s="472"/>
      <c r="M23461" s="472"/>
    </row>
    <row r="23533" spans="12:13" x14ac:dyDescent="0.25">
      <c r="L23533" s="472"/>
      <c r="M23533" s="472"/>
    </row>
    <row r="23534" spans="12:13" x14ac:dyDescent="0.25">
      <c r="L23534" s="472"/>
      <c r="M23534" s="472"/>
    </row>
    <row r="23535" spans="12:13" x14ac:dyDescent="0.25">
      <c r="L23535" s="472"/>
      <c r="M23535" s="472"/>
    </row>
    <row r="23607" spans="12:13" x14ac:dyDescent="0.25">
      <c r="L23607" s="472"/>
      <c r="M23607" s="472"/>
    </row>
    <row r="23608" spans="12:13" x14ac:dyDescent="0.25">
      <c r="L23608" s="472"/>
      <c r="M23608" s="472"/>
    </row>
    <row r="23609" spans="12:13" x14ac:dyDescent="0.25">
      <c r="L23609" s="472"/>
      <c r="M23609" s="472"/>
    </row>
    <row r="23681" spans="12:13" x14ac:dyDescent="0.25">
      <c r="L23681" s="472"/>
      <c r="M23681" s="472"/>
    </row>
    <row r="23682" spans="12:13" x14ac:dyDescent="0.25">
      <c r="L23682" s="472"/>
      <c r="M23682" s="472"/>
    </row>
    <row r="23683" spans="12:13" x14ac:dyDescent="0.25">
      <c r="L23683" s="472"/>
      <c r="M23683" s="472"/>
    </row>
    <row r="23755" spans="12:13" x14ac:dyDescent="0.25">
      <c r="L23755" s="472"/>
      <c r="M23755" s="472"/>
    </row>
    <row r="23756" spans="12:13" x14ac:dyDescent="0.25">
      <c r="L23756" s="472"/>
      <c r="M23756" s="472"/>
    </row>
    <row r="23757" spans="12:13" x14ac:dyDescent="0.25">
      <c r="L23757" s="472"/>
      <c r="M23757" s="472"/>
    </row>
    <row r="23829" spans="12:13" x14ac:dyDescent="0.25">
      <c r="L23829" s="472"/>
      <c r="M23829" s="472"/>
    </row>
    <row r="23830" spans="12:13" x14ac:dyDescent="0.25">
      <c r="L23830" s="472"/>
      <c r="M23830" s="472"/>
    </row>
    <row r="23831" spans="12:13" x14ac:dyDescent="0.25">
      <c r="L23831" s="472"/>
      <c r="M23831" s="472"/>
    </row>
    <row r="23903" spans="12:13" x14ac:dyDescent="0.25">
      <c r="L23903" s="472"/>
      <c r="M23903" s="472"/>
    </row>
    <row r="23904" spans="12:13" x14ac:dyDescent="0.25">
      <c r="L23904" s="472"/>
      <c r="M23904" s="472"/>
    </row>
    <row r="23905" spans="12:13" x14ac:dyDescent="0.25">
      <c r="L23905" s="472"/>
      <c r="M23905" s="472"/>
    </row>
    <row r="23977" spans="12:13" x14ac:dyDescent="0.25">
      <c r="L23977" s="472"/>
      <c r="M23977" s="472"/>
    </row>
    <row r="23978" spans="12:13" x14ac:dyDescent="0.25">
      <c r="L23978" s="472"/>
      <c r="M23978" s="472"/>
    </row>
    <row r="23979" spans="12:13" x14ac:dyDescent="0.25">
      <c r="L23979" s="472"/>
      <c r="M23979" s="472"/>
    </row>
    <row r="24051" spans="12:13" x14ac:dyDescent="0.25">
      <c r="L24051" s="472"/>
      <c r="M24051" s="472"/>
    </row>
    <row r="24052" spans="12:13" x14ac:dyDescent="0.25">
      <c r="L24052" s="472"/>
      <c r="M24052" s="472"/>
    </row>
    <row r="24053" spans="12:13" x14ac:dyDescent="0.25">
      <c r="L24053" s="472"/>
      <c r="M24053" s="472"/>
    </row>
    <row r="24125" spans="12:13" x14ac:dyDescent="0.25">
      <c r="L24125" s="472"/>
      <c r="M24125" s="472"/>
    </row>
    <row r="24126" spans="12:13" x14ac:dyDescent="0.25">
      <c r="L24126" s="472"/>
      <c r="M24126" s="472"/>
    </row>
    <row r="24127" spans="12:13" x14ac:dyDescent="0.25">
      <c r="L24127" s="472"/>
      <c r="M24127" s="472"/>
    </row>
    <row r="24199" spans="12:13" x14ac:dyDescent="0.25">
      <c r="L24199" s="472"/>
      <c r="M24199" s="472"/>
    </row>
    <row r="24200" spans="12:13" x14ac:dyDescent="0.25">
      <c r="L24200" s="472"/>
      <c r="M24200" s="472"/>
    </row>
    <row r="24201" spans="12:13" x14ac:dyDescent="0.25">
      <c r="L24201" s="472"/>
      <c r="M24201" s="472"/>
    </row>
    <row r="24273" spans="12:13" x14ac:dyDescent="0.25">
      <c r="L24273" s="472"/>
      <c r="M24273" s="472"/>
    </row>
    <row r="24274" spans="12:13" x14ac:dyDescent="0.25">
      <c r="L24274" s="472"/>
      <c r="M24274" s="472"/>
    </row>
    <row r="24275" spans="12:13" x14ac:dyDescent="0.25">
      <c r="L24275" s="472"/>
      <c r="M24275" s="472"/>
    </row>
    <row r="24347" spans="12:13" x14ac:dyDescent="0.25">
      <c r="L24347" s="472"/>
      <c r="M24347" s="472"/>
    </row>
    <row r="24348" spans="12:13" x14ac:dyDescent="0.25">
      <c r="L24348" s="472"/>
      <c r="M24348" s="472"/>
    </row>
    <row r="24349" spans="12:13" x14ac:dyDescent="0.25">
      <c r="L24349" s="472"/>
      <c r="M24349" s="472"/>
    </row>
    <row r="24421" spans="12:13" x14ac:dyDescent="0.25">
      <c r="L24421" s="472"/>
      <c r="M24421" s="472"/>
    </row>
    <row r="24422" spans="12:13" x14ac:dyDescent="0.25">
      <c r="L24422" s="472"/>
      <c r="M24422" s="472"/>
    </row>
    <row r="24423" spans="12:13" x14ac:dyDescent="0.25">
      <c r="L24423" s="472"/>
      <c r="M24423" s="472"/>
    </row>
    <row r="24495" spans="12:13" x14ac:dyDescent="0.25">
      <c r="L24495" s="472"/>
      <c r="M24495" s="472"/>
    </row>
    <row r="24496" spans="12:13" x14ac:dyDescent="0.25">
      <c r="L24496" s="472"/>
      <c r="M24496" s="472"/>
    </row>
    <row r="24497" spans="12:13" x14ac:dyDescent="0.25">
      <c r="L24497" s="472"/>
      <c r="M24497" s="472"/>
    </row>
    <row r="24569" spans="12:13" x14ac:dyDescent="0.25">
      <c r="L24569" s="472"/>
      <c r="M24569" s="472"/>
    </row>
    <row r="24570" spans="12:13" x14ac:dyDescent="0.25">
      <c r="L24570" s="472"/>
      <c r="M24570" s="472"/>
    </row>
    <row r="24571" spans="12:13" x14ac:dyDescent="0.25">
      <c r="L24571" s="472"/>
      <c r="M24571" s="472"/>
    </row>
    <row r="24643" spans="12:13" x14ac:dyDescent="0.25">
      <c r="L24643" s="472"/>
      <c r="M24643" s="472"/>
    </row>
    <row r="24644" spans="12:13" x14ac:dyDescent="0.25">
      <c r="L24644" s="472"/>
      <c r="M24644" s="472"/>
    </row>
    <row r="24645" spans="12:13" x14ac:dyDescent="0.25">
      <c r="L24645" s="472"/>
      <c r="M24645" s="472"/>
    </row>
    <row r="24717" spans="12:13" x14ac:dyDescent="0.25">
      <c r="L24717" s="472"/>
      <c r="M24717" s="472"/>
    </row>
    <row r="24718" spans="12:13" x14ac:dyDescent="0.25">
      <c r="L24718" s="472"/>
      <c r="M24718" s="472"/>
    </row>
    <row r="24719" spans="12:13" x14ac:dyDescent="0.25">
      <c r="L24719" s="472"/>
      <c r="M24719" s="472"/>
    </row>
    <row r="24791" spans="12:13" x14ac:dyDescent="0.25">
      <c r="L24791" s="472"/>
      <c r="M24791" s="472"/>
    </row>
    <row r="24792" spans="12:13" x14ac:dyDescent="0.25">
      <c r="L24792" s="472"/>
      <c r="M24792" s="472"/>
    </row>
    <row r="24793" spans="12:13" x14ac:dyDescent="0.25">
      <c r="L24793" s="472"/>
      <c r="M24793" s="472"/>
    </row>
    <row r="24865" spans="12:13" x14ac:dyDescent="0.25">
      <c r="L24865" s="472"/>
      <c r="M24865" s="472"/>
    </row>
    <row r="24866" spans="12:13" x14ac:dyDescent="0.25">
      <c r="L24866" s="472"/>
      <c r="M24866" s="472"/>
    </row>
    <row r="24867" spans="12:13" x14ac:dyDescent="0.25">
      <c r="L24867" s="472"/>
      <c r="M24867" s="472"/>
    </row>
    <row r="24939" spans="12:13" x14ac:dyDescent="0.25">
      <c r="L24939" s="472"/>
      <c r="M24939" s="472"/>
    </row>
    <row r="24940" spans="12:13" x14ac:dyDescent="0.25">
      <c r="L24940" s="472"/>
      <c r="M24940" s="472"/>
    </row>
    <row r="24941" spans="12:13" x14ac:dyDescent="0.25">
      <c r="L24941" s="472"/>
      <c r="M24941" s="472"/>
    </row>
    <row r="25013" spans="12:13" x14ac:dyDescent="0.25">
      <c r="L25013" s="472"/>
      <c r="M25013" s="472"/>
    </row>
    <row r="25014" spans="12:13" x14ac:dyDescent="0.25">
      <c r="L25014" s="472"/>
      <c r="M25014" s="472"/>
    </row>
    <row r="25015" spans="12:13" x14ac:dyDescent="0.25">
      <c r="L25015" s="472"/>
      <c r="M25015" s="472"/>
    </row>
    <row r="25087" spans="12:13" x14ac:dyDescent="0.25">
      <c r="L25087" s="472"/>
      <c r="M25087" s="472"/>
    </row>
    <row r="25088" spans="12:13" x14ac:dyDescent="0.25">
      <c r="L25088" s="472"/>
      <c r="M25088" s="472"/>
    </row>
    <row r="25089" spans="12:13" x14ac:dyDescent="0.25">
      <c r="L25089" s="472"/>
      <c r="M25089" s="472"/>
    </row>
    <row r="25161" spans="12:13" x14ac:dyDescent="0.25">
      <c r="L25161" s="472"/>
      <c r="M25161" s="472"/>
    </row>
    <row r="25162" spans="12:13" x14ac:dyDescent="0.25">
      <c r="L25162" s="472"/>
      <c r="M25162" s="472"/>
    </row>
    <row r="25163" spans="12:13" x14ac:dyDescent="0.25">
      <c r="L25163" s="472"/>
      <c r="M25163" s="472"/>
    </row>
    <row r="25235" spans="12:13" x14ac:dyDescent="0.25">
      <c r="L25235" s="472"/>
      <c r="M25235" s="472"/>
    </row>
    <row r="25236" spans="12:13" x14ac:dyDescent="0.25">
      <c r="L25236" s="472"/>
      <c r="M25236" s="472"/>
    </row>
    <row r="25237" spans="12:13" x14ac:dyDescent="0.25">
      <c r="L25237" s="472"/>
      <c r="M25237" s="472"/>
    </row>
    <row r="25309" spans="12:13" x14ac:dyDescent="0.25">
      <c r="L25309" s="472"/>
      <c r="M25309" s="472"/>
    </row>
    <row r="25310" spans="12:13" x14ac:dyDescent="0.25">
      <c r="L25310" s="472"/>
      <c r="M25310" s="472"/>
    </row>
    <row r="25311" spans="12:13" x14ac:dyDescent="0.25">
      <c r="L25311" s="472"/>
      <c r="M25311" s="472"/>
    </row>
    <row r="25383" spans="12:13" x14ac:dyDescent="0.25">
      <c r="L25383" s="472"/>
      <c r="M25383" s="472"/>
    </row>
    <row r="25384" spans="12:13" x14ac:dyDescent="0.25">
      <c r="L25384" s="472"/>
      <c r="M25384" s="472"/>
    </row>
    <row r="25385" spans="12:13" x14ac:dyDescent="0.25">
      <c r="L25385" s="472"/>
      <c r="M25385" s="472"/>
    </row>
    <row r="25457" spans="12:13" x14ac:dyDescent="0.25">
      <c r="L25457" s="472"/>
      <c r="M25457" s="472"/>
    </row>
    <row r="25458" spans="12:13" x14ac:dyDescent="0.25">
      <c r="L25458" s="472"/>
      <c r="M25458" s="472"/>
    </row>
    <row r="25459" spans="12:13" x14ac:dyDescent="0.25">
      <c r="L25459" s="472"/>
      <c r="M25459" s="472"/>
    </row>
    <row r="25531" spans="12:13" x14ac:dyDescent="0.25">
      <c r="L25531" s="472"/>
      <c r="M25531" s="472"/>
    </row>
    <row r="25532" spans="12:13" x14ac:dyDescent="0.25">
      <c r="L25532" s="472"/>
      <c r="M25532" s="472"/>
    </row>
    <row r="25533" spans="12:13" x14ac:dyDescent="0.25">
      <c r="L25533" s="472"/>
      <c r="M25533" s="472"/>
    </row>
    <row r="25605" spans="12:13" x14ac:dyDescent="0.25">
      <c r="L25605" s="472"/>
      <c r="M25605" s="472"/>
    </row>
    <row r="25606" spans="12:13" x14ac:dyDescent="0.25">
      <c r="L25606" s="472"/>
      <c r="M25606" s="472"/>
    </row>
    <row r="25607" spans="12:13" x14ac:dyDescent="0.25">
      <c r="L25607" s="472"/>
      <c r="M25607" s="472"/>
    </row>
    <row r="25679" spans="12:13" x14ac:dyDescent="0.25">
      <c r="L25679" s="472"/>
      <c r="M25679" s="472"/>
    </row>
    <row r="25680" spans="12:13" x14ac:dyDescent="0.25">
      <c r="L25680" s="472"/>
      <c r="M25680" s="472"/>
    </row>
    <row r="25681" spans="12:13" x14ac:dyDescent="0.25">
      <c r="L25681" s="472"/>
      <c r="M25681" s="472"/>
    </row>
    <row r="25753" spans="12:13" x14ac:dyDescent="0.25">
      <c r="L25753" s="472"/>
      <c r="M25753" s="472"/>
    </row>
    <row r="25754" spans="12:13" x14ac:dyDescent="0.25">
      <c r="L25754" s="472"/>
      <c r="M25754" s="472"/>
    </row>
    <row r="25755" spans="12:13" x14ac:dyDescent="0.25">
      <c r="L25755" s="472"/>
      <c r="M25755" s="472"/>
    </row>
    <row r="25827" spans="12:13" x14ac:dyDescent="0.25">
      <c r="L25827" s="472"/>
      <c r="M25827" s="472"/>
    </row>
    <row r="25828" spans="12:13" x14ac:dyDescent="0.25">
      <c r="L25828" s="472"/>
      <c r="M25828" s="472"/>
    </row>
    <row r="25829" spans="12:13" x14ac:dyDescent="0.25">
      <c r="L25829" s="472"/>
      <c r="M25829" s="472"/>
    </row>
    <row r="25901" spans="12:13" x14ac:dyDescent="0.25">
      <c r="L25901" s="472"/>
      <c r="M25901" s="472"/>
    </row>
    <row r="25902" spans="12:13" x14ac:dyDescent="0.25">
      <c r="L25902" s="472"/>
      <c r="M25902" s="472"/>
    </row>
    <row r="25903" spans="12:13" x14ac:dyDescent="0.25">
      <c r="L25903" s="472"/>
      <c r="M25903" s="472"/>
    </row>
    <row r="25975" spans="12:13" x14ac:dyDescent="0.25">
      <c r="L25975" s="472"/>
      <c r="M25975" s="472"/>
    </row>
    <row r="25976" spans="12:13" x14ac:dyDescent="0.25">
      <c r="L25976" s="472"/>
      <c r="M25976" s="472"/>
    </row>
    <row r="25977" spans="12:13" x14ac:dyDescent="0.25">
      <c r="L25977" s="472"/>
      <c r="M25977" s="472"/>
    </row>
    <row r="26049" spans="12:13" x14ac:dyDescent="0.25">
      <c r="L26049" s="472"/>
      <c r="M26049" s="472"/>
    </row>
    <row r="26050" spans="12:13" x14ac:dyDescent="0.25">
      <c r="L26050" s="472"/>
      <c r="M26050" s="472"/>
    </row>
    <row r="26051" spans="12:13" x14ac:dyDescent="0.25">
      <c r="L26051" s="472"/>
      <c r="M26051" s="472"/>
    </row>
    <row r="26123" spans="12:13" x14ac:dyDescent="0.25">
      <c r="L26123" s="472"/>
      <c r="M26123" s="472"/>
    </row>
    <row r="26124" spans="12:13" x14ac:dyDescent="0.25">
      <c r="L26124" s="472"/>
      <c r="M26124" s="472"/>
    </row>
    <row r="26125" spans="12:13" x14ac:dyDescent="0.25">
      <c r="L26125" s="472"/>
      <c r="M26125" s="472"/>
    </row>
    <row r="26197" spans="12:13" x14ac:dyDescent="0.25">
      <c r="L26197" s="472"/>
      <c r="M26197" s="472"/>
    </row>
    <row r="26198" spans="12:13" x14ac:dyDescent="0.25">
      <c r="L26198" s="472"/>
      <c r="M26198" s="472"/>
    </row>
    <row r="26199" spans="12:13" x14ac:dyDescent="0.25">
      <c r="L26199" s="472"/>
      <c r="M26199" s="472"/>
    </row>
    <row r="26271" spans="12:13" x14ac:dyDescent="0.25">
      <c r="L26271" s="472"/>
      <c r="M26271" s="472"/>
    </row>
    <row r="26272" spans="12:13" x14ac:dyDescent="0.25">
      <c r="L26272" s="472"/>
      <c r="M26272" s="472"/>
    </row>
    <row r="26273" spans="12:13" x14ac:dyDescent="0.25">
      <c r="L26273" s="472"/>
      <c r="M26273" s="472"/>
    </row>
    <row r="26345" spans="12:13" x14ac:dyDescent="0.25">
      <c r="L26345" s="472"/>
      <c r="M26345" s="472"/>
    </row>
    <row r="26346" spans="12:13" x14ac:dyDescent="0.25">
      <c r="L26346" s="472"/>
      <c r="M26346" s="472"/>
    </row>
    <row r="26347" spans="12:13" x14ac:dyDescent="0.25">
      <c r="L26347" s="472"/>
      <c r="M26347" s="472"/>
    </row>
    <row r="26419" spans="12:13" x14ac:dyDescent="0.25">
      <c r="L26419" s="472"/>
      <c r="M26419" s="472"/>
    </row>
    <row r="26420" spans="12:13" x14ac:dyDescent="0.25">
      <c r="L26420" s="472"/>
      <c r="M26420" s="472"/>
    </row>
    <row r="26421" spans="12:13" x14ac:dyDescent="0.25">
      <c r="L26421" s="472"/>
      <c r="M26421" s="472"/>
    </row>
    <row r="26493" spans="12:13" x14ac:dyDescent="0.25">
      <c r="L26493" s="472"/>
      <c r="M26493" s="472"/>
    </row>
    <row r="26494" spans="12:13" x14ac:dyDescent="0.25">
      <c r="L26494" s="472"/>
      <c r="M26494" s="472"/>
    </row>
    <row r="26495" spans="12:13" x14ac:dyDescent="0.25">
      <c r="L26495" s="472"/>
      <c r="M26495" s="472"/>
    </row>
    <row r="26567" spans="12:13" x14ac:dyDescent="0.25">
      <c r="L26567" s="472"/>
      <c r="M26567" s="472"/>
    </row>
    <row r="26568" spans="12:13" x14ac:dyDescent="0.25">
      <c r="L26568" s="472"/>
      <c r="M26568" s="472"/>
    </row>
    <row r="26569" spans="12:13" x14ac:dyDescent="0.25">
      <c r="L26569" s="472"/>
      <c r="M26569" s="472"/>
    </row>
    <row r="26641" spans="12:13" x14ac:dyDescent="0.25">
      <c r="L26641" s="472"/>
      <c r="M26641" s="472"/>
    </row>
    <row r="26642" spans="12:13" x14ac:dyDescent="0.25">
      <c r="L26642" s="472"/>
      <c r="M26642" s="472"/>
    </row>
    <row r="26643" spans="12:13" x14ac:dyDescent="0.25">
      <c r="L26643" s="472"/>
      <c r="M26643" s="472"/>
    </row>
    <row r="26715" spans="12:13" x14ac:dyDescent="0.25">
      <c r="L26715" s="472"/>
      <c r="M26715" s="472"/>
    </row>
    <row r="26716" spans="12:13" x14ac:dyDescent="0.25">
      <c r="L26716" s="472"/>
      <c r="M26716" s="472"/>
    </row>
    <row r="26717" spans="12:13" x14ac:dyDescent="0.25">
      <c r="L26717" s="472"/>
      <c r="M26717" s="472"/>
    </row>
    <row r="26789" spans="12:13" x14ac:dyDescent="0.25">
      <c r="L26789" s="472"/>
      <c r="M26789" s="472"/>
    </row>
    <row r="26790" spans="12:13" x14ac:dyDescent="0.25">
      <c r="L26790" s="472"/>
      <c r="M26790" s="472"/>
    </row>
    <row r="26791" spans="12:13" x14ac:dyDescent="0.25">
      <c r="L26791" s="472"/>
      <c r="M26791" s="472"/>
    </row>
    <row r="26863" spans="12:13" x14ac:dyDescent="0.25">
      <c r="L26863" s="472"/>
      <c r="M26863" s="472"/>
    </row>
    <row r="26864" spans="12:13" x14ac:dyDescent="0.25">
      <c r="L26864" s="472"/>
      <c r="M26864" s="472"/>
    </row>
    <row r="26865" spans="12:13" x14ac:dyDescent="0.25">
      <c r="L26865" s="472"/>
      <c r="M26865" s="472"/>
    </row>
    <row r="26937" spans="12:13" x14ac:dyDescent="0.25">
      <c r="L26937" s="472"/>
      <c r="M26937" s="472"/>
    </row>
    <row r="26938" spans="12:13" x14ac:dyDescent="0.25">
      <c r="L26938" s="472"/>
      <c r="M26938" s="472"/>
    </row>
    <row r="26939" spans="12:13" x14ac:dyDescent="0.25">
      <c r="L26939" s="472"/>
      <c r="M26939" s="472"/>
    </row>
    <row r="27011" spans="12:13" x14ac:dyDescent="0.25">
      <c r="L27011" s="472"/>
      <c r="M27011" s="472"/>
    </row>
    <row r="27012" spans="12:13" x14ac:dyDescent="0.25">
      <c r="L27012" s="472"/>
      <c r="M27012" s="472"/>
    </row>
    <row r="27013" spans="12:13" x14ac:dyDescent="0.25">
      <c r="L27013" s="472"/>
      <c r="M27013" s="472"/>
    </row>
    <row r="27085" spans="12:13" x14ac:dyDescent="0.25">
      <c r="L27085" s="472"/>
      <c r="M27085" s="472"/>
    </row>
    <row r="27086" spans="12:13" x14ac:dyDescent="0.25">
      <c r="L27086" s="472"/>
      <c r="M27086" s="472"/>
    </row>
    <row r="27087" spans="12:13" x14ac:dyDescent="0.25">
      <c r="L27087" s="472"/>
      <c r="M27087" s="472"/>
    </row>
    <row r="27159" spans="12:13" x14ac:dyDescent="0.25">
      <c r="L27159" s="472"/>
      <c r="M27159" s="472"/>
    </row>
    <row r="27160" spans="12:13" x14ac:dyDescent="0.25">
      <c r="L27160" s="472"/>
      <c r="M27160" s="472"/>
    </row>
    <row r="27161" spans="12:13" x14ac:dyDescent="0.25">
      <c r="L27161" s="472"/>
      <c r="M27161" s="472"/>
    </row>
    <row r="27233" spans="12:13" x14ac:dyDescent="0.25">
      <c r="L27233" s="472"/>
      <c r="M27233" s="472"/>
    </row>
    <row r="27234" spans="12:13" x14ac:dyDescent="0.25">
      <c r="L27234" s="472"/>
      <c r="M27234" s="472"/>
    </row>
    <row r="27235" spans="12:13" x14ac:dyDescent="0.25">
      <c r="L27235" s="472"/>
      <c r="M27235" s="472"/>
    </row>
    <row r="27307" spans="12:13" x14ac:dyDescent="0.25">
      <c r="L27307" s="472"/>
      <c r="M27307" s="472"/>
    </row>
    <row r="27308" spans="12:13" x14ac:dyDescent="0.25">
      <c r="L27308" s="472"/>
      <c r="M27308" s="472"/>
    </row>
    <row r="27309" spans="12:13" x14ac:dyDescent="0.25">
      <c r="L27309" s="472"/>
      <c r="M27309" s="472"/>
    </row>
    <row r="27381" spans="12:13" x14ac:dyDescent="0.25">
      <c r="L27381" s="472"/>
      <c r="M27381" s="472"/>
    </row>
    <row r="27382" spans="12:13" x14ac:dyDescent="0.25">
      <c r="L27382" s="472"/>
      <c r="M27382" s="472"/>
    </row>
    <row r="27383" spans="12:13" x14ac:dyDescent="0.25">
      <c r="L27383" s="472"/>
      <c r="M27383" s="472"/>
    </row>
    <row r="27455" spans="12:13" x14ac:dyDescent="0.25">
      <c r="L27455" s="472"/>
      <c r="M27455" s="472"/>
    </row>
    <row r="27456" spans="12:13" x14ac:dyDescent="0.25">
      <c r="L27456" s="472"/>
      <c r="M27456" s="472"/>
    </row>
    <row r="27457" spans="12:13" x14ac:dyDescent="0.25">
      <c r="L27457" s="472"/>
      <c r="M27457" s="472"/>
    </row>
    <row r="27529" spans="12:13" x14ac:dyDescent="0.25">
      <c r="L27529" s="472"/>
      <c r="M27529" s="472"/>
    </row>
    <row r="27530" spans="12:13" x14ac:dyDescent="0.25">
      <c r="L27530" s="472"/>
      <c r="M27530" s="472"/>
    </row>
    <row r="27531" spans="12:13" x14ac:dyDescent="0.25">
      <c r="L27531" s="472"/>
      <c r="M27531" s="472"/>
    </row>
    <row r="27603" spans="12:13" x14ac:dyDescent="0.25">
      <c r="L27603" s="472"/>
      <c r="M27603" s="472"/>
    </row>
    <row r="27604" spans="12:13" x14ac:dyDescent="0.25">
      <c r="L27604" s="472"/>
      <c r="M27604" s="472"/>
    </row>
    <row r="27605" spans="12:13" x14ac:dyDescent="0.25">
      <c r="L27605" s="472"/>
      <c r="M27605" s="472"/>
    </row>
    <row r="27677" spans="12:13" x14ac:dyDescent="0.25">
      <c r="L27677" s="472"/>
      <c r="M27677" s="472"/>
    </row>
    <row r="27678" spans="12:13" x14ac:dyDescent="0.25">
      <c r="L27678" s="472"/>
      <c r="M27678" s="472"/>
    </row>
    <row r="27679" spans="12:13" x14ac:dyDescent="0.25">
      <c r="L27679" s="472"/>
      <c r="M27679" s="472"/>
    </row>
    <row r="27751" spans="12:13" x14ac:dyDescent="0.25">
      <c r="L27751" s="472"/>
      <c r="M27751" s="472"/>
    </row>
    <row r="27752" spans="12:13" x14ac:dyDescent="0.25">
      <c r="L27752" s="472"/>
      <c r="M27752" s="472"/>
    </row>
    <row r="27753" spans="12:13" x14ac:dyDescent="0.25">
      <c r="L27753" s="472"/>
      <c r="M27753" s="472"/>
    </row>
    <row r="27825" spans="12:13" x14ac:dyDescent="0.25">
      <c r="L27825" s="472"/>
      <c r="M27825" s="472"/>
    </row>
    <row r="27826" spans="12:13" x14ac:dyDescent="0.25">
      <c r="L27826" s="472"/>
      <c r="M27826" s="472"/>
    </row>
    <row r="27827" spans="12:13" x14ac:dyDescent="0.25">
      <c r="L27827" s="472"/>
      <c r="M27827" s="472"/>
    </row>
    <row r="27899" spans="12:13" x14ac:dyDescent="0.25">
      <c r="L27899" s="472"/>
      <c r="M27899" s="472"/>
    </row>
    <row r="27900" spans="12:13" x14ac:dyDescent="0.25">
      <c r="L27900" s="472"/>
      <c r="M27900" s="472"/>
    </row>
    <row r="27901" spans="12:13" x14ac:dyDescent="0.25">
      <c r="L27901" s="472"/>
      <c r="M27901" s="472"/>
    </row>
    <row r="27973" spans="12:13" x14ac:dyDescent="0.25">
      <c r="L27973" s="472"/>
      <c r="M27973" s="472"/>
    </row>
    <row r="27974" spans="12:13" x14ac:dyDescent="0.25">
      <c r="L27974" s="472"/>
      <c r="M27974" s="472"/>
    </row>
    <row r="27975" spans="12:13" x14ac:dyDescent="0.25">
      <c r="L27975" s="472"/>
      <c r="M27975" s="472"/>
    </row>
    <row r="28047" spans="12:13" x14ac:dyDescent="0.25">
      <c r="L28047" s="472"/>
      <c r="M28047" s="472"/>
    </row>
    <row r="28048" spans="12:13" x14ac:dyDescent="0.25">
      <c r="L28048" s="472"/>
      <c r="M28048" s="472"/>
    </row>
    <row r="28049" spans="12:13" x14ac:dyDescent="0.25">
      <c r="L28049" s="472"/>
      <c r="M28049" s="472"/>
    </row>
    <row r="28121" spans="12:13" x14ac:dyDescent="0.25">
      <c r="L28121" s="472"/>
      <c r="M28121" s="472"/>
    </row>
    <row r="28122" spans="12:13" x14ac:dyDescent="0.25">
      <c r="L28122" s="472"/>
      <c r="M28122" s="472"/>
    </row>
    <row r="28123" spans="12:13" x14ac:dyDescent="0.25">
      <c r="L28123" s="472"/>
      <c r="M28123" s="472"/>
    </row>
    <row r="28195" spans="12:13" x14ac:dyDescent="0.25">
      <c r="L28195" s="472"/>
      <c r="M28195" s="472"/>
    </row>
    <row r="28196" spans="12:13" x14ac:dyDescent="0.25">
      <c r="L28196" s="472"/>
      <c r="M28196" s="472"/>
    </row>
    <row r="28197" spans="12:13" x14ac:dyDescent="0.25">
      <c r="L28197" s="472"/>
      <c r="M28197" s="472"/>
    </row>
    <row r="28269" spans="12:13" x14ac:dyDescent="0.25">
      <c r="L28269" s="472"/>
      <c r="M28269" s="472"/>
    </row>
    <row r="28270" spans="12:13" x14ac:dyDescent="0.25">
      <c r="L28270" s="472"/>
      <c r="M28270" s="472"/>
    </row>
    <row r="28271" spans="12:13" x14ac:dyDescent="0.25">
      <c r="L28271" s="472"/>
      <c r="M28271" s="472"/>
    </row>
    <row r="28343" spans="12:13" x14ac:dyDescent="0.25">
      <c r="L28343" s="472"/>
      <c r="M28343" s="472"/>
    </row>
    <row r="28344" spans="12:13" x14ac:dyDescent="0.25">
      <c r="L28344" s="472"/>
      <c r="M28344" s="472"/>
    </row>
    <row r="28345" spans="12:13" x14ac:dyDescent="0.25">
      <c r="L28345" s="472"/>
      <c r="M28345" s="472"/>
    </row>
    <row r="28417" spans="12:13" x14ac:dyDescent="0.25">
      <c r="L28417" s="472"/>
      <c r="M28417" s="472"/>
    </row>
    <row r="28418" spans="12:13" x14ac:dyDescent="0.25">
      <c r="L28418" s="472"/>
      <c r="M28418" s="472"/>
    </row>
    <row r="28419" spans="12:13" x14ac:dyDescent="0.25">
      <c r="L28419" s="472"/>
      <c r="M28419" s="472"/>
    </row>
    <row r="28491" spans="12:13" x14ac:dyDescent="0.25">
      <c r="L28491" s="472"/>
      <c r="M28491" s="472"/>
    </row>
    <row r="28492" spans="12:13" x14ac:dyDescent="0.25">
      <c r="L28492" s="472"/>
      <c r="M28492" s="472"/>
    </row>
    <row r="28493" spans="12:13" x14ac:dyDescent="0.25">
      <c r="L28493" s="472"/>
      <c r="M28493" s="472"/>
    </row>
    <row r="28565" spans="12:13" x14ac:dyDescent="0.25">
      <c r="L28565" s="472"/>
      <c r="M28565" s="472"/>
    </row>
    <row r="28566" spans="12:13" x14ac:dyDescent="0.25">
      <c r="L28566" s="472"/>
      <c r="M28566" s="472"/>
    </row>
    <row r="28567" spans="12:13" x14ac:dyDescent="0.25">
      <c r="L28567" s="472"/>
      <c r="M28567" s="472"/>
    </row>
    <row r="28639" spans="12:13" x14ac:dyDescent="0.25">
      <c r="L28639" s="472"/>
      <c r="M28639" s="472"/>
    </row>
    <row r="28640" spans="12:13" x14ac:dyDescent="0.25">
      <c r="L28640" s="472"/>
      <c r="M28640" s="472"/>
    </row>
    <row r="28641" spans="12:13" x14ac:dyDescent="0.25">
      <c r="L28641" s="472"/>
      <c r="M28641" s="472"/>
    </row>
    <row r="28713" spans="12:13" x14ac:dyDescent="0.25">
      <c r="L28713" s="472"/>
      <c r="M28713" s="472"/>
    </row>
    <row r="28714" spans="12:13" x14ac:dyDescent="0.25">
      <c r="L28714" s="472"/>
      <c r="M28714" s="472"/>
    </row>
    <row r="28715" spans="12:13" x14ac:dyDescent="0.25">
      <c r="L28715" s="472"/>
      <c r="M28715" s="472"/>
    </row>
    <row r="28787" spans="12:13" x14ac:dyDescent="0.25">
      <c r="L28787" s="472"/>
      <c r="M28787" s="472"/>
    </row>
    <row r="28788" spans="12:13" x14ac:dyDescent="0.25">
      <c r="L28788" s="472"/>
      <c r="M28788" s="472"/>
    </row>
    <row r="28789" spans="12:13" x14ac:dyDescent="0.25">
      <c r="L28789" s="472"/>
      <c r="M28789" s="472"/>
    </row>
    <row r="28861" spans="12:13" x14ac:dyDescent="0.25">
      <c r="L28861" s="472"/>
      <c r="M28861" s="472"/>
    </row>
    <row r="28862" spans="12:13" x14ac:dyDescent="0.25">
      <c r="L28862" s="472"/>
      <c r="M28862" s="472"/>
    </row>
    <row r="28863" spans="12:13" x14ac:dyDescent="0.25">
      <c r="L28863" s="472"/>
      <c r="M28863" s="472"/>
    </row>
    <row r="28935" spans="12:13" x14ac:dyDescent="0.25">
      <c r="L28935" s="472"/>
      <c r="M28935" s="472"/>
    </row>
    <row r="28936" spans="12:13" x14ac:dyDescent="0.25">
      <c r="L28936" s="472"/>
      <c r="M28936" s="472"/>
    </row>
    <row r="28937" spans="12:13" x14ac:dyDescent="0.25">
      <c r="L28937" s="472"/>
      <c r="M28937" s="472"/>
    </row>
    <row r="29009" spans="12:13" x14ac:dyDescent="0.25">
      <c r="L29009" s="472"/>
      <c r="M29009" s="472"/>
    </row>
    <row r="29010" spans="12:13" x14ac:dyDescent="0.25">
      <c r="L29010" s="472"/>
      <c r="M29010" s="472"/>
    </row>
    <row r="29011" spans="12:13" x14ac:dyDescent="0.25">
      <c r="L29011" s="472"/>
      <c r="M29011" s="472"/>
    </row>
    <row r="29083" spans="12:13" x14ac:dyDescent="0.25">
      <c r="L29083" s="472"/>
      <c r="M29083" s="472"/>
    </row>
    <row r="29084" spans="12:13" x14ac:dyDescent="0.25">
      <c r="L29084" s="472"/>
      <c r="M29084" s="472"/>
    </row>
    <row r="29085" spans="12:13" x14ac:dyDescent="0.25">
      <c r="L29085" s="472"/>
      <c r="M29085" s="472"/>
    </row>
    <row r="29157" spans="12:13" x14ac:dyDescent="0.25">
      <c r="L29157" s="472"/>
      <c r="M29157" s="472"/>
    </row>
    <row r="29158" spans="12:13" x14ac:dyDescent="0.25">
      <c r="L29158" s="472"/>
      <c r="M29158" s="472"/>
    </row>
    <row r="29159" spans="12:13" x14ac:dyDescent="0.25">
      <c r="L29159" s="472"/>
      <c r="M29159" s="472"/>
    </row>
    <row r="29231" spans="12:13" x14ac:dyDescent="0.25">
      <c r="L29231" s="472"/>
      <c r="M29231" s="472"/>
    </row>
    <row r="29232" spans="12:13" x14ac:dyDescent="0.25">
      <c r="L29232" s="472"/>
      <c r="M29232" s="472"/>
    </row>
    <row r="29233" spans="12:13" x14ac:dyDescent="0.25">
      <c r="L29233" s="472"/>
      <c r="M29233" s="472"/>
    </row>
    <row r="29305" spans="12:13" x14ac:dyDescent="0.25">
      <c r="L29305" s="472"/>
      <c r="M29305" s="472"/>
    </row>
    <row r="29306" spans="12:13" x14ac:dyDescent="0.25">
      <c r="L29306" s="472"/>
      <c r="M29306" s="472"/>
    </row>
    <row r="29307" spans="12:13" x14ac:dyDescent="0.25">
      <c r="L29307" s="472"/>
      <c r="M29307" s="472"/>
    </row>
    <row r="29379" spans="12:13" x14ac:dyDescent="0.25">
      <c r="L29379" s="472"/>
      <c r="M29379" s="472"/>
    </row>
    <row r="29380" spans="12:13" x14ac:dyDescent="0.25">
      <c r="L29380" s="472"/>
      <c r="M29380" s="472"/>
    </row>
    <row r="29381" spans="12:13" x14ac:dyDescent="0.25">
      <c r="L29381" s="472"/>
      <c r="M29381" s="472"/>
    </row>
    <row r="29453" spans="12:13" x14ac:dyDescent="0.25">
      <c r="L29453" s="472"/>
      <c r="M29453" s="472"/>
    </row>
    <row r="29454" spans="12:13" x14ac:dyDescent="0.25">
      <c r="L29454" s="472"/>
      <c r="M29454" s="472"/>
    </row>
    <row r="29455" spans="12:13" x14ac:dyDescent="0.25">
      <c r="L29455" s="472"/>
      <c r="M29455" s="472"/>
    </row>
    <row r="29527" spans="12:13" x14ac:dyDescent="0.25">
      <c r="L29527" s="472"/>
      <c r="M29527" s="472"/>
    </row>
    <row r="29528" spans="12:13" x14ac:dyDescent="0.25">
      <c r="L29528" s="472"/>
      <c r="M29528" s="472"/>
    </row>
    <row r="29529" spans="12:13" x14ac:dyDescent="0.25">
      <c r="L29529" s="472"/>
      <c r="M29529" s="472"/>
    </row>
    <row r="29601" spans="12:13" x14ac:dyDescent="0.25">
      <c r="L29601" s="472"/>
      <c r="M29601" s="472"/>
    </row>
    <row r="29602" spans="12:13" x14ac:dyDescent="0.25">
      <c r="L29602" s="472"/>
      <c r="M29602" s="472"/>
    </row>
    <row r="29603" spans="12:13" x14ac:dyDescent="0.25">
      <c r="L29603" s="472"/>
      <c r="M29603" s="472"/>
    </row>
    <row r="29675" spans="12:13" x14ac:dyDescent="0.25">
      <c r="L29675" s="472"/>
      <c r="M29675" s="472"/>
    </row>
    <row r="29676" spans="12:13" x14ac:dyDescent="0.25">
      <c r="L29676" s="472"/>
      <c r="M29676" s="472"/>
    </row>
    <row r="29677" spans="12:13" x14ac:dyDescent="0.25">
      <c r="L29677" s="472"/>
      <c r="M29677" s="472"/>
    </row>
    <row r="29749" spans="12:13" x14ac:dyDescent="0.25">
      <c r="L29749" s="472"/>
      <c r="M29749" s="472"/>
    </row>
    <row r="29750" spans="12:13" x14ac:dyDescent="0.25">
      <c r="L29750" s="472"/>
      <c r="M29750" s="472"/>
    </row>
    <row r="29751" spans="12:13" x14ac:dyDescent="0.25">
      <c r="L29751" s="472"/>
      <c r="M29751" s="472"/>
    </row>
    <row r="29823" spans="12:13" x14ac:dyDescent="0.25">
      <c r="L29823" s="472"/>
      <c r="M29823" s="472"/>
    </row>
    <row r="29824" spans="12:13" x14ac:dyDescent="0.25">
      <c r="L29824" s="472"/>
      <c r="M29824" s="472"/>
    </row>
    <row r="29825" spans="12:13" x14ac:dyDescent="0.25">
      <c r="L29825" s="472"/>
      <c r="M29825" s="472"/>
    </row>
    <row r="29897" spans="12:13" x14ac:dyDescent="0.25">
      <c r="L29897" s="472"/>
      <c r="M29897" s="472"/>
    </row>
    <row r="29898" spans="12:13" x14ac:dyDescent="0.25">
      <c r="L29898" s="472"/>
      <c r="M29898" s="472"/>
    </row>
    <row r="29899" spans="12:13" x14ac:dyDescent="0.25">
      <c r="L29899" s="472"/>
      <c r="M29899" s="472"/>
    </row>
    <row r="29971" spans="12:13" x14ac:dyDescent="0.25">
      <c r="L29971" s="472"/>
      <c r="M29971" s="472"/>
    </row>
    <row r="29972" spans="12:13" x14ac:dyDescent="0.25">
      <c r="L29972" s="472"/>
      <c r="M29972" s="472"/>
    </row>
    <row r="29973" spans="12:13" x14ac:dyDescent="0.25">
      <c r="L29973" s="472"/>
      <c r="M29973" s="472"/>
    </row>
    <row r="30045" spans="12:13" x14ac:dyDescent="0.25">
      <c r="L30045" s="472"/>
      <c r="M30045" s="472"/>
    </row>
    <row r="30046" spans="12:13" x14ac:dyDescent="0.25">
      <c r="L30046" s="472"/>
      <c r="M30046" s="472"/>
    </row>
    <row r="30047" spans="12:13" x14ac:dyDescent="0.25">
      <c r="L30047" s="472"/>
      <c r="M30047" s="472"/>
    </row>
    <row r="30119" spans="12:13" x14ac:dyDescent="0.25">
      <c r="L30119" s="472"/>
      <c r="M30119" s="472"/>
    </row>
    <row r="30120" spans="12:13" x14ac:dyDescent="0.25">
      <c r="L30120" s="472"/>
      <c r="M30120" s="472"/>
    </row>
    <row r="30121" spans="12:13" x14ac:dyDescent="0.25">
      <c r="L30121" s="472"/>
      <c r="M30121" s="472"/>
    </row>
    <row r="30193" spans="12:13" x14ac:dyDescent="0.25">
      <c r="L30193" s="472"/>
      <c r="M30193" s="472"/>
    </row>
    <row r="30194" spans="12:13" x14ac:dyDescent="0.25">
      <c r="L30194" s="472"/>
      <c r="M30194" s="472"/>
    </row>
    <row r="30195" spans="12:13" x14ac:dyDescent="0.25">
      <c r="L30195" s="472"/>
      <c r="M30195" s="472"/>
    </row>
    <row r="30267" spans="12:13" x14ac:dyDescent="0.25">
      <c r="L30267" s="472"/>
      <c r="M30267" s="472"/>
    </row>
    <row r="30268" spans="12:13" x14ac:dyDescent="0.25">
      <c r="L30268" s="472"/>
      <c r="M30268" s="472"/>
    </row>
    <row r="30269" spans="12:13" x14ac:dyDescent="0.25">
      <c r="L30269" s="472"/>
      <c r="M30269" s="472"/>
    </row>
    <row r="30341" spans="12:13" x14ac:dyDescent="0.25">
      <c r="L30341" s="472"/>
      <c r="M30341" s="472"/>
    </row>
    <row r="30342" spans="12:13" x14ac:dyDescent="0.25">
      <c r="L30342" s="472"/>
      <c r="M30342" s="472"/>
    </row>
    <row r="30343" spans="12:13" x14ac:dyDescent="0.25">
      <c r="L30343" s="472"/>
      <c r="M30343" s="472"/>
    </row>
    <row r="30415" spans="12:13" x14ac:dyDescent="0.25">
      <c r="L30415" s="472"/>
      <c r="M30415" s="472"/>
    </row>
    <row r="30416" spans="12:13" x14ac:dyDescent="0.25">
      <c r="L30416" s="472"/>
      <c r="M30416" s="472"/>
    </row>
    <row r="30417" spans="12:13" x14ac:dyDescent="0.25">
      <c r="L30417" s="472"/>
      <c r="M30417" s="472"/>
    </row>
    <row r="30489" spans="12:13" x14ac:dyDescent="0.25">
      <c r="L30489" s="472"/>
      <c r="M30489" s="472"/>
    </row>
    <row r="30490" spans="12:13" x14ac:dyDescent="0.25">
      <c r="L30490" s="472"/>
      <c r="M30490" s="472"/>
    </row>
    <row r="30491" spans="12:13" x14ac:dyDescent="0.25">
      <c r="L30491" s="472"/>
      <c r="M30491" s="472"/>
    </row>
    <row r="30563" spans="12:13" x14ac:dyDescent="0.25">
      <c r="L30563" s="472"/>
      <c r="M30563" s="472"/>
    </row>
    <row r="30564" spans="12:13" x14ac:dyDescent="0.25">
      <c r="L30564" s="472"/>
      <c r="M30564" s="472"/>
    </row>
    <row r="30565" spans="12:13" x14ac:dyDescent="0.25">
      <c r="L30565" s="472"/>
      <c r="M30565" s="472"/>
    </row>
    <row r="30637" spans="12:13" x14ac:dyDescent="0.25">
      <c r="L30637" s="472"/>
      <c r="M30637" s="472"/>
    </row>
    <row r="30638" spans="12:13" x14ac:dyDescent="0.25">
      <c r="L30638" s="472"/>
      <c r="M30638" s="472"/>
    </row>
    <row r="30639" spans="12:13" x14ac:dyDescent="0.25">
      <c r="L30639" s="472"/>
      <c r="M30639" s="472"/>
    </row>
    <row r="30711" spans="12:13" x14ac:dyDescent="0.25">
      <c r="L30711" s="472"/>
      <c r="M30711" s="472"/>
    </row>
    <row r="30712" spans="12:13" x14ac:dyDescent="0.25">
      <c r="L30712" s="472"/>
      <c r="M30712" s="472"/>
    </row>
    <row r="30713" spans="12:13" x14ac:dyDescent="0.25">
      <c r="L30713" s="472"/>
      <c r="M30713" s="472"/>
    </row>
    <row r="30785" spans="12:13" x14ac:dyDescent="0.25">
      <c r="L30785" s="472"/>
      <c r="M30785" s="472"/>
    </row>
    <row r="30786" spans="12:13" x14ac:dyDescent="0.25">
      <c r="L30786" s="472"/>
      <c r="M30786" s="472"/>
    </row>
    <row r="30787" spans="12:13" x14ac:dyDescent="0.25">
      <c r="L30787" s="472"/>
      <c r="M30787" s="472"/>
    </row>
    <row r="30859" spans="12:13" x14ac:dyDescent="0.25">
      <c r="L30859" s="472"/>
      <c r="M30859" s="472"/>
    </row>
    <row r="30860" spans="12:13" x14ac:dyDescent="0.25">
      <c r="L30860" s="472"/>
      <c r="M30860" s="472"/>
    </row>
    <row r="30861" spans="12:13" x14ac:dyDescent="0.25">
      <c r="L30861" s="472"/>
      <c r="M30861" s="472"/>
    </row>
    <row r="30933" spans="12:13" x14ac:dyDescent="0.25">
      <c r="L30933" s="472"/>
      <c r="M30933" s="472"/>
    </row>
    <row r="30934" spans="12:13" x14ac:dyDescent="0.25">
      <c r="L30934" s="472"/>
      <c r="M30934" s="472"/>
    </row>
    <row r="30935" spans="12:13" x14ac:dyDescent="0.25">
      <c r="L30935" s="472"/>
      <c r="M30935" s="472"/>
    </row>
    <row r="31007" spans="12:13" x14ac:dyDescent="0.25">
      <c r="L31007" s="472"/>
      <c r="M31007" s="472"/>
    </row>
    <row r="31008" spans="12:13" x14ac:dyDescent="0.25">
      <c r="L31008" s="472"/>
      <c r="M31008" s="472"/>
    </row>
    <row r="31009" spans="12:13" x14ac:dyDescent="0.25">
      <c r="L31009" s="472"/>
      <c r="M31009" s="472"/>
    </row>
    <row r="31081" spans="12:13" x14ac:dyDescent="0.25">
      <c r="L31081" s="472"/>
      <c r="M31081" s="472"/>
    </row>
    <row r="31082" spans="12:13" x14ac:dyDescent="0.25">
      <c r="L31082" s="472"/>
      <c r="M31082" s="472"/>
    </row>
    <row r="31083" spans="12:13" x14ac:dyDescent="0.25">
      <c r="L31083" s="472"/>
      <c r="M31083" s="472"/>
    </row>
    <row r="31155" spans="12:13" x14ac:dyDescent="0.25">
      <c r="L31155" s="472"/>
      <c r="M31155" s="472"/>
    </row>
    <row r="31156" spans="12:13" x14ac:dyDescent="0.25">
      <c r="L31156" s="472"/>
      <c r="M31156" s="472"/>
    </row>
    <row r="31157" spans="12:13" x14ac:dyDescent="0.25">
      <c r="L31157" s="472"/>
      <c r="M31157" s="472"/>
    </row>
    <row r="31229" spans="12:13" x14ac:dyDescent="0.25">
      <c r="L31229" s="472"/>
      <c r="M31229" s="472"/>
    </row>
    <row r="31230" spans="12:13" x14ac:dyDescent="0.25">
      <c r="L31230" s="472"/>
      <c r="M31230" s="472"/>
    </row>
    <row r="31231" spans="12:13" x14ac:dyDescent="0.25">
      <c r="L31231" s="472"/>
      <c r="M31231" s="472"/>
    </row>
    <row r="31303" spans="12:13" x14ac:dyDescent="0.25">
      <c r="L31303" s="472"/>
      <c r="M31303" s="472"/>
    </row>
    <row r="31304" spans="12:13" x14ac:dyDescent="0.25">
      <c r="L31304" s="472"/>
      <c r="M31304" s="472"/>
    </row>
    <row r="31305" spans="12:13" x14ac:dyDescent="0.25">
      <c r="L31305" s="472"/>
      <c r="M31305" s="472"/>
    </row>
    <row r="31377" spans="12:13" x14ac:dyDescent="0.25">
      <c r="L31377" s="472"/>
      <c r="M31377" s="472"/>
    </row>
    <row r="31378" spans="12:13" x14ac:dyDescent="0.25">
      <c r="L31378" s="472"/>
      <c r="M31378" s="472"/>
    </row>
    <row r="31379" spans="12:13" x14ac:dyDescent="0.25">
      <c r="L31379" s="472"/>
      <c r="M31379" s="472"/>
    </row>
    <row r="31451" spans="12:13" x14ac:dyDescent="0.25">
      <c r="L31451" s="472"/>
      <c r="M31451" s="472"/>
    </row>
    <row r="31452" spans="12:13" x14ac:dyDescent="0.25">
      <c r="L31452" s="472"/>
      <c r="M31452" s="472"/>
    </row>
    <row r="31453" spans="12:13" x14ac:dyDescent="0.25">
      <c r="L31453" s="472"/>
      <c r="M31453" s="472"/>
    </row>
    <row r="31525" spans="12:13" x14ac:dyDescent="0.25">
      <c r="L31525" s="472"/>
      <c r="M31525" s="472"/>
    </row>
    <row r="31526" spans="12:13" x14ac:dyDescent="0.25">
      <c r="L31526" s="472"/>
      <c r="M31526" s="472"/>
    </row>
    <row r="31527" spans="12:13" x14ac:dyDescent="0.25">
      <c r="L31527" s="472"/>
      <c r="M31527" s="472"/>
    </row>
    <row r="31599" spans="12:13" x14ac:dyDescent="0.25">
      <c r="L31599" s="472"/>
      <c r="M31599" s="472"/>
    </row>
    <row r="31600" spans="12:13" x14ac:dyDescent="0.25">
      <c r="L31600" s="472"/>
      <c r="M31600" s="472"/>
    </row>
    <row r="31601" spans="12:13" x14ac:dyDescent="0.25">
      <c r="L31601" s="472"/>
      <c r="M31601" s="472"/>
    </row>
    <row r="31673" spans="12:13" x14ac:dyDescent="0.25">
      <c r="L31673" s="472"/>
      <c r="M31673" s="472"/>
    </row>
    <row r="31674" spans="12:13" x14ac:dyDescent="0.25">
      <c r="L31674" s="472"/>
      <c r="M31674" s="472"/>
    </row>
    <row r="31675" spans="12:13" x14ac:dyDescent="0.25">
      <c r="L31675" s="472"/>
      <c r="M31675" s="472"/>
    </row>
    <row r="31747" spans="12:13" x14ac:dyDescent="0.25">
      <c r="L31747" s="472"/>
      <c r="M31747" s="472"/>
    </row>
    <row r="31748" spans="12:13" x14ac:dyDescent="0.25">
      <c r="L31748" s="472"/>
      <c r="M31748" s="472"/>
    </row>
    <row r="31749" spans="12:13" x14ac:dyDescent="0.25">
      <c r="L31749" s="472"/>
      <c r="M31749" s="472"/>
    </row>
    <row r="31821" spans="12:13" x14ac:dyDescent="0.25">
      <c r="L31821" s="472"/>
      <c r="M31821" s="472"/>
    </row>
    <row r="31822" spans="12:13" x14ac:dyDescent="0.25">
      <c r="L31822" s="472"/>
      <c r="M31822" s="472"/>
    </row>
    <row r="31823" spans="12:13" x14ac:dyDescent="0.25">
      <c r="L31823" s="472"/>
      <c r="M31823" s="472"/>
    </row>
    <row r="31895" spans="12:13" x14ac:dyDescent="0.25">
      <c r="L31895" s="472"/>
      <c r="M31895" s="472"/>
    </row>
    <row r="31896" spans="12:13" x14ac:dyDescent="0.25">
      <c r="L31896" s="472"/>
      <c r="M31896" s="472"/>
    </row>
    <row r="31897" spans="12:13" x14ac:dyDescent="0.25">
      <c r="L31897" s="472"/>
      <c r="M31897" s="472"/>
    </row>
    <row r="31969" spans="12:13" x14ac:dyDescent="0.25">
      <c r="L31969" s="472"/>
      <c r="M31969" s="472"/>
    </row>
    <row r="31970" spans="12:13" x14ac:dyDescent="0.25">
      <c r="L31970" s="472"/>
      <c r="M31970" s="472"/>
    </row>
    <row r="31971" spans="12:13" x14ac:dyDescent="0.25">
      <c r="L31971" s="472"/>
      <c r="M31971" s="472"/>
    </row>
    <row r="32043" spans="12:13" x14ac:dyDescent="0.25">
      <c r="L32043" s="472"/>
      <c r="M32043" s="472"/>
    </row>
    <row r="32044" spans="12:13" x14ac:dyDescent="0.25">
      <c r="L32044" s="472"/>
      <c r="M32044" s="472"/>
    </row>
    <row r="32045" spans="12:13" x14ac:dyDescent="0.25">
      <c r="L32045" s="472"/>
      <c r="M32045" s="472"/>
    </row>
    <row r="32117" spans="12:13" x14ac:dyDescent="0.25">
      <c r="L32117" s="472"/>
      <c r="M32117" s="472"/>
    </row>
    <row r="32118" spans="12:13" x14ac:dyDescent="0.25">
      <c r="L32118" s="472"/>
      <c r="M32118" s="472"/>
    </row>
    <row r="32119" spans="12:13" x14ac:dyDescent="0.25">
      <c r="L32119" s="472"/>
      <c r="M32119" s="472"/>
    </row>
    <row r="32191" spans="12:13" x14ac:dyDescent="0.25">
      <c r="L32191" s="472"/>
      <c r="M32191" s="472"/>
    </row>
    <row r="32192" spans="12:13" x14ac:dyDescent="0.25">
      <c r="L32192" s="472"/>
      <c r="M32192" s="472"/>
    </row>
    <row r="32193" spans="12:13" x14ac:dyDescent="0.25">
      <c r="L32193" s="472"/>
      <c r="M32193" s="472"/>
    </row>
    <row r="32265" spans="12:13" x14ac:dyDescent="0.25">
      <c r="L32265" s="472"/>
      <c r="M32265" s="472"/>
    </row>
    <row r="32266" spans="12:13" x14ac:dyDescent="0.25">
      <c r="L32266" s="472"/>
      <c r="M32266" s="472"/>
    </row>
    <row r="32267" spans="12:13" x14ac:dyDescent="0.25">
      <c r="L32267" s="472"/>
      <c r="M32267" s="472"/>
    </row>
    <row r="32339" spans="12:13" x14ac:dyDescent="0.25">
      <c r="L32339" s="472"/>
      <c r="M32339" s="472"/>
    </row>
    <row r="32340" spans="12:13" x14ac:dyDescent="0.25">
      <c r="L32340" s="472"/>
      <c r="M32340" s="472"/>
    </row>
    <row r="32341" spans="12:13" x14ac:dyDescent="0.25">
      <c r="L32341" s="472"/>
      <c r="M32341" s="472"/>
    </row>
    <row r="32413" spans="12:13" x14ac:dyDescent="0.25">
      <c r="L32413" s="472"/>
      <c r="M32413" s="472"/>
    </row>
    <row r="32414" spans="12:13" x14ac:dyDescent="0.25">
      <c r="L32414" s="472"/>
      <c r="M32414" s="472"/>
    </row>
    <row r="32415" spans="12:13" x14ac:dyDescent="0.25">
      <c r="L32415" s="472"/>
      <c r="M32415" s="472"/>
    </row>
    <row r="32487" spans="12:13" x14ac:dyDescent="0.25">
      <c r="L32487" s="472"/>
      <c r="M32487" s="472"/>
    </row>
    <row r="32488" spans="12:13" x14ac:dyDescent="0.25">
      <c r="L32488" s="472"/>
      <c r="M32488" s="472"/>
    </row>
    <row r="32489" spans="12:13" x14ac:dyDescent="0.25">
      <c r="L32489" s="472"/>
      <c r="M32489" s="472"/>
    </row>
    <row r="32561" spans="12:13" x14ac:dyDescent="0.25">
      <c r="L32561" s="472"/>
      <c r="M32561" s="472"/>
    </row>
    <row r="32562" spans="12:13" x14ac:dyDescent="0.25">
      <c r="L32562" s="472"/>
      <c r="M32562" s="472"/>
    </row>
    <row r="32563" spans="12:13" x14ac:dyDescent="0.25">
      <c r="L32563" s="472"/>
      <c r="M32563" s="472"/>
    </row>
    <row r="32635" spans="12:13" x14ac:dyDescent="0.25">
      <c r="L32635" s="472"/>
      <c r="M32635" s="472"/>
    </row>
    <row r="32636" spans="12:13" x14ac:dyDescent="0.25">
      <c r="L32636" s="472"/>
      <c r="M32636" s="472"/>
    </row>
    <row r="32637" spans="12:13" x14ac:dyDescent="0.25">
      <c r="L32637" s="472"/>
      <c r="M32637" s="472"/>
    </row>
    <row r="32709" spans="12:13" x14ac:dyDescent="0.25">
      <c r="L32709" s="472"/>
      <c r="M32709" s="472"/>
    </row>
    <row r="32710" spans="12:13" x14ac:dyDescent="0.25">
      <c r="L32710" s="472"/>
      <c r="M32710" s="472"/>
    </row>
    <row r="32711" spans="12:13" x14ac:dyDescent="0.25">
      <c r="L32711" s="472"/>
      <c r="M32711" s="472"/>
    </row>
    <row r="32783" spans="12:13" x14ac:dyDescent="0.25">
      <c r="L32783" s="472"/>
      <c r="M32783" s="472"/>
    </row>
    <row r="32784" spans="12:13" x14ac:dyDescent="0.25">
      <c r="L32784" s="472"/>
      <c r="M32784" s="472"/>
    </row>
    <row r="32785" spans="12:13" x14ac:dyDescent="0.25">
      <c r="L32785" s="472"/>
      <c r="M32785" s="472"/>
    </row>
    <row r="32857" spans="12:13" x14ac:dyDescent="0.25">
      <c r="L32857" s="472"/>
      <c r="M32857" s="472"/>
    </row>
    <row r="32858" spans="12:13" x14ac:dyDescent="0.25">
      <c r="L32858" s="472"/>
      <c r="M32858" s="472"/>
    </row>
    <row r="32859" spans="12:13" x14ac:dyDescent="0.25">
      <c r="L32859" s="472"/>
      <c r="M32859" s="472"/>
    </row>
    <row r="32931" spans="12:13" x14ac:dyDescent="0.25">
      <c r="L32931" s="472"/>
      <c r="M32931" s="472"/>
    </row>
    <row r="32932" spans="12:13" x14ac:dyDescent="0.25">
      <c r="L32932" s="472"/>
      <c r="M32932" s="472"/>
    </row>
    <row r="32933" spans="12:13" x14ac:dyDescent="0.25">
      <c r="L32933" s="472"/>
      <c r="M32933" s="472"/>
    </row>
    <row r="33005" spans="12:13" x14ac:dyDescent="0.25">
      <c r="L33005" s="472"/>
      <c r="M33005" s="472"/>
    </row>
    <row r="33006" spans="12:13" x14ac:dyDescent="0.25">
      <c r="L33006" s="472"/>
      <c r="M33006" s="472"/>
    </row>
    <row r="33007" spans="12:13" x14ac:dyDescent="0.25">
      <c r="L33007" s="472"/>
      <c r="M33007" s="472"/>
    </row>
    <row r="33079" spans="12:13" x14ac:dyDescent="0.25">
      <c r="L33079" s="472"/>
      <c r="M33079" s="472"/>
    </row>
    <row r="33080" spans="12:13" x14ac:dyDescent="0.25">
      <c r="L33080" s="472"/>
      <c r="M33080" s="472"/>
    </row>
    <row r="33081" spans="12:13" x14ac:dyDescent="0.25">
      <c r="L33081" s="472"/>
      <c r="M33081" s="472"/>
    </row>
    <row r="33153" spans="12:13" x14ac:dyDescent="0.25">
      <c r="L33153" s="472"/>
      <c r="M33153" s="472"/>
    </row>
    <row r="33154" spans="12:13" x14ac:dyDescent="0.25">
      <c r="L33154" s="472"/>
      <c r="M33154" s="472"/>
    </row>
    <row r="33155" spans="12:13" x14ac:dyDescent="0.25">
      <c r="L33155" s="472"/>
      <c r="M33155" s="472"/>
    </row>
    <row r="33227" spans="12:13" x14ac:dyDescent="0.25">
      <c r="L33227" s="472"/>
      <c r="M33227" s="472"/>
    </row>
    <row r="33228" spans="12:13" x14ac:dyDescent="0.25">
      <c r="L33228" s="472"/>
      <c r="M33228" s="472"/>
    </row>
    <row r="33229" spans="12:13" x14ac:dyDescent="0.25">
      <c r="L33229" s="472"/>
      <c r="M33229" s="472"/>
    </row>
    <row r="33301" spans="12:13" x14ac:dyDescent="0.25">
      <c r="L33301" s="472"/>
      <c r="M33301" s="472"/>
    </row>
    <row r="33302" spans="12:13" x14ac:dyDescent="0.25">
      <c r="L33302" s="472"/>
      <c r="M33302" s="472"/>
    </row>
    <row r="33303" spans="12:13" x14ac:dyDescent="0.25">
      <c r="L33303" s="472"/>
      <c r="M33303" s="472"/>
    </row>
    <row r="33375" spans="12:13" x14ac:dyDescent="0.25">
      <c r="L33375" s="472"/>
      <c r="M33375" s="472"/>
    </row>
    <row r="33376" spans="12:13" x14ac:dyDescent="0.25">
      <c r="L33376" s="472"/>
      <c r="M33376" s="472"/>
    </row>
    <row r="33377" spans="12:13" x14ac:dyDescent="0.25">
      <c r="L33377" s="472"/>
      <c r="M33377" s="472"/>
    </row>
    <row r="33449" spans="12:13" x14ac:dyDescent="0.25">
      <c r="L33449" s="472"/>
      <c r="M33449" s="472"/>
    </row>
    <row r="33450" spans="12:13" x14ac:dyDescent="0.25">
      <c r="L33450" s="472"/>
      <c r="M33450" s="472"/>
    </row>
    <row r="33451" spans="12:13" x14ac:dyDescent="0.25">
      <c r="L33451" s="472"/>
      <c r="M33451" s="472"/>
    </row>
    <row r="33523" spans="12:13" x14ac:dyDescent="0.25">
      <c r="L33523" s="472"/>
      <c r="M33523" s="472"/>
    </row>
    <row r="33524" spans="12:13" x14ac:dyDescent="0.25">
      <c r="L33524" s="472"/>
      <c r="M33524" s="472"/>
    </row>
    <row r="33525" spans="12:13" x14ac:dyDescent="0.25">
      <c r="L33525" s="472"/>
      <c r="M33525" s="472"/>
    </row>
    <row r="33597" spans="12:13" x14ac:dyDescent="0.25">
      <c r="L33597" s="472"/>
      <c r="M33597" s="472"/>
    </row>
    <row r="33598" spans="12:13" x14ac:dyDescent="0.25">
      <c r="L33598" s="472"/>
      <c r="M33598" s="472"/>
    </row>
    <row r="33599" spans="12:13" x14ac:dyDescent="0.25">
      <c r="L33599" s="472"/>
      <c r="M33599" s="472"/>
    </row>
    <row r="33671" spans="12:13" x14ac:dyDescent="0.25">
      <c r="L33671" s="472"/>
      <c r="M33671" s="472"/>
    </row>
    <row r="33672" spans="12:13" x14ac:dyDescent="0.25">
      <c r="L33672" s="472"/>
      <c r="M33672" s="472"/>
    </row>
    <row r="33673" spans="12:13" x14ac:dyDescent="0.25">
      <c r="L33673" s="472"/>
      <c r="M33673" s="472"/>
    </row>
    <row r="33745" spans="12:13" x14ac:dyDescent="0.25">
      <c r="L33745" s="472"/>
      <c r="M33745" s="472"/>
    </row>
    <row r="33746" spans="12:13" x14ac:dyDescent="0.25">
      <c r="L33746" s="472"/>
      <c r="M33746" s="472"/>
    </row>
    <row r="33747" spans="12:13" x14ac:dyDescent="0.25">
      <c r="L33747" s="472"/>
      <c r="M33747" s="472"/>
    </row>
    <row r="33819" spans="12:13" x14ac:dyDescent="0.25">
      <c r="L33819" s="472"/>
      <c r="M33819" s="472"/>
    </row>
    <row r="33820" spans="12:13" x14ac:dyDescent="0.25">
      <c r="L33820" s="472"/>
      <c r="M33820" s="472"/>
    </row>
    <row r="33821" spans="12:13" x14ac:dyDescent="0.25">
      <c r="L33821" s="472"/>
      <c r="M33821" s="472"/>
    </row>
    <row r="33893" spans="12:13" x14ac:dyDescent="0.25">
      <c r="L33893" s="472"/>
      <c r="M33893" s="472"/>
    </row>
    <row r="33894" spans="12:13" x14ac:dyDescent="0.25">
      <c r="L33894" s="472"/>
      <c r="M33894" s="472"/>
    </row>
    <row r="33895" spans="12:13" x14ac:dyDescent="0.25">
      <c r="L33895" s="472"/>
      <c r="M33895" s="472"/>
    </row>
    <row r="33967" spans="12:13" x14ac:dyDescent="0.25">
      <c r="L33967" s="472"/>
      <c r="M33967" s="472"/>
    </row>
    <row r="33968" spans="12:13" x14ac:dyDescent="0.25">
      <c r="L33968" s="472"/>
      <c r="M33968" s="472"/>
    </row>
    <row r="33969" spans="12:13" x14ac:dyDescent="0.25">
      <c r="L33969" s="472"/>
      <c r="M33969" s="472"/>
    </row>
    <row r="34041" spans="12:13" x14ac:dyDescent="0.25">
      <c r="L34041" s="472"/>
      <c r="M34041" s="472"/>
    </row>
    <row r="34042" spans="12:13" x14ac:dyDescent="0.25">
      <c r="L34042" s="472"/>
      <c r="M34042" s="472"/>
    </row>
    <row r="34043" spans="12:13" x14ac:dyDescent="0.25">
      <c r="L34043" s="472"/>
      <c r="M34043" s="472"/>
    </row>
    <row r="34115" spans="12:13" x14ac:dyDescent="0.25">
      <c r="L34115" s="472"/>
      <c r="M34115" s="472"/>
    </row>
    <row r="34116" spans="12:13" x14ac:dyDescent="0.25">
      <c r="L34116" s="472"/>
      <c r="M34116" s="472"/>
    </row>
    <row r="34117" spans="12:13" x14ac:dyDescent="0.25">
      <c r="L34117" s="472"/>
      <c r="M34117" s="472"/>
    </row>
    <row r="34189" spans="12:13" x14ac:dyDescent="0.25">
      <c r="L34189" s="472"/>
      <c r="M34189" s="472"/>
    </row>
    <row r="34190" spans="12:13" x14ac:dyDescent="0.25">
      <c r="L34190" s="472"/>
      <c r="M34190" s="472"/>
    </row>
    <row r="34191" spans="12:13" x14ac:dyDescent="0.25">
      <c r="L34191" s="472"/>
      <c r="M34191" s="472"/>
    </row>
    <row r="34263" spans="12:13" x14ac:dyDescent="0.25">
      <c r="L34263" s="472"/>
      <c r="M34263" s="472"/>
    </row>
    <row r="34264" spans="12:13" x14ac:dyDescent="0.25">
      <c r="L34264" s="472"/>
      <c r="M34264" s="472"/>
    </row>
    <row r="34265" spans="12:13" x14ac:dyDescent="0.25">
      <c r="L34265" s="472"/>
      <c r="M34265" s="472"/>
    </row>
    <row r="34337" spans="12:13" x14ac:dyDescent="0.25">
      <c r="L34337" s="472"/>
      <c r="M34337" s="472"/>
    </row>
    <row r="34338" spans="12:13" x14ac:dyDescent="0.25">
      <c r="L34338" s="472"/>
      <c r="M34338" s="472"/>
    </row>
    <row r="34339" spans="12:13" x14ac:dyDescent="0.25">
      <c r="L34339" s="472"/>
      <c r="M34339" s="472"/>
    </row>
    <row r="34411" spans="12:13" x14ac:dyDescent="0.25">
      <c r="L34411" s="472"/>
      <c r="M34411" s="472"/>
    </row>
    <row r="34412" spans="12:13" x14ac:dyDescent="0.25">
      <c r="L34412" s="472"/>
      <c r="M34412" s="472"/>
    </row>
    <row r="34413" spans="12:13" x14ac:dyDescent="0.25">
      <c r="L34413" s="472"/>
      <c r="M34413" s="472"/>
    </row>
    <row r="34485" spans="12:13" x14ac:dyDescent="0.25">
      <c r="L34485" s="472"/>
      <c r="M34485" s="472"/>
    </row>
    <row r="34486" spans="12:13" x14ac:dyDescent="0.25">
      <c r="L34486" s="472"/>
      <c r="M34486" s="472"/>
    </row>
    <row r="34487" spans="12:13" x14ac:dyDescent="0.25">
      <c r="L34487" s="472"/>
      <c r="M34487" s="472"/>
    </row>
    <row r="34559" spans="12:13" x14ac:dyDescent="0.25">
      <c r="L34559" s="472"/>
      <c r="M34559" s="472"/>
    </row>
    <row r="34560" spans="12:13" x14ac:dyDescent="0.25">
      <c r="L34560" s="472"/>
      <c r="M34560" s="472"/>
    </row>
    <row r="34561" spans="12:13" x14ac:dyDescent="0.25">
      <c r="L34561" s="472"/>
      <c r="M34561" s="472"/>
    </row>
    <row r="34633" spans="12:13" x14ac:dyDescent="0.25">
      <c r="L34633" s="472"/>
      <c r="M34633" s="472"/>
    </row>
    <row r="34634" spans="12:13" x14ac:dyDescent="0.25">
      <c r="L34634" s="472"/>
      <c r="M34634" s="472"/>
    </row>
    <row r="34635" spans="12:13" x14ac:dyDescent="0.25">
      <c r="L34635" s="472"/>
      <c r="M34635" s="472"/>
    </row>
    <row r="34707" spans="12:13" x14ac:dyDescent="0.25">
      <c r="L34707" s="472"/>
      <c r="M34707" s="472"/>
    </row>
    <row r="34708" spans="12:13" x14ac:dyDescent="0.25">
      <c r="L34708" s="472"/>
      <c r="M34708" s="472"/>
    </row>
    <row r="34709" spans="12:13" x14ac:dyDescent="0.25">
      <c r="L34709" s="472"/>
      <c r="M34709" s="472"/>
    </row>
    <row r="34781" spans="12:13" x14ac:dyDescent="0.25">
      <c r="L34781" s="472"/>
      <c r="M34781" s="472"/>
    </row>
    <row r="34782" spans="12:13" x14ac:dyDescent="0.25">
      <c r="L34782" s="472"/>
      <c r="M34782" s="472"/>
    </row>
    <row r="34783" spans="12:13" x14ac:dyDescent="0.25">
      <c r="L34783" s="472"/>
      <c r="M34783" s="472"/>
    </row>
    <row r="34855" spans="12:13" x14ac:dyDescent="0.25">
      <c r="L34855" s="472"/>
      <c r="M34855" s="472"/>
    </row>
    <row r="34856" spans="12:13" x14ac:dyDescent="0.25">
      <c r="L34856" s="472"/>
      <c r="M34856" s="472"/>
    </row>
    <row r="34857" spans="12:13" x14ac:dyDescent="0.25">
      <c r="L34857" s="472"/>
      <c r="M34857" s="472"/>
    </row>
    <row r="34929" spans="12:13" x14ac:dyDescent="0.25">
      <c r="L34929" s="472"/>
      <c r="M34929" s="472"/>
    </row>
    <row r="34930" spans="12:13" x14ac:dyDescent="0.25">
      <c r="L34930" s="472"/>
      <c r="M34930" s="472"/>
    </row>
    <row r="34931" spans="12:13" x14ac:dyDescent="0.25">
      <c r="L34931" s="472"/>
      <c r="M34931" s="472"/>
    </row>
    <row r="35003" spans="12:13" x14ac:dyDescent="0.25">
      <c r="L35003" s="472"/>
      <c r="M35003" s="472"/>
    </row>
    <row r="35004" spans="12:13" x14ac:dyDescent="0.25">
      <c r="L35004" s="472"/>
      <c r="M35004" s="472"/>
    </row>
    <row r="35005" spans="12:13" x14ac:dyDescent="0.25">
      <c r="L35005" s="472"/>
      <c r="M35005" s="472"/>
    </row>
    <row r="35077" spans="12:13" x14ac:dyDescent="0.25">
      <c r="L35077" s="472"/>
      <c r="M35077" s="472"/>
    </row>
    <row r="35078" spans="12:13" x14ac:dyDescent="0.25">
      <c r="L35078" s="472"/>
      <c r="M35078" s="472"/>
    </row>
    <row r="35079" spans="12:13" x14ac:dyDescent="0.25">
      <c r="L35079" s="472"/>
      <c r="M35079" s="472"/>
    </row>
    <row r="35151" spans="12:13" x14ac:dyDescent="0.25">
      <c r="L35151" s="472"/>
      <c r="M35151" s="472"/>
    </row>
    <row r="35152" spans="12:13" x14ac:dyDescent="0.25">
      <c r="L35152" s="472"/>
      <c r="M35152" s="472"/>
    </row>
    <row r="35153" spans="12:13" x14ac:dyDescent="0.25">
      <c r="L35153" s="472"/>
      <c r="M35153" s="472"/>
    </row>
    <row r="35225" spans="12:13" x14ac:dyDescent="0.25">
      <c r="L35225" s="472"/>
      <c r="M35225" s="472"/>
    </row>
    <row r="35226" spans="12:13" x14ac:dyDescent="0.25">
      <c r="L35226" s="472"/>
      <c r="M35226" s="472"/>
    </row>
    <row r="35227" spans="12:13" x14ac:dyDescent="0.25">
      <c r="L35227" s="472"/>
      <c r="M35227" s="472"/>
    </row>
    <row r="35299" spans="12:13" x14ac:dyDescent="0.25">
      <c r="L35299" s="472"/>
      <c r="M35299" s="472"/>
    </row>
    <row r="35300" spans="12:13" x14ac:dyDescent="0.25">
      <c r="L35300" s="472"/>
      <c r="M35300" s="472"/>
    </row>
    <row r="35301" spans="12:13" x14ac:dyDescent="0.25">
      <c r="L35301" s="472"/>
      <c r="M35301" s="472"/>
    </row>
    <row r="35373" spans="12:13" x14ac:dyDescent="0.25">
      <c r="L35373" s="472"/>
      <c r="M35373" s="472"/>
    </row>
    <row r="35374" spans="12:13" x14ac:dyDescent="0.25">
      <c r="L35374" s="472"/>
      <c r="M35374" s="472"/>
    </row>
    <row r="35375" spans="12:13" x14ac:dyDescent="0.25">
      <c r="L35375" s="472"/>
      <c r="M35375" s="472"/>
    </row>
    <row r="35447" spans="12:13" x14ac:dyDescent="0.25">
      <c r="L35447" s="472"/>
      <c r="M35447" s="472"/>
    </row>
    <row r="35448" spans="12:13" x14ac:dyDescent="0.25">
      <c r="L35448" s="472"/>
      <c r="M35448" s="472"/>
    </row>
    <row r="35449" spans="12:13" x14ac:dyDescent="0.25">
      <c r="L35449" s="472"/>
      <c r="M35449" s="472"/>
    </row>
    <row r="35521" spans="12:13" x14ac:dyDescent="0.25">
      <c r="L35521" s="472"/>
      <c r="M35521" s="472"/>
    </row>
    <row r="35522" spans="12:13" x14ac:dyDescent="0.25">
      <c r="L35522" s="472"/>
      <c r="M35522" s="472"/>
    </row>
    <row r="35523" spans="12:13" x14ac:dyDescent="0.25">
      <c r="L35523" s="472"/>
      <c r="M35523" s="472"/>
    </row>
    <row r="35595" spans="12:13" x14ac:dyDescent="0.25">
      <c r="L35595" s="472"/>
      <c r="M35595" s="472"/>
    </row>
    <row r="35596" spans="12:13" x14ac:dyDescent="0.25">
      <c r="L35596" s="472"/>
      <c r="M35596" s="472"/>
    </row>
    <row r="35597" spans="12:13" x14ac:dyDescent="0.25">
      <c r="L35597" s="472"/>
      <c r="M35597" s="472"/>
    </row>
    <row r="35669" spans="12:13" x14ac:dyDescent="0.25">
      <c r="L35669" s="472"/>
      <c r="M35669" s="472"/>
    </row>
    <row r="35670" spans="12:13" x14ac:dyDescent="0.25">
      <c r="L35670" s="472"/>
      <c r="M35670" s="472"/>
    </row>
    <row r="35671" spans="12:13" x14ac:dyDescent="0.25">
      <c r="L35671" s="472"/>
      <c r="M35671" s="472"/>
    </row>
    <row r="35743" spans="12:13" x14ac:dyDescent="0.25">
      <c r="L35743" s="472"/>
      <c r="M35743" s="472"/>
    </row>
    <row r="35744" spans="12:13" x14ac:dyDescent="0.25">
      <c r="L35744" s="472"/>
      <c r="M35744" s="472"/>
    </row>
    <row r="35745" spans="12:13" x14ac:dyDescent="0.25">
      <c r="L35745" s="472"/>
      <c r="M35745" s="472"/>
    </row>
    <row r="35817" spans="12:13" x14ac:dyDescent="0.25">
      <c r="L35817" s="472"/>
      <c r="M35817" s="472"/>
    </row>
    <row r="35818" spans="12:13" x14ac:dyDescent="0.25">
      <c r="L35818" s="472"/>
      <c r="M35818" s="472"/>
    </row>
    <row r="35819" spans="12:13" x14ac:dyDescent="0.25">
      <c r="L35819" s="472"/>
      <c r="M35819" s="472"/>
    </row>
    <row r="35891" spans="12:13" x14ac:dyDescent="0.25">
      <c r="L35891" s="472"/>
      <c r="M35891" s="472"/>
    </row>
    <row r="35892" spans="12:13" x14ac:dyDescent="0.25">
      <c r="L35892" s="472"/>
      <c r="M35892" s="472"/>
    </row>
    <row r="35893" spans="12:13" x14ac:dyDescent="0.25">
      <c r="L35893" s="472"/>
      <c r="M35893" s="472"/>
    </row>
    <row r="35965" spans="12:13" x14ac:dyDescent="0.25">
      <c r="L35965" s="472"/>
      <c r="M35965" s="472"/>
    </row>
    <row r="35966" spans="12:13" x14ac:dyDescent="0.25">
      <c r="L35966" s="472"/>
      <c r="M35966" s="472"/>
    </row>
    <row r="35967" spans="12:13" x14ac:dyDescent="0.25">
      <c r="L35967" s="472"/>
      <c r="M35967" s="472"/>
    </row>
    <row r="36039" spans="12:13" x14ac:dyDescent="0.25">
      <c r="L36039" s="472"/>
      <c r="M36039" s="472"/>
    </row>
    <row r="36040" spans="12:13" x14ac:dyDescent="0.25">
      <c r="L36040" s="472"/>
      <c r="M36040" s="472"/>
    </row>
    <row r="36041" spans="12:13" x14ac:dyDescent="0.25">
      <c r="L36041" s="472"/>
      <c r="M36041" s="472"/>
    </row>
    <row r="36113" spans="12:13" x14ac:dyDescent="0.25">
      <c r="L36113" s="472"/>
      <c r="M36113" s="472"/>
    </row>
    <row r="36114" spans="12:13" x14ac:dyDescent="0.25">
      <c r="L36114" s="472"/>
      <c r="M36114" s="472"/>
    </row>
    <row r="36115" spans="12:13" x14ac:dyDescent="0.25">
      <c r="L36115" s="472"/>
      <c r="M36115" s="472"/>
    </row>
    <row r="36187" spans="12:13" x14ac:dyDescent="0.25">
      <c r="L36187" s="472"/>
      <c r="M36187" s="472"/>
    </row>
    <row r="36188" spans="12:13" x14ac:dyDescent="0.25">
      <c r="L36188" s="472"/>
      <c r="M36188" s="472"/>
    </row>
    <row r="36189" spans="12:13" x14ac:dyDescent="0.25">
      <c r="L36189" s="472"/>
      <c r="M36189" s="472"/>
    </row>
    <row r="36261" spans="12:13" x14ac:dyDescent="0.25">
      <c r="L36261" s="472"/>
      <c r="M36261" s="472"/>
    </row>
    <row r="36262" spans="12:13" x14ac:dyDescent="0.25">
      <c r="L36262" s="472"/>
      <c r="M36262" s="472"/>
    </row>
    <row r="36263" spans="12:13" x14ac:dyDescent="0.25">
      <c r="L36263" s="472"/>
      <c r="M36263" s="472"/>
    </row>
    <row r="36335" spans="12:13" x14ac:dyDescent="0.25">
      <c r="L36335" s="472"/>
      <c r="M36335" s="472"/>
    </row>
    <row r="36336" spans="12:13" x14ac:dyDescent="0.25">
      <c r="L36336" s="472"/>
      <c r="M36336" s="472"/>
    </row>
    <row r="36337" spans="12:13" x14ac:dyDescent="0.25">
      <c r="L36337" s="472"/>
      <c r="M36337" s="472"/>
    </row>
    <row r="36409" spans="12:13" x14ac:dyDescent="0.25">
      <c r="L36409" s="472"/>
      <c r="M36409" s="472"/>
    </row>
    <row r="36410" spans="12:13" x14ac:dyDescent="0.25">
      <c r="L36410" s="472"/>
      <c r="M36410" s="472"/>
    </row>
    <row r="36411" spans="12:13" x14ac:dyDescent="0.25">
      <c r="L36411" s="472"/>
      <c r="M36411" s="472"/>
    </row>
    <row r="36483" spans="12:13" x14ac:dyDescent="0.25">
      <c r="L36483" s="472"/>
      <c r="M36483" s="472"/>
    </row>
    <row r="36484" spans="12:13" x14ac:dyDescent="0.25">
      <c r="L36484" s="472"/>
      <c r="M36484" s="472"/>
    </row>
    <row r="36485" spans="12:13" x14ac:dyDescent="0.25">
      <c r="L36485" s="472"/>
      <c r="M36485" s="472"/>
    </row>
    <row r="36557" spans="12:13" x14ac:dyDescent="0.25">
      <c r="L36557" s="472"/>
      <c r="M36557" s="472"/>
    </row>
    <row r="36558" spans="12:13" x14ac:dyDescent="0.25">
      <c r="L36558" s="472"/>
      <c r="M36558" s="472"/>
    </row>
    <row r="36559" spans="12:13" x14ac:dyDescent="0.25">
      <c r="L36559" s="472"/>
      <c r="M36559" s="472"/>
    </row>
    <row r="36631" spans="12:13" x14ac:dyDescent="0.25">
      <c r="L36631" s="472"/>
      <c r="M36631" s="472"/>
    </row>
    <row r="36632" spans="12:13" x14ac:dyDescent="0.25">
      <c r="L36632" s="472"/>
      <c r="M36632" s="472"/>
    </row>
    <row r="36633" spans="12:13" x14ac:dyDescent="0.25">
      <c r="L36633" s="472"/>
      <c r="M36633" s="472"/>
    </row>
    <row r="36705" spans="12:13" x14ac:dyDescent="0.25">
      <c r="L36705" s="472"/>
      <c r="M36705" s="472"/>
    </row>
    <row r="36706" spans="12:13" x14ac:dyDescent="0.25">
      <c r="L36706" s="472"/>
      <c r="M36706" s="472"/>
    </row>
    <row r="36707" spans="12:13" x14ac:dyDescent="0.25">
      <c r="L36707" s="472"/>
      <c r="M36707" s="472"/>
    </row>
    <row r="36779" spans="12:13" x14ac:dyDescent="0.25">
      <c r="L36779" s="472"/>
      <c r="M36779" s="472"/>
    </row>
    <row r="36780" spans="12:13" x14ac:dyDescent="0.25">
      <c r="L36780" s="472"/>
      <c r="M36780" s="472"/>
    </row>
    <row r="36781" spans="12:13" x14ac:dyDescent="0.25">
      <c r="L36781" s="472"/>
      <c r="M36781" s="472"/>
    </row>
    <row r="36853" spans="12:13" x14ac:dyDescent="0.25">
      <c r="L36853" s="472"/>
      <c r="M36853" s="472"/>
    </row>
    <row r="36854" spans="12:13" x14ac:dyDescent="0.25">
      <c r="L36854" s="472"/>
      <c r="M36854" s="472"/>
    </row>
    <row r="36855" spans="12:13" x14ac:dyDescent="0.25">
      <c r="L36855" s="472"/>
      <c r="M36855" s="472"/>
    </row>
    <row r="36927" spans="12:13" x14ac:dyDescent="0.25">
      <c r="L36927" s="472"/>
      <c r="M36927" s="472"/>
    </row>
    <row r="36928" spans="12:13" x14ac:dyDescent="0.25">
      <c r="L36928" s="472"/>
      <c r="M36928" s="472"/>
    </row>
    <row r="36929" spans="12:13" x14ac:dyDescent="0.25">
      <c r="L36929" s="472"/>
      <c r="M36929" s="472"/>
    </row>
    <row r="37001" spans="12:13" x14ac:dyDescent="0.25">
      <c r="L37001" s="472"/>
      <c r="M37001" s="472"/>
    </row>
    <row r="37002" spans="12:13" x14ac:dyDescent="0.25">
      <c r="L37002" s="472"/>
      <c r="M37002" s="472"/>
    </row>
    <row r="37003" spans="12:13" x14ac:dyDescent="0.25">
      <c r="L37003" s="472"/>
      <c r="M37003" s="472"/>
    </row>
    <row r="37075" spans="12:13" x14ac:dyDescent="0.25">
      <c r="L37075" s="472"/>
      <c r="M37075" s="472"/>
    </row>
    <row r="37076" spans="12:13" x14ac:dyDescent="0.25">
      <c r="L37076" s="472"/>
      <c r="M37076" s="472"/>
    </row>
    <row r="37077" spans="12:13" x14ac:dyDescent="0.25">
      <c r="L37077" s="472"/>
      <c r="M37077" s="472"/>
    </row>
    <row r="37149" spans="12:13" x14ac:dyDescent="0.25">
      <c r="L37149" s="472"/>
      <c r="M37149" s="472"/>
    </row>
    <row r="37150" spans="12:13" x14ac:dyDescent="0.25">
      <c r="L37150" s="472"/>
      <c r="M37150" s="472"/>
    </row>
    <row r="37151" spans="12:13" x14ac:dyDescent="0.25">
      <c r="L37151" s="472"/>
      <c r="M37151" s="472"/>
    </row>
    <row r="37223" spans="12:13" x14ac:dyDescent="0.25">
      <c r="L37223" s="472"/>
      <c r="M37223" s="472"/>
    </row>
    <row r="37224" spans="12:13" x14ac:dyDescent="0.25">
      <c r="L37224" s="472"/>
      <c r="M37224" s="472"/>
    </row>
    <row r="37225" spans="12:13" x14ac:dyDescent="0.25">
      <c r="L37225" s="472"/>
      <c r="M37225" s="472"/>
    </row>
    <row r="37297" spans="12:13" x14ac:dyDescent="0.25">
      <c r="L37297" s="472"/>
      <c r="M37297" s="472"/>
    </row>
    <row r="37298" spans="12:13" x14ac:dyDescent="0.25">
      <c r="L37298" s="472"/>
      <c r="M37298" s="472"/>
    </row>
    <row r="37299" spans="12:13" x14ac:dyDescent="0.25">
      <c r="L37299" s="472"/>
      <c r="M37299" s="472"/>
    </row>
    <row r="37371" spans="12:13" x14ac:dyDescent="0.25">
      <c r="L37371" s="472"/>
      <c r="M37371" s="472"/>
    </row>
    <row r="37372" spans="12:13" x14ac:dyDescent="0.25">
      <c r="L37372" s="472"/>
      <c r="M37372" s="472"/>
    </row>
    <row r="37373" spans="12:13" x14ac:dyDescent="0.25">
      <c r="L37373" s="472"/>
      <c r="M37373" s="472"/>
    </row>
    <row r="37445" spans="12:13" x14ac:dyDescent="0.25">
      <c r="L37445" s="472"/>
      <c r="M37445" s="472"/>
    </row>
    <row r="37446" spans="12:13" x14ac:dyDescent="0.25">
      <c r="L37446" s="472"/>
      <c r="M37446" s="472"/>
    </row>
    <row r="37447" spans="12:13" x14ac:dyDescent="0.25">
      <c r="L37447" s="472"/>
      <c r="M37447" s="472"/>
    </row>
    <row r="37519" spans="12:13" x14ac:dyDescent="0.25">
      <c r="L37519" s="472"/>
      <c r="M37519" s="472"/>
    </row>
    <row r="37520" spans="12:13" x14ac:dyDescent="0.25">
      <c r="L37520" s="472"/>
      <c r="M37520" s="472"/>
    </row>
    <row r="37521" spans="12:13" x14ac:dyDescent="0.25">
      <c r="L37521" s="472"/>
      <c r="M37521" s="472"/>
    </row>
    <row r="37593" spans="12:13" x14ac:dyDescent="0.25">
      <c r="L37593" s="472"/>
      <c r="M37593" s="472"/>
    </row>
    <row r="37594" spans="12:13" x14ac:dyDescent="0.25">
      <c r="L37594" s="472"/>
      <c r="M37594" s="472"/>
    </row>
    <row r="37595" spans="12:13" x14ac:dyDescent="0.25">
      <c r="L37595" s="472"/>
      <c r="M37595" s="472"/>
    </row>
    <row r="37667" spans="12:13" x14ac:dyDescent="0.25">
      <c r="L37667" s="472"/>
      <c r="M37667" s="472"/>
    </row>
    <row r="37668" spans="12:13" x14ac:dyDescent="0.25">
      <c r="L37668" s="472"/>
      <c r="M37668" s="472"/>
    </row>
    <row r="37669" spans="12:13" x14ac:dyDescent="0.25">
      <c r="L37669" s="472"/>
      <c r="M37669" s="472"/>
    </row>
    <row r="37741" spans="12:13" x14ac:dyDescent="0.25">
      <c r="L37741" s="472"/>
      <c r="M37741" s="472"/>
    </row>
    <row r="37742" spans="12:13" x14ac:dyDescent="0.25">
      <c r="L37742" s="472"/>
      <c r="M37742" s="472"/>
    </row>
    <row r="37743" spans="12:13" x14ac:dyDescent="0.25">
      <c r="L37743" s="472"/>
      <c r="M37743" s="472"/>
    </row>
    <row r="37815" spans="12:13" x14ac:dyDescent="0.25">
      <c r="L37815" s="472"/>
      <c r="M37815" s="472"/>
    </row>
    <row r="37816" spans="12:13" x14ac:dyDescent="0.25">
      <c r="L37816" s="472"/>
      <c r="M37816" s="472"/>
    </row>
    <row r="37817" spans="12:13" x14ac:dyDescent="0.25">
      <c r="L37817" s="472"/>
      <c r="M37817" s="472"/>
    </row>
    <row r="37889" spans="12:13" x14ac:dyDescent="0.25">
      <c r="L37889" s="472"/>
      <c r="M37889" s="472"/>
    </row>
    <row r="37890" spans="12:13" x14ac:dyDescent="0.25">
      <c r="L37890" s="472"/>
      <c r="M37890" s="472"/>
    </row>
    <row r="37891" spans="12:13" x14ac:dyDescent="0.25">
      <c r="L37891" s="472"/>
      <c r="M37891" s="472"/>
    </row>
    <row r="37963" spans="12:13" x14ac:dyDescent="0.25">
      <c r="L37963" s="472"/>
      <c r="M37963" s="472"/>
    </row>
    <row r="37964" spans="12:13" x14ac:dyDescent="0.25">
      <c r="L37964" s="472"/>
      <c r="M37964" s="472"/>
    </row>
    <row r="37965" spans="12:13" x14ac:dyDescent="0.25">
      <c r="L37965" s="472"/>
      <c r="M37965" s="472"/>
    </row>
    <row r="38037" spans="12:13" x14ac:dyDescent="0.25">
      <c r="L38037" s="472"/>
      <c r="M38037" s="472"/>
    </row>
    <row r="38038" spans="12:13" x14ac:dyDescent="0.25">
      <c r="L38038" s="472"/>
      <c r="M38038" s="472"/>
    </row>
    <row r="38039" spans="12:13" x14ac:dyDescent="0.25">
      <c r="L38039" s="472"/>
      <c r="M38039" s="472"/>
    </row>
    <row r="38111" spans="12:13" x14ac:dyDescent="0.25">
      <c r="L38111" s="472"/>
      <c r="M38111" s="472"/>
    </row>
    <row r="38112" spans="12:13" x14ac:dyDescent="0.25">
      <c r="L38112" s="472"/>
      <c r="M38112" s="472"/>
    </row>
    <row r="38113" spans="12:13" x14ac:dyDescent="0.25">
      <c r="L38113" s="472"/>
      <c r="M38113" s="472"/>
    </row>
    <row r="38185" spans="12:13" x14ac:dyDescent="0.25">
      <c r="L38185" s="472"/>
      <c r="M38185" s="472"/>
    </row>
    <row r="38186" spans="12:13" x14ac:dyDescent="0.25">
      <c r="L38186" s="472"/>
      <c r="M38186" s="472"/>
    </row>
    <row r="38187" spans="12:13" x14ac:dyDescent="0.25">
      <c r="L38187" s="472"/>
      <c r="M38187" s="472"/>
    </row>
    <row r="38259" spans="12:13" x14ac:dyDescent="0.25">
      <c r="L38259" s="472"/>
      <c r="M38259" s="472"/>
    </row>
    <row r="38260" spans="12:13" x14ac:dyDescent="0.25">
      <c r="L38260" s="472"/>
      <c r="M38260" s="472"/>
    </row>
    <row r="38261" spans="12:13" x14ac:dyDescent="0.25">
      <c r="L38261" s="472"/>
      <c r="M38261" s="472"/>
    </row>
    <row r="38333" spans="12:13" x14ac:dyDescent="0.25">
      <c r="L38333" s="472"/>
      <c r="M38333" s="472"/>
    </row>
    <row r="38334" spans="12:13" x14ac:dyDescent="0.25">
      <c r="L38334" s="472"/>
      <c r="M38334" s="472"/>
    </row>
    <row r="38335" spans="12:13" x14ac:dyDescent="0.25">
      <c r="L38335" s="472"/>
      <c r="M38335" s="472"/>
    </row>
    <row r="38407" spans="12:13" x14ac:dyDescent="0.25">
      <c r="L38407" s="472"/>
      <c r="M38407" s="472"/>
    </row>
    <row r="38408" spans="12:13" x14ac:dyDescent="0.25">
      <c r="L38408" s="472"/>
      <c r="M38408" s="472"/>
    </row>
    <row r="38409" spans="12:13" x14ac:dyDescent="0.25">
      <c r="L38409" s="472"/>
      <c r="M38409" s="472"/>
    </row>
    <row r="38481" spans="12:13" x14ac:dyDescent="0.25">
      <c r="L38481" s="472"/>
      <c r="M38481" s="472"/>
    </row>
    <row r="38482" spans="12:13" x14ac:dyDescent="0.25">
      <c r="L38482" s="472"/>
      <c r="M38482" s="472"/>
    </row>
    <row r="38483" spans="12:13" x14ac:dyDescent="0.25">
      <c r="L38483" s="472"/>
      <c r="M38483" s="472"/>
    </row>
    <row r="38555" spans="12:13" x14ac:dyDescent="0.25">
      <c r="L38555" s="472"/>
      <c r="M38555" s="472"/>
    </row>
    <row r="38556" spans="12:13" x14ac:dyDescent="0.25">
      <c r="L38556" s="472"/>
      <c r="M38556" s="472"/>
    </row>
    <row r="38557" spans="12:13" x14ac:dyDescent="0.25">
      <c r="L38557" s="472"/>
      <c r="M38557" s="472"/>
    </row>
    <row r="38629" spans="12:13" x14ac:dyDescent="0.25">
      <c r="L38629" s="472"/>
      <c r="M38629" s="472"/>
    </row>
    <row r="38630" spans="12:13" x14ac:dyDescent="0.25">
      <c r="L38630" s="472"/>
      <c r="M38630" s="472"/>
    </row>
    <row r="38631" spans="12:13" x14ac:dyDescent="0.25">
      <c r="L38631" s="472"/>
      <c r="M38631" s="472"/>
    </row>
    <row r="38703" spans="12:13" x14ac:dyDescent="0.25">
      <c r="L38703" s="472"/>
      <c r="M38703" s="472"/>
    </row>
    <row r="38704" spans="12:13" x14ac:dyDescent="0.25">
      <c r="L38704" s="472"/>
      <c r="M38704" s="472"/>
    </row>
    <row r="38705" spans="12:13" x14ac:dyDescent="0.25">
      <c r="L38705" s="472"/>
      <c r="M38705" s="472"/>
    </row>
    <row r="38777" spans="12:13" x14ac:dyDescent="0.25">
      <c r="L38777" s="472"/>
      <c r="M38777" s="472"/>
    </row>
    <row r="38778" spans="12:13" x14ac:dyDescent="0.25">
      <c r="L38778" s="472"/>
      <c r="M38778" s="472"/>
    </row>
    <row r="38779" spans="12:13" x14ac:dyDescent="0.25">
      <c r="L38779" s="472"/>
      <c r="M38779" s="472"/>
    </row>
    <row r="38851" spans="12:13" x14ac:dyDescent="0.25">
      <c r="L38851" s="472"/>
      <c r="M38851" s="472"/>
    </row>
    <row r="38852" spans="12:13" x14ac:dyDescent="0.25">
      <c r="L38852" s="472"/>
      <c r="M38852" s="472"/>
    </row>
    <row r="38853" spans="12:13" x14ac:dyDescent="0.25">
      <c r="L38853" s="472"/>
      <c r="M38853" s="472"/>
    </row>
    <row r="38925" spans="12:13" x14ac:dyDescent="0.25">
      <c r="L38925" s="472"/>
      <c r="M38925" s="472"/>
    </row>
    <row r="38926" spans="12:13" x14ac:dyDescent="0.25">
      <c r="L38926" s="472"/>
      <c r="M38926" s="472"/>
    </row>
    <row r="38927" spans="12:13" x14ac:dyDescent="0.25">
      <c r="L38927" s="472"/>
      <c r="M38927" s="472"/>
    </row>
    <row r="38999" spans="12:13" x14ac:dyDescent="0.25">
      <c r="L38999" s="472"/>
      <c r="M38999" s="472"/>
    </row>
    <row r="39000" spans="12:13" x14ac:dyDescent="0.25">
      <c r="L39000" s="472"/>
      <c r="M39000" s="472"/>
    </row>
    <row r="39001" spans="12:13" x14ac:dyDescent="0.25">
      <c r="L39001" s="472"/>
      <c r="M39001" s="472"/>
    </row>
    <row r="39073" spans="12:13" x14ac:dyDescent="0.25">
      <c r="L39073" s="472"/>
      <c r="M39073" s="472"/>
    </row>
    <row r="39074" spans="12:13" x14ac:dyDescent="0.25">
      <c r="L39074" s="472"/>
      <c r="M39074" s="472"/>
    </row>
    <row r="39075" spans="12:13" x14ac:dyDescent="0.25">
      <c r="L39075" s="472"/>
      <c r="M39075" s="472"/>
    </row>
    <row r="39147" spans="12:13" x14ac:dyDescent="0.25">
      <c r="L39147" s="472"/>
      <c r="M39147" s="472"/>
    </row>
    <row r="39148" spans="12:13" x14ac:dyDescent="0.25">
      <c r="L39148" s="472"/>
      <c r="M39148" s="472"/>
    </row>
    <row r="39149" spans="12:13" x14ac:dyDescent="0.25">
      <c r="L39149" s="472"/>
      <c r="M39149" s="472"/>
    </row>
    <row r="39221" spans="12:13" x14ac:dyDescent="0.25">
      <c r="L39221" s="472"/>
      <c r="M39221" s="472"/>
    </row>
    <row r="39222" spans="12:13" x14ac:dyDescent="0.25">
      <c r="L39222" s="472"/>
      <c r="M39222" s="472"/>
    </row>
    <row r="39223" spans="12:13" x14ac:dyDescent="0.25">
      <c r="L39223" s="472"/>
      <c r="M39223" s="472"/>
    </row>
    <row r="39295" spans="12:13" x14ac:dyDescent="0.25">
      <c r="L39295" s="472"/>
      <c r="M39295" s="472"/>
    </row>
    <row r="39296" spans="12:13" x14ac:dyDescent="0.25">
      <c r="L39296" s="472"/>
      <c r="M39296" s="472"/>
    </row>
    <row r="39297" spans="12:13" x14ac:dyDescent="0.25">
      <c r="L39297" s="472"/>
      <c r="M39297" s="472"/>
    </row>
    <row r="39369" spans="12:13" x14ac:dyDescent="0.25">
      <c r="L39369" s="472"/>
      <c r="M39369" s="472"/>
    </row>
    <row r="39370" spans="12:13" x14ac:dyDescent="0.25">
      <c r="L39370" s="472"/>
      <c r="M39370" s="472"/>
    </row>
    <row r="39371" spans="12:13" x14ac:dyDescent="0.25">
      <c r="L39371" s="472"/>
      <c r="M39371" s="472"/>
    </row>
    <row r="39443" spans="12:13" x14ac:dyDescent="0.25">
      <c r="L39443" s="472"/>
      <c r="M39443" s="472"/>
    </row>
    <row r="39444" spans="12:13" x14ac:dyDescent="0.25">
      <c r="L39444" s="472"/>
      <c r="M39444" s="472"/>
    </row>
    <row r="39445" spans="12:13" x14ac:dyDescent="0.25">
      <c r="L39445" s="472"/>
      <c r="M39445" s="472"/>
    </row>
    <row r="39517" spans="12:13" x14ac:dyDescent="0.25">
      <c r="L39517" s="472"/>
      <c r="M39517" s="472"/>
    </row>
    <row r="39518" spans="12:13" x14ac:dyDescent="0.25">
      <c r="L39518" s="472"/>
      <c r="M39518" s="472"/>
    </row>
    <row r="39519" spans="12:13" x14ac:dyDescent="0.25">
      <c r="L39519" s="472"/>
      <c r="M39519" s="472"/>
    </row>
    <row r="39591" spans="12:13" x14ac:dyDescent="0.25">
      <c r="L39591" s="472"/>
      <c r="M39591" s="472"/>
    </row>
    <row r="39592" spans="12:13" x14ac:dyDescent="0.25">
      <c r="L39592" s="472"/>
      <c r="M39592" s="472"/>
    </row>
    <row r="39593" spans="12:13" x14ac:dyDescent="0.25">
      <c r="L39593" s="472"/>
      <c r="M39593" s="472"/>
    </row>
    <row r="39665" spans="12:13" x14ac:dyDescent="0.25">
      <c r="L39665" s="472"/>
      <c r="M39665" s="472"/>
    </row>
    <row r="39666" spans="12:13" x14ac:dyDescent="0.25">
      <c r="L39666" s="472"/>
      <c r="M39666" s="472"/>
    </row>
    <row r="39667" spans="12:13" x14ac:dyDescent="0.25">
      <c r="L39667" s="472"/>
      <c r="M39667" s="472"/>
    </row>
    <row r="39739" spans="12:13" x14ac:dyDescent="0.25">
      <c r="L39739" s="472"/>
      <c r="M39739" s="472"/>
    </row>
    <row r="39740" spans="12:13" x14ac:dyDescent="0.25">
      <c r="L39740" s="472"/>
      <c r="M39740" s="472"/>
    </row>
    <row r="39741" spans="12:13" x14ac:dyDescent="0.25">
      <c r="L39741" s="472"/>
      <c r="M39741" s="472"/>
    </row>
    <row r="39813" spans="12:13" x14ac:dyDescent="0.25">
      <c r="L39813" s="472"/>
      <c r="M39813" s="472"/>
    </row>
    <row r="39814" spans="12:13" x14ac:dyDescent="0.25">
      <c r="L39814" s="472"/>
      <c r="M39814" s="472"/>
    </row>
    <row r="39815" spans="12:13" x14ac:dyDescent="0.25">
      <c r="L39815" s="472"/>
      <c r="M39815" s="472"/>
    </row>
    <row r="39887" spans="12:13" x14ac:dyDescent="0.25">
      <c r="L39887" s="472"/>
      <c r="M39887" s="472"/>
    </row>
    <row r="39888" spans="12:13" x14ac:dyDescent="0.25">
      <c r="L39888" s="472"/>
      <c r="M39888" s="472"/>
    </row>
    <row r="39889" spans="12:13" x14ac:dyDescent="0.25">
      <c r="L39889" s="472"/>
      <c r="M39889" s="472"/>
    </row>
    <row r="39961" spans="12:13" x14ac:dyDescent="0.25">
      <c r="L39961" s="472"/>
      <c r="M39961" s="472"/>
    </row>
    <row r="39962" spans="12:13" x14ac:dyDescent="0.25">
      <c r="L39962" s="472"/>
      <c r="M39962" s="472"/>
    </row>
    <row r="39963" spans="12:13" x14ac:dyDescent="0.25">
      <c r="L39963" s="472"/>
      <c r="M39963" s="472"/>
    </row>
    <row r="40035" spans="12:13" x14ac:dyDescent="0.25">
      <c r="L40035" s="472"/>
      <c r="M40035" s="472"/>
    </row>
    <row r="40036" spans="12:13" x14ac:dyDescent="0.25">
      <c r="L40036" s="472"/>
      <c r="M40036" s="472"/>
    </row>
    <row r="40037" spans="12:13" x14ac:dyDescent="0.25">
      <c r="L40037" s="472"/>
      <c r="M40037" s="472"/>
    </row>
    <row r="40109" spans="12:13" x14ac:dyDescent="0.25">
      <c r="L40109" s="472"/>
      <c r="M40109" s="472"/>
    </row>
    <row r="40110" spans="12:13" x14ac:dyDescent="0.25">
      <c r="L40110" s="472"/>
      <c r="M40110" s="472"/>
    </row>
    <row r="40111" spans="12:13" x14ac:dyDescent="0.25">
      <c r="L40111" s="472"/>
      <c r="M40111" s="472"/>
    </row>
    <row r="40183" spans="12:13" x14ac:dyDescent="0.25">
      <c r="L40183" s="472"/>
      <c r="M40183" s="472"/>
    </row>
    <row r="40184" spans="12:13" x14ac:dyDescent="0.25">
      <c r="L40184" s="472"/>
      <c r="M40184" s="472"/>
    </row>
    <row r="40185" spans="12:13" x14ac:dyDescent="0.25">
      <c r="L40185" s="472"/>
      <c r="M40185" s="472"/>
    </row>
    <row r="40257" spans="12:13" x14ac:dyDescent="0.25">
      <c r="L40257" s="472"/>
      <c r="M40257" s="472"/>
    </row>
    <row r="40258" spans="12:13" x14ac:dyDescent="0.25">
      <c r="L40258" s="472"/>
      <c r="M40258" s="472"/>
    </row>
    <row r="40259" spans="12:13" x14ac:dyDescent="0.25">
      <c r="L40259" s="472"/>
      <c r="M40259" s="472"/>
    </row>
    <row r="40331" spans="12:13" x14ac:dyDescent="0.25">
      <c r="L40331" s="472"/>
      <c r="M40331" s="472"/>
    </row>
    <row r="40332" spans="12:13" x14ac:dyDescent="0.25">
      <c r="L40332" s="472"/>
      <c r="M40332" s="472"/>
    </row>
    <row r="40333" spans="12:13" x14ac:dyDescent="0.25">
      <c r="L40333" s="472"/>
      <c r="M40333" s="472"/>
    </row>
    <row r="40405" spans="12:13" x14ac:dyDescent="0.25">
      <c r="L40405" s="472"/>
      <c r="M40405" s="472"/>
    </row>
    <row r="40406" spans="12:13" x14ac:dyDescent="0.25">
      <c r="L40406" s="472"/>
      <c r="M40406" s="472"/>
    </row>
    <row r="40407" spans="12:13" x14ac:dyDescent="0.25">
      <c r="L40407" s="472"/>
      <c r="M40407" s="472"/>
    </row>
    <row r="40479" spans="12:13" x14ac:dyDescent="0.25">
      <c r="L40479" s="472"/>
      <c r="M40479" s="472"/>
    </row>
    <row r="40480" spans="12:13" x14ac:dyDescent="0.25">
      <c r="L40480" s="472"/>
      <c r="M40480" s="472"/>
    </row>
    <row r="40481" spans="12:13" x14ac:dyDescent="0.25">
      <c r="L40481" s="472"/>
      <c r="M40481" s="472"/>
    </row>
    <row r="40553" spans="12:13" x14ac:dyDescent="0.25">
      <c r="L40553" s="472"/>
      <c r="M40553" s="472"/>
    </row>
    <row r="40554" spans="12:13" x14ac:dyDescent="0.25">
      <c r="L40554" s="472"/>
      <c r="M40554" s="472"/>
    </row>
    <row r="40555" spans="12:13" x14ac:dyDescent="0.25">
      <c r="L40555" s="472"/>
      <c r="M40555" s="472"/>
    </row>
    <row r="40627" spans="12:13" x14ac:dyDescent="0.25">
      <c r="L40627" s="472"/>
      <c r="M40627" s="472"/>
    </row>
    <row r="40628" spans="12:13" x14ac:dyDescent="0.25">
      <c r="L40628" s="472"/>
      <c r="M40628" s="472"/>
    </row>
    <row r="40629" spans="12:13" x14ac:dyDescent="0.25">
      <c r="L40629" s="472"/>
      <c r="M40629" s="472"/>
    </row>
    <row r="40701" spans="12:13" x14ac:dyDescent="0.25">
      <c r="L40701" s="472"/>
      <c r="M40701" s="472"/>
    </row>
    <row r="40702" spans="12:13" x14ac:dyDescent="0.25">
      <c r="L40702" s="472"/>
      <c r="M40702" s="472"/>
    </row>
    <row r="40703" spans="12:13" x14ac:dyDescent="0.25">
      <c r="L40703" s="472"/>
      <c r="M40703" s="472"/>
    </row>
    <row r="40775" spans="12:13" x14ac:dyDescent="0.25">
      <c r="L40775" s="472"/>
      <c r="M40775" s="472"/>
    </row>
    <row r="40776" spans="12:13" x14ac:dyDescent="0.25">
      <c r="L40776" s="472"/>
      <c r="M40776" s="472"/>
    </row>
    <row r="40777" spans="12:13" x14ac:dyDescent="0.25">
      <c r="L40777" s="472"/>
      <c r="M40777" s="472"/>
    </row>
    <row r="40849" spans="12:13" x14ac:dyDescent="0.25">
      <c r="L40849" s="472"/>
      <c r="M40849" s="472"/>
    </row>
    <row r="40850" spans="12:13" x14ac:dyDescent="0.25">
      <c r="L40850" s="472"/>
      <c r="M40850" s="472"/>
    </row>
    <row r="40851" spans="12:13" x14ac:dyDescent="0.25">
      <c r="L40851" s="472"/>
      <c r="M40851" s="472"/>
    </row>
    <row r="40923" spans="12:13" x14ac:dyDescent="0.25">
      <c r="L40923" s="472"/>
      <c r="M40923" s="472"/>
    </row>
    <row r="40924" spans="12:13" x14ac:dyDescent="0.25">
      <c r="L40924" s="472"/>
      <c r="M40924" s="472"/>
    </row>
    <row r="40925" spans="12:13" x14ac:dyDescent="0.25">
      <c r="L40925" s="472"/>
      <c r="M40925" s="472"/>
    </row>
    <row r="40997" spans="12:13" x14ac:dyDescent="0.25">
      <c r="L40997" s="472"/>
      <c r="M40997" s="472"/>
    </row>
    <row r="40998" spans="12:13" x14ac:dyDescent="0.25">
      <c r="L40998" s="472"/>
      <c r="M40998" s="472"/>
    </row>
    <row r="40999" spans="12:13" x14ac:dyDescent="0.25">
      <c r="L40999" s="472"/>
      <c r="M40999" s="472"/>
    </row>
    <row r="41071" spans="12:13" x14ac:dyDescent="0.25">
      <c r="L41071" s="472"/>
      <c r="M41071" s="472"/>
    </row>
    <row r="41072" spans="12:13" x14ac:dyDescent="0.25">
      <c r="L41072" s="472"/>
      <c r="M41072" s="472"/>
    </row>
    <row r="41073" spans="12:13" x14ac:dyDescent="0.25">
      <c r="L41073" s="472"/>
      <c r="M41073" s="472"/>
    </row>
    <row r="41145" spans="12:13" x14ac:dyDescent="0.25">
      <c r="L41145" s="472"/>
      <c r="M41145" s="472"/>
    </row>
    <row r="41146" spans="12:13" x14ac:dyDescent="0.25">
      <c r="L41146" s="472"/>
      <c r="M41146" s="472"/>
    </row>
    <row r="41147" spans="12:13" x14ac:dyDescent="0.25">
      <c r="L41147" s="472"/>
      <c r="M41147" s="472"/>
    </row>
    <row r="41219" spans="12:13" x14ac:dyDescent="0.25">
      <c r="L41219" s="472"/>
      <c r="M41219" s="472"/>
    </row>
    <row r="41220" spans="12:13" x14ac:dyDescent="0.25">
      <c r="L41220" s="472"/>
      <c r="M41220" s="472"/>
    </row>
    <row r="41221" spans="12:13" x14ac:dyDescent="0.25">
      <c r="L41221" s="472"/>
      <c r="M41221" s="472"/>
    </row>
    <row r="41293" spans="12:13" x14ac:dyDescent="0.25">
      <c r="L41293" s="472"/>
      <c r="M41293" s="472"/>
    </row>
    <row r="41294" spans="12:13" x14ac:dyDescent="0.25">
      <c r="L41294" s="472"/>
      <c r="M41294" s="472"/>
    </row>
    <row r="41295" spans="12:13" x14ac:dyDescent="0.25">
      <c r="L41295" s="472"/>
      <c r="M41295" s="472"/>
    </row>
    <row r="41367" spans="12:13" x14ac:dyDescent="0.25">
      <c r="L41367" s="472"/>
      <c r="M41367" s="472"/>
    </row>
    <row r="41368" spans="12:13" x14ac:dyDescent="0.25">
      <c r="L41368" s="472"/>
      <c r="M41368" s="472"/>
    </row>
    <row r="41369" spans="12:13" x14ac:dyDescent="0.25">
      <c r="L41369" s="472"/>
      <c r="M41369" s="472"/>
    </row>
    <row r="41441" spans="12:13" x14ac:dyDescent="0.25">
      <c r="L41441" s="472"/>
      <c r="M41441" s="472"/>
    </row>
    <row r="41442" spans="12:13" x14ac:dyDescent="0.25">
      <c r="L41442" s="472"/>
      <c r="M41442" s="472"/>
    </row>
    <row r="41443" spans="12:13" x14ac:dyDescent="0.25">
      <c r="L41443" s="472"/>
      <c r="M41443" s="472"/>
    </row>
    <row r="41515" spans="12:13" x14ac:dyDescent="0.25">
      <c r="L41515" s="472"/>
      <c r="M41515" s="472"/>
    </row>
    <row r="41516" spans="12:13" x14ac:dyDescent="0.25">
      <c r="L41516" s="472"/>
      <c r="M41516" s="472"/>
    </row>
    <row r="41517" spans="12:13" x14ac:dyDescent="0.25">
      <c r="L41517" s="472"/>
      <c r="M41517" s="472"/>
    </row>
    <row r="41589" spans="12:13" x14ac:dyDescent="0.25">
      <c r="L41589" s="472"/>
      <c r="M41589" s="472"/>
    </row>
    <row r="41590" spans="12:13" x14ac:dyDescent="0.25">
      <c r="L41590" s="472"/>
      <c r="M41590" s="472"/>
    </row>
    <row r="41591" spans="12:13" x14ac:dyDescent="0.25">
      <c r="L41591" s="472"/>
      <c r="M41591" s="472"/>
    </row>
    <row r="41663" spans="12:13" x14ac:dyDescent="0.25">
      <c r="L41663" s="472"/>
      <c r="M41663" s="472"/>
    </row>
    <row r="41664" spans="12:13" x14ac:dyDescent="0.25">
      <c r="L41664" s="472"/>
      <c r="M41664" s="472"/>
    </row>
    <row r="41665" spans="12:13" x14ac:dyDescent="0.25">
      <c r="L41665" s="472"/>
      <c r="M41665" s="472"/>
    </row>
    <row r="41737" spans="12:13" x14ac:dyDescent="0.25">
      <c r="L41737" s="472"/>
      <c r="M41737" s="472"/>
    </row>
    <row r="41738" spans="12:13" x14ac:dyDescent="0.25">
      <c r="L41738" s="472"/>
      <c r="M41738" s="472"/>
    </row>
    <row r="41739" spans="12:13" x14ac:dyDescent="0.25">
      <c r="L41739" s="472"/>
      <c r="M41739" s="472"/>
    </row>
    <row r="41811" spans="12:13" x14ac:dyDescent="0.25">
      <c r="L41811" s="472"/>
      <c r="M41811" s="472"/>
    </row>
    <row r="41812" spans="12:13" x14ac:dyDescent="0.25">
      <c r="L41812" s="472"/>
      <c r="M41812" s="472"/>
    </row>
    <row r="41813" spans="12:13" x14ac:dyDescent="0.25">
      <c r="L41813" s="472"/>
      <c r="M41813" s="472"/>
    </row>
    <row r="41885" spans="12:13" x14ac:dyDescent="0.25">
      <c r="L41885" s="472"/>
      <c r="M41885" s="472"/>
    </row>
    <row r="41886" spans="12:13" x14ac:dyDescent="0.25">
      <c r="L41886" s="472"/>
      <c r="M41886" s="472"/>
    </row>
    <row r="41887" spans="12:13" x14ac:dyDescent="0.25">
      <c r="L41887" s="472"/>
      <c r="M41887" s="472"/>
    </row>
    <row r="41959" spans="12:13" x14ac:dyDescent="0.25">
      <c r="L41959" s="472"/>
      <c r="M41959" s="472"/>
    </row>
    <row r="41960" spans="12:13" x14ac:dyDescent="0.25">
      <c r="L41960" s="472"/>
      <c r="M41960" s="472"/>
    </row>
    <row r="41961" spans="12:13" x14ac:dyDescent="0.25">
      <c r="L41961" s="472"/>
      <c r="M41961" s="472"/>
    </row>
    <row r="42033" spans="12:13" x14ac:dyDescent="0.25">
      <c r="L42033" s="472"/>
      <c r="M42033" s="472"/>
    </row>
    <row r="42034" spans="12:13" x14ac:dyDescent="0.25">
      <c r="L42034" s="472"/>
      <c r="M42034" s="472"/>
    </row>
    <row r="42035" spans="12:13" x14ac:dyDescent="0.25">
      <c r="L42035" s="472"/>
      <c r="M42035" s="472"/>
    </row>
    <row r="42107" spans="12:13" x14ac:dyDescent="0.25">
      <c r="L42107" s="472"/>
      <c r="M42107" s="472"/>
    </row>
    <row r="42108" spans="12:13" x14ac:dyDescent="0.25">
      <c r="L42108" s="472"/>
      <c r="M42108" s="472"/>
    </row>
    <row r="42109" spans="12:13" x14ac:dyDescent="0.25">
      <c r="L42109" s="472"/>
      <c r="M42109" s="472"/>
    </row>
    <row r="42181" spans="12:13" x14ac:dyDescent="0.25">
      <c r="L42181" s="472"/>
      <c r="M42181" s="472"/>
    </row>
    <row r="42182" spans="12:13" x14ac:dyDescent="0.25">
      <c r="L42182" s="472"/>
      <c r="M42182" s="472"/>
    </row>
    <row r="42183" spans="12:13" x14ac:dyDescent="0.25">
      <c r="L42183" s="472"/>
      <c r="M42183" s="472"/>
    </row>
    <row r="42255" spans="12:13" x14ac:dyDescent="0.25">
      <c r="L42255" s="472"/>
      <c r="M42255" s="472"/>
    </row>
    <row r="42256" spans="12:13" x14ac:dyDescent="0.25">
      <c r="L42256" s="472"/>
      <c r="M42256" s="472"/>
    </row>
    <row r="42257" spans="12:13" x14ac:dyDescent="0.25">
      <c r="L42257" s="472"/>
      <c r="M42257" s="472"/>
    </row>
    <row r="42329" spans="12:13" x14ac:dyDescent="0.25">
      <c r="L42329" s="472"/>
      <c r="M42329" s="472"/>
    </row>
    <row r="42330" spans="12:13" x14ac:dyDescent="0.25">
      <c r="L42330" s="472"/>
      <c r="M42330" s="472"/>
    </row>
    <row r="42331" spans="12:13" x14ac:dyDescent="0.25">
      <c r="L42331" s="472"/>
      <c r="M42331" s="472"/>
    </row>
    <row r="42403" spans="12:13" x14ac:dyDescent="0.25">
      <c r="L42403" s="472"/>
      <c r="M42403" s="472"/>
    </row>
    <row r="42404" spans="12:13" x14ac:dyDescent="0.25">
      <c r="L42404" s="472"/>
      <c r="M42404" s="472"/>
    </row>
    <row r="42405" spans="12:13" x14ac:dyDescent="0.25">
      <c r="L42405" s="472"/>
      <c r="M42405" s="472"/>
    </row>
    <row r="42477" spans="12:13" x14ac:dyDescent="0.25">
      <c r="L42477" s="472"/>
      <c r="M42477" s="472"/>
    </row>
    <row r="42478" spans="12:13" x14ac:dyDescent="0.25">
      <c r="L42478" s="472"/>
      <c r="M42478" s="472"/>
    </row>
    <row r="42479" spans="12:13" x14ac:dyDescent="0.25">
      <c r="L42479" s="472"/>
      <c r="M42479" s="472"/>
    </row>
    <row r="42551" spans="12:13" x14ac:dyDescent="0.25">
      <c r="L42551" s="472"/>
      <c r="M42551" s="472"/>
    </row>
    <row r="42552" spans="12:13" x14ac:dyDescent="0.25">
      <c r="L42552" s="472"/>
      <c r="M42552" s="472"/>
    </row>
    <row r="42553" spans="12:13" x14ac:dyDescent="0.25">
      <c r="L42553" s="472"/>
      <c r="M42553" s="472"/>
    </row>
    <row r="42625" spans="12:13" x14ac:dyDescent="0.25">
      <c r="L42625" s="472"/>
      <c r="M42625" s="472"/>
    </row>
    <row r="42626" spans="12:13" x14ac:dyDescent="0.25">
      <c r="L42626" s="472"/>
      <c r="M42626" s="472"/>
    </row>
    <row r="42627" spans="12:13" x14ac:dyDescent="0.25">
      <c r="L42627" s="472"/>
      <c r="M42627" s="472"/>
    </row>
    <row r="42699" spans="12:13" x14ac:dyDescent="0.25">
      <c r="L42699" s="472"/>
      <c r="M42699" s="472"/>
    </row>
    <row r="42700" spans="12:13" x14ac:dyDescent="0.25">
      <c r="L42700" s="472"/>
      <c r="M42700" s="472"/>
    </row>
    <row r="42701" spans="12:13" x14ac:dyDescent="0.25">
      <c r="L42701" s="472"/>
      <c r="M42701" s="472"/>
    </row>
    <row r="42773" spans="12:13" x14ac:dyDescent="0.25">
      <c r="L42773" s="472"/>
      <c r="M42773" s="472"/>
    </row>
    <row r="42774" spans="12:13" x14ac:dyDescent="0.25">
      <c r="L42774" s="472"/>
      <c r="M42774" s="472"/>
    </row>
    <row r="42775" spans="12:13" x14ac:dyDescent="0.25">
      <c r="L42775" s="472"/>
      <c r="M42775" s="472"/>
    </row>
    <row r="42847" spans="12:13" x14ac:dyDescent="0.25">
      <c r="L42847" s="472"/>
      <c r="M42847" s="472"/>
    </row>
    <row r="42848" spans="12:13" x14ac:dyDescent="0.25">
      <c r="L42848" s="472"/>
      <c r="M42848" s="472"/>
    </row>
    <row r="42849" spans="12:13" x14ac:dyDescent="0.25">
      <c r="L42849" s="472"/>
      <c r="M42849" s="472"/>
    </row>
    <row r="42921" spans="12:13" x14ac:dyDescent="0.25">
      <c r="L42921" s="472"/>
      <c r="M42921" s="472"/>
    </row>
    <row r="42922" spans="12:13" x14ac:dyDescent="0.25">
      <c r="L42922" s="472"/>
      <c r="M42922" s="472"/>
    </row>
    <row r="42923" spans="12:13" x14ac:dyDescent="0.25">
      <c r="L42923" s="472"/>
      <c r="M42923" s="472"/>
    </row>
    <row r="42995" spans="12:13" x14ac:dyDescent="0.25">
      <c r="L42995" s="472"/>
      <c r="M42995" s="472"/>
    </row>
    <row r="42996" spans="12:13" x14ac:dyDescent="0.25">
      <c r="L42996" s="472"/>
      <c r="M42996" s="472"/>
    </row>
    <row r="42997" spans="12:13" x14ac:dyDescent="0.25">
      <c r="L42997" s="472"/>
      <c r="M42997" s="472"/>
    </row>
    <row r="43069" spans="12:13" x14ac:dyDescent="0.25">
      <c r="L43069" s="472"/>
      <c r="M43069" s="472"/>
    </row>
    <row r="43070" spans="12:13" x14ac:dyDescent="0.25">
      <c r="L43070" s="472"/>
      <c r="M43070" s="472"/>
    </row>
    <row r="43071" spans="12:13" x14ac:dyDescent="0.25">
      <c r="L43071" s="472"/>
      <c r="M43071" s="472"/>
    </row>
    <row r="43143" spans="12:13" x14ac:dyDescent="0.25">
      <c r="L43143" s="472"/>
      <c r="M43143" s="472"/>
    </row>
    <row r="43144" spans="12:13" x14ac:dyDescent="0.25">
      <c r="L43144" s="472"/>
      <c r="M43144" s="472"/>
    </row>
    <row r="43145" spans="12:13" x14ac:dyDescent="0.25">
      <c r="L43145" s="472"/>
      <c r="M43145" s="472"/>
    </row>
    <row r="43217" spans="12:13" x14ac:dyDescent="0.25">
      <c r="L43217" s="472"/>
      <c r="M43217" s="472"/>
    </row>
    <row r="43218" spans="12:13" x14ac:dyDescent="0.25">
      <c r="L43218" s="472"/>
      <c r="M43218" s="472"/>
    </row>
    <row r="43219" spans="12:13" x14ac:dyDescent="0.25">
      <c r="L43219" s="472"/>
      <c r="M43219" s="472"/>
    </row>
    <row r="43291" spans="12:13" x14ac:dyDescent="0.25">
      <c r="L43291" s="472"/>
      <c r="M43291" s="472"/>
    </row>
    <row r="43292" spans="12:13" x14ac:dyDescent="0.25">
      <c r="L43292" s="472"/>
      <c r="M43292" s="472"/>
    </row>
    <row r="43293" spans="12:13" x14ac:dyDescent="0.25">
      <c r="L43293" s="472"/>
      <c r="M43293" s="472"/>
    </row>
    <row r="43365" spans="12:13" x14ac:dyDescent="0.25">
      <c r="L43365" s="472"/>
      <c r="M43365" s="472"/>
    </row>
    <row r="43366" spans="12:13" x14ac:dyDescent="0.25">
      <c r="L43366" s="472"/>
      <c r="M43366" s="472"/>
    </row>
    <row r="43367" spans="12:13" x14ac:dyDescent="0.25">
      <c r="L43367" s="472"/>
      <c r="M43367" s="472"/>
    </row>
    <row r="43439" spans="12:13" x14ac:dyDescent="0.25">
      <c r="L43439" s="472"/>
      <c r="M43439" s="472"/>
    </row>
    <row r="43440" spans="12:13" x14ac:dyDescent="0.25">
      <c r="L43440" s="472"/>
      <c r="M43440" s="472"/>
    </row>
    <row r="43441" spans="12:13" x14ac:dyDescent="0.25">
      <c r="L43441" s="472"/>
      <c r="M43441" s="472"/>
    </row>
    <row r="43513" spans="12:13" x14ac:dyDescent="0.25">
      <c r="L43513" s="472"/>
      <c r="M43513" s="472"/>
    </row>
    <row r="43514" spans="12:13" x14ac:dyDescent="0.25">
      <c r="L43514" s="472"/>
      <c r="M43514" s="472"/>
    </row>
    <row r="43515" spans="12:13" x14ac:dyDescent="0.25">
      <c r="L43515" s="472"/>
      <c r="M43515" s="472"/>
    </row>
    <row r="43587" spans="12:13" x14ac:dyDescent="0.25">
      <c r="L43587" s="472"/>
      <c r="M43587" s="472"/>
    </row>
    <row r="43588" spans="12:13" x14ac:dyDescent="0.25">
      <c r="L43588" s="472"/>
      <c r="M43588" s="472"/>
    </row>
    <row r="43589" spans="12:13" x14ac:dyDescent="0.25">
      <c r="L43589" s="472"/>
      <c r="M43589" s="472"/>
    </row>
    <row r="43661" spans="12:13" x14ac:dyDescent="0.25">
      <c r="L43661" s="472"/>
      <c r="M43661" s="472"/>
    </row>
    <row r="43662" spans="12:13" x14ac:dyDescent="0.25">
      <c r="L43662" s="472"/>
      <c r="M43662" s="472"/>
    </row>
    <row r="43663" spans="12:13" x14ac:dyDescent="0.25">
      <c r="L43663" s="472"/>
      <c r="M43663" s="472"/>
    </row>
    <row r="43735" spans="12:13" x14ac:dyDescent="0.25">
      <c r="L43735" s="472"/>
      <c r="M43735" s="472"/>
    </row>
    <row r="43736" spans="12:13" x14ac:dyDescent="0.25">
      <c r="L43736" s="472"/>
      <c r="M43736" s="472"/>
    </row>
    <row r="43737" spans="12:13" x14ac:dyDescent="0.25">
      <c r="L43737" s="472"/>
      <c r="M43737" s="472"/>
    </row>
    <row r="43809" spans="12:13" x14ac:dyDescent="0.25">
      <c r="L43809" s="472"/>
      <c r="M43809" s="472"/>
    </row>
    <row r="43810" spans="12:13" x14ac:dyDescent="0.25">
      <c r="L43810" s="472"/>
      <c r="M43810" s="472"/>
    </row>
    <row r="43811" spans="12:13" x14ac:dyDescent="0.25">
      <c r="L43811" s="472"/>
      <c r="M43811" s="472"/>
    </row>
    <row r="43883" spans="12:13" x14ac:dyDescent="0.25">
      <c r="L43883" s="472"/>
      <c r="M43883" s="472"/>
    </row>
    <row r="43884" spans="12:13" x14ac:dyDescent="0.25">
      <c r="L43884" s="472"/>
      <c r="M43884" s="472"/>
    </row>
    <row r="43885" spans="12:13" x14ac:dyDescent="0.25">
      <c r="L43885" s="472"/>
      <c r="M43885" s="472"/>
    </row>
    <row r="43957" spans="12:13" x14ac:dyDescent="0.25">
      <c r="L43957" s="472"/>
      <c r="M43957" s="472"/>
    </row>
    <row r="43958" spans="12:13" x14ac:dyDescent="0.25">
      <c r="L43958" s="472"/>
      <c r="M43958" s="472"/>
    </row>
    <row r="43959" spans="12:13" x14ac:dyDescent="0.25">
      <c r="L43959" s="472"/>
      <c r="M43959" s="472"/>
    </row>
    <row r="44031" spans="12:13" x14ac:dyDescent="0.25">
      <c r="L44031" s="472"/>
      <c r="M44031" s="472"/>
    </row>
    <row r="44032" spans="12:13" x14ac:dyDescent="0.25">
      <c r="L44032" s="472"/>
      <c r="M44032" s="472"/>
    </row>
    <row r="44033" spans="12:13" x14ac:dyDescent="0.25">
      <c r="L44033" s="472"/>
      <c r="M44033" s="472"/>
    </row>
    <row r="44105" spans="12:13" x14ac:dyDescent="0.25">
      <c r="L44105" s="472"/>
      <c r="M44105" s="472"/>
    </row>
    <row r="44106" spans="12:13" x14ac:dyDescent="0.25">
      <c r="L44106" s="472"/>
      <c r="M44106" s="472"/>
    </row>
    <row r="44107" spans="12:13" x14ac:dyDescent="0.25">
      <c r="L44107" s="472"/>
      <c r="M44107" s="472"/>
    </row>
    <row r="44179" spans="12:13" x14ac:dyDescent="0.25">
      <c r="L44179" s="472"/>
      <c r="M44179" s="472"/>
    </row>
    <row r="44180" spans="12:13" x14ac:dyDescent="0.25">
      <c r="L44180" s="472"/>
      <c r="M44180" s="472"/>
    </row>
    <row r="44181" spans="12:13" x14ac:dyDescent="0.25">
      <c r="L44181" s="472"/>
      <c r="M44181" s="472"/>
    </row>
    <row r="44253" spans="12:13" x14ac:dyDescent="0.25">
      <c r="L44253" s="472"/>
      <c r="M44253" s="472"/>
    </row>
    <row r="44254" spans="12:13" x14ac:dyDescent="0.25">
      <c r="L44254" s="472"/>
      <c r="M44254" s="472"/>
    </row>
    <row r="44255" spans="12:13" x14ac:dyDescent="0.25">
      <c r="L44255" s="472"/>
      <c r="M44255" s="472"/>
    </row>
    <row r="44327" spans="12:13" x14ac:dyDescent="0.25">
      <c r="L44327" s="472"/>
      <c r="M44327" s="472"/>
    </row>
    <row r="44328" spans="12:13" x14ac:dyDescent="0.25">
      <c r="L44328" s="472"/>
      <c r="M44328" s="472"/>
    </row>
    <row r="44329" spans="12:13" x14ac:dyDescent="0.25">
      <c r="L44329" s="472"/>
      <c r="M44329" s="472"/>
    </row>
    <row r="44401" spans="12:13" x14ac:dyDescent="0.25">
      <c r="L44401" s="472"/>
      <c r="M44401" s="472"/>
    </row>
    <row r="44402" spans="12:13" x14ac:dyDescent="0.25">
      <c r="L44402" s="472"/>
      <c r="M44402" s="472"/>
    </row>
    <row r="44403" spans="12:13" x14ac:dyDescent="0.25">
      <c r="L44403" s="472"/>
      <c r="M44403" s="472"/>
    </row>
    <row r="44475" spans="12:13" x14ac:dyDescent="0.25">
      <c r="L44475" s="472"/>
      <c r="M44475" s="472"/>
    </row>
    <row r="44476" spans="12:13" x14ac:dyDescent="0.25">
      <c r="L44476" s="472"/>
      <c r="M44476" s="472"/>
    </row>
    <row r="44477" spans="12:13" x14ac:dyDescent="0.25">
      <c r="L44477" s="472"/>
      <c r="M44477" s="472"/>
    </row>
    <row r="44549" spans="12:13" x14ac:dyDescent="0.25">
      <c r="L44549" s="472"/>
      <c r="M44549" s="472"/>
    </row>
    <row r="44550" spans="12:13" x14ac:dyDescent="0.25">
      <c r="L44550" s="472"/>
      <c r="M44550" s="472"/>
    </row>
    <row r="44551" spans="12:13" x14ac:dyDescent="0.25">
      <c r="L44551" s="472"/>
      <c r="M44551" s="472"/>
    </row>
    <row r="44623" spans="12:13" x14ac:dyDescent="0.25">
      <c r="L44623" s="472"/>
      <c r="M44623" s="472"/>
    </row>
    <row r="44624" spans="12:13" x14ac:dyDescent="0.25">
      <c r="L44624" s="472"/>
      <c r="M44624" s="472"/>
    </row>
    <row r="44625" spans="12:13" x14ac:dyDescent="0.25">
      <c r="L44625" s="472"/>
      <c r="M44625" s="472"/>
    </row>
    <row r="44697" spans="12:13" x14ac:dyDescent="0.25">
      <c r="L44697" s="472"/>
      <c r="M44697" s="472"/>
    </row>
    <row r="44698" spans="12:13" x14ac:dyDescent="0.25">
      <c r="L44698" s="472"/>
      <c r="M44698" s="472"/>
    </row>
    <row r="44699" spans="12:13" x14ac:dyDescent="0.25">
      <c r="L44699" s="472"/>
      <c r="M44699" s="472"/>
    </row>
    <row r="44771" spans="12:13" x14ac:dyDescent="0.25">
      <c r="L44771" s="472"/>
      <c r="M44771" s="472"/>
    </row>
    <row r="44772" spans="12:13" x14ac:dyDescent="0.25">
      <c r="L44772" s="472"/>
      <c r="M44772" s="472"/>
    </row>
    <row r="44773" spans="12:13" x14ac:dyDescent="0.25">
      <c r="L44773" s="472"/>
      <c r="M44773" s="472"/>
    </row>
    <row r="44845" spans="12:13" x14ac:dyDescent="0.25">
      <c r="L44845" s="472"/>
      <c r="M44845" s="472"/>
    </row>
    <row r="44846" spans="12:13" x14ac:dyDescent="0.25">
      <c r="L44846" s="472"/>
      <c r="M44846" s="472"/>
    </row>
    <row r="44847" spans="12:13" x14ac:dyDescent="0.25">
      <c r="L44847" s="472"/>
      <c r="M44847" s="472"/>
    </row>
    <row r="44919" spans="12:13" x14ac:dyDescent="0.25">
      <c r="L44919" s="472"/>
      <c r="M44919" s="472"/>
    </row>
    <row r="44920" spans="12:13" x14ac:dyDescent="0.25">
      <c r="L44920" s="472"/>
      <c r="M44920" s="472"/>
    </row>
    <row r="44921" spans="12:13" x14ac:dyDescent="0.25">
      <c r="L44921" s="472"/>
      <c r="M44921" s="472"/>
    </row>
    <row r="44993" spans="12:13" x14ac:dyDescent="0.25">
      <c r="L44993" s="472"/>
      <c r="M44993" s="472"/>
    </row>
    <row r="44994" spans="12:13" x14ac:dyDescent="0.25">
      <c r="L44994" s="472"/>
      <c r="M44994" s="472"/>
    </row>
    <row r="44995" spans="12:13" x14ac:dyDescent="0.25">
      <c r="L44995" s="472"/>
      <c r="M44995" s="472"/>
    </row>
    <row r="45067" spans="12:13" x14ac:dyDescent="0.25">
      <c r="L45067" s="472"/>
      <c r="M45067" s="472"/>
    </row>
    <row r="45068" spans="12:13" x14ac:dyDescent="0.25">
      <c r="L45068" s="472"/>
      <c r="M45068" s="472"/>
    </row>
    <row r="45069" spans="12:13" x14ac:dyDescent="0.25">
      <c r="L45069" s="472"/>
      <c r="M45069" s="472"/>
    </row>
    <row r="45141" spans="12:13" x14ac:dyDescent="0.25">
      <c r="L45141" s="472"/>
      <c r="M45141" s="472"/>
    </row>
    <row r="45142" spans="12:13" x14ac:dyDescent="0.25">
      <c r="L45142" s="472"/>
      <c r="M45142" s="472"/>
    </row>
    <row r="45143" spans="12:13" x14ac:dyDescent="0.25">
      <c r="L45143" s="472"/>
      <c r="M45143" s="472"/>
    </row>
    <row r="45215" spans="12:13" x14ac:dyDescent="0.25">
      <c r="L45215" s="472"/>
      <c r="M45215" s="472"/>
    </row>
    <row r="45216" spans="12:13" x14ac:dyDescent="0.25">
      <c r="L45216" s="472"/>
      <c r="M45216" s="472"/>
    </row>
    <row r="45217" spans="12:13" x14ac:dyDescent="0.25">
      <c r="L45217" s="472"/>
      <c r="M45217" s="472"/>
    </row>
    <row r="45289" spans="12:13" x14ac:dyDescent="0.25">
      <c r="L45289" s="472"/>
      <c r="M45289" s="472"/>
    </row>
    <row r="45290" spans="12:13" x14ac:dyDescent="0.25">
      <c r="L45290" s="472"/>
      <c r="M45290" s="472"/>
    </row>
    <row r="45291" spans="12:13" x14ac:dyDescent="0.25">
      <c r="L45291" s="472"/>
      <c r="M45291" s="472"/>
    </row>
    <row r="45363" spans="12:13" x14ac:dyDescent="0.25">
      <c r="L45363" s="472"/>
      <c r="M45363" s="472"/>
    </row>
    <row r="45364" spans="12:13" x14ac:dyDescent="0.25">
      <c r="L45364" s="472"/>
      <c r="M45364" s="472"/>
    </row>
    <row r="45365" spans="12:13" x14ac:dyDescent="0.25">
      <c r="L45365" s="472"/>
      <c r="M45365" s="472"/>
    </row>
    <row r="45437" spans="12:13" x14ac:dyDescent="0.25">
      <c r="L45437" s="472"/>
      <c r="M45437" s="472"/>
    </row>
    <row r="45438" spans="12:13" x14ac:dyDescent="0.25">
      <c r="L45438" s="472"/>
      <c r="M45438" s="472"/>
    </row>
    <row r="45439" spans="12:13" x14ac:dyDescent="0.25">
      <c r="L45439" s="472"/>
      <c r="M45439" s="472"/>
    </row>
    <row r="45511" spans="12:13" x14ac:dyDescent="0.25">
      <c r="L45511" s="472"/>
      <c r="M45511" s="472"/>
    </row>
    <row r="45512" spans="12:13" x14ac:dyDescent="0.25">
      <c r="L45512" s="472"/>
      <c r="M45512" s="472"/>
    </row>
    <row r="45513" spans="12:13" x14ac:dyDescent="0.25">
      <c r="L45513" s="472"/>
      <c r="M45513" s="472"/>
    </row>
    <row r="45585" spans="12:13" x14ac:dyDescent="0.25">
      <c r="L45585" s="472"/>
      <c r="M45585" s="472"/>
    </row>
    <row r="45586" spans="12:13" x14ac:dyDescent="0.25">
      <c r="L45586" s="472"/>
      <c r="M45586" s="472"/>
    </row>
    <row r="45587" spans="12:13" x14ac:dyDescent="0.25">
      <c r="L45587" s="472"/>
      <c r="M45587" s="472"/>
    </row>
    <row r="45659" spans="12:13" x14ac:dyDescent="0.25">
      <c r="L45659" s="472"/>
      <c r="M45659" s="472"/>
    </row>
    <row r="45660" spans="12:13" x14ac:dyDescent="0.25">
      <c r="L45660" s="472"/>
      <c r="M45660" s="472"/>
    </row>
    <row r="45661" spans="12:13" x14ac:dyDescent="0.25">
      <c r="L45661" s="472"/>
      <c r="M45661" s="472"/>
    </row>
    <row r="45733" spans="12:13" x14ac:dyDescent="0.25">
      <c r="L45733" s="472"/>
      <c r="M45733" s="472"/>
    </row>
    <row r="45734" spans="12:13" x14ac:dyDescent="0.25">
      <c r="L45734" s="472"/>
      <c r="M45734" s="472"/>
    </row>
    <row r="45735" spans="12:13" x14ac:dyDescent="0.25">
      <c r="L45735" s="472"/>
      <c r="M45735" s="472"/>
    </row>
    <row r="45807" spans="12:13" x14ac:dyDescent="0.25">
      <c r="L45807" s="472"/>
      <c r="M45807" s="472"/>
    </row>
    <row r="45808" spans="12:13" x14ac:dyDescent="0.25">
      <c r="L45808" s="472"/>
      <c r="M45808" s="472"/>
    </row>
    <row r="45809" spans="12:13" x14ac:dyDescent="0.25">
      <c r="L45809" s="472"/>
      <c r="M45809" s="472"/>
    </row>
    <row r="45881" spans="12:13" x14ac:dyDescent="0.25">
      <c r="L45881" s="472"/>
      <c r="M45881" s="472"/>
    </row>
    <row r="45882" spans="12:13" x14ac:dyDescent="0.25">
      <c r="L45882" s="472"/>
      <c r="M45882" s="472"/>
    </row>
    <row r="45883" spans="12:13" x14ac:dyDescent="0.25">
      <c r="L45883" s="472"/>
      <c r="M45883" s="472"/>
    </row>
    <row r="45955" spans="12:13" x14ac:dyDescent="0.25">
      <c r="L45955" s="472"/>
      <c r="M45955" s="472"/>
    </row>
    <row r="45956" spans="12:13" x14ac:dyDescent="0.25">
      <c r="L45956" s="472"/>
      <c r="M45956" s="472"/>
    </row>
    <row r="45957" spans="12:13" x14ac:dyDescent="0.25">
      <c r="L45957" s="472"/>
      <c r="M45957" s="472"/>
    </row>
    <row r="46029" spans="12:13" x14ac:dyDescent="0.25">
      <c r="L46029" s="472"/>
      <c r="M46029" s="472"/>
    </row>
    <row r="46030" spans="12:13" x14ac:dyDescent="0.25">
      <c r="L46030" s="472"/>
      <c r="M46030" s="472"/>
    </row>
    <row r="46031" spans="12:13" x14ac:dyDescent="0.25">
      <c r="L46031" s="472"/>
      <c r="M46031" s="472"/>
    </row>
    <row r="46103" spans="12:13" x14ac:dyDescent="0.25">
      <c r="L46103" s="472"/>
      <c r="M46103" s="472"/>
    </row>
    <row r="46104" spans="12:13" x14ac:dyDescent="0.25">
      <c r="L46104" s="472"/>
      <c r="M46104" s="472"/>
    </row>
    <row r="46105" spans="12:13" x14ac:dyDescent="0.25">
      <c r="L46105" s="472"/>
      <c r="M46105" s="472"/>
    </row>
    <row r="46177" spans="12:13" x14ac:dyDescent="0.25">
      <c r="L46177" s="472"/>
      <c r="M46177" s="472"/>
    </row>
    <row r="46178" spans="12:13" x14ac:dyDescent="0.25">
      <c r="L46178" s="472"/>
      <c r="M46178" s="472"/>
    </row>
    <row r="46179" spans="12:13" x14ac:dyDescent="0.25">
      <c r="L46179" s="472"/>
      <c r="M46179" s="472"/>
    </row>
    <row r="46251" spans="12:13" x14ac:dyDescent="0.25">
      <c r="L46251" s="472"/>
      <c r="M46251" s="472"/>
    </row>
    <row r="46252" spans="12:13" x14ac:dyDescent="0.25">
      <c r="L46252" s="472"/>
      <c r="M46252" s="472"/>
    </row>
    <row r="46253" spans="12:13" x14ac:dyDescent="0.25">
      <c r="L46253" s="472"/>
      <c r="M46253" s="472"/>
    </row>
    <row r="46325" spans="12:13" x14ac:dyDescent="0.25">
      <c r="L46325" s="472"/>
      <c r="M46325" s="472"/>
    </row>
    <row r="46326" spans="12:13" x14ac:dyDescent="0.25">
      <c r="L46326" s="472"/>
      <c r="M46326" s="472"/>
    </row>
    <row r="46327" spans="12:13" x14ac:dyDescent="0.25">
      <c r="L46327" s="472"/>
      <c r="M46327" s="472"/>
    </row>
    <row r="46399" spans="12:13" x14ac:dyDescent="0.25">
      <c r="L46399" s="472"/>
      <c r="M46399" s="472"/>
    </row>
    <row r="46400" spans="12:13" x14ac:dyDescent="0.25">
      <c r="L46400" s="472"/>
      <c r="M46400" s="472"/>
    </row>
    <row r="46401" spans="12:13" x14ac:dyDescent="0.25">
      <c r="L46401" s="472"/>
      <c r="M46401" s="472"/>
    </row>
    <row r="46473" spans="12:13" x14ac:dyDescent="0.25">
      <c r="L46473" s="472"/>
      <c r="M46473" s="472"/>
    </row>
    <row r="46474" spans="12:13" x14ac:dyDescent="0.25">
      <c r="L46474" s="472"/>
      <c r="M46474" s="472"/>
    </row>
    <row r="46475" spans="12:13" x14ac:dyDescent="0.25">
      <c r="L46475" s="472"/>
      <c r="M46475" s="472"/>
    </row>
    <row r="46547" spans="12:13" x14ac:dyDescent="0.25">
      <c r="L46547" s="472"/>
      <c r="M46547" s="472"/>
    </row>
    <row r="46548" spans="12:13" x14ac:dyDescent="0.25">
      <c r="L46548" s="472"/>
      <c r="M46548" s="472"/>
    </row>
    <row r="46549" spans="12:13" x14ac:dyDescent="0.25">
      <c r="L46549" s="472"/>
      <c r="M46549" s="472"/>
    </row>
    <row r="46621" spans="12:13" x14ac:dyDescent="0.25">
      <c r="L46621" s="472"/>
      <c r="M46621" s="472"/>
    </row>
    <row r="46622" spans="12:13" x14ac:dyDescent="0.25">
      <c r="L46622" s="472"/>
      <c r="M46622" s="472"/>
    </row>
    <row r="46623" spans="12:13" x14ac:dyDescent="0.25">
      <c r="L46623" s="472"/>
      <c r="M46623" s="472"/>
    </row>
    <row r="46695" spans="12:13" x14ac:dyDescent="0.25">
      <c r="L46695" s="472"/>
      <c r="M46695" s="472"/>
    </row>
    <row r="46696" spans="12:13" x14ac:dyDescent="0.25">
      <c r="L46696" s="472"/>
      <c r="M46696" s="472"/>
    </row>
    <row r="46697" spans="12:13" x14ac:dyDescent="0.25">
      <c r="L46697" s="472"/>
      <c r="M46697" s="472"/>
    </row>
    <row r="46769" spans="12:13" x14ac:dyDescent="0.25">
      <c r="L46769" s="472"/>
      <c r="M46769" s="472"/>
    </row>
    <row r="46770" spans="12:13" x14ac:dyDescent="0.25">
      <c r="L46770" s="472"/>
      <c r="M46770" s="472"/>
    </row>
    <row r="46771" spans="12:13" x14ac:dyDescent="0.25">
      <c r="L46771" s="472"/>
      <c r="M46771" s="472"/>
    </row>
    <row r="46843" spans="12:13" x14ac:dyDescent="0.25">
      <c r="L46843" s="472"/>
      <c r="M46843" s="472"/>
    </row>
    <row r="46844" spans="12:13" x14ac:dyDescent="0.25">
      <c r="L46844" s="472"/>
      <c r="M46844" s="472"/>
    </row>
    <row r="46845" spans="12:13" x14ac:dyDescent="0.25">
      <c r="L46845" s="472"/>
      <c r="M46845" s="472"/>
    </row>
    <row r="46917" spans="12:13" x14ac:dyDescent="0.25">
      <c r="L46917" s="472"/>
      <c r="M46917" s="472"/>
    </row>
    <row r="46918" spans="12:13" x14ac:dyDescent="0.25">
      <c r="L46918" s="472"/>
      <c r="M46918" s="472"/>
    </row>
    <row r="46919" spans="12:13" x14ac:dyDescent="0.25">
      <c r="L46919" s="472"/>
      <c r="M46919" s="472"/>
    </row>
    <row r="46991" spans="12:13" x14ac:dyDescent="0.25">
      <c r="L46991" s="472"/>
      <c r="M46991" s="472"/>
    </row>
    <row r="46992" spans="12:13" x14ac:dyDescent="0.25">
      <c r="L46992" s="472"/>
      <c r="M46992" s="472"/>
    </row>
    <row r="46993" spans="12:13" x14ac:dyDescent="0.25">
      <c r="L46993" s="472"/>
      <c r="M46993" s="472"/>
    </row>
    <row r="47065" spans="12:13" x14ac:dyDescent="0.25">
      <c r="L47065" s="472"/>
      <c r="M47065" s="472"/>
    </row>
    <row r="47066" spans="12:13" x14ac:dyDescent="0.25">
      <c r="L47066" s="472"/>
      <c r="M47066" s="472"/>
    </row>
    <row r="47067" spans="12:13" x14ac:dyDescent="0.25">
      <c r="L47067" s="472"/>
      <c r="M47067" s="472"/>
    </row>
    <row r="47139" spans="12:13" x14ac:dyDescent="0.25">
      <c r="L47139" s="472"/>
      <c r="M47139" s="472"/>
    </row>
    <row r="47140" spans="12:13" x14ac:dyDescent="0.25">
      <c r="L47140" s="472"/>
      <c r="M47140" s="472"/>
    </row>
    <row r="47141" spans="12:13" x14ac:dyDescent="0.25">
      <c r="L47141" s="472"/>
      <c r="M47141" s="472"/>
    </row>
    <row r="47213" spans="12:13" x14ac:dyDescent="0.25">
      <c r="L47213" s="472"/>
      <c r="M47213" s="472"/>
    </row>
    <row r="47214" spans="12:13" x14ac:dyDescent="0.25">
      <c r="L47214" s="472"/>
      <c r="M47214" s="472"/>
    </row>
    <row r="47215" spans="12:13" x14ac:dyDescent="0.25">
      <c r="L47215" s="472"/>
      <c r="M47215" s="472"/>
    </row>
    <row r="47287" spans="12:13" x14ac:dyDescent="0.25">
      <c r="L47287" s="472"/>
      <c r="M47287" s="472"/>
    </row>
    <row r="47288" spans="12:13" x14ac:dyDescent="0.25">
      <c r="L47288" s="472"/>
      <c r="M47288" s="472"/>
    </row>
    <row r="47289" spans="12:13" x14ac:dyDescent="0.25">
      <c r="L47289" s="472"/>
      <c r="M47289" s="472"/>
    </row>
    <row r="47361" spans="12:13" x14ac:dyDescent="0.25">
      <c r="L47361" s="472"/>
      <c r="M47361" s="472"/>
    </row>
    <row r="47362" spans="12:13" x14ac:dyDescent="0.25">
      <c r="L47362" s="472"/>
      <c r="M47362" s="472"/>
    </row>
    <row r="47363" spans="12:13" x14ac:dyDescent="0.25">
      <c r="L47363" s="472"/>
      <c r="M47363" s="472"/>
    </row>
    <row r="47435" spans="12:13" x14ac:dyDescent="0.25">
      <c r="L47435" s="472"/>
      <c r="M47435" s="472"/>
    </row>
    <row r="47436" spans="12:13" x14ac:dyDescent="0.25">
      <c r="L47436" s="472"/>
      <c r="M47436" s="472"/>
    </row>
    <row r="47437" spans="12:13" x14ac:dyDescent="0.25">
      <c r="L47437" s="472"/>
      <c r="M47437" s="472"/>
    </row>
    <row r="47509" spans="12:13" x14ac:dyDescent="0.25">
      <c r="L47509" s="472"/>
      <c r="M47509" s="472"/>
    </row>
    <row r="47510" spans="12:13" x14ac:dyDescent="0.25">
      <c r="L47510" s="472"/>
      <c r="M47510" s="472"/>
    </row>
    <row r="47511" spans="12:13" x14ac:dyDescent="0.25">
      <c r="L47511" s="472"/>
      <c r="M47511" s="472"/>
    </row>
    <row r="47583" spans="12:13" x14ac:dyDescent="0.25">
      <c r="L47583" s="472"/>
      <c r="M47583" s="472"/>
    </row>
    <row r="47584" spans="12:13" x14ac:dyDescent="0.25">
      <c r="L47584" s="472"/>
      <c r="M47584" s="472"/>
    </row>
    <row r="47585" spans="12:13" x14ac:dyDescent="0.25">
      <c r="L47585" s="472"/>
      <c r="M47585" s="472"/>
    </row>
    <row r="47657" spans="12:13" x14ac:dyDescent="0.25">
      <c r="L47657" s="472"/>
      <c r="M47657" s="472"/>
    </row>
    <row r="47658" spans="12:13" x14ac:dyDescent="0.25">
      <c r="L47658" s="472"/>
      <c r="M47658" s="472"/>
    </row>
    <row r="47659" spans="12:13" x14ac:dyDescent="0.25">
      <c r="L47659" s="472"/>
      <c r="M47659" s="472"/>
    </row>
    <row r="47731" spans="12:13" x14ac:dyDescent="0.25">
      <c r="L47731" s="472"/>
      <c r="M47731" s="472"/>
    </row>
    <row r="47732" spans="12:13" x14ac:dyDescent="0.25">
      <c r="L47732" s="472"/>
      <c r="M47732" s="472"/>
    </row>
    <row r="47733" spans="12:13" x14ac:dyDescent="0.25">
      <c r="L47733" s="472"/>
      <c r="M47733" s="472"/>
    </row>
    <row r="47805" spans="12:13" x14ac:dyDescent="0.25">
      <c r="L47805" s="472"/>
      <c r="M47805" s="472"/>
    </row>
    <row r="47806" spans="12:13" x14ac:dyDescent="0.25">
      <c r="L47806" s="472"/>
      <c r="M47806" s="472"/>
    </row>
    <row r="47807" spans="12:13" x14ac:dyDescent="0.25">
      <c r="L47807" s="472"/>
      <c r="M47807" s="472"/>
    </row>
    <row r="47879" spans="12:13" x14ac:dyDescent="0.25">
      <c r="L47879" s="472"/>
      <c r="M47879" s="472"/>
    </row>
    <row r="47880" spans="12:13" x14ac:dyDescent="0.25">
      <c r="L47880" s="472"/>
      <c r="M47880" s="472"/>
    </row>
    <row r="47881" spans="12:13" x14ac:dyDescent="0.25">
      <c r="L47881" s="472"/>
      <c r="M47881" s="472"/>
    </row>
    <row r="47953" spans="12:13" x14ac:dyDescent="0.25">
      <c r="L47953" s="472"/>
      <c r="M47953" s="472"/>
    </row>
    <row r="47954" spans="12:13" x14ac:dyDescent="0.25">
      <c r="L47954" s="472"/>
      <c r="M47954" s="472"/>
    </row>
    <row r="47955" spans="12:13" x14ac:dyDescent="0.25">
      <c r="L47955" s="472"/>
      <c r="M47955" s="472"/>
    </row>
    <row r="48027" spans="12:13" x14ac:dyDescent="0.25">
      <c r="L48027" s="472"/>
      <c r="M48027" s="472"/>
    </row>
    <row r="48028" spans="12:13" x14ac:dyDescent="0.25">
      <c r="L48028" s="472"/>
      <c r="M48028" s="472"/>
    </row>
    <row r="48029" spans="12:13" x14ac:dyDescent="0.25">
      <c r="L48029" s="472"/>
      <c r="M48029" s="472"/>
    </row>
    <row r="48101" spans="12:13" x14ac:dyDescent="0.25">
      <c r="L48101" s="472"/>
      <c r="M48101" s="472"/>
    </row>
    <row r="48102" spans="12:13" x14ac:dyDescent="0.25">
      <c r="L48102" s="472"/>
      <c r="M48102" s="472"/>
    </row>
    <row r="48103" spans="12:13" x14ac:dyDescent="0.25">
      <c r="L48103" s="472"/>
      <c r="M48103" s="472"/>
    </row>
    <row r="48175" spans="12:13" x14ac:dyDescent="0.25">
      <c r="L48175" s="472"/>
      <c r="M48175" s="472"/>
    </row>
    <row r="48176" spans="12:13" x14ac:dyDescent="0.25">
      <c r="L48176" s="472"/>
      <c r="M48176" s="472"/>
    </row>
    <row r="48177" spans="12:13" x14ac:dyDescent="0.25">
      <c r="L48177" s="472"/>
      <c r="M48177" s="472"/>
    </row>
    <row r="48249" spans="12:13" x14ac:dyDescent="0.25">
      <c r="L48249" s="472"/>
      <c r="M48249" s="472"/>
    </row>
    <row r="48250" spans="12:13" x14ac:dyDescent="0.25">
      <c r="L48250" s="472"/>
      <c r="M48250" s="472"/>
    </row>
    <row r="48251" spans="12:13" x14ac:dyDescent="0.25">
      <c r="L48251" s="472"/>
      <c r="M48251" s="472"/>
    </row>
    <row r="48323" spans="12:13" x14ac:dyDescent="0.25">
      <c r="L48323" s="472"/>
      <c r="M48323" s="472"/>
    </row>
    <row r="48324" spans="12:13" x14ac:dyDescent="0.25">
      <c r="L48324" s="472"/>
      <c r="M48324" s="472"/>
    </row>
    <row r="48325" spans="12:13" x14ac:dyDescent="0.25">
      <c r="L48325" s="472"/>
      <c r="M48325" s="472"/>
    </row>
    <row r="48397" spans="12:13" x14ac:dyDescent="0.25">
      <c r="L48397" s="472"/>
      <c r="M48397" s="472"/>
    </row>
    <row r="48398" spans="12:13" x14ac:dyDescent="0.25">
      <c r="L48398" s="472"/>
      <c r="M48398" s="472"/>
    </row>
    <row r="48399" spans="12:13" x14ac:dyDescent="0.25">
      <c r="L48399" s="472"/>
      <c r="M48399" s="472"/>
    </row>
    <row r="48471" spans="12:13" x14ac:dyDescent="0.25">
      <c r="L48471" s="472"/>
      <c r="M48471" s="472"/>
    </row>
    <row r="48472" spans="12:13" x14ac:dyDescent="0.25">
      <c r="L48472" s="472"/>
      <c r="M48472" s="472"/>
    </row>
    <row r="48473" spans="12:13" x14ac:dyDescent="0.25">
      <c r="L48473" s="472"/>
      <c r="M48473" s="472"/>
    </row>
    <row r="48545" spans="12:13" x14ac:dyDescent="0.25">
      <c r="L48545" s="472"/>
      <c r="M48545" s="472"/>
    </row>
    <row r="48546" spans="12:13" x14ac:dyDescent="0.25">
      <c r="L48546" s="472"/>
      <c r="M48546" s="472"/>
    </row>
    <row r="48547" spans="12:13" x14ac:dyDescent="0.25">
      <c r="L48547" s="472"/>
      <c r="M48547" s="472"/>
    </row>
    <row r="48619" spans="12:13" x14ac:dyDescent="0.25">
      <c r="L48619" s="472"/>
      <c r="M48619" s="472"/>
    </row>
    <row r="48620" spans="12:13" x14ac:dyDescent="0.25">
      <c r="L48620" s="472"/>
      <c r="M48620" s="472"/>
    </row>
    <row r="48621" spans="12:13" x14ac:dyDescent="0.25">
      <c r="L48621" s="472"/>
      <c r="M48621" s="472"/>
    </row>
    <row r="48693" spans="12:13" x14ac:dyDescent="0.25">
      <c r="L48693" s="472"/>
      <c r="M48693" s="472"/>
    </row>
    <row r="48694" spans="12:13" x14ac:dyDescent="0.25">
      <c r="L48694" s="472"/>
      <c r="M48694" s="472"/>
    </row>
    <row r="48695" spans="12:13" x14ac:dyDescent="0.25">
      <c r="L48695" s="472"/>
      <c r="M48695" s="472"/>
    </row>
    <row r="48767" spans="12:13" x14ac:dyDescent="0.25">
      <c r="L48767" s="472"/>
      <c r="M48767" s="472"/>
    </row>
    <row r="48768" spans="12:13" x14ac:dyDescent="0.25">
      <c r="L48768" s="472"/>
      <c r="M48768" s="472"/>
    </row>
    <row r="48769" spans="12:13" x14ac:dyDescent="0.25">
      <c r="L48769" s="472"/>
      <c r="M48769" s="472"/>
    </row>
    <row r="48841" spans="12:13" x14ac:dyDescent="0.25">
      <c r="L48841" s="472"/>
      <c r="M48841" s="472"/>
    </row>
    <row r="48842" spans="12:13" x14ac:dyDescent="0.25">
      <c r="L48842" s="472"/>
      <c r="M48842" s="472"/>
    </row>
    <row r="48843" spans="12:13" x14ac:dyDescent="0.25">
      <c r="L48843" s="472"/>
      <c r="M48843" s="472"/>
    </row>
    <row r="48915" spans="12:13" x14ac:dyDescent="0.25">
      <c r="L48915" s="472"/>
      <c r="M48915" s="472"/>
    </row>
    <row r="48916" spans="12:13" x14ac:dyDescent="0.25">
      <c r="L48916" s="472"/>
      <c r="M48916" s="472"/>
    </row>
    <row r="48917" spans="12:13" x14ac:dyDescent="0.25">
      <c r="L48917" s="472"/>
      <c r="M48917" s="472"/>
    </row>
    <row r="48989" spans="12:13" x14ac:dyDescent="0.25">
      <c r="L48989" s="472"/>
      <c r="M48989" s="472"/>
    </row>
    <row r="48990" spans="12:13" x14ac:dyDescent="0.25">
      <c r="L48990" s="472"/>
      <c r="M48990" s="472"/>
    </row>
    <row r="48991" spans="12:13" x14ac:dyDescent="0.25">
      <c r="L48991" s="472"/>
      <c r="M48991" s="472"/>
    </row>
    <row r="49063" spans="12:13" x14ac:dyDescent="0.25">
      <c r="L49063" s="472"/>
      <c r="M49063" s="472"/>
    </row>
    <row r="49064" spans="12:13" x14ac:dyDescent="0.25">
      <c r="L49064" s="472"/>
      <c r="M49064" s="472"/>
    </row>
    <row r="49065" spans="12:13" x14ac:dyDescent="0.25">
      <c r="L49065" s="472"/>
      <c r="M49065" s="472"/>
    </row>
    <row r="49137" spans="12:13" x14ac:dyDescent="0.25">
      <c r="L49137" s="472"/>
      <c r="M49137" s="472"/>
    </row>
    <row r="49138" spans="12:13" x14ac:dyDescent="0.25">
      <c r="L49138" s="472"/>
      <c r="M49138" s="472"/>
    </row>
    <row r="49139" spans="12:13" x14ac:dyDescent="0.25">
      <c r="L49139" s="472"/>
      <c r="M49139" s="472"/>
    </row>
    <row r="49211" spans="12:13" x14ac:dyDescent="0.25">
      <c r="L49211" s="472"/>
      <c r="M49211" s="472"/>
    </row>
    <row r="49212" spans="12:13" x14ac:dyDescent="0.25">
      <c r="L49212" s="472"/>
      <c r="M49212" s="472"/>
    </row>
    <row r="49213" spans="12:13" x14ac:dyDescent="0.25">
      <c r="L49213" s="472"/>
      <c r="M49213" s="472"/>
    </row>
    <row r="49285" spans="12:13" x14ac:dyDescent="0.25">
      <c r="L49285" s="472"/>
      <c r="M49285" s="472"/>
    </row>
    <row r="49286" spans="12:13" x14ac:dyDescent="0.25">
      <c r="L49286" s="472"/>
      <c r="M49286" s="472"/>
    </row>
    <row r="49287" spans="12:13" x14ac:dyDescent="0.25">
      <c r="L49287" s="472"/>
      <c r="M49287" s="472"/>
    </row>
    <row r="49359" spans="12:13" x14ac:dyDescent="0.25">
      <c r="L49359" s="472"/>
      <c r="M49359" s="472"/>
    </row>
    <row r="49360" spans="12:13" x14ac:dyDescent="0.25">
      <c r="L49360" s="472"/>
      <c r="M49360" s="472"/>
    </row>
    <row r="49361" spans="12:13" x14ac:dyDescent="0.25">
      <c r="L49361" s="472"/>
      <c r="M49361" s="472"/>
    </row>
    <row r="49433" spans="12:13" x14ac:dyDescent="0.25">
      <c r="L49433" s="472"/>
      <c r="M49433" s="472"/>
    </row>
    <row r="49434" spans="12:13" x14ac:dyDescent="0.25">
      <c r="L49434" s="472"/>
      <c r="M49434" s="472"/>
    </row>
    <row r="49435" spans="12:13" x14ac:dyDescent="0.25">
      <c r="L49435" s="472"/>
      <c r="M49435" s="472"/>
    </row>
    <row r="49507" spans="12:13" x14ac:dyDescent="0.25">
      <c r="L49507" s="472"/>
      <c r="M49507" s="472"/>
    </row>
    <row r="49508" spans="12:13" x14ac:dyDescent="0.25">
      <c r="L49508" s="472"/>
      <c r="M49508" s="472"/>
    </row>
    <row r="49509" spans="12:13" x14ac:dyDescent="0.25">
      <c r="L49509" s="472"/>
      <c r="M49509" s="472"/>
    </row>
    <row r="49581" spans="12:13" x14ac:dyDescent="0.25">
      <c r="L49581" s="472"/>
      <c r="M49581" s="472"/>
    </row>
    <row r="49582" spans="12:13" x14ac:dyDescent="0.25">
      <c r="L49582" s="472"/>
      <c r="M49582" s="472"/>
    </row>
    <row r="49583" spans="12:13" x14ac:dyDescent="0.25">
      <c r="L49583" s="472"/>
      <c r="M49583" s="472"/>
    </row>
    <row r="49655" spans="12:13" x14ac:dyDescent="0.25">
      <c r="L49655" s="472"/>
      <c r="M49655" s="472"/>
    </row>
    <row r="49656" spans="12:13" x14ac:dyDescent="0.25">
      <c r="L49656" s="472"/>
      <c r="M49656" s="472"/>
    </row>
    <row r="49657" spans="12:13" x14ac:dyDescent="0.25">
      <c r="L49657" s="472"/>
      <c r="M49657" s="472"/>
    </row>
    <row r="49729" spans="12:13" x14ac:dyDescent="0.25">
      <c r="L49729" s="472"/>
      <c r="M49729" s="472"/>
    </row>
    <row r="49730" spans="12:13" x14ac:dyDescent="0.25">
      <c r="L49730" s="472"/>
      <c r="M49730" s="472"/>
    </row>
    <row r="49731" spans="12:13" x14ac:dyDescent="0.25">
      <c r="L49731" s="472"/>
      <c r="M49731" s="472"/>
    </row>
    <row r="49803" spans="12:13" x14ac:dyDescent="0.25">
      <c r="L49803" s="472"/>
      <c r="M49803" s="472"/>
    </row>
    <row r="49804" spans="12:13" x14ac:dyDescent="0.25">
      <c r="L49804" s="472"/>
      <c r="M49804" s="472"/>
    </row>
    <row r="49805" spans="12:13" x14ac:dyDescent="0.25">
      <c r="L49805" s="472"/>
      <c r="M49805" s="472"/>
    </row>
    <row r="49877" spans="12:13" x14ac:dyDescent="0.25">
      <c r="L49877" s="472"/>
      <c r="M49877" s="472"/>
    </row>
    <row r="49878" spans="12:13" x14ac:dyDescent="0.25">
      <c r="L49878" s="472"/>
      <c r="M49878" s="472"/>
    </row>
    <row r="49879" spans="12:13" x14ac:dyDescent="0.25">
      <c r="L49879" s="472"/>
      <c r="M49879" s="472"/>
    </row>
    <row r="49951" spans="12:13" x14ac:dyDescent="0.25">
      <c r="L49951" s="472"/>
      <c r="M49951" s="472"/>
    </row>
    <row r="49952" spans="12:13" x14ac:dyDescent="0.25">
      <c r="L49952" s="472"/>
      <c r="M49952" s="472"/>
    </row>
    <row r="49953" spans="12:13" x14ac:dyDescent="0.25">
      <c r="L49953" s="472"/>
      <c r="M49953" s="472"/>
    </row>
    <row r="50025" spans="12:13" x14ac:dyDescent="0.25">
      <c r="L50025" s="472"/>
      <c r="M50025" s="472"/>
    </row>
    <row r="50026" spans="12:13" x14ac:dyDescent="0.25">
      <c r="L50026" s="472"/>
      <c r="M50026" s="472"/>
    </row>
    <row r="50027" spans="12:13" x14ac:dyDescent="0.25">
      <c r="L50027" s="472"/>
      <c r="M50027" s="472"/>
    </row>
    <row r="50099" spans="12:13" x14ac:dyDescent="0.25">
      <c r="L50099" s="472"/>
      <c r="M50099" s="472"/>
    </row>
    <row r="50100" spans="12:13" x14ac:dyDescent="0.25">
      <c r="L50100" s="472"/>
      <c r="M50100" s="472"/>
    </row>
    <row r="50101" spans="12:13" x14ac:dyDescent="0.25">
      <c r="L50101" s="472"/>
      <c r="M50101" s="472"/>
    </row>
    <row r="50173" spans="12:13" x14ac:dyDescent="0.25">
      <c r="L50173" s="472"/>
      <c r="M50173" s="472"/>
    </row>
    <row r="50174" spans="12:13" x14ac:dyDescent="0.25">
      <c r="L50174" s="472"/>
      <c r="M50174" s="472"/>
    </row>
    <row r="50175" spans="12:13" x14ac:dyDescent="0.25">
      <c r="L50175" s="472"/>
      <c r="M50175" s="472"/>
    </row>
    <row r="50247" spans="12:13" x14ac:dyDescent="0.25">
      <c r="L50247" s="472"/>
      <c r="M50247" s="472"/>
    </row>
    <row r="50248" spans="12:13" x14ac:dyDescent="0.25">
      <c r="L50248" s="472"/>
      <c r="M50248" s="472"/>
    </row>
    <row r="50249" spans="12:13" x14ac:dyDescent="0.25">
      <c r="L50249" s="472"/>
      <c r="M50249" s="472"/>
    </row>
    <row r="50321" spans="12:13" x14ac:dyDescent="0.25">
      <c r="L50321" s="472"/>
      <c r="M50321" s="472"/>
    </row>
    <row r="50322" spans="12:13" x14ac:dyDescent="0.25">
      <c r="L50322" s="472"/>
      <c r="M50322" s="472"/>
    </row>
    <row r="50323" spans="12:13" x14ac:dyDescent="0.25">
      <c r="L50323" s="472"/>
      <c r="M50323" s="472"/>
    </row>
    <row r="50395" spans="12:13" x14ac:dyDescent="0.25">
      <c r="L50395" s="472"/>
      <c r="M50395" s="472"/>
    </row>
    <row r="50396" spans="12:13" x14ac:dyDescent="0.25">
      <c r="L50396" s="472"/>
      <c r="M50396" s="472"/>
    </row>
    <row r="50397" spans="12:13" x14ac:dyDescent="0.25">
      <c r="L50397" s="472"/>
      <c r="M50397" s="472"/>
    </row>
    <row r="50469" spans="12:13" x14ac:dyDescent="0.25">
      <c r="L50469" s="472"/>
      <c r="M50469" s="472"/>
    </row>
    <row r="50470" spans="12:13" x14ac:dyDescent="0.25">
      <c r="L50470" s="472"/>
      <c r="M50470" s="472"/>
    </row>
    <row r="50471" spans="12:13" x14ac:dyDescent="0.25">
      <c r="L50471" s="472"/>
      <c r="M50471" s="472"/>
    </row>
    <row r="50543" spans="12:13" x14ac:dyDescent="0.25">
      <c r="L50543" s="472"/>
      <c r="M50543" s="472"/>
    </row>
    <row r="50544" spans="12:13" x14ac:dyDescent="0.25">
      <c r="L50544" s="472"/>
      <c r="M50544" s="472"/>
    </row>
    <row r="50545" spans="12:13" x14ac:dyDescent="0.25">
      <c r="L50545" s="472"/>
      <c r="M50545" s="472"/>
    </row>
    <row r="50617" spans="12:13" x14ac:dyDescent="0.25">
      <c r="L50617" s="472"/>
      <c r="M50617" s="472"/>
    </row>
    <row r="50618" spans="12:13" x14ac:dyDescent="0.25">
      <c r="L50618" s="472"/>
      <c r="M50618" s="472"/>
    </row>
    <row r="50619" spans="12:13" x14ac:dyDescent="0.25">
      <c r="L50619" s="472"/>
      <c r="M50619" s="472"/>
    </row>
    <row r="50691" spans="12:13" x14ac:dyDescent="0.25">
      <c r="L50691" s="472"/>
      <c r="M50691" s="472"/>
    </row>
    <row r="50692" spans="12:13" x14ac:dyDescent="0.25">
      <c r="L50692" s="472"/>
      <c r="M50692" s="472"/>
    </row>
    <row r="50693" spans="12:13" x14ac:dyDescent="0.25">
      <c r="L50693" s="472"/>
      <c r="M50693" s="472"/>
    </row>
    <row r="50765" spans="12:13" x14ac:dyDescent="0.25">
      <c r="L50765" s="472"/>
      <c r="M50765" s="472"/>
    </row>
    <row r="50766" spans="12:13" x14ac:dyDescent="0.25">
      <c r="L50766" s="472"/>
      <c r="M50766" s="472"/>
    </row>
    <row r="50767" spans="12:13" x14ac:dyDescent="0.25">
      <c r="L50767" s="472"/>
      <c r="M50767" s="472"/>
    </row>
    <row r="50839" spans="12:13" x14ac:dyDescent="0.25">
      <c r="L50839" s="472"/>
      <c r="M50839" s="472"/>
    </row>
    <row r="50840" spans="12:13" x14ac:dyDescent="0.25">
      <c r="L50840" s="472"/>
      <c r="M50840" s="472"/>
    </row>
    <row r="50841" spans="12:13" x14ac:dyDescent="0.25">
      <c r="L50841" s="472"/>
      <c r="M50841" s="472"/>
    </row>
    <row r="50913" spans="12:13" x14ac:dyDescent="0.25">
      <c r="L50913" s="472"/>
      <c r="M50913" s="472"/>
    </row>
    <row r="50914" spans="12:13" x14ac:dyDescent="0.25">
      <c r="L50914" s="472"/>
      <c r="M50914" s="472"/>
    </row>
    <row r="50915" spans="12:13" x14ac:dyDescent="0.25">
      <c r="L50915" s="472"/>
      <c r="M50915" s="472"/>
    </row>
    <row r="50987" spans="12:13" x14ac:dyDescent="0.25">
      <c r="L50987" s="472"/>
      <c r="M50987" s="472"/>
    </row>
    <row r="50988" spans="12:13" x14ac:dyDescent="0.25">
      <c r="L50988" s="472"/>
      <c r="M50988" s="472"/>
    </row>
    <row r="50989" spans="12:13" x14ac:dyDescent="0.25">
      <c r="L50989" s="472"/>
      <c r="M50989" s="472"/>
    </row>
    <row r="51061" spans="12:13" x14ac:dyDescent="0.25">
      <c r="L51061" s="472"/>
      <c r="M51061" s="472"/>
    </row>
    <row r="51062" spans="12:13" x14ac:dyDescent="0.25">
      <c r="L51062" s="472"/>
      <c r="M51062" s="472"/>
    </row>
    <row r="51063" spans="12:13" x14ac:dyDescent="0.25">
      <c r="L51063" s="472"/>
      <c r="M51063" s="472"/>
    </row>
    <row r="51135" spans="12:13" x14ac:dyDescent="0.25">
      <c r="L51135" s="472"/>
      <c r="M51135" s="472"/>
    </row>
    <row r="51136" spans="12:13" x14ac:dyDescent="0.25">
      <c r="L51136" s="472"/>
      <c r="M51136" s="472"/>
    </row>
    <row r="51137" spans="12:13" x14ac:dyDescent="0.25">
      <c r="L51137" s="472"/>
      <c r="M51137" s="472"/>
    </row>
    <row r="51209" spans="12:13" x14ac:dyDescent="0.25">
      <c r="L51209" s="472"/>
      <c r="M51209" s="472"/>
    </row>
    <row r="51210" spans="12:13" x14ac:dyDescent="0.25">
      <c r="L51210" s="472"/>
      <c r="M51210" s="472"/>
    </row>
    <row r="51211" spans="12:13" x14ac:dyDescent="0.25">
      <c r="L51211" s="472"/>
      <c r="M51211" s="472"/>
    </row>
    <row r="51283" spans="12:13" x14ac:dyDescent="0.25">
      <c r="L51283" s="472"/>
      <c r="M51283" s="472"/>
    </row>
    <row r="51284" spans="12:13" x14ac:dyDescent="0.25">
      <c r="L51284" s="472"/>
      <c r="M51284" s="472"/>
    </row>
    <row r="51285" spans="12:13" x14ac:dyDescent="0.25">
      <c r="L51285" s="472"/>
      <c r="M51285" s="472"/>
    </row>
    <row r="51357" spans="12:13" x14ac:dyDescent="0.25">
      <c r="L51357" s="472"/>
      <c r="M51357" s="472"/>
    </row>
    <row r="51358" spans="12:13" x14ac:dyDescent="0.25">
      <c r="L51358" s="472"/>
      <c r="M51358" s="472"/>
    </row>
    <row r="51359" spans="12:13" x14ac:dyDescent="0.25">
      <c r="L51359" s="472"/>
      <c r="M51359" s="472"/>
    </row>
    <row r="51431" spans="12:13" x14ac:dyDescent="0.25">
      <c r="L51431" s="472"/>
      <c r="M51431" s="472"/>
    </row>
    <row r="51432" spans="12:13" x14ac:dyDescent="0.25">
      <c r="L51432" s="472"/>
      <c r="M51432" s="472"/>
    </row>
    <row r="51433" spans="12:13" x14ac:dyDescent="0.25">
      <c r="L51433" s="472"/>
      <c r="M51433" s="472"/>
    </row>
    <row r="51505" spans="12:13" x14ac:dyDescent="0.25">
      <c r="L51505" s="472"/>
      <c r="M51505" s="472"/>
    </row>
    <row r="51506" spans="12:13" x14ac:dyDescent="0.25">
      <c r="L51506" s="472"/>
      <c r="M51506" s="472"/>
    </row>
    <row r="51507" spans="12:13" x14ac:dyDescent="0.25">
      <c r="L51507" s="472"/>
      <c r="M51507" s="472"/>
    </row>
    <row r="51579" spans="12:13" x14ac:dyDescent="0.25">
      <c r="L51579" s="472"/>
      <c r="M51579" s="472"/>
    </row>
    <row r="51580" spans="12:13" x14ac:dyDescent="0.25">
      <c r="L51580" s="472"/>
      <c r="M51580" s="472"/>
    </row>
    <row r="51581" spans="12:13" x14ac:dyDescent="0.25">
      <c r="L51581" s="472"/>
      <c r="M51581" s="472"/>
    </row>
    <row r="51653" spans="12:13" x14ac:dyDescent="0.25">
      <c r="L51653" s="472"/>
      <c r="M51653" s="472"/>
    </row>
    <row r="51654" spans="12:13" x14ac:dyDescent="0.25">
      <c r="L51654" s="472"/>
      <c r="M51654" s="472"/>
    </row>
    <row r="51655" spans="12:13" x14ac:dyDescent="0.25">
      <c r="L51655" s="472"/>
      <c r="M51655" s="472"/>
    </row>
    <row r="51727" spans="12:13" x14ac:dyDescent="0.25">
      <c r="L51727" s="472"/>
      <c r="M51727" s="472"/>
    </row>
    <row r="51728" spans="12:13" x14ac:dyDescent="0.25">
      <c r="L51728" s="472"/>
      <c r="M51728" s="472"/>
    </row>
    <row r="51729" spans="12:13" x14ac:dyDescent="0.25">
      <c r="L51729" s="472"/>
      <c r="M51729" s="472"/>
    </row>
    <row r="51801" spans="12:13" x14ac:dyDescent="0.25">
      <c r="L51801" s="472"/>
      <c r="M51801" s="472"/>
    </row>
    <row r="51802" spans="12:13" x14ac:dyDescent="0.25">
      <c r="L51802" s="472"/>
      <c r="M51802" s="472"/>
    </row>
    <row r="51803" spans="12:13" x14ac:dyDescent="0.25">
      <c r="L51803" s="472"/>
      <c r="M51803" s="472"/>
    </row>
    <row r="51875" spans="12:13" x14ac:dyDescent="0.25">
      <c r="L51875" s="472"/>
      <c r="M51875" s="472"/>
    </row>
    <row r="51876" spans="12:13" x14ac:dyDescent="0.25">
      <c r="L51876" s="472"/>
      <c r="M51876" s="472"/>
    </row>
    <row r="51877" spans="12:13" x14ac:dyDescent="0.25">
      <c r="L51877" s="472"/>
      <c r="M51877" s="472"/>
    </row>
    <row r="51949" spans="12:13" x14ac:dyDescent="0.25">
      <c r="L51949" s="472"/>
      <c r="M51949" s="472"/>
    </row>
    <row r="51950" spans="12:13" x14ac:dyDescent="0.25">
      <c r="L51950" s="472"/>
      <c r="M51950" s="472"/>
    </row>
    <row r="51951" spans="12:13" x14ac:dyDescent="0.25">
      <c r="L51951" s="472"/>
      <c r="M51951" s="472"/>
    </row>
    <row r="52023" spans="12:13" x14ac:dyDescent="0.25">
      <c r="L52023" s="472"/>
      <c r="M52023" s="472"/>
    </row>
    <row r="52024" spans="12:13" x14ac:dyDescent="0.25">
      <c r="L52024" s="472"/>
      <c r="M52024" s="472"/>
    </row>
    <row r="52025" spans="12:13" x14ac:dyDescent="0.25">
      <c r="L52025" s="472"/>
      <c r="M52025" s="472"/>
    </row>
    <row r="52097" spans="12:13" x14ac:dyDescent="0.25">
      <c r="L52097" s="472"/>
      <c r="M52097" s="472"/>
    </row>
    <row r="52098" spans="12:13" x14ac:dyDescent="0.25">
      <c r="L52098" s="472"/>
      <c r="M52098" s="472"/>
    </row>
    <row r="52099" spans="12:13" x14ac:dyDescent="0.25">
      <c r="L52099" s="472"/>
      <c r="M52099" s="472"/>
    </row>
    <row r="52171" spans="12:13" x14ac:dyDescent="0.25">
      <c r="L52171" s="472"/>
      <c r="M52171" s="472"/>
    </row>
    <row r="52172" spans="12:13" x14ac:dyDescent="0.25">
      <c r="L52172" s="472"/>
      <c r="M52172" s="472"/>
    </row>
    <row r="52173" spans="12:13" x14ac:dyDescent="0.25">
      <c r="L52173" s="472"/>
      <c r="M52173" s="472"/>
    </row>
    <row r="52245" spans="12:13" x14ac:dyDescent="0.25">
      <c r="L52245" s="472"/>
      <c r="M52245" s="472"/>
    </row>
    <row r="52246" spans="12:13" x14ac:dyDescent="0.25">
      <c r="L52246" s="472"/>
      <c r="M52246" s="472"/>
    </row>
    <row r="52247" spans="12:13" x14ac:dyDescent="0.25">
      <c r="L52247" s="472"/>
      <c r="M52247" s="472"/>
    </row>
    <row r="52319" spans="12:13" x14ac:dyDescent="0.25">
      <c r="L52319" s="472"/>
      <c r="M52319" s="472"/>
    </row>
    <row r="52320" spans="12:13" x14ac:dyDescent="0.25">
      <c r="L52320" s="472"/>
      <c r="M52320" s="472"/>
    </row>
    <row r="52321" spans="12:13" x14ac:dyDescent="0.25">
      <c r="L52321" s="472"/>
      <c r="M52321" s="472"/>
    </row>
    <row r="52393" spans="12:13" x14ac:dyDescent="0.25">
      <c r="L52393" s="472"/>
      <c r="M52393" s="472"/>
    </row>
    <row r="52394" spans="12:13" x14ac:dyDescent="0.25">
      <c r="L52394" s="472"/>
      <c r="M52394" s="472"/>
    </row>
    <row r="52395" spans="12:13" x14ac:dyDescent="0.25">
      <c r="L52395" s="472"/>
      <c r="M52395" s="472"/>
    </row>
    <row r="52467" spans="12:13" x14ac:dyDescent="0.25">
      <c r="L52467" s="472"/>
      <c r="M52467" s="472"/>
    </row>
    <row r="52468" spans="12:13" x14ac:dyDescent="0.25">
      <c r="L52468" s="472"/>
      <c r="M52468" s="472"/>
    </row>
    <row r="52469" spans="12:13" x14ac:dyDescent="0.25">
      <c r="L52469" s="472"/>
      <c r="M52469" s="472"/>
    </row>
    <row r="52541" spans="12:13" x14ac:dyDescent="0.25">
      <c r="L52541" s="472"/>
      <c r="M52541" s="472"/>
    </row>
    <row r="52542" spans="12:13" x14ac:dyDescent="0.25">
      <c r="L52542" s="472"/>
      <c r="M52542" s="472"/>
    </row>
    <row r="52543" spans="12:13" x14ac:dyDescent="0.25">
      <c r="L52543" s="472"/>
      <c r="M52543" s="472"/>
    </row>
    <row r="52615" spans="12:13" x14ac:dyDescent="0.25">
      <c r="L52615" s="472"/>
      <c r="M52615" s="472"/>
    </row>
    <row r="52616" spans="12:13" x14ac:dyDescent="0.25">
      <c r="L52616" s="472"/>
      <c r="M52616" s="472"/>
    </row>
    <row r="52617" spans="12:13" x14ac:dyDescent="0.25">
      <c r="L52617" s="472"/>
      <c r="M52617" s="472"/>
    </row>
    <row r="52689" spans="12:13" x14ac:dyDescent="0.25">
      <c r="L52689" s="472"/>
      <c r="M52689" s="472"/>
    </row>
    <row r="52690" spans="12:13" x14ac:dyDescent="0.25">
      <c r="L52690" s="472"/>
      <c r="M52690" s="472"/>
    </row>
    <row r="52691" spans="12:13" x14ac:dyDescent="0.25">
      <c r="L52691" s="472"/>
      <c r="M52691" s="472"/>
    </row>
    <row r="52763" spans="12:13" x14ac:dyDescent="0.25">
      <c r="L52763" s="472"/>
      <c r="M52763" s="472"/>
    </row>
    <row r="52764" spans="12:13" x14ac:dyDescent="0.25">
      <c r="L52764" s="472"/>
      <c r="M52764" s="472"/>
    </row>
    <row r="52765" spans="12:13" x14ac:dyDescent="0.25">
      <c r="L52765" s="472"/>
      <c r="M52765" s="472"/>
    </row>
    <row r="52837" spans="12:13" x14ac:dyDescent="0.25">
      <c r="L52837" s="472"/>
      <c r="M52837" s="472"/>
    </row>
    <row r="52838" spans="12:13" x14ac:dyDescent="0.25">
      <c r="L52838" s="472"/>
      <c r="M52838" s="472"/>
    </row>
    <row r="52839" spans="12:13" x14ac:dyDescent="0.25">
      <c r="L52839" s="472"/>
      <c r="M52839" s="472"/>
    </row>
    <row r="52911" spans="12:13" x14ac:dyDescent="0.25">
      <c r="L52911" s="472"/>
      <c r="M52911" s="472"/>
    </row>
    <row r="52912" spans="12:13" x14ac:dyDescent="0.25">
      <c r="L52912" s="472"/>
      <c r="M52912" s="472"/>
    </row>
    <row r="52913" spans="12:13" x14ac:dyDescent="0.25">
      <c r="L52913" s="472"/>
      <c r="M52913" s="472"/>
    </row>
    <row r="52985" spans="12:13" x14ac:dyDescent="0.25">
      <c r="L52985" s="472"/>
      <c r="M52985" s="472"/>
    </row>
    <row r="52986" spans="12:13" x14ac:dyDescent="0.25">
      <c r="L52986" s="472"/>
      <c r="M52986" s="472"/>
    </row>
    <row r="52987" spans="12:13" x14ac:dyDescent="0.25">
      <c r="L52987" s="472"/>
      <c r="M52987" s="472"/>
    </row>
    <row r="53059" spans="12:13" x14ac:dyDescent="0.25">
      <c r="L53059" s="472"/>
      <c r="M53059" s="472"/>
    </row>
    <row r="53060" spans="12:13" x14ac:dyDescent="0.25">
      <c r="L53060" s="472"/>
      <c r="M53060" s="472"/>
    </row>
    <row r="53061" spans="12:13" x14ac:dyDescent="0.25">
      <c r="L53061" s="472"/>
      <c r="M53061" s="472"/>
    </row>
    <row r="53133" spans="12:13" x14ac:dyDescent="0.25">
      <c r="L53133" s="472"/>
      <c r="M53133" s="472"/>
    </row>
    <row r="53134" spans="12:13" x14ac:dyDescent="0.25">
      <c r="L53134" s="472"/>
      <c r="M53134" s="472"/>
    </row>
    <row r="53135" spans="12:13" x14ac:dyDescent="0.25">
      <c r="L53135" s="472"/>
      <c r="M53135" s="472"/>
    </row>
    <row r="53207" spans="12:13" x14ac:dyDescent="0.25">
      <c r="L53207" s="472"/>
      <c r="M53207" s="472"/>
    </row>
    <row r="53208" spans="12:13" x14ac:dyDescent="0.25">
      <c r="L53208" s="472"/>
      <c r="M53208" s="472"/>
    </row>
    <row r="53209" spans="12:13" x14ac:dyDescent="0.25">
      <c r="L53209" s="472"/>
      <c r="M53209" s="472"/>
    </row>
    <row r="53281" spans="12:13" x14ac:dyDescent="0.25">
      <c r="L53281" s="472"/>
      <c r="M53281" s="472"/>
    </row>
    <row r="53282" spans="12:13" x14ac:dyDescent="0.25">
      <c r="L53282" s="472"/>
      <c r="M53282" s="472"/>
    </row>
    <row r="53283" spans="12:13" x14ac:dyDescent="0.25">
      <c r="L53283" s="472"/>
      <c r="M53283" s="472"/>
    </row>
    <row r="53355" spans="12:13" x14ac:dyDescent="0.25">
      <c r="L53355" s="472"/>
      <c r="M53355" s="472"/>
    </row>
    <row r="53356" spans="12:13" x14ac:dyDescent="0.25">
      <c r="L53356" s="472"/>
      <c r="M53356" s="472"/>
    </row>
    <row r="53357" spans="12:13" x14ac:dyDescent="0.25">
      <c r="L53357" s="472"/>
      <c r="M53357" s="472"/>
    </row>
    <row r="53429" spans="12:13" x14ac:dyDescent="0.25">
      <c r="L53429" s="472"/>
      <c r="M53429" s="472"/>
    </row>
    <row r="53430" spans="12:13" x14ac:dyDescent="0.25">
      <c r="L53430" s="472"/>
      <c r="M53430" s="472"/>
    </row>
    <row r="53431" spans="12:13" x14ac:dyDescent="0.25">
      <c r="L53431" s="472"/>
      <c r="M53431" s="472"/>
    </row>
    <row r="53503" spans="12:13" x14ac:dyDescent="0.25">
      <c r="L53503" s="472"/>
      <c r="M53503" s="472"/>
    </row>
    <row r="53504" spans="12:13" x14ac:dyDescent="0.25">
      <c r="L53504" s="472"/>
      <c r="M53504" s="472"/>
    </row>
    <row r="53505" spans="12:13" x14ac:dyDescent="0.25">
      <c r="L53505" s="472"/>
      <c r="M53505" s="472"/>
    </row>
    <row r="53577" spans="12:13" x14ac:dyDescent="0.25">
      <c r="L53577" s="472"/>
      <c r="M53577" s="472"/>
    </row>
    <row r="53578" spans="12:13" x14ac:dyDescent="0.25">
      <c r="L53578" s="472"/>
      <c r="M53578" s="472"/>
    </row>
    <row r="53579" spans="12:13" x14ac:dyDescent="0.25">
      <c r="L53579" s="472"/>
      <c r="M53579" s="472"/>
    </row>
    <row r="53651" spans="12:13" x14ac:dyDescent="0.25">
      <c r="L53651" s="472"/>
      <c r="M53651" s="472"/>
    </row>
    <row r="53652" spans="12:13" x14ac:dyDescent="0.25">
      <c r="L53652" s="472"/>
      <c r="M53652" s="472"/>
    </row>
    <row r="53653" spans="12:13" x14ac:dyDescent="0.25">
      <c r="L53653" s="472"/>
      <c r="M53653" s="472"/>
    </row>
    <row r="53725" spans="12:13" x14ac:dyDescent="0.25">
      <c r="L53725" s="472"/>
      <c r="M53725" s="472"/>
    </row>
    <row r="53726" spans="12:13" x14ac:dyDescent="0.25">
      <c r="L53726" s="472"/>
      <c r="M53726" s="472"/>
    </row>
    <row r="53727" spans="12:13" x14ac:dyDescent="0.25">
      <c r="L53727" s="472"/>
      <c r="M53727" s="472"/>
    </row>
    <row r="53799" spans="12:13" x14ac:dyDescent="0.25">
      <c r="L53799" s="472"/>
      <c r="M53799" s="472"/>
    </row>
    <row r="53800" spans="12:13" x14ac:dyDescent="0.25">
      <c r="L53800" s="472"/>
      <c r="M53800" s="472"/>
    </row>
    <row r="53801" spans="12:13" x14ac:dyDescent="0.25">
      <c r="L53801" s="472"/>
      <c r="M53801" s="472"/>
    </row>
    <row r="53873" spans="12:13" x14ac:dyDescent="0.25">
      <c r="L53873" s="472"/>
      <c r="M53873" s="472"/>
    </row>
    <row r="53874" spans="12:13" x14ac:dyDescent="0.25">
      <c r="L53874" s="472"/>
      <c r="M53874" s="472"/>
    </row>
    <row r="53875" spans="12:13" x14ac:dyDescent="0.25">
      <c r="L53875" s="472"/>
      <c r="M53875" s="472"/>
    </row>
    <row r="53947" spans="12:13" x14ac:dyDescent="0.25">
      <c r="L53947" s="472"/>
      <c r="M53947" s="472"/>
    </row>
    <row r="53948" spans="12:13" x14ac:dyDescent="0.25">
      <c r="L53948" s="472"/>
      <c r="M53948" s="472"/>
    </row>
    <row r="53949" spans="12:13" x14ac:dyDescent="0.25">
      <c r="L53949" s="472"/>
      <c r="M53949" s="472"/>
    </row>
    <row r="54021" spans="12:13" x14ac:dyDescent="0.25">
      <c r="L54021" s="472"/>
      <c r="M54021" s="472"/>
    </row>
    <row r="54022" spans="12:13" x14ac:dyDescent="0.25">
      <c r="L54022" s="472"/>
      <c r="M54022" s="472"/>
    </row>
    <row r="54023" spans="12:13" x14ac:dyDescent="0.25">
      <c r="L54023" s="472"/>
      <c r="M54023" s="472"/>
    </row>
    <row r="54095" spans="12:13" x14ac:dyDescent="0.25">
      <c r="L54095" s="472"/>
      <c r="M54095" s="472"/>
    </row>
    <row r="54096" spans="12:13" x14ac:dyDescent="0.25">
      <c r="L54096" s="472"/>
      <c r="M54096" s="472"/>
    </row>
    <row r="54097" spans="12:13" x14ac:dyDescent="0.25">
      <c r="L54097" s="472"/>
      <c r="M54097" s="472"/>
    </row>
    <row r="54169" spans="12:13" x14ac:dyDescent="0.25">
      <c r="L54169" s="472"/>
      <c r="M54169" s="472"/>
    </row>
    <row r="54170" spans="12:13" x14ac:dyDescent="0.25">
      <c r="L54170" s="472"/>
      <c r="M54170" s="472"/>
    </row>
    <row r="54171" spans="12:13" x14ac:dyDescent="0.25">
      <c r="L54171" s="472"/>
      <c r="M54171" s="472"/>
    </row>
    <row r="54243" spans="12:13" x14ac:dyDescent="0.25">
      <c r="L54243" s="472"/>
      <c r="M54243" s="472"/>
    </row>
    <row r="54244" spans="12:13" x14ac:dyDescent="0.25">
      <c r="L54244" s="472"/>
      <c r="M54244" s="472"/>
    </row>
    <row r="54245" spans="12:13" x14ac:dyDescent="0.25">
      <c r="L54245" s="472"/>
      <c r="M54245" s="472"/>
    </row>
    <row r="54317" spans="12:13" x14ac:dyDescent="0.25">
      <c r="L54317" s="472"/>
      <c r="M54317" s="472"/>
    </row>
    <row r="54318" spans="12:13" x14ac:dyDescent="0.25">
      <c r="L54318" s="472"/>
      <c r="M54318" s="472"/>
    </row>
    <row r="54319" spans="12:13" x14ac:dyDescent="0.25">
      <c r="L54319" s="472"/>
      <c r="M54319" s="472"/>
    </row>
    <row r="54391" spans="12:13" x14ac:dyDescent="0.25">
      <c r="L54391" s="472"/>
      <c r="M54391" s="472"/>
    </row>
    <row r="54392" spans="12:13" x14ac:dyDescent="0.25">
      <c r="L54392" s="472"/>
      <c r="M54392" s="472"/>
    </row>
    <row r="54393" spans="12:13" x14ac:dyDescent="0.25">
      <c r="L54393" s="472"/>
      <c r="M54393" s="472"/>
    </row>
    <row r="54465" spans="12:13" x14ac:dyDescent="0.25">
      <c r="L54465" s="472"/>
      <c r="M54465" s="472"/>
    </row>
    <row r="54466" spans="12:13" x14ac:dyDescent="0.25">
      <c r="L54466" s="472"/>
      <c r="M54466" s="472"/>
    </row>
    <row r="54467" spans="12:13" x14ac:dyDescent="0.25">
      <c r="L54467" s="472"/>
      <c r="M54467" s="472"/>
    </row>
    <row r="54539" spans="12:13" x14ac:dyDescent="0.25">
      <c r="L54539" s="472"/>
      <c r="M54539" s="472"/>
    </row>
    <row r="54540" spans="12:13" x14ac:dyDescent="0.25">
      <c r="L54540" s="472"/>
      <c r="M54540" s="472"/>
    </row>
    <row r="54541" spans="12:13" x14ac:dyDescent="0.25">
      <c r="L54541" s="472"/>
      <c r="M54541" s="472"/>
    </row>
    <row r="54613" spans="12:13" x14ac:dyDescent="0.25">
      <c r="L54613" s="472"/>
      <c r="M54613" s="472"/>
    </row>
    <row r="54614" spans="12:13" x14ac:dyDescent="0.25">
      <c r="L54614" s="472"/>
      <c r="M54614" s="472"/>
    </row>
    <row r="54615" spans="12:13" x14ac:dyDescent="0.25">
      <c r="L54615" s="472"/>
      <c r="M54615" s="472"/>
    </row>
    <row r="54687" spans="12:13" x14ac:dyDescent="0.25">
      <c r="L54687" s="472"/>
      <c r="M54687" s="472"/>
    </row>
    <row r="54688" spans="12:13" x14ac:dyDescent="0.25">
      <c r="L54688" s="472"/>
      <c r="M54688" s="472"/>
    </row>
    <row r="54689" spans="12:13" x14ac:dyDescent="0.25">
      <c r="L54689" s="472"/>
      <c r="M54689" s="472"/>
    </row>
    <row r="54761" spans="12:13" x14ac:dyDescent="0.25">
      <c r="L54761" s="472"/>
      <c r="M54761" s="472"/>
    </row>
    <row r="54762" spans="12:13" x14ac:dyDescent="0.25">
      <c r="L54762" s="472"/>
      <c r="M54762" s="472"/>
    </row>
    <row r="54763" spans="12:13" x14ac:dyDescent="0.25">
      <c r="L54763" s="472"/>
      <c r="M54763" s="472"/>
    </row>
    <row r="54835" spans="12:13" x14ac:dyDescent="0.25">
      <c r="L54835" s="472"/>
      <c r="M54835" s="472"/>
    </row>
    <row r="54836" spans="12:13" x14ac:dyDescent="0.25">
      <c r="L54836" s="472"/>
      <c r="M54836" s="472"/>
    </row>
    <row r="54837" spans="12:13" x14ac:dyDescent="0.25">
      <c r="L54837" s="472"/>
      <c r="M54837" s="472"/>
    </row>
    <row r="54909" spans="12:13" x14ac:dyDescent="0.25">
      <c r="L54909" s="472"/>
      <c r="M54909" s="472"/>
    </row>
    <row r="54910" spans="12:13" x14ac:dyDescent="0.25">
      <c r="L54910" s="472"/>
      <c r="M54910" s="472"/>
    </row>
    <row r="54911" spans="12:13" x14ac:dyDescent="0.25">
      <c r="L54911" s="472"/>
      <c r="M54911" s="472"/>
    </row>
    <row r="54983" spans="12:13" x14ac:dyDescent="0.25">
      <c r="L54983" s="472"/>
      <c r="M54983" s="472"/>
    </row>
    <row r="54984" spans="12:13" x14ac:dyDescent="0.25">
      <c r="L54984" s="472"/>
      <c r="M54984" s="472"/>
    </row>
    <row r="54985" spans="12:13" x14ac:dyDescent="0.25">
      <c r="L54985" s="472"/>
      <c r="M54985" s="472"/>
    </row>
    <row r="55057" spans="12:13" x14ac:dyDescent="0.25">
      <c r="L55057" s="472"/>
      <c r="M55057" s="472"/>
    </row>
    <row r="55058" spans="12:13" x14ac:dyDescent="0.25">
      <c r="L55058" s="472"/>
      <c r="M55058" s="472"/>
    </row>
    <row r="55059" spans="12:13" x14ac:dyDescent="0.25">
      <c r="L55059" s="472"/>
      <c r="M55059" s="472"/>
    </row>
    <row r="55131" spans="12:13" x14ac:dyDescent="0.25">
      <c r="L55131" s="472"/>
      <c r="M55131" s="472"/>
    </row>
    <row r="55132" spans="12:13" x14ac:dyDescent="0.25">
      <c r="L55132" s="472"/>
      <c r="M55132" s="472"/>
    </row>
    <row r="55133" spans="12:13" x14ac:dyDescent="0.25">
      <c r="L55133" s="472"/>
      <c r="M55133" s="472"/>
    </row>
    <row r="55205" spans="12:13" x14ac:dyDescent="0.25">
      <c r="L55205" s="472"/>
      <c r="M55205" s="472"/>
    </row>
    <row r="55206" spans="12:13" x14ac:dyDescent="0.25">
      <c r="L55206" s="472"/>
      <c r="M55206" s="472"/>
    </row>
    <row r="55207" spans="12:13" x14ac:dyDescent="0.25">
      <c r="L55207" s="472"/>
      <c r="M55207" s="472"/>
    </row>
    <row r="55279" spans="12:13" x14ac:dyDescent="0.25">
      <c r="L55279" s="472"/>
      <c r="M55279" s="472"/>
    </row>
    <row r="55280" spans="12:13" x14ac:dyDescent="0.25">
      <c r="L55280" s="472"/>
      <c r="M55280" s="472"/>
    </row>
    <row r="55281" spans="12:13" x14ac:dyDescent="0.25">
      <c r="L55281" s="472"/>
      <c r="M55281" s="472"/>
    </row>
    <row r="55353" spans="12:13" x14ac:dyDescent="0.25">
      <c r="L55353" s="472"/>
      <c r="M55353" s="472"/>
    </row>
    <row r="55354" spans="12:13" x14ac:dyDescent="0.25">
      <c r="L55354" s="472"/>
      <c r="M55354" s="472"/>
    </row>
    <row r="55355" spans="12:13" x14ac:dyDescent="0.25">
      <c r="L55355" s="472"/>
      <c r="M55355" s="472"/>
    </row>
    <row r="55427" spans="12:13" x14ac:dyDescent="0.25">
      <c r="L55427" s="472"/>
      <c r="M55427" s="472"/>
    </row>
    <row r="55428" spans="12:13" x14ac:dyDescent="0.25">
      <c r="L55428" s="472"/>
      <c r="M55428" s="472"/>
    </row>
    <row r="55429" spans="12:13" x14ac:dyDescent="0.25">
      <c r="L55429" s="472"/>
      <c r="M55429" s="472"/>
    </row>
    <row r="55501" spans="12:13" x14ac:dyDescent="0.25">
      <c r="L55501" s="472"/>
      <c r="M55501" s="472"/>
    </row>
    <row r="55502" spans="12:13" x14ac:dyDescent="0.25">
      <c r="L55502" s="472"/>
      <c r="M55502" s="472"/>
    </row>
    <row r="55503" spans="12:13" x14ac:dyDescent="0.25">
      <c r="L55503" s="472"/>
      <c r="M55503" s="472"/>
    </row>
    <row r="55575" spans="12:13" x14ac:dyDescent="0.25">
      <c r="L55575" s="472"/>
      <c r="M55575" s="472"/>
    </row>
    <row r="55576" spans="12:13" x14ac:dyDescent="0.25">
      <c r="L55576" s="472"/>
      <c r="M55576" s="472"/>
    </row>
    <row r="55577" spans="12:13" x14ac:dyDescent="0.25">
      <c r="L55577" s="472"/>
      <c r="M55577" s="472"/>
    </row>
    <row r="55649" spans="12:13" x14ac:dyDescent="0.25">
      <c r="L55649" s="472"/>
      <c r="M55649" s="472"/>
    </row>
    <row r="55650" spans="12:13" x14ac:dyDescent="0.25">
      <c r="L55650" s="472"/>
      <c r="M55650" s="472"/>
    </row>
    <row r="55651" spans="12:13" x14ac:dyDescent="0.25">
      <c r="L55651" s="472"/>
      <c r="M55651" s="472"/>
    </row>
    <row r="55723" spans="12:13" x14ac:dyDescent="0.25">
      <c r="L55723" s="472"/>
      <c r="M55723" s="472"/>
    </row>
    <row r="55724" spans="12:13" x14ac:dyDescent="0.25">
      <c r="L55724" s="472"/>
      <c r="M55724" s="472"/>
    </row>
    <row r="55725" spans="12:13" x14ac:dyDescent="0.25">
      <c r="L55725" s="472"/>
      <c r="M55725" s="472"/>
    </row>
    <row r="55797" spans="12:13" x14ac:dyDescent="0.25">
      <c r="L55797" s="472"/>
      <c r="M55797" s="472"/>
    </row>
    <row r="55798" spans="12:13" x14ac:dyDescent="0.25">
      <c r="L55798" s="472"/>
      <c r="M55798" s="472"/>
    </row>
    <row r="55799" spans="12:13" x14ac:dyDescent="0.25">
      <c r="L55799" s="472"/>
      <c r="M55799" s="472"/>
    </row>
    <row r="55871" spans="12:13" x14ac:dyDescent="0.25">
      <c r="L55871" s="472"/>
      <c r="M55871" s="472"/>
    </row>
    <row r="55872" spans="12:13" x14ac:dyDescent="0.25">
      <c r="L55872" s="472"/>
      <c r="M55872" s="472"/>
    </row>
    <row r="55873" spans="12:13" x14ac:dyDescent="0.25">
      <c r="L55873" s="472"/>
      <c r="M55873" s="472"/>
    </row>
    <row r="55945" spans="12:13" x14ac:dyDescent="0.25">
      <c r="L55945" s="472"/>
      <c r="M55945" s="472"/>
    </row>
    <row r="55946" spans="12:13" x14ac:dyDescent="0.25">
      <c r="L55946" s="472"/>
      <c r="M55946" s="472"/>
    </row>
    <row r="55947" spans="12:13" x14ac:dyDescent="0.25">
      <c r="L55947" s="472"/>
      <c r="M55947" s="472"/>
    </row>
    <row r="56019" spans="12:13" x14ac:dyDescent="0.25">
      <c r="L56019" s="472"/>
      <c r="M56019" s="472"/>
    </row>
    <row r="56020" spans="12:13" x14ac:dyDescent="0.25">
      <c r="L56020" s="472"/>
      <c r="M56020" s="472"/>
    </row>
    <row r="56021" spans="12:13" x14ac:dyDescent="0.25">
      <c r="L56021" s="472"/>
      <c r="M56021" s="472"/>
    </row>
    <row r="56093" spans="12:13" x14ac:dyDescent="0.25">
      <c r="L56093" s="472"/>
      <c r="M56093" s="472"/>
    </row>
    <row r="56094" spans="12:13" x14ac:dyDescent="0.25">
      <c r="L56094" s="472"/>
      <c r="M56094" s="472"/>
    </row>
    <row r="56095" spans="12:13" x14ac:dyDescent="0.25">
      <c r="L56095" s="472"/>
      <c r="M56095" s="472"/>
    </row>
    <row r="56167" spans="12:13" x14ac:dyDescent="0.25">
      <c r="L56167" s="472"/>
      <c r="M56167" s="472"/>
    </row>
    <row r="56168" spans="12:13" x14ac:dyDescent="0.25">
      <c r="L56168" s="472"/>
      <c r="M56168" s="472"/>
    </row>
    <row r="56169" spans="12:13" x14ac:dyDescent="0.25">
      <c r="L56169" s="472"/>
      <c r="M56169" s="472"/>
    </row>
    <row r="56241" spans="12:13" x14ac:dyDescent="0.25">
      <c r="L56241" s="472"/>
      <c r="M56241" s="472"/>
    </row>
    <row r="56242" spans="12:13" x14ac:dyDescent="0.25">
      <c r="L56242" s="472"/>
      <c r="M56242" s="472"/>
    </row>
    <row r="56243" spans="12:13" x14ac:dyDescent="0.25">
      <c r="L56243" s="472"/>
      <c r="M56243" s="472"/>
    </row>
    <row r="56315" spans="12:13" x14ac:dyDescent="0.25">
      <c r="L56315" s="472"/>
      <c r="M56315" s="472"/>
    </row>
    <row r="56316" spans="12:13" x14ac:dyDescent="0.25">
      <c r="L56316" s="472"/>
      <c r="M56316" s="472"/>
    </row>
    <row r="56317" spans="12:13" x14ac:dyDescent="0.25">
      <c r="L56317" s="472"/>
      <c r="M56317" s="472"/>
    </row>
    <row r="56389" spans="12:13" x14ac:dyDescent="0.25">
      <c r="L56389" s="472"/>
      <c r="M56389" s="472"/>
    </row>
    <row r="56390" spans="12:13" x14ac:dyDescent="0.25">
      <c r="L56390" s="472"/>
      <c r="M56390" s="472"/>
    </row>
    <row r="56391" spans="12:13" x14ac:dyDescent="0.25">
      <c r="L56391" s="472"/>
      <c r="M56391" s="472"/>
    </row>
    <row r="56463" spans="12:13" x14ac:dyDescent="0.25">
      <c r="L56463" s="472"/>
      <c r="M56463" s="472"/>
    </row>
    <row r="56464" spans="12:13" x14ac:dyDescent="0.25">
      <c r="L56464" s="472"/>
      <c r="M56464" s="472"/>
    </row>
    <row r="56465" spans="12:13" x14ac:dyDescent="0.25">
      <c r="L56465" s="472"/>
      <c r="M56465" s="472"/>
    </row>
    <row r="56537" spans="12:13" x14ac:dyDescent="0.25">
      <c r="L56537" s="472"/>
      <c r="M56537" s="472"/>
    </row>
    <row r="56538" spans="12:13" x14ac:dyDescent="0.25">
      <c r="L56538" s="472"/>
      <c r="M56538" s="472"/>
    </row>
    <row r="56539" spans="12:13" x14ac:dyDescent="0.25">
      <c r="L56539" s="472"/>
      <c r="M56539" s="472"/>
    </row>
    <row r="56611" spans="12:13" x14ac:dyDescent="0.25">
      <c r="L56611" s="472"/>
      <c r="M56611" s="472"/>
    </row>
    <row r="56612" spans="12:13" x14ac:dyDescent="0.25">
      <c r="L56612" s="472"/>
      <c r="M56612" s="472"/>
    </row>
    <row r="56613" spans="12:13" x14ac:dyDescent="0.25">
      <c r="L56613" s="472"/>
      <c r="M56613" s="472"/>
    </row>
    <row r="56685" spans="12:13" x14ac:dyDescent="0.25">
      <c r="L56685" s="472"/>
      <c r="M56685" s="472"/>
    </row>
    <row r="56686" spans="12:13" x14ac:dyDescent="0.25">
      <c r="L56686" s="472"/>
      <c r="M56686" s="472"/>
    </row>
    <row r="56687" spans="12:13" x14ac:dyDescent="0.25">
      <c r="L56687" s="472"/>
      <c r="M56687" s="472"/>
    </row>
    <row r="56759" spans="12:13" x14ac:dyDescent="0.25">
      <c r="L56759" s="472"/>
      <c r="M56759" s="472"/>
    </row>
    <row r="56760" spans="12:13" x14ac:dyDescent="0.25">
      <c r="L56760" s="472"/>
      <c r="M56760" s="472"/>
    </row>
    <row r="56761" spans="12:13" x14ac:dyDescent="0.25">
      <c r="L56761" s="472"/>
      <c r="M56761" s="472"/>
    </row>
    <row r="56833" spans="12:13" x14ac:dyDescent="0.25">
      <c r="L56833" s="472"/>
      <c r="M56833" s="472"/>
    </row>
    <row r="56834" spans="12:13" x14ac:dyDescent="0.25">
      <c r="L56834" s="472"/>
      <c r="M56834" s="472"/>
    </row>
    <row r="56835" spans="12:13" x14ac:dyDescent="0.25">
      <c r="L56835" s="472"/>
      <c r="M56835" s="472"/>
    </row>
    <row r="56907" spans="12:13" x14ac:dyDescent="0.25">
      <c r="L56907" s="472"/>
      <c r="M56907" s="472"/>
    </row>
    <row r="56908" spans="12:13" x14ac:dyDescent="0.25">
      <c r="L56908" s="472"/>
      <c r="M56908" s="472"/>
    </row>
    <row r="56909" spans="12:13" x14ac:dyDescent="0.25">
      <c r="L56909" s="472"/>
      <c r="M56909" s="472"/>
    </row>
    <row r="56981" spans="12:13" x14ac:dyDescent="0.25">
      <c r="L56981" s="472"/>
      <c r="M56981" s="472"/>
    </row>
    <row r="56982" spans="12:13" x14ac:dyDescent="0.25">
      <c r="L56982" s="472"/>
      <c r="M56982" s="472"/>
    </row>
    <row r="56983" spans="12:13" x14ac:dyDescent="0.25">
      <c r="L56983" s="472"/>
      <c r="M56983" s="472"/>
    </row>
    <row r="57055" spans="12:13" x14ac:dyDescent="0.25">
      <c r="L57055" s="472"/>
      <c r="M57055" s="472"/>
    </row>
    <row r="57056" spans="12:13" x14ac:dyDescent="0.25">
      <c r="L57056" s="472"/>
      <c r="M57056" s="472"/>
    </row>
    <row r="57057" spans="12:13" x14ac:dyDescent="0.25">
      <c r="L57057" s="472"/>
      <c r="M57057" s="472"/>
    </row>
    <row r="57129" spans="12:13" x14ac:dyDescent="0.25">
      <c r="L57129" s="472"/>
      <c r="M57129" s="472"/>
    </row>
    <row r="57130" spans="12:13" x14ac:dyDescent="0.25">
      <c r="L57130" s="472"/>
      <c r="M57130" s="472"/>
    </row>
    <row r="57131" spans="12:13" x14ac:dyDescent="0.25">
      <c r="L57131" s="472"/>
      <c r="M57131" s="472"/>
    </row>
    <row r="57203" spans="12:13" x14ac:dyDescent="0.25">
      <c r="L57203" s="472"/>
      <c r="M57203" s="472"/>
    </row>
    <row r="57204" spans="12:13" x14ac:dyDescent="0.25">
      <c r="L57204" s="472"/>
      <c r="M57204" s="472"/>
    </row>
    <row r="57205" spans="12:13" x14ac:dyDescent="0.25">
      <c r="L57205" s="472"/>
      <c r="M57205" s="472"/>
    </row>
    <row r="57277" spans="12:13" x14ac:dyDescent="0.25">
      <c r="L57277" s="472"/>
      <c r="M57277" s="472"/>
    </row>
    <row r="57278" spans="12:13" x14ac:dyDescent="0.25">
      <c r="L57278" s="472"/>
      <c r="M57278" s="472"/>
    </row>
    <row r="57279" spans="12:13" x14ac:dyDescent="0.25">
      <c r="L57279" s="472"/>
      <c r="M57279" s="472"/>
    </row>
    <row r="57351" spans="12:13" x14ac:dyDescent="0.25">
      <c r="L57351" s="472"/>
      <c r="M57351" s="472"/>
    </row>
    <row r="57352" spans="12:13" x14ac:dyDescent="0.25">
      <c r="L57352" s="472"/>
      <c r="M57352" s="472"/>
    </row>
    <row r="57353" spans="12:13" x14ac:dyDescent="0.25">
      <c r="L57353" s="472"/>
      <c r="M57353" s="472"/>
    </row>
    <row r="57425" spans="12:13" x14ac:dyDescent="0.25">
      <c r="L57425" s="472"/>
      <c r="M57425" s="472"/>
    </row>
    <row r="57426" spans="12:13" x14ac:dyDescent="0.25">
      <c r="L57426" s="472"/>
      <c r="M57426" s="472"/>
    </row>
    <row r="57427" spans="12:13" x14ac:dyDescent="0.25">
      <c r="L57427" s="472"/>
      <c r="M57427" s="472"/>
    </row>
    <row r="57499" spans="12:13" x14ac:dyDescent="0.25">
      <c r="L57499" s="472"/>
      <c r="M57499" s="472"/>
    </row>
    <row r="57500" spans="12:13" x14ac:dyDescent="0.25">
      <c r="L57500" s="472"/>
      <c r="M57500" s="472"/>
    </row>
    <row r="57501" spans="12:13" x14ac:dyDescent="0.25">
      <c r="L57501" s="472"/>
      <c r="M57501" s="472"/>
    </row>
    <row r="57573" spans="12:13" x14ac:dyDescent="0.25">
      <c r="L57573" s="472"/>
      <c r="M57573" s="472"/>
    </row>
    <row r="57574" spans="12:13" x14ac:dyDescent="0.25">
      <c r="L57574" s="472"/>
      <c r="M57574" s="472"/>
    </row>
    <row r="57575" spans="12:13" x14ac:dyDescent="0.25">
      <c r="L57575" s="472"/>
      <c r="M57575" s="472"/>
    </row>
    <row r="57647" spans="12:13" x14ac:dyDescent="0.25">
      <c r="L57647" s="472"/>
      <c r="M57647" s="472"/>
    </row>
    <row r="57648" spans="12:13" x14ac:dyDescent="0.25">
      <c r="L57648" s="472"/>
      <c r="M57648" s="472"/>
    </row>
    <row r="57649" spans="12:13" x14ac:dyDescent="0.25">
      <c r="L57649" s="472"/>
      <c r="M57649" s="472"/>
    </row>
    <row r="57721" spans="12:13" x14ac:dyDescent="0.25">
      <c r="L57721" s="472"/>
      <c r="M57721" s="472"/>
    </row>
    <row r="57722" spans="12:13" x14ac:dyDescent="0.25">
      <c r="L57722" s="472"/>
      <c r="M57722" s="472"/>
    </row>
    <row r="57723" spans="12:13" x14ac:dyDescent="0.25">
      <c r="L57723" s="472"/>
      <c r="M57723" s="472"/>
    </row>
    <row r="57795" spans="12:13" x14ac:dyDescent="0.25">
      <c r="L57795" s="472"/>
      <c r="M57795" s="472"/>
    </row>
    <row r="57796" spans="12:13" x14ac:dyDescent="0.25">
      <c r="L57796" s="472"/>
      <c r="M57796" s="472"/>
    </row>
    <row r="57797" spans="12:13" x14ac:dyDescent="0.25">
      <c r="L57797" s="472"/>
      <c r="M57797" s="472"/>
    </row>
    <row r="57869" spans="12:13" x14ac:dyDescent="0.25">
      <c r="L57869" s="472"/>
      <c r="M57869" s="472"/>
    </row>
    <row r="57870" spans="12:13" x14ac:dyDescent="0.25">
      <c r="L57870" s="472"/>
      <c r="M57870" s="472"/>
    </row>
    <row r="57871" spans="12:13" x14ac:dyDescent="0.25">
      <c r="L57871" s="472"/>
      <c r="M57871" s="472"/>
    </row>
    <row r="57943" spans="12:13" x14ac:dyDescent="0.25">
      <c r="L57943" s="472"/>
      <c r="M57943" s="472"/>
    </row>
    <row r="57944" spans="12:13" x14ac:dyDescent="0.25">
      <c r="L57944" s="472"/>
      <c r="M57944" s="472"/>
    </row>
    <row r="57945" spans="12:13" x14ac:dyDescent="0.25">
      <c r="L57945" s="472"/>
      <c r="M57945" s="472"/>
    </row>
    <row r="58017" spans="12:13" x14ac:dyDescent="0.25">
      <c r="L58017" s="472"/>
      <c r="M58017" s="472"/>
    </row>
    <row r="58018" spans="12:13" x14ac:dyDescent="0.25">
      <c r="L58018" s="472"/>
      <c r="M58018" s="472"/>
    </row>
    <row r="58019" spans="12:13" x14ac:dyDescent="0.25">
      <c r="L58019" s="472"/>
      <c r="M58019" s="472"/>
    </row>
    <row r="58091" spans="12:13" x14ac:dyDescent="0.25">
      <c r="L58091" s="472"/>
      <c r="M58091" s="472"/>
    </row>
    <row r="58092" spans="12:13" x14ac:dyDescent="0.25">
      <c r="L58092" s="472"/>
      <c r="M58092" s="472"/>
    </row>
    <row r="58093" spans="12:13" x14ac:dyDescent="0.25">
      <c r="L58093" s="472"/>
      <c r="M58093" s="472"/>
    </row>
    <row r="58165" spans="12:13" x14ac:dyDescent="0.25">
      <c r="L58165" s="472"/>
      <c r="M58165" s="472"/>
    </row>
    <row r="58166" spans="12:13" x14ac:dyDescent="0.25">
      <c r="L58166" s="472"/>
      <c r="M58166" s="472"/>
    </row>
    <row r="58167" spans="12:13" x14ac:dyDescent="0.25">
      <c r="L58167" s="472"/>
      <c r="M58167" s="472"/>
    </row>
    <row r="58239" spans="12:13" x14ac:dyDescent="0.25">
      <c r="L58239" s="472"/>
      <c r="M58239" s="472"/>
    </row>
    <row r="58240" spans="12:13" x14ac:dyDescent="0.25">
      <c r="L58240" s="472"/>
      <c r="M58240" s="472"/>
    </row>
    <row r="58241" spans="12:13" x14ac:dyDescent="0.25">
      <c r="L58241" s="472"/>
      <c r="M58241" s="472"/>
    </row>
    <row r="58313" spans="12:13" x14ac:dyDescent="0.25">
      <c r="L58313" s="472"/>
      <c r="M58313" s="472"/>
    </row>
    <row r="58314" spans="12:13" x14ac:dyDescent="0.25">
      <c r="L58314" s="472"/>
      <c r="M58314" s="472"/>
    </row>
    <row r="58315" spans="12:13" x14ac:dyDescent="0.25">
      <c r="L58315" s="472"/>
      <c r="M58315" s="472"/>
    </row>
    <row r="58387" spans="12:13" x14ac:dyDescent="0.25">
      <c r="L58387" s="472"/>
      <c r="M58387" s="472"/>
    </row>
    <row r="58388" spans="12:13" x14ac:dyDescent="0.25">
      <c r="L58388" s="472"/>
      <c r="M58388" s="472"/>
    </row>
    <row r="58389" spans="12:13" x14ac:dyDescent="0.25">
      <c r="L58389" s="472"/>
      <c r="M58389" s="472"/>
    </row>
    <row r="58461" spans="12:13" x14ac:dyDescent="0.25">
      <c r="L58461" s="472"/>
      <c r="M58461" s="472"/>
    </row>
    <row r="58462" spans="12:13" x14ac:dyDescent="0.25">
      <c r="L58462" s="472"/>
      <c r="M58462" s="472"/>
    </row>
    <row r="58463" spans="12:13" x14ac:dyDescent="0.25">
      <c r="L58463" s="472"/>
      <c r="M58463" s="472"/>
    </row>
    <row r="58535" spans="12:13" x14ac:dyDescent="0.25">
      <c r="L58535" s="472"/>
      <c r="M58535" s="472"/>
    </row>
    <row r="58536" spans="12:13" x14ac:dyDescent="0.25">
      <c r="L58536" s="472"/>
      <c r="M58536" s="472"/>
    </row>
    <row r="58537" spans="12:13" x14ac:dyDescent="0.25">
      <c r="L58537" s="472"/>
      <c r="M58537" s="472"/>
    </row>
    <row r="58609" spans="12:13" x14ac:dyDescent="0.25">
      <c r="L58609" s="472"/>
      <c r="M58609" s="472"/>
    </row>
    <row r="58610" spans="12:13" x14ac:dyDescent="0.25">
      <c r="L58610" s="472"/>
      <c r="M58610" s="472"/>
    </row>
    <row r="58611" spans="12:13" x14ac:dyDescent="0.25">
      <c r="L58611" s="472"/>
      <c r="M58611" s="472"/>
    </row>
    <row r="58683" spans="12:13" x14ac:dyDescent="0.25">
      <c r="L58683" s="472"/>
      <c r="M58683" s="472"/>
    </row>
    <row r="58684" spans="12:13" x14ac:dyDescent="0.25">
      <c r="L58684" s="472"/>
      <c r="M58684" s="472"/>
    </row>
    <row r="58685" spans="12:13" x14ac:dyDescent="0.25">
      <c r="L58685" s="472"/>
      <c r="M58685" s="472"/>
    </row>
    <row r="58757" spans="12:13" x14ac:dyDescent="0.25">
      <c r="L58757" s="472"/>
      <c r="M58757" s="472"/>
    </row>
    <row r="58758" spans="12:13" x14ac:dyDescent="0.25">
      <c r="L58758" s="472"/>
      <c r="M58758" s="472"/>
    </row>
    <row r="58759" spans="12:13" x14ac:dyDescent="0.25">
      <c r="L58759" s="472"/>
      <c r="M58759" s="472"/>
    </row>
    <row r="58831" spans="12:13" x14ac:dyDescent="0.25">
      <c r="L58831" s="472"/>
      <c r="M58831" s="472"/>
    </row>
    <row r="58832" spans="12:13" x14ac:dyDescent="0.25">
      <c r="L58832" s="472"/>
      <c r="M58832" s="472"/>
    </row>
    <row r="58833" spans="12:13" x14ac:dyDescent="0.25">
      <c r="L58833" s="472"/>
      <c r="M58833" s="472"/>
    </row>
    <row r="58905" spans="12:13" x14ac:dyDescent="0.25">
      <c r="L58905" s="472"/>
      <c r="M58905" s="472"/>
    </row>
    <row r="58906" spans="12:13" x14ac:dyDescent="0.25">
      <c r="L58906" s="472"/>
      <c r="M58906" s="472"/>
    </row>
    <row r="58907" spans="12:13" x14ac:dyDescent="0.25">
      <c r="L58907" s="472"/>
      <c r="M58907" s="472"/>
    </row>
    <row r="58979" spans="12:13" x14ac:dyDescent="0.25">
      <c r="L58979" s="472"/>
      <c r="M58979" s="472"/>
    </row>
    <row r="58980" spans="12:13" x14ac:dyDescent="0.25">
      <c r="L58980" s="472"/>
      <c r="M58980" s="472"/>
    </row>
    <row r="58981" spans="12:13" x14ac:dyDescent="0.25">
      <c r="L58981" s="472"/>
      <c r="M58981" s="472"/>
    </row>
    <row r="59053" spans="12:13" x14ac:dyDescent="0.25">
      <c r="L59053" s="472"/>
      <c r="M59053" s="472"/>
    </row>
    <row r="59054" spans="12:13" x14ac:dyDescent="0.25">
      <c r="L59054" s="472"/>
      <c r="M59054" s="472"/>
    </row>
    <row r="59055" spans="12:13" x14ac:dyDescent="0.25">
      <c r="L59055" s="472"/>
      <c r="M59055" s="472"/>
    </row>
    <row r="59127" spans="12:13" x14ac:dyDescent="0.25">
      <c r="L59127" s="472"/>
      <c r="M59127" s="472"/>
    </row>
    <row r="59128" spans="12:13" x14ac:dyDescent="0.25">
      <c r="L59128" s="472"/>
      <c r="M59128" s="472"/>
    </row>
    <row r="59129" spans="12:13" x14ac:dyDescent="0.25">
      <c r="L59129" s="472"/>
      <c r="M59129" s="472"/>
    </row>
    <row r="59201" spans="12:13" x14ac:dyDescent="0.25">
      <c r="L59201" s="472"/>
      <c r="M59201" s="472"/>
    </row>
    <row r="59202" spans="12:13" x14ac:dyDescent="0.25">
      <c r="L59202" s="472"/>
      <c r="M59202" s="472"/>
    </row>
    <row r="59203" spans="12:13" x14ac:dyDescent="0.25">
      <c r="L59203" s="472"/>
      <c r="M59203" s="472"/>
    </row>
    <row r="59275" spans="12:13" x14ac:dyDescent="0.25">
      <c r="L59275" s="472"/>
      <c r="M59275" s="472"/>
    </row>
    <row r="59276" spans="12:13" x14ac:dyDescent="0.25">
      <c r="L59276" s="472"/>
      <c r="M59276" s="472"/>
    </row>
    <row r="59277" spans="12:13" x14ac:dyDescent="0.25">
      <c r="L59277" s="472"/>
      <c r="M59277" s="472"/>
    </row>
    <row r="59349" spans="12:13" x14ac:dyDescent="0.25">
      <c r="L59349" s="472"/>
      <c r="M59349" s="472"/>
    </row>
    <row r="59350" spans="12:13" x14ac:dyDescent="0.25">
      <c r="L59350" s="472"/>
      <c r="M59350" s="472"/>
    </row>
    <row r="59351" spans="12:13" x14ac:dyDescent="0.25">
      <c r="L59351" s="472"/>
      <c r="M59351" s="472"/>
    </row>
    <row r="59423" spans="12:13" x14ac:dyDescent="0.25">
      <c r="L59423" s="472"/>
      <c r="M59423" s="472"/>
    </row>
    <row r="59424" spans="12:13" x14ac:dyDescent="0.25">
      <c r="L59424" s="472"/>
      <c r="M59424" s="472"/>
    </row>
    <row r="59425" spans="12:13" x14ac:dyDescent="0.25">
      <c r="L59425" s="472"/>
      <c r="M59425" s="472"/>
    </row>
    <row r="59497" spans="12:13" x14ac:dyDescent="0.25">
      <c r="L59497" s="472"/>
      <c r="M59497" s="472"/>
    </row>
    <row r="59498" spans="12:13" x14ac:dyDescent="0.25">
      <c r="L59498" s="472"/>
      <c r="M59498" s="472"/>
    </row>
    <row r="59499" spans="12:13" x14ac:dyDescent="0.25">
      <c r="L59499" s="472"/>
      <c r="M59499" s="472"/>
    </row>
    <row r="59571" spans="12:13" x14ac:dyDescent="0.25">
      <c r="L59571" s="472"/>
      <c r="M59571" s="472"/>
    </row>
    <row r="59572" spans="12:13" x14ac:dyDescent="0.25">
      <c r="L59572" s="472"/>
      <c r="M59572" s="472"/>
    </row>
    <row r="59573" spans="12:13" x14ac:dyDescent="0.25">
      <c r="L59573" s="472"/>
      <c r="M59573" s="472"/>
    </row>
    <row r="59645" spans="12:13" x14ac:dyDescent="0.25">
      <c r="L59645" s="472"/>
      <c r="M59645" s="472"/>
    </row>
    <row r="59646" spans="12:13" x14ac:dyDescent="0.25">
      <c r="L59646" s="472"/>
      <c r="M59646" s="472"/>
    </row>
    <row r="59647" spans="12:13" x14ac:dyDescent="0.25">
      <c r="L59647" s="472"/>
      <c r="M59647" s="472"/>
    </row>
    <row r="59719" spans="12:13" x14ac:dyDescent="0.25">
      <c r="L59719" s="472"/>
      <c r="M59719" s="472"/>
    </row>
    <row r="59720" spans="12:13" x14ac:dyDescent="0.25">
      <c r="L59720" s="472"/>
      <c r="M59720" s="472"/>
    </row>
    <row r="59721" spans="12:13" x14ac:dyDescent="0.25">
      <c r="L59721" s="472"/>
      <c r="M59721" s="472"/>
    </row>
    <row r="59793" spans="12:13" x14ac:dyDescent="0.25">
      <c r="L59793" s="472"/>
      <c r="M59793" s="472"/>
    </row>
    <row r="59794" spans="12:13" x14ac:dyDescent="0.25">
      <c r="L59794" s="472"/>
      <c r="M59794" s="472"/>
    </row>
    <row r="59795" spans="12:13" x14ac:dyDescent="0.25">
      <c r="L59795" s="472"/>
      <c r="M59795" s="472"/>
    </row>
    <row r="59867" spans="12:13" x14ac:dyDescent="0.25">
      <c r="L59867" s="472"/>
      <c r="M59867" s="472"/>
    </row>
    <row r="59868" spans="12:13" x14ac:dyDescent="0.25">
      <c r="L59868" s="472"/>
      <c r="M59868" s="472"/>
    </row>
    <row r="59869" spans="12:13" x14ac:dyDescent="0.25">
      <c r="L59869" s="472"/>
      <c r="M59869" s="472"/>
    </row>
    <row r="59941" spans="12:13" x14ac:dyDescent="0.25">
      <c r="L59941" s="472"/>
      <c r="M59941" s="472"/>
    </row>
    <row r="59942" spans="12:13" x14ac:dyDescent="0.25">
      <c r="L59942" s="472"/>
      <c r="M59942" s="472"/>
    </row>
    <row r="59943" spans="12:13" x14ac:dyDescent="0.25">
      <c r="L59943" s="472"/>
      <c r="M59943" s="472"/>
    </row>
    <row r="60015" spans="12:13" x14ac:dyDescent="0.25">
      <c r="L60015" s="472"/>
      <c r="M60015" s="472"/>
    </row>
    <row r="60016" spans="12:13" x14ac:dyDescent="0.25">
      <c r="L60016" s="472"/>
      <c r="M60016" s="472"/>
    </row>
    <row r="60017" spans="12:13" x14ac:dyDescent="0.25">
      <c r="L60017" s="472"/>
      <c r="M60017" s="472"/>
    </row>
    <row r="60089" spans="12:13" x14ac:dyDescent="0.25">
      <c r="L60089" s="472"/>
      <c r="M60089" s="472"/>
    </row>
    <row r="60090" spans="12:13" x14ac:dyDescent="0.25">
      <c r="L60090" s="472"/>
      <c r="M60090" s="472"/>
    </row>
    <row r="60091" spans="12:13" x14ac:dyDescent="0.25">
      <c r="L60091" s="472"/>
      <c r="M60091" s="472"/>
    </row>
    <row r="60163" spans="12:13" x14ac:dyDescent="0.25">
      <c r="L60163" s="472"/>
      <c r="M60163" s="472"/>
    </row>
    <row r="60164" spans="12:13" x14ac:dyDescent="0.25">
      <c r="L60164" s="472"/>
      <c r="M60164" s="472"/>
    </row>
    <row r="60165" spans="12:13" x14ac:dyDescent="0.25">
      <c r="L60165" s="472"/>
      <c r="M60165" s="472"/>
    </row>
    <row r="60237" spans="12:13" x14ac:dyDescent="0.25">
      <c r="L60237" s="472"/>
      <c r="M60237" s="472"/>
    </row>
    <row r="60238" spans="12:13" x14ac:dyDescent="0.25">
      <c r="L60238" s="472"/>
      <c r="M60238" s="472"/>
    </row>
    <row r="60239" spans="12:13" x14ac:dyDescent="0.25">
      <c r="L60239" s="472"/>
      <c r="M60239" s="472"/>
    </row>
    <row r="60311" spans="12:13" x14ac:dyDescent="0.25">
      <c r="L60311" s="472"/>
      <c r="M60311" s="472"/>
    </row>
    <row r="60312" spans="12:13" x14ac:dyDescent="0.25">
      <c r="L60312" s="472"/>
      <c r="M60312" s="472"/>
    </row>
    <row r="60313" spans="12:13" x14ac:dyDescent="0.25">
      <c r="L60313" s="472"/>
      <c r="M60313" s="472"/>
    </row>
    <row r="60385" spans="12:13" x14ac:dyDescent="0.25">
      <c r="L60385" s="472"/>
      <c r="M60385" s="472"/>
    </row>
    <row r="60386" spans="12:13" x14ac:dyDescent="0.25">
      <c r="L60386" s="472"/>
      <c r="M60386" s="472"/>
    </row>
    <row r="60387" spans="12:13" x14ac:dyDescent="0.25">
      <c r="L60387" s="472"/>
      <c r="M60387" s="472"/>
    </row>
    <row r="60459" spans="12:13" x14ac:dyDescent="0.25">
      <c r="L60459" s="472"/>
      <c r="M60459" s="472"/>
    </row>
    <row r="60460" spans="12:13" x14ac:dyDescent="0.25">
      <c r="L60460" s="472"/>
      <c r="M60460" s="472"/>
    </row>
    <row r="60461" spans="12:13" x14ac:dyDescent="0.25">
      <c r="L60461" s="472"/>
      <c r="M60461" s="472"/>
    </row>
    <row r="60533" spans="12:13" x14ac:dyDescent="0.25">
      <c r="L60533" s="472"/>
      <c r="M60533" s="472"/>
    </row>
    <row r="60534" spans="12:13" x14ac:dyDescent="0.25">
      <c r="L60534" s="472"/>
      <c r="M60534" s="472"/>
    </row>
    <row r="60535" spans="12:13" x14ac:dyDescent="0.25">
      <c r="L60535" s="472"/>
      <c r="M60535" s="472"/>
    </row>
    <row r="60607" spans="12:13" x14ac:dyDescent="0.25">
      <c r="L60607" s="472"/>
      <c r="M60607" s="472"/>
    </row>
    <row r="60608" spans="12:13" x14ac:dyDescent="0.25">
      <c r="L60608" s="472"/>
      <c r="M60608" s="472"/>
    </row>
    <row r="60609" spans="12:13" x14ac:dyDescent="0.25">
      <c r="L60609" s="472"/>
      <c r="M60609" s="472"/>
    </row>
    <row r="60681" spans="12:13" x14ac:dyDescent="0.25">
      <c r="L60681" s="472"/>
      <c r="M60681" s="472"/>
    </row>
    <row r="60682" spans="12:13" x14ac:dyDescent="0.25">
      <c r="L60682" s="472"/>
      <c r="M60682" s="472"/>
    </row>
    <row r="60683" spans="12:13" x14ac:dyDescent="0.25">
      <c r="L60683" s="472"/>
      <c r="M60683" s="472"/>
    </row>
    <row r="60755" spans="12:13" x14ac:dyDescent="0.25">
      <c r="L60755" s="472"/>
      <c r="M60755" s="472"/>
    </row>
    <row r="60756" spans="12:13" x14ac:dyDescent="0.25">
      <c r="L60756" s="472"/>
      <c r="M60756" s="472"/>
    </row>
    <row r="60757" spans="12:13" x14ac:dyDescent="0.25">
      <c r="L60757" s="472"/>
      <c r="M60757" s="472"/>
    </row>
    <row r="60829" spans="12:13" x14ac:dyDescent="0.25">
      <c r="L60829" s="472"/>
      <c r="M60829" s="472"/>
    </row>
    <row r="60830" spans="12:13" x14ac:dyDescent="0.25">
      <c r="L60830" s="472"/>
      <c r="M60830" s="472"/>
    </row>
    <row r="60831" spans="12:13" x14ac:dyDescent="0.25">
      <c r="L60831" s="472"/>
      <c r="M60831" s="472"/>
    </row>
    <row r="60903" spans="12:13" x14ac:dyDescent="0.25">
      <c r="L60903" s="472"/>
      <c r="M60903" s="472"/>
    </row>
    <row r="60904" spans="12:13" x14ac:dyDescent="0.25">
      <c r="L60904" s="472"/>
      <c r="M60904" s="472"/>
    </row>
    <row r="60905" spans="12:13" x14ac:dyDescent="0.25">
      <c r="L60905" s="472"/>
      <c r="M60905" s="472"/>
    </row>
    <row r="60977" spans="12:13" x14ac:dyDescent="0.25">
      <c r="L60977" s="472"/>
      <c r="M60977" s="472"/>
    </row>
    <row r="60978" spans="12:13" x14ac:dyDescent="0.25">
      <c r="L60978" s="472"/>
      <c r="M60978" s="472"/>
    </row>
    <row r="60979" spans="12:13" x14ac:dyDescent="0.25">
      <c r="L60979" s="472"/>
      <c r="M60979" s="472"/>
    </row>
    <row r="61051" spans="12:13" x14ac:dyDescent="0.25">
      <c r="L61051" s="472"/>
      <c r="M61051" s="472"/>
    </row>
    <row r="61052" spans="12:13" x14ac:dyDescent="0.25">
      <c r="L61052" s="472"/>
      <c r="M61052" s="472"/>
    </row>
    <row r="61053" spans="12:13" x14ac:dyDescent="0.25">
      <c r="L61053" s="472"/>
      <c r="M61053" s="472"/>
    </row>
    <row r="61125" spans="12:13" x14ac:dyDescent="0.25">
      <c r="L61125" s="472"/>
      <c r="M61125" s="472"/>
    </row>
    <row r="61126" spans="12:13" x14ac:dyDescent="0.25">
      <c r="L61126" s="472"/>
      <c r="M61126" s="472"/>
    </row>
    <row r="61127" spans="12:13" x14ac:dyDescent="0.25">
      <c r="L61127" s="472"/>
      <c r="M61127" s="472"/>
    </row>
    <row r="61199" spans="12:13" x14ac:dyDescent="0.25">
      <c r="L61199" s="472"/>
      <c r="M61199" s="472"/>
    </row>
    <row r="61200" spans="12:13" x14ac:dyDescent="0.25">
      <c r="L61200" s="472"/>
      <c r="M61200" s="472"/>
    </row>
    <row r="61201" spans="12:13" x14ac:dyDescent="0.25">
      <c r="L61201" s="472"/>
      <c r="M61201" s="472"/>
    </row>
    <row r="61273" spans="12:13" x14ac:dyDescent="0.25">
      <c r="L61273" s="472"/>
      <c r="M61273" s="472"/>
    </row>
    <row r="61274" spans="12:13" x14ac:dyDescent="0.25">
      <c r="L61274" s="472"/>
      <c r="M61274" s="472"/>
    </row>
    <row r="61275" spans="12:13" x14ac:dyDescent="0.25">
      <c r="L61275" s="472"/>
      <c r="M61275" s="472"/>
    </row>
    <row r="61347" spans="12:13" x14ac:dyDescent="0.25">
      <c r="L61347" s="472"/>
      <c r="M61347" s="472"/>
    </row>
    <row r="61348" spans="12:13" x14ac:dyDescent="0.25">
      <c r="L61348" s="472"/>
      <c r="M61348" s="472"/>
    </row>
    <row r="61349" spans="12:13" x14ac:dyDescent="0.25">
      <c r="L61349" s="472"/>
      <c r="M61349" s="472"/>
    </row>
    <row r="61421" spans="12:13" x14ac:dyDescent="0.25">
      <c r="L61421" s="472"/>
      <c r="M61421" s="472"/>
    </row>
    <row r="61422" spans="12:13" x14ac:dyDescent="0.25">
      <c r="L61422" s="472"/>
      <c r="M61422" s="472"/>
    </row>
    <row r="61423" spans="12:13" x14ac:dyDescent="0.25">
      <c r="L61423" s="472"/>
      <c r="M61423" s="472"/>
    </row>
    <row r="61495" spans="12:13" x14ac:dyDescent="0.25">
      <c r="L61495" s="472"/>
      <c r="M61495" s="472"/>
    </row>
    <row r="61496" spans="12:13" x14ac:dyDescent="0.25">
      <c r="L61496" s="472"/>
      <c r="M61496" s="472"/>
    </row>
    <row r="61497" spans="12:13" x14ac:dyDescent="0.25">
      <c r="L61497" s="472"/>
      <c r="M61497" s="472"/>
    </row>
    <row r="61569" spans="12:13" x14ac:dyDescent="0.25">
      <c r="L61569" s="472"/>
      <c r="M61569" s="472"/>
    </row>
    <row r="61570" spans="12:13" x14ac:dyDescent="0.25">
      <c r="L61570" s="472"/>
      <c r="M61570" s="472"/>
    </row>
    <row r="61571" spans="12:13" x14ac:dyDescent="0.25">
      <c r="L61571" s="472"/>
      <c r="M61571" s="472"/>
    </row>
    <row r="61643" spans="12:13" x14ac:dyDescent="0.25">
      <c r="L61643" s="472"/>
      <c r="M61643" s="472"/>
    </row>
    <row r="61644" spans="12:13" x14ac:dyDescent="0.25">
      <c r="L61644" s="472"/>
      <c r="M61644" s="472"/>
    </row>
    <row r="61645" spans="12:13" x14ac:dyDescent="0.25">
      <c r="L61645" s="472"/>
      <c r="M61645" s="472"/>
    </row>
    <row r="61717" spans="12:13" x14ac:dyDescent="0.25">
      <c r="L61717" s="472"/>
      <c r="M61717" s="472"/>
    </row>
    <row r="61718" spans="12:13" x14ac:dyDescent="0.25">
      <c r="L61718" s="472"/>
      <c r="M61718" s="472"/>
    </row>
    <row r="61719" spans="12:13" x14ac:dyDescent="0.25">
      <c r="L61719" s="472"/>
      <c r="M61719" s="472"/>
    </row>
    <row r="61791" spans="12:13" x14ac:dyDescent="0.25">
      <c r="L61791" s="472"/>
      <c r="M61791" s="472"/>
    </row>
    <row r="61792" spans="12:13" x14ac:dyDescent="0.25">
      <c r="L61792" s="472"/>
      <c r="M61792" s="472"/>
    </row>
    <row r="61793" spans="12:13" x14ac:dyDescent="0.25">
      <c r="L61793" s="472"/>
      <c r="M61793" s="472"/>
    </row>
    <row r="61865" spans="12:13" x14ac:dyDescent="0.25">
      <c r="L61865" s="472"/>
      <c r="M61865" s="472"/>
    </row>
    <row r="61866" spans="12:13" x14ac:dyDescent="0.25">
      <c r="L61866" s="472"/>
      <c r="M61866" s="472"/>
    </row>
    <row r="61867" spans="12:13" x14ac:dyDescent="0.25">
      <c r="L61867" s="472"/>
      <c r="M61867" s="472"/>
    </row>
    <row r="61939" spans="12:13" x14ac:dyDescent="0.25">
      <c r="L61939" s="472"/>
      <c r="M61939" s="472"/>
    </row>
    <row r="61940" spans="12:13" x14ac:dyDescent="0.25">
      <c r="L61940" s="472"/>
      <c r="M61940" s="472"/>
    </row>
    <row r="61941" spans="12:13" x14ac:dyDescent="0.25">
      <c r="L61941" s="472"/>
      <c r="M61941" s="472"/>
    </row>
    <row r="62013" spans="12:13" x14ac:dyDescent="0.25">
      <c r="L62013" s="472"/>
      <c r="M62013" s="472"/>
    </row>
    <row r="62014" spans="12:13" x14ac:dyDescent="0.25">
      <c r="L62014" s="472"/>
      <c r="M62014" s="472"/>
    </row>
    <row r="62015" spans="12:13" x14ac:dyDescent="0.25">
      <c r="L62015" s="472"/>
      <c r="M62015" s="472"/>
    </row>
    <row r="62087" spans="12:13" x14ac:dyDescent="0.25">
      <c r="L62087" s="472"/>
      <c r="M62087" s="472"/>
    </row>
    <row r="62088" spans="12:13" x14ac:dyDescent="0.25">
      <c r="L62088" s="472"/>
      <c r="M62088" s="472"/>
    </row>
    <row r="62089" spans="12:13" x14ac:dyDescent="0.25">
      <c r="L62089" s="472"/>
      <c r="M62089" s="472"/>
    </row>
    <row r="62161" spans="12:13" x14ac:dyDescent="0.25">
      <c r="L62161" s="472"/>
      <c r="M62161" s="472"/>
    </row>
    <row r="62162" spans="12:13" x14ac:dyDescent="0.25">
      <c r="L62162" s="472"/>
      <c r="M62162" s="472"/>
    </row>
    <row r="62163" spans="12:13" x14ac:dyDescent="0.25">
      <c r="L62163" s="472"/>
      <c r="M62163" s="472"/>
    </row>
    <row r="62235" spans="12:13" x14ac:dyDescent="0.25">
      <c r="L62235" s="472"/>
      <c r="M62235" s="472"/>
    </row>
    <row r="62236" spans="12:13" x14ac:dyDescent="0.25">
      <c r="L62236" s="472"/>
      <c r="M62236" s="472"/>
    </row>
    <row r="62237" spans="12:13" x14ac:dyDescent="0.25">
      <c r="L62237" s="472"/>
      <c r="M62237" s="472"/>
    </row>
    <row r="62309" spans="12:13" x14ac:dyDescent="0.25">
      <c r="L62309" s="472"/>
      <c r="M62309" s="472"/>
    </row>
    <row r="62310" spans="12:13" x14ac:dyDescent="0.25">
      <c r="L62310" s="472"/>
      <c r="M62310" s="472"/>
    </row>
    <row r="62311" spans="12:13" x14ac:dyDescent="0.25">
      <c r="L62311" s="472"/>
      <c r="M62311" s="472"/>
    </row>
    <row r="62383" spans="12:13" x14ac:dyDescent="0.25">
      <c r="L62383" s="472"/>
      <c r="M62383" s="472"/>
    </row>
    <row r="62384" spans="12:13" x14ac:dyDescent="0.25">
      <c r="L62384" s="472"/>
      <c r="M62384" s="472"/>
    </row>
    <row r="62385" spans="12:13" x14ac:dyDescent="0.25">
      <c r="L62385" s="472"/>
      <c r="M62385" s="472"/>
    </row>
    <row r="62457" spans="12:13" x14ac:dyDescent="0.25">
      <c r="L62457" s="472"/>
      <c r="M62457" s="472"/>
    </row>
    <row r="62458" spans="12:13" x14ac:dyDescent="0.25">
      <c r="L62458" s="472"/>
      <c r="M62458" s="472"/>
    </row>
    <row r="62459" spans="12:13" x14ac:dyDescent="0.25">
      <c r="L62459" s="472"/>
      <c r="M62459" s="472"/>
    </row>
    <row r="62531" spans="12:13" x14ac:dyDescent="0.25">
      <c r="L62531" s="472"/>
      <c r="M62531" s="472"/>
    </row>
    <row r="62532" spans="12:13" x14ac:dyDescent="0.25">
      <c r="L62532" s="472"/>
      <c r="M62532" s="472"/>
    </row>
    <row r="62533" spans="12:13" x14ac:dyDescent="0.25">
      <c r="L62533" s="472"/>
      <c r="M62533" s="472"/>
    </row>
    <row r="62605" spans="12:13" x14ac:dyDescent="0.25">
      <c r="L62605" s="472"/>
      <c r="M62605" s="472"/>
    </row>
    <row r="62606" spans="12:13" x14ac:dyDescent="0.25">
      <c r="L62606" s="472"/>
      <c r="M62606" s="472"/>
    </row>
    <row r="62607" spans="12:13" x14ac:dyDescent="0.25">
      <c r="L62607" s="472"/>
      <c r="M62607" s="472"/>
    </row>
    <row r="62679" spans="12:13" x14ac:dyDescent="0.25">
      <c r="L62679" s="472"/>
      <c r="M62679" s="472"/>
    </row>
    <row r="62680" spans="12:13" x14ac:dyDescent="0.25">
      <c r="L62680" s="472"/>
      <c r="M62680" s="472"/>
    </row>
    <row r="62681" spans="12:13" x14ac:dyDescent="0.25">
      <c r="L62681" s="472"/>
      <c r="M62681" s="472"/>
    </row>
    <row r="62753" spans="12:13" x14ac:dyDescent="0.25">
      <c r="L62753" s="472"/>
      <c r="M62753" s="472"/>
    </row>
    <row r="62754" spans="12:13" x14ac:dyDescent="0.25">
      <c r="L62754" s="472"/>
      <c r="M62754" s="472"/>
    </row>
    <row r="62755" spans="12:13" x14ac:dyDescent="0.25">
      <c r="L62755" s="472"/>
      <c r="M62755" s="472"/>
    </row>
    <row r="62827" spans="12:13" x14ac:dyDescent="0.25">
      <c r="L62827" s="472"/>
      <c r="M62827" s="472"/>
    </row>
    <row r="62828" spans="12:13" x14ac:dyDescent="0.25">
      <c r="L62828" s="472"/>
      <c r="M62828" s="472"/>
    </row>
    <row r="62829" spans="12:13" x14ac:dyDescent="0.25">
      <c r="L62829" s="472"/>
      <c r="M62829" s="472"/>
    </row>
    <row r="62901" spans="12:13" x14ac:dyDescent="0.25">
      <c r="L62901" s="472"/>
      <c r="M62901" s="472"/>
    </row>
    <row r="62902" spans="12:13" x14ac:dyDescent="0.25">
      <c r="L62902" s="472"/>
      <c r="M62902" s="472"/>
    </row>
    <row r="62903" spans="12:13" x14ac:dyDescent="0.25">
      <c r="L62903" s="472"/>
      <c r="M62903" s="472"/>
    </row>
    <row r="62975" spans="12:13" x14ac:dyDescent="0.25">
      <c r="L62975" s="472"/>
      <c r="M62975" s="472"/>
    </row>
    <row r="62976" spans="12:13" x14ac:dyDescent="0.25">
      <c r="L62976" s="472"/>
      <c r="M62976" s="472"/>
    </row>
    <row r="62977" spans="12:13" x14ac:dyDescent="0.25">
      <c r="L62977" s="472"/>
      <c r="M62977" s="472"/>
    </row>
    <row r="63049" spans="12:13" x14ac:dyDescent="0.25">
      <c r="L63049" s="472"/>
      <c r="M63049" s="472"/>
    </row>
    <row r="63050" spans="12:13" x14ac:dyDescent="0.25">
      <c r="L63050" s="472"/>
      <c r="M63050" s="472"/>
    </row>
    <row r="63051" spans="12:13" x14ac:dyDescent="0.25">
      <c r="L63051" s="472"/>
      <c r="M63051" s="472"/>
    </row>
    <row r="63123" spans="12:13" x14ac:dyDescent="0.25">
      <c r="L63123" s="472"/>
      <c r="M63123" s="472"/>
    </row>
    <row r="63124" spans="12:13" x14ac:dyDescent="0.25">
      <c r="L63124" s="472"/>
      <c r="M63124" s="472"/>
    </row>
    <row r="63125" spans="12:13" x14ac:dyDescent="0.25">
      <c r="L63125" s="472"/>
      <c r="M63125" s="472"/>
    </row>
    <row r="63197" spans="12:13" x14ac:dyDescent="0.25">
      <c r="L63197" s="472"/>
      <c r="M63197" s="472"/>
    </row>
    <row r="63198" spans="12:13" x14ac:dyDescent="0.25">
      <c r="L63198" s="472"/>
      <c r="M63198" s="472"/>
    </row>
    <row r="63199" spans="12:13" x14ac:dyDescent="0.25">
      <c r="L63199" s="472"/>
      <c r="M63199" s="472"/>
    </row>
    <row r="63271" spans="12:13" x14ac:dyDescent="0.25">
      <c r="L63271" s="472"/>
      <c r="M63271" s="472"/>
    </row>
    <row r="63272" spans="12:13" x14ac:dyDescent="0.25">
      <c r="L63272" s="472"/>
      <c r="M63272" s="472"/>
    </row>
    <row r="63273" spans="12:13" x14ac:dyDescent="0.25">
      <c r="L63273" s="472"/>
      <c r="M63273" s="472"/>
    </row>
    <row r="63345" spans="12:13" x14ac:dyDescent="0.25">
      <c r="L63345" s="472"/>
      <c r="M63345" s="472"/>
    </row>
    <row r="63346" spans="12:13" x14ac:dyDescent="0.25">
      <c r="L63346" s="472"/>
      <c r="M63346" s="472"/>
    </row>
    <row r="63347" spans="12:13" x14ac:dyDescent="0.25">
      <c r="L63347" s="472"/>
      <c r="M63347" s="472"/>
    </row>
    <row r="63419" spans="12:13" x14ac:dyDescent="0.25">
      <c r="L63419" s="472"/>
      <c r="M63419" s="472"/>
    </row>
    <row r="63420" spans="12:13" x14ac:dyDescent="0.25">
      <c r="L63420" s="472"/>
      <c r="M63420" s="472"/>
    </row>
    <row r="63421" spans="12:13" x14ac:dyDescent="0.25">
      <c r="L63421" s="472"/>
      <c r="M63421" s="472"/>
    </row>
    <row r="63493" spans="12:13" x14ac:dyDescent="0.25">
      <c r="L63493" s="472"/>
      <c r="M63493" s="472"/>
    </row>
    <row r="63494" spans="12:13" x14ac:dyDescent="0.25">
      <c r="L63494" s="472"/>
      <c r="M63494" s="472"/>
    </row>
    <row r="63495" spans="12:13" x14ac:dyDescent="0.25">
      <c r="L63495" s="472"/>
      <c r="M63495" s="472"/>
    </row>
    <row r="63567" spans="12:13" x14ac:dyDescent="0.25">
      <c r="L63567" s="472"/>
      <c r="M63567" s="472"/>
    </row>
    <row r="63568" spans="12:13" x14ac:dyDescent="0.25">
      <c r="L63568" s="472"/>
      <c r="M63568" s="472"/>
    </row>
    <row r="63569" spans="12:13" x14ac:dyDescent="0.25">
      <c r="L63569" s="472"/>
      <c r="M63569" s="472"/>
    </row>
    <row r="63641" spans="12:13" x14ac:dyDescent="0.25">
      <c r="L63641" s="472"/>
      <c r="M63641" s="472"/>
    </row>
    <row r="63642" spans="12:13" x14ac:dyDescent="0.25">
      <c r="L63642" s="472"/>
      <c r="M63642" s="472"/>
    </row>
    <row r="63643" spans="12:13" x14ac:dyDescent="0.25">
      <c r="L63643" s="472"/>
      <c r="M63643" s="472"/>
    </row>
    <row r="63715" spans="12:13" x14ac:dyDescent="0.25">
      <c r="L63715" s="472"/>
      <c r="M63715" s="472"/>
    </row>
    <row r="63716" spans="12:13" x14ac:dyDescent="0.25">
      <c r="L63716" s="472"/>
      <c r="M63716" s="472"/>
    </row>
    <row r="63717" spans="12:13" x14ac:dyDescent="0.25">
      <c r="L63717" s="472"/>
      <c r="M63717" s="472"/>
    </row>
    <row r="63789" spans="12:13" x14ac:dyDescent="0.25">
      <c r="L63789" s="472"/>
      <c r="M63789" s="472"/>
    </row>
    <row r="63790" spans="12:13" x14ac:dyDescent="0.25">
      <c r="L63790" s="472"/>
      <c r="M63790" s="472"/>
    </row>
    <row r="63791" spans="12:13" x14ac:dyDescent="0.25">
      <c r="L63791" s="472"/>
      <c r="M63791" s="472"/>
    </row>
    <row r="63863" spans="12:13" x14ac:dyDescent="0.25">
      <c r="L63863" s="472"/>
      <c r="M63863" s="472"/>
    </row>
    <row r="63864" spans="12:13" x14ac:dyDescent="0.25">
      <c r="L63864" s="472"/>
      <c r="M63864" s="472"/>
    </row>
    <row r="63865" spans="12:13" x14ac:dyDescent="0.25">
      <c r="L63865" s="472"/>
      <c r="M63865" s="472"/>
    </row>
    <row r="63937" spans="12:13" x14ac:dyDescent="0.25">
      <c r="L63937" s="472"/>
      <c r="M63937" s="472"/>
    </row>
    <row r="63938" spans="12:13" x14ac:dyDescent="0.25">
      <c r="L63938" s="472"/>
      <c r="M63938" s="472"/>
    </row>
    <row r="63939" spans="12:13" x14ac:dyDescent="0.25">
      <c r="L63939" s="472"/>
      <c r="M63939" s="472"/>
    </row>
    <row r="64011" spans="12:13" x14ac:dyDescent="0.25">
      <c r="L64011" s="472"/>
      <c r="M64011" s="472"/>
    </row>
    <row r="64012" spans="12:13" x14ac:dyDescent="0.25">
      <c r="L64012" s="472"/>
      <c r="M64012" s="472"/>
    </row>
    <row r="64013" spans="12:13" x14ac:dyDescent="0.25">
      <c r="L64013" s="472"/>
      <c r="M64013" s="472"/>
    </row>
    <row r="64085" spans="12:13" x14ac:dyDescent="0.25">
      <c r="L64085" s="472"/>
      <c r="M64085" s="472"/>
    </row>
    <row r="64086" spans="12:13" x14ac:dyDescent="0.25">
      <c r="L64086" s="472"/>
      <c r="M64086" s="472"/>
    </row>
    <row r="64087" spans="12:13" x14ac:dyDescent="0.25">
      <c r="L64087" s="472"/>
      <c r="M64087" s="472"/>
    </row>
    <row r="64159" spans="12:13" x14ac:dyDescent="0.25">
      <c r="L64159" s="472"/>
      <c r="M64159" s="472"/>
    </row>
    <row r="64160" spans="12:13" x14ac:dyDescent="0.25">
      <c r="L64160" s="472"/>
      <c r="M64160" s="472"/>
    </row>
    <row r="64161" spans="12:13" x14ac:dyDescent="0.25">
      <c r="L64161" s="472"/>
      <c r="M64161" s="472"/>
    </row>
    <row r="64233" spans="12:13" x14ac:dyDescent="0.25">
      <c r="L64233" s="472"/>
      <c r="M64233" s="472"/>
    </row>
    <row r="64234" spans="12:13" x14ac:dyDescent="0.25">
      <c r="L64234" s="472"/>
      <c r="M64234" s="472"/>
    </row>
    <row r="64235" spans="12:13" x14ac:dyDescent="0.25">
      <c r="L64235" s="472"/>
      <c r="M64235" s="472"/>
    </row>
    <row r="64307" spans="12:13" x14ac:dyDescent="0.25">
      <c r="L64307" s="472"/>
      <c r="M64307" s="472"/>
    </row>
    <row r="64308" spans="12:13" x14ac:dyDescent="0.25">
      <c r="L64308" s="472"/>
      <c r="M64308" s="472"/>
    </row>
    <row r="64309" spans="12:13" x14ac:dyDescent="0.25">
      <c r="L64309" s="472"/>
      <c r="M64309" s="472"/>
    </row>
    <row r="64381" spans="12:13" x14ac:dyDescent="0.25">
      <c r="L64381" s="472"/>
      <c r="M64381" s="472"/>
    </row>
    <row r="64382" spans="12:13" x14ac:dyDescent="0.25">
      <c r="L64382" s="472"/>
      <c r="M64382" s="472"/>
    </row>
    <row r="64383" spans="12:13" x14ac:dyDescent="0.25">
      <c r="L64383" s="472"/>
      <c r="M64383" s="472"/>
    </row>
    <row r="64455" spans="12:13" x14ac:dyDescent="0.25">
      <c r="L64455" s="472"/>
      <c r="M64455" s="472"/>
    </row>
    <row r="64456" spans="12:13" x14ac:dyDescent="0.25">
      <c r="L64456" s="472"/>
      <c r="M64456" s="472"/>
    </row>
    <row r="64457" spans="12:13" x14ac:dyDescent="0.25">
      <c r="L64457" s="472"/>
      <c r="M64457" s="472"/>
    </row>
    <row r="64529" spans="12:13" x14ac:dyDescent="0.25">
      <c r="L64529" s="472"/>
      <c r="M64529" s="472"/>
    </row>
    <row r="64530" spans="12:13" x14ac:dyDescent="0.25">
      <c r="L64530" s="472"/>
      <c r="M64530" s="472"/>
    </row>
    <row r="64531" spans="12:13" x14ac:dyDescent="0.25">
      <c r="L64531" s="472"/>
      <c r="M64531" s="472"/>
    </row>
    <row r="64603" spans="12:13" x14ac:dyDescent="0.25">
      <c r="L64603" s="472"/>
      <c r="M64603" s="472"/>
    </row>
    <row r="64604" spans="12:13" x14ac:dyDescent="0.25">
      <c r="L64604" s="472"/>
      <c r="M64604" s="472"/>
    </row>
    <row r="64605" spans="12:13" x14ac:dyDescent="0.25">
      <c r="L64605" s="472"/>
      <c r="M64605" s="472"/>
    </row>
    <row r="64677" spans="12:13" x14ac:dyDescent="0.25">
      <c r="L64677" s="472"/>
      <c r="M64677" s="472"/>
    </row>
    <row r="64678" spans="12:13" x14ac:dyDescent="0.25">
      <c r="L64678" s="472"/>
      <c r="M64678" s="472"/>
    </row>
    <row r="64679" spans="12:13" x14ac:dyDescent="0.25">
      <c r="L64679" s="472"/>
      <c r="M64679" s="472"/>
    </row>
    <row r="64751" spans="12:13" x14ac:dyDescent="0.25">
      <c r="L64751" s="472"/>
      <c r="M64751" s="472"/>
    </row>
    <row r="64752" spans="12:13" x14ac:dyDescent="0.25">
      <c r="L64752" s="472"/>
      <c r="M64752" s="472"/>
    </row>
    <row r="64753" spans="12:13" x14ac:dyDescent="0.25">
      <c r="L64753" s="472"/>
      <c r="M64753" s="472"/>
    </row>
    <row r="64825" spans="12:13" x14ac:dyDescent="0.25">
      <c r="L64825" s="472"/>
      <c r="M64825" s="472"/>
    </row>
    <row r="64826" spans="12:13" x14ac:dyDescent="0.25">
      <c r="L64826" s="472"/>
      <c r="M64826" s="472"/>
    </row>
    <row r="64827" spans="12:13" x14ac:dyDescent="0.25">
      <c r="L64827" s="472"/>
      <c r="M64827" s="472"/>
    </row>
    <row r="64899" spans="12:13" x14ac:dyDescent="0.25">
      <c r="L64899" s="472"/>
      <c r="M64899" s="472"/>
    </row>
    <row r="64900" spans="12:13" x14ac:dyDescent="0.25">
      <c r="L64900" s="472"/>
      <c r="M64900" s="472"/>
    </row>
    <row r="64901" spans="12:13" x14ac:dyDescent="0.25">
      <c r="L64901" s="472"/>
      <c r="M64901" s="472"/>
    </row>
    <row r="64973" spans="12:13" x14ac:dyDescent="0.25">
      <c r="L64973" s="472"/>
      <c r="M64973" s="472"/>
    </row>
    <row r="64974" spans="12:13" x14ac:dyDescent="0.25">
      <c r="L64974" s="472"/>
      <c r="M64974" s="472"/>
    </row>
    <row r="64975" spans="12:13" x14ac:dyDescent="0.25">
      <c r="L64975" s="472"/>
      <c r="M64975" s="472"/>
    </row>
    <row r="65047" spans="12:13" x14ac:dyDescent="0.25">
      <c r="L65047" s="472"/>
      <c r="M65047" s="472"/>
    </row>
    <row r="65048" spans="12:13" x14ac:dyDescent="0.25">
      <c r="L65048" s="472"/>
      <c r="M65048" s="472"/>
    </row>
    <row r="65049" spans="12:13" x14ac:dyDescent="0.25">
      <c r="L65049" s="472"/>
      <c r="M65049" s="472"/>
    </row>
    <row r="65121" spans="12:13" x14ac:dyDescent="0.25">
      <c r="L65121" s="472"/>
      <c r="M65121" s="472"/>
    </row>
    <row r="65122" spans="12:13" x14ac:dyDescent="0.25">
      <c r="L65122" s="472"/>
      <c r="M65122" s="472"/>
    </row>
    <row r="65123" spans="12:13" x14ac:dyDescent="0.25">
      <c r="L65123" s="472"/>
      <c r="M65123" s="472"/>
    </row>
    <row r="65195" spans="12:13" x14ac:dyDescent="0.25">
      <c r="L65195" s="472"/>
      <c r="M65195" s="472"/>
    </row>
    <row r="65196" spans="12:13" x14ac:dyDescent="0.25">
      <c r="L65196" s="472"/>
      <c r="M65196" s="472"/>
    </row>
    <row r="65197" spans="12:13" x14ac:dyDescent="0.25">
      <c r="L65197" s="472"/>
      <c r="M65197" s="472"/>
    </row>
    <row r="65269" spans="12:13" x14ac:dyDescent="0.25">
      <c r="L65269" s="472"/>
      <c r="M65269" s="472"/>
    </row>
    <row r="65270" spans="12:13" x14ac:dyDescent="0.25">
      <c r="L65270" s="472"/>
      <c r="M65270" s="472"/>
    </row>
    <row r="65271" spans="12:13" x14ac:dyDescent="0.25">
      <c r="L65271" s="472"/>
      <c r="M65271" s="472"/>
    </row>
    <row r="65343" spans="12:13" x14ac:dyDescent="0.25">
      <c r="L65343" s="472"/>
      <c r="M65343" s="472"/>
    </row>
    <row r="65344" spans="12:13" x14ac:dyDescent="0.25">
      <c r="L65344" s="472"/>
      <c r="M65344" s="472"/>
    </row>
    <row r="65345" spans="12:13" x14ac:dyDescent="0.25">
      <c r="L65345" s="472"/>
      <c r="M65345" s="472"/>
    </row>
    <row r="65417" spans="12:13" x14ac:dyDescent="0.25">
      <c r="L65417" s="472"/>
      <c r="M65417" s="472"/>
    </row>
    <row r="65418" spans="12:13" x14ac:dyDescent="0.25">
      <c r="L65418" s="472"/>
      <c r="M65418" s="472"/>
    </row>
    <row r="65419" spans="12:13" x14ac:dyDescent="0.25">
      <c r="L65419" s="472"/>
      <c r="M65419" s="472"/>
    </row>
    <row r="65491" spans="12:13" x14ac:dyDescent="0.25">
      <c r="L65491" s="472"/>
      <c r="M65491" s="472"/>
    </row>
    <row r="65492" spans="12:13" x14ac:dyDescent="0.25">
      <c r="L65492" s="472"/>
      <c r="M65492" s="472"/>
    </row>
    <row r="65493" spans="12:13" x14ac:dyDescent="0.25">
      <c r="L65493" s="472"/>
      <c r="M65493" s="472"/>
    </row>
    <row r="65565" spans="12:13" x14ac:dyDescent="0.25">
      <c r="L65565" s="472"/>
      <c r="M65565" s="472"/>
    </row>
    <row r="65566" spans="12:13" x14ac:dyDescent="0.25">
      <c r="L65566" s="472"/>
      <c r="M65566" s="472"/>
    </row>
    <row r="65567" spans="12:13" x14ac:dyDescent="0.25">
      <c r="L65567" s="472"/>
      <c r="M65567" s="472"/>
    </row>
    <row r="65639" spans="12:13" x14ac:dyDescent="0.25">
      <c r="L65639" s="472"/>
      <c r="M65639" s="472"/>
    </row>
    <row r="65640" spans="12:13" x14ac:dyDescent="0.25">
      <c r="L65640" s="472"/>
      <c r="M65640" s="472"/>
    </row>
    <row r="65641" spans="12:13" x14ac:dyDescent="0.25">
      <c r="L65641" s="472"/>
      <c r="M65641" s="472"/>
    </row>
    <row r="65713" spans="12:13" x14ac:dyDescent="0.25">
      <c r="L65713" s="472"/>
      <c r="M65713" s="472"/>
    </row>
    <row r="65714" spans="12:13" x14ac:dyDescent="0.25">
      <c r="L65714" s="472"/>
      <c r="M65714" s="472"/>
    </row>
    <row r="65715" spans="12:13" x14ac:dyDescent="0.25">
      <c r="L65715" s="472"/>
      <c r="M65715" s="472"/>
    </row>
    <row r="65787" spans="12:13" x14ac:dyDescent="0.25">
      <c r="L65787" s="472"/>
      <c r="M65787" s="472"/>
    </row>
    <row r="65788" spans="12:13" x14ac:dyDescent="0.25">
      <c r="L65788" s="472"/>
      <c r="M65788" s="472"/>
    </row>
    <row r="65789" spans="12:13" x14ac:dyDescent="0.25">
      <c r="L65789" s="472"/>
      <c r="M65789" s="472"/>
    </row>
    <row r="65861" spans="12:13" x14ac:dyDescent="0.25">
      <c r="L65861" s="472"/>
      <c r="M65861" s="472"/>
    </row>
    <row r="65862" spans="12:13" x14ac:dyDescent="0.25">
      <c r="L65862" s="472"/>
      <c r="M65862" s="472"/>
    </row>
    <row r="65863" spans="12:13" x14ac:dyDescent="0.25">
      <c r="L65863" s="472"/>
      <c r="M65863" s="472"/>
    </row>
    <row r="65935" spans="12:13" x14ac:dyDescent="0.25">
      <c r="L65935" s="472"/>
      <c r="M65935" s="472"/>
    </row>
    <row r="65936" spans="12:13" x14ac:dyDescent="0.25">
      <c r="L65936" s="472"/>
      <c r="M65936" s="472"/>
    </row>
    <row r="65937" spans="12:13" x14ac:dyDescent="0.25">
      <c r="L65937" s="472"/>
      <c r="M65937" s="472"/>
    </row>
    <row r="66009" spans="12:13" x14ac:dyDescent="0.25">
      <c r="L66009" s="472"/>
      <c r="M66009" s="472"/>
    </row>
    <row r="66010" spans="12:13" x14ac:dyDescent="0.25">
      <c r="L66010" s="472"/>
      <c r="M66010" s="472"/>
    </row>
    <row r="66011" spans="12:13" x14ac:dyDescent="0.25">
      <c r="L66011" s="472"/>
      <c r="M66011" s="472"/>
    </row>
    <row r="66083" spans="12:13" x14ac:dyDescent="0.25">
      <c r="L66083" s="472"/>
      <c r="M66083" s="472"/>
    </row>
    <row r="66084" spans="12:13" x14ac:dyDescent="0.25">
      <c r="L66084" s="472"/>
      <c r="M66084" s="472"/>
    </row>
    <row r="66085" spans="12:13" x14ac:dyDescent="0.25">
      <c r="L66085" s="472"/>
      <c r="M66085" s="472"/>
    </row>
    <row r="66157" spans="12:13" x14ac:dyDescent="0.25">
      <c r="L66157" s="472"/>
      <c r="M66157" s="472"/>
    </row>
    <row r="66158" spans="12:13" x14ac:dyDescent="0.25">
      <c r="L66158" s="472"/>
      <c r="M66158" s="472"/>
    </row>
    <row r="66159" spans="12:13" x14ac:dyDescent="0.25">
      <c r="L66159" s="472"/>
      <c r="M66159" s="472"/>
    </row>
    <row r="66231" spans="12:13" x14ac:dyDescent="0.25">
      <c r="L66231" s="472"/>
      <c r="M66231" s="472"/>
    </row>
    <row r="66232" spans="12:13" x14ac:dyDescent="0.25">
      <c r="L66232" s="472"/>
      <c r="M66232" s="472"/>
    </row>
    <row r="66233" spans="12:13" x14ac:dyDescent="0.25">
      <c r="L66233" s="472"/>
      <c r="M66233" s="472"/>
    </row>
    <row r="66305" spans="12:13" x14ac:dyDescent="0.25">
      <c r="L66305" s="472"/>
      <c r="M66305" s="472"/>
    </row>
    <row r="66306" spans="12:13" x14ac:dyDescent="0.25">
      <c r="L66306" s="472"/>
      <c r="M66306" s="472"/>
    </row>
    <row r="66307" spans="12:13" x14ac:dyDescent="0.25">
      <c r="L66307" s="472"/>
      <c r="M66307" s="472"/>
    </row>
    <row r="66379" spans="12:13" x14ac:dyDescent="0.25">
      <c r="L66379" s="472"/>
      <c r="M66379" s="472"/>
    </row>
    <row r="66380" spans="12:13" x14ac:dyDescent="0.25">
      <c r="L66380" s="472"/>
      <c r="M66380" s="472"/>
    </row>
    <row r="66381" spans="12:13" x14ac:dyDescent="0.25">
      <c r="L66381" s="472"/>
      <c r="M66381" s="472"/>
    </row>
    <row r="66453" spans="12:13" x14ac:dyDescent="0.25">
      <c r="L66453" s="472"/>
      <c r="M66453" s="472"/>
    </row>
    <row r="66454" spans="12:13" x14ac:dyDescent="0.25">
      <c r="L66454" s="472"/>
      <c r="M66454" s="472"/>
    </row>
    <row r="66455" spans="12:13" x14ac:dyDescent="0.25">
      <c r="L66455" s="472"/>
      <c r="M66455" s="472"/>
    </row>
    <row r="66527" spans="12:13" x14ac:dyDescent="0.25">
      <c r="L66527" s="472"/>
      <c r="M66527" s="472"/>
    </row>
    <row r="66528" spans="12:13" x14ac:dyDescent="0.25">
      <c r="L66528" s="472"/>
      <c r="M66528" s="472"/>
    </row>
    <row r="66529" spans="12:13" x14ac:dyDescent="0.25">
      <c r="L66529" s="472"/>
      <c r="M66529" s="472"/>
    </row>
    <row r="66601" spans="12:13" x14ac:dyDescent="0.25">
      <c r="L66601" s="472"/>
      <c r="M66601" s="472"/>
    </row>
    <row r="66602" spans="12:13" x14ac:dyDescent="0.25">
      <c r="L66602" s="472"/>
      <c r="M66602" s="472"/>
    </row>
    <row r="66603" spans="12:13" x14ac:dyDescent="0.25">
      <c r="L66603" s="472"/>
      <c r="M66603" s="472"/>
    </row>
    <row r="66675" spans="12:13" x14ac:dyDescent="0.25">
      <c r="L66675" s="472"/>
      <c r="M66675" s="472"/>
    </row>
    <row r="66676" spans="12:13" x14ac:dyDescent="0.25">
      <c r="L66676" s="472"/>
      <c r="M66676" s="472"/>
    </row>
    <row r="66677" spans="12:13" x14ac:dyDescent="0.25">
      <c r="L66677" s="472"/>
      <c r="M66677" s="472"/>
    </row>
    <row r="66749" spans="12:13" x14ac:dyDescent="0.25">
      <c r="L66749" s="472"/>
      <c r="M66749" s="472"/>
    </row>
    <row r="66750" spans="12:13" x14ac:dyDescent="0.25">
      <c r="L66750" s="472"/>
      <c r="M66750" s="472"/>
    </row>
    <row r="66751" spans="12:13" x14ac:dyDescent="0.25">
      <c r="L66751" s="472"/>
      <c r="M66751" s="472"/>
    </row>
    <row r="66823" spans="12:13" x14ac:dyDescent="0.25">
      <c r="L66823" s="472"/>
      <c r="M66823" s="472"/>
    </row>
    <row r="66824" spans="12:13" x14ac:dyDescent="0.25">
      <c r="L66824" s="472"/>
      <c r="M66824" s="472"/>
    </row>
    <row r="66825" spans="12:13" x14ac:dyDescent="0.25">
      <c r="L66825" s="472"/>
      <c r="M66825" s="472"/>
    </row>
    <row r="66897" spans="12:13" x14ac:dyDescent="0.25">
      <c r="L66897" s="472"/>
      <c r="M66897" s="472"/>
    </row>
    <row r="66898" spans="12:13" x14ac:dyDescent="0.25">
      <c r="L66898" s="472"/>
      <c r="M66898" s="472"/>
    </row>
    <row r="66899" spans="12:13" x14ac:dyDescent="0.25">
      <c r="L66899" s="472"/>
      <c r="M66899" s="472"/>
    </row>
    <row r="66971" spans="12:13" x14ac:dyDescent="0.25">
      <c r="L66971" s="472"/>
      <c r="M66971" s="472"/>
    </row>
    <row r="66972" spans="12:13" x14ac:dyDescent="0.25">
      <c r="L66972" s="472"/>
      <c r="M66972" s="472"/>
    </row>
    <row r="66973" spans="12:13" x14ac:dyDescent="0.25">
      <c r="L66973" s="472"/>
      <c r="M66973" s="472"/>
    </row>
    <row r="67045" spans="12:13" x14ac:dyDescent="0.25">
      <c r="L67045" s="472"/>
      <c r="M67045" s="472"/>
    </row>
    <row r="67046" spans="12:13" x14ac:dyDescent="0.25">
      <c r="L67046" s="472"/>
      <c r="M67046" s="472"/>
    </row>
    <row r="67047" spans="12:13" x14ac:dyDescent="0.25">
      <c r="L67047" s="472"/>
      <c r="M67047" s="472"/>
    </row>
    <row r="67119" spans="12:13" x14ac:dyDescent="0.25">
      <c r="L67119" s="472"/>
      <c r="M67119" s="472"/>
    </row>
    <row r="67120" spans="12:13" x14ac:dyDescent="0.25">
      <c r="L67120" s="472"/>
      <c r="M67120" s="472"/>
    </row>
    <row r="67121" spans="12:13" x14ac:dyDescent="0.25">
      <c r="L67121" s="472"/>
      <c r="M67121" s="472"/>
    </row>
    <row r="67193" spans="12:13" x14ac:dyDescent="0.25">
      <c r="L67193" s="472"/>
      <c r="M67193" s="472"/>
    </row>
    <row r="67194" spans="12:13" x14ac:dyDescent="0.25">
      <c r="L67194" s="472"/>
      <c r="M67194" s="472"/>
    </row>
    <row r="67195" spans="12:13" x14ac:dyDescent="0.25">
      <c r="L67195" s="472"/>
      <c r="M67195" s="472"/>
    </row>
    <row r="67267" spans="12:13" x14ac:dyDescent="0.25">
      <c r="L67267" s="472"/>
      <c r="M67267" s="472"/>
    </row>
    <row r="67268" spans="12:13" x14ac:dyDescent="0.25">
      <c r="L67268" s="472"/>
      <c r="M67268" s="472"/>
    </row>
    <row r="67269" spans="12:13" x14ac:dyDescent="0.25">
      <c r="L67269" s="472"/>
      <c r="M67269" s="472"/>
    </row>
    <row r="67341" spans="12:13" x14ac:dyDescent="0.25">
      <c r="L67341" s="472"/>
      <c r="M67341" s="472"/>
    </row>
    <row r="67342" spans="12:13" x14ac:dyDescent="0.25">
      <c r="L67342" s="472"/>
      <c r="M67342" s="472"/>
    </row>
    <row r="67343" spans="12:13" x14ac:dyDescent="0.25">
      <c r="L67343" s="472"/>
      <c r="M67343" s="472"/>
    </row>
    <row r="67415" spans="12:13" x14ac:dyDescent="0.25">
      <c r="L67415" s="472"/>
      <c r="M67415" s="472"/>
    </row>
    <row r="67416" spans="12:13" x14ac:dyDescent="0.25">
      <c r="L67416" s="472"/>
      <c r="M67416" s="472"/>
    </row>
    <row r="67417" spans="12:13" x14ac:dyDescent="0.25">
      <c r="L67417" s="472"/>
      <c r="M67417" s="472"/>
    </row>
    <row r="67489" spans="12:13" x14ac:dyDescent="0.25">
      <c r="L67489" s="472"/>
      <c r="M67489" s="472"/>
    </row>
    <row r="67490" spans="12:13" x14ac:dyDescent="0.25">
      <c r="L67490" s="472"/>
      <c r="M67490" s="472"/>
    </row>
    <row r="67491" spans="12:13" x14ac:dyDescent="0.25">
      <c r="L67491" s="472"/>
      <c r="M67491" s="472"/>
    </row>
    <row r="67563" spans="12:13" x14ac:dyDescent="0.25">
      <c r="L67563" s="472"/>
      <c r="M67563" s="472"/>
    </row>
    <row r="67564" spans="12:13" x14ac:dyDescent="0.25">
      <c r="L67564" s="472"/>
      <c r="M67564" s="472"/>
    </row>
    <row r="67565" spans="12:13" x14ac:dyDescent="0.25">
      <c r="L67565" s="472"/>
      <c r="M67565" s="472"/>
    </row>
    <row r="67637" spans="12:13" x14ac:dyDescent="0.25">
      <c r="L67637" s="472"/>
      <c r="M67637" s="472"/>
    </row>
    <row r="67638" spans="12:13" x14ac:dyDescent="0.25">
      <c r="L67638" s="472"/>
      <c r="M67638" s="472"/>
    </row>
    <row r="67639" spans="12:13" x14ac:dyDescent="0.25">
      <c r="L67639" s="472"/>
      <c r="M67639" s="472"/>
    </row>
    <row r="67711" spans="12:13" x14ac:dyDescent="0.25">
      <c r="L67711" s="472"/>
      <c r="M67711" s="472"/>
    </row>
    <row r="67712" spans="12:13" x14ac:dyDescent="0.25">
      <c r="L67712" s="472"/>
      <c r="M67712" s="472"/>
    </row>
    <row r="67713" spans="12:13" x14ac:dyDescent="0.25">
      <c r="L67713" s="472"/>
      <c r="M67713" s="472"/>
    </row>
    <row r="67785" spans="12:13" x14ac:dyDescent="0.25">
      <c r="L67785" s="472"/>
      <c r="M67785" s="472"/>
    </row>
    <row r="67786" spans="12:13" x14ac:dyDescent="0.25">
      <c r="L67786" s="472"/>
      <c r="M67786" s="472"/>
    </row>
    <row r="67787" spans="12:13" x14ac:dyDescent="0.25">
      <c r="L67787" s="472"/>
      <c r="M67787" s="472"/>
    </row>
    <row r="67859" spans="12:13" x14ac:dyDescent="0.25">
      <c r="L67859" s="472"/>
      <c r="M67859" s="472"/>
    </row>
    <row r="67860" spans="12:13" x14ac:dyDescent="0.25">
      <c r="L67860" s="472"/>
      <c r="M67860" s="472"/>
    </row>
    <row r="67861" spans="12:13" x14ac:dyDescent="0.25">
      <c r="L67861" s="472"/>
      <c r="M67861" s="472"/>
    </row>
    <row r="67933" spans="12:13" x14ac:dyDescent="0.25">
      <c r="L67933" s="472"/>
      <c r="M67933" s="472"/>
    </row>
    <row r="67934" spans="12:13" x14ac:dyDescent="0.25">
      <c r="L67934" s="472"/>
      <c r="M67934" s="472"/>
    </row>
    <row r="67935" spans="12:13" x14ac:dyDescent="0.25">
      <c r="L67935" s="472"/>
      <c r="M67935" s="472"/>
    </row>
    <row r="68007" spans="12:13" x14ac:dyDescent="0.25">
      <c r="L68007" s="472"/>
      <c r="M68007" s="472"/>
    </row>
    <row r="68008" spans="12:13" x14ac:dyDescent="0.25">
      <c r="L68008" s="472"/>
      <c r="M68008" s="472"/>
    </row>
    <row r="68009" spans="12:13" x14ac:dyDescent="0.25">
      <c r="L68009" s="472"/>
      <c r="M68009" s="472"/>
    </row>
    <row r="68081" spans="12:13" x14ac:dyDescent="0.25">
      <c r="L68081" s="472"/>
      <c r="M68081" s="472"/>
    </row>
    <row r="68082" spans="12:13" x14ac:dyDescent="0.25">
      <c r="L68082" s="472"/>
      <c r="M68082" s="472"/>
    </row>
    <row r="68083" spans="12:13" x14ac:dyDescent="0.25">
      <c r="L68083" s="472"/>
      <c r="M68083" s="472"/>
    </row>
    <row r="68155" spans="12:13" x14ac:dyDescent="0.25">
      <c r="L68155" s="472"/>
      <c r="M68155" s="472"/>
    </row>
    <row r="68156" spans="12:13" x14ac:dyDescent="0.25">
      <c r="L68156" s="472"/>
      <c r="M68156" s="472"/>
    </row>
    <row r="68157" spans="12:13" x14ac:dyDescent="0.25">
      <c r="L68157" s="472"/>
      <c r="M68157" s="472"/>
    </row>
    <row r="68229" spans="12:13" x14ac:dyDescent="0.25">
      <c r="L68229" s="472"/>
      <c r="M68229" s="472"/>
    </row>
    <row r="68230" spans="12:13" x14ac:dyDescent="0.25">
      <c r="L68230" s="472"/>
      <c r="M68230" s="472"/>
    </row>
    <row r="68231" spans="12:13" x14ac:dyDescent="0.25">
      <c r="L68231" s="472"/>
      <c r="M68231" s="472"/>
    </row>
    <row r="68303" spans="12:13" x14ac:dyDescent="0.25">
      <c r="L68303" s="472"/>
      <c r="M68303" s="472"/>
    </row>
    <row r="68304" spans="12:13" x14ac:dyDescent="0.25">
      <c r="L68304" s="472"/>
      <c r="M68304" s="472"/>
    </row>
    <row r="68305" spans="12:13" x14ac:dyDescent="0.25">
      <c r="L68305" s="472"/>
      <c r="M68305" s="472"/>
    </row>
    <row r="68377" spans="12:13" x14ac:dyDescent="0.25">
      <c r="L68377" s="472"/>
      <c r="M68377" s="472"/>
    </row>
    <row r="68378" spans="12:13" x14ac:dyDescent="0.25">
      <c r="L68378" s="472"/>
      <c r="M68378" s="472"/>
    </row>
    <row r="68379" spans="12:13" x14ac:dyDescent="0.25">
      <c r="L68379" s="472"/>
      <c r="M68379" s="472"/>
    </row>
    <row r="68451" spans="12:13" x14ac:dyDescent="0.25">
      <c r="L68451" s="472"/>
      <c r="M68451" s="472"/>
    </row>
    <row r="68452" spans="12:13" x14ac:dyDescent="0.25">
      <c r="L68452" s="472"/>
      <c r="M68452" s="472"/>
    </row>
    <row r="68453" spans="12:13" x14ac:dyDescent="0.25">
      <c r="L68453" s="472"/>
      <c r="M68453" s="472"/>
    </row>
    <row r="68525" spans="12:13" x14ac:dyDescent="0.25">
      <c r="L68525" s="472"/>
      <c r="M68525" s="472"/>
    </row>
    <row r="68526" spans="12:13" x14ac:dyDescent="0.25">
      <c r="L68526" s="472"/>
      <c r="M68526" s="472"/>
    </row>
    <row r="68527" spans="12:13" x14ac:dyDescent="0.25">
      <c r="L68527" s="472"/>
      <c r="M68527" s="472"/>
    </row>
    <row r="68599" spans="12:13" x14ac:dyDescent="0.25">
      <c r="L68599" s="472"/>
      <c r="M68599" s="472"/>
    </row>
    <row r="68600" spans="12:13" x14ac:dyDescent="0.25">
      <c r="L68600" s="472"/>
      <c r="M68600" s="472"/>
    </row>
    <row r="68601" spans="12:13" x14ac:dyDescent="0.25">
      <c r="L68601" s="472"/>
      <c r="M68601" s="472"/>
    </row>
    <row r="68673" spans="12:13" x14ac:dyDescent="0.25">
      <c r="L68673" s="472"/>
      <c r="M68673" s="472"/>
    </row>
    <row r="68674" spans="12:13" x14ac:dyDescent="0.25">
      <c r="L68674" s="472"/>
      <c r="M68674" s="472"/>
    </row>
    <row r="68675" spans="12:13" x14ac:dyDescent="0.25">
      <c r="L68675" s="472"/>
      <c r="M68675" s="472"/>
    </row>
    <row r="68747" spans="12:13" x14ac:dyDescent="0.25">
      <c r="L68747" s="472"/>
      <c r="M68747" s="472"/>
    </row>
    <row r="68748" spans="12:13" x14ac:dyDescent="0.25">
      <c r="L68748" s="472"/>
      <c r="M68748" s="472"/>
    </row>
    <row r="68749" spans="12:13" x14ac:dyDescent="0.25">
      <c r="L68749" s="472"/>
      <c r="M68749" s="472"/>
    </row>
    <row r="68821" spans="12:13" x14ac:dyDescent="0.25">
      <c r="L68821" s="472"/>
      <c r="M68821" s="472"/>
    </row>
    <row r="68822" spans="12:13" x14ac:dyDescent="0.25">
      <c r="L68822" s="472"/>
      <c r="M68822" s="472"/>
    </row>
    <row r="68823" spans="12:13" x14ac:dyDescent="0.25">
      <c r="L68823" s="472"/>
      <c r="M68823" s="472"/>
    </row>
    <row r="68895" spans="12:13" x14ac:dyDescent="0.25">
      <c r="L68895" s="472"/>
      <c r="M68895" s="472"/>
    </row>
    <row r="68896" spans="12:13" x14ac:dyDescent="0.25">
      <c r="L68896" s="472"/>
      <c r="M68896" s="472"/>
    </row>
    <row r="68897" spans="12:13" x14ac:dyDescent="0.25">
      <c r="L68897" s="472"/>
      <c r="M68897" s="472"/>
    </row>
    <row r="68969" spans="12:13" x14ac:dyDescent="0.25">
      <c r="L68969" s="472"/>
      <c r="M68969" s="472"/>
    </row>
    <row r="68970" spans="12:13" x14ac:dyDescent="0.25">
      <c r="L68970" s="472"/>
      <c r="M68970" s="472"/>
    </row>
    <row r="68971" spans="12:13" x14ac:dyDescent="0.25">
      <c r="L68971" s="472"/>
      <c r="M68971" s="472"/>
    </row>
    <row r="69043" spans="12:13" x14ac:dyDescent="0.25">
      <c r="L69043" s="472"/>
      <c r="M69043" s="472"/>
    </row>
    <row r="69044" spans="12:13" x14ac:dyDescent="0.25">
      <c r="L69044" s="472"/>
      <c r="M69044" s="472"/>
    </row>
    <row r="69045" spans="12:13" x14ac:dyDescent="0.25">
      <c r="L69045" s="472"/>
      <c r="M69045" s="472"/>
    </row>
    <row r="69117" spans="12:13" x14ac:dyDescent="0.25">
      <c r="L69117" s="472"/>
      <c r="M69117" s="472"/>
    </row>
    <row r="69118" spans="12:13" x14ac:dyDescent="0.25">
      <c r="L69118" s="472"/>
      <c r="M69118" s="472"/>
    </row>
    <row r="69119" spans="12:13" x14ac:dyDescent="0.25">
      <c r="L69119" s="472"/>
      <c r="M69119" s="472"/>
    </row>
    <row r="69191" spans="12:13" x14ac:dyDescent="0.25">
      <c r="L69191" s="472"/>
      <c r="M69191" s="472"/>
    </row>
    <row r="69192" spans="12:13" x14ac:dyDescent="0.25">
      <c r="L69192" s="472"/>
      <c r="M69192" s="472"/>
    </row>
    <row r="69193" spans="12:13" x14ac:dyDescent="0.25">
      <c r="L69193" s="472"/>
      <c r="M69193" s="472"/>
    </row>
    <row r="69265" spans="12:13" x14ac:dyDescent="0.25">
      <c r="L69265" s="472"/>
      <c r="M69265" s="472"/>
    </row>
    <row r="69266" spans="12:13" x14ac:dyDescent="0.25">
      <c r="L69266" s="472"/>
      <c r="M69266" s="472"/>
    </row>
    <row r="69267" spans="12:13" x14ac:dyDescent="0.25">
      <c r="L69267" s="472"/>
      <c r="M69267" s="472"/>
    </row>
    <row r="69339" spans="12:13" x14ac:dyDescent="0.25">
      <c r="L69339" s="472"/>
      <c r="M69339" s="472"/>
    </row>
    <row r="69340" spans="12:13" x14ac:dyDescent="0.25">
      <c r="L69340" s="472"/>
      <c r="M69340" s="472"/>
    </row>
    <row r="69341" spans="12:13" x14ac:dyDescent="0.25">
      <c r="L69341" s="472"/>
      <c r="M69341" s="472"/>
    </row>
    <row r="69413" spans="12:13" x14ac:dyDescent="0.25">
      <c r="L69413" s="472"/>
      <c r="M69413" s="472"/>
    </row>
    <row r="69414" spans="12:13" x14ac:dyDescent="0.25">
      <c r="L69414" s="472"/>
      <c r="M69414" s="472"/>
    </row>
    <row r="69415" spans="12:13" x14ac:dyDescent="0.25">
      <c r="L69415" s="472"/>
      <c r="M69415" s="472"/>
    </row>
    <row r="69487" spans="12:13" x14ac:dyDescent="0.25">
      <c r="L69487" s="472"/>
      <c r="M69487" s="472"/>
    </row>
    <row r="69488" spans="12:13" x14ac:dyDescent="0.25">
      <c r="L69488" s="472"/>
      <c r="M69488" s="472"/>
    </row>
    <row r="69489" spans="12:13" x14ac:dyDescent="0.25">
      <c r="L69489" s="472"/>
      <c r="M69489" s="472"/>
    </row>
    <row r="69561" spans="12:13" x14ac:dyDescent="0.25">
      <c r="L69561" s="472"/>
      <c r="M69561" s="472"/>
    </row>
    <row r="69562" spans="12:13" x14ac:dyDescent="0.25">
      <c r="L69562" s="472"/>
      <c r="M69562" s="472"/>
    </row>
    <row r="69563" spans="12:13" x14ac:dyDescent="0.25">
      <c r="L69563" s="472"/>
      <c r="M69563" s="472"/>
    </row>
    <row r="69635" spans="12:13" x14ac:dyDescent="0.25">
      <c r="L69635" s="472"/>
      <c r="M69635" s="472"/>
    </row>
    <row r="69636" spans="12:13" x14ac:dyDescent="0.25">
      <c r="L69636" s="472"/>
      <c r="M69636" s="472"/>
    </row>
    <row r="69637" spans="12:13" x14ac:dyDescent="0.25">
      <c r="L69637" s="472"/>
      <c r="M69637" s="472"/>
    </row>
    <row r="69709" spans="12:13" x14ac:dyDescent="0.25">
      <c r="L69709" s="472"/>
      <c r="M69709" s="472"/>
    </row>
    <row r="69710" spans="12:13" x14ac:dyDescent="0.25">
      <c r="L69710" s="472"/>
      <c r="M69710" s="472"/>
    </row>
    <row r="69711" spans="12:13" x14ac:dyDescent="0.25">
      <c r="L69711" s="472"/>
      <c r="M69711" s="472"/>
    </row>
    <row r="69783" spans="12:13" x14ac:dyDescent="0.25">
      <c r="L69783" s="472"/>
      <c r="M69783" s="472"/>
    </row>
    <row r="69784" spans="12:13" x14ac:dyDescent="0.25">
      <c r="L69784" s="472"/>
      <c r="M69784" s="472"/>
    </row>
    <row r="69785" spans="12:13" x14ac:dyDescent="0.25">
      <c r="L69785" s="472"/>
      <c r="M69785" s="472"/>
    </row>
    <row r="69857" spans="12:13" x14ac:dyDescent="0.25">
      <c r="L69857" s="472"/>
      <c r="M69857" s="472"/>
    </row>
    <row r="69858" spans="12:13" x14ac:dyDescent="0.25">
      <c r="L69858" s="472"/>
      <c r="M69858" s="472"/>
    </row>
    <row r="69859" spans="12:13" x14ac:dyDescent="0.25">
      <c r="L69859" s="472"/>
      <c r="M69859" s="472"/>
    </row>
    <row r="69931" spans="12:13" x14ac:dyDescent="0.25">
      <c r="L69931" s="472"/>
      <c r="M69931" s="472"/>
    </row>
    <row r="69932" spans="12:13" x14ac:dyDescent="0.25">
      <c r="L69932" s="472"/>
      <c r="M69932" s="472"/>
    </row>
    <row r="69933" spans="12:13" x14ac:dyDescent="0.25">
      <c r="L69933" s="472"/>
      <c r="M69933" s="472"/>
    </row>
    <row r="70005" spans="12:13" x14ac:dyDescent="0.25">
      <c r="L70005" s="472"/>
      <c r="M70005" s="472"/>
    </row>
    <row r="70006" spans="12:13" x14ac:dyDescent="0.25">
      <c r="L70006" s="472"/>
      <c r="M70006" s="472"/>
    </row>
    <row r="70007" spans="12:13" x14ac:dyDescent="0.25">
      <c r="L70007" s="472"/>
      <c r="M70007" s="472"/>
    </row>
    <row r="70079" spans="12:13" x14ac:dyDescent="0.25">
      <c r="L70079" s="472"/>
      <c r="M70079" s="472"/>
    </row>
    <row r="70080" spans="12:13" x14ac:dyDescent="0.25">
      <c r="L70080" s="472"/>
      <c r="M70080" s="472"/>
    </row>
    <row r="70081" spans="12:13" x14ac:dyDescent="0.25">
      <c r="L70081" s="472"/>
      <c r="M70081" s="472"/>
    </row>
    <row r="70153" spans="12:13" x14ac:dyDescent="0.25">
      <c r="L70153" s="472"/>
      <c r="M70153" s="472"/>
    </row>
    <row r="70154" spans="12:13" x14ac:dyDescent="0.25">
      <c r="L70154" s="472"/>
      <c r="M70154" s="472"/>
    </row>
    <row r="70155" spans="12:13" x14ac:dyDescent="0.25">
      <c r="L70155" s="472"/>
      <c r="M70155" s="472"/>
    </row>
    <row r="70227" spans="12:13" x14ac:dyDescent="0.25">
      <c r="L70227" s="472"/>
      <c r="M70227" s="472"/>
    </row>
    <row r="70228" spans="12:13" x14ac:dyDescent="0.25">
      <c r="L70228" s="472"/>
      <c r="M70228" s="472"/>
    </row>
    <row r="70229" spans="12:13" x14ac:dyDescent="0.25">
      <c r="L70229" s="472"/>
      <c r="M70229" s="472"/>
    </row>
    <row r="70301" spans="12:13" x14ac:dyDescent="0.25">
      <c r="L70301" s="472"/>
      <c r="M70301" s="472"/>
    </row>
    <row r="70302" spans="12:13" x14ac:dyDescent="0.25">
      <c r="L70302" s="472"/>
      <c r="M70302" s="472"/>
    </row>
    <row r="70303" spans="12:13" x14ac:dyDescent="0.25">
      <c r="L70303" s="472"/>
      <c r="M70303" s="472"/>
    </row>
    <row r="70375" spans="12:13" x14ac:dyDescent="0.25">
      <c r="L70375" s="472"/>
      <c r="M70375" s="472"/>
    </row>
    <row r="70376" spans="12:13" x14ac:dyDescent="0.25">
      <c r="L70376" s="472"/>
      <c r="M70376" s="472"/>
    </row>
    <row r="70377" spans="12:13" x14ac:dyDescent="0.25">
      <c r="L70377" s="472"/>
      <c r="M70377" s="472"/>
    </row>
    <row r="70449" spans="12:13" x14ac:dyDescent="0.25">
      <c r="L70449" s="472"/>
      <c r="M70449" s="472"/>
    </row>
    <row r="70450" spans="12:13" x14ac:dyDescent="0.25">
      <c r="L70450" s="472"/>
      <c r="M70450" s="472"/>
    </row>
    <row r="70451" spans="12:13" x14ac:dyDescent="0.25">
      <c r="L70451" s="472"/>
      <c r="M70451" s="472"/>
    </row>
    <row r="70523" spans="12:13" x14ac:dyDescent="0.25">
      <c r="L70523" s="472"/>
      <c r="M70523" s="472"/>
    </row>
    <row r="70524" spans="12:13" x14ac:dyDescent="0.25">
      <c r="L70524" s="472"/>
      <c r="M70524" s="472"/>
    </row>
    <row r="70525" spans="12:13" x14ac:dyDescent="0.25">
      <c r="L70525" s="472"/>
      <c r="M70525" s="472"/>
    </row>
    <row r="70597" spans="12:13" x14ac:dyDescent="0.25">
      <c r="L70597" s="472"/>
      <c r="M70597" s="472"/>
    </row>
    <row r="70598" spans="12:13" x14ac:dyDescent="0.25">
      <c r="L70598" s="472"/>
      <c r="M70598" s="472"/>
    </row>
    <row r="70599" spans="12:13" x14ac:dyDescent="0.25">
      <c r="L70599" s="472"/>
      <c r="M70599" s="472"/>
    </row>
    <row r="70671" spans="12:13" x14ac:dyDescent="0.25">
      <c r="L70671" s="472"/>
      <c r="M70671" s="472"/>
    </row>
    <row r="70672" spans="12:13" x14ac:dyDescent="0.25">
      <c r="L70672" s="472"/>
      <c r="M70672" s="472"/>
    </row>
    <row r="70673" spans="12:13" x14ac:dyDescent="0.25">
      <c r="L70673" s="472"/>
      <c r="M70673" s="472"/>
    </row>
    <row r="70745" spans="12:13" x14ac:dyDescent="0.25">
      <c r="L70745" s="472"/>
      <c r="M70745" s="472"/>
    </row>
    <row r="70746" spans="12:13" x14ac:dyDescent="0.25">
      <c r="L70746" s="472"/>
      <c r="M70746" s="472"/>
    </row>
    <row r="70747" spans="12:13" x14ac:dyDescent="0.25">
      <c r="L70747" s="472"/>
      <c r="M70747" s="472"/>
    </row>
    <row r="70819" spans="12:13" x14ac:dyDescent="0.25">
      <c r="L70819" s="472"/>
      <c r="M70819" s="472"/>
    </row>
    <row r="70820" spans="12:13" x14ac:dyDescent="0.25">
      <c r="L70820" s="472"/>
      <c r="M70820" s="472"/>
    </row>
    <row r="70821" spans="12:13" x14ac:dyDescent="0.25">
      <c r="L70821" s="472"/>
      <c r="M70821" s="472"/>
    </row>
    <row r="70893" spans="12:13" x14ac:dyDescent="0.25">
      <c r="L70893" s="472"/>
      <c r="M70893" s="472"/>
    </row>
    <row r="70894" spans="12:13" x14ac:dyDescent="0.25">
      <c r="L70894" s="472"/>
      <c r="M70894" s="472"/>
    </row>
    <row r="70895" spans="12:13" x14ac:dyDescent="0.25">
      <c r="L70895" s="472"/>
      <c r="M70895" s="472"/>
    </row>
    <row r="70967" spans="12:13" x14ac:dyDescent="0.25">
      <c r="L70967" s="472"/>
      <c r="M70967" s="472"/>
    </row>
    <row r="70968" spans="12:13" x14ac:dyDescent="0.25">
      <c r="L70968" s="472"/>
      <c r="M70968" s="472"/>
    </row>
    <row r="70969" spans="12:13" x14ac:dyDescent="0.25">
      <c r="L70969" s="472"/>
      <c r="M70969" s="472"/>
    </row>
    <row r="71041" spans="12:13" x14ac:dyDescent="0.25">
      <c r="L71041" s="472"/>
      <c r="M71041" s="472"/>
    </row>
    <row r="71042" spans="12:13" x14ac:dyDescent="0.25">
      <c r="L71042" s="472"/>
      <c r="M71042" s="472"/>
    </row>
    <row r="71043" spans="12:13" x14ac:dyDescent="0.25">
      <c r="L71043" s="472"/>
      <c r="M71043" s="472"/>
    </row>
    <row r="71115" spans="12:13" x14ac:dyDescent="0.25">
      <c r="L71115" s="472"/>
      <c r="M71115" s="472"/>
    </row>
    <row r="71116" spans="12:13" x14ac:dyDescent="0.25">
      <c r="L71116" s="472"/>
      <c r="M71116" s="472"/>
    </row>
    <row r="71117" spans="12:13" x14ac:dyDescent="0.25">
      <c r="L71117" s="472"/>
      <c r="M71117" s="472"/>
    </row>
    <row r="71189" spans="12:13" x14ac:dyDescent="0.25">
      <c r="L71189" s="472"/>
      <c r="M71189" s="472"/>
    </row>
    <row r="71190" spans="12:13" x14ac:dyDescent="0.25">
      <c r="L71190" s="472"/>
      <c r="M71190" s="472"/>
    </row>
    <row r="71191" spans="12:13" x14ac:dyDescent="0.25">
      <c r="L71191" s="472"/>
      <c r="M71191" s="472"/>
    </row>
    <row r="71263" spans="12:13" x14ac:dyDescent="0.25">
      <c r="L71263" s="472"/>
      <c r="M71263" s="472"/>
    </row>
    <row r="71264" spans="12:13" x14ac:dyDescent="0.25">
      <c r="L71264" s="472"/>
      <c r="M71264" s="472"/>
    </row>
    <row r="71265" spans="12:13" x14ac:dyDescent="0.25">
      <c r="L71265" s="472"/>
      <c r="M71265" s="472"/>
    </row>
    <row r="71337" spans="12:13" x14ac:dyDescent="0.25">
      <c r="L71337" s="472"/>
      <c r="M71337" s="472"/>
    </row>
    <row r="71338" spans="12:13" x14ac:dyDescent="0.25">
      <c r="L71338" s="472"/>
      <c r="M71338" s="472"/>
    </row>
    <row r="71339" spans="12:13" x14ac:dyDescent="0.25">
      <c r="L71339" s="472"/>
      <c r="M71339" s="472"/>
    </row>
    <row r="71411" spans="12:13" x14ac:dyDescent="0.25">
      <c r="L71411" s="472"/>
      <c r="M71411" s="472"/>
    </row>
    <row r="71412" spans="12:13" x14ac:dyDescent="0.25">
      <c r="L71412" s="472"/>
      <c r="M71412" s="472"/>
    </row>
    <row r="71413" spans="12:13" x14ac:dyDescent="0.25">
      <c r="L71413" s="472"/>
      <c r="M71413" s="472"/>
    </row>
    <row r="71485" spans="12:13" x14ac:dyDescent="0.25">
      <c r="L71485" s="472"/>
      <c r="M71485" s="472"/>
    </row>
    <row r="71486" spans="12:13" x14ac:dyDescent="0.25">
      <c r="L71486" s="472"/>
      <c r="M71486" s="472"/>
    </row>
    <row r="71487" spans="12:13" x14ac:dyDescent="0.25">
      <c r="L71487" s="472"/>
      <c r="M71487" s="472"/>
    </row>
    <row r="71559" spans="12:13" x14ac:dyDescent="0.25">
      <c r="L71559" s="472"/>
      <c r="M71559" s="472"/>
    </row>
    <row r="71560" spans="12:13" x14ac:dyDescent="0.25">
      <c r="L71560" s="472"/>
      <c r="M71560" s="472"/>
    </row>
    <row r="71561" spans="12:13" x14ac:dyDescent="0.25">
      <c r="L71561" s="472"/>
      <c r="M71561" s="472"/>
    </row>
    <row r="71633" spans="12:13" x14ac:dyDescent="0.25">
      <c r="L71633" s="472"/>
      <c r="M71633" s="472"/>
    </row>
    <row r="71634" spans="12:13" x14ac:dyDescent="0.25">
      <c r="L71634" s="472"/>
      <c r="M71634" s="472"/>
    </row>
    <row r="71635" spans="12:13" x14ac:dyDescent="0.25">
      <c r="L71635" s="472"/>
      <c r="M71635" s="472"/>
    </row>
    <row r="71707" spans="12:13" x14ac:dyDescent="0.25">
      <c r="L71707" s="472"/>
      <c r="M71707" s="472"/>
    </row>
    <row r="71708" spans="12:13" x14ac:dyDescent="0.25">
      <c r="L71708" s="472"/>
      <c r="M71708" s="472"/>
    </row>
    <row r="71709" spans="12:13" x14ac:dyDescent="0.25">
      <c r="L71709" s="472"/>
      <c r="M71709" s="472"/>
    </row>
    <row r="71781" spans="12:13" x14ac:dyDescent="0.25">
      <c r="L71781" s="472"/>
      <c r="M71781" s="472"/>
    </row>
    <row r="71782" spans="12:13" x14ac:dyDescent="0.25">
      <c r="L71782" s="472"/>
      <c r="M71782" s="472"/>
    </row>
    <row r="71783" spans="12:13" x14ac:dyDescent="0.25">
      <c r="L71783" s="472"/>
      <c r="M71783" s="472"/>
    </row>
    <row r="71855" spans="12:13" x14ac:dyDescent="0.25">
      <c r="L71855" s="472"/>
      <c r="M71855" s="472"/>
    </row>
    <row r="71856" spans="12:13" x14ac:dyDescent="0.25">
      <c r="L71856" s="472"/>
      <c r="M71856" s="472"/>
    </row>
    <row r="71857" spans="12:13" x14ac:dyDescent="0.25">
      <c r="L71857" s="472"/>
      <c r="M71857" s="472"/>
    </row>
    <row r="71929" spans="12:13" x14ac:dyDescent="0.25">
      <c r="L71929" s="472"/>
      <c r="M71929" s="472"/>
    </row>
    <row r="71930" spans="12:13" x14ac:dyDescent="0.25">
      <c r="L71930" s="472"/>
      <c r="M71930" s="472"/>
    </row>
    <row r="71931" spans="12:13" x14ac:dyDescent="0.25">
      <c r="L71931" s="472"/>
      <c r="M71931" s="472"/>
    </row>
    <row r="72003" spans="12:13" x14ac:dyDescent="0.25">
      <c r="L72003" s="472"/>
      <c r="M72003" s="472"/>
    </row>
    <row r="72004" spans="12:13" x14ac:dyDescent="0.25">
      <c r="L72004" s="472"/>
      <c r="M72004" s="472"/>
    </row>
    <row r="72005" spans="12:13" x14ac:dyDescent="0.25">
      <c r="L72005" s="472"/>
      <c r="M72005" s="472"/>
    </row>
    <row r="72077" spans="12:13" x14ac:dyDescent="0.25">
      <c r="L72077" s="472"/>
      <c r="M72077" s="472"/>
    </row>
    <row r="72078" spans="12:13" x14ac:dyDescent="0.25">
      <c r="L72078" s="472"/>
      <c r="M72078" s="472"/>
    </row>
    <row r="72079" spans="12:13" x14ac:dyDescent="0.25">
      <c r="L72079" s="472"/>
      <c r="M72079" s="472"/>
    </row>
    <row r="72151" spans="12:13" x14ac:dyDescent="0.25">
      <c r="L72151" s="472"/>
      <c r="M72151" s="472"/>
    </row>
    <row r="72152" spans="12:13" x14ac:dyDescent="0.25">
      <c r="L72152" s="472"/>
      <c r="M72152" s="472"/>
    </row>
    <row r="72153" spans="12:13" x14ac:dyDescent="0.25">
      <c r="L72153" s="472"/>
      <c r="M72153" s="472"/>
    </row>
    <row r="72225" spans="12:13" x14ac:dyDescent="0.25">
      <c r="L72225" s="472"/>
      <c r="M72225" s="472"/>
    </row>
    <row r="72226" spans="12:13" x14ac:dyDescent="0.25">
      <c r="L72226" s="472"/>
      <c r="M72226" s="472"/>
    </row>
    <row r="72227" spans="12:13" x14ac:dyDescent="0.25">
      <c r="L72227" s="472"/>
      <c r="M72227" s="472"/>
    </row>
    <row r="72299" spans="12:13" x14ac:dyDescent="0.25">
      <c r="L72299" s="472"/>
      <c r="M72299" s="472"/>
    </row>
    <row r="72300" spans="12:13" x14ac:dyDescent="0.25">
      <c r="L72300" s="472"/>
      <c r="M72300" s="472"/>
    </row>
    <row r="72301" spans="12:13" x14ac:dyDescent="0.25">
      <c r="L72301" s="472"/>
      <c r="M72301" s="472"/>
    </row>
    <row r="72373" spans="12:13" x14ac:dyDescent="0.25">
      <c r="L72373" s="472"/>
      <c r="M72373" s="472"/>
    </row>
    <row r="72374" spans="12:13" x14ac:dyDescent="0.25">
      <c r="L72374" s="472"/>
      <c r="M72374" s="472"/>
    </row>
    <row r="72375" spans="12:13" x14ac:dyDescent="0.25">
      <c r="L72375" s="472"/>
      <c r="M72375" s="472"/>
    </row>
    <row r="72447" spans="12:13" x14ac:dyDescent="0.25">
      <c r="L72447" s="472"/>
      <c r="M72447" s="472"/>
    </row>
    <row r="72448" spans="12:13" x14ac:dyDescent="0.25">
      <c r="L72448" s="472"/>
      <c r="M72448" s="472"/>
    </row>
    <row r="72449" spans="12:13" x14ac:dyDescent="0.25">
      <c r="L72449" s="472"/>
      <c r="M72449" s="472"/>
    </row>
    <row r="72521" spans="12:13" x14ac:dyDescent="0.25">
      <c r="L72521" s="472"/>
      <c r="M72521" s="472"/>
    </row>
    <row r="72522" spans="12:13" x14ac:dyDescent="0.25">
      <c r="L72522" s="472"/>
      <c r="M72522" s="472"/>
    </row>
    <row r="72523" spans="12:13" x14ac:dyDescent="0.25">
      <c r="L72523" s="472"/>
      <c r="M72523" s="472"/>
    </row>
    <row r="72595" spans="12:13" x14ac:dyDescent="0.25">
      <c r="L72595" s="472"/>
      <c r="M72595" s="472"/>
    </row>
    <row r="72596" spans="12:13" x14ac:dyDescent="0.25">
      <c r="L72596" s="472"/>
      <c r="M72596" s="472"/>
    </row>
    <row r="72597" spans="12:13" x14ac:dyDescent="0.25">
      <c r="L72597" s="472"/>
      <c r="M72597" s="472"/>
    </row>
    <row r="72669" spans="12:13" x14ac:dyDescent="0.25">
      <c r="L72669" s="472"/>
      <c r="M72669" s="472"/>
    </row>
    <row r="72670" spans="12:13" x14ac:dyDescent="0.25">
      <c r="L72670" s="472"/>
      <c r="M72670" s="472"/>
    </row>
    <row r="72671" spans="12:13" x14ac:dyDescent="0.25">
      <c r="L72671" s="472"/>
      <c r="M72671" s="472"/>
    </row>
    <row r="72743" spans="12:13" x14ac:dyDescent="0.25">
      <c r="L72743" s="472"/>
      <c r="M72743" s="472"/>
    </row>
    <row r="72744" spans="12:13" x14ac:dyDescent="0.25">
      <c r="L72744" s="472"/>
      <c r="M72744" s="472"/>
    </row>
    <row r="72745" spans="12:13" x14ac:dyDescent="0.25">
      <c r="L72745" s="472"/>
      <c r="M72745" s="472"/>
    </row>
    <row r="72817" spans="12:13" x14ac:dyDescent="0.25">
      <c r="L72817" s="472"/>
      <c r="M72817" s="472"/>
    </row>
    <row r="72818" spans="12:13" x14ac:dyDescent="0.25">
      <c r="L72818" s="472"/>
      <c r="M72818" s="472"/>
    </row>
    <row r="72819" spans="12:13" x14ac:dyDescent="0.25">
      <c r="L72819" s="472"/>
      <c r="M72819" s="472"/>
    </row>
    <row r="72891" spans="12:13" x14ac:dyDescent="0.25">
      <c r="L72891" s="472"/>
      <c r="M72891" s="472"/>
    </row>
    <row r="72892" spans="12:13" x14ac:dyDescent="0.25">
      <c r="L72892" s="472"/>
      <c r="M72892" s="472"/>
    </row>
    <row r="72893" spans="12:13" x14ac:dyDescent="0.25">
      <c r="L72893" s="472"/>
      <c r="M72893" s="472"/>
    </row>
    <row r="72965" spans="12:13" x14ac:dyDescent="0.25">
      <c r="L72965" s="472"/>
      <c r="M72965" s="472"/>
    </row>
    <row r="72966" spans="12:13" x14ac:dyDescent="0.25">
      <c r="L72966" s="472"/>
      <c r="M72966" s="472"/>
    </row>
    <row r="72967" spans="12:13" x14ac:dyDescent="0.25">
      <c r="L72967" s="472"/>
      <c r="M72967" s="472"/>
    </row>
    <row r="73039" spans="12:13" x14ac:dyDescent="0.25">
      <c r="L73039" s="472"/>
      <c r="M73039" s="472"/>
    </row>
    <row r="73040" spans="12:13" x14ac:dyDescent="0.25">
      <c r="L73040" s="472"/>
      <c r="M73040" s="472"/>
    </row>
    <row r="73041" spans="12:13" x14ac:dyDescent="0.25">
      <c r="L73041" s="472"/>
      <c r="M73041" s="472"/>
    </row>
    <row r="73113" spans="12:13" x14ac:dyDescent="0.25">
      <c r="L73113" s="472"/>
      <c r="M73113" s="472"/>
    </row>
    <row r="73114" spans="12:13" x14ac:dyDescent="0.25">
      <c r="L73114" s="472"/>
      <c r="M73114" s="472"/>
    </row>
    <row r="73115" spans="12:13" x14ac:dyDescent="0.25">
      <c r="L73115" s="472"/>
      <c r="M73115" s="472"/>
    </row>
    <row r="73187" spans="12:13" x14ac:dyDescent="0.25">
      <c r="L73187" s="472"/>
      <c r="M73187" s="472"/>
    </row>
    <row r="73188" spans="12:13" x14ac:dyDescent="0.25">
      <c r="L73188" s="472"/>
      <c r="M73188" s="472"/>
    </row>
    <row r="73189" spans="12:13" x14ac:dyDescent="0.25">
      <c r="L73189" s="472"/>
      <c r="M73189" s="472"/>
    </row>
    <row r="73261" spans="12:13" x14ac:dyDescent="0.25">
      <c r="L73261" s="472"/>
      <c r="M73261" s="472"/>
    </row>
    <row r="73262" spans="12:13" x14ac:dyDescent="0.25">
      <c r="L73262" s="472"/>
      <c r="M73262" s="472"/>
    </row>
    <row r="73263" spans="12:13" x14ac:dyDescent="0.25">
      <c r="L73263" s="472"/>
      <c r="M73263" s="472"/>
    </row>
    <row r="73335" spans="12:13" x14ac:dyDescent="0.25">
      <c r="L73335" s="472"/>
      <c r="M73335" s="472"/>
    </row>
    <row r="73336" spans="12:13" x14ac:dyDescent="0.25">
      <c r="L73336" s="472"/>
      <c r="M73336" s="472"/>
    </row>
    <row r="73337" spans="12:13" x14ac:dyDescent="0.25">
      <c r="L73337" s="472"/>
      <c r="M73337" s="472"/>
    </row>
    <row r="73409" spans="12:13" x14ac:dyDescent="0.25">
      <c r="L73409" s="472"/>
      <c r="M73409" s="472"/>
    </row>
    <row r="73410" spans="12:13" x14ac:dyDescent="0.25">
      <c r="L73410" s="472"/>
      <c r="M73410" s="472"/>
    </row>
    <row r="73411" spans="12:13" x14ac:dyDescent="0.25">
      <c r="L73411" s="472"/>
      <c r="M73411" s="472"/>
    </row>
    <row r="73483" spans="12:13" x14ac:dyDescent="0.25">
      <c r="L73483" s="472"/>
      <c r="M73483" s="472"/>
    </row>
    <row r="73484" spans="12:13" x14ac:dyDescent="0.25">
      <c r="L73484" s="472"/>
      <c r="M73484" s="472"/>
    </row>
    <row r="73485" spans="12:13" x14ac:dyDescent="0.25">
      <c r="L73485" s="472"/>
      <c r="M73485" s="472"/>
    </row>
    <row r="73557" spans="12:13" x14ac:dyDescent="0.25">
      <c r="L73557" s="472"/>
      <c r="M73557" s="472"/>
    </row>
    <row r="73558" spans="12:13" x14ac:dyDescent="0.25">
      <c r="L73558" s="472"/>
      <c r="M73558" s="472"/>
    </row>
    <row r="73559" spans="12:13" x14ac:dyDescent="0.25">
      <c r="L73559" s="472"/>
      <c r="M73559" s="472"/>
    </row>
    <row r="73631" spans="12:13" x14ac:dyDescent="0.25">
      <c r="L73631" s="472"/>
      <c r="M73631" s="472"/>
    </row>
    <row r="73632" spans="12:13" x14ac:dyDescent="0.25">
      <c r="L73632" s="472"/>
      <c r="M73632" s="472"/>
    </row>
    <row r="73633" spans="12:13" x14ac:dyDescent="0.25">
      <c r="L73633" s="472"/>
      <c r="M73633" s="472"/>
    </row>
    <row r="73705" spans="12:13" x14ac:dyDescent="0.25">
      <c r="L73705" s="472"/>
      <c r="M73705" s="472"/>
    </row>
    <row r="73706" spans="12:13" x14ac:dyDescent="0.25">
      <c r="L73706" s="472"/>
      <c r="M73706" s="472"/>
    </row>
    <row r="73707" spans="12:13" x14ac:dyDescent="0.25">
      <c r="L73707" s="472"/>
      <c r="M73707" s="472"/>
    </row>
    <row r="73779" spans="12:13" x14ac:dyDescent="0.25">
      <c r="L73779" s="472"/>
      <c r="M73779" s="472"/>
    </row>
    <row r="73780" spans="12:13" x14ac:dyDescent="0.25">
      <c r="L73780" s="472"/>
      <c r="M73780" s="472"/>
    </row>
    <row r="73781" spans="12:13" x14ac:dyDescent="0.25">
      <c r="L73781" s="472"/>
      <c r="M73781" s="472"/>
    </row>
    <row r="73853" spans="12:13" x14ac:dyDescent="0.25">
      <c r="L73853" s="472"/>
      <c r="M73853" s="472"/>
    </row>
    <row r="73854" spans="12:13" x14ac:dyDescent="0.25">
      <c r="L73854" s="472"/>
      <c r="M73854" s="472"/>
    </row>
    <row r="73855" spans="12:13" x14ac:dyDescent="0.25">
      <c r="L73855" s="472"/>
      <c r="M73855" s="472"/>
    </row>
    <row r="73927" spans="12:13" x14ac:dyDescent="0.25">
      <c r="L73927" s="472"/>
      <c r="M73927" s="472"/>
    </row>
    <row r="73928" spans="12:13" x14ac:dyDescent="0.25">
      <c r="L73928" s="472"/>
      <c r="M73928" s="472"/>
    </row>
    <row r="73929" spans="12:13" x14ac:dyDescent="0.25">
      <c r="L73929" s="472"/>
      <c r="M73929" s="472"/>
    </row>
    <row r="74001" spans="12:13" x14ac:dyDescent="0.25">
      <c r="L74001" s="472"/>
      <c r="M74001" s="472"/>
    </row>
    <row r="74002" spans="12:13" x14ac:dyDescent="0.25">
      <c r="L74002" s="472"/>
      <c r="M74002" s="472"/>
    </row>
    <row r="74003" spans="12:13" x14ac:dyDescent="0.25">
      <c r="L74003" s="472"/>
      <c r="M74003" s="472"/>
    </row>
    <row r="74075" spans="12:13" x14ac:dyDescent="0.25">
      <c r="L74075" s="472"/>
      <c r="M74075" s="472"/>
    </row>
    <row r="74076" spans="12:13" x14ac:dyDescent="0.25">
      <c r="L74076" s="472"/>
      <c r="M74076" s="472"/>
    </row>
    <row r="74077" spans="12:13" x14ac:dyDescent="0.25">
      <c r="L74077" s="472"/>
      <c r="M74077" s="472"/>
    </row>
    <row r="74149" spans="12:13" x14ac:dyDescent="0.25">
      <c r="L74149" s="472"/>
      <c r="M74149" s="472"/>
    </row>
    <row r="74150" spans="12:13" x14ac:dyDescent="0.25">
      <c r="L74150" s="472"/>
      <c r="M74150" s="472"/>
    </row>
    <row r="74151" spans="12:13" x14ac:dyDescent="0.25">
      <c r="L74151" s="472"/>
      <c r="M74151" s="472"/>
    </row>
    <row r="74223" spans="12:13" x14ac:dyDescent="0.25">
      <c r="L74223" s="472"/>
      <c r="M74223" s="472"/>
    </row>
    <row r="74224" spans="12:13" x14ac:dyDescent="0.25">
      <c r="L74224" s="472"/>
      <c r="M74224" s="472"/>
    </row>
    <row r="74225" spans="12:13" x14ac:dyDescent="0.25">
      <c r="L74225" s="472"/>
      <c r="M74225" s="472"/>
    </row>
    <row r="74297" spans="12:13" x14ac:dyDescent="0.25">
      <c r="L74297" s="472"/>
      <c r="M74297" s="472"/>
    </row>
    <row r="74298" spans="12:13" x14ac:dyDescent="0.25">
      <c r="L74298" s="472"/>
      <c r="M74298" s="472"/>
    </row>
    <row r="74299" spans="12:13" x14ac:dyDescent="0.25">
      <c r="L74299" s="472"/>
      <c r="M74299" s="472"/>
    </row>
    <row r="74371" spans="12:13" x14ac:dyDescent="0.25">
      <c r="L74371" s="472"/>
      <c r="M74371" s="472"/>
    </row>
    <row r="74372" spans="12:13" x14ac:dyDescent="0.25">
      <c r="L74372" s="472"/>
      <c r="M74372" s="472"/>
    </row>
    <row r="74373" spans="12:13" x14ac:dyDescent="0.25">
      <c r="L74373" s="472"/>
      <c r="M74373" s="472"/>
    </row>
    <row r="74445" spans="12:13" x14ac:dyDescent="0.25">
      <c r="L74445" s="472"/>
      <c r="M74445" s="472"/>
    </row>
    <row r="74446" spans="12:13" x14ac:dyDescent="0.25">
      <c r="L74446" s="472"/>
      <c r="M74446" s="472"/>
    </row>
    <row r="74447" spans="12:13" x14ac:dyDescent="0.25">
      <c r="L74447" s="472"/>
      <c r="M74447" s="472"/>
    </row>
    <row r="74519" spans="12:13" x14ac:dyDescent="0.25">
      <c r="L74519" s="472"/>
      <c r="M74519" s="472"/>
    </row>
    <row r="74520" spans="12:13" x14ac:dyDescent="0.25">
      <c r="L74520" s="472"/>
      <c r="M74520" s="472"/>
    </row>
    <row r="74521" spans="12:13" x14ac:dyDescent="0.25">
      <c r="L74521" s="472"/>
      <c r="M74521" s="472"/>
    </row>
    <row r="74593" spans="12:13" x14ac:dyDescent="0.25">
      <c r="L74593" s="472"/>
      <c r="M74593" s="472"/>
    </row>
    <row r="74594" spans="12:13" x14ac:dyDescent="0.25">
      <c r="L74594" s="472"/>
      <c r="M74594" s="472"/>
    </row>
    <row r="74595" spans="12:13" x14ac:dyDescent="0.25">
      <c r="L74595" s="472"/>
      <c r="M74595" s="472"/>
    </row>
    <row r="74667" spans="12:13" x14ac:dyDescent="0.25">
      <c r="L74667" s="472"/>
      <c r="M74667" s="472"/>
    </row>
    <row r="74668" spans="12:13" x14ac:dyDescent="0.25">
      <c r="L74668" s="472"/>
      <c r="M74668" s="472"/>
    </row>
    <row r="74669" spans="12:13" x14ac:dyDescent="0.25">
      <c r="L74669" s="472"/>
      <c r="M74669" s="472"/>
    </row>
    <row r="74741" spans="12:13" x14ac:dyDescent="0.25">
      <c r="L74741" s="472"/>
      <c r="M74741" s="472"/>
    </row>
    <row r="74742" spans="12:13" x14ac:dyDescent="0.25">
      <c r="L74742" s="472"/>
      <c r="M74742" s="472"/>
    </row>
    <row r="74743" spans="12:13" x14ac:dyDescent="0.25">
      <c r="L74743" s="472"/>
      <c r="M74743" s="472"/>
    </row>
    <row r="74815" spans="12:13" x14ac:dyDescent="0.25">
      <c r="L74815" s="472"/>
      <c r="M74815" s="472"/>
    </row>
    <row r="74816" spans="12:13" x14ac:dyDescent="0.25">
      <c r="L74816" s="472"/>
      <c r="M74816" s="472"/>
    </row>
    <row r="74817" spans="12:13" x14ac:dyDescent="0.25">
      <c r="L74817" s="472"/>
      <c r="M74817" s="472"/>
    </row>
    <row r="74889" spans="12:13" x14ac:dyDescent="0.25">
      <c r="L74889" s="472"/>
      <c r="M74889" s="472"/>
    </row>
    <row r="74890" spans="12:13" x14ac:dyDescent="0.25">
      <c r="L74890" s="472"/>
      <c r="M74890" s="472"/>
    </row>
    <row r="74891" spans="12:13" x14ac:dyDescent="0.25">
      <c r="L74891" s="472"/>
      <c r="M74891" s="472"/>
    </row>
    <row r="74963" spans="12:13" x14ac:dyDescent="0.25">
      <c r="L74963" s="472"/>
      <c r="M74963" s="472"/>
    </row>
    <row r="74964" spans="12:13" x14ac:dyDescent="0.25">
      <c r="L74964" s="472"/>
      <c r="M74964" s="472"/>
    </row>
    <row r="74965" spans="12:13" x14ac:dyDescent="0.25">
      <c r="L74965" s="472"/>
      <c r="M74965" s="472"/>
    </row>
    <row r="75037" spans="12:13" x14ac:dyDescent="0.25">
      <c r="L75037" s="472"/>
      <c r="M75037" s="472"/>
    </row>
    <row r="75038" spans="12:13" x14ac:dyDescent="0.25">
      <c r="L75038" s="472"/>
      <c r="M75038" s="472"/>
    </row>
    <row r="75039" spans="12:13" x14ac:dyDescent="0.25">
      <c r="L75039" s="472"/>
      <c r="M75039" s="472"/>
    </row>
    <row r="75111" spans="12:13" x14ac:dyDescent="0.25">
      <c r="L75111" s="472"/>
      <c r="M75111" s="472"/>
    </row>
    <row r="75112" spans="12:13" x14ac:dyDescent="0.25">
      <c r="L75112" s="472"/>
      <c r="M75112" s="472"/>
    </row>
    <row r="75113" spans="12:13" x14ac:dyDescent="0.25">
      <c r="L75113" s="472"/>
      <c r="M75113" s="472"/>
    </row>
    <row r="75185" spans="12:13" x14ac:dyDescent="0.25">
      <c r="L75185" s="472"/>
      <c r="M75185" s="472"/>
    </row>
    <row r="75186" spans="12:13" x14ac:dyDescent="0.25">
      <c r="L75186" s="472"/>
      <c r="M75186" s="472"/>
    </row>
    <row r="75187" spans="12:13" x14ac:dyDescent="0.25">
      <c r="L75187" s="472"/>
      <c r="M75187" s="472"/>
    </row>
    <row r="75259" spans="12:13" x14ac:dyDescent="0.25">
      <c r="L75259" s="472"/>
      <c r="M75259" s="472"/>
    </row>
    <row r="75260" spans="12:13" x14ac:dyDescent="0.25">
      <c r="L75260" s="472"/>
      <c r="M75260" s="472"/>
    </row>
    <row r="75261" spans="12:13" x14ac:dyDescent="0.25">
      <c r="L75261" s="472"/>
      <c r="M75261" s="472"/>
    </row>
    <row r="75333" spans="12:13" x14ac:dyDescent="0.25">
      <c r="L75333" s="472"/>
      <c r="M75333" s="472"/>
    </row>
    <row r="75334" spans="12:13" x14ac:dyDescent="0.25">
      <c r="L75334" s="472"/>
      <c r="M75334" s="472"/>
    </row>
    <row r="75335" spans="12:13" x14ac:dyDescent="0.25">
      <c r="L75335" s="472"/>
      <c r="M75335" s="472"/>
    </row>
    <row r="75407" spans="12:13" x14ac:dyDescent="0.25">
      <c r="L75407" s="472"/>
      <c r="M75407" s="472"/>
    </row>
    <row r="75408" spans="12:13" x14ac:dyDescent="0.25">
      <c r="L75408" s="472"/>
      <c r="M75408" s="472"/>
    </row>
    <row r="75409" spans="12:13" x14ac:dyDescent="0.25">
      <c r="L75409" s="472"/>
      <c r="M75409" s="472"/>
    </row>
    <row r="75481" spans="12:13" x14ac:dyDescent="0.25">
      <c r="L75481" s="472"/>
      <c r="M75481" s="472"/>
    </row>
    <row r="75482" spans="12:13" x14ac:dyDescent="0.25">
      <c r="L75482" s="472"/>
      <c r="M75482" s="472"/>
    </row>
    <row r="75483" spans="12:13" x14ac:dyDescent="0.25">
      <c r="L75483" s="472"/>
      <c r="M75483" s="472"/>
    </row>
    <row r="75555" spans="12:13" x14ac:dyDescent="0.25">
      <c r="L75555" s="472"/>
      <c r="M75555" s="472"/>
    </row>
    <row r="75556" spans="12:13" x14ac:dyDescent="0.25">
      <c r="L75556" s="472"/>
      <c r="M75556" s="472"/>
    </row>
    <row r="75557" spans="12:13" x14ac:dyDescent="0.25">
      <c r="L75557" s="472"/>
      <c r="M75557" s="472"/>
    </row>
    <row r="75629" spans="12:13" x14ac:dyDescent="0.25">
      <c r="L75629" s="472"/>
      <c r="M75629" s="472"/>
    </row>
    <row r="75630" spans="12:13" x14ac:dyDescent="0.25">
      <c r="L75630" s="472"/>
      <c r="M75630" s="472"/>
    </row>
    <row r="75631" spans="12:13" x14ac:dyDescent="0.25">
      <c r="L75631" s="472"/>
      <c r="M75631" s="472"/>
    </row>
    <row r="75703" spans="12:13" x14ac:dyDescent="0.25">
      <c r="L75703" s="472"/>
      <c r="M75703" s="472"/>
    </row>
    <row r="75704" spans="12:13" x14ac:dyDescent="0.25">
      <c r="L75704" s="472"/>
      <c r="M75704" s="472"/>
    </row>
    <row r="75705" spans="12:13" x14ac:dyDescent="0.25">
      <c r="L75705" s="472"/>
      <c r="M75705" s="472"/>
    </row>
    <row r="75777" spans="12:13" x14ac:dyDescent="0.25">
      <c r="L75777" s="472"/>
      <c r="M75777" s="472"/>
    </row>
    <row r="75778" spans="12:13" x14ac:dyDescent="0.25">
      <c r="L75778" s="472"/>
      <c r="M75778" s="472"/>
    </row>
    <row r="75779" spans="12:13" x14ac:dyDescent="0.25">
      <c r="L75779" s="472"/>
      <c r="M75779" s="472"/>
    </row>
    <row r="75851" spans="12:13" x14ac:dyDescent="0.25">
      <c r="L75851" s="472"/>
      <c r="M75851" s="472"/>
    </row>
    <row r="75852" spans="12:13" x14ac:dyDescent="0.25">
      <c r="L75852" s="472"/>
      <c r="M75852" s="472"/>
    </row>
    <row r="75853" spans="12:13" x14ac:dyDescent="0.25">
      <c r="L75853" s="472"/>
      <c r="M75853" s="472"/>
    </row>
    <row r="75925" spans="12:13" x14ac:dyDescent="0.25">
      <c r="L75925" s="472"/>
      <c r="M75925" s="472"/>
    </row>
    <row r="75926" spans="12:13" x14ac:dyDescent="0.25">
      <c r="L75926" s="472"/>
      <c r="M75926" s="472"/>
    </row>
    <row r="75927" spans="12:13" x14ac:dyDescent="0.25">
      <c r="L75927" s="472"/>
      <c r="M75927" s="472"/>
    </row>
    <row r="75999" spans="12:13" x14ac:dyDescent="0.25">
      <c r="L75999" s="472"/>
      <c r="M75999" s="472"/>
    </row>
    <row r="76000" spans="12:13" x14ac:dyDescent="0.25">
      <c r="L76000" s="472"/>
      <c r="M76000" s="472"/>
    </row>
    <row r="76001" spans="12:13" x14ac:dyDescent="0.25">
      <c r="L76001" s="472"/>
      <c r="M76001" s="472"/>
    </row>
    <row r="76073" spans="12:13" x14ac:dyDescent="0.25">
      <c r="L76073" s="472"/>
      <c r="M76073" s="472"/>
    </row>
    <row r="76074" spans="12:13" x14ac:dyDescent="0.25">
      <c r="L76074" s="472"/>
      <c r="M76074" s="472"/>
    </row>
    <row r="76075" spans="12:13" x14ac:dyDescent="0.25">
      <c r="L76075" s="472"/>
      <c r="M76075" s="472"/>
    </row>
    <row r="76147" spans="12:13" x14ac:dyDescent="0.25">
      <c r="L76147" s="472"/>
      <c r="M76147" s="472"/>
    </row>
    <row r="76148" spans="12:13" x14ac:dyDescent="0.25">
      <c r="L76148" s="472"/>
      <c r="M76148" s="472"/>
    </row>
    <row r="76149" spans="12:13" x14ac:dyDescent="0.25">
      <c r="L76149" s="472"/>
      <c r="M76149" s="472"/>
    </row>
    <row r="76221" spans="12:13" x14ac:dyDescent="0.25">
      <c r="L76221" s="472"/>
      <c r="M76221" s="472"/>
    </row>
    <row r="76222" spans="12:13" x14ac:dyDescent="0.25">
      <c r="L76222" s="472"/>
      <c r="M76222" s="472"/>
    </row>
    <row r="76223" spans="12:13" x14ac:dyDescent="0.25">
      <c r="L76223" s="472"/>
      <c r="M76223" s="472"/>
    </row>
    <row r="76295" spans="12:13" x14ac:dyDescent="0.25">
      <c r="L76295" s="472"/>
      <c r="M76295" s="472"/>
    </row>
    <row r="76296" spans="12:13" x14ac:dyDescent="0.25">
      <c r="L76296" s="472"/>
      <c r="M76296" s="472"/>
    </row>
    <row r="76297" spans="12:13" x14ac:dyDescent="0.25">
      <c r="L76297" s="472"/>
      <c r="M76297" s="472"/>
    </row>
    <row r="76369" spans="12:13" x14ac:dyDescent="0.25">
      <c r="L76369" s="472"/>
      <c r="M76369" s="472"/>
    </row>
    <row r="76370" spans="12:13" x14ac:dyDescent="0.25">
      <c r="L76370" s="472"/>
      <c r="M76370" s="472"/>
    </row>
    <row r="76371" spans="12:13" x14ac:dyDescent="0.25">
      <c r="L76371" s="472"/>
      <c r="M76371" s="472"/>
    </row>
    <row r="76443" spans="12:13" x14ac:dyDescent="0.25">
      <c r="L76443" s="472"/>
      <c r="M76443" s="472"/>
    </row>
    <row r="76444" spans="12:13" x14ac:dyDescent="0.25">
      <c r="L76444" s="472"/>
      <c r="M76444" s="472"/>
    </row>
    <row r="76445" spans="12:13" x14ac:dyDescent="0.25">
      <c r="L76445" s="472"/>
      <c r="M76445" s="472"/>
    </row>
    <row r="76517" spans="12:13" x14ac:dyDescent="0.25">
      <c r="L76517" s="472"/>
      <c r="M76517" s="472"/>
    </row>
    <row r="76518" spans="12:13" x14ac:dyDescent="0.25">
      <c r="L76518" s="472"/>
      <c r="M76518" s="472"/>
    </row>
    <row r="76519" spans="12:13" x14ac:dyDescent="0.25">
      <c r="L76519" s="472"/>
      <c r="M76519" s="472"/>
    </row>
    <row r="76591" spans="12:13" x14ac:dyDescent="0.25">
      <c r="L76591" s="472"/>
      <c r="M76591" s="472"/>
    </row>
    <row r="76592" spans="12:13" x14ac:dyDescent="0.25">
      <c r="L76592" s="472"/>
      <c r="M76592" s="472"/>
    </row>
    <row r="76593" spans="12:13" x14ac:dyDescent="0.25">
      <c r="L76593" s="472"/>
      <c r="M76593" s="472"/>
    </row>
    <row r="76665" spans="12:13" x14ac:dyDescent="0.25">
      <c r="L76665" s="472"/>
      <c r="M76665" s="472"/>
    </row>
    <row r="76666" spans="12:13" x14ac:dyDescent="0.25">
      <c r="L76666" s="472"/>
      <c r="M76666" s="472"/>
    </row>
    <row r="76667" spans="12:13" x14ac:dyDescent="0.25">
      <c r="L76667" s="472"/>
      <c r="M76667" s="472"/>
    </row>
    <row r="76739" spans="12:13" x14ac:dyDescent="0.25">
      <c r="L76739" s="472"/>
      <c r="M76739" s="472"/>
    </row>
    <row r="76740" spans="12:13" x14ac:dyDescent="0.25">
      <c r="L76740" s="472"/>
      <c r="M76740" s="472"/>
    </row>
    <row r="76741" spans="12:13" x14ac:dyDescent="0.25">
      <c r="L76741" s="472"/>
      <c r="M76741" s="472"/>
    </row>
    <row r="76813" spans="12:13" x14ac:dyDescent="0.25">
      <c r="L76813" s="472"/>
      <c r="M76813" s="472"/>
    </row>
    <row r="76814" spans="12:13" x14ac:dyDescent="0.25">
      <c r="L76814" s="472"/>
      <c r="M76814" s="472"/>
    </row>
    <row r="76815" spans="12:13" x14ac:dyDescent="0.25">
      <c r="L76815" s="472"/>
      <c r="M76815" s="472"/>
    </row>
    <row r="76887" spans="12:13" x14ac:dyDescent="0.25">
      <c r="L76887" s="472"/>
      <c r="M76887" s="472"/>
    </row>
    <row r="76888" spans="12:13" x14ac:dyDescent="0.25">
      <c r="L76888" s="472"/>
      <c r="M76888" s="472"/>
    </row>
    <row r="76889" spans="12:13" x14ac:dyDescent="0.25">
      <c r="L76889" s="472"/>
      <c r="M76889" s="472"/>
    </row>
    <row r="76961" spans="12:13" x14ac:dyDescent="0.25">
      <c r="L76961" s="472"/>
      <c r="M76961" s="472"/>
    </row>
    <row r="76962" spans="12:13" x14ac:dyDescent="0.25">
      <c r="L76962" s="472"/>
      <c r="M76962" s="472"/>
    </row>
    <row r="76963" spans="12:13" x14ac:dyDescent="0.25">
      <c r="L76963" s="472"/>
      <c r="M76963" s="472"/>
    </row>
    <row r="77035" spans="12:13" x14ac:dyDescent="0.25">
      <c r="L77035" s="472"/>
      <c r="M77035" s="472"/>
    </row>
    <row r="77036" spans="12:13" x14ac:dyDescent="0.25">
      <c r="L77036" s="472"/>
      <c r="M77036" s="472"/>
    </row>
    <row r="77037" spans="12:13" x14ac:dyDescent="0.25">
      <c r="L77037" s="472"/>
      <c r="M77037" s="472"/>
    </row>
    <row r="77109" spans="12:13" x14ac:dyDescent="0.25">
      <c r="L77109" s="472"/>
      <c r="M77109" s="472"/>
    </row>
    <row r="77110" spans="12:13" x14ac:dyDescent="0.25">
      <c r="L77110" s="472"/>
      <c r="M77110" s="472"/>
    </row>
    <row r="77111" spans="12:13" x14ac:dyDescent="0.25">
      <c r="L77111" s="472"/>
      <c r="M77111" s="472"/>
    </row>
    <row r="77183" spans="12:13" x14ac:dyDescent="0.25">
      <c r="L77183" s="472"/>
      <c r="M77183" s="472"/>
    </row>
    <row r="77184" spans="12:13" x14ac:dyDescent="0.25">
      <c r="L77184" s="472"/>
      <c r="M77184" s="472"/>
    </row>
    <row r="77185" spans="12:13" x14ac:dyDescent="0.25">
      <c r="L77185" s="472"/>
      <c r="M77185" s="472"/>
    </row>
    <row r="77257" spans="12:13" x14ac:dyDescent="0.25">
      <c r="L77257" s="472"/>
      <c r="M77257" s="472"/>
    </row>
    <row r="77258" spans="12:13" x14ac:dyDescent="0.25">
      <c r="L77258" s="472"/>
      <c r="M77258" s="472"/>
    </row>
    <row r="77259" spans="12:13" x14ac:dyDescent="0.25">
      <c r="L77259" s="472"/>
      <c r="M77259" s="472"/>
    </row>
    <row r="77331" spans="12:13" x14ac:dyDescent="0.25">
      <c r="L77331" s="472"/>
      <c r="M77331" s="472"/>
    </row>
    <row r="77332" spans="12:13" x14ac:dyDescent="0.25">
      <c r="L77332" s="472"/>
      <c r="M77332" s="472"/>
    </row>
    <row r="77333" spans="12:13" x14ac:dyDescent="0.25">
      <c r="L77333" s="472"/>
      <c r="M77333" s="472"/>
    </row>
    <row r="77405" spans="12:13" x14ac:dyDescent="0.25">
      <c r="L77405" s="472"/>
      <c r="M77405" s="472"/>
    </row>
    <row r="77406" spans="12:13" x14ac:dyDescent="0.25">
      <c r="L77406" s="472"/>
      <c r="M77406" s="472"/>
    </row>
    <row r="77407" spans="12:13" x14ac:dyDescent="0.25">
      <c r="L77407" s="472"/>
      <c r="M77407" s="472"/>
    </row>
    <row r="77479" spans="12:13" x14ac:dyDescent="0.25">
      <c r="L77479" s="472"/>
      <c r="M77479" s="472"/>
    </row>
    <row r="77480" spans="12:13" x14ac:dyDescent="0.25">
      <c r="L77480" s="472"/>
      <c r="M77480" s="472"/>
    </row>
    <row r="77481" spans="12:13" x14ac:dyDescent="0.25">
      <c r="L77481" s="472"/>
      <c r="M77481" s="472"/>
    </row>
    <row r="77553" spans="12:13" x14ac:dyDescent="0.25">
      <c r="L77553" s="472"/>
      <c r="M77553" s="472"/>
    </row>
    <row r="77554" spans="12:13" x14ac:dyDescent="0.25">
      <c r="L77554" s="472"/>
      <c r="M77554" s="472"/>
    </row>
    <row r="77555" spans="12:13" x14ac:dyDescent="0.25">
      <c r="L77555" s="472"/>
      <c r="M77555" s="472"/>
    </row>
    <row r="77627" spans="12:13" x14ac:dyDescent="0.25">
      <c r="L77627" s="472"/>
      <c r="M77627" s="472"/>
    </row>
    <row r="77628" spans="12:13" x14ac:dyDescent="0.25">
      <c r="L77628" s="472"/>
      <c r="M77628" s="472"/>
    </row>
    <row r="77629" spans="12:13" x14ac:dyDescent="0.25">
      <c r="L77629" s="472"/>
      <c r="M77629" s="472"/>
    </row>
    <row r="77701" spans="12:13" x14ac:dyDescent="0.25">
      <c r="L77701" s="472"/>
      <c r="M77701" s="472"/>
    </row>
    <row r="77702" spans="12:13" x14ac:dyDescent="0.25">
      <c r="L77702" s="472"/>
      <c r="M77702" s="472"/>
    </row>
    <row r="77703" spans="12:13" x14ac:dyDescent="0.25">
      <c r="L77703" s="472"/>
      <c r="M77703" s="472"/>
    </row>
    <row r="77775" spans="12:13" x14ac:dyDescent="0.25">
      <c r="L77775" s="472"/>
      <c r="M77775" s="472"/>
    </row>
    <row r="77776" spans="12:13" x14ac:dyDescent="0.25">
      <c r="L77776" s="472"/>
      <c r="M77776" s="472"/>
    </row>
    <row r="77777" spans="12:13" x14ac:dyDescent="0.25">
      <c r="L77777" s="472"/>
      <c r="M77777" s="472"/>
    </row>
    <row r="77849" spans="12:13" x14ac:dyDescent="0.25">
      <c r="L77849" s="472"/>
      <c r="M77849" s="472"/>
    </row>
    <row r="77850" spans="12:13" x14ac:dyDescent="0.25">
      <c r="L77850" s="472"/>
      <c r="M77850" s="472"/>
    </row>
    <row r="77851" spans="12:13" x14ac:dyDescent="0.25">
      <c r="L77851" s="472"/>
      <c r="M77851" s="472"/>
    </row>
    <row r="77923" spans="12:13" x14ac:dyDescent="0.25">
      <c r="L77923" s="472"/>
      <c r="M77923" s="472"/>
    </row>
    <row r="77924" spans="12:13" x14ac:dyDescent="0.25">
      <c r="L77924" s="472"/>
      <c r="M77924" s="472"/>
    </row>
    <row r="77925" spans="12:13" x14ac:dyDescent="0.25">
      <c r="L77925" s="472"/>
      <c r="M77925" s="472"/>
    </row>
    <row r="77997" spans="12:13" x14ac:dyDescent="0.25">
      <c r="L77997" s="472"/>
      <c r="M77997" s="472"/>
    </row>
    <row r="77998" spans="12:13" x14ac:dyDescent="0.25">
      <c r="L77998" s="472"/>
      <c r="M77998" s="472"/>
    </row>
    <row r="77999" spans="12:13" x14ac:dyDescent="0.25">
      <c r="L77999" s="472"/>
      <c r="M77999" s="472"/>
    </row>
    <row r="78071" spans="12:13" x14ac:dyDescent="0.25">
      <c r="L78071" s="472"/>
      <c r="M78071" s="472"/>
    </row>
    <row r="78072" spans="12:13" x14ac:dyDescent="0.25">
      <c r="L78072" s="472"/>
      <c r="M78072" s="472"/>
    </row>
    <row r="78073" spans="12:13" x14ac:dyDescent="0.25">
      <c r="L78073" s="472"/>
      <c r="M78073" s="472"/>
    </row>
    <row r="78145" spans="12:13" x14ac:dyDescent="0.25">
      <c r="L78145" s="472"/>
      <c r="M78145" s="472"/>
    </row>
    <row r="78146" spans="12:13" x14ac:dyDescent="0.25">
      <c r="L78146" s="472"/>
      <c r="M78146" s="472"/>
    </row>
    <row r="78147" spans="12:13" x14ac:dyDescent="0.25">
      <c r="L78147" s="472"/>
      <c r="M78147" s="472"/>
    </row>
    <row r="78219" spans="12:13" x14ac:dyDescent="0.25">
      <c r="L78219" s="472"/>
      <c r="M78219" s="472"/>
    </row>
    <row r="78220" spans="12:13" x14ac:dyDescent="0.25">
      <c r="L78220" s="472"/>
      <c r="M78220" s="472"/>
    </row>
    <row r="78221" spans="12:13" x14ac:dyDescent="0.25">
      <c r="L78221" s="472"/>
      <c r="M78221" s="472"/>
    </row>
    <row r="78293" spans="12:13" x14ac:dyDescent="0.25">
      <c r="L78293" s="472"/>
      <c r="M78293" s="472"/>
    </row>
    <row r="78294" spans="12:13" x14ac:dyDescent="0.25">
      <c r="L78294" s="472"/>
      <c r="M78294" s="472"/>
    </row>
    <row r="78295" spans="12:13" x14ac:dyDescent="0.25">
      <c r="L78295" s="472"/>
      <c r="M78295" s="472"/>
    </row>
    <row r="78367" spans="12:13" x14ac:dyDescent="0.25">
      <c r="L78367" s="472"/>
      <c r="M78367" s="472"/>
    </row>
    <row r="78368" spans="12:13" x14ac:dyDescent="0.25">
      <c r="L78368" s="472"/>
      <c r="M78368" s="472"/>
    </row>
    <row r="78369" spans="12:13" x14ac:dyDescent="0.25">
      <c r="L78369" s="472"/>
      <c r="M78369" s="472"/>
    </row>
    <row r="78441" spans="12:13" x14ac:dyDescent="0.25">
      <c r="L78441" s="472"/>
      <c r="M78441" s="472"/>
    </row>
    <row r="78442" spans="12:13" x14ac:dyDescent="0.25">
      <c r="L78442" s="472"/>
      <c r="M78442" s="472"/>
    </row>
    <row r="78443" spans="12:13" x14ac:dyDescent="0.25">
      <c r="L78443" s="472"/>
      <c r="M78443" s="472"/>
    </row>
    <row r="78515" spans="12:13" x14ac:dyDescent="0.25">
      <c r="L78515" s="472"/>
      <c r="M78515" s="472"/>
    </row>
    <row r="78516" spans="12:13" x14ac:dyDescent="0.25">
      <c r="L78516" s="472"/>
      <c r="M78516" s="472"/>
    </row>
    <row r="78517" spans="12:13" x14ac:dyDescent="0.25">
      <c r="L78517" s="472"/>
      <c r="M78517" s="472"/>
    </row>
    <row r="78589" spans="12:13" x14ac:dyDescent="0.25">
      <c r="L78589" s="472"/>
      <c r="M78589" s="472"/>
    </row>
    <row r="78590" spans="12:13" x14ac:dyDescent="0.25">
      <c r="L78590" s="472"/>
      <c r="M78590" s="472"/>
    </row>
    <row r="78591" spans="12:13" x14ac:dyDescent="0.25">
      <c r="L78591" s="472"/>
      <c r="M78591" s="472"/>
    </row>
    <row r="78663" spans="12:13" x14ac:dyDescent="0.25">
      <c r="L78663" s="472"/>
      <c r="M78663" s="472"/>
    </row>
    <row r="78664" spans="12:13" x14ac:dyDescent="0.25">
      <c r="L78664" s="472"/>
      <c r="M78664" s="472"/>
    </row>
    <row r="78665" spans="12:13" x14ac:dyDescent="0.25">
      <c r="L78665" s="472"/>
      <c r="M78665" s="472"/>
    </row>
    <row r="78737" spans="12:13" x14ac:dyDescent="0.25">
      <c r="L78737" s="472"/>
      <c r="M78737" s="472"/>
    </row>
    <row r="78738" spans="12:13" x14ac:dyDescent="0.25">
      <c r="L78738" s="472"/>
      <c r="M78738" s="472"/>
    </row>
    <row r="78739" spans="12:13" x14ac:dyDescent="0.25">
      <c r="L78739" s="472"/>
      <c r="M78739" s="472"/>
    </row>
    <row r="78811" spans="12:13" x14ac:dyDescent="0.25">
      <c r="L78811" s="472"/>
      <c r="M78811" s="472"/>
    </row>
    <row r="78812" spans="12:13" x14ac:dyDescent="0.25">
      <c r="L78812" s="472"/>
      <c r="M78812" s="472"/>
    </row>
    <row r="78813" spans="12:13" x14ac:dyDescent="0.25">
      <c r="L78813" s="472"/>
      <c r="M78813" s="472"/>
    </row>
    <row r="78885" spans="12:13" x14ac:dyDescent="0.25">
      <c r="L78885" s="472"/>
      <c r="M78885" s="472"/>
    </row>
    <row r="78886" spans="12:13" x14ac:dyDescent="0.25">
      <c r="L78886" s="472"/>
      <c r="M78886" s="472"/>
    </row>
    <row r="78887" spans="12:13" x14ac:dyDescent="0.25">
      <c r="L78887" s="472"/>
      <c r="M78887" s="472"/>
    </row>
    <row r="78959" spans="12:13" x14ac:dyDescent="0.25">
      <c r="L78959" s="472"/>
      <c r="M78959" s="472"/>
    </row>
    <row r="78960" spans="12:13" x14ac:dyDescent="0.25">
      <c r="L78960" s="472"/>
      <c r="M78960" s="472"/>
    </row>
    <row r="78961" spans="12:13" x14ac:dyDescent="0.25">
      <c r="L78961" s="472"/>
      <c r="M78961" s="472"/>
    </row>
    <row r="79033" spans="12:13" x14ac:dyDescent="0.25">
      <c r="L79033" s="472"/>
      <c r="M79033" s="472"/>
    </row>
    <row r="79034" spans="12:13" x14ac:dyDescent="0.25">
      <c r="L79034" s="472"/>
      <c r="M79034" s="472"/>
    </row>
    <row r="79035" spans="12:13" x14ac:dyDescent="0.25">
      <c r="L79035" s="472"/>
      <c r="M79035" s="472"/>
    </row>
    <row r="79107" spans="12:13" x14ac:dyDescent="0.25">
      <c r="L79107" s="472"/>
      <c r="M79107" s="472"/>
    </row>
    <row r="79108" spans="12:13" x14ac:dyDescent="0.25">
      <c r="L79108" s="472"/>
      <c r="M79108" s="472"/>
    </row>
    <row r="79109" spans="12:13" x14ac:dyDescent="0.25">
      <c r="L79109" s="472"/>
      <c r="M79109" s="472"/>
    </row>
    <row r="79181" spans="12:13" x14ac:dyDescent="0.25">
      <c r="L79181" s="472"/>
      <c r="M79181" s="472"/>
    </row>
    <row r="79182" spans="12:13" x14ac:dyDescent="0.25">
      <c r="L79182" s="472"/>
      <c r="M79182" s="472"/>
    </row>
    <row r="79183" spans="12:13" x14ac:dyDescent="0.25">
      <c r="L79183" s="472"/>
      <c r="M79183" s="472"/>
    </row>
    <row r="79255" spans="12:13" x14ac:dyDescent="0.25">
      <c r="L79255" s="472"/>
      <c r="M79255" s="472"/>
    </row>
    <row r="79256" spans="12:13" x14ac:dyDescent="0.25">
      <c r="L79256" s="472"/>
      <c r="M79256" s="472"/>
    </row>
    <row r="79257" spans="12:13" x14ac:dyDescent="0.25">
      <c r="L79257" s="472"/>
      <c r="M79257" s="472"/>
    </row>
    <row r="79329" spans="12:13" x14ac:dyDescent="0.25">
      <c r="L79329" s="472"/>
      <c r="M79329" s="472"/>
    </row>
    <row r="79330" spans="12:13" x14ac:dyDescent="0.25">
      <c r="L79330" s="472"/>
      <c r="M79330" s="472"/>
    </row>
    <row r="79331" spans="12:13" x14ac:dyDescent="0.25">
      <c r="L79331" s="472"/>
      <c r="M79331" s="472"/>
    </row>
    <row r="79403" spans="12:13" x14ac:dyDescent="0.25">
      <c r="L79403" s="472"/>
      <c r="M79403" s="472"/>
    </row>
    <row r="79404" spans="12:13" x14ac:dyDescent="0.25">
      <c r="L79404" s="472"/>
      <c r="M79404" s="472"/>
    </row>
    <row r="79405" spans="12:13" x14ac:dyDescent="0.25">
      <c r="L79405" s="472"/>
      <c r="M79405" s="472"/>
    </row>
    <row r="79477" spans="12:13" x14ac:dyDescent="0.25">
      <c r="L79477" s="472"/>
      <c r="M79477" s="472"/>
    </row>
    <row r="79478" spans="12:13" x14ac:dyDescent="0.25">
      <c r="L79478" s="472"/>
      <c r="M79478" s="472"/>
    </row>
    <row r="79479" spans="12:13" x14ac:dyDescent="0.25">
      <c r="L79479" s="472"/>
      <c r="M79479" s="472"/>
    </row>
    <row r="79551" spans="12:13" x14ac:dyDescent="0.25">
      <c r="L79551" s="472"/>
      <c r="M79551" s="472"/>
    </row>
    <row r="79552" spans="12:13" x14ac:dyDescent="0.25">
      <c r="L79552" s="472"/>
      <c r="M79552" s="472"/>
    </row>
    <row r="79553" spans="12:13" x14ac:dyDescent="0.25">
      <c r="L79553" s="472"/>
      <c r="M79553" s="472"/>
    </row>
    <row r="79625" spans="12:13" x14ac:dyDescent="0.25">
      <c r="L79625" s="472"/>
      <c r="M79625" s="472"/>
    </row>
    <row r="79626" spans="12:13" x14ac:dyDescent="0.25">
      <c r="L79626" s="472"/>
      <c r="M79626" s="472"/>
    </row>
    <row r="79627" spans="12:13" x14ac:dyDescent="0.25">
      <c r="L79627" s="472"/>
      <c r="M79627" s="472"/>
    </row>
    <row r="79699" spans="12:13" x14ac:dyDescent="0.25">
      <c r="L79699" s="472"/>
      <c r="M79699" s="472"/>
    </row>
    <row r="79700" spans="12:13" x14ac:dyDescent="0.25">
      <c r="L79700" s="472"/>
      <c r="M79700" s="472"/>
    </row>
    <row r="79701" spans="12:13" x14ac:dyDescent="0.25">
      <c r="L79701" s="472"/>
      <c r="M79701" s="472"/>
    </row>
    <row r="79773" spans="12:13" x14ac:dyDescent="0.25">
      <c r="L79773" s="472"/>
      <c r="M79773" s="472"/>
    </row>
    <row r="79774" spans="12:13" x14ac:dyDescent="0.25">
      <c r="L79774" s="472"/>
      <c r="M79774" s="472"/>
    </row>
    <row r="79775" spans="12:13" x14ac:dyDescent="0.25">
      <c r="L79775" s="472"/>
      <c r="M79775" s="472"/>
    </row>
    <row r="79847" spans="12:13" x14ac:dyDescent="0.25">
      <c r="L79847" s="472"/>
      <c r="M79847" s="472"/>
    </row>
    <row r="79848" spans="12:13" x14ac:dyDescent="0.25">
      <c r="L79848" s="472"/>
      <c r="M79848" s="472"/>
    </row>
    <row r="79849" spans="12:13" x14ac:dyDescent="0.25">
      <c r="L79849" s="472"/>
      <c r="M79849" s="472"/>
    </row>
    <row r="79921" spans="12:13" x14ac:dyDescent="0.25">
      <c r="L79921" s="472"/>
      <c r="M79921" s="472"/>
    </row>
    <row r="79922" spans="12:13" x14ac:dyDescent="0.25">
      <c r="L79922" s="472"/>
      <c r="M79922" s="472"/>
    </row>
    <row r="79923" spans="12:13" x14ac:dyDescent="0.25">
      <c r="L79923" s="472"/>
      <c r="M79923" s="472"/>
    </row>
    <row r="79995" spans="12:13" x14ac:dyDescent="0.25">
      <c r="L79995" s="472"/>
      <c r="M79995" s="472"/>
    </row>
    <row r="79996" spans="12:13" x14ac:dyDescent="0.25">
      <c r="L79996" s="472"/>
      <c r="M79996" s="472"/>
    </row>
    <row r="79997" spans="12:13" x14ac:dyDescent="0.25">
      <c r="L79997" s="472"/>
      <c r="M79997" s="472"/>
    </row>
    <row r="80069" spans="12:13" x14ac:dyDescent="0.25">
      <c r="L80069" s="472"/>
      <c r="M80069" s="472"/>
    </row>
    <row r="80070" spans="12:13" x14ac:dyDescent="0.25">
      <c r="L80070" s="472"/>
      <c r="M80070" s="472"/>
    </row>
    <row r="80071" spans="12:13" x14ac:dyDescent="0.25">
      <c r="L80071" s="472"/>
      <c r="M80071" s="472"/>
    </row>
    <row r="80143" spans="12:13" x14ac:dyDescent="0.25">
      <c r="L80143" s="472"/>
      <c r="M80143" s="472"/>
    </row>
    <row r="80144" spans="12:13" x14ac:dyDescent="0.25">
      <c r="L80144" s="472"/>
      <c r="M80144" s="472"/>
    </row>
    <row r="80145" spans="12:13" x14ac:dyDescent="0.25">
      <c r="L80145" s="472"/>
      <c r="M80145" s="472"/>
    </row>
    <row r="80217" spans="12:13" x14ac:dyDescent="0.25">
      <c r="L80217" s="472"/>
      <c r="M80217" s="472"/>
    </row>
    <row r="80218" spans="12:13" x14ac:dyDescent="0.25">
      <c r="L80218" s="472"/>
      <c r="M80218" s="472"/>
    </row>
    <row r="80219" spans="12:13" x14ac:dyDescent="0.25">
      <c r="L80219" s="472"/>
      <c r="M80219" s="472"/>
    </row>
    <row r="80291" spans="12:13" x14ac:dyDescent="0.25">
      <c r="L80291" s="472"/>
      <c r="M80291" s="472"/>
    </row>
    <row r="80292" spans="12:13" x14ac:dyDescent="0.25">
      <c r="L80292" s="472"/>
      <c r="M80292" s="472"/>
    </row>
    <row r="80293" spans="12:13" x14ac:dyDescent="0.25">
      <c r="L80293" s="472"/>
      <c r="M80293" s="472"/>
    </row>
    <row r="80365" spans="12:13" x14ac:dyDescent="0.25">
      <c r="L80365" s="472"/>
      <c r="M80365" s="472"/>
    </row>
    <row r="80366" spans="12:13" x14ac:dyDescent="0.25">
      <c r="L80366" s="472"/>
      <c r="M80366" s="472"/>
    </row>
    <row r="80367" spans="12:13" x14ac:dyDescent="0.25">
      <c r="L80367" s="472"/>
      <c r="M80367" s="472"/>
    </row>
    <row r="80439" spans="12:13" x14ac:dyDescent="0.25">
      <c r="L80439" s="472"/>
      <c r="M80439" s="472"/>
    </row>
    <row r="80440" spans="12:13" x14ac:dyDescent="0.25">
      <c r="L80440" s="472"/>
      <c r="M80440" s="472"/>
    </row>
    <row r="80441" spans="12:13" x14ac:dyDescent="0.25">
      <c r="L80441" s="472"/>
      <c r="M80441" s="472"/>
    </row>
    <row r="80513" spans="12:13" x14ac:dyDescent="0.25">
      <c r="L80513" s="472"/>
      <c r="M80513" s="472"/>
    </row>
    <row r="80514" spans="12:13" x14ac:dyDescent="0.25">
      <c r="L80514" s="472"/>
      <c r="M80514" s="472"/>
    </row>
    <row r="80515" spans="12:13" x14ac:dyDescent="0.25">
      <c r="L80515" s="472"/>
      <c r="M80515" s="472"/>
    </row>
    <row r="80587" spans="12:13" x14ac:dyDescent="0.25">
      <c r="L80587" s="472"/>
      <c r="M80587" s="472"/>
    </row>
    <row r="80588" spans="12:13" x14ac:dyDescent="0.25">
      <c r="L80588" s="472"/>
      <c r="M80588" s="472"/>
    </row>
    <row r="80589" spans="12:13" x14ac:dyDescent="0.25">
      <c r="L80589" s="472"/>
      <c r="M80589" s="472"/>
    </row>
    <row r="80661" spans="12:13" x14ac:dyDescent="0.25">
      <c r="L80661" s="472"/>
      <c r="M80661" s="472"/>
    </row>
    <row r="80662" spans="12:13" x14ac:dyDescent="0.25">
      <c r="L80662" s="472"/>
      <c r="M80662" s="472"/>
    </row>
    <row r="80663" spans="12:13" x14ac:dyDescent="0.25">
      <c r="L80663" s="472"/>
      <c r="M80663" s="472"/>
    </row>
    <row r="80735" spans="12:13" x14ac:dyDescent="0.25">
      <c r="L80735" s="472"/>
      <c r="M80735" s="472"/>
    </row>
    <row r="80736" spans="12:13" x14ac:dyDescent="0.25">
      <c r="L80736" s="472"/>
      <c r="M80736" s="472"/>
    </row>
    <row r="80737" spans="12:13" x14ac:dyDescent="0.25">
      <c r="L80737" s="472"/>
      <c r="M80737" s="472"/>
    </row>
    <row r="80809" spans="12:13" x14ac:dyDescent="0.25">
      <c r="L80809" s="472"/>
      <c r="M80809" s="472"/>
    </row>
    <row r="80810" spans="12:13" x14ac:dyDescent="0.25">
      <c r="L80810" s="472"/>
      <c r="M80810" s="472"/>
    </row>
    <row r="80811" spans="12:13" x14ac:dyDescent="0.25">
      <c r="L80811" s="472"/>
      <c r="M80811" s="472"/>
    </row>
    <row r="80883" spans="12:13" x14ac:dyDescent="0.25">
      <c r="L80883" s="472"/>
      <c r="M80883" s="472"/>
    </row>
    <row r="80884" spans="12:13" x14ac:dyDescent="0.25">
      <c r="L80884" s="472"/>
      <c r="M80884" s="472"/>
    </row>
    <row r="80885" spans="12:13" x14ac:dyDescent="0.25">
      <c r="L80885" s="472"/>
      <c r="M80885" s="472"/>
    </row>
    <row r="80957" spans="12:13" x14ac:dyDescent="0.25">
      <c r="L80957" s="472"/>
      <c r="M80957" s="472"/>
    </row>
    <row r="80958" spans="12:13" x14ac:dyDescent="0.25">
      <c r="L80958" s="472"/>
      <c r="M80958" s="472"/>
    </row>
    <row r="80959" spans="12:13" x14ac:dyDescent="0.25">
      <c r="L80959" s="472"/>
      <c r="M80959" s="472"/>
    </row>
    <row r="81031" spans="12:13" x14ac:dyDescent="0.25">
      <c r="L81031" s="472"/>
      <c r="M81031" s="472"/>
    </row>
    <row r="81032" spans="12:13" x14ac:dyDescent="0.25">
      <c r="L81032" s="472"/>
      <c r="M81032" s="472"/>
    </row>
    <row r="81033" spans="12:13" x14ac:dyDescent="0.25">
      <c r="L81033" s="472"/>
      <c r="M81033" s="472"/>
    </row>
    <row r="81105" spans="12:13" x14ac:dyDescent="0.25">
      <c r="L81105" s="472"/>
      <c r="M81105" s="472"/>
    </row>
    <row r="81106" spans="12:13" x14ac:dyDescent="0.25">
      <c r="L81106" s="472"/>
      <c r="M81106" s="472"/>
    </row>
    <row r="81107" spans="12:13" x14ac:dyDescent="0.25">
      <c r="L81107" s="472"/>
      <c r="M81107" s="472"/>
    </row>
    <row r="81179" spans="12:13" x14ac:dyDescent="0.25">
      <c r="L81179" s="472"/>
      <c r="M81179" s="472"/>
    </row>
    <row r="81180" spans="12:13" x14ac:dyDescent="0.25">
      <c r="L81180" s="472"/>
      <c r="M81180" s="472"/>
    </row>
    <row r="81181" spans="12:13" x14ac:dyDescent="0.25">
      <c r="L81181" s="472"/>
      <c r="M81181" s="472"/>
    </row>
    <row r="81253" spans="12:13" x14ac:dyDescent="0.25">
      <c r="L81253" s="472"/>
      <c r="M81253" s="472"/>
    </row>
    <row r="81254" spans="12:13" x14ac:dyDescent="0.25">
      <c r="L81254" s="472"/>
      <c r="M81254" s="472"/>
    </row>
    <row r="81255" spans="12:13" x14ac:dyDescent="0.25">
      <c r="L81255" s="472"/>
      <c r="M81255" s="472"/>
    </row>
    <row r="81327" spans="12:13" x14ac:dyDescent="0.25">
      <c r="L81327" s="472"/>
      <c r="M81327" s="472"/>
    </row>
    <row r="81328" spans="12:13" x14ac:dyDescent="0.25">
      <c r="L81328" s="472"/>
      <c r="M81328" s="472"/>
    </row>
    <row r="81329" spans="12:13" x14ac:dyDescent="0.25">
      <c r="L81329" s="472"/>
      <c r="M81329" s="472"/>
    </row>
    <row r="81401" spans="12:13" x14ac:dyDescent="0.25">
      <c r="L81401" s="472"/>
      <c r="M81401" s="472"/>
    </row>
    <row r="81402" spans="12:13" x14ac:dyDescent="0.25">
      <c r="L81402" s="472"/>
      <c r="M81402" s="472"/>
    </row>
    <row r="81403" spans="12:13" x14ac:dyDescent="0.25">
      <c r="L81403" s="472"/>
      <c r="M81403" s="472"/>
    </row>
    <row r="81475" spans="12:13" x14ac:dyDescent="0.25">
      <c r="L81475" s="472"/>
      <c r="M81475" s="472"/>
    </row>
    <row r="81476" spans="12:13" x14ac:dyDescent="0.25">
      <c r="L81476" s="472"/>
      <c r="M81476" s="472"/>
    </row>
    <row r="81477" spans="12:13" x14ac:dyDescent="0.25">
      <c r="L81477" s="472"/>
      <c r="M81477" s="472"/>
    </row>
    <row r="81549" spans="12:13" x14ac:dyDescent="0.25">
      <c r="L81549" s="472"/>
      <c r="M81549" s="472"/>
    </row>
    <row r="81550" spans="12:13" x14ac:dyDescent="0.25">
      <c r="L81550" s="472"/>
      <c r="M81550" s="472"/>
    </row>
    <row r="81551" spans="12:13" x14ac:dyDescent="0.25">
      <c r="L81551" s="472"/>
      <c r="M81551" s="472"/>
    </row>
    <row r="81623" spans="12:13" x14ac:dyDescent="0.25">
      <c r="L81623" s="472"/>
      <c r="M81623" s="472"/>
    </row>
    <row r="81624" spans="12:13" x14ac:dyDescent="0.25">
      <c r="L81624" s="472"/>
      <c r="M81624" s="472"/>
    </row>
    <row r="81625" spans="12:13" x14ac:dyDescent="0.25">
      <c r="L81625" s="472"/>
      <c r="M81625" s="472"/>
    </row>
    <row r="81697" spans="12:13" x14ac:dyDescent="0.25">
      <c r="L81697" s="472"/>
      <c r="M81697" s="472"/>
    </row>
    <row r="81698" spans="12:13" x14ac:dyDescent="0.25">
      <c r="L81698" s="472"/>
      <c r="M81698" s="472"/>
    </row>
    <row r="81699" spans="12:13" x14ac:dyDescent="0.25">
      <c r="L81699" s="472"/>
      <c r="M81699" s="472"/>
    </row>
    <row r="81771" spans="12:13" x14ac:dyDescent="0.25">
      <c r="L81771" s="472"/>
      <c r="M81771" s="472"/>
    </row>
    <row r="81772" spans="12:13" x14ac:dyDescent="0.25">
      <c r="L81772" s="472"/>
      <c r="M81772" s="472"/>
    </row>
    <row r="81773" spans="12:13" x14ac:dyDescent="0.25">
      <c r="L81773" s="472"/>
      <c r="M81773" s="472"/>
    </row>
    <row r="81845" spans="12:13" x14ac:dyDescent="0.25">
      <c r="L81845" s="472"/>
      <c r="M81845" s="472"/>
    </row>
    <row r="81846" spans="12:13" x14ac:dyDescent="0.25">
      <c r="L81846" s="472"/>
      <c r="M81846" s="472"/>
    </row>
    <row r="81847" spans="12:13" x14ac:dyDescent="0.25">
      <c r="L81847" s="472"/>
      <c r="M81847" s="472"/>
    </row>
    <row r="81919" spans="12:13" x14ac:dyDescent="0.25">
      <c r="L81919" s="472"/>
      <c r="M81919" s="472"/>
    </row>
    <row r="81920" spans="12:13" x14ac:dyDescent="0.25">
      <c r="L81920" s="472"/>
      <c r="M81920" s="472"/>
    </row>
    <row r="81921" spans="12:13" x14ac:dyDescent="0.25">
      <c r="L81921" s="472"/>
      <c r="M81921" s="472"/>
    </row>
    <row r="81993" spans="12:13" x14ac:dyDescent="0.25">
      <c r="L81993" s="472"/>
      <c r="M81993" s="472"/>
    </row>
    <row r="81994" spans="12:13" x14ac:dyDescent="0.25">
      <c r="L81994" s="472"/>
      <c r="M81994" s="472"/>
    </row>
    <row r="81995" spans="12:13" x14ac:dyDescent="0.25">
      <c r="L81995" s="472"/>
      <c r="M81995" s="472"/>
    </row>
    <row r="82067" spans="12:13" x14ac:dyDescent="0.25">
      <c r="L82067" s="472"/>
      <c r="M82067" s="472"/>
    </row>
    <row r="82068" spans="12:13" x14ac:dyDescent="0.25">
      <c r="L82068" s="472"/>
      <c r="M82068" s="472"/>
    </row>
    <row r="82069" spans="12:13" x14ac:dyDescent="0.25">
      <c r="L82069" s="472"/>
      <c r="M82069" s="472"/>
    </row>
    <row r="82141" spans="12:13" x14ac:dyDescent="0.25">
      <c r="L82141" s="472"/>
      <c r="M82141" s="472"/>
    </row>
    <row r="82142" spans="12:13" x14ac:dyDescent="0.25">
      <c r="L82142" s="472"/>
      <c r="M82142" s="472"/>
    </row>
    <row r="82143" spans="12:13" x14ac:dyDescent="0.25">
      <c r="L82143" s="472"/>
      <c r="M82143" s="472"/>
    </row>
    <row r="82215" spans="12:13" x14ac:dyDescent="0.25">
      <c r="L82215" s="472"/>
      <c r="M82215" s="472"/>
    </row>
    <row r="82216" spans="12:13" x14ac:dyDescent="0.25">
      <c r="L82216" s="472"/>
      <c r="M82216" s="472"/>
    </row>
    <row r="82217" spans="12:13" x14ac:dyDescent="0.25">
      <c r="L82217" s="472"/>
      <c r="M82217" s="472"/>
    </row>
    <row r="82289" spans="12:13" x14ac:dyDescent="0.25">
      <c r="L82289" s="472"/>
      <c r="M82289" s="472"/>
    </row>
    <row r="82290" spans="12:13" x14ac:dyDescent="0.25">
      <c r="L82290" s="472"/>
      <c r="M82290" s="472"/>
    </row>
    <row r="82291" spans="12:13" x14ac:dyDescent="0.25">
      <c r="L82291" s="472"/>
      <c r="M82291" s="472"/>
    </row>
    <row r="82363" spans="12:13" x14ac:dyDescent="0.25">
      <c r="L82363" s="472"/>
      <c r="M82363" s="472"/>
    </row>
    <row r="82364" spans="12:13" x14ac:dyDescent="0.25">
      <c r="L82364" s="472"/>
      <c r="M82364" s="472"/>
    </row>
    <row r="82365" spans="12:13" x14ac:dyDescent="0.25">
      <c r="L82365" s="472"/>
      <c r="M82365" s="472"/>
    </row>
    <row r="82437" spans="12:13" x14ac:dyDescent="0.25">
      <c r="L82437" s="472"/>
      <c r="M82437" s="472"/>
    </row>
    <row r="82438" spans="12:13" x14ac:dyDescent="0.25">
      <c r="L82438" s="472"/>
      <c r="M82438" s="472"/>
    </row>
    <row r="82439" spans="12:13" x14ac:dyDescent="0.25">
      <c r="L82439" s="472"/>
      <c r="M82439" s="472"/>
    </row>
    <row r="82511" spans="12:13" x14ac:dyDescent="0.25">
      <c r="L82511" s="472"/>
      <c r="M82511" s="472"/>
    </row>
    <row r="82512" spans="12:13" x14ac:dyDescent="0.25">
      <c r="L82512" s="472"/>
      <c r="M82512" s="472"/>
    </row>
    <row r="82513" spans="12:13" x14ac:dyDescent="0.25">
      <c r="L82513" s="472"/>
      <c r="M82513" s="472"/>
    </row>
    <row r="82585" spans="12:13" x14ac:dyDescent="0.25">
      <c r="L82585" s="472"/>
      <c r="M82585" s="472"/>
    </row>
    <row r="82586" spans="12:13" x14ac:dyDescent="0.25">
      <c r="L82586" s="472"/>
      <c r="M82586" s="472"/>
    </row>
    <row r="82587" spans="12:13" x14ac:dyDescent="0.25">
      <c r="L82587" s="472"/>
      <c r="M82587" s="472"/>
    </row>
    <row r="82659" spans="12:13" x14ac:dyDescent="0.25">
      <c r="L82659" s="472"/>
      <c r="M82659" s="472"/>
    </row>
    <row r="82660" spans="12:13" x14ac:dyDescent="0.25">
      <c r="L82660" s="472"/>
      <c r="M82660" s="472"/>
    </row>
    <row r="82661" spans="12:13" x14ac:dyDescent="0.25">
      <c r="L82661" s="472"/>
      <c r="M82661" s="472"/>
    </row>
    <row r="82733" spans="12:13" x14ac:dyDescent="0.25">
      <c r="L82733" s="472"/>
      <c r="M82733" s="472"/>
    </row>
    <row r="82734" spans="12:13" x14ac:dyDescent="0.25">
      <c r="L82734" s="472"/>
      <c r="M82734" s="472"/>
    </row>
    <row r="82735" spans="12:13" x14ac:dyDescent="0.25">
      <c r="L82735" s="472"/>
      <c r="M82735" s="472"/>
    </row>
    <row r="82807" spans="12:13" x14ac:dyDescent="0.25">
      <c r="L82807" s="472"/>
      <c r="M82807" s="472"/>
    </row>
    <row r="82808" spans="12:13" x14ac:dyDescent="0.25">
      <c r="L82808" s="472"/>
      <c r="M82808" s="472"/>
    </row>
    <row r="82809" spans="12:13" x14ac:dyDescent="0.25">
      <c r="L82809" s="472"/>
      <c r="M82809" s="472"/>
    </row>
    <row r="82881" spans="12:13" x14ac:dyDescent="0.25">
      <c r="L82881" s="472"/>
      <c r="M82881" s="472"/>
    </row>
    <row r="82882" spans="12:13" x14ac:dyDescent="0.25">
      <c r="L82882" s="472"/>
      <c r="M82882" s="472"/>
    </row>
    <row r="82883" spans="12:13" x14ac:dyDescent="0.25">
      <c r="L82883" s="472"/>
      <c r="M82883" s="472"/>
    </row>
    <row r="82955" spans="12:13" x14ac:dyDescent="0.25">
      <c r="L82955" s="472"/>
      <c r="M82955" s="472"/>
    </row>
    <row r="82956" spans="12:13" x14ac:dyDescent="0.25">
      <c r="L82956" s="472"/>
      <c r="M82956" s="472"/>
    </row>
    <row r="82957" spans="12:13" x14ac:dyDescent="0.25">
      <c r="L82957" s="472"/>
      <c r="M82957" s="472"/>
    </row>
    <row r="83029" spans="12:13" x14ac:dyDescent="0.25">
      <c r="L83029" s="472"/>
      <c r="M83029" s="472"/>
    </row>
    <row r="83030" spans="12:13" x14ac:dyDescent="0.25">
      <c r="L83030" s="472"/>
      <c r="M83030" s="472"/>
    </row>
    <row r="83031" spans="12:13" x14ac:dyDescent="0.25">
      <c r="L83031" s="472"/>
      <c r="M83031" s="472"/>
    </row>
    <row r="83103" spans="12:13" x14ac:dyDescent="0.25">
      <c r="L83103" s="472"/>
      <c r="M83103" s="472"/>
    </row>
    <row r="83104" spans="12:13" x14ac:dyDescent="0.25">
      <c r="L83104" s="472"/>
      <c r="M83104" s="472"/>
    </row>
    <row r="83105" spans="12:13" x14ac:dyDescent="0.25">
      <c r="L83105" s="472"/>
      <c r="M83105" s="472"/>
    </row>
    <row r="83177" spans="12:13" x14ac:dyDescent="0.25">
      <c r="L83177" s="472"/>
      <c r="M83177" s="472"/>
    </row>
    <row r="83178" spans="12:13" x14ac:dyDescent="0.25">
      <c r="L83178" s="472"/>
      <c r="M83178" s="472"/>
    </row>
    <row r="83179" spans="12:13" x14ac:dyDescent="0.25">
      <c r="L83179" s="472"/>
      <c r="M83179" s="472"/>
    </row>
    <row r="83251" spans="12:13" x14ac:dyDescent="0.25">
      <c r="L83251" s="472"/>
      <c r="M83251" s="472"/>
    </row>
    <row r="83252" spans="12:13" x14ac:dyDescent="0.25">
      <c r="L83252" s="472"/>
      <c r="M83252" s="472"/>
    </row>
    <row r="83253" spans="12:13" x14ac:dyDescent="0.25">
      <c r="L83253" s="472"/>
      <c r="M83253" s="472"/>
    </row>
    <row r="83325" spans="12:13" x14ac:dyDescent="0.25">
      <c r="L83325" s="472"/>
      <c r="M83325" s="472"/>
    </row>
    <row r="83326" spans="12:13" x14ac:dyDescent="0.25">
      <c r="L83326" s="472"/>
      <c r="M83326" s="472"/>
    </row>
    <row r="83327" spans="12:13" x14ac:dyDescent="0.25">
      <c r="L83327" s="472"/>
      <c r="M83327" s="472"/>
    </row>
    <row r="83399" spans="12:13" x14ac:dyDescent="0.25">
      <c r="L83399" s="472"/>
      <c r="M83399" s="472"/>
    </row>
    <row r="83400" spans="12:13" x14ac:dyDescent="0.25">
      <c r="L83400" s="472"/>
      <c r="M83400" s="472"/>
    </row>
    <row r="83401" spans="12:13" x14ac:dyDescent="0.25">
      <c r="L83401" s="472"/>
      <c r="M83401" s="472"/>
    </row>
    <row r="83473" spans="12:13" x14ac:dyDescent="0.25">
      <c r="L83473" s="472"/>
      <c r="M83473" s="472"/>
    </row>
    <row r="83474" spans="12:13" x14ac:dyDescent="0.25">
      <c r="L83474" s="472"/>
      <c r="M83474" s="472"/>
    </row>
    <row r="83475" spans="12:13" x14ac:dyDescent="0.25">
      <c r="L83475" s="472"/>
      <c r="M83475" s="472"/>
    </row>
    <row r="83547" spans="12:13" x14ac:dyDescent="0.25">
      <c r="L83547" s="472"/>
      <c r="M83547" s="472"/>
    </row>
    <row r="83548" spans="12:13" x14ac:dyDescent="0.25">
      <c r="L83548" s="472"/>
      <c r="M83548" s="472"/>
    </row>
    <row r="83549" spans="12:13" x14ac:dyDescent="0.25">
      <c r="L83549" s="472"/>
      <c r="M83549" s="472"/>
    </row>
    <row r="83621" spans="12:13" x14ac:dyDescent="0.25">
      <c r="L83621" s="472"/>
      <c r="M83621" s="472"/>
    </row>
    <row r="83622" spans="12:13" x14ac:dyDescent="0.25">
      <c r="L83622" s="472"/>
      <c r="M83622" s="472"/>
    </row>
    <row r="83623" spans="12:13" x14ac:dyDescent="0.25">
      <c r="L83623" s="472"/>
      <c r="M83623" s="472"/>
    </row>
    <row r="83695" spans="12:13" x14ac:dyDescent="0.25">
      <c r="L83695" s="472"/>
      <c r="M83695" s="472"/>
    </row>
    <row r="83696" spans="12:13" x14ac:dyDescent="0.25">
      <c r="L83696" s="472"/>
      <c r="M83696" s="472"/>
    </row>
    <row r="83697" spans="12:13" x14ac:dyDescent="0.25">
      <c r="L83697" s="472"/>
      <c r="M83697" s="472"/>
    </row>
    <row r="83769" spans="12:13" x14ac:dyDescent="0.25">
      <c r="L83769" s="472"/>
      <c r="M83769" s="472"/>
    </row>
    <row r="83770" spans="12:13" x14ac:dyDescent="0.25">
      <c r="L83770" s="472"/>
      <c r="M83770" s="472"/>
    </row>
    <row r="83771" spans="12:13" x14ac:dyDescent="0.25">
      <c r="L83771" s="472"/>
      <c r="M83771" s="472"/>
    </row>
    <row r="83843" spans="12:13" x14ac:dyDescent="0.25">
      <c r="L83843" s="472"/>
      <c r="M83843" s="472"/>
    </row>
    <row r="83844" spans="12:13" x14ac:dyDescent="0.25">
      <c r="L83844" s="472"/>
      <c r="M83844" s="472"/>
    </row>
    <row r="83845" spans="12:13" x14ac:dyDescent="0.25">
      <c r="L83845" s="472"/>
      <c r="M83845" s="472"/>
    </row>
    <row r="83917" spans="12:13" x14ac:dyDescent="0.25">
      <c r="L83917" s="472"/>
      <c r="M83917" s="472"/>
    </row>
    <row r="83918" spans="12:13" x14ac:dyDescent="0.25">
      <c r="L83918" s="472"/>
      <c r="M83918" s="472"/>
    </row>
    <row r="83919" spans="12:13" x14ac:dyDescent="0.25">
      <c r="L83919" s="472"/>
      <c r="M83919" s="472"/>
    </row>
    <row r="83991" spans="12:13" x14ac:dyDescent="0.25">
      <c r="L83991" s="472"/>
      <c r="M83991" s="472"/>
    </row>
    <row r="83992" spans="12:13" x14ac:dyDescent="0.25">
      <c r="L83992" s="472"/>
      <c r="M83992" s="472"/>
    </row>
    <row r="83993" spans="12:13" x14ac:dyDescent="0.25">
      <c r="L83993" s="472"/>
      <c r="M83993" s="472"/>
    </row>
    <row r="84065" spans="12:13" x14ac:dyDescent="0.25">
      <c r="L84065" s="472"/>
      <c r="M84065" s="472"/>
    </row>
    <row r="84066" spans="12:13" x14ac:dyDescent="0.25">
      <c r="L84066" s="472"/>
      <c r="M84066" s="472"/>
    </row>
    <row r="84067" spans="12:13" x14ac:dyDescent="0.25">
      <c r="L84067" s="472"/>
      <c r="M84067" s="472"/>
    </row>
    <row r="84139" spans="12:13" x14ac:dyDescent="0.25">
      <c r="L84139" s="472"/>
      <c r="M84139" s="472"/>
    </row>
    <row r="84140" spans="12:13" x14ac:dyDescent="0.25">
      <c r="L84140" s="472"/>
      <c r="M84140" s="472"/>
    </row>
    <row r="84141" spans="12:13" x14ac:dyDescent="0.25">
      <c r="L84141" s="472"/>
      <c r="M84141" s="472"/>
    </row>
    <row r="84213" spans="12:13" x14ac:dyDescent="0.25">
      <c r="L84213" s="472"/>
      <c r="M84213" s="472"/>
    </row>
    <row r="84214" spans="12:13" x14ac:dyDescent="0.25">
      <c r="L84214" s="472"/>
      <c r="M84214" s="472"/>
    </row>
    <row r="84215" spans="12:13" x14ac:dyDescent="0.25">
      <c r="L84215" s="472"/>
      <c r="M84215" s="472"/>
    </row>
    <row r="84287" spans="12:13" x14ac:dyDescent="0.25">
      <c r="L84287" s="472"/>
      <c r="M84287" s="472"/>
    </row>
    <row r="84288" spans="12:13" x14ac:dyDescent="0.25">
      <c r="L84288" s="472"/>
      <c r="M84288" s="472"/>
    </row>
    <row r="84289" spans="12:13" x14ac:dyDescent="0.25">
      <c r="L84289" s="472"/>
      <c r="M84289" s="472"/>
    </row>
    <row r="84361" spans="12:13" x14ac:dyDescent="0.25">
      <c r="L84361" s="472"/>
      <c r="M84361" s="472"/>
    </row>
    <row r="84362" spans="12:13" x14ac:dyDescent="0.25">
      <c r="L84362" s="472"/>
      <c r="M84362" s="472"/>
    </row>
    <row r="84363" spans="12:13" x14ac:dyDescent="0.25">
      <c r="L84363" s="472"/>
      <c r="M84363" s="472"/>
    </row>
    <row r="84435" spans="12:13" x14ac:dyDescent="0.25">
      <c r="L84435" s="472"/>
      <c r="M84435" s="472"/>
    </row>
    <row r="84436" spans="12:13" x14ac:dyDescent="0.25">
      <c r="L84436" s="472"/>
      <c r="M84436" s="472"/>
    </row>
    <row r="84437" spans="12:13" x14ac:dyDescent="0.25">
      <c r="L84437" s="472"/>
      <c r="M84437" s="472"/>
    </row>
    <row r="84509" spans="12:13" x14ac:dyDescent="0.25">
      <c r="L84509" s="472"/>
      <c r="M84509" s="472"/>
    </row>
    <row r="84510" spans="12:13" x14ac:dyDescent="0.25">
      <c r="L84510" s="472"/>
      <c r="M84510" s="472"/>
    </row>
    <row r="84511" spans="12:13" x14ac:dyDescent="0.25">
      <c r="L84511" s="472"/>
      <c r="M84511" s="472"/>
    </row>
    <row r="84583" spans="12:13" x14ac:dyDescent="0.25">
      <c r="L84583" s="472"/>
      <c r="M84583" s="472"/>
    </row>
    <row r="84584" spans="12:13" x14ac:dyDescent="0.25">
      <c r="L84584" s="472"/>
      <c r="M84584" s="472"/>
    </row>
    <row r="84585" spans="12:13" x14ac:dyDescent="0.25">
      <c r="L84585" s="472"/>
      <c r="M84585" s="472"/>
    </row>
    <row r="84657" spans="12:13" x14ac:dyDescent="0.25">
      <c r="L84657" s="472"/>
      <c r="M84657" s="472"/>
    </row>
    <row r="84658" spans="12:13" x14ac:dyDescent="0.25">
      <c r="L84658" s="472"/>
      <c r="M84658" s="472"/>
    </row>
    <row r="84659" spans="12:13" x14ac:dyDescent="0.25">
      <c r="L84659" s="472"/>
      <c r="M84659" s="472"/>
    </row>
    <row r="84731" spans="12:13" x14ac:dyDescent="0.25">
      <c r="L84731" s="472"/>
      <c r="M84731" s="472"/>
    </row>
    <row r="84732" spans="12:13" x14ac:dyDescent="0.25">
      <c r="L84732" s="472"/>
      <c r="M84732" s="472"/>
    </row>
    <row r="84733" spans="12:13" x14ac:dyDescent="0.25">
      <c r="L84733" s="472"/>
      <c r="M84733" s="472"/>
    </row>
    <row r="84805" spans="12:13" x14ac:dyDescent="0.25">
      <c r="L84805" s="472"/>
      <c r="M84805" s="472"/>
    </row>
    <row r="84806" spans="12:13" x14ac:dyDescent="0.25">
      <c r="L84806" s="472"/>
      <c r="M84806" s="472"/>
    </row>
    <row r="84807" spans="12:13" x14ac:dyDescent="0.25">
      <c r="L84807" s="472"/>
      <c r="M84807" s="472"/>
    </row>
    <row r="84879" spans="12:13" x14ac:dyDescent="0.25">
      <c r="L84879" s="472"/>
      <c r="M84879" s="472"/>
    </row>
    <row r="84880" spans="12:13" x14ac:dyDescent="0.25">
      <c r="L84880" s="472"/>
      <c r="M84880" s="472"/>
    </row>
    <row r="84881" spans="12:13" x14ac:dyDescent="0.25">
      <c r="L84881" s="472"/>
      <c r="M84881" s="472"/>
    </row>
    <row r="84953" spans="12:13" x14ac:dyDescent="0.25">
      <c r="L84953" s="472"/>
      <c r="M84953" s="472"/>
    </row>
    <row r="84954" spans="12:13" x14ac:dyDescent="0.25">
      <c r="L84954" s="472"/>
      <c r="M84954" s="472"/>
    </row>
    <row r="84955" spans="12:13" x14ac:dyDescent="0.25">
      <c r="L84955" s="472"/>
      <c r="M84955" s="472"/>
    </row>
    <row r="85027" spans="12:13" x14ac:dyDescent="0.25">
      <c r="L85027" s="472"/>
      <c r="M85027" s="472"/>
    </row>
    <row r="85028" spans="12:13" x14ac:dyDescent="0.25">
      <c r="L85028" s="472"/>
      <c r="M85028" s="472"/>
    </row>
    <row r="85029" spans="12:13" x14ac:dyDescent="0.25">
      <c r="L85029" s="472"/>
      <c r="M85029" s="472"/>
    </row>
    <row r="85101" spans="12:13" x14ac:dyDescent="0.25">
      <c r="L85101" s="472"/>
      <c r="M85101" s="472"/>
    </row>
    <row r="85102" spans="12:13" x14ac:dyDescent="0.25">
      <c r="L85102" s="472"/>
      <c r="M85102" s="472"/>
    </row>
    <row r="85103" spans="12:13" x14ac:dyDescent="0.25">
      <c r="L85103" s="472"/>
      <c r="M85103" s="472"/>
    </row>
    <row r="85175" spans="12:13" x14ac:dyDescent="0.25">
      <c r="L85175" s="472"/>
      <c r="M85175" s="472"/>
    </row>
    <row r="85176" spans="12:13" x14ac:dyDescent="0.25">
      <c r="L85176" s="472"/>
      <c r="M85176" s="472"/>
    </row>
    <row r="85177" spans="12:13" x14ac:dyDescent="0.25">
      <c r="L85177" s="472"/>
      <c r="M85177" s="472"/>
    </row>
    <row r="85249" spans="12:13" x14ac:dyDescent="0.25">
      <c r="L85249" s="472"/>
      <c r="M85249" s="472"/>
    </row>
    <row r="85250" spans="12:13" x14ac:dyDescent="0.25">
      <c r="L85250" s="472"/>
      <c r="M85250" s="472"/>
    </row>
    <row r="85251" spans="12:13" x14ac:dyDescent="0.25">
      <c r="L85251" s="472"/>
      <c r="M85251" s="472"/>
    </row>
    <row r="85323" spans="12:13" x14ac:dyDescent="0.25">
      <c r="L85323" s="472"/>
      <c r="M85323" s="472"/>
    </row>
    <row r="85324" spans="12:13" x14ac:dyDescent="0.25">
      <c r="L85324" s="472"/>
      <c r="M85324" s="472"/>
    </row>
    <row r="85325" spans="12:13" x14ac:dyDescent="0.25">
      <c r="L85325" s="472"/>
      <c r="M85325" s="472"/>
    </row>
    <row r="85397" spans="12:13" x14ac:dyDescent="0.25">
      <c r="L85397" s="472"/>
      <c r="M85397" s="472"/>
    </row>
    <row r="85398" spans="12:13" x14ac:dyDescent="0.25">
      <c r="L85398" s="472"/>
      <c r="M85398" s="472"/>
    </row>
    <row r="85399" spans="12:13" x14ac:dyDescent="0.25">
      <c r="L85399" s="472"/>
      <c r="M85399" s="472"/>
    </row>
    <row r="85471" spans="12:13" x14ac:dyDescent="0.25">
      <c r="L85471" s="472"/>
      <c r="M85471" s="472"/>
    </row>
    <row r="85472" spans="12:13" x14ac:dyDescent="0.25">
      <c r="L85472" s="472"/>
      <c r="M85472" s="472"/>
    </row>
    <row r="85473" spans="12:13" x14ac:dyDescent="0.25">
      <c r="L85473" s="472"/>
      <c r="M85473" s="472"/>
    </row>
    <row r="85545" spans="12:13" x14ac:dyDescent="0.25">
      <c r="L85545" s="472"/>
      <c r="M85545" s="472"/>
    </row>
    <row r="85546" spans="12:13" x14ac:dyDescent="0.25">
      <c r="L85546" s="472"/>
      <c r="M85546" s="472"/>
    </row>
    <row r="85547" spans="12:13" x14ac:dyDescent="0.25">
      <c r="L85547" s="472"/>
      <c r="M85547" s="472"/>
    </row>
    <row r="85619" spans="12:13" x14ac:dyDescent="0.25">
      <c r="L85619" s="472"/>
      <c r="M85619" s="472"/>
    </row>
    <row r="85620" spans="12:13" x14ac:dyDescent="0.25">
      <c r="L85620" s="472"/>
      <c r="M85620" s="472"/>
    </row>
    <row r="85621" spans="12:13" x14ac:dyDescent="0.25">
      <c r="L85621" s="472"/>
      <c r="M85621" s="472"/>
    </row>
    <row r="85693" spans="12:13" x14ac:dyDescent="0.25">
      <c r="L85693" s="472"/>
      <c r="M85693" s="472"/>
    </row>
    <row r="85694" spans="12:13" x14ac:dyDescent="0.25">
      <c r="L85694" s="472"/>
      <c r="M85694" s="472"/>
    </row>
    <row r="85695" spans="12:13" x14ac:dyDescent="0.25">
      <c r="L85695" s="472"/>
      <c r="M85695" s="472"/>
    </row>
    <row r="85767" spans="12:13" x14ac:dyDescent="0.25">
      <c r="L85767" s="472"/>
      <c r="M85767" s="472"/>
    </row>
    <row r="85768" spans="12:13" x14ac:dyDescent="0.25">
      <c r="L85768" s="472"/>
      <c r="M85768" s="472"/>
    </row>
    <row r="85769" spans="12:13" x14ac:dyDescent="0.25">
      <c r="L85769" s="472"/>
      <c r="M85769" s="472"/>
    </row>
    <row r="85841" spans="12:13" x14ac:dyDescent="0.25">
      <c r="L85841" s="472"/>
      <c r="M85841" s="472"/>
    </row>
    <row r="85842" spans="12:13" x14ac:dyDescent="0.25">
      <c r="L85842" s="472"/>
      <c r="M85842" s="472"/>
    </row>
    <row r="85843" spans="12:13" x14ac:dyDescent="0.25">
      <c r="L85843" s="472"/>
      <c r="M85843" s="472"/>
    </row>
    <row r="85915" spans="12:13" x14ac:dyDescent="0.25">
      <c r="L85915" s="472"/>
      <c r="M85915" s="472"/>
    </row>
    <row r="85916" spans="12:13" x14ac:dyDescent="0.25">
      <c r="L85916" s="472"/>
      <c r="M85916" s="472"/>
    </row>
    <row r="85917" spans="12:13" x14ac:dyDescent="0.25">
      <c r="L85917" s="472"/>
      <c r="M85917" s="472"/>
    </row>
    <row r="85989" spans="12:13" x14ac:dyDescent="0.25">
      <c r="L85989" s="472"/>
      <c r="M85989" s="472"/>
    </row>
    <row r="85990" spans="12:13" x14ac:dyDescent="0.25">
      <c r="L85990" s="472"/>
      <c r="M85990" s="472"/>
    </row>
    <row r="85991" spans="12:13" x14ac:dyDescent="0.25">
      <c r="L85991" s="472"/>
      <c r="M85991" s="472"/>
    </row>
    <row r="86063" spans="12:13" x14ac:dyDescent="0.25">
      <c r="L86063" s="472"/>
      <c r="M86063" s="472"/>
    </row>
    <row r="86064" spans="12:13" x14ac:dyDescent="0.25">
      <c r="L86064" s="472"/>
      <c r="M86064" s="472"/>
    </row>
    <row r="86065" spans="12:13" x14ac:dyDescent="0.25">
      <c r="L86065" s="472"/>
      <c r="M86065" s="472"/>
    </row>
    <row r="86137" spans="12:13" x14ac:dyDescent="0.25">
      <c r="L86137" s="472"/>
      <c r="M86137" s="472"/>
    </row>
    <row r="86138" spans="12:13" x14ac:dyDescent="0.25">
      <c r="L86138" s="472"/>
      <c r="M86138" s="472"/>
    </row>
    <row r="86139" spans="12:13" x14ac:dyDescent="0.25">
      <c r="L86139" s="472"/>
      <c r="M86139" s="472"/>
    </row>
    <row r="86211" spans="12:13" x14ac:dyDescent="0.25">
      <c r="L86211" s="472"/>
      <c r="M86211" s="472"/>
    </row>
    <row r="86212" spans="12:13" x14ac:dyDescent="0.25">
      <c r="L86212" s="472"/>
      <c r="M86212" s="472"/>
    </row>
    <row r="86213" spans="12:13" x14ac:dyDescent="0.25">
      <c r="L86213" s="472"/>
      <c r="M86213" s="472"/>
    </row>
    <row r="86285" spans="12:13" x14ac:dyDescent="0.25">
      <c r="L86285" s="472"/>
      <c r="M86285" s="472"/>
    </row>
    <row r="86286" spans="12:13" x14ac:dyDescent="0.25">
      <c r="L86286" s="472"/>
      <c r="M86286" s="472"/>
    </row>
    <row r="86287" spans="12:13" x14ac:dyDescent="0.25">
      <c r="L86287" s="472"/>
      <c r="M86287" s="472"/>
    </row>
    <row r="86359" spans="12:13" x14ac:dyDescent="0.25">
      <c r="L86359" s="472"/>
      <c r="M86359" s="472"/>
    </row>
    <row r="86360" spans="12:13" x14ac:dyDescent="0.25">
      <c r="L86360" s="472"/>
      <c r="M86360" s="472"/>
    </row>
    <row r="86361" spans="12:13" x14ac:dyDescent="0.25">
      <c r="L86361" s="472"/>
      <c r="M86361" s="472"/>
    </row>
    <row r="86433" spans="12:13" x14ac:dyDescent="0.25">
      <c r="L86433" s="472"/>
      <c r="M86433" s="472"/>
    </row>
    <row r="86434" spans="12:13" x14ac:dyDescent="0.25">
      <c r="L86434" s="472"/>
      <c r="M86434" s="472"/>
    </row>
    <row r="86435" spans="12:13" x14ac:dyDescent="0.25">
      <c r="L86435" s="472"/>
      <c r="M86435" s="472"/>
    </row>
    <row r="86507" spans="12:13" x14ac:dyDescent="0.25">
      <c r="L86507" s="472"/>
      <c r="M86507" s="472"/>
    </row>
    <row r="86508" spans="12:13" x14ac:dyDescent="0.25">
      <c r="L86508" s="472"/>
      <c r="M86508" s="472"/>
    </row>
    <row r="86509" spans="12:13" x14ac:dyDescent="0.25">
      <c r="L86509" s="472"/>
      <c r="M86509" s="472"/>
    </row>
    <row r="86581" spans="12:13" x14ac:dyDescent="0.25">
      <c r="L86581" s="472"/>
      <c r="M86581" s="472"/>
    </row>
    <row r="86582" spans="12:13" x14ac:dyDescent="0.25">
      <c r="L86582" s="472"/>
      <c r="M86582" s="472"/>
    </row>
    <row r="86583" spans="12:13" x14ac:dyDescent="0.25">
      <c r="L86583" s="472"/>
      <c r="M86583" s="472"/>
    </row>
    <row r="86655" spans="12:13" x14ac:dyDescent="0.25">
      <c r="L86655" s="472"/>
      <c r="M86655" s="472"/>
    </row>
    <row r="86656" spans="12:13" x14ac:dyDescent="0.25">
      <c r="L86656" s="472"/>
      <c r="M86656" s="472"/>
    </row>
    <row r="86657" spans="12:13" x14ac:dyDescent="0.25">
      <c r="L86657" s="472"/>
      <c r="M86657" s="472"/>
    </row>
    <row r="86729" spans="12:13" x14ac:dyDescent="0.25">
      <c r="L86729" s="472"/>
      <c r="M86729" s="472"/>
    </row>
    <row r="86730" spans="12:13" x14ac:dyDescent="0.25">
      <c r="L86730" s="472"/>
      <c r="M86730" s="472"/>
    </row>
    <row r="86731" spans="12:13" x14ac:dyDescent="0.25">
      <c r="L86731" s="472"/>
      <c r="M86731" s="472"/>
    </row>
    <row r="86803" spans="12:13" x14ac:dyDescent="0.25">
      <c r="L86803" s="472"/>
      <c r="M86803" s="472"/>
    </row>
    <row r="86804" spans="12:13" x14ac:dyDescent="0.25">
      <c r="L86804" s="472"/>
      <c r="M86804" s="472"/>
    </row>
    <row r="86805" spans="12:13" x14ac:dyDescent="0.25">
      <c r="L86805" s="472"/>
      <c r="M86805" s="472"/>
    </row>
    <row r="86877" spans="12:13" x14ac:dyDescent="0.25">
      <c r="L86877" s="472"/>
      <c r="M86877" s="472"/>
    </row>
    <row r="86878" spans="12:13" x14ac:dyDescent="0.25">
      <c r="L86878" s="472"/>
      <c r="M86878" s="472"/>
    </row>
    <row r="86879" spans="12:13" x14ac:dyDescent="0.25">
      <c r="L86879" s="472"/>
      <c r="M86879" s="472"/>
    </row>
    <row r="86951" spans="12:13" x14ac:dyDescent="0.25">
      <c r="L86951" s="472"/>
      <c r="M86951" s="472"/>
    </row>
    <row r="86952" spans="12:13" x14ac:dyDescent="0.25">
      <c r="L86952" s="472"/>
      <c r="M86952" s="472"/>
    </row>
    <row r="86953" spans="12:13" x14ac:dyDescent="0.25">
      <c r="L86953" s="472"/>
      <c r="M86953" s="472"/>
    </row>
    <row r="87025" spans="12:13" x14ac:dyDescent="0.25">
      <c r="L87025" s="472"/>
      <c r="M87025" s="472"/>
    </row>
    <row r="87026" spans="12:13" x14ac:dyDescent="0.25">
      <c r="L87026" s="472"/>
      <c r="M87026" s="472"/>
    </row>
    <row r="87027" spans="12:13" x14ac:dyDescent="0.25">
      <c r="L87027" s="472"/>
      <c r="M87027" s="472"/>
    </row>
    <row r="87099" spans="12:13" x14ac:dyDescent="0.25">
      <c r="L87099" s="472"/>
      <c r="M87099" s="472"/>
    </row>
    <row r="87100" spans="12:13" x14ac:dyDescent="0.25">
      <c r="L87100" s="472"/>
      <c r="M87100" s="472"/>
    </row>
    <row r="87101" spans="12:13" x14ac:dyDescent="0.25">
      <c r="L87101" s="472"/>
      <c r="M87101" s="472"/>
    </row>
    <row r="87173" spans="12:13" x14ac:dyDescent="0.25">
      <c r="L87173" s="472"/>
      <c r="M87173" s="472"/>
    </row>
    <row r="87174" spans="12:13" x14ac:dyDescent="0.25">
      <c r="L87174" s="472"/>
      <c r="M87174" s="472"/>
    </row>
    <row r="87175" spans="12:13" x14ac:dyDescent="0.25">
      <c r="L87175" s="472"/>
      <c r="M87175" s="472"/>
    </row>
    <row r="87247" spans="12:13" x14ac:dyDescent="0.25">
      <c r="L87247" s="472"/>
      <c r="M87247" s="472"/>
    </row>
    <row r="87248" spans="12:13" x14ac:dyDescent="0.25">
      <c r="L87248" s="472"/>
      <c r="M87248" s="472"/>
    </row>
    <row r="87249" spans="12:13" x14ac:dyDescent="0.25">
      <c r="L87249" s="472"/>
      <c r="M87249" s="472"/>
    </row>
    <row r="87321" spans="12:13" x14ac:dyDescent="0.25">
      <c r="L87321" s="472"/>
      <c r="M87321" s="472"/>
    </row>
    <row r="87322" spans="12:13" x14ac:dyDescent="0.25">
      <c r="L87322" s="472"/>
      <c r="M87322" s="472"/>
    </row>
    <row r="87323" spans="12:13" x14ac:dyDescent="0.25">
      <c r="L87323" s="472"/>
      <c r="M87323" s="472"/>
    </row>
    <row r="87395" spans="12:13" x14ac:dyDescent="0.25">
      <c r="L87395" s="472"/>
      <c r="M87395" s="472"/>
    </row>
    <row r="87396" spans="12:13" x14ac:dyDescent="0.25">
      <c r="L87396" s="472"/>
      <c r="M87396" s="472"/>
    </row>
    <row r="87397" spans="12:13" x14ac:dyDescent="0.25">
      <c r="L87397" s="472"/>
      <c r="M87397" s="472"/>
    </row>
    <row r="87469" spans="12:13" x14ac:dyDescent="0.25">
      <c r="L87469" s="472"/>
      <c r="M87469" s="472"/>
    </row>
    <row r="87470" spans="12:13" x14ac:dyDescent="0.25">
      <c r="L87470" s="472"/>
      <c r="M87470" s="472"/>
    </row>
    <row r="87471" spans="12:13" x14ac:dyDescent="0.25">
      <c r="L87471" s="472"/>
      <c r="M87471" s="472"/>
    </row>
    <row r="87543" spans="12:13" x14ac:dyDescent="0.25">
      <c r="L87543" s="472"/>
      <c r="M87543" s="472"/>
    </row>
    <row r="87544" spans="12:13" x14ac:dyDescent="0.25">
      <c r="L87544" s="472"/>
      <c r="M87544" s="472"/>
    </row>
    <row r="87545" spans="12:13" x14ac:dyDescent="0.25">
      <c r="L87545" s="472"/>
      <c r="M87545" s="472"/>
    </row>
    <row r="87617" spans="12:13" x14ac:dyDescent="0.25">
      <c r="L87617" s="472"/>
      <c r="M87617" s="472"/>
    </row>
    <row r="87618" spans="12:13" x14ac:dyDescent="0.25">
      <c r="L87618" s="472"/>
      <c r="M87618" s="472"/>
    </row>
    <row r="87619" spans="12:13" x14ac:dyDescent="0.25">
      <c r="L87619" s="472"/>
      <c r="M87619" s="472"/>
    </row>
    <row r="87691" spans="12:13" x14ac:dyDescent="0.25">
      <c r="L87691" s="472"/>
      <c r="M87691" s="472"/>
    </row>
    <row r="87692" spans="12:13" x14ac:dyDescent="0.25">
      <c r="L87692" s="472"/>
      <c r="M87692" s="472"/>
    </row>
    <row r="87693" spans="12:13" x14ac:dyDescent="0.25">
      <c r="L87693" s="472"/>
      <c r="M87693" s="472"/>
    </row>
    <row r="87765" spans="12:13" x14ac:dyDescent="0.25">
      <c r="L87765" s="472"/>
      <c r="M87765" s="472"/>
    </row>
    <row r="87766" spans="12:13" x14ac:dyDescent="0.25">
      <c r="L87766" s="472"/>
      <c r="M87766" s="472"/>
    </row>
    <row r="87767" spans="12:13" x14ac:dyDescent="0.25">
      <c r="L87767" s="472"/>
      <c r="M87767" s="472"/>
    </row>
    <row r="87839" spans="12:13" x14ac:dyDescent="0.25">
      <c r="L87839" s="472"/>
      <c r="M87839" s="472"/>
    </row>
    <row r="87840" spans="12:13" x14ac:dyDescent="0.25">
      <c r="L87840" s="472"/>
      <c r="M87840" s="472"/>
    </row>
    <row r="87841" spans="12:13" x14ac:dyDescent="0.25">
      <c r="L87841" s="472"/>
      <c r="M87841" s="472"/>
    </row>
    <row r="87913" spans="12:13" x14ac:dyDescent="0.25">
      <c r="L87913" s="472"/>
      <c r="M87913" s="472"/>
    </row>
    <row r="87914" spans="12:13" x14ac:dyDescent="0.25">
      <c r="L87914" s="472"/>
      <c r="M87914" s="472"/>
    </row>
    <row r="87915" spans="12:13" x14ac:dyDescent="0.25">
      <c r="L87915" s="472"/>
      <c r="M87915" s="472"/>
    </row>
    <row r="87987" spans="12:13" x14ac:dyDescent="0.25">
      <c r="L87987" s="472"/>
      <c r="M87987" s="472"/>
    </row>
    <row r="87988" spans="12:13" x14ac:dyDescent="0.25">
      <c r="L87988" s="472"/>
      <c r="M87988" s="472"/>
    </row>
    <row r="87989" spans="12:13" x14ac:dyDescent="0.25">
      <c r="L87989" s="472"/>
      <c r="M87989" s="472"/>
    </row>
    <row r="88061" spans="12:13" x14ac:dyDescent="0.25">
      <c r="L88061" s="472"/>
      <c r="M88061" s="472"/>
    </row>
    <row r="88062" spans="12:13" x14ac:dyDescent="0.25">
      <c r="L88062" s="472"/>
      <c r="M88062" s="472"/>
    </row>
    <row r="88063" spans="12:13" x14ac:dyDescent="0.25">
      <c r="L88063" s="472"/>
      <c r="M88063" s="472"/>
    </row>
    <row r="88135" spans="12:13" x14ac:dyDescent="0.25">
      <c r="L88135" s="472"/>
      <c r="M88135" s="472"/>
    </row>
    <row r="88136" spans="12:13" x14ac:dyDescent="0.25">
      <c r="L88136" s="472"/>
      <c r="M88136" s="472"/>
    </row>
    <row r="88137" spans="12:13" x14ac:dyDescent="0.25">
      <c r="L88137" s="472"/>
      <c r="M88137" s="472"/>
    </row>
    <row r="88209" spans="12:13" x14ac:dyDescent="0.25">
      <c r="L88209" s="472"/>
      <c r="M88209" s="472"/>
    </row>
    <row r="88210" spans="12:13" x14ac:dyDescent="0.25">
      <c r="L88210" s="472"/>
      <c r="M88210" s="472"/>
    </row>
    <row r="88211" spans="12:13" x14ac:dyDescent="0.25">
      <c r="L88211" s="472"/>
      <c r="M88211" s="472"/>
    </row>
    <row r="88283" spans="12:13" x14ac:dyDescent="0.25">
      <c r="L88283" s="472"/>
      <c r="M88283" s="472"/>
    </row>
    <row r="88284" spans="12:13" x14ac:dyDescent="0.25">
      <c r="L88284" s="472"/>
      <c r="M88284" s="472"/>
    </row>
    <row r="88285" spans="12:13" x14ac:dyDescent="0.25">
      <c r="L88285" s="472"/>
      <c r="M88285" s="472"/>
    </row>
    <row r="88357" spans="12:13" x14ac:dyDescent="0.25">
      <c r="L88357" s="472"/>
      <c r="M88357" s="472"/>
    </row>
    <row r="88358" spans="12:13" x14ac:dyDescent="0.25">
      <c r="L88358" s="472"/>
      <c r="M88358" s="472"/>
    </row>
    <row r="88359" spans="12:13" x14ac:dyDescent="0.25">
      <c r="L88359" s="472"/>
      <c r="M88359" s="472"/>
    </row>
    <row r="88431" spans="12:13" x14ac:dyDescent="0.25">
      <c r="L88431" s="472"/>
      <c r="M88431" s="472"/>
    </row>
    <row r="88432" spans="12:13" x14ac:dyDescent="0.25">
      <c r="L88432" s="472"/>
      <c r="M88432" s="472"/>
    </row>
    <row r="88433" spans="12:13" x14ac:dyDescent="0.25">
      <c r="L88433" s="472"/>
      <c r="M88433" s="472"/>
    </row>
    <row r="88505" spans="12:13" x14ac:dyDescent="0.25">
      <c r="L88505" s="472"/>
      <c r="M88505" s="472"/>
    </row>
    <row r="88506" spans="12:13" x14ac:dyDescent="0.25">
      <c r="L88506" s="472"/>
      <c r="M88506" s="472"/>
    </row>
    <row r="88507" spans="12:13" x14ac:dyDescent="0.25">
      <c r="L88507" s="472"/>
      <c r="M88507" s="472"/>
    </row>
    <row r="88579" spans="12:13" x14ac:dyDescent="0.25">
      <c r="L88579" s="472"/>
      <c r="M88579" s="472"/>
    </row>
    <row r="88580" spans="12:13" x14ac:dyDescent="0.25">
      <c r="L88580" s="472"/>
      <c r="M88580" s="472"/>
    </row>
    <row r="88581" spans="12:13" x14ac:dyDescent="0.25">
      <c r="L88581" s="472"/>
      <c r="M88581" s="472"/>
    </row>
    <row r="88653" spans="12:13" x14ac:dyDescent="0.25">
      <c r="L88653" s="472"/>
      <c r="M88653" s="472"/>
    </row>
    <row r="88654" spans="12:13" x14ac:dyDescent="0.25">
      <c r="L88654" s="472"/>
      <c r="M88654" s="472"/>
    </row>
    <row r="88655" spans="12:13" x14ac:dyDescent="0.25">
      <c r="L88655" s="472"/>
      <c r="M88655" s="472"/>
    </row>
    <row r="88727" spans="12:13" x14ac:dyDescent="0.25">
      <c r="L88727" s="472"/>
      <c r="M88727" s="472"/>
    </row>
    <row r="88728" spans="12:13" x14ac:dyDescent="0.25">
      <c r="L88728" s="472"/>
      <c r="M88728" s="472"/>
    </row>
    <row r="88729" spans="12:13" x14ac:dyDescent="0.25">
      <c r="L88729" s="472"/>
      <c r="M88729" s="472"/>
    </row>
    <row r="88801" spans="12:13" x14ac:dyDescent="0.25">
      <c r="L88801" s="472"/>
      <c r="M88801" s="472"/>
    </row>
    <row r="88802" spans="12:13" x14ac:dyDescent="0.25">
      <c r="L88802" s="472"/>
      <c r="M88802" s="472"/>
    </row>
    <row r="88803" spans="12:13" x14ac:dyDescent="0.25">
      <c r="L88803" s="472"/>
      <c r="M88803" s="472"/>
    </row>
    <row r="88875" spans="12:13" x14ac:dyDescent="0.25">
      <c r="L88875" s="472"/>
      <c r="M88875" s="472"/>
    </row>
    <row r="88876" spans="12:13" x14ac:dyDescent="0.25">
      <c r="L88876" s="472"/>
      <c r="M88876" s="472"/>
    </row>
    <row r="88877" spans="12:13" x14ac:dyDescent="0.25">
      <c r="L88877" s="472"/>
      <c r="M88877" s="472"/>
    </row>
    <row r="88949" spans="12:13" x14ac:dyDescent="0.25">
      <c r="L88949" s="472"/>
      <c r="M88949" s="472"/>
    </row>
    <row r="88950" spans="12:13" x14ac:dyDescent="0.25">
      <c r="L88950" s="472"/>
      <c r="M88950" s="472"/>
    </row>
    <row r="88951" spans="12:13" x14ac:dyDescent="0.25">
      <c r="L88951" s="472"/>
      <c r="M88951" s="472"/>
    </row>
    <row r="89023" spans="12:13" x14ac:dyDescent="0.25">
      <c r="L89023" s="472"/>
      <c r="M89023" s="472"/>
    </row>
    <row r="89024" spans="12:13" x14ac:dyDescent="0.25">
      <c r="L89024" s="472"/>
      <c r="M89024" s="472"/>
    </row>
    <row r="89025" spans="12:13" x14ac:dyDescent="0.25">
      <c r="L89025" s="472"/>
      <c r="M89025" s="472"/>
    </row>
    <row r="89097" spans="12:13" x14ac:dyDescent="0.25">
      <c r="L89097" s="472"/>
      <c r="M89097" s="472"/>
    </row>
    <row r="89098" spans="12:13" x14ac:dyDescent="0.25">
      <c r="L89098" s="472"/>
      <c r="M89098" s="472"/>
    </row>
    <row r="89099" spans="12:13" x14ac:dyDescent="0.25">
      <c r="L89099" s="472"/>
      <c r="M89099" s="472"/>
    </row>
    <row r="89171" spans="12:13" x14ac:dyDescent="0.25">
      <c r="L89171" s="472"/>
      <c r="M89171" s="472"/>
    </row>
    <row r="89172" spans="12:13" x14ac:dyDescent="0.25">
      <c r="L89172" s="472"/>
      <c r="M89172" s="472"/>
    </row>
    <row r="89173" spans="12:13" x14ac:dyDescent="0.25">
      <c r="L89173" s="472"/>
      <c r="M89173" s="472"/>
    </row>
    <row r="89245" spans="12:13" x14ac:dyDescent="0.25">
      <c r="L89245" s="472"/>
      <c r="M89245" s="472"/>
    </row>
    <row r="89246" spans="12:13" x14ac:dyDescent="0.25">
      <c r="L89246" s="472"/>
      <c r="M89246" s="472"/>
    </row>
    <row r="89247" spans="12:13" x14ac:dyDescent="0.25">
      <c r="L89247" s="472"/>
      <c r="M89247" s="472"/>
    </row>
    <row r="89319" spans="12:13" x14ac:dyDescent="0.25">
      <c r="L89319" s="472"/>
      <c r="M89319" s="472"/>
    </row>
    <row r="89320" spans="12:13" x14ac:dyDescent="0.25">
      <c r="L89320" s="472"/>
      <c r="M89320" s="472"/>
    </row>
    <row r="89321" spans="12:13" x14ac:dyDescent="0.25">
      <c r="L89321" s="472"/>
      <c r="M89321" s="472"/>
    </row>
    <row r="89393" spans="12:13" x14ac:dyDescent="0.25">
      <c r="L89393" s="472"/>
      <c r="M89393" s="472"/>
    </row>
    <row r="89394" spans="12:13" x14ac:dyDescent="0.25">
      <c r="L89394" s="472"/>
      <c r="M89394" s="472"/>
    </row>
    <row r="89395" spans="12:13" x14ac:dyDescent="0.25">
      <c r="L89395" s="472"/>
      <c r="M89395" s="472"/>
    </row>
    <row r="89467" spans="12:13" x14ac:dyDescent="0.25">
      <c r="L89467" s="472"/>
      <c r="M89467" s="472"/>
    </row>
    <row r="89468" spans="12:13" x14ac:dyDescent="0.25">
      <c r="L89468" s="472"/>
      <c r="M89468" s="472"/>
    </row>
    <row r="89469" spans="12:13" x14ac:dyDescent="0.25">
      <c r="L89469" s="472"/>
      <c r="M89469" s="472"/>
    </row>
    <row r="89541" spans="12:13" x14ac:dyDescent="0.25">
      <c r="L89541" s="472"/>
      <c r="M89541" s="472"/>
    </row>
    <row r="89542" spans="12:13" x14ac:dyDescent="0.25">
      <c r="L89542" s="472"/>
      <c r="M89542" s="472"/>
    </row>
    <row r="89543" spans="12:13" x14ac:dyDescent="0.25">
      <c r="L89543" s="472"/>
      <c r="M89543" s="472"/>
    </row>
    <row r="89615" spans="12:13" x14ac:dyDescent="0.25">
      <c r="L89615" s="472"/>
      <c r="M89615" s="472"/>
    </row>
    <row r="89616" spans="12:13" x14ac:dyDescent="0.25">
      <c r="L89616" s="472"/>
      <c r="M89616" s="472"/>
    </row>
    <row r="89617" spans="12:13" x14ac:dyDescent="0.25">
      <c r="L89617" s="472"/>
      <c r="M89617" s="472"/>
    </row>
    <row r="89689" spans="12:13" x14ac:dyDescent="0.25">
      <c r="L89689" s="472"/>
      <c r="M89689" s="472"/>
    </row>
    <row r="89690" spans="12:13" x14ac:dyDescent="0.25">
      <c r="L89690" s="472"/>
      <c r="M89690" s="472"/>
    </row>
    <row r="89691" spans="12:13" x14ac:dyDescent="0.25">
      <c r="L89691" s="472"/>
      <c r="M89691" s="472"/>
    </row>
    <row r="89763" spans="12:13" x14ac:dyDescent="0.25">
      <c r="L89763" s="472"/>
      <c r="M89763" s="472"/>
    </row>
    <row r="89764" spans="12:13" x14ac:dyDescent="0.25">
      <c r="L89764" s="472"/>
      <c r="M89764" s="472"/>
    </row>
    <row r="89765" spans="12:13" x14ac:dyDescent="0.25">
      <c r="L89765" s="472"/>
      <c r="M89765" s="472"/>
    </row>
    <row r="89837" spans="12:13" x14ac:dyDescent="0.25">
      <c r="L89837" s="472"/>
      <c r="M89837" s="472"/>
    </row>
    <row r="89838" spans="12:13" x14ac:dyDescent="0.25">
      <c r="L89838" s="472"/>
      <c r="M89838" s="472"/>
    </row>
    <row r="89839" spans="12:13" x14ac:dyDescent="0.25">
      <c r="L89839" s="472"/>
      <c r="M89839" s="472"/>
    </row>
    <row r="89911" spans="12:13" x14ac:dyDescent="0.25">
      <c r="L89911" s="472"/>
      <c r="M89911" s="472"/>
    </row>
    <row r="89912" spans="12:13" x14ac:dyDescent="0.25">
      <c r="L89912" s="472"/>
      <c r="M89912" s="472"/>
    </row>
    <row r="89913" spans="12:13" x14ac:dyDescent="0.25">
      <c r="L89913" s="472"/>
      <c r="M89913" s="472"/>
    </row>
    <row r="89985" spans="12:13" x14ac:dyDescent="0.25">
      <c r="L89985" s="472"/>
      <c r="M89985" s="472"/>
    </row>
    <row r="89986" spans="12:13" x14ac:dyDescent="0.25">
      <c r="L89986" s="472"/>
      <c r="M89986" s="472"/>
    </row>
    <row r="89987" spans="12:13" x14ac:dyDescent="0.25">
      <c r="L89987" s="472"/>
      <c r="M89987" s="472"/>
    </row>
    <row r="90059" spans="12:13" x14ac:dyDescent="0.25">
      <c r="L90059" s="472"/>
      <c r="M90059" s="472"/>
    </row>
    <row r="90060" spans="12:13" x14ac:dyDescent="0.25">
      <c r="L90060" s="472"/>
      <c r="M90060" s="472"/>
    </row>
    <row r="90061" spans="12:13" x14ac:dyDescent="0.25">
      <c r="L90061" s="472"/>
      <c r="M90061" s="472"/>
    </row>
    <row r="90133" spans="12:13" x14ac:dyDescent="0.25">
      <c r="L90133" s="472"/>
      <c r="M90133" s="472"/>
    </row>
    <row r="90134" spans="12:13" x14ac:dyDescent="0.25">
      <c r="L90134" s="472"/>
      <c r="M90134" s="472"/>
    </row>
    <row r="90135" spans="12:13" x14ac:dyDescent="0.25">
      <c r="L90135" s="472"/>
      <c r="M90135" s="472"/>
    </row>
    <row r="90207" spans="12:13" x14ac:dyDescent="0.25">
      <c r="L90207" s="472"/>
      <c r="M90207" s="472"/>
    </row>
    <row r="90208" spans="12:13" x14ac:dyDescent="0.25">
      <c r="L90208" s="472"/>
      <c r="M90208" s="472"/>
    </row>
    <row r="90209" spans="12:13" x14ac:dyDescent="0.25">
      <c r="L90209" s="472"/>
      <c r="M90209" s="472"/>
    </row>
    <row r="90281" spans="12:13" x14ac:dyDescent="0.25">
      <c r="L90281" s="472"/>
      <c r="M90281" s="472"/>
    </row>
    <row r="90282" spans="12:13" x14ac:dyDescent="0.25">
      <c r="L90282" s="472"/>
      <c r="M90282" s="472"/>
    </row>
    <row r="90283" spans="12:13" x14ac:dyDescent="0.25">
      <c r="L90283" s="472"/>
      <c r="M90283" s="472"/>
    </row>
    <row r="90355" spans="12:13" x14ac:dyDescent="0.25">
      <c r="L90355" s="472"/>
      <c r="M90355" s="472"/>
    </row>
    <row r="90356" spans="12:13" x14ac:dyDescent="0.25">
      <c r="L90356" s="472"/>
      <c r="M90356" s="472"/>
    </row>
    <row r="90357" spans="12:13" x14ac:dyDescent="0.25">
      <c r="L90357" s="472"/>
      <c r="M90357" s="472"/>
    </row>
    <row r="90429" spans="12:13" x14ac:dyDescent="0.25">
      <c r="L90429" s="472"/>
      <c r="M90429" s="472"/>
    </row>
    <row r="90430" spans="12:13" x14ac:dyDescent="0.25">
      <c r="L90430" s="472"/>
      <c r="M90430" s="472"/>
    </row>
    <row r="90431" spans="12:13" x14ac:dyDescent="0.25">
      <c r="L90431" s="472"/>
      <c r="M90431" s="472"/>
    </row>
    <row r="90503" spans="12:13" x14ac:dyDescent="0.25">
      <c r="L90503" s="472"/>
      <c r="M90503" s="472"/>
    </row>
    <row r="90504" spans="12:13" x14ac:dyDescent="0.25">
      <c r="L90504" s="472"/>
      <c r="M90504" s="472"/>
    </row>
    <row r="90505" spans="12:13" x14ac:dyDescent="0.25">
      <c r="L90505" s="472"/>
      <c r="M90505" s="472"/>
    </row>
    <row r="90577" spans="12:13" x14ac:dyDescent="0.25">
      <c r="L90577" s="472"/>
      <c r="M90577" s="472"/>
    </row>
    <row r="90578" spans="12:13" x14ac:dyDescent="0.25">
      <c r="L90578" s="472"/>
      <c r="M90578" s="472"/>
    </row>
    <row r="90579" spans="12:13" x14ac:dyDescent="0.25">
      <c r="L90579" s="472"/>
      <c r="M90579" s="472"/>
    </row>
    <row r="90651" spans="12:13" x14ac:dyDescent="0.25">
      <c r="L90651" s="472"/>
      <c r="M90651" s="472"/>
    </row>
    <row r="90652" spans="12:13" x14ac:dyDescent="0.25">
      <c r="L90652" s="472"/>
      <c r="M90652" s="472"/>
    </row>
    <row r="90653" spans="12:13" x14ac:dyDescent="0.25">
      <c r="L90653" s="472"/>
      <c r="M90653" s="472"/>
    </row>
    <row r="90725" spans="12:13" x14ac:dyDescent="0.25">
      <c r="L90725" s="472"/>
      <c r="M90725" s="472"/>
    </row>
    <row r="90726" spans="12:13" x14ac:dyDescent="0.25">
      <c r="L90726" s="472"/>
      <c r="M90726" s="472"/>
    </row>
    <row r="90727" spans="12:13" x14ac:dyDescent="0.25">
      <c r="L90727" s="472"/>
      <c r="M90727" s="472"/>
    </row>
    <row r="90799" spans="12:13" x14ac:dyDescent="0.25">
      <c r="L90799" s="472"/>
      <c r="M90799" s="472"/>
    </row>
    <row r="90800" spans="12:13" x14ac:dyDescent="0.25">
      <c r="L90800" s="472"/>
      <c r="M90800" s="472"/>
    </row>
    <row r="90801" spans="12:13" x14ac:dyDescent="0.25">
      <c r="L90801" s="472"/>
      <c r="M90801" s="472"/>
    </row>
    <row r="90873" spans="12:13" x14ac:dyDescent="0.25">
      <c r="L90873" s="472"/>
      <c r="M90873" s="472"/>
    </row>
    <row r="90874" spans="12:13" x14ac:dyDescent="0.25">
      <c r="L90874" s="472"/>
      <c r="M90874" s="472"/>
    </row>
    <row r="90875" spans="12:13" x14ac:dyDescent="0.25">
      <c r="L90875" s="472"/>
      <c r="M90875" s="472"/>
    </row>
    <row r="90947" spans="12:13" x14ac:dyDescent="0.25">
      <c r="L90947" s="472"/>
      <c r="M90947" s="472"/>
    </row>
    <row r="90948" spans="12:13" x14ac:dyDescent="0.25">
      <c r="L90948" s="472"/>
      <c r="M90948" s="472"/>
    </row>
    <row r="90949" spans="12:13" x14ac:dyDescent="0.25">
      <c r="L90949" s="472"/>
      <c r="M90949" s="472"/>
    </row>
    <row r="91021" spans="12:13" x14ac:dyDescent="0.25">
      <c r="L91021" s="472"/>
      <c r="M91021" s="472"/>
    </row>
    <row r="91022" spans="12:13" x14ac:dyDescent="0.25">
      <c r="L91022" s="472"/>
      <c r="M91022" s="472"/>
    </row>
    <row r="91023" spans="12:13" x14ac:dyDescent="0.25">
      <c r="L91023" s="472"/>
      <c r="M91023" s="472"/>
    </row>
    <row r="91095" spans="12:13" x14ac:dyDescent="0.25">
      <c r="L91095" s="472"/>
      <c r="M91095" s="472"/>
    </row>
    <row r="91096" spans="12:13" x14ac:dyDescent="0.25">
      <c r="L91096" s="472"/>
      <c r="M91096" s="472"/>
    </row>
    <row r="91097" spans="12:13" x14ac:dyDescent="0.25">
      <c r="L91097" s="472"/>
      <c r="M91097" s="472"/>
    </row>
    <row r="91169" spans="12:13" x14ac:dyDescent="0.25">
      <c r="L91169" s="472"/>
      <c r="M91169" s="472"/>
    </row>
    <row r="91170" spans="12:13" x14ac:dyDescent="0.25">
      <c r="L91170" s="472"/>
      <c r="M91170" s="472"/>
    </row>
    <row r="91171" spans="12:13" x14ac:dyDescent="0.25">
      <c r="L91171" s="472"/>
      <c r="M91171" s="472"/>
    </row>
    <row r="91243" spans="12:13" x14ac:dyDescent="0.25">
      <c r="L91243" s="472"/>
      <c r="M91243" s="472"/>
    </row>
    <row r="91244" spans="12:13" x14ac:dyDescent="0.25">
      <c r="L91244" s="472"/>
      <c r="M91244" s="472"/>
    </row>
    <row r="91245" spans="12:13" x14ac:dyDescent="0.25">
      <c r="L91245" s="472"/>
      <c r="M91245" s="472"/>
    </row>
    <row r="91317" spans="12:13" x14ac:dyDescent="0.25">
      <c r="L91317" s="472"/>
      <c r="M91317" s="472"/>
    </row>
    <row r="91318" spans="12:13" x14ac:dyDescent="0.25">
      <c r="L91318" s="472"/>
      <c r="M91318" s="472"/>
    </row>
    <row r="91319" spans="12:13" x14ac:dyDescent="0.25">
      <c r="L91319" s="472"/>
      <c r="M91319" s="472"/>
    </row>
    <row r="91391" spans="12:13" x14ac:dyDescent="0.25">
      <c r="L91391" s="472"/>
      <c r="M91391" s="472"/>
    </row>
    <row r="91392" spans="12:13" x14ac:dyDescent="0.25">
      <c r="L91392" s="472"/>
      <c r="M91392" s="472"/>
    </row>
    <row r="91393" spans="12:13" x14ac:dyDescent="0.25">
      <c r="L91393" s="472"/>
      <c r="M91393" s="472"/>
    </row>
    <row r="91465" spans="12:13" x14ac:dyDescent="0.25">
      <c r="L91465" s="472"/>
      <c r="M91465" s="472"/>
    </row>
    <row r="91466" spans="12:13" x14ac:dyDescent="0.25">
      <c r="L91466" s="472"/>
      <c r="M91466" s="472"/>
    </row>
    <row r="91467" spans="12:13" x14ac:dyDescent="0.25">
      <c r="L91467" s="472"/>
      <c r="M91467" s="472"/>
    </row>
    <row r="91539" spans="12:13" x14ac:dyDescent="0.25">
      <c r="L91539" s="472"/>
      <c r="M91539" s="472"/>
    </row>
    <row r="91540" spans="12:13" x14ac:dyDescent="0.25">
      <c r="L91540" s="472"/>
      <c r="M91540" s="472"/>
    </row>
    <row r="91541" spans="12:13" x14ac:dyDescent="0.25">
      <c r="L91541" s="472"/>
      <c r="M91541" s="472"/>
    </row>
    <row r="91613" spans="12:13" x14ac:dyDescent="0.25">
      <c r="L91613" s="472"/>
      <c r="M91613" s="472"/>
    </row>
    <row r="91614" spans="12:13" x14ac:dyDescent="0.25">
      <c r="L91614" s="472"/>
      <c r="M91614" s="472"/>
    </row>
    <row r="91615" spans="12:13" x14ac:dyDescent="0.25">
      <c r="L91615" s="472"/>
      <c r="M91615" s="472"/>
    </row>
    <row r="91687" spans="12:13" x14ac:dyDescent="0.25">
      <c r="L91687" s="472"/>
      <c r="M91687" s="472"/>
    </row>
    <row r="91688" spans="12:13" x14ac:dyDescent="0.25">
      <c r="L91688" s="472"/>
      <c r="M91688" s="472"/>
    </row>
    <row r="91689" spans="12:13" x14ac:dyDescent="0.25">
      <c r="L91689" s="472"/>
      <c r="M91689" s="472"/>
    </row>
    <row r="91761" spans="12:13" x14ac:dyDescent="0.25">
      <c r="L91761" s="472"/>
      <c r="M91761" s="472"/>
    </row>
    <row r="91762" spans="12:13" x14ac:dyDescent="0.25">
      <c r="L91762" s="472"/>
      <c r="M91762" s="472"/>
    </row>
    <row r="91763" spans="12:13" x14ac:dyDescent="0.25">
      <c r="L91763" s="472"/>
      <c r="M91763" s="472"/>
    </row>
    <row r="91835" spans="12:13" x14ac:dyDescent="0.25">
      <c r="L91835" s="472"/>
      <c r="M91835" s="472"/>
    </row>
    <row r="91836" spans="12:13" x14ac:dyDescent="0.25">
      <c r="L91836" s="472"/>
      <c r="M91836" s="472"/>
    </row>
    <row r="91837" spans="12:13" x14ac:dyDescent="0.25">
      <c r="L91837" s="472"/>
      <c r="M91837" s="472"/>
    </row>
    <row r="91909" spans="12:13" x14ac:dyDescent="0.25">
      <c r="L91909" s="472"/>
      <c r="M91909" s="472"/>
    </row>
    <row r="91910" spans="12:13" x14ac:dyDescent="0.25">
      <c r="L91910" s="472"/>
      <c r="M91910" s="472"/>
    </row>
    <row r="91911" spans="12:13" x14ac:dyDescent="0.25">
      <c r="L91911" s="472"/>
      <c r="M91911" s="472"/>
    </row>
    <row r="91983" spans="12:13" x14ac:dyDescent="0.25">
      <c r="L91983" s="472"/>
      <c r="M91983" s="472"/>
    </row>
    <row r="91984" spans="12:13" x14ac:dyDescent="0.25">
      <c r="L91984" s="472"/>
      <c r="M91984" s="472"/>
    </row>
    <row r="91985" spans="12:13" x14ac:dyDescent="0.25">
      <c r="L91985" s="472"/>
      <c r="M91985" s="472"/>
    </row>
    <row r="92057" spans="12:13" x14ac:dyDescent="0.25">
      <c r="L92057" s="472"/>
      <c r="M92057" s="472"/>
    </row>
    <row r="92058" spans="12:13" x14ac:dyDescent="0.25">
      <c r="L92058" s="472"/>
      <c r="M92058" s="472"/>
    </row>
    <row r="92059" spans="12:13" x14ac:dyDescent="0.25">
      <c r="L92059" s="472"/>
      <c r="M92059" s="472"/>
    </row>
    <row r="92131" spans="12:13" x14ac:dyDescent="0.25">
      <c r="L92131" s="472"/>
      <c r="M92131" s="472"/>
    </row>
    <row r="92132" spans="12:13" x14ac:dyDescent="0.25">
      <c r="L92132" s="472"/>
      <c r="M92132" s="472"/>
    </row>
    <row r="92133" spans="12:13" x14ac:dyDescent="0.25">
      <c r="L92133" s="472"/>
      <c r="M92133" s="472"/>
    </row>
    <row r="92205" spans="12:13" x14ac:dyDescent="0.25">
      <c r="L92205" s="472"/>
      <c r="M92205" s="472"/>
    </row>
    <row r="92206" spans="12:13" x14ac:dyDescent="0.25">
      <c r="L92206" s="472"/>
      <c r="M92206" s="472"/>
    </row>
    <row r="92207" spans="12:13" x14ac:dyDescent="0.25">
      <c r="L92207" s="472"/>
      <c r="M92207" s="472"/>
    </row>
    <row r="92279" spans="12:13" x14ac:dyDescent="0.25">
      <c r="L92279" s="472"/>
      <c r="M92279" s="472"/>
    </row>
    <row r="92280" spans="12:13" x14ac:dyDescent="0.25">
      <c r="L92280" s="472"/>
      <c r="M92280" s="472"/>
    </row>
    <row r="92281" spans="12:13" x14ac:dyDescent="0.25">
      <c r="L92281" s="472"/>
      <c r="M92281" s="472"/>
    </row>
    <row r="92353" spans="12:13" x14ac:dyDescent="0.25">
      <c r="L92353" s="472"/>
      <c r="M92353" s="472"/>
    </row>
    <row r="92354" spans="12:13" x14ac:dyDescent="0.25">
      <c r="L92354" s="472"/>
      <c r="M92354" s="472"/>
    </row>
    <row r="92355" spans="12:13" x14ac:dyDescent="0.25">
      <c r="L92355" s="472"/>
      <c r="M92355" s="472"/>
    </row>
    <row r="92427" spans="12:13" x14ac:dyDescent="0.25">
      <c r="L92427" s="472"/>
      <c r="M92427" s="472"/>
    </row>
    <row r="92428" spans="12:13" x14ac:dyDescent="0.25">
      <c r="L92428" s="472"/>
      <c r="M92428" s="472"/>
    </row>
    <row r="92429" spans="12:13" x14ac:dyDescent="0.25">
      <c r="L92429" s="472"/>
      <c r="M92429" s="472"/>
    </row>
    <row r="92501" spans="12:13" x14ac:dyDescent="0.25">
      <c r="L92501" s="472"/>
      <c r="M92501" s="472"/>
    </row>
    <row r="92502" spans="12:13" x14ac:dyDescent="0.25">
      <c r="L92502" s="472"/>
      <c r="M92502" s="472"/>
    </row>
    <row r="92503" spans="12:13" x14ac:dyDescent="0.25">
      <c r="L92503" s="472"/>
      <c r="M92503" s="472"/>
    </row>
    <row r="92575" spans="12:13" x14ac:dyDescent="0.25">
      <c r="L92575" s="472"/>
      <c r="M92575" s="472"/>
    </row>
    <row r="92576" spans="12:13" x14ac:dyDescent="0.25">
      <c r="L92576" s="472"/>
      <c r="M92576" s="472"/>
    </row>
    <row r="92577" spans="12:13" x14ac:dyDescent="0.25">
      <c r="L92577" s="472"/>
      <c r="M92577" s="472"/>
    </row>
    <row r="92649" spans="12:13" x14ac:dyDescent="0.25">
      <c r="L92649" s="472"/>
      <c r="M92649" s="472"/>
    </row>
    <row r="92650" spans="12:13" x14ac:dyDescent="0.25">
      <c r="L92650" s="472"/>
      <c r="M92650" s="472"/>
    </row>
    <row r="92651" spans="12:13" x14ac:dyDescent="0.25">
      <c r="L92651" s="472"/>
      <c r="M92651" s="472"/>
    </row>
    <row r="92723" spans="12:13" x14ac:dyDescent="0.25">
      <c r="L92723" s="472"/>
      <c r="M92723" s="472"/>
    </row>
    <row r="92724" spans="12:13" x14ac:dyDescent="0.25">
      <c r="L92724" s="472"/>
      <c r="M92724" s="472"/>
    </row>
    <row r="92725" spans="12:13" x14ac:dyDescent="0.25">
      <c r="L92725" s="472"/>
      <c r="M92725" s="472"/>
    </row>
    <row r="92797" spans="12:13" x14ac:dyDescent="0.25">
      <c r="L92797" s="472"/>
      <c r="M92797" s="472"/>
    </row>
    <row r="92798" spans="12:13" x14ac:dyDescent="0.25">
      <c r="L92798" s="472"/>
      <c r="M92798" s="472"/>
    </row>
    <row r="92799" spans="12:13" x14ac:dyDescent="0.25">
      <c r="L92799" s="472"/>
      <c r="M92799" s="472"/>
    </row>
    <row r="92871" spans="12:13" x14ac:dyDescent="0.25">
      <c r="L92871" s="472"/>
      <c r="M92871" s="472"/>
    </row>
    <row r="92872" spans="12:13" x14ac:dyDescent="0.25">
      <c r="L92872" s="472"/>
      <c r="M92872" s="472"/>
    </row>
    <row r="92873" spans="12:13" x14ac:dyDescent="0.25">
      <c r="L92873" s="472"/>
      <c r="M92873" s="472"/>
    </row>
    <row r="92945" spans="12:13" x14ac:dyDescent="0.25">
      <c r="L92945" s="472"/>
      <c r="M92945" s="472"/>
    </row>
    <row r="92946" spans="12:13" x14ac:dyDescent="0.25">
      <c r="L92946" s="472"/>
      <c r="M92946" s="472"/>
    </row>
    <row r="92947" spans="12:13" x14ac:dyDescent="0.25">
      <c r="L92947" s="472"/>
      <c r="M92947" s="472"/>
    </row>
    <row r="93019" spans="12:13" x14ac:dyDescent="0.25">
      <c r="L93019" s="472"/>
      <c r="M93019" s="472"/>
    </row>
    <row r="93020" spans="12:13" x14ac:dyDescent="0.25">
      <c r="L93020" s="472"/>
      <c r="M93020" s="472"/>
    </row>
    <row r="93021" spans="12:13" x14ac:dyDescent="0.25">
      <c r="L93021" s="472"/>
      <c r="M93021" s="472"/>
    </row>
    <row r="93093" spans="12:13" x14ac:dyDescent="0.25">
      <c r="L93093" s="472"/>
      <c r="M93093" s="472"/>
    </row>
    <row r="93094" spans="12:13" x14ac:dyDescent="0.25">
      <c r="L93094" s="472"/>
      <c r="M93094" s="472"/>
    </row>
    <row r="93095" spans="12:13" x14ac:dyDescent="0.25">
      <c r="L93095" s="472"/>
      <c r="M93095" s="472"/>
    </row>
    <row r="93167" spans="12:13" x14ac:dyDescent="0.25">
      <c r="L93167" s="472"/>
      <c r="M93167" s="472"/>
    </row>
    <row r="93168" spans="12:13" x14ac:dyDescent="0.25">
      <c r="L93168" s="472"/>
      <c r="M93168" s="472"/>
    </row>
    <row r="93169" spans="12:13" x14ac:dyDescent="0.25">
      <c r="L93169" s="472"/>
      <c r="M93169" s="472"/>
    </row>
    <row r="93241" spans="12:13" x14ac:dyDescent="0.25">
      <c r="L93241" s="472"/>
      <c r="M93241" s="472"/>
    </row>
    <row r="93242" spans="12:13" x14ac:dyDescent="0.25">
      <c r="L93242" s="472"/>
      <c r="M93242" s="472"/>
    </row>
    <row r="93243" spans="12:13" x14ac:dyDescent="0.25">
      <c r="L93243" s="472"/>
      <c r="M93243" s="472"/>
    </row>
    <row r="93315" spans="12:13" x14ac:dyDescent="0.25">
      <c r="L93315" s="472"/>
      <c r="M93315" s="472"/>
    </row>
    <row r="93316" spans="12:13" x14ac:dyDescent="0.25">
      <c r="L93316" s="472"/>
      <c r="M93316" s="472"/>
    </row>
    <row r="93317" spans="12:13" x14ac:dyDescent="0.25">
      <c r="L93317" s="472"/>
      <c r="M93317" s="472"/>
    </row>
    <row r="93389" spans="12:13" x14ac:dyDescent="0.25">
      <c r="L93389" s="472"/>
      <c r="M93389" s="472"/>
    </row>
    <row r="93390" spans="12:13" x14ac:dyDescent="0.25">
      <c r="L93390" s="472"/>
      <c r="M93390" s="472"/>
    </row>
    <row r="93391" spans="12:13" x14ac:dyDescent="0.25">
      <c r="L93391" s="472"/>
      <c r="M93391" s="472"/>
    </row>
    <row r="93463" spans="12:13" x14ac:dyDescent="0.25">
      <c r="L93463" s="472"/>
      <c r="M93463" s="472"/>
    </row>
    <row r="93464" spans="12:13" x14ac:dyDescent="0.25">
      <c r="L93464" s="472"/>
      <c r="M93464" s="472"/>
    </row>
    <row r="93465" spans="12:13" x14ac:dyDescent="0.25">
      <c r="L93465" s="472"/>
      <c r="M93465" s="472"/>
    </row>
    <row r="93537" spans="12:13" x14ac:dyDescent="0.25">
      <c r="L93537" s="472"/>
      <c r="M93537" s="472"/>
    </row>
    <row r="93538" spans="12:13" x14ac:dyDescent="0.25">
      <c r="L93538" s="472"/>
      <c r="M93538" s="472"/>
    </row>
    <row r="93539" spans="12:13" x14ac:dyDescent="0.25">
      <c r="L93539" s="472"/>
      <c r="M93539" s="472"/>
    </row>
    <row r="93611" spans="12:13" x14ac:dyDescent="0.25">
      <c r="L93611" s="472"/>
      <c r="M93611" s="472"/>
    </row>
    <row r="93612" spans="12:13" x14ac:dyDescent="0.25">
      <c r="L93612" s="472"/>
      <c r="M93612" s="472"/>
    </row>
    <row r="93613" spans="12:13" x14ac:dyDescent="0.25">
      <c r="L93613" s="472"/>
      <c r="M93613" s="472"/>
    </row>
    <row r="93685" spans="12:13" x14ac:dyDescent="0.25">
      <c r="L93685" s="472"/>
      <c r="M93685" s="472"/>
    </row>
    <row r="93686" spans="12:13" x14ac:dyDescent="0.25">
      <c r="L93686" s="472"/>
      <c r="M93686" s="472"/>
    </row>
    <row r="93687" spans="12:13" x14ac:dyDescent="0.25">
      <c r="L93687" s="472"/>
      <c r="M93687" s="472"/>
    </row>
    <row r="93759" spans="12:13" x14ac:dyDescent="0.25">
      <c r="L93759" s="472"/>
      <c r="M93759" s="472"/>
    </row>
    <row r="93760" spans="12:13" x14ac:dyDescent="0.25">
      <c r="L93760" s="472"/>
      <c r="M93760" s="472"/>
    </row>
    <row r="93761" spans="12:13" x14ac:dyDescent="0.25">
      <c r="L93761" s="472"/>
      <c r="M93761" s="472"/>
    </row>
    <row r="93833" spans="12:13" x14ac:dyDescent="0.25">
      <c r="L93833" s="472"/>
      <c r="M93833" s="472"/>
    </row>
    <row r="93834" spans="12:13" x14ac:dyDescent="0.25">
      <c r="L93834" s="472"/>
      <c r="M93834" s="472"/>
    </row>
    <row r="93835" spans="12:13" x14ac:dyDescent="0.25">
      <c r="L93835" s="472"/>
      <c r="M93835" s="472"/>
    </row>
    <row r="93907" spans="12:13" x14ac:dyDescent="0.25">
      <c r="L93907" s="472"/>
      <c r="M93907" s="472"/>
    </row>
    <row r="93908" spans="12:13" x14ac:dyDescent="0.25">
      <c r="L93908" s="472"/>
      <c r="M93908" s="472"/>
    </row>
    <row r="93909" spans="12:13" x14ac:dyDescent="0.25">
      <c r="L93909" s="472"/>
      <c r="M93909" s="472"/>
    </row>
    <row r="93981" spans="12:13" x14ac:dyDescent="0.25">
      <c r="L93981" s="472"/>
      <c r="M93981" s="472"/>
    </row>
    <row r="93982" spans="12:13" x14ac:dyDescent="0.25">
      <c r="L93982" s="472"/>
      <c r="M93982" s="472"/>
    </row>
    <row r="93983" spans="12:13" x14ac:dyDescent="0.25">
      <c r="L93983" s="472"/>
      <c r="M93983" s="472"/>
    </row>
    <row r="94055" spans="12:13" x14ac:dyDescent="0.25">
      <c r="L94055" s="472"/>
      <c r="M94055" s="472"/>
    </row>
    <row r="94056" spans="12:13" x14ac:dyDescent="0.25">
      <c r="L94056" s="472"/>
      <c r="M94056" s="472"/>
    </row>
    <row r="94057" spans="12:13" x14ac:dyDescent="0.25">
      <c r="L94057" s="472"/>
      <c r="M94057" s="472"/>
    </row>
    <row r="94129" spans="12:13" x14ac:dyDescent="0.25">
      <c r="L94129" s="472"/>
      <c r="M94129" s="472"/>
    </row>
    <row r="94130" spans="12:13" x14ac:dyDescent="0.25">
      <c r="L94130" s="472"/>
      <c r="M94130" s="472"/>
    </row>
    <row r="94131" spans="12:13" x14ac:dyDescent="0.25">
      <c r="L94131" s="472"/>
      <c r="M94131" s="472"/>
    </row>
    <row r="94203" spans="12:13" x14ac:dyDescent="0.25">
      <c r="L94203" s="472"/>
      <c r="M94203" s="472"/>
    </row>
    <row r="94204" spans="12:13" x14ac:dyDescent="0.25">
      <c r="L94204" s="472"/>
      <c r="M94204" s="472"/>
    </row>
    <row r="94205" spans="12:13" x14ac:dyDescent="0.25">
      <c r="L94205" s="472"/>
      <c r="M94205" s="472"/>
    </row>
    <row r="94277" spans="12:13" x14ac:dyDescent="0.25">
      <c r="L94277" s="472"/>
      <c r="M94277" s="472"/>
    </row>
    <row r="94278" spans="12:13" x14ac:dyDescent="0.25">
      <c r="L94278" s="472"/>
      <c r="M94278" s="472"/>
    </row>
    <row r="94279" spans="12:13" x14ac:dyDescent="0.25">
      <c r="L94279" s="472"/>
      <c r="M94279" s="472"/>
    </row>
    <row r="94351" spans="12:13" x14ac:dyDescent="0.25">
      <c r="L94351" s="472"/>
      <c r="M94351" s="472"/>
    </row>
    <row r="94352" spans="12:13" x14ac:dyDescent="0.25">
      <c r="L94352" s="472"/>
      <c r="M94352" s="472"/>
    </row>
    <row r="94353" spans="12:13" x14ac:dyDescent="0.25">
      <c r="L94353" s="472"/>
      <c r="M94353" s="472"/>
    </row>
    <row r="94425" spans="12:13" x14ac:dyDescent="0.25">
      <c r="L94425" s="472"/>
      <c r="M94425" s="472"/>
    </row>
    <row r="94426" spans="12:13" x14ac:dyDescent="0.25">
      <c r="L94426" s="472"/>
      <c r="M94426" s="472"/>
    </row>
    <row r="94427" spans="12:13" x14ac:dyDescent="0.25">
      <c r="L94427" s="472"/>
      <c r="M94427" s="472"/>
    </row>
    <row r="94499" spans="12:13" x14ac:dyDescent="0.25">
      <c r="L94499" s="472"/>
      <c r="M94499" s="472"/>
    </row>
    <row r="94500" spans="12:13" x14ac:dyDescent="0.25">
      <c r="L94500" s="472"/>
      <c r="M94500" s="472"/>
    </row>
    <row r="94501" spans="12:13" x14ac:dyDescent="0.25">
      <c r="L94501" s="472"/>
      <c r="M94501" s="472"/>
    </row>
    <row r="94573" spans="12:13" x14ac:dyDescent="0.25">
      <c r="L94573" s="472"/>
      <c r="M94573" s="472"/>
    </row>
    <row r="94574" spans="12:13" x14ac:dyDescent="0.25">
      <c r="L94574" s="472"/>
      <c r="M94574" s="472"/>
    </row>
    <row r="94575" spans="12:13" x14ac:dyDescent="0.25">
      <c r="L94575" s="472"/>
      <c r="M94575" s="472"/>
    </row>
    <row r="94647" spans="12:13" x14ac:dyDescent="0.25">
      <c r="L94647" s="472"/>
      <c r="M94647" s="472"/>
    </row>
    <row r="94648" spans="12:13" x14ac:dyDescent="0.25">
      <c r="L94648" s="472"/>
      <c r="M94648" s="472"/>
    </row>
    <row r="94649" spans="12:13" x14ac:dyDescent="0.25">
      <c r="L94649" s="472"/>
      <c r="M94649" s="472"/>
    </row>
    <row r="94721" spans="12:13" x14ac:dyDescent="0.25">
      <c r="L94721" s="472"/>
      <c r="M94721" s="472"/>
    </row>
    <row r="94722" spans="12:13" x14ac:dyDescent="0.25">
      <c r="L94722" s="472"/>
      <c r="M94722" s="472"/>
    </row>
    <row r="94723" spans="12:13" x14ac:dyDescent="0.25">
      <c r="L94723" s="472"/>
      <c r="M94723" s="472"/>
    </row>
    <row r="94795" spans="12:13" x14ac:dyDescent="0.25">
      <c r="L94795" s="472"/>
      <c r="M94795" s="472"/>
    </row>
    <row r="94796" spans="12:13" x14ac:dyDescent="0.25">
      <c r="L94796" s="472"/>
      <c r="M94796" s="472"/>
    </row>
    <row r="94797" spans="12:13" x14ac:dyDescent="0.25">
      <c r="L94797" s="472"/>
      <c r="M94797" s="472"/>
    </row>
    <row r="94869" spans="12:13" x14ac:dyDescent="0.25">
      <c r="L94869" s="472"/>
      <c r="M94869" s="472"/>
    </row>
    <row r="94870" spans="12:13" x14ac:dyDescent="0.25">
      <c r="L94870" s="472"/>
      <c r="M94870" s="472"/>
    </row>
    <row r="94871" spans="12:13" x14ac:dyDescent="0.25">
      <c r="L94871" s="472"/>
      <c r="M94871" s="472"/>
    </row>
    <row r="94943" spans="12:13" x14ac:dyDescent="0.25">
      <c r="L94943" s="472"/>
      <c r="M94943" s="472"/>
    </row>
    <row r="94944" spans="12:13" x14ac:dyDescent="0.25">
      <c r="L94944" s="472"/>
      <c r="M94944" s="472"/>
    </row>
    <row r="94945" spans="12:13" x14ac:dyDescent="0.25">
      <c r="L94945" s="472"/>
      <c r="M94945" s="472"/>
    </row>
    <row r="95017" spans="12:13" x14ac:dyDescent="0.25">
      <c r="L95017" s="472"/>
      <c r="M95017" s="472"/>
    </row>
    <row r="95018" spans="12:13" x14ac:dyDescent="0.25">
      <c r="L95018" s="472"/>
      <c r="M95018" s="472"/>
    </row>
    <row r="95019" spans="12:13" x14ac:dyDescent="0.25">
      <c r="L95019" s="472"/>
      <c r="M95019" s="472"/>
    </row>
    <row r="95091" spans="12:13" x14ac:dyDescent="0.25">
      <c r="L95091" s="472"/>
      <c r="M95091" s="472"/>
    </row>
    <row r="95092" spans="12:13" x14ac:dyDescent="0.25">
      <c r="L95092" s="472"/>
      <c r="M95092" s="472"/>
    </row>
    <row r="95093" spans="12:13" x14ac:dyDescent="0.25">
      <c r="L95093" s="472"/>
      <c r="M95093" s="472"/>
    </row>
    <row r="95165" spans="12:13" x14ac:dyDescent="0.25">
      <c r="L95165" s="472"/>
      <c r="M95165" s="472"/>
    </row>
    <row r="95166" spans="12:13" x14ac:dyDescent="0.25">
      <c r="L95166" s="472"/>
      <c r="M95166" s="472"/>
    </row>
    <row r="95167" spans="12:13" x14ac:dyDescent="0.25">
      <c r="L95167" s="472"/>
      <c r="M95167" s="472"/>
    </row>
    <row r="95239" spans="12:13" x14ac:dyDescent="0.25">
      <c r="L95239" s="472"/>
      <c r="M95239" s="472"/>
    </row>
    <row r="95240" spans="12:13" x14ac:dyDescent="0.25">
      <c r="L95240" s="472"/>
      <c r="M95240" s="472"/>
    </row>
    <row r="95241" spans="12:13" x14ac:dyDescent="0.25">
      <c r="L95241" s="472"/>
      <c r="M95241" s="472"/>
    </row>
    <row r="95313" spans="12:13" x14ac:dyDescent="0.25">
      <c r="L95313" s="472"/>
      <c r="M95313" s="472"/>
    </row>
    <row r="95314" spans="12:13" x14ac:dyDescent="0.25">
      <c r="L95314" s="472"/>
      <c r="M95314" s="472"/>
    </row>
    <row r="95315" spans="12:13" x14ac:dyDescent="0.25">
      <c r="L95315" s="472"/>
      <c r="M95315" s="472"/>
    </row>
    <row r="95387" spans="12:13" x14ac:dyDescent="0.25">
      <c r="L95387" s="472"/>
      <c r="M95387" s="472"/>
    </row>
    <row r="95388" spans="12:13" x14ac:dyDescent="0.25">
      <c r="L95388" s="472"/>
      <c r="M95388" s="472"/>
    </row>
    <row r="95389" spans="12:13" x14ac:dyDescent="0.25">
      <c r="L95389" s="472"/>
      <c r="M95389" s="472"/>
    </row>
    <row r="95461" spans="12:13" x14ac:dyDescent="0.25">
      <c r="L95461" s="472"/>
      <c r="M95461" s="472"/>
    </row>
    <row r="95462" spans="12:13" x14ac:dyDescent="0.25">
      <c r="L95462" s="472"/>
      <c r="M95462" s="472"/>
    </row>
    <row r="95463" spans="12:13" x14ac:dyDescent="0.25">
      <c r="L95463" s="472"/>
      <c r="M95463" s="472"/>
    </row>
    <row r="95535" spans="12:13" x14ac:dyDescent="0.25">
      <c r="L95535" s="472"/>
      <c r="M95535" s="472"/>
    </row>
    <row r="95536" spans="12:13" x14ac:dyDescent="0.25">
      <c r="L95536" s="472"/>
      <c r="M95536" s="472"/>
    </row>
    <row r="95537" spans="12:13" x14ac:dyDescent="0.25">
      <c r="L95537" s="472"/>
      <c r="M95537" s="472"/>
    </row>
    <row r="95609" spans="12:13" x14ac:dyDescent="0.25">
      <c r="L95609" s="472"/>
      <c r="M95609" s="472"/>
    </row>
    <row r="95610" spans="12:13" x14ac:dyDescent="0.25">
      <c r="L95610" s="472"/>
      <c r="M95610" s="472"/>
    </row>
    <row r="95611" spans="12:13" x14ac:dyDescent="0.25">
      <c r="L95611" s="472"/>
      <c r="M95611" s="472"/>
    </row>
    <row r="95683" spans="12:13" x14ac:dyDescent="0.25">
      <c r="L95683" s="472"/>
      <c r="M95683" s="472"/>
    </row>
    <row r="95684" spans="12:13" x14ac:dyDescent="0.25">
      <c r="L95684" s="472"/>
      <c r="M95684" s="472"/>
    </row>
    <row r="95685" spans="12:13" x14ac:dyDescent="0.25">
      <c r="L95685" s="472"/>
      <c r="M95685" s="472"/>
    </row>
    <row r="95757" spans="12:13" x14ac:dyDescent="0.25">
      <c r="L95757" s="472"/>
      <c r="M95757" s="472"/>
    </row>
    <row r="95758" spans="12:13" x14ac:dyDescent="0.25">
      <c r="L95758" s="472"/>
      <c r="M95758" s="472"/>
    </row>
    <row r="95759" spans="12:13" x14ac:dyDescent="0.25">
      <c r="L95759" s="472"/>
      <c r="M95759" s="472"/>
    </row>
    <row r="95831" spans="12:13" x14ac:dyDescent="0.25">
      <c r="L95831" s="472"/>
      <c r="M95831" s="472"/>
    </row>
    <row r="95832" spans="12:13" x14ac:dyDescent="0.25">
      <c r="L95832" s="472"/>
      <c r="M95832" s="472"/>
    </row>
    <row r="95833" spans="12:13" x14ac:dyDescent="0.25">
      <c r="L95833" s="472"/>
      <c r="M95833" s="472"/>
    </row>
    <row r="95905" spans="12:13" x14ac:dyDescent="0.25">
      <c r="L95905" s="472"/>
      <c r="M95905" s="472"/>
    </row>
    <row r="95906" spans="12:13" x14ac:dyDescent="0.25">
      <c r="L95906" s="472"/>
      <c r="M95906" s="472"/>
    </row>
    <row r="95907" spans="12:13" x14ac:dyDescent="0.25">
      <c r="L95907" s="472"/>
      <c r="M95907" s="472"/>
    </row>
    <row r="95979" spans="12:13" x14ac:dyDescent="0.25">
      <c r="L95979" s="472"/>
      <c r="M95979" s="472"/>
    </row>
    <row r="95980" spans="12:13" x14ac:dyDescent="0.25">
      <c r="L95980" s="472"/>
      <c r="M95980" s="472"/>
    </row>
    <row r="95981" spans="12:13" x14ac:dyDescent="0.25">
      <c r="L95981" s="472"/>
      <c r="M95981" s="472"/>
    </row>
    <row r="96053" spans="12:13" x14ac:dyDescent="0.25">
      <c r="L96053" s="472"/>
      <c r="M96053" s="472"/>
    </row>
    <row r="96054" spans="12:13" x14ac:dyDescent="0.25">
      <c r="L96054" s="472"/>
      <c r="M96054" s="472"/>
    </row>
    <row r="96055" spans="12:13" x14ac:dyDescent="0.25">
      <c r="L96055" s="472"/>
      <c r="M96055" s="472"/>
    </row>
    <row r="96127" spans="12:13" x14ac:dyDescent="0.25">
      <c r="L96127" s="472"/>
      <c r="M96127" s="472"/>
    </row>
    <row r="96128" spans="12:13" x14ac:dyDescent="0.25">
      <c r="L96128" s="472"/>
      <c r="M96128" s="472"/>
    </row>
    <row r="96129" spans="12:13" x14ac:dyDescent="0.25">
      <c r="L96129" s="472"/>
      <c r="M96129" s="472"/>
    </row>
    <row r="96201" spans="12:13" x14ac:dyDescent="0.25">
      <c r="L96201" s="472"/>
      <c r="M96201" s="472"/>
    </row>
    <row r="96202" spans="12:13" x14ac:dyDescent="0.25">
      <c r="L96202" s="472"/>
      <c r="M96202" s="472"/>
    </row>
    <row r="96203" spans="12:13" x14ac:dyDescent="0.25">
      <c r="L96203" s="472"/>
      <c r="M96203" s="472"/>
    </row>
    <row r="96275" spans="12:13" x14ac:dyDescent="0.25">
      <c r="L96275" s="472"/>
      <c r="M96275" s="472"/>
    </row>
    <row r="96276" spans="12:13" x14ac:dyDescent="0.25">
      <c r="L96276" s="472"/>
      <c r="M96276" s="472"/>
    </row>
    <row r="96277" spans="12:13" x14ac:dyDescent="0.25">
      <c r="L96277" s="472"/>
      <c r="M96277" s="472"/>
    </row>
    <row r="96349" spans="12:13" x14ac:dyDescent="0.25">
      <c r="L96349" s="472"/>
      <c r="M96349" s="472"/>
    </row>
    <row r="96350" spans="12:13" x14ac:dyDescent="0.25">
      <c r="L96350" s="472"/>
      <c r="M96350" s="472"/>
    </row>
    <row r="96351" spans="12:13" x14ac:dyDescent="0.25">
      <c r="L96351" s="472"/>
      <c r="M96351" s="472"/>
    </row>
    <row r="96423" spans="12:13" x14ac:dyDescent="0.25">
      <c r="L96423" s="472"/>
      <c r="M96423" s="472"/>
    </row>
    <row r="96424" spans="12:13" x14ac:dyDescent="0.25">
      <c r="L96424" s="472"/>
      <c r="M96424" s="472"/>
    </row>
    <row r="96425" spans="12:13" x14ac:dyDescent="0.25">
      <c r="L96425" s="472"/>
      <c r="M96425" s="472"/>
    </row>
    <row r="96497" spans="12:13" x14ac:dyDescent="0.25">
      <c r="L96497" s="472"/>
      <c r="M96497" s="472"/>
    </row>
    <row r="96498" spans="12:13" x14ac:dyDescent="0.25">
      <c r="L96498" s="472"/>
      <c r="M96498" s="472"/>
    </row>
    <row r="96499" spans="12:13" x14ac:dyDescent="0.25">
      <c r="L96499" s="472"/>
      <c r="M96499" s="472"/>
    </row>
    <row r="96571" spans="12:13" x14ac:dyDescent="0.25">
      <c r="L96571" s="472"/>
      <c r="M96571" s="472"/>
    </row>
    <row r="96572" spans="12:13" x14ac:dyDescent="0.25">
      <c r="L96572" s="472"/>
      <c r="M96572" s="472"/>
    </row>
    <row r="96573" spans="12:13" x14ac:dyDescent="0.25">
      <c r="L96573" s="472"/>
      <c r="M96573" s="472"/>
    </row>
    <row r="96645" spans="12:13" x14ac:dyDescent="0.25">
      <c r="L96645" s="472"/>
      <c r="M96645" s="472"/>
    </row>
    <row r="96646" spans="12:13" x14ac:dyDescent="0.25">
      <c r="L96646" s="472"/>
      <c r="M96646" s="472"/>
    </row>
    <row r="96647" spans="12:13" x14ac:dyDescent="0.25">
      <c r="L96647" s="472"/>
      <c r="M96647" s="472"/>
    </row>
    <row r="96719" spans="12:13" x14ac:dyDescent="0.25">
      <c r="L96719" s="472"/>
      <c r="M96719" s="472"/>
    </row>
    <row r="96720" spans="12:13" x14ac:dyDescent="0.25">
      <c r="L96720" s="472"/>
      <c r="M96720" s="472"/>
    </row>
    <row r="96721" spans="12:13" x14ac:dyDescent="0.25">
      <c r="L96721" s="472"/>
      <c r="M96721" s="472"/>
    </row>
    <row r="96793" spans="12:13" x14ac:dyDescent="0.25">
      <c r="L96793" s="472"/>
      <c r="M96793" s="472"/>
    </row>
    <row r="96794" spans="12:13" x14ac:dyDescent="0.25">
      <c r="L96794" s="472"/>
      <c r="M96794" s="472"/>
    </row>
    <row r="96795" spans="12:13" x14ac:dyDescent="0.25">
      <c r="L96795" s="472"/>
      <c r="M96795" s="472"/>
    </row>
    <row r="96867" spans="12:13" x14ac:dyDescent="0.25">
      <c r="L96867" s="472"/>
      <c r="M96867" s="472"/>
    </row>
    <row r="96868" spans="12:13" x14ac:dyDescent="0.25">
      <c r="L96868" s="472"/>
      <c r="M96868" s="472"/>
    </row>
    <row r="96869" spans="12:13" x14ac:dyDescent="0.25">
      <c r="L96869" s="472"/>
      <c r="M96869" s="472"/>
    </row>
    <row r="96941" spans="12:13" x14ac:dyDescent="0.25">
      <c r="L96941" s="472"/>
      <c r="M96941" s="472"/>
    </row>
    <row r="96942" spans="12:13" x14ac:dyDescent="0.25">
      <c r="L96942" s="472"/>
      <c r="M96942" s="472"/>
    </row>
    <row r="96943" spans="12:13" x14ac:dyDescent="0.25">
      <c r="L96943" s="472"/>
      <c r="M96943" s="472"/>
    </row>
    <row r="97015" spans="12:13" x14ac:dyDescent="0.25">
      <c r="L97015" s="472"/>
      <c r="M97015" s="472"/>
    </row>
    <row r="97016" spans="12:13" x14ac:dyDescent="0.25">
      <c r="L97016" s="472"/>
      <c r="M97016" s="472"/>
    </row>
    <row r="97017" spans="12:13" x14ac:dyDescent="0.25">
      <c r="L97017" s="472"/>
      <c r="M97017" s="472"/>
    </row>
    <row r="97089" spans="12:13" x14ac:dyDescent="0.25">
      <c r="L97089" s="472"/>
      <c r="M97089" s="472"/>
    </row>
    <row r="97090" spans="12:13" x14ac:dyDescent="0.25">
      <c r="L97090" s="472"/>
      <c r="M97090" s="472"/>
    </row>
    <row r="97091" spans="12:13" x14ac:dyDescent="0.25">
      <c r="L97091" s="472"/>
      <c r="M97091" s="472"/>
    </row>
    <row r="97163" spans="12:13" x14ac:dyDescent="0.25">
      <c r="L97163" s="472"/>
      <c r="M97163" s="472"/>
    </row>
    <row r="97164" spans="12:13" x14ac:dyDescent="0.25">
      <c r="L97164" s="472"/>
      <c r="M97164" s="472"/>
    </row>
    <row r="97165" spans="12:13" x14ac:dyDescent="0.25">
      <c r="L97165" s="472"/>
      <c r="M97165" s="472"/>
    </row>
    <row r="97237" spans="12:13" x14ac:dyDescent="0.25">
      <c r="L97237" s="472"/>
      <c r="M97237" s="472"/>
    </row>
    <row r="97238" spans="12:13" x14ac:dyDescent="0.25">
      <c r="L97238" s="472"/>
      <c r="M97238" s="472"/>
    </row>
    <row r="97239" spans="12:13" x14ac:dyDescent="0.25">
      <c r="L97239" s="472"/>
      <c r="M97239" s="472"/>
    </row>
    <row r="97311" spans="12:13" x14ac:dyDescent="0.25">
      <c r="L97311" s="472"/>
      <c r="M97311" s="472"/>
    </row>
    <row r="97312" spans="12:13" x14ac:dyDescent="0.25">
      <c r="L97312" s="472"/>
      <c r="M97312" s="472"/>
    </row>
    <row r="97313" spans="12:13" x14ac:dyDescent="0.25">
      <c r="L97313" s="472"/>
      <c r="M97313" s="472"/>
    </row>
    <row r="97385" spans="12:13" x14ac:dyDescent="0.25">
      <c r="L97385" s="472"/>
      <c r="M97385" s="472"/>
    </row>
    <row r="97386" spans="12:13" x14ac:dyDescent="0.25">
      <c r="L97386" s="472"/>
      <c r="M97386" s="472"/>
    </row>
    <row r="97387" spans="12:13" x14ac:dyDescent="0.25">
      <c r="L97387" s="472"/>
      <c r="M97387" s="472"/>
    </row>
    <row r="97459" spans="12:13" x14ac:dyDescent="0.25">
      <c r="L97459" s="472"/>
      <c r="M97459" s="472"/>
    </row>
    <row r="97460" spans="12:13" x14ac:dyDescent="0.25">
      <c r="L97460" s="472"/>
      <c r="M97460" s="472"/>
    </row>
    <row r="97461" spans="12:13" x14ac:dyDescent="0.25">
      <c r="L97461" s="472"/>
      <c r="M97461" s="472"/>
    </row>
    <row r="97533" spans="12:13" x14ac:dyDescent="0.25">
      <c r="L97533" s="472"/>
      <c r="M97533" s="472"/>
    </row>
    <row r="97534" spans="12:13" x14ac:dyDescent="0.25">
      <c r="L97534" s="472"/>
      <c r="M97534" s="472"/>
    </row>
    <row r="97535" spans="12:13" x14ac:dyDescent="0.25">
      <c r="L97535" s="472"/>
      <c r="M97535" s="472"/>
    </row>
    <row r="97607" spans="12:13" x14ac:dyDescent="0.25">
      <c r="L97607" s="472"/>
      <c r="M97607" s="472"/>
    </row>
    <row r="97608" spans="12:13" x14ac:dyDescent="0.25">
      <c r="L97608" s="472"/>
      <c r="M97608" s="472"/>
    </row>
    <row r="97609" spans="12:13" x14ac:dyDescent="0.25">
      <c r="L97609" s="472"/>
      <c r="M97609" s="472"/>
    </row>
    <row r="97681" spans="12:13" x14ac:dyDescent="0.25">
      <c r="L97681" s="472"/>
      <c r="M97681" s="472"/>
    </row>
    <row r="97682" spans="12:13" x14ac:dyDescent="0.25">
      <c r="L97682" s="472"/>
      <c r="M97682" s="472"/>
    </row>
    <row r="97683" spans="12:13" x14ac:dyDescent="0.25">
      <c r="L97683" s="472"/>
      <c r="M97683" s="472"/>
    </row>
    <row r="97755" spans="12:13" x14ac:dyDescent="0.25">
      <c r="L97755" s="472"/>
      <c r="M97755" s="472"/>
    </row>
    <row r="97756" spans="12:13" x14ac:dyDescent="0.25">
      <c r="L97756" s="472"/>
      <c r="M97756" s="472"/>
    </row>
    <row r="97757" spans="12:13" x14ac:dyDescent="0.25">
      <c r="L97757" s="472"/>
      <c r="M97757" s="472"/>
    </row>
    <row r="97829" spans="12:13" x14ac:dyDescent="0.25">
      <c r="L97829" s="472"/>
      <c r="M97829" s="472"/>
    </row>
    <row r="97830" spans="12:13" x14ac:dyDescent="0.25">
      <c r="L97830" s="472"/>
      <c r="M97830" s="472"/>
    </row>
    <row r="97831" spans="12:13" x14ac:dyDescent="0.25">
      <c r="L97831" s="472"/>
      <c r="M97831" s="472"/>
    </row>
    <row r="97903" spans="12:13" x14ac:dyDescent="0.25">
      <c r="L97903" s="472"/>
      <c r="M97903" s="472"/>
    </row>
    <row r="97904" spans="12:13" x14ac:dyDescent="0.25">
      <c r="L97904" s="472"/>
      <c r="M97904" s="472"/>
    </row>
    <row r="97905" spans="12:13" x14ac:dyDescent="0.25">
      <c r="L97905" s="472"/>
      <c r="M97905" s="472"/>
    </row>
    <row r="97977" spans="12:13" x14ac:dyDescent="0.25">
      <c r="L97977" s="472"/>
      <c r="M97977" s="472"/>
    </row>
    <row r="97978" spans="12:13" x14ac:dyDescent="0.25">
      <c r="L97978" s="472"/>
      <c r="M97978" s="472"/>
    </row>
    <row r="97979" spans="12:13" x14ac:dyDescent="0.25">
      <c r="L97979" s="472"/>
      <c r="M97979" s="472"/>
    </row>
    <row r="98051" spans="12:13" x14ac:dyDescent="0.25">
      <c r="L98051" s="472"/>
      <c r="M98051" s="472"/>
    </row>
    <row r="98052" spans="12:13" x14ac:dyDescent="0.25">
      <c r="L98052" s="472"/>
      <c r="M98052" s="472"/>
    </row>
    <row r="98053" spans="12:13" x14ac:dyDescent="0.25">
      <c r="L98053" s="472"/>
      <c r="M98053" s="472"/>
    </row>
    <row r="98125" spans="12:13" x14ac:dyDescent="0.25">
      <c r="L98125" s="472"/>
      <c r="M98125" s="472"/>
    </row>
    <row r="98126" spans="12:13" x14ac:dyDescent="0.25">
      <c r="L98126" s="472"/>
      <c r="M98126" s="472"/>
    </row>
    <row r="98127" spans="12:13" x14ac:dyDescent="0.25">
      <c r="L98127" s="472"/>
      <c r="M98127" s="472"/>
    </row>
    <row r="98199" spans="12:13" x14ac:dyDescent="0.25">
      <c r="L98199" s="472"/>
      <c r="M98199" s="472"/>
    </row>
    <row r="98200" spans="12:13" x14ac:dyDescent="0.25">
      <c r="L98200" s="472"/>
      <c r="M98200" s="472"/>
    </row>
    <row r="98201" spans="12:13" x14ac:dyDescent="0.25">
      <c r="L98201" s="472"/>
      <c r="M98201" s="472"/>
    </row>
    <row r="98273" spans="12:13" x14ac:dyDescent="0.25">
      <c r="L98273" s="472"/>
      <c r="M98273" s="472"/>
    </row>
    <row r="98274" spans="12:13" x14ac:dyDescent="0.25">
      <c r="L98274" s="472"/>
      <c r="M98274" s="472"/>
    </row>
    <row r="98275" spans="12:13" x14ac:dyDescent="0.25">
      <c r="L98275" s="472"/>
      <c r="M98275" s="472"/>
    </row>
    <row r="98347" spans="12:13" x14ac:dyDescent="0.25">
      <c r="L98347" s="472"/>
      <c r="M98347" s="472"/>
    </row>
    <row r="98348" spans="12:13" x14ac:dyDescent="0.25">
      <c r="L98348" s="472"/>
      <c r="M98348" s="472"/>
    </row>
    <row r="98349" spans="12:13" x14ac:dyDescent="0.25">
      <c r="L98349" s="472"/>
      <c r="M98349" s="472"/>
    </row>
    <row r="98421" spans="12:13" x14ac:dyDescent="0.25">
      <c r="L98421" s="472"/>
      <c r="M98421" s="472"/>
    </row>
    <row r="98422" spans="12:13" x14ac:dyDescent="0.25">
      <c r="L98422" s="472"/>
      <c r="M98422" s="472"/>
    </row>
    <row r="98423" spans="12:13" x14ac:dyDescent="0.25">
      <c r="L98423" s="472"/>
      <c r="M98423" s="472"/>
    </row>
    <row r="98495" spans="12:13" x14ac:dyDescent="0.25">
      <c r="L98495" s="472"/>
      <c r="M98495" s="472"/>
    </row>
    <row r="98496" spans="12:13" x14ac:dyDescent="0.25">
      <c r="L98496" s="472"/>
      <c r="M98496" s="472"/>
    </row>
    <row r="98497" spans="12:13" x14ac:dyDescent="0.25">
      <c r="L98497" s="472"/>
      <c r="M98497" s="472"/>
    </row>
    <row r="98569" spans="12:13" x14ac:dyDescent="0.25">
      <c r="L98569" s="472"/>
      <c r="M98569" s="472"/>
    </row>
    <row r="98570" spans="12:13" x14ac:dyDescent="0.25">
      <c r="L98570" s="472"/>
      <c r="M98570" s="472"/>
    </row>
    <row r="98571" spans="12:13" x14ac:dyDescent="0.25">
      <c r="L98571" s="472"/>
      <c r="M98571" s="472"/>
    </row>
    <row r="98643" spans="12:13" x14ac:dyDescent="0.25">
      <c r="L98643" s="472"/>
      <c r="M98643" s="472"/>
    </row>
    <row r="98644" spans="12:13" x14ac:dyDescent="0.25">
      <c r="L98644" s="472"/>
      <c r="M98644" s="472"/>
    </row>
    <row r="98645" spans="12:13" x14ac:dyDescent="0.25">
      <c r="L98645" s="472"/>
      <c r="M98645" s="472"/>
    </row>
    <row r="98717" spans="12:13" x14ac:dyDescent="0.25">
      <c r="L98717" s="472"/>
      <c r="M98717" s="472"/>
    </row>
    <row r="98718" spans="12:13" x14ac:dyDescent="0.25">
      <c r="L98718" s="472"/>
      <c r="M98718" s="472"/>
    </row>
    <row r="98719" spans="12:13" x14ac:dyDescent="0.25">
      <c r="L98719" s="472"/>
      <c r="M98719" s="472"/>
    </row>
    <row r="98791" spans="12:13" x14ac:dyDescent="0.25">
      <c r="L98791" s="472"/>
      <c r="M98791" s="472"/>
    </row>
    <row r="98792" spans="12:13" x14ac:dyDescent="0.25">
      <c r="L98792" s="472"/>
      <c r="M98792" s="472"/>
    </row>
    <row r="98793" spans="12:13" x14ac:dyDescent="0.25">
      <c r="L98793" s="472"/>
      <c r="M98793" s="472"/>
    </row>
    <row r="98865" spans="12:13" x14ac:dyDescent="0.25">
      <c r="L98865" s="472"/>
      <c r="M98865" s="472"/>
    </row>
    <row r="98866" spans="12:13" x14ac:dyDescent="0.25">
      <c r="L98866" s="472"/>
      <c r="M98866" s="472"/>
    </row>
    <row r="98867" spans="12:13" x14ac:dyDescent="0.25">
      <c r="L98867" s="472"/>
      <c r="M98867" s="472"/>
    </row>
    <row r="98939" spans="12:13" x14ac:dyDescent="0.25">
      <c r="L98939" s="472"/>
      <c r="M98939" s="472"/>
    </row>
    <row r="98940" spans="12:13" x14ac:dyDescent="0.25">
      <c r="L98940" s="472"/>
      <c r="M98940" s="472"/>
    </row>
    <row r="98941" spans="12:13" x14ac:dyDescent="0.25">
      <c r="L98941" s="472"/>
      <c r="M98941" s="472"/>
    </row>
    <row r="99013" spans="12:13" x14ac:dyDescent="0.25">
      <c r="L99013" s="472"/>
      <c r="M99013" s="472"/>
    </row>
    <row r="99014" spans="12:13" x14ac:dyDescent="0.25">
      <c r="L99014" s="472"/>
      <c r="M99014" s="472"/>
    </row>
    <row r="99015" spans="12:13" x14ac:dyDescent="0.25">
      <c r="L99015" s="472"/>
      <c r="M99015" s="472"/>
    </row>
    <row r="99087" spans="12:13" x14ac:dyDescent="0.25">
      <c r="L99087" s="472"/>
      <c r="M99087" s="472"/>
    </row>
    <row r="99088" spans="12:13" x14ac:dyDescent="0.25">
      <c r="L99088" s="472"/>
      <c r="M99088" s="472"/>
    </row>
    <row r="99089" spans="12:13" x14ac:dyDescent="0.25">
      <c r="L99089" s="472"/>
      <c r="M99089" s="472"/>
    </row>
    <row r="99161" spans="12:13" x14ac:dyDescent="0.25">
      <c r="L99161" s="472"/>
      <c r="M99161" s="472"/>
    </row>
    <row r="99162" spans="12:13" x14ac:dyDescent="0.25">
      <c r="L99162" s="472"/>
      <c r="M99162" s="472"/>
    </row>
    <row r="99163" spans="12:13" x14ac:dyDescent="0.25">
      <c r="L99163" s="472"/>
      <c r="M99163" s="472"/>
    </row>
    <row r="99235" spans="12:13" x14ac:dyDescent="0.25">
      <c r="L99235" s="472"/>
      <c r="M99235" s="472"/>
    </row>
    <row r="99236" spans="12:13" x14ac:dyDescent="0.25">
      <c r="L99236" s="472"/>
      <c r="M99236" s="472"/>
    </row>
    <row r="99237" spans="12:13" x14ac:dyDescent="0.25">
      <c r="L99237" s="472"/>
      <c r="M99237" s="472"/>
    </row>
    <row r="99309" spans="12:13" x14ac:dyDescent="0.25">
      <c r="L99309" s="472"/>
      <c r="M99309" s="472"/>
    </row>
    <row r="99310" spans="12:13" x14ac:dyDescent="0.25">
      <c r="L99310" s="472"/>
      <c r="M99310" s="472"/>
    </row>
    <row r="99311" spans="12:13" x14ac:dyDescent="0.25">
      <c r="L99311" s="472"/>
      <c r="M99311" s="472"/>
    </row>
    <row r="99383" spans="12:13" x14ac:dyDescent="0.25">
      <c r="L99383" s="472"/>
      <c r="M99383" s="472"/>
    </row>
    <row r="99384" spans="12:13" x14ac:dyDescent="0.25">
      <c r="L99384" s="472"/>
      <c r="M99384" s="472"/>
    </row>
    <row r="99385" spans="12:13" x14ac:dyDescent="0.25">
      <c r="L99385" s="472"/>
      <c r="M99385" s="472"/>
    </row>
    <row r="99457" spans="12:13" x14ac:dyDescent="0.25">
      <c r="L99457" s="472"/>
      <c r="M99457" s="472"/>
    </row>
    <row r="99458" spans="12:13" x14ac:dyDescent="0.25">
      <c r="L99458" s="472"/>
      <c r="M99458" s="472"/>
    </row>
    <row r="99459" spans="12:13" x14ac:dyDescent="0.25">
      <c r="L99459" s="472"/>
      <c r="M99459" s="472"/>
    </row>
    <row r="99531" spans="12:13" x14ac:dyDescent="0.25">
      <c r="L99531" s="472"/>
      <c r="M99531" s="472"/>
    </row>
    <row r="99532" spans="12:13" x14ac:dyDescent="0.25">
      <c r="L99532" s="472"/>
      <c r="M99532" s="472"/>
    </row>
    <row r="99533" spans="12:13" x14ac:dyDescent="0.25">
      <c r="L99533" s="472"/>
      <c r="M99533" s="472"/>
    </row>
    <row r="99605" spans="12:13" x14ac:dyDescent="0.25">
      <c r="L99605" s="472"/>
      <c r="M99605" s="472"/>
    </row>
    <row r="99606" spans="12:13" x14ac:dyDescent="0.25">
      <c r="L99606" s="472"/>
      <c r="M99606" s="472"/>
    </row>
    <row r="99607" spans="12:13" x14ac:dyDescent="0.25">
      <c r="L99607" s="472"/>
      <c r="M99607" s="472"/>
    </row>
    <row r="99679" spans="12:13" x14ac:dyDescent="0.25">
      <c r="L99679" s="472"/>
      <c r="M99679" s="472"/>
    </row>
    <row r="99680" spans="12:13" x14ac:dyDescent="0.25">
      <c r="L99680" s="472"/>
      <c r="M99680" s="472"/>
    </row>
    <row r="99681" spans="12:13" x14ac:dyDescent="0.25">
      <c r="L99681" s="472"/>
      <c r="M99681" s="472"/>
    </row>
    <row r="99753" spans="12:13" x14ac:dyDescent="0.25">
      <c r="L99753" s="472"/>
      <c r="M99753" s="472"/>
    </row>
    <row r="99754" spans="12:13" x14ac:dyDescent="0.25">
      <c r="L99754" s="472"/>
      <c r="M99754" s="472"/>
    </row>
    <row r="99755" spans="12:13" x14ac:dyDescent="0.25">
      <c r="L99755" s="472"/>
      <c r="M99755" s="472"/>
    </row>
    <row r="99827" spans="12:13" x14ac:dyDescent="0.25">
      <c r="L99827" s="472"/>
      <c r="M99827" s="472"/>
    </row>
    <row r="99828" spans="12:13" x14ac:dyDescent="0.25">
      <c r="L99828" s="472"/>
      <c r="M99828" s="472"/>
    </row>
    <row r="99829" spans="12:13" x14ac:dyDescent="0.25">
      <c r="L99829" s="472"/>
      <c r="M99829" s="472"/>
    </row>
    <row r="99901" spans="12:13" x14ac:dyDescent="0.25">
      <c r="L99901" s="472"/>
      <c r="M99901" s="472"/>
    </row>
    <row r="99902" spans="12:13" x14ac:dyDescent="0.25">
      <c r="L99902" s="472"/>
      <c r="M99902" s="472"/>
    </row>
    <row r="99903" spans="12:13" x14ac:dyDescent="0.25">
      <c r="L99903" s="472"/>
      <c r="M99903" s="472"/>
    </row>
    <row r="99975" spans="12:13" x14ac:dyDescent="0.25">
      <c r="L99975" s="472"/>
      <c r="M99975" s="472"/>
    </row>
    <row r="99976" spans="12:13" x14ac:dyDescent="0.25">
      <c r="L99976" s="472"/>
      <c r="M99976" s="472"/>
    </row>
    <row r="99977" spans="12:13" x14ac:dyDescent="0.25">
      <c r="L99977" s="472"/>
      <c r="M99977" s="472"/>
    </row>
    <row r="100049" spans="12:13" x14ac:dyDescent="0.25">
      <c r="L100049" s="472"/>
      <c r="M100049" s="472"/>
    </row>
    <row r="100050" spans="12:13" x14ac:dyDescent="0.25">
      <c r="L100050" s="472"/>
      <c r="M100050" s="472"/>
    </row>
    <row r="100051" spans="12:13" x14ac:dyDescent="0.25">
      <c r="L100051" s="472"/>
      <c r="M100051" s="472"/>
    </row>
    <row r="100123" spans="12:13" x14ac:dyDescent="0.25">
      <c r="L100123" s="472"/>
      <c r="M100123" s="472"/>
    </row>
    <row r="100124" spans="12:13" x14ac:dyDescent="0.25">
      <c r="L100124" s="472"/>
      <c r="M100124" s="472"/>
    </row>
    <row r="100125" spans="12:13" x14ac:dyDescent="0.25">
      <c r="L100125" s="472"/>
      <c r="M100125" s="472"/>
    </row>
    <row r="100197" spans="12:13" x14ac:dyDescent="0.25">
      <c r="L100197" s="472"/>
      <c r="M100197" s="472"/>
    </row>
    <row r="100198" spans="12:13" x14ac:dyDescent="0.25">
      <c r="L100198" s="472"/>
      <c r="M100198" s="472"/>
    </row>
    <row r="100199" spans="12:13" x14ac:dyDescent="0.25">
      <c r="L100199" s="472"/>
      <c r="M100199" s="472"/>
    </row>
    <row r="100271" spans="12:13" x14ac:dyDescent="0.25">
      <c r="L100271" s="472"/>
      <c r="M100271" s="472"/>
    </row>
    <row r="100272" spans="12:13" x14ac:dyDescent="0.25">
      <c r="L100272" s="472"/>
      <c r="M100272" s="472"/>
    </row>
    <row r="100273" spans="12:13" x14ac:dyDescent="0.25">
      <c r="L100273" s="472"/>
      <c r="M100273" s="472"/>
    </row>
    <row r="100345" spans="12:13" x14ac:dyDescent="0.25">
      <c r="L100345" s="472"/>
      <c r="M100345" s="472"/>
    </row>
    <row r="100346" spans="12:13" x14ac:dyDescent="0.25">
      <c r="L100346" s="472"/>
      <c r="M100346" s="472"/>
    </row>
    <row r="100347" spans="12:13" x14ac:dyDescent="0.25">
      <c r="L100347" s="472"/>
      <c r="M100347" s="472"/>
    </row>
    <row r="100419" spans="12:13" x14ac:dyDescent="0.25">
      <c r="L100419" s="472"/>
      <c r="M100419" s="472"/>
    </row>
    <row r="100420" spans="12:13" x14ac:dyDescent="0.25">
      <c r="L100420" s="472"/>
      <c r="M100420" s="472"/>
    </row>
    <row r="100421" spans="12:13" x14ac:dyDescent="0.25">
      <c r="L100421" s="472"/>
      <c r="M100421" s="472"/>
    </row>
    <row r="100493" spans="12:13" x14ac:dyDescent="0.25">
      <c r="L100493" s="472"/>
      <c r="M100493" s="472"/>
    </row>
    <row r="100494" spans="12:13" x14ac:dyDescent="0.25">
      <c r="L100494" s="472"/>
      <c r="M100494" s="472"/>
    </row>
    <row r="100495" spans="12:13" x14ac:dyDescent="0.25">
      <c r="L100495" s="472"/>
      <c r="M100495" s="472"/>
    </row>
    <row r="100567" spans="12:13" x14ac:dyDescent="0.25">
      <c r="L100567" s="472"/>
      <c r="M100567" s="472"/>
    </row>
    <row r="100568" spans="12:13" x14ac:dyDescent="0.25">
      <c r="L100568" s="472"/>
      <c r="M100568" s="472"/>
    </row>
    <row r="100569" spans="12:13" x14ac:dyDescent="0.25">
      <c r="L100569" s="472"/>
      <c r="M100569" s="472"/>
    </row>
    <row r="100641" spans="12:13" x14ac:dyDescent="0.25">
      <c r="L100641" s="472"/>
      <c r="M100641" s="472"/>
    </row>
    <row r="100642" spans="12:13" x14ac:dyDescent="0.25">
      <c r="L100642" s="472"/>
      <c r="M100642" s="472"/>
    </row>
    <row r="100643" spans="12:13" x14ac:dyDescent="0.25">
      <c r="L100643" s="472"/>
      <c r="M100643" s="472"/>
    </row>
    <row r="100715" spans="12:13" x14ac:dyDescent="0.25">
      <c r="L100715" s="472"/>
      <c r="M100715" s="472"/>
    </row>
    <row r="100716" spans="12:13" x14ac:dyDescent="0.25">
      <c r="L100716" s="472"/>
      <c r="M100716" s="472"/>
    </row>
    <row r="100717" spans="12:13" x14ac:dyDescent="0.25">
      <c r="L100717" s="472"/>
      <c r="M100717" s="472"/>
    </row>
    <row r="100789" spans="12:13" x14ac:dyDescent="0.25">
      <c r="L100789" s="472"/>
      <c r="M100789" s="472"/>
    </row>
    <row r="100790" spans="12:13" x14ac:dyDescent="0.25">
      <c r="L100790" s="472"/>
      <c r="M100790" s="472"/>
    </row>
    <row r="100791" spans="12:13" x14ac:dyDescent="0.25">
      <c r="L100791" s="472"/>
      <c r="M100791" s="472"/>
    </row>
    <row r="100863" spans="12:13" x14ac:dyDescent="0.25">
      <c r="L100863" s="472"/>
      <c r="M100863" s="472"/>
    </row>
    <row r="100864" spans="12:13" x14ac:dyDescent="0.25">
      <c r="L100864" s="472"/>
      <c r="M100864" s="472"/>
    </row>
    <row r="100865" spans="12:13" x14ac:dyDescent="0.25">
      <c r="L100865" s="472"/>
      <c r="M100865" s="472"/>
    </row>
    <row r="100937" spans="12:13" x14ac:dyDescent="0.25">
      <c r="L100937" s="472"/>
      <c r="M100937" s="472"/>
    </row>
    <row r="100938" spans="12:13" x14ac:dyDescent="0.25">
      <c r="L100938" s="472"/>
      <c r="M100938" s="472"/>
    </row>
    <row r="100939" spans="12:13" x14ac:dyDescent="0.25">
      <c r="L100939" s="472"/>
      <c r="M100939" s="472"/>
    </row>
    <row r="101011" spans="12:13" x14ac:dyDescent="0.25">
      <c r="L101011" s="472"/>
      <c r="M101011" s="472"/>
    </row>
    <row r="101012" spans="12:13" x14ac:dyDescent="0.25">
      <c r="L101012" s="472"/>
      <c r="M101012" s="472"/>
    </row>
    <row r="101013" spans="12:13" x14ac:dyDescent="0.25">
      <c r="L101013" s="472"/>
      <c r="M101013" s="472"/>
    </row>
    <row r="101085" spans="12:13" x14ac:dyDescent="0.25">
      <c r="L101085" s="472"/>
      <c r="M101085" s="472"/>
    </row>
    <row r="101086" spans="12:13" x14ac:dyDescent="0.25">
      <c r="L101086" s="472"/>
      <c r="M101086" s="472"/>
    </row>
    <row r="101087" spans="12:13" x14ac:dyDescent="0.25">
      <c r="L101087" s="472"/>
      <c r="M101087" s="472"/>
    </row>
    <row r="101159" spans="12:13" x14ac:dyDescent="0.25">
      <c r="L101159" s="472"/>
      <c r="M101159" s="472"/>
    </row>
    <row r="101160" spans="12:13" x14ac:dyDescent="0.25">
      <c r="L101160" s="472"/>
      <c r="M101160" s="472"/>
    </row>
    <row r="101161" spans="12:13" x14ac:dyDescent="0.25">
      <c r="L101161" s="472"/>
      <c r="M101161" s="472"/>
    </row>
    <row r="101233" spans="12:13" x14ac:dyDescent="0.25">
      <c r="L101233" s="472"/>
      <c r="M101233" s="472"/>
    </row>
    <row r="101234" spans="12:13" x14ac:dyDescent="0.25">
      <c r="L101234" s="472"/>
      <c r="M101234" s="472"/>
    </row>
    <row r="101235" spans="12:13" x14ac:dyDescent="0.25">
      <c r="L101235" s="472"/>
      <c r="M101235" s="472"/>
    </row>
    <row r="101307" spans="12:13" x14ac:dyDescent="0.25">
      <c r="L101307" s="472"/>
      <c r="M101307" s="472"/>
    </row>
    <row r="101308" spans="12:13" x14ac:dyDescent="0.25">
      <c r="L101308" s="472"/>
      <c r="M101308" s="472"/>
    </row>
    <row r="101309" spans="12:13" x14ac:dyDescent="0.25">
      <c r="L101309" s="472"/>
      <c r="M101309" s="472"/>
    </row>
    <row r="101381" spans="12:13" x14ac:dyDescent="0.25">
      <c r="L101381" s="472"/>
      <c r="M101381" s="472"/>
    </row>
    <row r="101382" spans="12:13" x14ac:dyDescent="0.25">
      <c r="L101382" s="472"/>
      <c r="M101382" s="472"/>
    </row>
    <row r="101383" spans="12:13" x14ac:dyDescent="0.25">
      <c r="L101383" s="472"/>
      <c r="M101383" s="472"/>
    </row>
    <row r="101455" spans="12:13" x14ac:dyDescent="0.25">
      <c r="L101455" s="472"/>
      <c r="M101455" s="472"/>
    </row>
    <row r="101456" spans="12:13" x14ac:dyDescent="0.25">
      <c r="L101456" s="472"/>
      <c r="M101456" s="472"/>
    </row>
    <row r="101457" spans="12:13" x14ac:dyDescent="0.25">
      <c r="L101457" s="472"/>
      <c r="M101457" s="472"/>
    </row>
    <row r="101529" spans="12:13" x14ac:dyDescent="0.25">
      <c r="L101529" s="472"/>
      <c r="M101529" s="472"/>
    </row>
    <row r="101530" spans="12:13" x14ac:dyDescent="0.25">
      <c r="L101530" s="472"/>
      <c r="M101530" s="472"/>
    </row>
    <row r="101531" spans="12:13" x14ac:dyDescent="0.25">
      <c r="L101531" s="472"/>
      <c r="M101531" s="472"/>
    </row>
    <row r="101603" spans="12:13" x14ac:dyDescent="0.25">
      <c r="L101603" s="472"/>
      <c r="M101603" s="472"/>
    </row>
    <row r="101604" spans="12:13" x14ac:dyDescent="0.25">
      <c r="L101604" s="472"/>
      <c r="M101604" s="472"/>
    </row>
    <row r="101605" spans="12:13" x14ac:dyDescent="0.25">
      <c r="L101605" s="472"/>
      <c r="M101605" s="472"/>
    </row>
    <row r="101677" spans="12:13" x14ac:dyDescent="0.25">
      <c r="L101677" s="472"/>
      <c r="M101677" s="472"/>
    </row>
    <row r="101678" spans="12:13" x14ac:dyDescent="0.25">
      <c r="L101678" s="472"/>
      <c r="M101678" s="472"/>
    </row>
    <row r="101679" spans="12:13" x14ac:dyDescent="0.25">
      <c r="L101679" s="472"/>
      <c r="M101679" s="472"/>
    </row>
    <row r="101751" spans="12:13" x14ac:dyDescent="0.25">
      <c r="L101751" s="472"/>
      <c r="M101751" s="472"/>
    </row>
    <row r="101752" spans="12:13" x14ac:dyDescent="0.25">
      <c r="L101752" s="472"/>
      <c r="M101752" s="472"/>
    </row>
    <row r="101753" spans="12:13" x14ac:dyDescent="0.25">
      <c r="L101753" s="472"/>
      <c r="M101753" s="472"/>
    </row>
    <row r="101825" spans="12:13" x14ac:dyDescent="0.25">
      <c r="L101825" s="472"/>
      <c r="M101825" s="472"/>
    </row>
    <row r="101826" spans="12:13" x14ac:dyDescent="0.25">
      <c r="L101826" s="472"/>
      <c r="M101826" s="472"/>
    </row>
    <row r="101827" spans="12:13" x14ac:dyDescent="0.25">
      <c r="L101827" s="472"/>
      <c r="M101827" s="472"/>
    </row>
    <row r="101899" spans="12:13" x14ac:dyDescent="0.25">
      <c r="L101899" s="472"/>
      <c r="M101899" s="472"/>
    </row>
    <row r="101900" spans="12:13" x14ac:dyDescent="0.25">
      <c r="L101900" s="472"/>
      <c r="M101900" s="472"/>
    </row>
    <row r="101901" spans="12:13" x14ac:dyDescent="0.25">
      <c r="L101901" s="472"/>
      <c r="M101901" s="472"/>
    </row>
    <row r="101973" spans="12:13" x14ac:dyDescent="0.25">
      <c r="L101973" s="472"/>
      <c r="M101973" s="472"/>
    </row>
    <row r="101974" spans="12:13" x14ac:dyDescent="0.25">
      <c r="L101974" s="472"/>
      <c r="M101974" s="472"/>
    </row>
    <row r="101975" spans="12:13" x14ac:dyDescent="0.25">
      <c r="L101975" s="472"/>
      <c r="M101975" s="472"/>
    </row>
    <row r="102047" spans="12:13" x14ac:dyDescent="0.25">
      <c r="L102047" s="472"/>
      <c r="M102047" s="472"/>
    </row>
    <row r="102048" spans="12:13" x14ac:dyDescent="0.25">
      <c r="L102048" s="472"/>
      <c r="M102048" s="472"/>
    </row>
    <row r="102049" spans="12:13" x14ac:dyDescent="0.25">
      <c r="L102049" s="472"/>
      <c r="M102049" s="472"/>
    </row>
    <row r="102121" spans="12:13" x14ac:dyDescent="0.25">
      <c r="L102121" s="472"/>
      <c r="M102121" s="472"/>
    </row>
    <row r="102122" spans="12:13" x14ac:dyDescent="0.25">
      <c r="L102122" s="472"/>
      <c r="M102122" s="472"/>
    </row>
    <row r="102123" spans="12:13" x14ac:dyDescent="0.25">
      <c r="L102123" s="472"/>
      <c r="M102123" s="472"/>
    </row>
    <row r="102195" spans="12:13" x14ac:dyDescent="0.25">
      <c r="L102195" s="472"/>
      <c r="M102195" s="472"/>
    </row>
    <row r="102196" spans="12:13" x14ac:dyDescent="0.25">
      <c r="L102196" s="472"/>
      <c r="M102196" s="472"/>
    </row>
    <row r="102197" spans="12:13" x14ac:dyDescent="0.25">
      <c r="L102197" s="472"/>
      <c r="M102197" s="472"/>
    </row>
    <row r="102269" spans="12:13" x14ac:dyDescent="0.25">
      <c r="L102269" s="472"/>
      <c r="M102269" s="472"/>
    </row>
    <row r="102270" spans="12:13" x14ac:dyDescent="0.25">
      <c r="L102270" s="472"/>
      <c r="M102270" s="472"/>
    </row>
    <row r="102271" spans="12:13" x14ac:dyDescent="0.25">
      <c r="L102271" s="472"/>
      <c r="M102271" s="472"/>
    </row>
    <row r="102343" spans="12:13" x14ac:dyDescent="0.25">
      <c r="L102343" s="472"/>
      <c r="M102343" s="472"/>
    </row>
    <row r="102344" spans="12:13" x14ac:dyDescent="0.25">
      <c r="L102344" s="472"/>
      <c r="M102344" s="472"/>
    </row>
    <row r="102345" spans="12:13" x14ac:dyDescent="0.25">
      <c r="L102345" s="472"/>
      <c r="M102345" s="472"/>
    </row>
    <row r="102417" spans="12:13" x14ac:dyDescent="0.25">
      <c r="L102417" s="472"/>
      <c r="M102417" s="472"/>
    </row>
    <row r="102418" spans="12:13" x14ac:dyDescent="0.25">
      <c r="L102418" s="472"/>
      <c r="M102418" s="472"/>
    </row>
    <row r="102419" spans="12:13" x14ac:dyDescent="0.25">
      <c r="L102419" s="472"/>
      <c r="M102419" s="472"/>
    </row>
    <row r="102491" spans="12:13" x14ac:dyDescent="0.25">
      <c r="L102491" s="472"/>
      <c r="M102491" s="472"/>
    </row>
    <row r="102492" spans="12:13" x14ac:dyDescent="0.25">
      <c r="L102492" s="472"/>
      <c r="M102492" s="472"/>
    </row>
    <row r="102493" spans="12:13" x14ac:dyDescent="0.25">
      <c r="L102493" s="472"/>
      <c r="M102493" s="472"/>
    </row>
    <row r="102565" spans="12:13" x14ac:dyDescent="0.25">
      <c r="L102565" s="472"/>
      <c r="M102565" s="472"/>
    </row>
    <row r="102566" spans="12:13" x14ac:dyDescent="0.25">
      <c r="L102566" s="472"/>
      <c r="M102566" s="472"/>
    </row>
    <row r="102567" spans="12:13" x14ac:dyDescent="0.25">
      <c r="L102567" s="472"/>
      <c r="M102567" s="472"/>
    </row>
    <row r="102639" spans="12:13" x14ac:dyDescent="0.25">
      <c r="L102639" s="472"/>
      <c r="M102639" s="472"/>
    </row>
    <row r="102640" spans="12:13" x14ac:dyDescent="0.25">
      <c r="L102640" s="472"/>
      <c r="M102640" s="472"/>
    </row>
    <row r="102641" spans="12:13" x14ac:dyDescent="0.25">
      <c r="L102641" s="472"/>
      <c r="M102641" s="472"/>
    </row>
    <row r="102713" spans="12:13" x14ac:dyDescent="0.25">
      <c r="L102713" s="472"/>
      <c r="M102713" s="472"/>
    </row>
    <row r="102714" spans="12:13" x14ac:dyDescent="0.25">
      <c r="L102714" s="472"/>
      <c r="M102714" s="472"/>
    </row>
    <row r="102715" spans="12:13" x14ac:dyDescent="0.25">
      <c r="L102715" s="472"/>
      <c r="M102715" s="472"/>
    </row>
    <row r="102787" spans="12:13" x14ac:dyDescent="0.25">
      <c r="L102787" s="472"/>
      <c r="M102787" s="472"/>
    </row>
    <row r="102788" spans="12:13" x14ac:dyDescent="0.25">
      <c r="L102788" s="472"/>
      <c r="M102788" s="472"/>
    </row>
    <row r="102789" spans="12:13" x14ac:dyDescent="0.25">
      <c r="L102789" s="472"/>
      <c r="M102789" s="472"/>
    </row>
    <row r="102861" spans="12:13" x14ac:dyDescent="0.25">
      <c r="L102861" s="472"/>
      <c r="M102861" s="472"/>
    </row>
    <row r="102862" spans="12:13" x14ac:dyDescent="0.25">
      <c r="L102862" s="472"/>
      <c r="M102862" s="472"/>
    </row>
    <row r="102863" spans="12:13" x14ac:dyDescent="0.25">
      <c r="L102863" s="472"/>
      <c r="M102863" s="472"/>
    </row>
    <row r="102935" spans="12:13" x14ac:dyDescent="0.25">
      <c r="L102935" s="472"/>
      <c r="M102935" s="472"/>
    </row>
    <row r="102936" spans="12:13" x14ac:dyDescent="0.25">
      <c r="L102936" s="472"/>
      <c r="M102936" s="472"/>
    </row>
    <row r="102937" spans="12:13" x14ac:dyDescent="0.25">
      <c r="L102937" s="472"/>
      <c r="M102937" s="472"/>
    </row>
    <row r="103009" spans="12:13" x14ac:dyDescent="0.25">
      <c r="L103009" s="472"/>
      <c r="M103009" s="472"/>
    </row>
    <row r="103010" spans="12:13" x14ac:dyDescent="0.25">
      <c r="L103010" s="472"/>
      <c r="M103010" s="472"/>
    </row>
    <row r="103011" spans="12:13" x14ac:dyDescent="0.25">
      <c r="L103011" s="472"/>
      <c r="M103011" s="472"/>
    </row>
    <row r="103083" spans="12:13" x14ac:dyDescent="0.25">
      <c r="L103083" s="472"/>
      <c r="M103083" s="472"/>
    </row>
    <row r="103084" spans="12:13" x14ac:dyDescent="0.25">
      <c r="L103084" s="472"/>
      <c r="M103084" s="472"/>
    </row>
    <row r="103085" spans="12:13" x14ac:dyDescent="0.25">
      <c r="L103085" s="472"/>
      <c r="M103085" s="472"/>
    </row>
    <row r="103157" spans="12:13" x14ac:dyDescent="0.25">
      <c r="L103157" s="472"/>
      <c r="M103157" s="472"/>
    </row>
    <row r="103158" spans="12:13" x14ac:dyDescent="0.25">
      <c r="L103158" s="472"/>
      <c r="M103158" s="472"/>
    </row>
    <row r="103159" spans="12:13" x14ac:dyDescent="0.25">
      <c r="L103159" s="472"/>
      <c r="M103159" s="472"/>
    </row>
    <row r="103231" spans="12:13" x14ac:dyDescent="0.25">
      <c r="L103231" s="472"/>
      <c r="M103231" s="472"/>
    </row>
    <row r="103232" spans="12:13" x14ac:dyDescent="0.25">
      <c r="L103232" s="472"/>
      <c r="M103232" s="472"/>
    </row>
    <row r="103233" spans="12:13" x14ac:dyDescent="0.25">
      <c r="L103233" s="472"/>
      <c r="M103233" s="472"/>
    </row>
    <row r="103305" spans="12:13" x14ac:dyDescent="0.25">
      <c r="L103305" s="472"/>
      <c r="M103305" s="472"/>
    </row>
    <row r="103306" spans="12:13" x14ac:dyDescent="0.25">
      <c r="L103306" s="472"/>
      <c r="M103306" s="472"/>
    </row>
    <row r="103307" spans="12:13" x14ac:dyDescent="0.25">
      <c r="L103307" s="472"/>
      <c r="M103307" s="472"/>
    </row>
    <row r="103379" spans="12:13" x14ac:dyDescent="0.25">
      <c r="L103379" s="472"/>
      <c r="M103379" s="472"/>
    </row>
    <row r="103380" spans="12:13" x14ac:dyDescent="0.25">
      <c r="L103380" s="472"/>
      <c r="M103380" s="472"/>
    </row>
    <row r="103381" spans="12:13" x14ac:dyDescent="0.25">
      <c r="L103381" s="472"/>
      <c r="M103381" s="472"/>
    </row>
    <row r="103453" spans="12:13" x14ac:dyDescent="0.25">
      <c r="L103453" s="472"/>
      <c r="M103453" s="472"/>
    </row>
    <row r="103454" spans="12:13" x14ac:dyDescent="0.25">
      <c r="L103454" s="472"/>
      <c r="M103454" s="472"/>
    </row>
    <row r="103455" spans="12:13" x14ac:dyDescent="0.25">
      <c r="L103455" s="472"/>
      <c r="M103455" s="472"/>
    </row>
    <row r="103527" spans="12:13" x14ac:dyDescent="0.25">
      <c r="L103527" s="472"/>
      <c r="M103527" s="472"/>
    </row>
    <row r="103528" spans="12:13" x14ac:dyDescent="0.25">
      <c r="L103528" s="472"/>
      <c r="M103528" s="472"/>
    </row>
    <row r="103529" spans="12:13" x14ac:dyDescent="0.25">
      <c r="L103529" s="472"/>
      <c r="M103529" s="472"/>
    </row>
    <row r="103601" spans="12:13" x14ac:dyDescent="0.25">
      <c r="L103601" s="472"/>
      <c r="M103601" s="472"/>
    </row>
    <row r="103602" spans="12:13" x14ac:dyDescent="0.25">
      <c r="L103602" s="472"/>
      <c r="M103602" s="472"/>
    </row>
    <row r="103603" spans="12:13" x14ac:dyDescent="0.25">
      <c r="L103603" s="472"/>
      <c r="M103603" s="472"/>
    </row>
    <row r="103675" spans="12:13" x14ac:dyDescent="0.25">
      <c r="L103675" s="472"/>
      <c r="M103675" s="472"/>
    </row>
    <row r="103676" spans="12:13" x14ac:dyDescent="0.25">
      <c r="L103676" s="472"/>
      <c r="M103676" s="472"/>
    </row>
    <row r="103677" spans="12:13" x14ac:dyDescent="0.25">
      <c r="L103677" s="472"/>
      <c r="M103677" s="472"/>
    </row>
    <row r="103749" spans="12:13" x14ac:dyDescent="0.25">
      <c r="L103749" s="472"/>
      <c r="M103749" s="472"/>
    </row>
    <row r="103750" spans="12:13" x14ac:dyDescent="0.25">
      <c r="L103750" s="472"/>
      <c r="M103750" s="472"/>
    </row>
    <row r="103751" spans="12:13" x14ac:dyDescent="0.25">
      <c r="L103751" s="472"/>
      <c r="M103751" s="472"/>
    </row>
    <row r="103823" spans="12:13" x14ac:dyDescent="0.25">
      <c r="L103823" s="472"/>
      <c r="M103823" s="472"/>
    </row>
    <row r="103824" spans="12:13" x14ac:dyDescent="0.25">
      <c r="L103824" s="472"/>
      <c r="M103824" s="472"/>
    </row>
    <row r="103825" spans="12:13" x14ac:dyDescent="0.25">
      <c r="L103825" s="472"/>
      <c r="M103825" s="472"/>
    </row>
    <row r="103897" spans="12:13" x14ac:dyDescent="0.25">
      <c r="L103897" s="472"/>
      <c r="M103897" s="472"/>
    </row>
    <row r="103898" spans="12:13" x14ac:dyDescent="0.25">
      <c r="L103898" s="472"/>
      <c r="M103898" s="472"/>
    </row>
    <row r="103899" spans="12:13" x14ac:dyDescent="0.25">
      <c r="L103899" s="472"/>
      <c r="M103899" s="472"/>
    </row>
    <row r="103971" spans="12:13" x14ac:dyDescent="0.25">
      <c r="L103971" s="472"/>
      <c r="M103971" s="472"/>
    </row>
    <row r="103972" spans="12:13" x14ac:dyDescent="0.25">
      <c r="L103972" s="472"/>
      <c r="M103972" s="472"/>
    </row>
    <row r="103973" spans="12:13" x14ac:dyDescent="0.25">
      <c r="L103973" s="472"/>
      <c r="M103973" s="472"/>
    </row>
    <row r="104045" spans="12:13" x14ac:dyDescent="0.25">
      <c r="L104045" s="472"/>
      <c r="M104045" s="472"/>
    </row>
    <row r="104046" spans="12:13" x14ac:dyDescent="0.25">
      <c r="L104046" s="472"/>
      <c r="M104046" s="472"/>
    </row>
    <row r="104047" spans="12:13" x14ac:dyDescent="0.25">
      <c r="L104047" s="472"/>
      <c r="M104047" s="472"/>
    </row>
    <row r="104119" spans="12:13" x14ac:dyDescent="0.25">
      <c r="L104119" s="472"/>
      <c r="M104119" s="472"/>
    </row>
    <row r="104120" spans="12:13" x14ac:dyDescent="0.25">
      <c r="L104120" s="472"/>
      <c r="M104120" s="472"/>
    </row>
    <row r="104121" spans="12:13" x14ac:dyDescent="0.25">
      <c r="L104121" s="472"/>
      <c r="M104121" s="472"/>
    </row>
    <row r="104193" spans="12:13" x14ac:dyDescent="0.25">
      <c r="L104193" s="472"/>
      <c r="M104193" s="472"/>
    </row>
    <row r="104194" spans="12:13" x14ac:dyDescent="0.25">
      <c r="L104194" s="472"/>
      <c r="M104194" s="472"/>
    </row>
    <row r="104195" spans="12:13" x14ac:dyDescent="0.25">
      <c r="L104195" s="472"/>
      <c r="M104195" s="472"/>
    </row>
    <row r="104267" spans="12:13" x14ac:dyDescent="0.25">
      <c r="L104267" s="472"/>
      <c r="M104267" s="472"/>
    </row>
    <row r="104268" spans="12:13" x14ac:dyDescent="0.25">
      <c r="L104268" s="472"/>
      <c r="M104268" s="472"/>
    </row>
    <row r="104269" spans="12:13" x14ac:dyDescent="0.25">
      <c r="L104269" s="472"/>
      <c r="M104269" s="472"/>
    </row>
    <row r="104341" spans="12:13" x14ac:dyDescent="0.25">
      <c r="L104341" s="472"/>
      <c r="M104341" s="472"/>
    </row>
    <row r="104342" spans="12:13" x14ac:dyDescent="0.25">
      <c r="L104342" s="472"/>
      <c r="M104342" s="472"/>
    </row>
    <row r="104343" spans="12:13" x14ac:dyDescent="0.25">
      <c r="L104343" s="472"/>
      <c r="M104343" s="472"/>
    </row>
    <row r="104415" spans="12:13" x14ac:dyDescent="0.25">
      <c r="L104415" s="472"/>
      <c r="M104415" s="472"/>
    </row>
    <row r="104416" spans="12:13" x14ac:dyDescent="0.25">
      <c r="L104416" s="472"/>
      <c r="M104416" s="472"/>
    </row>
    <row r="104417" spans="12:13" x14ac:dyDescent="0.25">
      <c r="L104417" s="472"/>
      <c r="M104417" s="472"/>
    </row>
    <row r="104489" spans="12:13" x14ac:dyDescent="0.25">
      <c r="L104489" s="472"/>
      <c r="M104489" s="472"/>
    </row>
    <row r="104490" spans="12:13" x14ac:dyDescent="0.25">
      <c r="L104490" s="472"/>
      <c r="M104490" s="472"/>
    </row>
    <row r="104491" spans="12:13" x14ac:dyDescent="0.25">
      <c r="L104491" s="472"/>
      <c r="M104491" s="472"/>
    </row>
    <row r="104563" spans="12:13" x14ac:dyDescent="0.25">
      <c r="L104563" s="472"/>
      <c r="M104563" s="472"/>
    </row>
    <row r="104564" spans="12:13" x14ac:dyDescent="0.25">
      <c r="L104564" s="472"/>
      <c r="M104564" s="472"/>
    </row>
    <row r="104565" spans="12:13" x14ac:dyDescent="0.25">
      <c r="L104565" s="472"/>
      <c r="M104565" s="472"/>
    </row>
    <row r="104637" spans="12:13" x14ac:dyDescent="0.25">
      <c r="L104637" s="472"/>
      <c r="M104637" s="472"/>
    </row>
    <row r="104638" spans="12:13" x14ac:dyDescent="0.25">
      <c r="L104638" s="472"/>
      <c r="M104638" s="472"/>
    </row>
    <row r="104639" spans="12:13" x14ac:dyDescent="0.25">
      <c r="L104639" s="472"/>
      <c r="M104639" s="472"/>
    </row>
    <row r="104711" spans="12:13" x14ac:dyDescent="0.25">
      <c r="L104711" s="472"/>
      <c r="M104711" s="472"/>
    </row>
    <row r="104712" spans="12:13" x14ac:dyDescent="0.25">
      <c r="L104712" s="472"/>
      <c r="M104712" s="472"/>
    </row>
    <row r="104713" spans="12:13" x14ac:dyDescent="0.25">
      <c r="L104713" s="472"/>
      <c r="M104713" s="472"/>
    </row>
    <row r="104785" spans="12:13" x14ac:dyDescent="0.25">
      <c r="L104785" s="472"/>
      <c r="M104785" s="472"/>
    </row>
    <row r="104786" spans="12:13" x14ac:dyDescent="0.25">
      <c r="L104786" s="472"/>
      <c r="M104786" s="472"/>
    </row>
    <row r="104787" spans="12:13" x14ac:dyDescent="0.25">
      <c r="L104787" s="472"/>
      <c r="M104787" s="472"/>
    </row>
    <row r="104859" spans="12:13" x14ac:dyDescent="0.25">
      <c r="L104859" s="472"/>
      <c r="M104859" s="472"/>
    </row>
    <row r="104860" spans="12:13" x14ac:dyDescent="0.25">
      <c r="L104860" s="472"/>
      <c r="M104860" s="472"/>
    </row>
    <row r="104861" spans="12:13" x14ac:dyDescent="0.25">
      <c r="L104861" s="472"/>
      <c r="M104861" s="472"/>
    </row>
    <row r="104933" spans="12:13" x14ac:dyDescent="0.25">
      <c r="L104933" s="472"/>
      <c r="M104933" s="472"/>
    </row>
    <row r="104934" spans="12:13" x14ac:dyDescent="0.25">
      <c r="L104934" s="472"/>
      <c r="M104934" s="472"/>
    </row>
    <row r="104935" spans="12:13" x14ac:dyDescent="0.25">
      <c r="L104935" s="472"/>
      <c r="M104935" s="472"/>
    </row>
    <row r="105007" spans="12:13" x14ac:dyDescent="0.25">
      <c r="L105007" s="472"/>
      <c r="M105007" s="472"/>
    </row>
    <row r="105008" spans="12:13" x14ac:dyDescent="0.25">
      <c r="L105008" s="472"/>
      <c r="M105008" s="472"/>
    </row>
    <row r="105009" spans="12:13" x14ac:dyDescent="0.25">
      <c r="L105009" s="472"/>
      <c r="M105009" s="472"/>
    </row>
    <row r="105081" spans="12:13" x14ac:dyDescent="0.25">
      <c r="L105081" s="472"/>
      <c r="M105081" s="472"/>
    </row>
    <row r="105082" spans="12:13" x14ac:dyDescent="0.25">
      <c r="L105082" s="472"/>
      <c r="M105082" s="472"/>
    </row>
    <row r="105083" spans="12:13" x14ac:dyDescent="0.25">
      <c r="L105083" s="472"/>
      <c r="M105083" s="472"/>
    </row>
    <row r="105155" spans="12:13" x14ac:dyDescent="0.25">
      <c r="L105155" s="472"/>
      <c r="M105155" s="472"/>
    </row>
    <row r="105156" spans="12:13" x14ac:dyDescent="0.25">
      <c r="L105156" s="472"/>
      <c r="M105156" s="472"/>
    </row>
    <row r="105157" spans="12:13" x14ac:dyDescent="0.25">
      <c r="L105157" s="472"/>
      <c r="M105157" s="472"/>
    </row>
    <row r="105229" spans="12:13" x14ac:dyDescent="0.25">
      <c r="L105229" s="472"/>
      <c r="M105229" s="472"/>
    </row>
    <row r="105230" spans="12:13" x14ac:dyDescent="0.25">
      <c r="L105230" s="472"/>
      <c r="M105230" s="472"/>
    </row>
    <row r="105231" spans="12:13" x14ac:dyDescent="0.25">
      <c r="L105231" s="472"/>
      <c r="M105231" s="472"/>
    </row>
    <row r="105303" spans="12:13" x14ac:dyDescent="0.25">
      <c r="L105303" s="472"/>
      <c r="M105303" s="472"/>
    </row>
    <row r="105304" spans="12:13" x14ac:dyDescent="0.25">
      <c r="L105304" s="472"/>
      <c r="M105304" s="472"/>
    </row>
    <row r="105305" spans="12:13" x14ac:dyDescent="0.25">
      <c r="L105305" s="472"/>
      <c r="M105305" s="472"/>
    </row>
    <row r="105377" spans="12:13" x14ac:dyDescent="0.25">
      <c r="L105377" s="472"/>
      <c r="M105377" s="472"/>
    </row>
    <row r="105378" spans="12:13" x14ac:dyDescent="0.25">
      <c r="L105378" s="472"/>
      <c r="M105378" s="472"/>
    </row>
    <row r="105379" spans="12:13" x14ac:dyDescent="0.25">
      <c r="L105379" s="472"/>
      <c r="M105379" s="472"/>
    </row>
    <row r="105451" spans="12:13" x14ac:dyDescent="0.25">
      <c r="L105451" s="472"/>
      <c r="M105451" s="472"/>
    </row>
    <row r="105452" spans="12:13" x14ac:dyDescent="0.25">
      <c r="L105452" s="472"/>
      <c r="M105452" s="472"/>
    </row>
    <row r="105453" spans="12:13" x14ac:dyDescent="0.25">
      <c r="L105453" s="472"/>
      <c r="M105453" s="472"/>
    </row>
    <row r="105525" spans="12:13" x14ac:dyDescent="0.25">
      <c r="L105525" s="472"/>
      <c r="M105525" s="472"/>
    </row>
    <row r="105526" spans="12:13" x14ac:dyDescent="0.25">
      <c r="L105526" s="472"/>
      <c r="M105526" s="472"/>
    </row>
    <row r="105527" spans="12:13" x14ac:dyDescent="0.25">
      <c r="L105527" s="472"/>
      <c r="M105527" s="472"/>
    </row>
    <row r="105599" spans="12:13" x14ac:dyDescent="0.25">
      <c r="L105599" s="472"/>
      <c r="M105599" s="472"/>
    </row>
    <row r="105600" spans="12:13" x14ac:dyDescent="0.25">
      <c r="L105600" s="472"/>
      <c r="M105600" s="472"/>
    </row>
    <row r="105601" spans="12:13" x14ac:dyDescent="0.25">
      <c r="L105601" s="472"/>
      <c r="M105601" s="472"/>
    </row>
    <row r="105673" spans="12:13" x14ac:dyDescent="0.25">
      <c r="L105673" s="472"/>
      <c r="M105673" s="472"/>
    </row>
    <row r="105674" spans="12:13" x14ac:dyDescent="0.25">
      <c r="L105674" s="472"/>
      <c r="M105674" s="472"/>
    </row>
    <row r="105675" spans="12:13" x14ac:dyDescent="0.25">
      <c r="L105675" s="472"/>
      <c r="M105675" s="472"/>
    </row>
    <row r="105747" spans="12:13" x14ac:dyDescent="0.25">
      <c r="L105747" s="472"/>
      <c r="M105747" s="472"/>
    </row>
    <row r="105748" spans="12:13" x14ac:dyDescent="0.25">
      <c r="L105748" s="472"/>
      <c r="M105748" s="472"/>
    </row>
    <row r="105749" spans="12:13" x14ac:dyDescent="0.25">
      <c r="L105749" s="472"/>
      <c r="M105749" s="472"/>
    </row>
    <row r="105821" spans="12:13" x14ac:dyDescent="0.25">
      <c r="L105821" s="472"/>
      <c r="M105821" s="472"/>
    </row>
    <row r="105822" spans="12:13" x14ac:dyDescent="0.25">
      <c r="L105822" s="472"/>
      <c r="M105822" s="472"/>
    </row>
    <row r="105823" spans="12:13" x14ac:dyDescent="0.25">
      <c r="L105823" s="472"/>
      <c r="M105823" s="472"/>
    </row>
    <row r="105895" spans="12:13" x14ac:dyDescent="0.25">
      <c r="L105895" s="472"/>
      <c r="M105895" s="472"/>
    </row>
    <row r="105896" spans="12:13" x14ac:dyDescent="0.25">
      <c r="L105896" s="472"/>
      <c r="M105896" s="472"/>
    </row>
    <row r="105897" spans="12:13" x14ac:dyDescent="0.25">
      <c r="L105897" s="472"/>
      <c r="M105897" s="472"/>
    </row>
    <row r="105969" spans="12:13" x14ac:dyDescent="0.25">
      <c r="L105969" s="472"/>
      <c r="M105969" s="472"/>
    </row>
    <row r="105970" spans="12:13" x14ac:dyDescent="0.25">
      <c r="L105970" s="472"/>
      <c r="M105970" s="472"/>
    </row>
    <row r="105971" spans="12:13" x14ac:dyDescent="0.25">
      <c r="L105971" s="472"/>
      <c r="M105971" s="472"/>
    </row>
    <row r="106043" spans="12:13" x14ac:dyDescent="0.25">
      <c r="L106043" s="472"/>
      <c r="M106043" s="472"/>
    </row>
    <row r="106044" spans="12:13" x14ac:dyDescent="0.25">
      <c r="L106044" s="472"/>
      <c r="M106044" s="472"/>
    </row>
    <row r="106045" spans="12:13" x14ac:dyDescent="0.25">
      <c r="L106045" s="472"/>
      <c r="M106045" s="472"/>
    </row>
    <row r="106117" spans="12:13" x14ac:dyDescent="0.25">
      <c r="L106117" s="472"/>
      <c r="M106117" s="472"/>
    </row>
    <row r="106118" spans="12:13" x14ac:dyDescent="0.25">
      <c r="L106118" s="472"/>
      <c r="M106118" s="472"/>
    </row>
    <row r="106119" spans="12:13" x14ac:dyDescent="0.25">
      <c r="L106119" s="472"/>
      <c r="M106119" s="472"/>
    </row>
    <row r="106191" spans="12:13" x14ac:dyDescent="0.25">
      <c r="L106191" s="472"/>
      <c r="M106191" s="472"/>
    </row>
    <row r="106192" spans="12:13" x14ac:dyDescent="0.25">
      <c r="L106192" s="472"/>
      <c r="M106192" s="472"/>
    </row>
    <row r="106193" spans="12:13" x14ac:dyDescent="0.25">
      <c r="L106193" s="472"/>
      <c r="M106193" s="472"/>
    </row>
    <row r="106265" spans="12:13" x14ac:dyDescent="0.25">
      <c r="L106265" s="472"/>
      <c r="M106265" s="472"/>
    </row>
    <row r="106266" spans="12:13" x14ac:dyDescent="0.25">
      <c r="L106266" s="472"/>
      <c r="M106266" s="472"/>
    </row>
    <row r="106267" spans="12:13" x14ac:dyDescent="0.25">
      <c r="L106267" s="472"/>
      <c r="M106267" s="472"/>
    </row>
    <row r="106339" spans="12:13" x14ac:dyDescent="0.25">
      <c r="L106339" s="472"/>
      <c r="M106339" s="472"/>
    </row>
    <row r="106340" spans="12:13" x14ac:dyDescent="0.25">
      <c r="L106340" s="472"/>
      <c r="M106340" s="472"/>
    </row>
    <row r="106341" spans="12:13" x14ac:dyDescent="0.25">
      <c r="L106341" s="472"/>
      <c r="M106341" s="472"/>
    </row>
    <row r="106413" spans="12:13" x14ac:dyDescent="0.25">
      <c r="L106413" s="472"/>
      <c r="M106413" s="472"/>
    </row>
    <row r="106414" spans="12:13" x14ac:dyDescent="0.25">
      <c r="L106414" s="472"/>
      <c r="M106414" s="472"/>
    </row>
    <row r="106415" spans="12:13" x14ac:dyDescent="0.25">
      <c r="L106415" s="472"/>
      <c r="M106415" s="472"/>
    </row>
    <row r="106487" spans="12:13" x14ac:dyDescent="0.25">
      <c r="L106487" s="472"/>
      <c r="M106487" s="472"/>
    </row>
    <row r="106488" spans="12:13" x14ac:dyDescent="0.25">
      <c r="L106488" s="472"/>
      <c r="M106488" s="472"/>
    </row>
    <row r="106489" spans="12:13" x14ac:dyDescent="0.25">
      <c r="L106489" s="472"/>
      <c r="M106489" s="472"/>
    </row>
    <row r="106561" spans="12:13" x14ac:dyDescent="0.25">
      <c r="L106561" s="472"/>
      <c r="M106561" s="472"/>
    </row>
    <row r="106562" spans="12:13" x14ac:dyDescent="0.25">
      <c r="L106562" s="472"/>
      <c r="M106562" s="472"/>
    </row>
    <row r="106563" spans="12:13" x14ac:dyDescent="0.25">
      <c r="L106563" s="472"/>
      <c r="M106563" s="472"/>
    </row>
    <row r="106635" spans="12:13" x14ac:dyDescent="0.25">
      <c r="L106635" s="472"/>
      <c r="M106635" s="472"/>
    </row>
    <row r="106636" spans="12:13" x14ac:dyDescent="0.25">
      <c r="L106636" s="472"/>
      <c r="M106636" s="472"/>
    </row>
    <row r="106637" spans="12:13" x14ac:dyDescent="0.25">
      <c r="L106637" s="472"/>
      <c r="M106637" s="472"/>
    </row>
    <row r="106709" spans="12:13" x14ac:dyDescent="0.25">
      <c r="L106709" s="472"/>
      <c r="M106709" s="472"/>
    </row>
    <row r="106710" spans="12:13" x14ac:dyDescent="0.25">
      <c r="L106710" s="472"/>
      <c r="M106710" s="472"/>
    </row>
    <row r="106711" spans="12:13" x14ac:dyDescent="0.25">
      <c r="L106711" s="472"/>
      <c r="M106711" s="472"/>
    </row>
    <row r="106783" spans="12:13" x14ac:dyDescent="0.25">
      <c r="L106783" s="472"/>
      <c r="M106783" s="472"/>
    </row>
    <row r="106784" spans="12:13" x14ac:dyDescent="0.25">
      <c r="L106784" s="472"/>
      <c r="M106784" s="472"/>
    </row>
    <row r="106785" spans="12:13" x14ac:dyDescent="0.25">
      <c r="L106785" s="472"/>
      <c r="M106785" s="472"/>
    </row>
    <row r="106857" spans="12:13" x14ac:dyDescent="0.25">
      <c r="L106857" s="472"/>
      <c r="M106857" s="472"/>
    </row>
    <row r="106858" spans="12:13" x14ac:dyDescent="0.25">
      <c r="L106858" s="472"/>
      <c r="M106858" s="472"/>
    </row>
    <row r="106859" spans="12:13" x14ac:dyDescent="0.25">
      <c r="L106859" s="472"/>
      <c r="M106859" s="472"/>
    </row>
    <row r="106931" spans="12:13" x14ac:dyDescent="0.25">
      <c r="L106931" s="472"/>
      <c r="M106931" s="472"/>
    </row>
    <row r="106932" spans="12:13" x14ac:dyDescent="0.25">
      <c r="L106932" s="472"/>
      <c r="M106932" s="472"/>
    </row>
    <row r="106933" spans="12:13" x14ac:dyDescent="0.25">
      <c r="L106933" s="472"/>
      <c r="M106933" s="472"/>
    </row>
    <row r="107005" spans="12:13" x14ac:dyDescent="0.25">
      <c r="L107005" s="472"/>
      <c r="M107005" s="472"/>
    </row>
    <row r="107006" spans="12:13" x14ac:dyDescent="0.25">
      <c r="L107006" s="472"/>
      <c r="M107006" s="472"/>
    </row>
    <row r="107007" spans="12:13" x14ac:dyDescent="0.25">
      <c r="L107007" s="472"/>
      <c r="M107007" s="472"/>
    </row>
    <row r="107079" spans="12:13" x14ac:dyDescent="0.25">
      <c r="L107079" s="472"/>
      <c r="M107079" s="472"/>
    </row>
    <row r="107080" spans="12:13" x14ac:dyDescent="0.25">
      <c r="L107080" s="472"/>
      <c r="M107080" s="472"/>
    </row>
    <row r="107081" spans="12:13" x14ac:dyDescent="0.25">
      <c r="L107081" s="472"/>
      <c r="M107081" s="472"/>
    </row>
    <row r="107153" spans="12:13" x14ac:dyDescent="0.25">
      <c r="L107153" s="472"/>
      <c r="M107153" s="472"/>
    </row>
    <row r="107154" spans="12:13" x14ac:dyDescent="0.25">
      <c r="L107154" s="472"/>
      <c r="M107154" s="472"/>
    </row>
    <row r="107155" spans="12:13" x14ac:dyDescent="0.25">
      <c r="L107155" s="472"/>
      <c r="M107155" s="472"/>
    </row>
    <row r="107227" spans="12:13" x14ac:dyDescent="0.25">
      <c r="L107227" s="472"/>
      <c r="M107227" s="472"/>
    </row>
    <row r="107228" spans="12:13" x14ac:dyDescent="0.25">
      <c r="L107228" s="472"/>
      <c r="M107228" s="472"/>
    </row>
    <row r="107229" spans="12:13" x14ac:dyDescent="0.25">
      <c r="L107229" s="472"/>
      <c r="M107229" s="472"/>
    </row>
    <row r="107301" spans="12:13" x14ac:dyDescent="0.25">
      <c r="L107301" s="472"/>
      <c r="M107301" s="472"/>
    </row>
    <row r="107302" spans="12:13" x14ac:dyDescent="0.25">
      <c r="L107302" s="472"/>
      <c r="M107302" s="472"/>
    </row>
    <row r="107303" spans="12:13" x14ac:dyDescent="0.25">
      <c r="L107303" s="472"/>
      <c r="M107303" s="472"/>
    </row>
    <row r="107375" spans="12:13" x14ac:dyDescent="0.25">
      <c r="L107375" s="472"/>
      <c r="M107375" s="472"/>
    </row>
    <row r="107376" spans="12:13" x14ac:dyDescent="0.25">
      <c r="L107376" s="472"/>
      <c r="M107376" s="472"/>
    </row>
    <row r="107377" spans="12:13" x14ac:dyDescent="0.25">
      <c r="L107377" s="472"/>
      <c r="M107377" s="472"/>
    </row>
    <row r="107449" spans="12:13" x14ac:dyDescent="0.25">
      <c r="L107449" s="472"/>
      <c r="M107449" s="472"/>
    </row>
    <row r="107450" spans="12:13" x14ac:dyDescent="0.25">
      <c r="L107450" s="472"/>
      <c r="M107450" s="472"/>
    </row>
    <row r="107451" spans="12:13" x14ac:dyDescent="0.25">
      <c r="L107451" s="472"/>
      <c r="M107451" s="472"/>
    </row>
    <row r="107523" spans="12:13" x14ac:dyDescent="0.25">
      <c r="L107523" s="472"/>
      <c r="M107523" s="472"/>
    </row>
    <row r="107524" spans="12:13" x14ac:dyDescent="0.25">
      <c r="L107524" s="472"/>
      <c r="M107524" s="472"/>
    </row>
    <row r="107525" spans="12:13" x14ac:dyDescent="0.25">
      <c r="L107525" s="472"/>
      <c r="M107525" s="472"/>
    </row>
    <row r="107597" spans="12:13" x14ac:dyDescent="0.25">
      <c r="L107597" s="472"/>
      <c r="M107597" s="472"/>
    </row>
    <row r="107598" spans="12:13" x14ac:dyDescent="0.25">
      <c r="L107598" s="472"/>
      <c r="M107598" s="472"/>
    </row>
    <row r="107599" spans="12:13" x14ac:dyDescent="0.25">
      <c r="L107599" s="472"/>
      <c r="M107599" s="472"/>
    </row>
    <row r="107671" spans="12:13" x14ac:dyDescent="0.25">
      <c r="L107671" s="472"/>
      <c r="M107671" s="472"/>
    </row>
    <row r="107672" spans="12:13" x14ac:dyDescent="0.25">
      <c r="L107672" s="472"/>
      <c r="M107672" s="472"/>
    </row>
    <row r="107673" spans="12:13" x14ac:dyDescent="0.25">
      <c r="L107673" s="472"/>
      <c r="M107673" s="472"/>
    </row>
    <row r="107745" spans="12:13" x14ac:dyDescent="0.25">
      <c r="L107745" s="472"/>
      <c r="M107745" s="472"/>
    </row>
    <row r="107746" spans="12:13" x14ac:dyDescent="0.25">
      <c r="L107746" s="472"/>
      <c r="M107746" s="472"/>
    </row>
    <row r="107747" spans="12:13" x14ac:dyDescent="0.25">
      <c r="L107747" s="472"/>
      <c r="M107747" s="472"/>
    </row>
    <row r="107819" spans="12:13" x14ac:dyDescent="0.25">
      <c r="L107819" s="472"/>
      <c r="M107819" s="472"/>
    </row>
    <row r="107820" spans="12:13" x14ac:dyDescent="0.25">
      <c r="L107820" s="472"/>
      <c r="M107820" s="472"/>
    </row>
    <row r="107821" spans="12:13" x14ac:dyDescent="0.25">
      <c r="L107821" s="472"/>
      <c r="M107821" s="472"/>
    </row>
    <row r="107893" spans="12:13" x14ac:dyDescent="0.25">
      <c r="L107893" s="472"/>
      <c r="M107893" s="472"/>
    </row>
    <row r="107894" spans="12:13" x14ac:dyDescent="0.25">
      <c r="L107894" s="472"/>
      <c r="M107894" s="472"/>
    </row>
    <row r="107895" spans="12:13" x14ac:dyDescent="0.25">
      <c r="L107895" s="472"/>
      <c r="M107895" s="472"/>
    </row>
    <row r="107967" spans="12:13" x14ac:dyDescent="0.25">
      <c r="L107967" s="472"/>
      <c r="M107967" s="472"/>
    </row>
    <row r="107968" spans="12:13" x14ac:dyDescent="0.25">
      <c r="L107968" s="472"/>
      <c r="M107968" s="472"/>
    </row>
    <row r="107969" spans="12:13" x14ac:dyDescent="0.25">
      <c r="L107969" s="472"/>
      <c r="M107969" s="472"/>
    </row>
    <row r="108041" spans="12:13" x14ac:dyDescent="0.25">
      <c r="L108041" s="472"/>
      <c r="M108041" s="472"/>
    </row>
    <row r="108042" spans="12:13" x14ac:dyDescent="0.25">
      <c r="L108042" s="472"/>
      <c r="M108042" s="472"/>
    </row>
    <row r="108043" spans="12:13" x14ac:dyDescent="0.25">
      <c r="L108043" s="472"/>
      <c r="M108043" s="472"/>
    </row>
    <row r="108115" spans="12:13" x14ac:dyDescent="0.25">
      <c r="L108115" s="472"/>
      <c r="M108115" s="472"/>
    </row>
    <row r="108116" spans="12:13" x14ac:dyDescent="0.25">
      <c r="L108116" s="472"/>
      <c r="M108116" s="472"/>
    </row>
    <row r="108117" spans="12:13" x14ac:dyDescent="0.25">
      <c r="L108117" s="472"/>
      <c r="M108117" s="472"/>
    </row>
    <row r="108189" spans="12:13" x14ac:dyDescent="0.25">
      <c r="L108189" s="472"/>
      <c r="M108189" s="472"/>
    </row>
    <row r="108190" spans="12:13" x14ac:dyDescent="0.25">
      <c r="L108190" s="472"/>
      <c r="M108190" s="472"/>
    </row>
    <row r="108191" spans="12:13" x14ac:dyDescent="0.25">
      <c r="L108191" s="472"/>
      <c r="M108191" s="472"/>
    </row>
    <row r="108263" spans="12:13" x14ac:dyDescent="0.25">
      <c r="L108263" s="472"/>
      <c r="M108263" s="472"/>
    </row>
    <row r="108264" spans="12:13" x14ac:dyDescent="0.25">
      <c r="L108264" s="472"/>
      <c r="M108264" s="472"/>
    </row>
    <row r="108265" spans="12:13" x14ac:dyDescent="0.25">
      <c r="L108265" s="472"/>
      <c r="M108265" s="472"/>
    </row>
    <row r="108337" spans="12:13" x14ac:dyDescent="0.25">
      <c r="L108337" s="472"/>
      <c r="M108337" s="472"/>
    </row>
    <row r="108338" spans="12:13" x14ac:dyDescent="0.25">
      <c r="L108338" s="472"/>
      <c r="M108338" s="472"/>
    </row>
    <row r="108339" spans="12:13" x14ac:dyDescent="0.25">
      <c r="L108339" s="472"/>
      <c r="M108339" s="472"/>
    </row>
    <row r="108411" spans="12:13" x14ac:dyDescent="0.25">
      <c r="L108411" s="472"/>
      <c r="M108411" s="472"/>
    </row>
    <row r="108412" spans="12:13" x14ac:dyDescent="0.25">
      <c r="L108412" s="472"/>
      <c r="M108412" s="472"/>
    </row>
    <row r="108413" spans="12:13" x14ac:dyDescent="0.25">
      <c r="L108413" s="472"/>
      <c r="M108413" s="472"/>
    </row>
    <row r="108485" spans="12:13" x14ac:dyDescent="0.25">
      <c r="L108485" s="472"/>
      <c r="M108485" s="472"/>
    </row>
    <row r="108486" spans="12:13" x14ac:dyDescent="0.25">
      <c r="L108486" s="472"/>
      <c r="M108486" s="472"/>
    </row>
    <row r="108487" spans="12:13" x14ac:dyDescent="0.25">
      <c r="L108487" s="472"/>
      <c r="M108487" s="472"/>
    </row>
    <row r="108559" spans="12:13" x14ac:dyDescent="0.25">
      <c r="L108559" s="472"/>
      <c r="M108559" s="472"/>
    </row>
    <row r="108560" spans="12:13" x14ac:dyDescent="0.25">
      <c r="L108560" s="472"/>
      <c r="M108560" s="472"/>
    </row>
    <row r="108561" spans="12:13" x14ac:dyDescent="0.25">
      <c r="L108561" s="472"/>
      <c r="M108561" s="472"/>
    </row>
    <row r="108633" spans="12:13" x14ac:dyDescent="0.25">
      <c r="L108633" s="472"/>
      <c r="M108633" s="472"/>
    </row>
    <row r="108634" spans="12:13" x14ac:dyDescent="0.25">
      <c r="L108634" s="472"/>
      <c r="M108634" s="472"/>
    </row>
    <row r="108635" spans="12:13" x14ac:dyDescent="0.25">
      <c r="L108635" s="472"/>
      <c r="M108635" s="472"/>
    </row>
    <row r="108707" spans="12:13" x14ac:dyDescent="0.25">
      <c r="L108707" s="472"/>
      <c r="M108707" s="472"/>
    </row>
    <row r="108708" spans="12:13" x14ac:dyDescent="0.25">
      <c r="L108708" s="472"/>
      <c r="M108708" s="472"/>
    </row>
    <row r="108709" spans="12:13" x14ac:dyDescent="0.25">
      <c r="L108709" s="472"/>
      <c r="M108709" s="472"/>
    </row>
    <row r="108781" spans="12:13" x14ac:dyDescent="0.25">
      <c r="L108781" s="472"/>
      <c r="M108781" s="472"/>
    </row>
    <row r="108782" spans="12:13" x14ac:dyDescent="0.25">
      <c r="L108782" s="472"/>
      <c r="M108782" s="472"/>
    </row>
    <row r="108783" spans="12:13" x14ac:dyDescent="0.25">
      <c r="L108783" s="472"/>
      <c r="M108783" s="472"/>
    </row>
    <row r="108855" spans="12:13" x14ac:dyDescent="0.25">
      <c r="L108855" s="472"/>
      <c r="M108855" s="472"/>
    </row>
    <row r="108856" spans="12:13" x14ac:dyDescent="0.25">
      <c r="L108856" s="472"/>
      <c r="M108856" s="472"/>
    </row>
    <row r="108857" spans="12:13" x14ac:dyDescent="0.25">
      <c r="L108857" s="472"/>
      <c r="M108857" s="472"/>
    </row>
    <row r="108929" spans="12:13" x14ac:dyDescent="0.25">
      <c r="L108929" s="472"/>
      <c r="M108929" s="472"/>
    </row>
    <row r="108930" spans="12:13" x14ac:dyDescent="0.25">
      <c r="L108930" s="472"/>
      <c r="M108930" s="472"/>
    </row>
    <row r="108931" spans="12:13" x14ac:dyDescent="0.25">
      <c r="L108931" s="472"/>
      <c r="M108931" s="472"/>
    </row>
    <row r="109003" spans="12:13" x14ac:dyDescent="0.25">
      <c r="L109003" s="472"/>
      <c r="M109003" s="472"/>
    </row>
    <row r="109004" spans="12:13" x14ac:dyDescent="0.25">
      <c r="L109004" s="472"/>
      <c r="M109004" s="472"/>
    </row>
    <row r="109005" spans="12:13" x14ac:dyDescent="0.25">
      <c r="L109005" s="472"/>
      <c r="M109005" s="472"/>
    </row>
    <row r="109077" spans="12:13" x14ac:dyDescent="0.25">
      <c r="L109077" s="472"/>
      <c r="M109077" s="472"/>
    </row>
    <row r="109078" spans="12:13" x14ac:dyDescent="0.25">
      <c r="L109078" s="472"/>
      <c r="M109078" s="472"/>
    </row>
    <row r="109079" spans="12:13" x14ac:dyDescent="0.25">
      <c r="L109079" s="472"/>
      <c r="M109079" s="472"/>
    </row>
    <row r="109151" spans="12:13" x14ac:dyDescent="0.25">
      <c r="L109151" s="472"/>
      <c r="M109151" s="472"/>
    </row>
    <row r="109152" spans="12:13" x14ac:dyDescent="0.25">
      <c r="L109152" s="472"/>
      <c r="M109152" s="472"/>
    </row>
    <row r="109153" spans="12:13" x14ac:dyDescent="0.25">
      <c r="L109153" s="472"/>
      <c r="M109153" s="472"/>
    </row>
    <row r="109225" spans="12:13" x14ac:dyDescent="0.25">
      <c r="L109225" s="472"/>
      <c r="M109225" s="472"/>
    </row>
    <row r="109226" spans="12:13" x14ac:dyDescent="0.25">
      <c r="L109226" s="472"/>
      <c r="M109226" s="472"/>
    </row>
    <row r="109227" spans="12:13" x14ac:dyDescent="0.25">
      <c r="L109227" s="472"/>
      <c r="M109227" s="472"/>
    </row>
    <row r="109299" spans="12:13" x14ac:dyDescent="0.25">
      <c r="L109299" s="472"/>
      <c r="M109299" s="472"/>
    </row>
    <row r="109300" spans="12:13" x14ac:dyDescent="0.25">
      <c r="L109300" s="472"/>
      <c r="M109300" s="472"/>
    </row>
    <row r="109301" spans="12:13" x14ac:dyDescent="0.25">
      <c r="L109301" s="472"/>
      <c r="M109301" s="472"/>
    </row>
    <row r="109373" spans="12:13" x14ac:dyDescent="0.25">
      <c r="L109373" s="472"/>
      <c r="M109373" s="472"/>
    </row>
    <row r="109374" spans="12:13" x14ac:dyDescent="0.25">
      <c r="L109374" s="472"/>
      <c r="M109374" s="472"/>
    </row>
    <row r="109375" spans="12:13" x14ac:dyDescent="0.25">
      <c r="L109375" s="472"/>
      <c r="M109375" s="472"/>
    </row>
    <row r="109447" spans="12:13" x14ac:dyDescent="0.25">
      <c r="L109447" s="472"/>
      <c r="M109447" s="472"/>
    </row>
    <row r="109448" spans="12:13" x14ac:dyDescent="0.25">
      <c r="L109448" s="472"/>
      <c r="M109448" s="472"/>
    </row>
    <row r="109449" spans="12:13" x14ac:dyDescent="0.25">
      <c r="L109449" s="472"/>
      <c r="M109449" s="472"/>
    </row>
    <row r="109521" spans="12:13" x14ac:dyDescent="0.25">
      <c r="L109521" s="472"/>
      <c r="M109521" s="472"/>
    </row>
    <row r="109522" spans="12:13" x14ac:dyDescent="0.25">
      <c r="L109522" s="472"/>
      <c r="M109522" s="472"/>
    </row>
    <row r="109523" spans="12:13" x14ac:dyDescent="0.25">
      <c r="L109523" s="472"/>
      <c r="M109523" s="472"/>
    </row>
    <row r="109595" spans="12:13" x14ac:dyDescent="0.25">
      <c r="L109595" s="472"/>
      <c r="M109595" s="472"/>
    </row>
    <row r="109596" spans="12:13" x14ac:dyDescent="0.25">
      <c r="L109596" s="472"/>
      <c r="M109596" s="472"/>
    </row>
    <row r="109597" spans="12:13" x14ac:dyDescent="0.25">
      <c r="L109597" s="472"/>
      <c r="M109597" s="472"/>
    </row>
    <row r="109669" spans="12:13" x14ac:dyDescent="0.25">
      <c r="L109669" s="472"/>
      <c r="M109669" s="472"/>
    </row>
    <row r="109670" spans="12:13" x14ac:dyDescent="0.25">
      <c r="L109670" s="472"/>
      <c r="M109670" s="472"/>
    </row>
    <row r="109671" spans="12:13" x14ac:dyDescent="0.25">
      <c r="L109671" s="472"/>
      <c r="M109671" s="472"/>
    </row>
    <row r="109743" spans="12:13" x14ac:dyDescent="0.25">
      <c r="L109743" s="472"/>
      <c r="M109743" s="472"/>
    </row>
    <row r="109744" spans="12:13" x14ac:dyDescent="0.25">
      <c r="L109744" s="472"/>
      <c r="M109744" s="472"/>
    </row>
    <row r="109745" spans="12:13" x14ac:dyDescent="0.25">
      <c r="L109745" s="472"/>
      <c r="M109745" s="472"/>
    </row>
    <row r="109817" spans="12:13" x14ac:dyDescent="0.25">
      <c r="L109817" s="472"/>
      <c r="M109817" s="472"/>
    </row>
    <row r="109818" spans="12:13" x14ac:dyDescent="0.25">
      <c r="L109818" s="472"/>
      <c r="M109818" s="472"/>
    </row>
    <row r="109819" spans="12:13" x14ac:dyDescent="0.25">
      <c r="L109819" s="472"/>
      <c r="M109819" s="472"/>
    </row>
    <row r="109891" spans="12:13" x14ac:dyDescent="0.25">
      <c r="L109891" s="472"/>
      <c r="M109891" s="472"/>
    </row>
    <row r="109892" spans="12:13" x14ac:dyDescent="0.25">
      <c r="L109892" s="472"/>
      <c r="M109892" s="472"/>
    </row>
    <row r="109893" spans="12:13" x14ac:dyDescent="0.25">
      <c r="L109893" s="472"/>
      <c r="M109893" s="472"/>
    </row>
    <row r="109965" spans="12:13" x14ac:dyDescent="0.25">
      <c r="L109965" s="472"/>
      <c r="M109965" s="472"/>
    </row>
    <row r="109966" spans="12:13" x14ac:dyDescent="0.25">
      <c r="L109966" s="472"/>
      <c r="M109966" s="472"/>
    </row>
    <row r="109967" spans="12:13" x14ac:dyDescent="0.25">
      <c r="L109967" s="472"/>
      <c r="M109967" s="472"/>
    </row>
    <row r="110039" spans="12:13" x14ac:dyDescent="0.25">
      <c r="L110039" s="472"/>
      <c r="M110039" s="472"/>
    </row>
    <row r="110040" spans="12:13" x14ac:dyDescent="0.25">
      <c r="L110040" s="472"/>
      <c r="M110040" s="472"/>
    </row>
    <row r="110041" spans="12:13" x14ac:dyDescent="0.25">
      <c r="L110041" s="472"/>
      <c r="M110041" s="472"/>
    </row>
    <row r="110113" spans="12:13" x14ac:dyDescent="0.25">
      <c r="L110113" s="472"/>
      <c r="M110113" s="472"/>
    </row>
    <row r="110114" spans="12:13" x14ac:dyDescent="0.25">
      <c r="L110114" s="472"/>
      <c r="M110114" s="472"/>
    </row>
    <row r="110115" spans="12:13" x14ac:dyDescent="0.25">
      <c r="L110115" s="472"/>
      <c r="M110115" s="472"/>
    </row>
    <row r="110187" spans="12:13" x14ac:dyDescent="0.25">
      <c r="L110187" s="472"/>
      <c r="M110187" s="472"/>
    </row>
    <row r="110188" spans="12:13" x14ac:dyDescent="0.25">
      <c r="L110188" s="472"/>
      <c r="M110188" s="472"/>
    </row>
    <row r="110189" spans="12:13" x14ac:dyDescent="0.25">
      <c r="L110189" s="472"/>
      <c r="M110189" s="472"/>
    </row>
    <row r="110261" spans="12:13" x14ac:dyDescent="0.25">
      <c r="L110261" s="472"/>
      <c r="M110261" s="472"/>
    </row>
    <row r="110262" spans="12:13" x14ac:dyDescent="0.25">
      <c r="L110262" s="472"/>
      <c r="M110262" s="472"/>
    </row>
    <row r="110263" spans="12:13" x14ac:dyDescent="0.25">
      <c r="L110263" s="472"/>
      <c r="M110263" s="472"/>
    </row>
    <row r="110335" spans="12:13" x14ac:dyDescent="0.25">
      <c r="L110335" s="472"/>
      <c r="M110335" s="472"/>
    </row>
    <row r="110336" spans="12:13" x14ac:dyDescent="0.25">
      <c r="L110336" s="472"/>
      <c r="M110336" s="472"/>
    </row>
    <row r="110337" spans="12:13" x14ac:dyDescent="0.25">
      <c r="L110337" s="472"/>
      <c r="M110337" s="472"/>
    </row>
    <row r="110409" spans="12:13" x14ac:dyDescent="0.25">
      <c r="L110409" s="472"/>
      <c r="M110409" s="472"/>
    </row>
    <row r="110410" spans="12:13" x14ac:dyDescent="0.25">
      <c r="L110410" s="472"/>
      <c r="M110410" s="472"/>
    </row>
    <row r="110411" spans="12:13" x14ac:dyDescent="0.25">
      <c r="L110411" s="472"/>
      <c r="M110411" s="472"/>
    </row>
    <row r="110483" spans="12:13" x14ac:dyDescent="0.25">
      <c r="L110483" s="472"/>
      <c r="M110483" s="472"/>
    </row>
    <row r="110484" spans="12:13" x14ac:dyDescent="0.25">
      <c r="L110484" s="472"/>
      <c r="M110484" s="472"/>
    </row>
    <row r="110485" spans="12:13" x14ac:dyDescent="0.25">
      <c r="L110485" s="472"/>
      <c r="M110485" s="472"/>
    </row>
    <row r="110557" spans="12:13" x14ac:dyDescent="0.25">
      <c r="L110557" s="472"/>
      <c r="M110557" s="472"/>
    </row>
    <row r="110558" spans="12:13" x14ac:dyDescent="0.25">
      <c r="L110558" s="472"/>
      <c r="M110558" s="472"/>
    </row>
    <row r="110559" spans="12:13" x14ac:dyDescent="0.25">
      <c r="L110559" s="472"/>
      <c r="M110559" s="472"/>
    </row>
    <row r="110631" spans="12:13" x14ac:dyDescent="0.25">
      <c r="L110631" s="472"/>
      <c r="M110631" s="472"/>
    </row>
    <row r="110632" spans="12:13" x14ac:dyDescent="0.25">
      <c r="L110632" s="472"/>
      <c r="M110632" s="472"/>
    </row>
    <row r="110633" spans="12:13" x14ac:dyDescent="0.25">
      <c r="L110633" s="472"/>
      <c r="M110633" s="472"/>
    </row>
    <row r="110705" spans="12:13" x14ac:dyDescent="0.25">
      <c r="L110705" s="472"/>
      <c r="M110705" s="472"/>
    </row>
    <row r="110706" spans="12:13" x14ac:dyDescent="0.25">
      <c r="L110706" s="472"/>
      <c r="M110706" s="472"/>
    </row>
    <row r="110707" spans="12:13" x14ac:dyDescent="0.25">
      <c r="L110707" s="472"/>
      <c r="M110707" s="472"/>
    </row>
    <row r="110779" spans="12:13" x14ac:dyDescent="0.25">
      <c r="L110779" s="472"/>
      <c r="M110779" s="472"/>
    </row>
    <row r="110780" spans="12:13" x14ac:dyDescent="0.25">
      <c r="L110780" s="472"/>
      <c r="M110780" s="472"/>
    </row>
    <row r="110781" spans="12:13" x14ac:dyDescent="0.25">
      <c r="L110781" s="472"/>
      <c r="M110781" s="472"/>
    </row>
    <row r="110853" spans="12:13" x14ac:dyDescent="0.25">
      <c r="L110853" s="472"/>
      <c r="M110853" s="472"/>
    </row>
    <row r="110854" spans="12:13" x14ac:dyDescent="0.25">
      <c r="L110854" s="472"/>
      <c r="M110854" s="472"/>
    </row>
    <row r="110855" spans="12:13" x14ac:dyDescent="0.25">
      <c r="L110855" s="472"/>
      <c r="M110855" s="472"/>
    </row>
    <row r="110927" spans="12:13" x14ac:dyDescent="0.25">
      <c r="L110927" s="472"/>
      <c r="M110927" s="472"/>
    </row>
    <row r="110928" spans="12:13" x14ac:dyDescent="0.25">
      <c r="L110928" s="472"/>
      <c r="M110928" s="472"/>
    </row>
    <row r="110929" spans="12:13" x14ac:dyDescent="0.25">
      <c r="L110929" s="472"/>
      <c r="M110929" s="472"/>
    </row>
    <row r="111001" spans="12:13" x14ac:dyDescent="0.25">
      <c r="L111001" s="472"/>
      <c r="M111001" s="472"/>
    </row>
    <row r="111002" spans="12:13" x14ac:dyDescent="0.25">
      <c r="L111002" s="472"/>
      <c r="M111002" s="472"/>
    </row>
    <row r="111003" spans="12:13" x14ac:dyDescent="0.25">
      <c r="L111003" s="472"/>
      <c r="M111003" s="472"/>
    </row>
    <row r="111075" spans="12:13" x14ac:dyDescent="0.25">
      <c r="L111075" s="472"/>
      <c r="M111075" s="472"/>
    </row>
    <row r="111076" spans="12:13" x14ac:dyDescent="0.25">
      <c r="L111076" s="472"/>
      <c r="M111076" s="472"/>
    </row>
    <row r="111077" spans="12:13" x14ac:dyDescent="0.25">
      <c r="L111077" s="472"/>
      <c r="M111077" s="472"/>
    </row>
    <row r="111149" spans="12:13" x14ac:dyDescent="0.25">
      <c r="L111149" s="472"/>
      <c r="M111149" s="472"/>
    </row>
    <row r="111150" spans="12:13" x14ac:dyDescent="0.25">
      <c r="L111150" s="472"/>
      <c r="M111150" s="472"/>
    </row>
    <row r="111151" spans="12:13" x14ac:dyDescent="0.25">
      <c r="L111151" s="472"/>
      <c r="M111151" s="472"/>
    </row>
    <row r="111223" spans="12:13" x14ac:dyDescent="0.25">
      <c r="L111223" s="472"/>
      <c r="M111223" s="472"/>
    </row>
    <row r="111224" spans="12:13" x14ac:dyDescent="0.25">
      <c r="L111224" s="472"/>
      <c r="M111224" s="472"/>
    </row>
    <row r="111225" spans="12:13" x14ac:dyDescent="0.25">
      <c r="L111225" s="472"/>
      <c r="M111225" s="472"/>
    </row>
    <row r="111297" spans="12:13" x14ac:dyDescent="0.25">
      <c r="L111297" s="472"/>
      <c r="M111297" s="472"/>
    </row>
    <row r="111298" spans="12:13" x14ac:dyDescent="0.25">
      <c r="L111298" s="472"/>
      <c r="M111298" s="472"/>
    </row>
    <row r="111299" spans="12:13" x14ac:dyDescent="0.25">
      <c r="L111299" s="472"/>
      <c r="M111299" s="472"/>
    </row>
    <row r="111371" spans="12:13" x14ac:dyDescent="0.25">
      <c r="L111371" s="472"/>
      <c r="M111371" s="472"/>
    </row>
    <row r="111372" spans="12:13" x14ac:dyDescent="0.25">
      <c r="L111372" s="472"/>
      <c r="M111372" s="472"/>
    </row>
    <row r="111373" spans="12:13" x14ac:dyDescent="0.25">
      <c r="L111373" s="472"/>
      <c r="M111373" s="472"/>
    </row>
    <row r="111445" spans="12:13" x14ac:dyDescent="0.25">
      <c r="L111445" s="472"/>
      <c r="M111445" s="472"/>
    </row>
    <row r="111446" spans="12:13" x14ac:dyDescent="0.25">
      <c r="L111446" s="472"/>
      <c r="M111446" s="472"/>
    </row>
    <row r="111447" spans="12:13" x14ac:dyDescent="0.25">
      <c r="L111447" s="472"/>
      <c r="M111447" s="472"/>
    </row>
    <row r="111519" spans="12:13" x14ac:dyDescent="0.25">
      <c r="L111519" s="472"/>
      <c r="M111519" s="472"/>
    </row>
    <row r="111520" spans="12:13" x14ac:dyDescent="0.25">
      <c r="L111520" s="472"/>
      <c r="M111520" s="472"/>
    </row>
    <row r="111521" spans="12:13" x14ac:dyDescent="0.25">
      <c r="L111521" s="472"/>
      <c r="M111521" s="472"/>
    </row>
    <row r="111593" spans="12:13" x14ac:dyDescent="0.25">
      <c r="L111593" s="472"/>
      <c r="M111593" s="472"/>
    </row>
    <row r="111594" spans="12:13" x14ac:dyDescent="0.25">
      <c r="L111594" s="472"/>
      <c r="M111594" s="472"/>
    </row>
    <row r="111595" spans="12:13" x14ac:dyDescent="0.25">
      <c r="L111595" s="472"/>
      <c r="M111595" s="472"/>
    </row>
    <row r="111667" spans="12:13" x14ac:dyDescent="0.25">
      <c r="L111667" s="472"/>
      <c r="M111667" s="472"/>
    </row>
    <row r="111668" spans="12:13" x14ac:dyDescent="0.25">
      <c r="L111668" s="472"/>
      <c r="M111668" s="472"/>
    </row>
    <row r="111669" spans="12:13" x14ac:dyDescent="0.25">
      <c r="L111669" s="472"/>
      <c r="M111669" s="472"/>
    </row>
    <row r="111741" spans="12:13" x14ac:dyDescent="0.25">
      <c r="L111741" s="472"/>
      <c r="M111741" s="472"/>
    </row>
    <row r="111742" spans="12:13" x14ac:dyDescent="0.25">
      <c r="L111742" s="472"/>
      <c r="M111742" s="472"/>
    </row>
    <row r="111743" spans="12:13" x14ac:dyDescent="0.25">
      <c r="L111743" s="472"/>
      <c r="M111743" s="472"/>
    </row>
    <row r="111815" spans="12:13" x14ac:dyDescent="0.25">
      <c r="L111815" s="472"/>
      <c r="M111815" s="472"/>
    </row>
    <row r="111816" spans="12:13" x14ac:dyDescent="0.25">
      <c r="L111816" s="472"/>
      <c r="M111816" s="472"/>
    </row>
    <row r="111817" spans="12:13" x14ac:dyDescent="0.25">
      <c r="L111817" s="472"/>
      <c r="M111817" s="472"/>
    </row>
    <row r="111889" spans="12:13" x14ac:dyDescent="0.25">
      <c r="L111889" s="472"/>
      <c r="M111889" s="472"/>
    </row>
    <row r="111890" spans="12:13" x14ac:dyDescent="0.25">
      <c r="L111890" s="472"/>
      <c r="M111890" s="472"/>
    </row>
    <row r="111891" spans="12:13" x14ac:dyDescent="0.25">
      <c r="L111891" s="472"/>
      <c r="M111891" s="472"/>
    </row>
    <row r="111963" spans="12:13" x14ac:dyDescent="0.25">
      <c r="L111963" s="472"/>
      <c r="M111963" s="472"/>
    </row>
    <row r="111964" spans="12:13" x14ac:dyDescent="0.25">
      <c r="L111964" s="472"/>
      <c r="M111964" s="472"/>
    </row>
    <row r="111965" spans="12:13" x14ac:dyDescent="0.25">
      <c r="L111965" s="472"/>
      <c r="M111965" s="472"/>
    </row>
    <row r="112037" spans="12:13" x14ac:dyDescent="0.25">
      <c r="L112037" s="472"/>
      <c r="M112037" s="472"/>
    </row>
    <row r="112038" spans="12:13" x14ac:dyDescent="0.25">
      <c r="L112038" s="472"/>
      <c r="M112038" s="472"/>
    </row>
    <row r="112039" spans="12:13" x14ac:dyDescent="0.25">
      <c r="L112039" s="472"/>
      <c r="M112039" s="472"/>
    </row>
    <row r="112111" spans="12:13" x14ac:dyDescent="0.25">
      <c r="L112111" s="472"/>
      <c r="M112111" s="472"/>
    </row>
    <row r="112112" spans="12:13" x14ac:dyDescent="0.25">
      <c r="L112112" s="472"/>
      <c r="M112112" s="472"/>
    </row>
    <row r="112113" spans="12:13" x14ac:dyDescent="0.25">
      <c r="L112113" s="472"/>
      <c r="M112113" s="472"/>
    </row>
    <row r="112185" spans="12:13" x14ac:dyDescent="0.25">
      <c r="L112185" s="472"/>
      <c r="M112185" s="472"/>
    </row>
    <row r="112186" spans="12:13" x14ac:dyDescent="0.25">
      <c r="L112186" s="472"/>
      <c r="M112186" s="472"/>
    </row>
    <row r="112187" spans="12:13" x14ac:dyDescent="0.25">
      <c r="L112187" s="472"/>
      <c r="M112187" s="472"/>
    </row>
    <row r="112259" spans="12:13" x14ac:dyDescent="0.25">
      <c r="L112259" s="472"/>
      <c r="M112259" s="472"/>
    </row>
    <row r="112260" spans="12:13" x14ac:dyDescent="0.25">
      <c r="L112260" s="472"/>
      <c r="M112260" s="472"/>
    </row>
    <row r="112261" spans="12:13" x14ac:dyDescent="0.25">
      <c r="L112261" s="472"/>
      <c r="M112261" s="472"/>
    </row>
    <row r="112333" spans="12:13" x14ac:dyDescent="0.25">
      <c r="L112333" s="472"/>
      <c r="M112333" s="472"/>
    </row>
    <row r="112334" spans="12:13" x14ac:dyDescent="0.25">
      <c r="L112334" s="472"/>
      <c r="M112334" s="472"/>
    </row>
    <row r="112335" spans="12:13" x14ac:dyDescent="0.25">
      <c r="L112335" s="472"/>
      <c r="M112335" s="472"/>
    </row>
    <row r="112407" spans="12:13" x14ac:dyDescent="0.25">
      <c r="L112407" s="472"/>
      <c r="M112407" s="472"/>
    </row>
    <row r="112408" spans="12:13" x14ac:dyDescent="0.25">
      <c r="L112408" s="472"/>
      <c r="M112408" s="472"/>
    </row>
    <row r="112409" spans="12:13" x14ac:dyDescent="0.25">
      <c r="L112409" s="472"/>
      <c r="M112409" s="472"/>
    </row>
    <row r="112481" spans="12:13" x14ac:dyDescent="0.25">
      <c r="L112481" s="472"/>
      <c r="M112481" s="472"/>
    </row>
    <row r="112482" spans="12:13" x14ac:dyDescent="0.25">
      <c r="L112482" s="472"/>
      <c r="M112482" s="472"/>
    </row>
    <row r="112483" spans="12:13" x14ac:dyDescent="0.25">
      <c r="L112483" s="472"/>
      <c r="M112483" s="472"/>
    </row>
    <row r="112555" spans="12:13" x14ac:dyDescent="0.25">
      <c r="L112555" s="472"/>
      <c r="M112555" s="472"/>
    </row>
    <row r="112556" spans="12:13" x14ac:dyDescent="0.25">
      <c r="L112556" s="472"/>
      <c r="M112556" s="472"/>
    </row>
    <row r="112557" spans="12:13" x14ac:dyDescent="0.25">
      <c r="L112557" s="472"/>
      <c r="M112557" s="472"/>
    </row>
    <row r="112629" spans="12:13" x14ac:dyDescent="0.25">
      <c r="L112629" s="472"/>
      <c r="M112629" s="472"/>
    </row>
    <row r="112630" spans="12:13" x14ac:dyDescent="0.25">
      <c r="L112630" s="472"/>
      <c r="M112630" s="472"/>
    </row>
    <row r="112631" spans="12:13" x14ac:dyDescent="0.25">
      <c r="L112631" s="472"/>
      <c r="M112631" s="472"/>
    </row>
    <row r="112703" spans="12:13" x14ac:dyDescent="0.25">
      <c r="L112703" s="472"/>
      <c r="M112703" s="472"/>
    </row>
    <row r="112704" spans="12:13" x14ac:dyDescent="0.25">
      <c r="L112704" s="472"/>
      <c r="M112704" s="472"/>
    </row>
    <row r="112705" spans="12:13" x14ac:dyDescent="0.25">
      <c r="L112705" s="472"/>
      <c r="M112705" s="472"/>
    </row>
    <row r="112777" spans="12:13" x14ac:dyDescent="0.25">
      <c r="L112777" s="472"/>
      <c r="M112777" s="472"/>
    </row>
    <row r="112778" spans="12:13" x14ac:dyDescent="0.25">
      <c r="L112778" s="472"/>
      <c r="M112778" s="472"/>
    </row>
    <row r="112779" spans="12:13" x14ac:dyDescent="0.25">
      <c r="L112779" s="472"/>
      <c r="M112779" s="472"/>
    </row>
    <row r="112851" spans="12:13" x14ac:dyDescent="0.25">
      <c r="L112851" s="472"/>
      <c r="M112851" s="472"/>
    </row>
    <row r="112852" spans="12:13" x14ac:dyDescent="0.25">
      <c r="L112852" s="472"/>
      <c r="M112852" s="472"/>
    </row>
    <row r="112853" spans="12:13" x14ac:dyDescent="0.25">
      <c r="L112853" s="472"/>
      <c r="M112853" s="472"/>
    </row>
    <row r="112925" spans="12:13" x14ac:dyDescent="0.25">
      <c r="L112925" s="472"/>
      <c r="M112925" s="472"/>
    </row>
    <row r="112926" spans="12:13" x14ac:dyDescent="0.25">
      <c r="L112926" s="472"/>
      <c r="M112926" s="472"/>
    </row>
    <row r="112927" spans="12:13" x14ac:dyDescent="0.25">
      <c r="L112927" s="472"/>
      <c r="M112927" s="472"/>
    </row>
    <row r="112999" spans="12:13" x14ac:dyDescent="0.25">
      <c r="L112999" s="472"/>
      <c r="M112999" s="472"/>
    </row>
    <row r="113000" spans="12:13" x14ac:dyDescent="0.25">
      <c r="L113000" s="472"/>
      <c r="M113000" s="472"/>
    </row>
    <row r="113001" spans="12:13" x14ac:dyDescent="0.25">
      <c r="L113001" s="472"/>
      <c r="M113001" s="472"/>
    </row>
    <row r="113073" spans="12:13" x14ac:dyDescent="0.25">
      <c r="L113073" s="472"/>
      <c r="M113073" s="472"/>
    </row>
    <row r="113074" spans="12:13" x14ac:dyDescent="0.25">
      <c r="L113074" s="472"/>
      <c r="M113074" s="472"/>
    </row>
    <row r="113075" spans="12:13" x14ac:dyDescent="0.25">
      <c r="L113075" s="472"/>
      <c r="M113075" s="472"/>
    </row>
    <row r="113147" spans="12:13" x14ac:dyDescent="0.25">
      <c r="L113147" s="472"/>
      <c r="M113147" s="472"/>
    </row>
    <row r="113148" spans="12:13" x14ac:dyDescent="0.25">
      <c r="L113148" s="472"/>
      <c r="M113148" s="472"/>
    </row>
    <row r="113149" spans="12:13" x14ac:dyDescent="0.25">
      <c r="L113149" s="472"/>
      <c r="M113149" s="472"/>
    </row>
    <row r="113221" spans="12:13" x14ac:dyDescent="0.25">
      <c r="L113221" s="472"/>
      <c r="M113221" s="472"/>
    </row>
    <row r="113222" spans="12:13" x14ac:dyDescent="0.25">
      <c r="L113222" s="472"/>
      <c r="M113222" s="472"/>
    </row>
    <row r="113223" spans="12:13" x14ac:dyDescent="0.25">
      <c r="L113223" s="472"/>
      <c r="M113223" s="472"/>
    </row>
    <row r="113295" spans="12:13" x14ac:dyDescent="0.25">
      <c r="L113295" s="472"/>
      <c r="M113295" s="472"/>
    </row>
    <row r="113296" spans="12:13" x14ac:dyDescent="0.25">
      <c r="L113296" s="472"/>
      <c r="M113296" s="472"/>
    </row>
    <row r="113297" spans="12:13" x14ac:dyDescent="0.25">
      <c r="L113297" s="472"/>
      <c r="M113297" s="472"/>
    </row>
    <row r="113369" spans="12:13" x14ac:dyDescent="0.25">
      <c r="L113369" s="472"/>
      <c r="M113369" s="472"/>
    </row>
    <row r="113370" spans="12:13" x14ac:dyDescent="0.25">
      <c r="L113370" s="472"/>
      <c r="M113370" s="472"/>
    </row>
    <row r="113371" spans="12:13" x14ac:dyDescent="0.25">
      <c r="L113371" s="472"/>
      <c r="M113371" s="472"/>
    </row>
    <row r="113443" spans="12:13" x14ac:dyDescent="0.25">
      <c r="L113443" s="472"/>
      <c r="M113443" s="472"/>
    </row>
    <row r="113444" spans="12:13" x14ac:dyDescent="0.25">
      <c r="L113444" s="472"/>
      <c r="M113444" s="472"/>
    </row>
    <row r="113445" spans="12:13" x14ac:dyDescent="0.25">
      <c r="L113445" s="472"/>
      <c r="M113445" s="472"/>
    </row>
    <row r="113517" spans="12:13" x14ac:dyDescent="0.25">
      <c r="L113517" s="472"/>
      <c r="M113517" s="472"/>
    </row>
    <row r="113518" spans="12:13" x14ac:dyDescent="0.25">
      <c r="L113518" s="472"/>
      <c r="M113518" s="472"/>
    </row>
    <row r="113519" spans="12:13" x14ac:dyDescent="0.25">
      <c r="L113519" s="472"/>
      <c r="M113519" s="472"/>
    </row>
    <row r="113591" spans="12:13" x14ac:dyDescent="0.25">
      <c r="L113591" s="472"/>
      <c r="M113591" s="472"/>
    </row>
    <row r="113592" spans="12:13" x14ac:dyDescent="0.25">
      <c r="L113592" s="472"/>
      <c r="M113592" s="472"/>
    </row>
    <row r="113593" spans="12:13" x14ac:dyDescent="0.25">
      <c r="L113593" s="472"/>
      <c r="M113593" s="472"/>
    </row>
    <row r="113665" spans="12:13" x14ac:dyDescent="0.25">
      <c r="L113665" s="472"/>
      <c r="M113665" s="472"/>
    </row>
    <row r="113666" spans="12:13" x14ac:dyDescent="0.25">
      <c r="L113666" s="472"/>
      <c r="M113666" s="472"/>
    </row>
    <row r="113667" spans="12:13" x14ac:dyDescent="0.25">
      <c r="L113667" s="472"/>
      <c r="M113667" s="472"/>
    </row>
    <row r="113739" spans="12:13" x14ac:dyDescent="0.25">
      <c r="L113739" s="472"/>
      <c r="M113739" s="472"/>
    </row>
    <row r="113740" spans="12:13" x14ac:dyDescent="0.25">
      <c r="L113740" s="472"/>
      <c r="M113740" s="472"/>
    </row>
    <row r="113741" spans="12:13" x14ac:dyDescent="0.25">
      <c r="L113741" s="472"/>
      <c r="M113741" s="472"/>
    </row>
    <row r="113813" spans="12:13" x14ac:dyDescent="0.25">
      <c r="L113813" s="472"/>
      <c r="M113813" s="472"/>
    </row>
    <row r="113814" spans="12:13" x14ac:dyDescent="0.25">
      <c r="L113814" s="472"/>
      <c r="M113814" s="472"/>
    </row>
    <row r="113815" spans="12:13" x14ac:dyDescent="0.25">
      <c r="L113815" s="472"/>
      <c r="M113815" s="472"/>
    </row>
    <row r="113887" spans="12:13" x14ac:dyDescent="0.25">
      <c r="L113887" s="472"/>
      <c r="M113887" s="472"/>
    </row>
    <row r="113888" spans="12:13" x14ac:dyDescent="0.25">
      <c r="L113888" s="472"/>
      <c r="M113888" s="472"/>
    </row>
    <row r="113889" spans="12:13" x14ac:dyDescent="0.25">
      <c r="L113889" s="472"/>
      <c r="M113889" s="472"/>
    </row>
    <row r="113961" spans="12:13" x14ac:dyDescent="0.25">
      <c r="L113961" s="472"/>
      <c r="M113961" s="472"/>
    </row>
    <row r="113962" spans="12:13" x14ac:dyDescent="0.25">
      <c r="L113962" s="472"/>
      <c r="M113962" s="472"/>
    </row>
    <row r="113963" spans="12:13" x14ac:dyDescent="0.25">
      <c r="L113963" s="472"/>
      <c r="M113963" s="472"/>
    </row>
    <row r="114035" spans="12:13" x14ac:dyDescent="0.25">
      <c r="L114035" s="472"/>
      <c r="M114035" s="472"/>
    </row>
    <row r="114036" spans="12:13" x14ac:dyDescent="0.25">
      <c r="L114036" s="472"/>
      <c r="M114036" s="472"/>
    </row>
    <row r="114037" spans="12:13" x14ac:dyDescent="0.25">
      <c r="L114037" s="472"/>
      <c r="M114037" s="472"/>
    </row>
    <row r="114109" spans="12:13" x14ac:dyDescent="0.25">
      <c r="L114109" s="472"/>
      <c r="M114109" s="472"/>
    </row>
    <row r="114110" spans="12:13" x14ac:dyDescent="0.25">
      <c r="L114110" s="472"/>
      <c r="M114110" s="472"/>
    </row>
    <row r="114111" spans="12:13" x14ac:dyDescent="0.25">
      <c r="L114111" s="472"/>
      <c r="M114111" s="472"/>
    </row>
    <row r="114183" spans="12:13" x14ac:dyDescent="0.25">
      <c r="L114183" s="472"/>
      <c r="M114183" s="472"/>
    </row>
    <row r="114184" spans="12:13" x14ac:dyDescent="0.25">
      <c r="L114184" s="472"/>
      <c r="M114184" s="472"/>
    </row>
    <row r="114185" spans="12:13" x14ac:dyDescent="0.25">
      <c r="L114185" s="472"/>
      <c r="M114185" s="472"/>
    </row>
    <row r="114257" spans="12:13" x14ac:dyDescent="0.25">
      <c r="L114257" s="472"/>
      <c r="M114257" s="472"/>
    </row>
    <row r="114258" spans="12:13" x14ac:dyDescent="0.25">
      <c r="L114258" s="472"/>
      <c r="M114258" s="472"/>
    </row>
    <row r="114259" spans="12:13" x14ac:dyDescent="0.25">
      <c r="L114259" s="472"/>
      <c r="M114259" s="472"/>
    </row>
    <row r="114331" spans="12:13" x14ac:dyDescent="0.25">
      <c r="L114331" s="472"/>
      <c r="M114331" s="472"/>
    </row>
    <row r="114332" spans="12:13" x14ac:dyDescent="0.25">
      <c r="L114332" s="472"/>
      <c r="M114332" s="472"/>
    </row>
    <row r="114333" spans="12:13" x14ac:dyDescent="0.25">
      <c r="L114333" s="472"/>
      <c r="M114333" s="472"/>
    </row>
    <row r="114405" spans="12:13" x14ac:dyDescent="0.25">
      <c r="L114405" s="472"/>
      <c r="M114405" s="472"/>
    </row>
    <row r="114406" spans="12:13" x14ac:dyDescent="0.25">
      <c r="L114406" s="472"/>
      <c r="M114406" s="472"/>
    </row>
    <row r="114407" spans="12:13" x14ac:dyDescent="0.25">
      <c r="L114407" s="472"/>
      <c r="M114407" s="472"/>
    </row>
    <row r="114479" spans="12:13" x14ac:dyDescent="0.25">
      <c r="L114479" s="472"/>
      <c r="M114479" s="472"/>
    </row>
    <row r="114480" spans="12:13" x14ac:dyDescent="0.25">
      <c r="L114480" s="472"/>
      <c r="M114480" s="472"/>
    </row>
    <row r="114481" spans="12:13" x14ac:dyDescent="0.25">
      <c r="L114481" s="472"/>
      <c r="M114481" s="472"/>
    </row>
    <row r="114553" spans="12:13" x14ac:dyDescent="0.25">
      <c r="L114553" s="472"/>
      <c r="M114553" s="472"/>
    </row>
    <row r="114554" spans="12:13" x14ac:dyDescent="0.25">
      <c r="L114554" s="472"/>
      <c r="M114554" s="472"/>
    </row>
    <row r="114555" spans="12:13" x14ac:dyDescent="0.25">
      <c r="L114555" s="472"/>
      <c r="M114555" s="472"/>
    </row>
    <row r="114627" spans="12:13" x14ac:dyDescent="0.25">
      <c r="L114627" s="472"/>
      <c r="M114627" s="472"/>
    </row>
    <row r="114628" spans="12:13" x14ac:dyDescent="0.25">
      <c r="L114628" s="472"/>
      <c r="M114628" s="472"/>
    </row>
    <row r="114629" spans="12:13" x14ac:dyDescent="0.25">
      <c r="L114629" s="472"/>
      <c r="M114629" s="472"/>
    </row>
    <row r="114701" spans="12:13" x14ac:dyDescent="0.25">
      <c r="L114701" s="472"/>
      <c r="M114701" s="472"/>
    </row>
    <row r="114702" spans="12:13" x14ac:dyDescent="0.25">
      <c r="L114702" s="472"/>
      <c r="M114702" s="472"/>
    </row>
    <row r="114703" spans="12:13" x14ac:dyDescent="0.25">
      <c r="L114703" s="472"/>
      <c r="M114703" s="472"/>
    </row>
    <row r="114775" spans="12:13" x14ac:dyDescent="0.25">
      <c r="L114775" s="472"/>
      <c r="M114775" s="472"/>
    </row>
    <row r="114776" spans="12:13" x14ac:dyDescent="0.25">
      <c r="L114776" s="472"/>
      <c r="M114776" s="472"/>
    </row>
    <row r="114777" spans="12:13" x14ac:dyDescent="0.25">
      <c r="L114777" s="472"/>
      <c r="M114777" s="472"/>
    </row>
    <row r="114849" spans="12:13" x14ac:dyDescent="0.25">
      <c r="L114849" s="472"/>
      <c r="M114849" s="472"/>
    </row>
    <row r="114850" spans="12:13" x14ac:dyDescent="0.25">
      <c r="L114850" s="472"/>
      <c r="M114850" s="472"/>
    </row>
    <row r="114851" spans="12:13" x14ac:dyDescent="0.25">
      <c r="L114851" s="472"/>
      <c r="M114851" s="472"/>
    </row>
    <row r="114923" spans="12:13" x14ac:dyDescent="0.25">
      <c r="L114923" s="472"/>
      <c r="M114923" s="472"/>
    </row>
    <row r="114924" spans="12:13" x14ac:dyDescent="0.25">
      <c r="L114924" s="472"/>
      <c r="M114924" s="472"/>
    </row>
    <row r="114925" spans="12:13" x14ac:dyDescent="0.25">
      <c r="L114925" s="472"/>
      <c r="M114925" s="472"/>
    </row>
    <row r="114997" spans="12:13" x14ac:dyDescent="0.25">
      <c r="L114997" s="472"/>
      <c r="M114997" s="472"/>
    </row>
    <row r="114998" spans="12:13" x14ac:dyDescent="0.25">
      <c r="L114998" s="472"/>
      <c r="M114998" s="472"/>
    </row>
    <row r="114999" spans="12:13" x14ac:dyDescent="0.25">
      <c r="L114999" s="472"/>
      <c r="M114999" s="472"/>
    </row>
    <row r="115071" spans="12:13" x14ac:dyDescent="0.25">
      <c r="L115071" s="472"/>
      <c r="M115071" s="472"/>
    </row>
    <row r="115072" spans="12:13" x14ac:dyDescent="0.25">
      <c r="L115072" s="472"/>
      <c r="M115072" s="472"/>
    </row>
    <row r="115073" spans="12:13" x14ac:dyDescent="0.25">
      <c r="L115073" s="472"/>
      <c r="M115073" s="472"/>
    </row>
    <row r="115145" spans="12:13" x14ac:dyDescent="0.25">
      <c r="L115145" s="472"/>
      <c r="M115145" s="472"/>
    </row>
    <row r="115146" spans="12:13" x14ac:dyDescent="0.25">
      <c r="L115146" s="472"/>
      <c r="M115146" s="472"/>
    </row>
    <row r="115147" spans="12:13" x14ac:dyDescent="0.25">
      <c r="L115147" s="472"/>
      <c r="M115147" s="472"/>
    </row>
    <row r="115219" spans="12:13" x14ac:dyDescent="0.25">
      <c r="L115219" s="472"/>
      <c r="M115219" s="472"/>
    </row>
    <row r="115220" spans="12:13" x14ac:dyDescent="0.25">
      <c r="L115220" s="472"/>
      <c r="M115220" s="472"/>
    </row>
    <row r="115221" spans="12:13" x14ac:dyDescent="0.25">
      <c r="L115221" s="472"/>
      <c r="M115221" s="472"/>
    </row>
    <row r="115293" spans="12:13" x14ac:dyDescent="0.25">
      <c r="L115293" s="472"/>
      <c r="M115293" s="472"/>
    </row>
    <row r="115294" spans="12:13" x14ac:dyDescent="0.25">
      <c r="L115294" s="472"/>
      <c r="M115294" s="472"/>
    </row>
    <row r="115295" spans="12:13" x14ac:dyDescent="0.25">
      <c r="L115295" s="472"/>
      <c r="M115295" s="472"/>
    </row>
    <row r="115367" spans="12:13" x14ac:dyDescent="0.25">
      <c r="L115367" s="472"/>
      <c r="M115367" s="472"/>
    </row>
    <row r="115368" spans="12:13" x14ac:dyDescent="0.25">
      <c r="L115368" s="472"/>
      <c r="M115368" s="472"/>
    </row>
    <row r="115369" spans="12:13" x14ac:dyDescent="0.25">
      <c r="L115369" s="472"/>
      <c r="M115369" s="472"/>
    </row>
    <row r="115441" spans="12:13" x14ac:dyDescent="0.25">
      <c r="L115441" s="472"/>
      <c r="M115441" s="472"/>
    </row>
    <row r="115442" spans="12:13" x14ac:dyDescent="0.25">
      <c r="L115442" s="472"/>
      <c r="M115442" s="472"/>
    </row>
    <row r="115443" spans="12:13" x14ac:dyDescent="0.25">
      <c r="L115443" s="472"/>
      <c r="M115443" s="472"/>
    </row>
    <row r="115515" spans="12:13" x14ac:dyDescent="0.25">
      <c r="L115515" s="472"/>
      <c r="M115515" s="472"/>
    </row>
    <row r="115516" spans="12:13" x14ac:dyDescent="0.25">
      <c r="L115516" s="472"/>
      <c r="M115516" s="472"/>
    </row>
    <row r="115517" spans="12:13" x14ac:dyDescent="0.25">
      <c r="L115517" s="472"/>
      <c r="M115517" s="472"/>
    </row>
    <row r="115589" spans="12:13" x14ac:dyDescent="0.25">
      <c r="L115589" s="472"/>
      <c r="M115589" s="472"/>
    </row>
    <row r="115590" spans="12:13" x14ac:dyDescent="0.25">
      <c r="L115590" s="472"/>
      <c r="M115590" s="472"/>
    </row>
    <row r="115591" spans="12:13" x14ac:dyDescent="0.25">
      <c r="L115591" s="472"/>
      <c r="M115591" s="472"/>
    </row>
    <row r="115663" spans="12:13" x14ac:dyDescent="0.25">
      <c r="L115663" s="472"/>
      <c r="M115663" s="472"/>
    </row>
    <row r="115664" spans="12:13" x14ac:dyDescent="0.25">
      <c r="L115664" s="472"/>
      <c r="M115664" s="472"/>
    </row>
    <row r="115665" spans="12:13" x14ac:dyDescent="0.25">
      <c r="L115665" s="472"/>
      <c r="M115665" s="472"/>
    </row>
    <row r="115737" spans="12:13" x14ac:dyDescent="0.25">
      <c r="L115737" s="472"/>
      <c r="M115737" s="472"/>
    </row>
    <row r="115738" spans="12:13" x14ac:dyDescent="0.25">
      <c r="L115738" s="472"/>
      <c r="M115738" s="472"/>
    </row>
    <row r="115739" spans="12:13" x14ac:dyDescent="0.25">
      <c r="L115739" s="472"/>
      <c r="M115739" s="472"/>
    </row>
    <row r="115811" spans="12:13" x14ac:dyDescent="0.25">
      <c r="L115811" s="472"/>
      <c r="M115811" s="472"/>
    </row>
    <row r="115812" spans="12:13" x14ac:dyDescent="0.25">
      <c r="L115812" s="472"/>
      <c r="M115812" s="472"/>
    </row>
    <row r="115813" spans="12:13" x14ac:dyDescent="0.25">
      <c r="L115813" s="472"/>
      <c r="M115813" s="472"/>
    </row>
    <row r="115885" spans="12:13" x14ac:dyDescent="0.25">
      <c r="L115885" s="472"/>
      <c r="M115885" s="472"/>
    </row>
    <row r="115886" spans="12:13" x14ac:dyDescent="0.25">
      <c r="L115886" s="472"/>
      <c r="M115886" s="472"/>
    </row>
    <row r="115887" spans="12:13" x14ac:dyDescent="0.25">
      <c r="L115887" s="472"/>
      <c r="M115887" s="472"/>
    </row>
    <row r="115959" spans="12:13" x14ac:dyDescent="0.25">
      <c r="L115959" s="472"/>
      <c r="M115959" s="472"/>
    </row>
    <row r="115960" spans="12:13" x14ac:dyDescent="0.25">
      <c r="L115960" s="472"/>
      <c r="M115960" s="472"/>
    </row>
    <row r="115961" spans="12:13" x14ac:dyDescent="0.25">
      <c r="L115961" s="472"/>
      <c r="M115961" s="472"/>
    </row>
    <row r="116033" spans="12:13" x14ac:dyDescent="0.25">
      <c r="L116033" s="472"/>
      <c r="M116033" s="472"/>
    </row>
    <row r="116034" spans="12:13" x14ac:dyDescent="0.25">
      <c r="L116034" s="472"/>
      <c r="M116034" s="472"/>
    </row>
    <row r="116035" spans="12:13" x14ac:dyDescent="0.25">
      <c r="L116035" s="472"/>
      <c r="M116035" s="472"/>
    </row>
    <row r="116107" spans="12:13" x14ac:dyDescent="0.25">
      <c r="L116107" s="472"/>
      <c r="M116107" s="472"/>
    </row>
    <row r="116108" spans="12:13" x14ac:dyDescent="0.25">
      <c r="L116108" s="472"/>
      <c r="M116108" s="472"/>
    </row>
    <row r="116109" spans="12:13" x14ac:dyDescent="0.25">
      <c r="L116109" s="472"/>
      <c r="M116109" s="472"/>
    </row>
    <row r="116181" spans="12:13" x14ac:dyDescent="0.25">
      <c r="L116181" s="472"/>
      <c r="M116181" s="472"/>
    </row>
    <row r="116182" spans="12:13" x14ac:dyDescent="0.25">
      <c r="L116182" s="472"/>
      <c r="M116182" s="472"/>
    </row>
    <row r="116183" spans="12:13" x14ac:dyDescent="0.25">
      <c r="L116183" s="472"/>
      <c r="M116183" s="472"/>
    </row>
    <row r="116255" spans="12:13" x14ac:dyDescent="0.25">
      <c r="L116255" s="472"/>
      <c r="M116255" s="472"/>
    </row>
    <row r="116256" spans="12:13" x14ac:dyDescent="0.25">
      <c r="L116256" s="472"/>
      <c r="M116256" s="472"/>
    </row>
    <row r="116257" spans="12:13" x14ac:dyDescent="0.25">
      <c r="L116257" s="472"/>
      <c r="M116257" s="472"/>
    </row>
    <row r="116329" spans="12:13" x14ac:dyDescent="0.25">
      <c r="L116329" s="472"/>
      <c r="M116329" s="472"/>
    </row>
    <row r="116330" spans="12:13" x14ac:dyDescent="0.25">
      <c r="L116330" s="472"/>
      <c r="M116330" s="472"/>
    </row>
    <row r="116331" spans="12:13" x14ac:dyDescent="0.25">
      <c r="L116331" s="472"/>
      <c r="M116331" s="472"/>
    </row>
    <row r="116403" spans="12:13" x14ac:dyDescent="0.25">
      <c r="L116403" s="472"/>
      <c r="M116403" s="472"/>
    </row>
    <row r="116404" spans="12:13" x14ac:dyDescent="0.25">
      <c r="L116404" s="472"/>
      <c r="M116404" s="472"/>
    </row>
    <row r="116405" spans="12:13" x14ac:dyDescent="0.25">
      <c r="L116405" s="472"/>
      <c r="M116405" s="472"/>
    </row>
    <row r="116477" spans="12:13" x14ac:dyDescent="0.25">
      <c r="L116477" s="472"/>
      <c r="M116477" s="472"/>
    </row>
    <row r="116478" spans="12:13" x14ac:dyDescent="0.25">
      <c r="L116478" s="472"/>
      <c r="M116478" s="472"/>
    </row>
    <row r="116479" spans="12:13" x14ac:dyDescent="0.25">
      <c r="L116479" s="472"/>
      <c r="M116479" s="472"/>
    </row>
    <row r="116551" spans="12:13" x14ac:dyDescent="0.25">
      <c r="L116551" s="472"/>
      <c r="M116551" s="472"/>
    </row>
    <row r="116552" spans="12:13" x14ac:dyDescent="0.25">
      <c r="L116552" s="472"/>
      <c r="M116552" s="472"/>
    </row>
    <row r="116553" spans="12:13" x14ac:dyDescent="0.25">
      <c r="L116553" s="472"/>
      <c r="M116553" s="472"/>
    </row>
    <row r="116625" spans="12:13" x14ac:dyDescent="0.25">
      <c r="L116625" s="472"/>
      <c r="M116625" s="472"/>
    </row>
    <row r="116626" spans="12:13" x14ac:dyDescent="0.25">
      <c r="L116626" s="472"/>
      <c r="M116626" s="472"/>
    </row>
    <row r="116627" spans="12:13" x14ac:dyDescent="0.25">
      <c r="L116627" s="472"/>
      <c r="M116627" s="472"/>
    </row>
    <row r="116699" spans="12:13" x14ac:dyDescent="0.25">
      <c r="L116699" s="472"/>
      <c r="M116699" s="472"/>
    </row>
    <row r="116700" spans="12:13" x14ac:dyDescent="0.25">
      <c r="L116700" s="472"/>
      <c r="M116700" s="472"/>
    </row>
    <row r="116701" spans="12:13" x14ac:dyDescent="0.25">
      <c r="L116701" s="472"/>
      <c r="M116701" s="472"/>
    </row>
    <row r="116773" spans="12:13" x14ac:dyDescent="0.25">
      <c r="L116773" s="472"/>
      <c r="M116773" s="472"/>
    </row>
    <row r="116774" spans="12:13" x14ac:dyDescent="0.25">
      <c r="L116774" s="472"/>
      <c r="M116774" s="472"/>
    </row>
    <row r="116775" spans="12:13" x14ac:dyDescent="0.25">
      <c r="L116775" s="472"/>
      <c r="M116775" s="472"/>
    </row>
    <row r="116847" spans="12:13" x14ac:dyDescent="0.25">
      <c r="L116847" s="472"/>
      <c r="M116847" s="472"/>
    </row>
    <row r="116848" spans="12:13" x14ac:dyDescent="0.25">
      <c r="L116848" s="472"/>
      <c r="M116848" s="472"/>
    </row>
    <row r="116849" spans="12:13" x14ac:dyDescent="0.25">
      <c r="L116849" s="472"/>
      <c r="M116849" s="472"/>
    </row>
    <row r="116921" spans="12:13" x14ac:dyDescent="0.25">
      <c r="L116921" s="472"/>
      <c r="M116921" s="472"/>
    </row>
    <row r="116922" spans="12:13" x14ac:dyDescent="0.25">
      <c r="L116922" s="472"/>
      <c r="M116922" s="472"/>
    </row>
    <row r="116923" spans="12:13" x14ac:dyDescent="0.25">
      <c r="L116923" s="472"/>
      <c r="M116923" s="472"/>
    </row>
    <row r="116995" spans="12:13" x14ac:dyDescent="0.25">
      <c r="L116995" s="472"/>
      <c r="M116995" s="472"/>
    </row>
    <row r="116996" spans="12:13" x14ac:dyDescent="0.25">
      <c r="L116996" s="472"/>
      <c r="M116996" s="472"/>
    </row>
    <row r="116997" spans="12:13" x14ac:dyDescent="0.25">
      <c r="L116997" s="472"/>
      <c r="M116997" s="472"/>
    </row>
    <row r="117069" spans="12:13" x14ac:dyDescent="0.25">
      <c r="L117069" s="472"/>
      <c r="M117069" s="472"/>
    </row>
    <row r="117070" spans="12:13" x14ac:dyDescent="0.25">
      <c r="L117070" s="472"/>
      <c r="M117070" s="472"/>
    </row>
    <row r="117071" spans="12:13" x14ac:dyDescent="0.25">
      <c r="L117071" s="472"/>
      <c r="M117071" s="472"/>
    </row>
    <row r="117143" spans="12:13" x14ac:dyDescent="0.25">
      <c r="L117143" s="472"/>
      <c r="M117143" s="472"/>
    </row>
    <row r="117144" spans="12:13" x14ac:dyDescent="0.25">
      <c r="L117144" s="472"/>
      <c r="M117144" s="472"/>
    </row>
    <row r="117145" spans="12:13" x14ac:dyDescent="0.25">
      <c r="L117145" s="472"/>
      <c r="M117145" s="472"/>
    </row>
    <row r="117217" spans="12:13" x14ac:dyDescent="0.25">
      <c r="L117217" s="472"/>
      <c r="M117217" s="472"/>
    </row>
    <row r="117218" spans="12:13" x14ac:dyDescent="0.25">
      <c r="L117218" s="472"/>
      <c r="M117218" s="472"/>
    </row>
    <row r="117219" spans="12:13" x14ac:dyDescent="0.25">
      <c r="L117219" s="472"/>
      <c r="M117219" s="472"/>
    </row>
    <row r="117291" spans="12:13" x14ac:dyDescent="0.25">
      <c r="L117291" s="472"/>
      <c r="M117291" s="472"/>
    </row>
    <row r="117292" spans="12:13" x14ac:dyDescent="0.25">
      <c r="L117292" s="472"/>
      <c r="M117292" s="472"/>
    </row>
    <row r="117293" spans="12:13" x14ac:dyDescent="0.25">
      <c r="L117293" s="472"/>
      <c r="M117293" s="472"/>
    </row>
    <row r="117365" spans="12:13" x14ac:dyDescent="0.25">
      <c r="L117365" s="472"/>
      <c r="M117365" s="472"/>
    </row>
    <row r="117366" spans="12:13" x14ac:dyDescent="0.25">
      <c r="L117366" s="472"/>
      <c r="M117366" s="472"/>
    </row>
    <row r="117367" spans="12:13" x14ac:dyDescent="0.25">
      <c r="L117367" s="472"/>
      <c r="M117367" s="472"/>
    </row>
    <row r="117439" spans="12:13" x14ac:dyDescent="0.25">
      <c r="L117439" s="472"/>
      <c r="M117439" s="472"/>
    </row>
    <row r="117440" spans="12:13" x14ac:dyDescent="0.25">
      <c r="L117440" s="472"/>
      <c r="M117440" s="472"/>
    </row>
    <row r="117441" spans="12:13" x14ac:dyDescent="0.25">
      <c r="L117441" s="472"/>
      <c r="M117441" s="472"/>
    </row>
    <row r="117513" spans="12:13" x14ac:dyDescent="0.25">
      <c r="L117513" s="472"/>
      <c r="M117513" s="472"/>
    </row>
    <row r="117514" spans="12:13" x14ac:dyDescent="0.25">
      <c r="L117514" s="472"/>
      <c r="M117514" s="472"/>
    </row>
    <row r="117515" spans="12:13" x14ac:dyDescent="0.25">
      <c r="L117515" s="472"/>
      <c r="M117515" s="472"/>
    </row>
    <row r="117587" spans="12:13" x14ac:dyDescent="0.25">
      <c r="L117587" s="472"/>
      <c r="M117587" s="472"/>
    </row>
    <row r="117588" spans="12:13" x14ac:dyDescent="0.25">
      <c r="L117588" s="472"/>
      <c r="M117588" s="472"/>
    </row>
    <row r="117589" spans="12:13" x14ac:dyDescent="0.25">
      <c r="L117589" s="472"/>
      <c r="M117589" s="472"/>
    </row>
    <row r="117661" spans="12:13" x14ac:dyDescent="0.25">
      <c r="L117661" s="472"/>
      <c r="M117661" s="472"/>
    </row>
    <row r="117662" spans="12:13" x14ac:dyDescent="0.25">
      <c r="L117662" s="472"/>
      <c r="M117662" s="472"/>
    </row>
    <row r="117663" spans="12:13" x14ac:dyDescent="0.25">
      <c r="L117663" s="472"/>
      <c r="M117663" s="472"/>
    </row>
    <row r="117735" spans="12:13" x14ac:dyDescent="0.25">
      <c r="L117735" s="472"/>
      <c r="M117735" s="472"/>
    </row>
    <row r="117736" spans="12:13" x14ac:dyDescent="0.25">
      <c r="L117736" s="472"/>
      <c r="M117736" s="472"/>
    </row>
    <row r="117737" spans="12:13" x14ac:dyDescent="0.25">
      <c r="L117737" s="472"/>
      <c r="M117737" s="472"/>
    </row>
    <row r="117809" spans="12:13" x14ac:dyDescent="0.25">
      <c r="L117809" s="472"/>
      <c r="M117809" s="472"/>
    </row>
    <row r="117810" spans="12:13" x14ac:dyDescent="0.25">
      <c r="L117810" s="472"/>
      <c r="M117810" s="472"/>
    </row>
    <row r="117811" spans="12:13" x14ac:dyDescent="0.25">
      <c r="L117811" s="472"/>
      <c r="M117811" s="472"/>
    </row>
    <row r="117883" spans="12:13" x14ac:dyDescent="0.25">
      <c r="L117883" s="472"/>
      <c r="M117883" s="472"/>
    </row>
    <row r="117884" spans="12:13" x14ac:dyDescent="0.25">
      <c r="L117884" s="472"/>
      <c r="M117884" s="472"/>
    </row>
    <row r="117885" spans="12:13" x14ac:dyDescent="0.25">
      <c r="L117885" s="472"/>
      <c r="M117885" s="472"/>
    </row>
    <row r="117957" spans="12:13" x14ac:dyDescent="0.25">
      <c r="L117957" s="472"/>
      <c r="M117957" s="472"/>
    </row>
    <row r="117958" spans="12:13" x14ac:dyDescent="0.25">
      <c r="L117958" s="472"/>
      <c r="M117958" s="472"/>
    </row>
    <row r="117959" spans="12:13" x14ac:dyDescent="0.25">
      <c r="L117959" s="472"/>
      <c r="M117959" s="472"/>
    </row>
    <row r="118031" spans="12:13" x14ac:dyDescent="0.25">
      <c r="L118031" s="472"/>
      <c r="M118031" s="472"/>
    </row>
    <row r="118032" spans="12:13" x14ac:dyDescent="0.25">
      <c r="L118032" s="472"/>
      <c r="M118032" s="472"/>
    </row>
    <row r="118033" spans="12:13" x14ac:dyDescent="0.25">
      <c r="L118033" s="472"/>
      <c r="M118033" s="472"/>
    </row>
    <row r="118105" spans="12:13" x14ac:dyDescent="0.25">
      <c r="L118105" s="472"/>
      <c r="M118105" s="472"/>
    </row>
    <row r="118106" spans="12:13" x14ac:dyDescent="0.25">
      <c r="L118106" s="472"/>
      <c r="M118106" s="472"/>
    </row>
    <row r="118107" spans="12:13" x14ac:dyDescent="0.25">
      <c r="L118107" s="472"/>
      <c r="M118107" s="472"/>
    </row>
    <row r="118179" spans="12:13" x14ac:dyDescent="0.25">
      <c r="L118179" s="472"/>
      <c r="M118179" s="472"/>
    </row>
    <row r="118180" spans="12:13" x14ac:dyDescent="0.25">
      <c r="L118180" s="472"/>
      <c r="M118180" s="472"/>
    </row>
    <row r="118181" spans="12:13" x14ac:dyDescent="0.25">
      <c r="L118181" s="472"/>
      <c r="M118181" s="472"/>
    </row>
    <row r="118253" spans="12:13" x14ac:dyDescent="0.25">
      <c r="L118253" s="472"/>
      <c r="M118253" s="472"/>
    </row>
    <row r="118254" spans="12:13" x14ac:dyDescent="0.25">
      <c r="L118254" s="472"/>
      <c r="M118254" s="472"/>
    </row>
    <row r="118255" spans="12:13" x14ac:dyDescent="0.25">
      <c r="L118255" s="472"/>
      <c r="M118255" s="472"/>
    </row>
    <row r="118327" spans="12:13" x14ac:dyDescent="0.25">
      <c r="L118327" s="472"/>
      <c r="M118327" s="472"/>
    </row>
    <row r="118328" spans="12:13" x14ac:dyDescent="0.25">
      <c r="L118328" s="472"/>
      <c r="M118328" s="472"/>
    </row>
    <row r="118329" spans="12:13" x14ac:dyDescent="0.25">
      <c r="L118329" s="472"/>
      <c r="M118329" s="472"/>
    </row>
    <row r="118401" spans="12:13" x14ac:dyDescent="0.25">
      <c r="L118401" s="472"/>
      <c r="M118401" s="472"/>
    </row>
    <row r="118402" spans="12:13" x14ac:dyDescent="0.25">
      <c r="L118402" s="472"/>
      <c r="M118402" s="472"/>
    </row>
    <row r="118403" spans="12:13" x14ac:dyDescent="0.25">
      <c r="L118403" s="472"/>
      <c r="M118403" s="472"/>
    </row>
    <row r="118475" spans="12:13" x14ac:dyDescent="0.25">
      <c r="L118475" s="472"/>
      <c r="M118475" s="472"/>
    </row>
    <row r="118476" spans="12:13" x14ac:dyDescent="0.25">
      <c r="L118476" s="472"/>
      <c r="M118476" s="472"/>
    </row>
    <row r="118477" spans="12:13" x14ac:dyDescent="0.25">
      <c r="L118477" s="472"/>
      <c r="M118477" s="472"/>
    </row>
    <row r="118549" spans="12:13" x14ac:dyDescent="0.25">
      <c r="L118549" s="472"/>
      <c r="M118549" s="472"/>
    </row>
    <row r="118550" spans="12:13" x14ac:dyDescent="0.25">
      <c r="L118550" s="472"/>
      <c r="M118550" s="472"/>
    </row>
    <row r="118551" spans="12:13" x14ac:dyDescent="0.25">
      <c r="L118551" s="472"/>
      <c r="M118551" s="472"/>
    </row>
    <row r="118623" spans="12:13" x14ac:dyDescent="0.25">
      <c r="L118623" s="472"/>
      <c r="M118623" s="472"/>
    </row>
    <row r="118624" spans="12:13" x14ac:dyDescent="0.25">
      <c r="L118624" s="472"/>
      <c r="M118624" s="472"/>
    </row>
    <row r="118625" spans="12:13" x14ac:dyDescent="0.25">
      <c r="L118625" s="472"/>
      <c r="M118625" s="472"/>
    </row>
    <row r="118697" spans="12:13" x14ac:dyDescent="0.25">
      <c r="L118697" s="472"/>
      <c r="M118697" s="472"/>
    </row>
    <row r="118698" spans="12:13" x14ac:dyDescent="0.25">
      <c r="L118698" s="472"/>
      <c r="M118698" s="472"/>
    </row>
    <row r="118699" spans="12:13" x14ac:dyDescent="0.25">
      <c r="L118699" s="472"/>
      <c r="M118699" s="472"/>
    </row>
    <row r="118771" spans="12:13" x14ac:dyDescent="0.25">
      <c r="L118771" s="472"/>
      <c r="M118771" s="472"/>
    </row>
    <row r="118772" spans="12:13" x14ac:dyDescent="0.25">
      <c r="L118772" s="472"/>
      <c r="M118772" s="472"/>
    </row>
    <row r="118773" spans="12:13" x14ac:dyDescent="0.25">
      <c r="L118773" s="472"/>
      <c r="M118773" s="472"/>
    </row>
    <row r="118845" spans="12:13" x14ac:dyDescent="0.25">
      <c r="L118845" s="472"/>
      <c r="M118845" s="472"/>
    </row>
    <row r="118846" spans="12:13" x14ac:dyDescent="0.25">
      <c r="L118846" s="472"/>
      <c r="M118846" s="472"/>
    </row>
    <row r="118847" spans="12:13" x14ac:dyDescent="0.25">
      <c r="L118847" s="472"/>
      <c r="M118847" s="472"/>
    </row>
    <row r="118919" spans="12:13" x14ac:dyDescent="0.25">
      <c r="L118919" s="472"/>
      <c r="M118919" s="472"/>
    </row>
    <row r="118920" spans="12:13" x14ac:dyDescent="0.25">
      <c r="L118920" s="472"/>
      <c r="M118920" s="472"/>
    </row>
    <row r="118921" spans="12:13" x14ac:dyDescent="0.25">
      <c r="L118921" s="472"/>
      <c r="M118921" s="472"/>
    </row>
    <row r="118993" spans="12:13" x14ac:dyDescent="0.25">
      <c r="L118993" s="472"/>
      <c r="M118993" s="472"/>
    </row>
    <row r="118994" spans="12:13" x14ac:dyDescent="0.25">
      <c r="L118994" s="472"/>
      <c r="M118994" s="472"/>
    </row>
    <row r="118995" spans="12:13" x14ac:dyDescent="0.25">
      <c r="L118995" s="472"/>
      <c r="M118995" s="472"/>
    </row>
    <row r="119067" spans="12:13" x14ac:dyDescent="0.25">
      <c r="L119067" s="472"/>
      <c r="M119067" s="472"/>
    </row>
    <row r="119068" spans="12:13" x14ac:dyDescent="0.25">
      <c r="L119068" s="472"/>
      <c r="M119068" s="472"/>
    </row>
    <row r="119069" spans="12:13" x14ac:dyDescent="0.25">
      <c r="L119069" s="472"/>
      <c r="M119069" s="472"/>
    </row>
    <row r="119141" spans="12:13" x14ac:dyDescent="0.25">
      <c r="L119141" s="472"/>
      <c r="M119141" s="472"/>
    </row>
    <row r="119142" spans="12:13" x14ac:dyDescent="0.25">
      <c r="L119142" s="472"/>
      <c r="M119142" s="472"/>
    </row>
    <row r="119143" spans="12:13" x14ac:dyDescent="0.25">
      <c r="L119143" s="472"/>
      <c r="M119143" s="472"/>
    </row>
    <row r="119215" spans="12:13" x14ac:dyDescent="0.25">
      <c r="L119215" s="472"/>
      <c r="M119215" s="472"/>
    </row>
    <row r="119216" spans="12:13" x14ac:dyDescent="0.25">
      <c r="L119216" s="472"/>
      <c r="M119216" s="472"/>
    </row>
    <row r="119217" spans="12:13" x14ac:dyDescent="0.25">
      <c r="L119217" s="472"/>
      <c r="M119217" s="472"/>
    </row>
    <row r="119289" spans="12:13" x14ac:dyDescent="0.25">
      <c r="L119289" s="472"/>
      <c r="M119289" s="472"/>
    </row>
    <row r="119290" spans="12:13" x14ac:dyDescent="0.25">
      <c r="L119290" s="472"/>
      <c r="M119290" s="472"/>
    </row>
    <row r="119291" spans="12:13" x14ac:dyDescent="0.25">
      <c r="L119291" s="472"/>
      <c r="M119291" s="472"/>
    </row>
    <row r="119363" spans="12:13" x14ac:dyDescent="0.25">
      <c r="L119363" s="472"/>
      <c r="M119363" s="472"/>
    </row>
    <row r="119364" spans="12:13" x14ac:dyDescent="0.25">
      <c r="L119364" s="472"/>
      <c r="M119364" s="472"/>
    </row>
    <row r="119365" spans="12:13" x14ac:dyDescent="0.25">
      <c r="L119365" s="472"/>
      <c r="M119365" s="472"/>
    </row>
    <row r="119437" spans="12:13" x14ac:dyDescent="0.25">
      <c r="L119437" s="472"/>
      <c r="M119437" s="472"/>
    </row>
    <row r="119438" spans="12:13" x14ac:dyDescent="0.25">
      <c r="L119438" s="472"/>
      <c r="M119438" s="472"/>
    </row>
    <row r="119439" spans="12:13" x14ac:dyDescent="0.25">
      <c r="L119439" s="472"/>
      <c r="M119439" s="472"/>
    </row>
    <row r="119511" spans="12:13" x14ac:dyDescent="0.25">
      <c r="L119511" s="472"/>
      <c r="M119511" s="472"/>
    </row>
    <row r="119512" spans="12:13" x14ac:dyDescent="0.25">
      <c r="L119512" s="472"/>
      <c r="M119512" s="472"/>
    </row>
    <row r="119513" spans="12:13" x14ac:dyDescent="0.25">
      <c r="L119513" s="472"/>
      <c r="M119513" s="472"/>
    </row>
    <row r="119585" spans="12:13" x14ac:dyDescent="0.25">
      <c r="L119585" s="472"/>
      <c r="M119585" s="472"/>
    </row>
    <row r="119586" spans="12:13" x14ac:dyDescent="0.25">
      <c r="L119586" s="472"/>
      <c r="M119586" s="472"/>
    </row>
    <row r="119587" spans="12:13" x14ac:dyDescent="0.25">
      <c r="L119587" s="472"/>
      <c r="M119587" s="472"/>
    </row>
    <row r="119659" spans="12:13" x14ac:dyDescent="0.25">
      <c r="L119659" s="472"/>
      <c r="M119659" s="472"/>
    </row>
    <row r="119660" spans="12:13" x14ac:dyDescent="0.25">
      <c r="L119660" s="472"/>
      <c r="M119660" s="472"/>
    </row>
    <row r="119661" spans="12:13" x14ac:dyDescent="0.25">
      <c r="L119661" s="472"/>
      <c r="M119661" s="472"/>
    </row>
    <row r="119733" spans="12:13" x14ac:dyDescent="0.25">
      <c r="L119733" s="472"/>
      <c r="M119733" s="472"/>
    </row>
    <row r="119734" spans="12:13" x14ac:dyDescent="0.25">
      <c r="L119734" s="472"/>
      <c r="M119734" s="472"/>
    </row>
    <row r="119735" spans="12:13" x14ac:dyDescent="0.25">
      <c r="L119735" s="472"/>
      <c r="M119735" s="472"/>
    </row>
    <row r="119807" spans="12:13" x14ac:dyDescent="0.25">
      <c r="L119807" s="472"/>
      <c r="M119807" s="472"/>
    </row>
    <row r="119808" spans="12:13" x14ac:dyDescent="0.25">
      <c r="L119808" s="472"/>
      <c r="M119808" s="472"/>
    </row>
    <row r="119809" spans="12:13" x14ac:dyDescent="0.25">
      <c r="L119809" s="472"/>
      <c r="M119809" s="472"/>
    </row>
    <row r="119881" spans="12:13" x14ac:dyDescent="0.25">
      <c r="L119881" s="472"/>
      <c r="M119881" s="472"/>
    </row>
    <row r="119882" spans="12:13" x14ac:dyDescent="0.25">
      <c r="L119882" s="472"/>
      <c r="M119882" s="472"/>
    </row>
    <row r="119883" spans="12:13" x14ac:dyDescent="0.25">
      <c r="L119883" s="472"/>
      <c r="M119883" s="472"/>
    </row>
    <row r="119955" spans="12:13" x14ac:dyDescent="0.25">
      <c r="L119955" s="472"/>
      <c r="M119955" s="472"/>
    </row>
    <row r="119956" spans="12:13" x14ac:dyDescent="0.25">
      <c r="L119956" s="472"/>
      <c r="M119956" s="472"/>
    </row>
    <row r="119957" spans="12:13" x14ac:dyDescent="0.25">
      <c r="L119957" s="472"/>
      <c r="M119957" s="472"/>
    </row>
    <row r="120029" spans="12:13" x14ac:dyDescent="0.25">
      <c r="L120029" s="472"/>
      <c r="M120029" s="472"/>
    </row>
    <row r="120030" spans="12:13" x14ac:dyDescent="0.25">
      <c r="L120030" s="472"/>
      <c r="M120030" s="472"/>
    </row>
    <row r="120031" spans="12:13" x14ac:dyDescent="0.25">
      <c r="L120031" s="472"/>
      <c r="M120031" s="472"/>
    </row>
    <row r="120103" spans="12:13" x14ac:dyDescent="0.25">
      <c r="L120103" s="472"/>
      <c r="M120103" s="472"/>
    </row>
    <row r="120104" spans="12:13" x14ac:dyDescent="0.25">
      <c r="L120104" s="472"/>
      <c r="M120104" s="472"/>
    </row>
    <row r="120105" spans="12:13" x14ac:dyDescent="0.25">
      <c r="L120105" s="472"/>
      <c r="M120105" s="472"/>
    </row>
    <row r="120177" spans="12:13" x14ac:dyDescent="0.25">
      <c r="L120177" s="472"/>
      <c r="M120177" s="472"/>
    </row>
    <row r="120178" spans="12:13" x14ac:dyDescent="0.25">
      <c r="L120178" s="472"/>
      <c r="M120178" s="472"/>
    </row>
    <row r="120179" spans="12:13" x14ac:dyDescent="0.25">
      <c r="L120179" s="472"/>
      <c r="M120179" s="472"/>
    </row>
    <row r="120251" spans="12:13" x14ac:dyDescent="0.25">
      <c r="L120251" s="472"/>
      <c r="M120251" s="472"/>
    </row>
    <row r="120252" spans="12:13" x14ac:dyDescent="0.25">
      <c r="L120252" s="472"/>
      <c r="M120252" s="472"/>
    </row>
    <row r="120253" spans="12:13" x14ac:dyDescent="0.25">
      <c r="L120253" s="472"/>
      <c r="M120253" s="472"/>
    </row>
    <row r="120325" spans="12:13" x14ac:dyDescent="0.25">
      <c r="L120325" s="472"/>
      <c r="M120325" s="472"/>
    </row>
    <row r="120326" spans="12:13" x14ac:dyDescent="0.25">
      <c r="L120326" s="472"/>
      <c r="M120326" s="472"/>
    </row>
    <row r="120327" spans="12:13" x14ac:dyDescent="0.25">
      <c r="L120327" s="472"/>
      <c r="M120327" s="472"/>
    </row>
    <row r="120399" spans="12:13" x14ac:dyDescent="0.25">
      <c r="L120399" s="472"/>
      <c r="M120399" s="472"/>
    </row>
    <row r="120400" spans="12:13" x14ac:dyDescent="0.25">
      <c r="L120400" s="472"/>
      <c r="M120400" s="472"/>
    </row>
    <row r="120401" spans="12:13" x14ac:dyDescent="0.25">
      <c r="L120401" s="472"/>
      <c r="M120401" s="472"/>
    </row>
    <row r="120473" spans="12:13" x14ac:dyDescent="0.25">
      <c r="L120473" s="472"/>
      <c r="M120473" s="472"/>
    </row>
    <row r="120474" spans="12:13" x14ac:dyDescent="0.25">
      <c r="L120474" s="472"/>
      <c r="M120474" s="472"/>
    </row>
    <row r="120475" spans="12:13" x14ac:dyDescent="0.25">
      <c r="L120475" s="472"/>
      <c r="M120475" s="472"/>
    </row>
    <row r="120547" spans="12:13" x14ac:dyDescent="0.25">
      <c r="L120547" s="472"/>
      <c r="M120547" s="472"/>
    </row>
    <row r="120548" spans="12:13" x14ac:dyDescent="0.25">
      <c r="L120548" s="472"/>
      <c r="M120548" s="472"/>
    </row>
    <row r="120549" spans="12:13" x14ac:dyDescent="0.25">
      <c r="L120549" s="472"/>
      <c r="M120549" s="472"/>
    </row>
    <row r="120621" spans="12:13" x14ac:dyDescent="0.25">
      <c r="L120621" s="472"/>
      <c r="M120621" s="472"/>
    </row>
    <row r="120622" spans="12:13" x14ac:dyDescent="0.25">
      <c r="L120622" s="472"/>
      <c r="M120622" s="472"/>
    </row>
    <row r="120623" spans="12:13" x14ac:dyDescent="0.25">
      <c r="L120623" s="472"/>
      <c r="M120623" s="472"/>
    </row>
    <row r="120695" spans="12:13" x14ac:dyDescent="0.25">
      <c r="L120695" s="472"/>
      <c r="M120695" s="472"/>
    </row>
    <row r="120696" spans="12:13" x14ac:dyDescent="0.25">
      <c r="L120696" s="472"/>
      <c r="M120696" s="472"/>
    </row>
    <row r="120697" spans="12:13" x14ac:dyDescent="0.25">
      <c r="L120697" s="472"/>
      <c r="M120697" s="472"/>
    </row>
    <row r="120769" spans="12:13" x14ac:dyDescent="0.25">
      <c r="L120769" s="472"/>
      <c r="M120769" s="472"/>
    </row>
    <row r="120770" spans="12:13" x14ac:dyDescent="0.25">
      <c r="L120770" s="472"/>
      <c r="M120770" s="472"/>
    </row>
    <row r="120771" spans="12:13" x14ac:dyDescent="0.25">
      <c r="L120771" s="472"/>
      <c r="M120771" s="472"/>
    </row>
    <row r="120843" spans="12:13" x14ac:dyDescent="0.25">
      <c r="L120843" s="472"/>
      <c r="M120843" s="472"/>
    </row>
    <row r="120844" spans="12:13" x14ac:dyDescent="0.25">
      <c r="L120844" s="472"/>
      <c r="M120844" s="472"/>
    </row>
    <row r="120845" spans="12:13" x14ac:dyDescent="0.25">
      <c r="L120845" s="472"/>
      <c r="M120845" s="472"/>
    </row>
    <row r="120917" spans="12:13" x14ac:dyDescent="0.25">
      <c r="L120917" s="472"/>
      <c r="M120917" s="472"/>
    </row>
    <row r="120918" spans="12:13" x14ac:dyDescent="0.25">
      <c r="L120918" s="472"/>
      <c r="M120918" s="472"/>
    </row>
    <row r="120919" spans="12:13" x14ac:dyDescent="0.25">
      <c r="L120919" s="472"/>
      <c r="M120919" s="472"/>
    </row>
    <row r="120991" spans="12:13" x14ac:dyDescent="0.25">
      <c r="L120991" s="472"/>
      <c r="M120991" s="472"/>
    </row>
    <row r="120992" spans="12:13" x14ac:dyDescent="0.25">
      <c r="L120992" s="472"/>
      <c r="M120992" s="472"/>
    </row>
    <row r="120993" spans="12:13" x14ac:dyDescent="0.25">
      <c r="L120993" s="472"/>
      <c r="M120993" s="472"/>
    </row>
    <row r="121065" spans="12:13" x14ac:dyDescent="0.25">
      <c r="L121065" s="472"/>
      <c r="M121065" s="472"/>
    </row>
    <row r="121066" spans="12:13" x14ac:dyDescent="0.25">
      <c r="L121066" s="472"/>
      <c r="M121066" s="472"/>
    </row>
    <row r="121067" spans="12:13" x14ac:dyDescent="0.25">
      <c r="L121067" s="472"/>
      <c r="M121067" s="472"/>
    </row>
    <row r="121139" spans="12:13" x14ac:dyDescent="0.25">
      <c r="L121139" s="472"/>
      <c r="M121139" s="472"/>
    </row>
    <row r="121140" spans="12:13" x14ac:dyDescent="0.25">
      <c r="L121140" s="472"/>
      <c r="M121140" s="472"/>
    </row>
    <row r="121141" spans="12:13" x14ac:dyDescent="0.25">
      <c r="L121141" s="472"/>
      <c r="M121141" s="472"/>
    </row>
    <row r="121213" spans="12:13" x14ac:dyDescent="0.25">
      <c r="L121213" s="472"/>
      <c r="M121213" s="472"/>
    </row>
    <row r="121214" spans="12:13" x14ac:dyDescent="0.25">
      <c r="L121214" s="472"/>
      <c r="M121214" s="472"/>
    </row>
    <row r="121215" spans="12:13" x14ac:dyDescent="0.25">
      <c r="L121215" s="472"/>
      <c r="M121215" s="472"/>
    </row>
    <row r="121287" spans="12:13" x14ac:dyDescent="0.25">
      <c r="L121287" s="472"/>
      <c r="M121287" s="472"/>
    </row>
    <row r="121288" spans="12:13" x14ac:dyDescent="0.25">
      <c r="L121288" s="472"/>
      <c r="M121288" s="472"/>
    </row>
    <row r="121289" spans="12:13" x14ac:dyDescent="0.25">
      <c r="L121289" s="472"/>
      <c r="M121289" s="472"/>
    </row>
    <row r="121361" spans="12:13" x14ac:dyDescent="0.25">
      <c r="L121361" s="472"/>
      <c r="M121361" s="472"/>
    </row>
    <row r="121362" spans="12:13" x14ac:dyDescent="0.25">
      <c r="L121362" s="472"/>
      <c r="M121362" s="472"/>
    </row>
    <row r="121363" spans="12:13" x14ac:dyDescent="0.25">
      <c r="L121363" s="472"/>
      <c r="M121363" s="472"/>
    </row>
    <row r="121435" spans="12:13" x14ac:dyDescent="0.25">
      <c r="L121435" s="472"/>
      <c r="M121435" s="472"/>
    </row>
    <row r="121436" spans="12:13" x14ac:dyDescent="0.25">
      <c r="L121436" s="472"/>
      <c r="M121436" s="472"/>
    </row>
    <row r="121437" spans="12:13" x14ac:dyDescent="0.25">
      <c r="L121437" s="472"/>
      <c r="M121437" s="472"/>
    </row>
    <row r="121509" spans="12:13" x14ac:dyDescent="0.25">
      <c r="L121509" s="472"/>
      <c r="M121509" s="472"/>
    </row>
    <row r="121510" spans="12:13" x14ac:dyDescent="0.25">
      <c r="L121510" s="472"/>
      <c r="M121510" s="472"/>
    </row>
    <row r="121511" spans="12:13" x14ac:dyDescent="0.25">
      <c r="L121511" s="472"/>
      <c r="M121511" s="472"/>
    </row>
    <row r="121583" spans="12:13" x14ac:dyDescent="0.25">
      <c r="L121583" s="472"/>
      <c r="M121583" s="472"/>
    </row>
    <row r="121584" spans="12:13" x14ac:dyDescent="0.25">
      <c r="L121584" s="472"/>
      <c r="M121584" s="472"/>
    </row>
    <row r="121585" spans="12:13" x14ac:dyDescent="0.25">
      <c r="L121585" s="472"/>
      <c r="M121585" s="472"/>
    </row>
    <row r="121657" spans="12:13" x14ac:dyDescent="0.25">
      <c r="L121657" s="472"/>
      <c r="M121657" s="472"/>
    </row>
    <row r="121658" spans="12:13" x14ac:dyDescent="0.25">
      <c r="L121658" s="472"/>
      <c r="M121658" s="472"/>
    </row>
    <row r="121659" spans="12:13" x14ac:dyDescent="0.25">
      <c r="L121659" s="472"/>
      <c r="M121659" s="472"/>
    </row>
    <row r="121731" spans="12:13" x14ac:dyDescent="0.25">
      <c r="L121731" s="472"/>
      <c r="M121731" s="472"/>
    </row>
    <row r="121732" spans="12:13" x14ac:dyDescent="0.25">
      <c r="L121732" s="472"/>
      <c r="M121732" s="472"/>
    </row>
    <row r="121733" spans="12:13" x14ac:dyDescent="0.25">
      <c r="L121733" s="472"/>
      <c r="M121733" s="472"/>
    </row>
    <row r="121805" spans="12:13" x14ac:dyDescent="0.25">
      <c r="L121805" s="472"/>
      <c r="M121805" s="472"/>
    </row>
    <row r="121806" spans="12:13" x14ac:dyDescent="0.25">
      <c r="L121806" s="472"/>
      <c r="M121806" s="472"/>
    </row>
    <row r="121807" spans="12:13" x14ac:dyDescent="0.25">
      <c r="L121807" s="472"/>
      <c r="M121807" s="472"/>
    </row>
    <row r="121879" spans="12:13" x14ac:dyDescent="0.25">
      <c r="L121879" s="472"/>
      <c r="M121879" s="472"/>
    </row>
    <row r="121880" spans="12:13" x14ac:dyDescent="0.25">
      <c r="L121880" s="472"/>
      <c r="M121880" s="472"/>
    </row>
    <row r="121881" spans="12:13" x14ac:dyDescent="0.25">
      <c r="L121881" s="472"/>
      <c r="M121881" s="472"/>
    </row>
    <row r="121953" spans="12:13" x14ac:dyDescent="0.25">
      <c r="L121953" s="472"/>
      <c r="M121953" s="472"/>
    </row>
    <row r="121954" spans="12:13" x14ac:dyDescent="0.25">
      <c r="L121954" s="472"/>
      <c r="M121954" s="472"/>
    </row>
    <row r="121955" spans="12:13" x14ac:dyDescent="0.25">
      <c r="L121955" s="472"/>
      <c r="M121955" s="472"/>
    </row>
    <row r="122027" spans="12:13" x14ac:dyDescent="0.25">
      <c r="L122027" s="472"/>
      <c r="M122027" s="472"/>
    </row>
    <row r="122028" spans="12:13" x14ac:dyDescent="0.25">
      <c r="L122028" s="472"/>
      <c r="M122028" s="472"/>
    </row>
    <row r="122029" spans="12:13" x14ac:dyDescent="0.25">
      <c r="L122029" s="472"/>
      <c r="M122029" s="472"/>
    </row>
    <row r="122101" spans="12:13" x14ac:dyDescent="0.25">
      <c r="L122101" s="472"/>
      <c r="M122101" s="472"/>
    </row>
    <row r="122102" spans="12:13" x14ac:dyDescent="0.25">
      <c r="L122102" s="472"/>
      <c r="M122102" s="472"/>
    </row>
    <row r="122103" spans="12:13" x14ac:dyDescent="0.25">
      <c r="L122103" s="472"/>
      <c r="M122103" s="472"/>
    </row>
    <row r="122175" spans="12:13" x14ac:dyDescent="0.25">
      <c r="L122175" s="472"/>
      <c r="M122175" s="472"/>
    </row>
    <row r="122176" spans="12:13" x14ac:dyDescent="0.25">
      <c r="L122176" s="472"/>
      <c r="M122176" s="472"/>
    </row>
    <row r="122177" spans="12:13" x14ac:dyDescent="0.25">
      <c r="L122177" s="472"/>
      <c r="M122177" s="472"/>
    </row>
    <row r="122249" spans="12:13" x14ac:dyDescent="0.25">
      <c r="L122249" s="472"/>
      <c r="M122249" s="472"/>
    </row>
    <row r="122250" spans="12:13" x14ac:dyDescent="0.25">
      <c r="L122250" s="472"/>
      <c r="M122250" s="472"/>
    </row>
    <row r="122251" spans="12:13" x14ac:dyDescent="0.25">
      <c r="L122251" s="472"/>
      <c r="M122251" s="472"/>
    </row>
    <row r="122323" spans="12:13" x14ac:dyDescent="0.25">
      <c r="L122323" s="472"/>
      <c r="M122323" s="472"/>
    </row>
    <row r="122324" spans="12:13" x14ac:dyDescent="0.25">
      <c r="L122324" s="472"/>
      <c r="M122324" s="472"/>
    </row>
    <row r="122325" spans="12:13" x14ac:dyDescent="0.25">
      <c r="L122325" s="472"/>
      <c r="M122325" s="472"/>
    </row>
    <row r="122397" spans="12:13" x14ac:dyDescent="0.25">
      <c r="L122397" s="472"/>
      <c r="M122397" s="472"/>
    </row>
    <row r="122398" spans="12:13" x14ac:dyDescent="0.25">
      <c r="L122398" s="472"/>
      <c r="M122398" s="472"/>
    </row>
    <row r="122399" spans="12:13" x14ac:dyDescent="0.25">
      <c r="L122399" s="472"/>
      <c r="M122399" s="472"/>
    </row>
    <row r="122471" spans="12:13" x14ac:dyDescent="0.25">
      <c r="L122471" s="472"/>
      <c r="M122471" s="472"/>
    </row>
    <row r="122472" spans="12:13" x14ac:dyDescent="0.25">
      <c r="L122472" s="472"/>
      <c r="M122472" s="472"/>
    </row>
    <row r="122473" spans="12:13" x14ac:dyDescent="0.25">
      <c r="L122473" s="472"/>
      <c r="M122473" s="472"/>
    </row>
    <row r="122545" spans="12:13" x14ac:dyDescent="0.25">
      <c r="L122545" s="472"/>
      <c r="M122545" s="472"/>
    </row>
    <row r="122546" spans="12:13" x14ac:dyDescent="0.25">
      <c r="L122546" s="472"/>
      <c r="M122546" s="472"/>
    </row>
    <row r="122547" spans="12:13" x14ac:dyDescent="0.25">
      <c r="L122547" s="472"/>
      <c r="M122547" s="472"/>
    </row>
    <row r="122619" spans="12:13" x14ac:dyDescent="0.25">
      <c r="L122619" s="472"/>
      <c r="M122619" s="472"/>
    </row>
    <row r="122620" spans="12:13" x14ac:dyDescent="0.25">
      <c r="L122620" s="472"/>
      <c r="M122620" s="472"/>
    </row>
    <row r="122621" spans="12:13" x14ac:dyDescent="0.25">
      <c r="L122621" s="472"/>
      <c r="M122621" s="472"/>
    </row>
    <row r="122693" spans="12:13" x14ac:dyDescent="0.25">
      <c r="L122693" s="472"/>
      <c r="M122693" s="472"/>
    </row>
    <row r="122694" spans="12:13" x14ac:dyDescent="0.25">
      <c r="L122694" s="472"/>
      <c r="M122694" s="472"/>
    </row>
    <row r="122695" spans="12:13" x14ac:dyDescent="0.25">
      <c r="L122695" s="472"/>
      <c r="M122695" s="472"/>
    </row>
    <row r="122767" spans="12:13" x14ac:dyDescent="0.25">
      <c r="L122767" s="472"/>
      <c r="M122767" s="472"/>
    </row>
    <row r="122768" spans="12:13" x14ac:dyDescent="0.25">
      <c r="L122768" s="472"/>
      <c r="M122768" s="472"/>
    </row>
    <row r="122769" spans="12:13" x14ac:dyDescent="0.25">
      <c r="L122769" s="472"/>
      <c r="M122769" s="472"/>
    </row>
    <row r="122841" spans="12:13" x14ac:dyDescent="0.25">
      <c r="L122841" s="472"/>
      <c r="M122841" s="472"/>
    </row>
    <row r="122842" spans="12:13" x14ac:dyDescent="0.25">
      <c r="L122842" s="472"/>
      <c r="M122842" s="472"/>
    </row>
    <row r="122843" spans="12:13" x14ac:dyDescent="0.25">
      <c r="L122843" s="472"/>
      <c r="M122843" s="472"/>
    </row>
    <row r="122915" spans="12:13" x14ac:dyDescent="0.25">
      <c r="L122915" s="472"/>
      <c r="M122915" s="472"/>
    </row>
    <row r="122916" spans="12:13" x14ac:dyDescent="0.25">
      <c r="L122916" s="472"/>
      <c r="M122916" s="472"/>
    </row>
    <row r="122917" spans="12:13" x14ac:dyDescent="0.25">
      <c r="L122917" s="472"/>
      <c r="M122917" s="472"/>
    </row>
    <row r="122989" spans="12:13" x14ac:dyDescent="0.25">
      <c r="L122989" s="472"/>
      <c r="M122989" s="472"/>
    </row>
    <row r="122990" spans="12:13" x14ac:dyDescent="0.25">
      <c r="L122990" s="472"/>
      <c r="M122990" s="472"/>
    </row>
    <row r="122991" spans="12:13" x14ac:dyDescent="0.25">
      <c r="L122991" s="472"/>
      <c r="M122991" s="472"/>
    </row>
    <row r="123063" spans="12:13" x14ac:dyDescent="0.25">
      <c r="L123063" s="472"/>
      <c r="M123063" s="472"/>
    </row>
    <row r="123064" spans="12:13" x14ac:dyDescent="0.25">
      <c r="L123064" s="472"/>
      <c r="M123064" s="472"/>
    </row>
    <row r="123065" spans="12:13" x14ac:dyDescent="0.25">
      <c r="L123065" s="472"/>
      <c r="M123065" s="472"/>
    </row>
    <row r="123137" spans="12:13" x14ac:dyDescent="0.25">
      <c r="L123137" s="472"/>
      <c r="M123137" s="472"/>
    </row>
    <row r="123138" spans="12:13" x14ac:dyDescent="0.25">
      <c r="L123138" s="472"/>
      <c r="M123138" s="472"/>
    </row>
    <row r="123139" spans="12:13" x14ac:dyDescent="0.25">
      <c r="L123139" s="472"/>
      <c r="M123139" s="472"/>
    </row>
    <row r="123211" spans="12:13" x14ac:dyDescent="0.25">
      <c r="L123211" s="472"/>
      <c r="M123211" s="472"/>
    </row>
    <row r="123212" spans="12:13" x14ac:dyDescent="0.25">
      <c r="L123212" s="472"/>
      <c r="M123212" s="472"/>
    </row>
    <row r="123213" spans="12:13" x14ac:dyDescent="0.25">
      <c r="L123213" s="472"/>
      <c r="M123213" s="472"/>
    </row>
    <row r="123285" spans="12:13" x14ac:dyDescent="0.25">
      <c r="L123285" s="472"/>
      <c r="M123285" s="472"/>
    </row>
    <row r="123286" spans="12:13" x14ac:dyDescent="0.25">
      <c r="L123286" s="472"/>
      <c r="M123286" s="472"/>
    </row>
    <row r="123287" spans="12:13" x14ac:dyDescent="0.25">
      <c r="L123287" s="472"/>
      <c r="M123287" s="472"/>
    </row>
    <row r="123359" spans="12:13" x14ac:dyDescent="0.25">
      <c r="L123359" s="472"/>
      <c r="M123359" s="472"/>
    </row>
    <row r="123360" spans="12:13" x14ac:dyDescent="0.25">
      <c r="L123360" s="472"/>
      <c r="M123360" s="472"/>
    </row>
    <row r="123361" spans="12:13" x14ac:dyDescent="0.25">
      <c r="L123361" s="472"/>
      <c r="M123361" s="472"/>
    </row>
    <row r="123433" spans="12:13" x14ac:dyDescent="0.25">
      <c r="L123433" s="472"/>
      <c r="M123433" s="472"/>
    </row>
    <row r="123434" spans="12:13" x14ac:dyDescent="0.25">
      <c r="L123434" s="472"/>
      <c r="M123434" s="472"/>
    </row>
    <row r="123435" spans="12:13" x14ac:dyDescent="0.25">
      <c r="L123435" s="472"/>
      <c r="M123435" s="472"/>
    </row>
    <row r="123507" spans="12:13" x14ac:dyDescent="0.25">
      <c r="L123507" s="472"/>
      <c r="M123507" s="472"/>
    </row>
    <row r="123508" spans="12:13" x14ac:dyDescent="0.25">
      <c r="L123508" s="472"/>
      <c r="M123508" s="472"/>
    </row>
    <row r="123509" spans="12:13" x14ac:dyDescent="0.25">
      <c r="L123509" s="472"/>
      <c r="M123509" s="472"/>
    </row>
    <row r="123581" spans="12:13" x14ac:dyDescent="0.25">
      <c r="L123581" s="472"/>
      <c r="M123581" s="472"/>
    </row>
    <row r="123582" spans="12:13" x14ac:dyDescent="0.25">
      <c r="L123582" s="472"/>
      <c r="M123582" s="472"/>
    </row>
    <row r="123583" spans="12:13" x14ac:dyDescent="0.25">
      <c r="L123583" s="472"/>
      <c r="M123583" s="472"/>
    </row>
    <row r="123655" spans="12:13" x14ac:dyDescent="0.25">
      <c r="L123655" s="472"/>
      <c r="M123655" s="472"/>
    </row>
    <row r="123656" spans="12:13" x14ac:dyDescent="0.25">
      <c r="L123656" s="472"/>
      <c r="M123656" s="472"/>
    </row>
    <row r="123657" spans="12:13" x14ac:dyDescent="0.25">
      <c r="L123657" s="472"/>
      <c r="M123657" s="472"/>
    </row>
    <row r="123729" spans="12:13" x14ac:dyDescent="0.25">
      <c r="L123729" s="472"/>
      <c r="M123729" s="472"/>
    </row>
    <row r="123730" spans="12:13" x14ac:dyDescent="0.25">
      <c r="L123730" s="472"/>
      <c r="M123730" s="472"/>
    </row>
    <row r="123731" spans="12:13" x14ac:dyDescent="0.25">
      <c r="L123731" s="472"/>
      <c r="M123731" s="472"/>
    </row>
    <row r="123803" spans="12:13" x14ac:dyDescent="0.25">
      <c r="L123803" s="472"/>
      <c r="M123803" s="472"/>
    </row>
    <row r="123804" spans="12:13" x14ac:dyDescent="0.25">
      <c r="L123804" s="472"/>
      <c r="M123804" s="472"/>
    </row>
    <row r="123805" spans="12:13" x14ac:dyDescent="0.25">
      <c r="L123805" s="472"/>
      <c r="M123805" s="472"/>
    </row>
    <row r="123877" spans="12:13" x14ac:dyDescent="0.25">
      <c r="L123877" s="472"/>
      <c r="M123877" s="472"/>
    </row>
    <row r="123878" spans="12:13" x14ac:dyDescent="0.25">
      <c r="L123878" s="472"/>
      <c r="M123878" s="472"/>
    </row>
    <row r="123879" spans="12:13" x14ac:dyDescent="0.25">
      <c r="L123879" s="472"/>
      <c r="M123879" s="472"/>
    </row>
    <row r="123951" spans="12:13" x14ac:dyDescent="0.25">
      <c r="L123951" s="472"/>
      <c r="M123951" s="472"/>
    </row>
    <row r="123952" spans="12:13" x14ac:dyDescent="0.25">
      <c r="L123952" s="472"/>
      <c r="M123952" s="472"/>
    </row>
    <row r="123953" spans="12:13" x14ac:dyDescent="0.25">
      <c r="L123953" s="472"/>
      <c r="M123953" s="472"/>
    </row>
    <row r="124025" spans="12:13" x14ac:dyDescent="0.25">
      <c r="L124025" s="472"/>
      <c r="M124025" s="472"/>
    </row>
    <row r="124026" spans="12:13" x14ac:dyDescent="0.25">
      <c r="L124026" s="472"/>
      <c r="M124026" s="472"/>
    </row>
    <row r="124027" spans="12:13" x14ac:dyDescent="0.25">
      <c r="L124027" s="472"/>
      <c r="M124027" s="472"/>
    </row>
    <row r="124099" spans="12:13" x14ac:dyDescent="0.25">
      <c r="L124099" s="472"/>
      <c r="M124099" s="472"/>
    </row>
    <row r="124100" spans="12:13" x14ac:dyDescent="0.25">
      <c r="L124100" s="472"/>
      <c r="M124100" s="472"/>
    </row>
    <row r="124101" spans="12:13" x14ac:dyDescent="0.25">
      <c r="L124101" s="472"/>
      <c r="M124101" s="472"/>
    </row>
    <row r="124173" spans="12:13" x14ac:dyDescent="0.25">
      <c r="L124173" s="472"/>
      <c r="M124173" s="472"/>
    </row>
    <row r="124174" spans="12:13" x14ac:dyDescent="0.25">
      <c r="L124174" s="472"/>
      <c r="M124174" s="472"/>
    </row>
    <row r="124175" spans="12:13" x14ac:dyDescent="0.25">
      <c r="L124175" s="472"/>
      <c r="M124175" s="472"/>
    </row>
    <row r="124247" spans="12:13" x14ac:dyDescent="0.25">
      <c r="L124247" s="472"/>
      <c r="M124247" s="472"/>
    </row>
    <row r="124248" spans="12:13" x14ac:dyDescent="0.25">
      <c r="L124248" s="472"/>
      <c r="M124248" s="472"/>
    </row>
    <row r="124249" spans="12:13" x14ac:dyDescent="0.25">
      <c r="L124249" s="472"/>
      <c r="M124249" s="472"/>
    </row>
    <row r="124321" spans="12:13" x14ac:dyDescent="0.25">
      <c r="L124321" s="472"/>
      <c r="M124321" s="472"/>
    </row>
    <row r="124322" spans="12:13" x14ac:dyDescent="0.25">
      <c r="L124322" s="472"/>
      <c r="M124322" s="472"/>
    </row>
    <row r="124323" spans="12:13" x14ac:dyDescent="0.25">
      <c r="L124323" s="472"/>
      <c r="M124323" s="472"/>
    </row>
    <row r="124395" spans="12:13" x14ac:dyDescent="0.25">
      <c r="L124395" s="472"/>
      <c r="M124395" s="472"/>
    </row>
    <row r="124396" spans="12:13" x14ac:dyDescent="0.25">
      <c r="L124396" s="472"/>
      <c r="M124396" s="472"/>
    </row>
    <row r="124397" spans="12:13" x14ac:dyDescent="0.25">
      <c r="L124397" s="472"/>
      <c r="M124397" s="472"/>
    </row>
    <row r="124469" spans="12:13" x14ac:dyDescent="0.25">
      <c r="L124469" s="472"/>
      <c r="M124469" s="472"/>
    </row>
    <row r="124470" spans="12:13" x14ac:dyDescent="0.25">
      <c r="L124470" s="472"/>
      <c r="M124470" s="472"/>
    </row>
    <row r="124471" spans="12:13" x14ac:dyDescent="0.25">
      <c r="L124471" s="472"/>
      <c r="M124471" s="472"/>
    </row>
    <row r="124543" spans="12:13" x14ac:dyDescent="0.25">
      <c r="L124543" s="472"/>
      <c r="M124543" s="472"/>
    </row>
    <row r="124544" spans="12:13" x14ac:dyDescent="0.25">
      <c r="L124544" s="472"/>
      <c r="M124544" s="472"/>
    </row>
    <row r="124545" spans="12:13" x14ac:dyDescent="0.25">
      <c r="L124545" s="472"/>
      <c r="M124545" s="472"/>
    </row>
    <row r="124617" spans="12:13" x14ac:dyDescent="0.25">
      <c r="L124617" s="472"/>
      <c r="M124617" s="472"/>
    </row>
    <row r="124618" spans="12:13" x14ac:dyDescent="0.25">
      <c r="L124618" s="472"/>
      <c r="M124618" s="472"/>
    </row>
    <row r="124619" spans="12:13" x14ac:dyDescent="0.25">
      <c r="L124619" s="472"/>
      <c r="M124619" s="472"/>
    </row>
    <row r="124691" spans="12:13" x14ac:dyDescent="0.25">
      <c r="L124691" s="472"/>
      <c r="M124691" s="472"/>
    </row>
    <row r="124692" spans="12:13" x14ac:dyDescent="0.25">
      <c r="L124692" s="472"/>
      <c r="M124692" s="472"/>
    </row>
    <row r="124693" spans="12:13" x14ac:dyDescent="0.25">
      <c r="L124693" s="472"/>
      <c r="M124693" s="472"/>
    </row>
    <row r="124765" spans="12:13" x14ac:dyDescent="0.25">
      <c r="L124765" s="472"/>
      <c r="M124765" s="472"/>
    </row>
    <row r="124766" spans="12:13" x14ac:dyDescent="0.25">
      <c r="L124766" s="472"/>
      <c r="M124766" s="472"/>
    </row>
    <row r="124767" spans="12:13" x14ac:dyDescent="0.25">
      <c r="L124767" s="472"/>
      <c r="M124767" s="472"/>
    </row>
    <row r="124839" spans="12:13" x14ac:dyDescent="0.25">
      <c r="L124839" s="472"/>
      <c r="M124839" s="472"/>
    </row>
    <row r="124840" spans="12:13" x14ac:dyDescent="0.25">
      <c r="L124840" s="472"/>
      <c r="M124840" s="472"/>
    </row>
    <row r="124841" spans="12:13" x14ac:dyDescent="0.25">
      <c r="L124841" s="472"/>
      <c r="M124841" s="472"/>
    </row>
    <row r="124913" spans="12:13" x14ac:dyDescent="0.25">
      <c r="L124913" s="472"/>
      <c r="M124913" s="472"/>
    </row>
    <row r="124914" spans="12:13" x14ac:dyDescent="0.25">
      <c r="L124914" s="472"/>
      <c r="M124914" s="472"/>
    </row>
    <row r="124915" spans="12:13" x14ac:dyDescent="0.25">
      <c r="L124915" s="472"/>
      <c r="M124915" s="472"/>
    </row>
    <row r="124987" spans="12:13" x14ac:dyDescent="0.25">
      <c r="L124987" s="472"/>
      <c r="M124987" s="472"/>
    </row>
    <row r="124988" spans="12:13" x14ac:dyDescent="0.25">
      <c r="L124988" s="472"/>
      <c r="M124988" s="472"/>
    </row>
    <row r="124989" spans="12:13" x14ac:dyDescent="0.25">
      <c r="L124989" s="472"/>
      <c r="M124989" s="472"/>
    </row>
    <row r="125061" spans="12:13" x14ac:dyDescent="0.25">
      <c r="L125061" s="472"/>
      <c r="M125061" s="472"/>
    </row>
    <row r="125062" spans="12:13" x14ac:dyDescent="0.25">
      <c r="L125062" s="472"/>
      <c r="M125062" s="472"/>
    </row>
    <row r="125063" spans="12:13" x14ac:dyDescent="0.25">
      <c r="L125063" s="472"/>
      <c r="M125063" s="472"/>
    </row>
    <row r="125135" spans="12:13" x14ac:dyDescent="0.25">
      <c r="L125135" s="472"/>
      <c r="M125135" s="472"/>
    </row>
    <row r="125136" spans="12:13" x14ac:dyDescent="0.25">
      <c r="L125136" s="472"/>
      <c r="M125136" s="472"/>
    </row>
    <row r="125137" spans="12:13" x14ac:dyDescent="0.25">
      <c r="L125137" s="472"/>
      <c r="M125137" s="472"/>
    </row>
    <row r="125209" spans="12:13" x14ac:dyDescent="0.25">
      <c r="L125209" s="472"/>
      <c r="M125209" s="472"/>
    </row>
    <row r="125210" spans="12:13" x14ac:dyDescent="0.25">
      <c r="L125210" s="472"/>
      <c r="M125210" s="472"/>
    </row>
    <row r="125211" spans="12:13" x14ac:dyDescent="0.25">
      <c r="L125211" s="472"/>
      <c r="M125211" s="472"/>
    </row>
    <row r="125283" spans="12:13" x14ac:dyDescent="0.25">
      <c r="L125283" s="472"/>
      <c r="M125283" s="472"/>
    </row>
    <row r="125284" spans="12:13" x14ac:dyDescent="0.25">
      <c r="L125284" s="472"/>
      <c r="M125284" s="472"/>
    </row>
    <row r="125285" spans="12:13" x14ac:dyDescent="0.25">
      <c r="L125285" s="472"/>
      <c r="M125285" s="472"/>
    </row>
    <row r="125357" spans="12:13" x14ac:dyDescent="0.25">
      <c r="L125357" s="472"/>
      <c r="M125357" s="472"/>
    </row>
    <row r="125358" spans="12:13" x14ac:dyDescent="0.25">
      <c r="L125358" s="472"/>
      <c r="M125358" s="472"/>
    </row>
    <row r="125359" spans="12:13" x14ac:dyDescent="0.25">
      <c r="L125359" s="472"/>
      <c r="M125359" s="472"/>
    </row>
    <row r="125431" spans="12:13" x14ac:dyDescent="0.25">
      <c r="L125431" s="472"/>
      <c r="M125431" s="472"/>
    </row>
    <row r="125432" spans="12:13" x14ac:dyDescent="0.25">
      <c r="L125432" s="472"/>
      <c r="M125432" s="472"/>
    </row>
    <row r="125433" spans="12:13" x14ac:dyDescent="0.25">
      <c r="L125433" s="472"/>
      <c r="M125433" s="472"/>
    </row>
    <row r="125505" spans="12:13" x14ac:dyDescent="0.25">
      <c r="L125505" s="472"/>
      <c r="M125505" s="472"/>
    </row>
    <row r="125506" spans="12:13" x14ac:dyDescent="0.25">
      <c r="L125506" s="472"/>
      <c r="M125506" s="472"/>
    </row>
    <row r="125507" spans="12:13" x14ac:dyDescent="0.25">
      <c r="L125507" s="472"/>
      <c r="M125507" s="472"/>
    </row>
    <row r="125579" spans="12:13" x14ac:dyDescent="0.25">
      <c r="L125579" s="472"/>
      <c r="M125579" s="472"/>
    </row>
    <row r="125580" spans="12:13" x14ac:dyDescent="0.25">
      <c r="L125580" s="472"/>
      <c r="M125580" s="472"/>
    </row>
    <row r="125581" spans="12:13" x14ac:dyDescent="0.25">
      <c r="L125581" s="472"/>
      <c r="M125581" s="472"/>
    </row>
    <row r="125653" spans="12:13" x14ac:dyDescent="0.25">
      <c r="L125653" s="472"/>
      <c r="M125653" s="472"/>
    </row>
    <row r="125654" spans="12:13" x14ac:dyDescent="0.25">
      <c r="L125654" s="472"/>
      <c r="M125654" s="472"/>
    </row>
    <row r="125655" spans="12:13" x14ac:dyDescent="0.25">
      <c r="L125655" s="472"/>
      <c r="M125655" s="472"/>
    </row>
    <row r="125727" spans="12:13" x14ac:dyDescent="0.25">
      <c r="L125727" s="472"/>
      <c r="M125727" s="472"/>
    </row>
    <row r="125728" spans="12:13" x14ac:dyDescent="0.25">
      <c r="L125728" s="472"/>
      <c r="M125728" s="472"/>
    </row>
    <row r="125729" spans="12:13" x14ac:dyDescent="0.25">
      <c r="L125729" s="472"/>
      <c r="M125729" s="472"/>
    </row>
    <row r="125801" spans="12:13" x14ac:dyDescent="0.25">
      <c r="L125801" s="472"/>
      <c r="M125801" s="472"/>
    </row>
    <row r="125802" spans="12:13" x14ac:dyDescent="0.25">
      <c r="L125802" s="472"/>
      <c r="M125802" s="472"/>
    </row>
    <row r="125803" spans="12:13" x14ac:dyDescent="0.25">
      <c r="L125803" s="472"/>
      <c r="M125803" s="472"/>
    </row>
    <row r="125875" spans="12:13" x14ac:dyDescent="0.25">
      <c r="L125875" s="472"/>
      <c r="M125875" s="472"/>
    </row>
    <row r="125876" spans="12:13" x14ac:dyDescent="0.25">
      <c r="L125876" s="472"/>
      <c r="M125876" s="472"/>
    </row>
    <row r="125877" spans="12:13" x14ac:dyDescent="0.25">
      <c r="L125877" s="472"/>
      <c r="M125877" s="472"/>
    </row>
    <row r="125949" spans="12:13" x14ac:dyDescent="0.25">
      <c r="L125949" s="472"/>
      <c r="M125949" s="472"/>
    </row>
    <row r="125950" spans="12:13" x14ac:dyDescent="0.25">
      <c r="L125950" s="472"/>
      <c r="M125950" s="472"/>
    </row>
    <row r="125951" spans="12:13" x14ac:dyDescent="0.25">
      <c r="L125951" s="472"/>
      <c r="M125951" s="472"/>
    </row>
    <row r="126023" spans="12:13" x14ac:dyDescent="0.25">
      <c r="L126023" s="472"/>
      <c r="M126023" s="472"/>
    </row>
    <row r="126024" spans="12:13" x14ac:dyDescent="0.25">
      <c r="L126024" s="472"/>
      <c r="M126024" s="472"/>
    </row>
    <row r="126025" spans="12:13" x14ac:dyDescent="0.25">
      <c r="L126025" s="472"/>
      <c r="M126025" s="472"/>
    </row>
    <row r="126097" spans="12:13" x14ac:dyDescent="0.25">
      <c r="L126097" s="472"/>
      <c r="M126097" s="472"/>
    </row>
    <row r="126098" spans="12:13" x14ac:dyDescent="0.25">
      <c r="L126098" s="472"/>
      <c r="M126098" s="472"/>
    </row>
    <row r="126099" spans="12:13" x14ac:dyDescent="0.25">
      <c r="L126099" s="472"/>
      <c r="M126099" s="472"/>
    </row>
    <row r="126171" spans="12:13" x14ac:dyDescent="0.25">
      <c r="L126171" s="472"/>
      <c r="M126171" s="472"/>
    </row>
    <row r="126172" spans="12:13" x14ac:dyDescent="0.25">
      <c r="L126172" s="472"/>
      <c r="M126172" s="472"/>
    </row>
    <row r="126173" spans="12:13" x14ac:dyDescent="0.25">
      <c r="L126173" s="472"/>
      <c r="M126173" s="472"/>
    </row>
    <row r="126245" spans="12:13" x14ac:dyDescent="0.25">
      <c r="L126245" s="472"/>
      <c r="M126245" s="472"/>
    </row>
    <row r="126246" spans="12:13" x14ac:dyDescent="0.25">
      <c r="L126246" s="472"/>
      <c r="M126246" s="472"/>
    </row>
    <row r="126247" spans="12:13" x14ac:dyDescent="0.25">
      <c r="L126247" s="472"/>
      <c r="M126247" s="472"/>
    </row>
    <row r="126319" spans="12:13" x14ac:dyDescent="0.25">
      <c r="L126319" s="472"/>
      <c r="M126319" s="472"/>
    </row>
    <row r="126320" spans="12:13" x14ac:dyDescent="0.25">
      <c r="L126320" s="472"/>
      <c r="M126320" s="472"/>
    </row>
    <row r="126321" spans="12:13" x14ac:dyDescent="0.25">
      <c r="L126321" s="472"/>
      <c r="M126321" s="472"/>
    </row>
    <row r="126393" spans="12:13" x14ac:dyDescent="0.25">
      <c r="L126393" s="472"/>
      <c r="M126393" s="472"/>
    </row>
    <row r="126394" spans="12:13" x14ac:dyDescent="0.25">
      <c r="L126394" s="472"/>
      <c r="M126394" s="472"/>
    </row>
    <row r="126395" spans="12:13" x14ac:dyDescent="0.25">
      <c r="L126395" s="472"/>
      <c r="M126395" s="472"/>
    </row>
    <row r="126467" spans="12:13" x14ac:dyDescent="0.25">
      <c r="L126467" s="472"/>
      <c r="M126467" s="472"/>
    </row>
    <row r="126468" spans="12:13" x14ac:dyDescent="0.25">
      <c r="L126468" s="472"/>
      <c r="M126468" s="472"/>
    </row>
    <row r="126469" spans="12:13" x14ac:dyDescent="0.25">
      <c r="L126469" s="472"/>
      <c r="M126469" s="472"/>
    </row>
    <row r="126541" spans="12:13" x14ac:dyDescent="0.25">
      <c r="L126541" s="472"/>
      <c r="M126541" s="472"/>
    </row>
    <row r="126542" spans="12:13" x14ac:dyDescent="0.25">
      <c r="L126542" s="472"/>
      <c r="M126542" s="472"/>
    </row>
    <row r="126543" spans="12:13" x14ac:dyDescent="0.25">
      <c r="L126543" s="472"/>
      <c r="M126543" s="472"/>
    </row>
    <row r="126615" spans="12:13" x14ac:dyDescent="0.25">
      <c r="L126615" s="472"/>
      <c r="M126615" s="472"/>
    </row>
    <row r="126616" spans="12:13" x14ac:dyDescent="0.25">
      <c r="L126616" s="472"/>
      <c r="M126616" s="472"/>
    </row>
    <row r="126617" spans="12:13" x14ac:dyDescent="0.25">
      <c r="L126617" s="472"/>
      <c r="M126617" s="472"/>
    </row>
    <row r="126689" spans="12:13" x14ac:dyDescent="0.25">
      <c r="L126689" s="472"/>
      <c r="M126689" s="472"/>
    </row>
    <row r="126690" spans="12:13" x14ac:dyDescent="0.25">
      <c r="L126690" s="472"/>
      <c r="M126690" s="472"/>
    </row>
    <row r="126691" spans="12:13" x14ac:dyDescent="0.25">
      <c r="L126691" s="472"/>
      <c r="M126691" s="472"/>
    </row>
    <row r="126763" spans="12:13" x14ac:dyDescent="0.25">
      <c r="L126763" s="472"/>
      <c r="M126763" s="472"/>
    </row>
    <row r="126764" spans="12:13" x14ac:dyDescent="0.25">
      <c r="L126764" s="472"/>
      <c r="M126764" s="472"/>
    </row>
    <row r="126765" spans="12:13" x14ac:dyDescent="0.25">
      <c r="L126765" s="472"/>
      <c r="M126765" s="472"/>
    </row>
    <row r="126837" spans="12:13" x14ac:dyDescent="0.25">
      <c r="L126837" s="472"/>
      <c r="M126837" s="472"/>
    </row>
    <row r="126838" spans="12:13" x14ac:dyDescent="0.25">
      <c r="L126838" s="472"/>
      <c r="M126838" s="472"/>
    </row>
    <row r="126839" spans="12:13" x14ac:dyDescent="0.25">
      <c r="L126839" s="472"/>
      <c r="M126839" s="472"/>
    </row>
    <row r="126911" spans="12:13" x14ac:dyDescent="0.25">
      <c r="L126911" s="472"/>
      <c r="M126911" s="472"/>
    </row>
    <row r="126912" spans="12:13" x14ac:dyDescent="0.25">
      <c r="L126912" s="472"/>
      <c r="M126912" s="472"/>
    </row>
    <row r="126913" spans="12:13" x14ac:dyDescent="0.25">
      <c r="L126913" s="472"/>
      <c r="M126913" s="472"/>
    </row>
    <row r="126985" spans="12:13" x14ac:dyDescent="0.25">
      <c r="L126985" s="472"/>
      <c r="M126985" s="472"/>
    </row>
    <row r="126986" spans="12:13" x14ac:dyDescent="0.25">
      <c r="L126986" s="472"/>
      <c r="M126986" s="472"/>
    </row>
    <row r="126987" spans="12:13" x14ac:dyDescent="0.25">
      <c r="L126987" s="472"/>
      <c r="M126987" s="472"/>
    </row>
    <row r="127059" spans="12:13" x14ac:dyDescent="0.25">
      <c r="L127059" s="472"/>
      <c r="M127059" s="472"/>
    </row>
    <row r="127060" spans="12:13" x14ac:dyDescent="0.25">
      <c r="L127060" s="472"/>
      <c r="M127060" s="472"/>
    </row>
    <row r="127061" spans="12:13" x14ac:dyDescent="0.25">
      <c r="L127061" s="472"/>
      <c r="M127061" s="472"/>
    </row>
    <row r="127133" spans="12:13" x14ac:dyDescent="0.25">
      <c r="L127133" s="472"/>
      <c r="M127133" s="472"/>
    </row>
    <row r="127134" spans="12:13" x14ac:dyDescent="0.25">
      <c r="L127134" s="472"/>
      <c r="M127134" s="472"/>
    </row>
    <row r="127135" spans="12:13" x14ac:dyDescent="0.25">
      <c r="L127135" s="472"/>
      <c r="M127135" s="472"/>
    </row>
    <row r="127207" spans="12:13" x14ac:dyDescent="0.25">
      <c r="L127207" s="472"/>
      <c r="M127207" s="472"/>
    </row>
    <row r="127208" spans="12:13" x14ac:dyDescent="0.25">
      <c r="L127208" s="472"/>
      <c r="M127208" s="472"/>
    </row>
    <row r="127209" spans="12:13" x14ac:dyDescent="0.25">
      <c r="L127209" s="472"/>
      <c r="M127209" s="472"/>
    </row>
    <row r="127281" spans="12:13" x14ac:dyDescent="0.25">
      <c r="L127281" s="472"/>
      <c r="M127281" s="472"/>
    </row>
    <row r="127282" spans="12:13" x14ac:dyDescent="0.25">
      <c r="L127282" s="472"/>
      <c r="M127282" s="472"/>
    </row>
    <row r="127283" spans="12:13" x14ac:dyDescent="0.25">
      <c r="L127283" s="472"/>
      <c r="M127283" s="472"/>
    </row>
    <row r="127355" spans="12:13" x14ac:dyDescent="0.25">
      <c r="L127355" s="472"/>
      <c r="M127355" s="472"/>
    </row>
    <row r="127356" spans="12:13" x14ac:dyDescent="0.25">
      <c r="L127356" s="472"/>
      <c r="M127356" s="472"/>
    </row>
    <row r="127357" spans="12:13" x14ac:dyDescent="0.25">
      <c r="L127357" s="472"/>
      <c r="M127357" s="472"/>
    </row>
    <row r="127429" spans="12:13" x14ac:dyDescent="0.25">
      <c r="L127429" s="472"/>
      <c r="M127429" s="472"/>
    </row>
    <row r="127430" spans="12:13" x14ac:dyDescent="0.25">
      <c r="L127430" s="472"/>
      <c r="M127430" s="472"/>
    </row>
    <row r="127431" spans="12:13" x14ac:dyDescent="0.25">
      <c r="L127431" s="472"/>
      <c r="M127431" s="472"/>
    </row>
    <row r="127503" spans="12:13" x14ac:dyDescent="0.25">
      <c r="L127503" s="472"/>
      <c r="M127503" s="472"/>
    </row>
    <row r="127504" spans="12:13" x14ac:dyDescent="0.25">
      <c r="L127504" s="472"/>
      <c r="M127504" s="472"/>
    </row>
    <row r="127505" spans="12:13" x14ac:dyDescent="0.25">
      <c r="L127505" s="472"/>
      <c r="M127505" s="472"/>
    </row>
    <row r="127577" spans="12:13" x14ac:dyDescent="0.25">
      <c r="L127577" s="472"/>
      <c r="M127577" s="472"/>
    </row>
    <row r="127578" spans="12:13" x14ac:dyDescent="0.25">
      <c r="L127578" s="472"/>
      <c r="M127578" s="472"/>
    </row>
    <row r="127579" spans="12:13" x14ac:dyDescent="0.25">
      <c r="L127579" s="472"/>
      <c r="M127579" s="472"/>
    </row>
    <row r="127651" spans="12:13" x14ac:dyDescent="0.25">
      <c r="L127651" s="472"/>
      <c r="M127651" s="472"/>
    </row>
    <row r="127652" spans="12:13" x14ac:dyDescent="0.25">
      <c r="L127652" s="472"/>
      <c r="M127652" s="472"/>
    </row>
    <row r="127653" spans="12:13" x14ac:dyDescent="0.25">
      <c r="L127653" s="472"/>
      <c r="M127653" s="472"/>
    </row>
    <row r="127725" spans="12:13" x14ac:dyDescent="0.25">
      <c r="L127725" s="472"/>
      <c r="M127725" s="472"/>
    </row>
    <row r="127726" spans="12:13" x14ac:dyDescent="0.25">
      <c r="L127726" s="472"/>
      <c r="M127726" s="472"/>
    </row>
    <row r="127727" spans="12:13" x14ac:dyDescent="0.25">
      <c r="L127727" s="472"/>
      <c r="M127727" s="472"/>
    </row>
    <row r="127799" spans="12:13" x14ac:dyDescent="0.25">
      <c r="L127799" s="472"/>
      <c r="M127799" s="472"/>
    </row>
    <row r="127800" spans="12:13" x14ac:dyDescent="0.25">
      <c r="L127800" s="472"/>
      <c r="M127800" s="472"/>
    </row>
    <row r="127801" spans="12:13" x14ac:dyDescent="0.25">
      <c r="L127801" s="472"/>
      <c r="M127801" s="472"/>
    </row>
    <row r="127873" spans="12:13" x14ac:dyDescent="0.25">
      <c r="L127873" s="472"/>
      <c r="M127873" s="472"/>
    </row>
    <row r="127874" spans="12:13" x14ac:dyDescent="0.25">
      <c r="L127874" s="472"/>
      <c r="M127874" s="472"/>
    </row>
    <row r="127875" spans="12:13" x14ac:dyDescent="0.25">
      <c r="L127875" s="472"/>
      <c r="M127875" s="472"/>
    </row>
    <row r="127947" spans="12:13" x14ac:dyDescent="0.25">
      <c r="L127947" s="472"/>
      <c r="M127947" s="472"/>
    </row>
    <row r="127948" spans="12:13" x14ac:dyDescent="0.25">
      <c r="L127948" s="472"/>
      <c r="M127948" s="472"/>
    </row>
    <row r="127949" spans="12:13" x14ac:dyDescent="0.25">
      <c r="L127949" s="472"/>
      <c r="M127949" s="472"/>
    </row>
    <row r="128021" spans="12:13" x14ac:dyDescent="0.25">
      <c r="L128021" s="472"/>
      <c r="M128021" s="472"/>
    </row>
    <row r="128022" spans="12:13" x14ac:dyDescent="0.25">
      <c r="L128022" s="472"/>
      <c r="M128022" s="472"/>
    </row>
    <row r="128023" spans="12:13" x14ac:dyDescent="0.25">
      <c r="L128023" s="472"/>
      <c r="M128023" s="472"/>
    </row>
    <row r="128095" spans="12:13" x14ac:dyDescent="0.25">
      <c r="L128095" s="472"/>
      <c r="M128095" s="472"/>
    </row>
    <row r="128096" spans="12:13" x14ac:dyDescent="0.25">
      <c r="L128096" s="472"/>
      <c r="M128096" s="472"/>
    </row>
    <row r="128097" spans="12:13" x14ac:dyDescent="0.25">
      <c r="L128097" s="472"/>
      <c r="M128097" s="472"/>
    </row>
    <row r="128169" spans="12:13" x14ac:dyDescent="0.25">
      <c r="L128169" s="472"/>
      <c r="M128169" s="472"/>
    </row>
    <row r="128170" spans="12:13" x14ac:dyDescent="0.25">
      <c r="L128170" s="472"/>
      <c r="M128170" s="472"/>
    </row>
    <row r="128171" spans="12:13" x14ac:dyDescent="0.25">
      <c r="L128171" s="472"/>
      <c r="M128171" s="472"/>
    </row>
    <row r="128243" spans="12:13" x14ac:dyDescent="0.25">
      <c r="L128243" s="472"/>
      <c r="M128243" s="472"/>
    </row>
    <row r="128244" spans="12:13" x14ac:dyDescent="0.25">
      <c r="L128244" s="472"/>
      <c r="M128244" s="472"/>
    </row>
    <row r="128245" spans="12:13" x14ac:dyDescent="0.25">
      <c r="L128245" s="472"/>
      <c r="M128245" s="472"/>
    </row>
    <row r="128317" spans="12:13" x14ac:dyDescent="0.25">
      <c r="L128317" s="472"/>
      <c r="M128317" s="472"/>
    </row>
    <row r="128318" spans="12:13" x14ac:dyDescent="0.25">
      <c r="L128318" s="472"/>
      <c r="M128318" s="472"/>
    </row>
    <row r="128319" spans="12:13" x14ac:dyDescent="0.25">
      <c r="L128319" s="472"/>
      <c r="M128319" s="472"/>
    </row>
    <row r="128391" spans="12:13" x14ac:dyDescent="0.25">
      <c r="L128391" s="472"/>
      <c r="M128391" s="472"/>
    </row>
    <row r="128392" spans="12:13" x14ac:dyDescent="0.25">
      <c r="L128392" s="472"/>
      <c r="M128392" s="472"/>
    </row>
    <row r="128393" spans="12:13" x14ac:dyDescent="0.25">
      <c r="L128393" s="472"/>
      <c r="M128393" s="472"/>
    </row>
    <row r="128465" spans="12:13" x14ac:dyDescent="0.25">
      <c r="L128465" s="472"/>
      <c r="M128465" s="472"/>
    </row>
    <row r="128466" spans="12:13" x14ac:dyDescent="0.25">
      <c r="L128466" s="472"/>
      <c r="M128466" s="472"/>
    </row>
    <row r="128467" spans="12:13" x14ac:dyDescent="0.25">
      <c r="L128467" s="472"/>
      <c r="M128467" s="472"/>
    </row>
    <row r="128539" spans="12:13" x14ac:dyDescent="0.25">
      <c r="L128539" s="472"/>
      <c r="M128539" s="472"/>
    </row>
    <row r="128540" spans="12:13" x14ac:dyDescent="0.25">
      <c r="L128540" s="472"/>
      <c r="M128540" s="472"/>
    </row>
    <row r="128541" spans="12:13" x14ac:dyDescent="0.25">
      <c r="L128541" s="472"/>
      <c r="M128541" s="472"/>
    </row>
    <row r="128613" spans="12:13" x14ac:dyDescent="0.25">
      <c r="L128613" s="472"/>
      <c r="M128613" s="472"/>
    </row>
    <row r="128614" spans="12:13" x14ac:dyDescent="0.25">
      <c r="L128614" s="472"/>
      <c r="M128614" s="472"/>
    </row>
    <row r="128615" spans="12:13" x14ac:dyDescent="0.25">
      <c r="L128615" s="472"/>
      <c r="M128615" s="472"/>
    </row>
    <row r="128687" spans="12:13" x14ac:dyDescent="0.25">
      <c r="L128687" s="472"/>
      <c r="M128687" s="472"/>
    </row>
    <row r="128688" spans="12:13" x14ac:dyDescent="0.25">
      <c r="L128688" s="472"/>
      <c r="M128688" s="472"/>
    </row>
    <row r="128689" spans="12:13" x14ac:dyDescent="0.25">
      <c r="L128689" s="472"/>
      <c r="M128689" s="472"/>
    </row>
    <row r="128761" spans="12:13" x14ac:dyDescent="0.25">
      <c r="L128761" s="472"/>
      <c r="M128761" s="472"/>
    </row>
    <row r="128762" spans="12:13" x14ac:dyDescent="0.25">
      <c r="L128762" s="472"/>
      <c r="M128762" s="472"/>
    </row>
    <row r="128763" spans="12:13" x14ac:dyDescent="0.25">
      <c r="L128763" s="472"/>
      <c r="M128763" s="472"/>
    </row>
    <row r="128835" spans="12:13" x14ac:dyDescent="0.25">
      <c r="L128835" s="472"/>
      <c r="M128835" s="472"/>
    </row>
    <row r="128836" spans="12:13" x14ac:dyDescent="0.25">
      <c r="L128836" s="472"/>
      <c r="M128836" s="472"/>
    </row>
    <row r="128837" spans="12:13" x14ac:dyDescent="0.25">
      <c r="L128837" s="472"/>
      <c r="M128837" s="472"/>
    </row>
    <row r="128909" spans="12:13" x14ac:dyDescent="0.25">
      <c r="L128909" s="472"/>
      <c r="M128909" s="472"/>
    </row>
    <row r="128910" spans="12:13" x14ac:dyDescent="0.25">
      <c r="L128910" s="472"/>
      <c r="M128910" s="472"/>
    </row>
    <row r="128911" spans="12:13" x14ac:dyDescent="0.25">
      <c r="L128911" s="472"/>
      <c r="M128911" s="472"/>
    </row>
    <row r="128983" spans="12:13" x14ac:dyDescent="0.25">
      <c r="L128983" s="472"/>
      <c r="M128983" s="472"/>
    </row>
    <row r="128984" spans="12:13" x14ac:dyDescent="0.25">
      <c r="L128984" s="472"/>
      <c r="M128984" s="472"/>
    </row>
    <row r="128985" spans="12:13" x14ac:dyDescent="0.25">
      <c r="L128985" s="472"/>
      <c r="M128985" s="472"/>
    </row>
    <row r="129057" spans="12:13" x14ac:dyDescent="0.25">
      <c r="L129057" s="472"/>
      <c r="M129057" s="472"/>
    </row>
    <row r="129058" spans="12:13" x14ac:dyDescent="0.25">
      <c r="L129058" s="472"/>
      <c r="M129058" s="472"/>
    </row>
    <row r="129059" spans="12:13" x14ac:dyDescent="0.25">
      <c r="L129059" s="472"/>
      <c r="M129059" s="472"/>
    </row>
    <row r="129131" spans="12:13" x14ac:dyDescent="0.25">
      <c r="L129131" s="472"/>
      <c r="M129131" s="472"/>
    </row>
    <row r="129132" spans="12:13" x14ac:dyDescent="0.25">
      <c r="L129132" s="472"/>
      <c r="M129132" s="472"/>
    </row>
    <row r="129133" spans="12:13" x14ac:dyDescent="0.25">
      <c r="L129133" s="472"/>
      <c r="M129133" s="472"/>
    </row>
    <row r="129205" spans="12:13" x14ac:dyDescent="0.25">
      <c r="L129205" s="472"/>
      <c r="M129205" s="472"/>
    </row>
    <row r="129206" spans="12:13" x14ac:dyDescent="0.25">
      <c r="L129206" s="472"/>
      <c r="M129206" s="472"/>
    </row>
    <row r="129207" spans="12:13" x14ac:dyDescent="0.25">
      <c r="L129207" s="472"/>
      <c r="M129207" s="472"/>
    </row>
    <row r="129279" spans="12:13" x14ac:dyDescent="0.25">
      <c r="L129279" s="472"/>
      <c r="M129279" s="472"/>
    </row>
    <row r="129280" spans="12:13" x14ac:dyDescent="0.25">
      <c r="L129280" s="472"/>
      <c r="M129280" s="472"/>
    </row>
    <row r="129281" spans="12:13" x14ac:dyDescent="0.25">
      <c r="L129281" s="472"/>
      <c r="M129281" s="472"/>
    </row>
    <row r="129353" spans="12:13" x14ac:dyDescent="0.25">
      <c r="L129353" s="472"/>
      <c r="M129353" s="472"/>
    </row>
    <row r="129354" spans="12:13" x14ac:dyDescent="0.25">
      <c r="L129354" s="472"/>
      <c r="M129354" s="472"/>
    </row>
    <row r="129355" spans="12:13" x14ac:dyDescent="0.25">
      <c r="L129355" s="472"/>
      <c r="M129355" s="472"/>
    </row>
    <row r="129427" spans="12:13" x14ac:dyDescent="0.25">
      <c r="L129427" s="472"/>
      <c r="M129427" s="472"/>
    </row>
    <row r="129428" spans="12:13" x14ac:dyDescent="0.25">
      <c r="L129428" s="472"/>
      <c r="M129428" s="472"/>
    </row>
    <row r="129429" spans="12:13" x14ac:dyDescent="0.25">
      <c r="L129429" s="472"/>
      <c r="M129429" s="472"/>
    </row>
    <row r="129501" spans="12:13" x14ac:dyDescent="0.25">
      <c r="L129501" s="472"/>
      <c r="M129501" s="472"/>
    </row>
    <row r="129502" spans="12:13" x14ac:dyDescent="0.25">
      <c r="L129502" s="472"/>
      <c r="M129502" s="472"/>
    </row>
    <row r="129503" spans="12:13" x14ac:dyDescent="0.25">
      <c r="L129503" s="472"/>
      <c r="M129503" s="472"/>
    </row>
    <row r="129575" spans="12:13" x14ac:dyDescent="0.25">
      <c r="L129575" s="472"/>
      <c r="M129575" s="472"/>
    </row>
    <row r="129576" spans="12:13" x14ac:dyDescent="0.25">
      <c r="L129576" s="472"/>
      <c r="M129576" s="472"/>
    </row>
    <row r="129577" spans="12:13" x14ac:dyDescent="0.25">
      <c r="L129577" s="472"/>
      <c r="M129577" s="472"/>
    </row>
    <row r="129649" spans="12:13" x14ac:dyDescent="0.25">
      <c r="L129649" s="472"/>
      <c r="M129649" s="472"/>
    </row>
    <row r="129650" spans="12:13" x14ac:dyDescent="0.25">
      <c r="L129650" s="472"/>
      <c r="M129650" s="472"/>
    </row>
    <row r="129651" spans="12:13" x14ac:dyDescent="0.25">
      <c r="L129651" s="472"/>
      <c r="M129651" s="472"/>
    </row>
    <row r="129723" spans="12:13" x14ac:dyDescent="0.25">
      <c r="L129723" s="472"/>
      <c r="M129723" s="472"/>
    </row>
    <row r="129724" spans="12:13" x14ac:dyDescent="0.25">
      <c r="L129724" s="472"/>
      <c r="M129724" s="472"/>
    </row>
    <row r="129725" spans="12:13" x14ac:dyDescent="0.25">
      <c r="L129725" s="472"/>
      <c r="M129725" s="472"/>
    </row>
    <row r="129797" spans="12:13" x14ac:dyDescent="0.25">
      <c r="L129797" s="472"/>
      <c r="M129797" s="472"/>
    </row>
    <row r="129798" spans="12:13" x14ac:dyDescent="0.25">
      <c r="L129798" s="472"/>
      <c r="M129798" s="472"/>
    </row>
    <row r="129799" spans="12:13" x14ac:dyDescent="0.25">
      <c r="L129799" s="472"/>
      <c r="M129799" s="472"/>
    </row>
    <row r="129871" spans="12:13" x14ac:dyDescent="0.25">
      <c r="L129871" s="472"/>
      <c r="M129871" s="472"/>
    </row>
    <row r="129872" spans="12:13" x14ac:dyDescent="0.25">
      <c r="L129872" s="472"/>
      <c r="M129872" s="472"/>
    </row>
    <row r="129873" spans="12:13" x14ac:dyDescent="0.25">
      <c r="L129873" s="472"/>
      <c r="M129873" s="472"/>
    </row>
    <row r="129945" spans="12:13" x14ac:dyDescent="0.25">
      <c r="L129945" s="472"/>
      <c r="M129945" s="472"/>
    </row>
    <row r="129946" spans="12:13" x14ac:dyDescent="0.25">
      <c r="L129946" s="472"/>
      <c r="M129946" s="472"/>
    </row>
    <row r="129947" spans="12:13" x14ac:dyDescent="0.25">
      <c r="L129947" s="472"/>
      <c r="M129947" s="472"/>
    </row>
    <row r="130019" spans="12:13" x14ac:dyDescent="0.25">
      <c r="L130019" s="472"/>
      <c r="M130019" s="472"/>
    </row>
    <row r="130020" spans="12:13" x14ac:dyDescent="0.25">
      <c r="L130020" s="472"/>
      <c r="M130020" s="472"/>
    </row>
    <row r="130021" spans="12:13" x14ac:dyDescent="0.25">
      <c r="L130021" s="472"/>
      <c r="M130021" s="472"/>
    </row>
    <row r="130093" spans="12:13" x14ac:dyDescent="0.25">
      <c r="L130093" s="472"/>
      <c r="M130093" s="472"/>
    </row>
    <row r="130094" spans="12:13" x14ac:dyDescent="0.25">
      <c r="L130094" s="472"/>
      <c r="M130094" s="472"/>
    </row>
    <row r="130095" spans="12:13" x14ac:dyDescent="0.25">
      <c r="L130095" s="472"/>
      <c r="M130095" s="472"/>
    </row>
    <row r="130167" spans="12:13" x14ac:dyDescent="0.25">
      <c r="L130167" s="472"/>
      <c r="M130167" s="472"/>
    </row>
    <row r="130168" spans="12:13" x14ac:dyDescent="0.25">
      <c r="L130168" s="472"/>
      <c r="M130168" s="472"/>
    </row>
    <row r="130169" spans="12:13" x14ac:dyDescent="0.25">
      <c r="L130169" s="472"/>
      <c r="M130169" s="472"/>
    </row>
    <row r="130241" spans="12:13" x14ac:dyDescent="0.25">
      <c r="L130241" s="472"/>
      <c r="M130241" s="472"/>
    </row>
    <row r="130242" spans="12:13" x14ac:dyDescent="0.25">
      <c r="L130242" s="472"/>
      <c r="M130242" s="472"/>
    </row>
    <row r="130243" spans="12:13" x14ac:dyDescent="0.25">
      <c r="L130243" s="472"/>
      <c r="M130243" s="472"/>
    </row>
    <row r="130315" spans="12:13" x14ac:dyDescent="0.25">
      <c r="L130315" s="472"/>
      <c r="M130315" s="472"/>
    </row>
    <row r="130316" spans="12:13" x14ac:dyDescent="0.25">
      <c r="L130316" s="472"/>
      <c r="M130316" s="472"/>
    </row>
    <row r="130317" spans="12:13" x14ac:dyDescent="0.25">
      <c r="L130317" s="472"/>
      <c r="M130317" s="472"/>
    </row>
    <row r="130389" spans="12:13" x14ac:dyDescent="0.25">
      <c r="L130389" s="472"/>
      <c r="M130389" s="472"/>
    </row>
    <row r="130390" spans="12:13" x14ac:dyDescent="0.25">
      <c r="L130390" s="472"/>
      <c r="M130390" s="472"/>
    </row>
    <row r="130391" spans="12:13" x14ac:dyDescent="0.25">
      <c r="L130391" s="472"/>
      <c r="M130391" s="472"/>
    </row>
    <row r="130463" spans="12:13" x14ac:dyDescent="0.25">
      <c r="L130463" s="472"/>
      <c r="M130463" s="472"/>
    </row>
    <row r="130464" spans="12:13" x14ac:dyDescent="0.25">
      <c r="L130464" s="472"/>
      <c r="M130464" s="472"/>
    </row>
    <row r="130465" spans="12:13" x14ac:dyDescent="0.25">
      <c r="L130465" s="472"/>
      <c r="M130465" s="472"/>
    </row>
    <row r="130537" spans="12:13" x14ac:dyDescent="0.25">
      <c r="L130537" s="472"/>
      <c r="M130537" s="472"/>
    </row>
    <row r="130538" spans="12:13" x14ac:dyDescent="0.25">
      <c r="L130538" s="472"/>
      <c r="M130538" s="472"/>
    </row>
    <row r="130539" spans="12:13" x14ac:dyDescent="0.25">
      <c r="L130539" s="472"/>
      <c r="M130539" s="472"/>
    </row>
    <row r="130611" spans="12:13" x14ac:dyDescent="0.25">
      <c r="L130611" s="472"/>
      <c r="M130611" s="472"/>
    </row>
    <row r="130612" spans="12:13" x14ac:dyDescent="0.25">
      <c r="L130612" s="472"/>
      <c r="M130612" s="472"/>
    </row>
    <row r="130613" spans="12:13" x14ac:dyDescent="0.25">
      <c r="L130613" s="472"/>
      <c r="M130613" s="472"/>
    </row>
    <row r="130685" spans="12:13" x14ac:dyDescent="0.25">
      <c r="L130685" s="472"/>
      <c r="M130685" s="472"/>
    </row>
    <row r="130686" spans="12:13" x14ac:dyDescent="0.25">
      <c r="L130686" s="472"/>
      <c r="M130686" s="472"/>
    </row>
    <row r="130687" spans="12:13" x14ac:dyDescent="0.25">
      <c r="L130687" s="472"/>
      <c r="M130687" s="472"/>
    </row>
    <row r="130759" spans="12:13" x14ac:dyDescent="0.25">
      <c r="L130759" s="472"/>
      <c r="M130759" s="472"/>
    </row>
    <row r="130760" spans="12:13" x14ac:dyDescent="0.25">
      <c r="L130760" s="472"/>
      <c r="M130760" s="472"/>
    </row>
    <row r="130761" spans="12:13" x14ac:dyDescent="0.25">
      <c r="L130761" s="472"/>
      <c r="M130761" s="472"/>
    </row>
    <row r="130833" spans="12:13" x14ac:dyDescent="0.25">
      <c r="L130833" s="472"/>
      <c r="M130833" s="472"/>
    </row>
    <row r="130834" spans="12:13" x14ac:dyDescent="0.25">
      <c r="L130834" s="472"/>
      <c r="M130834" s="472"/>
    </row>
    <row r="130835" spans="12:13" x14ac:dyDescent="0.25">
      <c r="L130835" s="472"/>
      <c r="M130835" s="472"/>
    </row>
    <row r="130907" spans="12:13" x14ac:dyDescent="0.25">
      <c r="L130907" s="472"/>
      <c r="M130907" s="472"/>
    </row>
    <row r="130908" spans="12:13" x14ac:dyDescent="0.25">
      <c r="L130908" s="472"/>
      <c r="M130908" s="472"/>
    </row>
    <row r="130909" spans="12:13" x14ac:dyDescent="0.25">
      <c r="L130909" s="472"/>
      <c r="M130909" s="472"/>
    </row>
    <row r="130981" spans="12:13" x14ac:dyDescent="0.25">
      <c r="L130981" s="472"/>
      <c r="M130981" s="472"/>
    </row>
    <row r="130982" spans="12:13" x14ac:dyDescent="0.25">
      <c r="L130982" s="472"/>
      <c r="M130982" s="472"/>
    </row>
    <row r="130983" spans="12:13" x14ac:dyDescent="0.25">
      <c r="L130983" s="472"/>
      <c r="M130983" s="472"/>
    </row>
    <row r="131055" spans="12:13" x14ac:dyDescent="0.25">
      <c r="L131055" s="472"/>
      <c r="M131055" s="472"/>
    </row>
    <row r="131056" spans="12:13" x14ac:dyDescent="0.25">
      <c r="L131056" s="472"/>
      <c r="M131056" s="472"/>
    </row>
    <row r="131057" spans="12:13" x14ac:dyDescent="0.25">
      <c r="L131057" s="472"/>
      <c r="M131057" s="472"/>
    </row>
    <row r="131129" spans="12:13" x14ac:dyDescent="0.25">
      <c r="L131129" s="472"/>
      <c r="M131129" s="472"/>
    </row>
    <row r="131130" spans="12:13" x14ac:dyDescent="0.25">
      <c r="L131130" s="472"/>
      <c r="M131130" s="472"/>
    </row>
    <row r="131131" spans="12:13" x14ac:dyDescent="0.25">
      <c r="L131131" s="472"/>
      <c r="M131131" s="472"/>
    </row>
    <row r="131203" spans="12:13" x14ac:dyDescent="0.25">
      <c r="L131203" s="472"/>
      <c r="M131203" s="472"/>
    </row>
    <row r="131204" spans="12:13" x14ac:dyDescent="0.25">
      <c r="L131204" s="472"/>
      <c r="M131204" s="472"/>
    </row>
    <row r="131205" spans="12:13" x14ac:dyDescent="0.25">
      <c r="L131205" s="472"/>
      <c r="M131205" s="472"/>
    </row>
    <row r="131277" spans="12:13" x14ac:dyDescent="0.25">
      <c r="L131277" s="472"/>
      <c r="M131277" s="472"/>
    </row>
    <row r="131278" spans="12:13" x14ac:dyDescent="0.25">
      <c r="L131278" s="472"/>
      <c r="M131278" s="472"/>
    </row>
    <row r="131279" spans="12:13" x14ac:dyDescent="0.25">
      <c r="L131279" s="472"/>
      <c r="M131279" s="472"/>
    </row>
    <row r="131351" spans="12:13" x14ac:dyDescent="0.25">
      <c r="L131351" s="472"/>
      <c r="M131351" s="472"/>
    </row>
    <row r="131352" spans="12:13" x14ac:dyDescent="0.25">
      <c r="L131352" s="472"/>
      <c r="M131352" s="472"/>
    </row>
    <row r="131353" spans="12:13" x14ac:dyDescent="0.25">
      <c r="L131353" s="472"/>
      <c r="M131353" s="472"/>
    </row>
    <row r="131425" spans="12:13" x14ac:dyDescent="0.25">
      <c r="L131425" s="472"/>
      <c r="M131425" s="472"/>
    </row>
    <row r="131426" spans="12:13" x14ac:dyDescent="0.25">
      <c r="L131426" s="472"/>
      <c r="M131426" s="472"/>
    </row>
    <row r="131427" spans="12:13" x14ac:dyDescent="0.25">
      <c r="L131427" s="472"/>
      <c r="M131427" s="472"/>
    </row>
    <row r="131499" spans="12:13" x14ac:dyDescent="0.25">
      <c r="L131499" s="472"/>
      <c r="M131499" s="472"/>
    </row>
    <row r="131500" spans="12:13" x14ac:dyDescent="0.25">
      <c r="L131500" s="472"/>
      <c r="M131500" s="472"/>
    </row>
    <row r="131501" spans="12:13" x14ac:dyDescent="0.25">
      <c r="L131501" s="472"/>
      <c r="M131501" s="472"/>
    </row>
    <row r="131573" spans="12:13" x14ac:dyDescent="0.25">
      <c r="L131573" s="472"/>
      <c r="M131573" s="472"/>
    </row>
    <row r="131574" spans="12:13" x14ac:dyDescent="0.25">
      <c r="L131574" s="472"/>
      <c r="M131574" s="472"/>
    </row>
    <row r="131575" spans="12:13" x14ac:dyDescent="0.25">
      <c r="L131575" s="472"/>
      <c r="M131575" s="472"/>
    </row>
    <row r="131647" spans="12:13" x14ac:dyDescent="0.25">
      <c r="L131647" s="472"/>
      <c r="M131647" s="472"/>
    </row>
    <row r="131648" spans="12:13" x14ac:dyDescent="0.25">
      <c r="L131648" s="472"/>
      <c r="M131648" s="472"/>
    </row>
    <row r="131649" spans="12:13" x14ac:dyDescent="0.25">
      <c r="L131649" s="472"/>
      <c r="M131649" s="472"/>
    </row>
    <row r="131721" spans="12:13" x14ac:dyDescent="0.25">
      <c r="L131721" s="472"/>
      <c r="M131721" s="472"/>
    </row>
    <row r="131722" spans="12:13" x14ac:dyDescent="0.25">
      <c r="L131722" s="472"/>
      <c r="M131722" s="472"/>
    </row>
    <row r="131723" spans="12:13" x14ac:dyDescent="0.25">
      <c r="L131723" s="472"/>
      <c r="M131723" s="472"/>
    </row>
    <row r="131795" spans="12:13" x14ac:dyDescent="0.25">
      <c r="L131795" s="472"/>
      <c r="M131795" s="472"/>
    </row>
    <row r="131796" spans="12:13" x14ac:dyDescent="0.25">
      <c r="L131796" s="472"/>
      <c r="M131796" s="472"/>
    </row>
    <row r="131797" spans="12:13" x14ac:dyDescent="0.25">
      <c r="L131797" s="472"/>
      <c r="M131797" s="472"/>
    </row>
    <row r="131869" spans="12:13" x14ac:dyDescent="0.25">
      <c r="L131869" s="472"/>
      <c r="M131869" s="472"/>
    </row>
    <row r="131870" spans="12:13" x14ac:dyDescent="0.25">
      <c r="L131870" s="472"/>
      <c r="M131870" s="472"/>
    </row>
    <row r="131871" spans="12:13" x14ac:dyDescent="0.25">
      <c r="L131871" s="472"/>
      <c r="M131871" s="472"/>
    </row>
    <row r="131943" spans="12:13" x14ac:dyDescent="0.25">
      <c r="L131943" s="472"/>
      <c r="M131943" s="472"/>
    </row>
    <row r="131944" spans="12:13" x14ac:dyDescent="0.25">
      <c r="L131944" s="472"/>
      <c r="M131944" s="472"/>
    </row>
    <row r="131945" spans="12:13" x14ac:dyDescent="0.25">
      <c r="L131945" s="472"/>
      <c r="M131945" s="472"/>
    </row>
    <row r="132017" spans="12:13" x14ac:dyDescent="0.25">
      <c r="L132017" s="472"/>
      <c r="M132017" s="472"/>
    </row>
    <row r="132018" spans="12:13" x14ac:dyDescent="0.25">
      <c r="L132018" s="472"/>
      <c r="M132018" s="472"/>
    </row>
    <row r="132019" spans="12:13" x14ac:dyDescent="0.25">
      <c r="L132019" s="472"/>
      <c r="M132019" s="472"/>
    </row>
    <row r="132091" spans="12:13" x14ac:dyDescent="0.25">
      <c r="L132091" s="472"/>
      <c r="M132091" s="472"/>
    </row>
    <row r="132092" spans="12:13" x14ac:dyDescent="0.25">
      <c r="L132092" s="472"/>
      <c r="M132092" s="472"/>
    </row>
    <row r="132093" spans="12:13" x14ac:dyDescent="0.25">
      <c r="L132093" s="472"/>
      <c r="M132093" s="472"/>
    </row>
    <row r="132165" spans="12:13" x14ac:dyDescent="0.25">
      <c r="L132165" s="472"/>
      <c r="M132165" s="472"/>
    </row>
    <row r="132166" spans="12:13" x14ac:dyDescent="0.25">
      <c r="L132166" s="472"/>
      <c r="M132166" s="472"/>
    </row>
    <row r="132167" spans="12:13" x14ac:dyDescent="0.25">
      <c r="L132167" s="472"/>
      <c r="M132167" s="472"/>
    </row>
    <row r="132239" spans="12:13" x14ac:dyDescent="0.25">
      <c r="L132239" s="472"/>
      <c r="M132239" s="472"/>
    </row>
    <row r="132240" spans="12:13" x14ac:dyDescent="0.25">
      <c r="L132240" s="472"/>
      <c r="M132240" s="472"/>
    </row>
    <row r="132241" spans="12:13" x14ac:dyDescent="0.25">
      <c r="L132241" s="472"/>
      <c r="M132241" s="472"/>
    </row>
    <row r="132313" spans="12:13" x14ac:dyDescent="0.25">
      <c r="L132313" s="472"/>
      <c r="M132313" s="472"/>
    </row>
    <row r="132314" spans="12:13" x14ac:dyDescent="0.25">
      <c r="L132314" s="472"/>
      <c r="M132314" s="472"/>
    </row>
    <row r="132315" spans="12:13" x14ac:dyDescent="0.25">
      <c r="L132315" s="472"/>
      <c r="M132315" s="472"/>
    </row>
    <row r="132387" spans="12:13" x14ac:dyDescent="0.25">
      <c r="L132387" s="472"/>
      <c r="M132387" s="472"/>
    </row>
    <row r="132388" spans="12:13" x14ac:dyDescent="0.25">
      <c r="L132388" s="472"/>
      <c r="M132388" s="472"/>
    </row>
    <row r="132389" spans="12:13" x14ac:dyDescent="0.25">
      <c r="L132389" s="472"/>
      <c r="M132389" s="472"/>
    </row>
    <row r="132461" spans="12:13" x14ac:dyDescent="0.25">
      <c r="L132461" s="472"/>
      <c r="M132461" s="472"/>
    </row>
    <row r="132462" spans="12:13" x14ac:dyDescent="0.25">
      <c r="L132462" s="472"/>
      <c r="M132462" s="472"/>
    </row>
    <row r="132463" spans="12:13" x14ac:dyDescent="0.25">
      <c r="L132463" s="472"/>
      <c r="M132463" s="472"/>
    </row>
    <row r="132535" spans="12:13" x14ac:dyDescent="0.25">
      <c r="L132535" s="472"/>
      <c r="M132535" s="472"/>
    </row>
    <row r="132536" spans="12:13" x14ac:dyDescent="0.25">
      <c r="L132536" s="472"/>
      <c r="M132536" s="472"/>
    </row>
    <row r="132537" spans="12:13" x14ac:dyDescent="0.25">
      <c r="L132537" s="472"/>
      <c r="M132537" s="472"/>
    </row>
    <row r="132609" spans="12:13" x14ac:dyDescent="0.25">
      <c r="L132609" s="472"/>
      <c r="M132609" s="472"/>
    </row>
    <row r="132610" spans="12:13" x14ac:dyDescent="0.25">
      <c r="L132610" s="472"/>
      <c r="M132610" s="472"/>
    </row>
    <row r="132611" spans="12:13" x14ac:dyDescent="0.25">
      <c r="L132611" s="472"/>
      <c r="M132611" s="472"/>
    </row>
    <row r="132683" spans="12:13" x14ac:dyDescent="0.25">
      <c r="L132683" s="472"/>
      <c r="M132683" s="472"/>
    </row>
    <row r="132684" spans="12:13" x14ac:dyDescent="0.25">
      <c r="L132684" s="472"/>
      <c r="M132684" s="472"/>
    </row>
    <row r="132685" spans="12:13" x14ac:dyDescent="0.25">
      <c r="L132685" s="472"/>
      <c r="M132685" s="472"/>
    </row>
    <row r="132757" spans="12:13" x14ac:dyDescent="0.25">
      <c r="L132757" s="472"/>
      <c r="M132757" s="472"/>
    </row>
    <row r="132758" spans="12:13" x14ac:dyDescent="0.25">
      <c r="L132758" s="472"/>
      <c r="M132758" s="472"/>
    </row>
    <row r="132759" spans="12:13" x14ac:dyDescent="0.25">
      <c r="L132759" s="472"/>
      <c r="M132759" s="472"/>
    </row>
    <row r="132831" spans="12:13" x14ac:dyDescent="0.25">
      <c r="L132831" s="472"/>
      <c r="M132831" s="472"/>
    </row>
    <row r="132832" spans="12:13" x14ac:dyDescent="0.25">
      <c r="L132832" s="472"/>
      <c r="M132832" s="472"/>
    </row>
    <row r="132833" spans="12:13" x14ac:dyDescent="0.25">
      <c r="L132833" s="472"/>
      <c r="M132833" s="472"/>
    </row>
    <row r="132905" spans="12:13" x14ac:dyDescent="0.25">
      <c r="L132905" s="472"/>
      <c r="M132905" s="472"/>
    </row>
    <row r="132906" spans="12:13" x14ac:dyDescent="0.25">
      <c r="L132906" s="472"/>
      <c r="M132906" s="472"/>
    </row>
    <row r="132907" spans="12:13" x14ac:dyDescent="0.25">
      <c r="L132907" s="472"/>
      <c r="M132907" s="472"/>
    </row>
    <row r="132979" spans="12:13" x14ac:dyDescent="0.25">
      <c r="L132979" s="472"/>
      <c r="M132979" s="472"/>
    </row>
    <row r="132980" spans="12:13" x14ac:dyDescent="0.25">
      <c r="L132980" s="472"/>
      <c r="M132980" s="472"/>
    </row>
    <row r="132981" spans="12:13" x14ac:dyDescent="0.25">
      <c r="L132981" s="472"/>
      <c r="M132981" s="472"/>
    </row>
    <row r="133053" spans="12:13" x14ac:dyDescent="0.25">
      <c r="L133053" s="472"/>
      <c r="M133053" s="472"/>
    </row>
    <row r="133054" spans="12:13" x14ac:dyDescent="0.25">
      <c r="L133054" s="472"/>
      <c r="M133054" s="472"/>
    </row>
    <row r="133055" spans="12:13" x14ac:dyDescent="0.25">
      <c r="L133055" s="472"/>
      <c r="M133055" s="472"/>
    </row>
    <row r="133127" spans="12:13" x14ac:dyDescent="0.25">
      <c r="L133127" s="472"/>
      <c r="M133127" s="472"/>
    </row>
    <row r="133128" spans="12:13" x14ac:dyDescent="0.25">
      <c r="L133128" s="472"/>
      <c r="M133128" s="472"/>
    </row>
    <row r="133129" spans="12:13" x14ac:dyDescent="0.25">
      <c r="L133129" s="472"/>
      <c r="M133129" s="472"/>
    </row>
    <row r="133201" spans="12:13" x14ac:dyDescent="0.25">
      <c r="L133201" s="472"/>
      <c r="M133201" s="472"/>
    </row>
    <row r="133202" spans="12:13" x14ac:dyDescent="0.25">
      <c r="L133202" s="472"/>
      <c r="M133202" s="472"/>
    </row>
    <row r="133203" spans="12:13" x14ac:dyDescent="0.25">
      <c r="L133203" s="472"/>
      <c r="M133203" s="472"/>
    </row>
    <row r="133275" spans="12:13" x14ac:dyDescent="0.25">
      <c r="L133275" s="472"/>
      <c r="M133275" s="472"/>
    </row>
    <row r="133276" spans="12:13" x14ac:dyDescent="0.25">
      <c r="L133276" s="472"/>
      <c r="M133276" s="472"/>
    </row>
    <row r="133277" spans="12:13" x14ac:dyDescent="0.25">
      <c r="L133277" s="472"/>
      <c r="M133277" s="472"/>
    </row>
    <row r="133349" spans="12:13" x14ac:dyDescent="0.25">
      <c r="L133349" s="472"/>
      <c r="M133349" s="472"/>
    </row>
    <row r="133350" spans="12:13" x14ac:dyDescent="0.25">
      <c r="L133350" s="472"/>
      <c r="M133350" s="472"/>
    </row>
    <row r="133351" spans="12:13" x14ac:dyDescent="0.25">
      <c r="L133351" s="472"/>
      <c r="M133351" s="472"/>
    </row>
    <row r="133423" spans="12:13" x14ac:dyDescent="0.25">
      <c r="L133423" s="472"/>
      <c r="M133423" s="472"/>
    </row>
    <row r="133424" spans="12:13" x14ac:dyDescent="0.25">
      <c r="L133424" s="472"/>
      <c r="M133424" s="472"/>
    </row>
    <row r="133425" spans="12:13" x14ac:dyDescent="0.25">
      <c r="L133425" s="472"/>
      <c r="M133425" s="472"/>
    </row>
    <row r="133497" spans="12:13" x14ac:dyDescent="0.25">
      <c r="L133497" s="472"/>
      <c r="M133497" s="472"/>
    </row>
    <row r="133498" spans="12:13" x14ac:dyDescent="0.25">
      <c r="L133498" s="472"/>
      <c r="M133498" s="472"/>
    </row>
    <row r="133499" spans="12:13" x14ac:dyDescent="0.25">
      <c r="L133499" s="472"/>
      <c r="M133499" s="472"/>
    </row>
    <row r="133571" spans="12:13" x14ac:dyDescent="0.25">
      <c r="L133571" s="472"/>
      <c r="M133571" s="472"/>
    </row>
    <row r="133572" spans="12:13" x14ac:dyDescent="0.25">
      <c r="L133572" s="472"/>
      <c r="M133572" s="472"/>
    </row>
    <row r="133573" spans="12:13" x14ac:dyDescent="0.25">
      <c r="L133573" s="472"/>
      <c r="M133573" s="472"/>
    </row>
    <row r="133645" spans="12:13" x14ac:dyDescent="0.25">
      <c r="L133645" s="472"/>
      <c r="M133645" s="472"/>
    </row>
    <row r="133646" spans="12:13" x14ac:dyDescent="0.25">
      <c r="L133646" s="472"/>
      <c r="M133646" s="472"/>
    </row>
    <row r="133647" spans="12:13" x14ac:dyDescent="0.25">
      <c r="L133647" s="472"/>
      <c r="M133647" s="472"/>
    </row>
    <row r="133719" spans="12:13" x14ac:dyDescent="0.25">
      <c r="L133719" s="472"/>
      <c r="M133719" s="472"/>
    </row>
    <row r="133720" spans="12:13" x14ac:dyDescent="0.25">
      <c r="L133720" s="472"/>
      <c r="M133720" s="472"/>
    </row>
    <row r="133721" spans="12:13" x14ac:dyDescent="0.25">
      <c r="L133721" s="472"/>
      <c r="M133721" s="472"/>
    </row>
    <row r="133793" spans="12:13" x14ac:dyDescent="0.25">
      <c r="L133793" s="472"/>
      <c r="M133793" s="472"/>
    </row>
    <row r="133794" spans="12:13" x14ac:dyDescent="0.25">
      <c r="L133794" s="472"/>
      <c r="M133794" s="472"/>
    </row>
    <row r="133795" spans="12:13" x14ac:dyDescent="0.25">
      <c r="L133795" s="472"/>
      <c r="M133795" s="472"/>
    </row>
    <row r="133867" spans="12:13" x14ac:dyDescent="0.25">
      <c r="L133867" s="472"/>
      <c r="M133867" s="472"/>
    </row>
    <row r="133868" spans="12:13" x14ac:dyDescent="0.25">
      <c r="L133868" s="472"/>
      <c r="M133868" s="472"/>
    </row>
    <row r="133869" spans="12:13" x14ac:dyDescent="0.25">
      <c r="L133869" s="472"/>
      <c r="M133869" s="472"/>
    </row>
    <row r="133941" spans="12:13" x14ac:dyDescent="0.25">
      <c r="L133941" s="472"/>
      <c r="M133941" s="472"/>
    </row>
    <row r="133942" spans="12:13" x14ac:dyDescent="0.25">
      <c r="L133942" s="472"/>
      <c r="M133942" s="472"/>
    </row>
    <row r="133943" spans="12:13" x14ac:dyDescent="0.25">
      <c r="L133943" s="472"/>
      <c r="M133943" s="472"/>
    </row>
    <row r="134015" spans="12:13" x14ac:dyDescent="0.25">
      <c r="L134015" s="472"/>
      <c r="M134015" s="472"/>
    </row>
    <row r="134016" spans="12:13" x14ac:dyDescent="0.25">
      <c r="L134016" s="472"/>
      <c r="M134016" s="472"/>
    </row>
    <row r="134017" spans="12:13" x14ac:dyDescent="0.25">
      <c r="L134017" s="472"/>
      <c r="M134017" s="472"/>
    </row>
    <row r="134089" spans="12:13" x14ac:dyDescent="0.25">
      <c r="L134089" s="472"/>
      <c r="M134089" s="472"/>
    </row>
    <row r="134090" spans="12:13" x14ac:dyDescent="0.25">
      <c r="L134090" s="472"/>
      <c r="M134090" s="472"/>
    </row>
    <row r="134091" spans="12:13" x14ac:dyDescent="0.25">
      <c r="L134091" s="472"/>
      <c r="M134091" s="472"/>
    </row>
    <row r="134163" spans="12:13" x14ac:dyDescent="0.25">
      <c r="L134163" s="472"/>
      <c r="M134163" s="472"/>
    </row>
    <row r="134164" spans="12:13" x14ac:dyDescent="0.25">
      <c r="L134164" s="472"/>
      <c r="M134164" s="472"/>
    </row>
    <row r="134165" spans="12:13" x14ac:dyDescent="0.25">
      <c r="L134165" s="472"/>
      <c r="M134165" s="472"/>
    </row>
    <row r="134237" spans="12:13" x14ac:dyDescent="0.25">
      <c r="L134237" s="472"/>
      <c r="M134237" s="472"/>
    </row>
    <row r="134238" spans="12:13" x14ac:dyDescent="0.25">
      <c r="L134238" s="472"/>
      <c r="M134238" s="472"/>
    </row>
    <row r="134239" spans="12:13" x14ac:dyDescent="0.25">
      <c r="L134239" s="472"/>
      <c r="M134239" s="472"/>
    </row>
    <row r="134311" spans="12:13" x14ac:dyDescent="0.25">
      <c r="L134311" s="472"/>
      <c r="M134311" s="472"/>
    </row>
    <row r="134312" spans="12:13" x14ac:dyDescent="0.25">
      <c r="L134312" s="472"/>
      <c r="M134312" s="472"/>
    </row>
    <row r="134313" spans="12:13" x14ac:dyDescent="0.25">
      <c r="L134313" s="472"/>
      <c r="M134313" s="472"/>
    </row>
    <row r="134385" spans="12:13" x14ac:dyDescent="0.25">
      <c r="L134385" s="472"/>
      <c r="M134385" s="472"/>
    </row>
    <row r="134386" spans="12:13" x14ac:dyDescent="0.25">
      <c r="L134386" s="472"/>
      <c r="M134386" s="472"/>
    </row>
    <row r="134387" spans="12:13" x14ac:dyDescent="0.25">
      <c r="L134387" s="472"/>
      <c r="M134387" s="472"/>
    </row>
    <row r="134459" spans="12:13" x14ac:dyDescent="0.25">
      <c r="L134459" s="472"/>
      <c r="M134459" s="472"/>
    </row>
    <row r="134460" spans="12:13" x14ac:dyDescent="0.25">
      <c r="L134460" s="472"/>
      <c r="M134460" s="472"/>
    </row>
    <row r="134461" spans="12:13" x14ac:dyDescent="0.25">
      <c r="L134461" s="472"/>
      <c r="M134461" s="472"/>
    </row>
    <row r="134533" spans="12:13" x14ac:dyDescent="0.25">
      <c r="L134533" s="472"/>
      <c r="M134533" s="472"/>
    </row>
    <row r="134534" spans="12:13" x14ac:dyDescent="0.25">
      <c r="L134534" s="472"/>
      <c r="M134534" s="472"/>
    </row>
    <row r="134535" spans="12:13" x14ac:dyDescent="0.25">
      <c r="L134535" s="472"/>
      <c r="M134535" s="472"/>
    </row>
    <row r="134607" spans="12:13" x14ac:dyDescent="0.25">
      <c r="L134607" s="472"/>
      <c r="M134607" s="472"/>
    </row>
    <row r="134608" spans="12:13" x14ac:dyDescent="0.25">
      <c r="L134608" s="472"/>
      <c r="M134608" s="472"/>
    </row>
    <row r="134609" spans="12:13" x14ac:dyDescent="0.25">
      <c r="L134609" s="472"/>
      <c r="M134609" s="472"/>
    </row>
    <row r="134681" spans="12:13" x14ac:dyDescent="0.25">
      <c r="L134681" s="472"/>
      <c r="M134681" s="472"/>
    </row>
    <row r="134682" spans="12:13" x14ac:dyDescent="0.25">
      <c r="L134682" s="472"/>
      <c r="M134682" s="472"/>
    </row>
    <row r="134683" spans="12:13" x14ac:dyDescent="0.25">
      <c r="L134683" s="472"/>
      <c r="M134683" s="472"/>
    </row>
    <row r="134755" spans="12:13" x14ac:dyDescent="0.25">
      <c r="L134755" s="472"/>
      <c r="M134755" s="472"/>
    </row>
    <row r="134756" spans="12:13" x14ac:dyDescent="0.25">
      <c r="L134756" s="472"/>
      <c r="M134756" s="472"/>
    </row>
    <row r="134757" spans="12:13" x14ac:dyDescent="0.25">
      <c r="L134757" s="472"/>
      <c r="M134757" s="472"/>
    </row>
    <row r="134829" spans="12:13" x14ac:dyDescent="0.25">
      <c r="L134829" s="472"/>
      <c r="M134829" s="472"/>
    </row>
    <row r="134830" spans="12:13" x14ac:dyDescent="0.25">
      <c r="L134830" s="472"/>
      <c r="M134830" s="472"/>
    </row>
    <row r="134831" spans="12:13" x14ac:dyDescent="0.25">
      <c r="L134831" s="472"/>
      <c r="M134831" s="472"/>
    </row>
    <row r="134903" spans="12:13" x14ac:dyDescent="0.25">
      <c r="L134903" s="472"/>
      <c r="M134903" s="472"/>
    </row>
    <row r="134904" spans="12:13" x14ac:dyDescent="0.25">
      <c r="L134904" s="472"/>
      <c r="M134904" s="472"/>
    </row>
    <row r="134905" spans="12:13" x14ac:dyDescent="0.25">
      <c r="L134905" s="472"/>
      <c r="M134905" s="472"/>
    </row>
    <row r="134977" spans="12:13" x14ac:dyDescent="0.25">
      <c r="L134977" s="472"/>
      <c r="M134977" s="472"/>
    </row>
    <row r="134978" spans="12:13" x14ac:dyDescent="0.25">
      <c r="L134978" s="472"/>
      <c r="M134978" s="472"/>
    </row>
    <row r="134979" spans="12:13" x14ac:dyDescent="0.25">
      <c r="L134979" s="472"/>
      <c r="M134979" s="472"/>
    </row>
    <row r="135051" spans="12:13" x14ac:dyDescent="0.25">
      <c r="L135051" s="472"/>
      <c r="M135051" s="472"/>
    </row>
    <row r="135052" spans="12:13" x14ac:dyDescent="0.25">
      <c r="L135052" s="472"/>
      <c r="M135052" s="472"/>
    </row>
    <row r="135053" spans="12:13" x14ac:dyDescent="0.25">
      <c r="L135053" s="472"/>
      <c r="M135053" s="472"/>
    </row>
    <row r="135125" spans="12:13" x14ac:dyDescent="0.25">
      <c r="L135125" s="472"/>
      <c r="M135125" s="472"/>
    </row>
    <row r="135126" spans="12:13" x14ac:dyDescent="0.25">
      <c r="L135126" s="472"/>
      <c r="M135126" s="472"/>
    </row>
    <row r="135127" spans="12:13" x14ac:dyDescent="0.25">
      <c r="L135127" s="472"/>
      <c r="M135127" s="472"/>
    </row>
    <row r="135199" spans="12:13" x14ac:dyDescent="0.25">
      <c r="L135199" s="472"/>
      <c r="M135199" s="472"/>
    </row>
    <row r="135200" spans="12:13" x14ac:dyDescent="0.25">
      <c r="L135200" s="472"/>
      <c r="M135200" s="472"/>
    </row>
    <row r="135201" spans="12:13" x14ac:dyDescent="0.25">
      <c r="L135201" s="472"/>
      <c r="M135201" s="472"/>
    </row>
    <row r="135273" spans="12:13" x14ac:dyDescent="0.25">
      <c r="L135273" s="472"/>
      <c r="M135273" s="472"/>
    </row>
    <row r="135274" spans="12:13" x14ac:dyDescent="0.25">
      <c r="L135274" s="472"/>
      <c r="M135274" s="472"/>
    </row>
    <row r="135275" spans="12:13" x14ac:dyDescent="0.25">
      <c r="L135275" s="472"/>
      <c r="M135275" s="472"/>
    </row>
    <row r="135347" spans="12:13" x14ac:dyDescent="0.25">
      <c r="L135347" s="472"/>
      <c r="M135347" s="472"/>
    </row>
    <row r="135348" spans="12:13" x14ac:dyDescent="0.25">
      <c r="L135348" s="472"/>
      <c r="M135348" s="472"/>
    </row>
    <row r="135349" spans="12:13" x14ac:dyDescent="0.25">
      <c r="L135349" s="472"/>
      <c r="M135349" s="472"/>
    </row>
    <row r="135421" spans="12:13" x14ac:dyDescent="0.25">
      <c r="L135421" s="472"/>
      <c r="M135421" s="472"/>
    </row>
    <row r="135422" spans="12:13" x14ac:dyDescent="0.25">
      <c r="L135422" s="472"/>
      <c r="M135422" s="472"/>
    </row>
    <row r="135423" spans="12:13" x14ac:dyDescent="0.25">
      <c r="L135423" s="472"/>
      <c r="M135423" s="472"/>
    </row>
    <row r="135495" spans="12:13" x14ac:dyDescent="0.25">
      <c r="L135495" s="472"/>
      <c r="M135495" s="472"/>
    </row>
    <row r="135496" spans="12:13" x14ac:dyDescent="0.25">
      <c r="L135496" s="472"/>
      <c r="M135496" s="472"/>
    </row>
    <row r="135497" spans="12:13" x14ac:dyDescent="0.25">
      <c r="L135497" s="472"/>
      <c r="M135497" s="472"/>
    </row>
    <row r="135569" spans="12:13" x14ac:dyDescent="0.25">
      <c r="L135569" s="472"/>
      <c r="M135569" s="472"/>
    </row>
    <row r="135570" spans="12:13" x14ac:dyDescent="0.25">
      <c r="L135570" s="472"/>
      <c r="M135570" s="472"/>
    </row>
    <row r="135571" spans="12:13" x14ac:dyDescent="0.25">
      <c r="L135571" s="472"/>
      <c r="M135571" s="472"/>
    </row>
    <row r="135643" spans="12:13" x14ac:dyDescent="0.25">
      <c r="L135643" s="472"/>
      <c r="M135643" s="472"/>
    </row>
    <row r="135644" spans="12:13" x14ac:dyDescent="0.25">
      <c r="L135644" s="472"/>
      <c r="M135644" s="472"/>
    </row>
    <row r="135645" spans="12:13" x14ac:dyDescent="0.25">
      <c r="L135645" s="472"/>
      <c r="M135645" s="472"/>
    </row>
    <row r="135717" spans="12:13" x14ac:dyDescent="0.25">
      <c r="L135717" s="472"/>
      <c r="M135717" s="472"/>
    </row>
    <row r="135718" spans="12:13" x14ac:dyDescent="0.25">
      <c r="L135718" s="472"/>
      <c r="M135718" s="472"/>
    </row>
    <row r="135719" spans="12:13" x14ac:dyDescent="0.25">
      <c r="L135719" s="472"/>
      <c r="M135719" s="472"/>
    </row>
    <row r="135791" spans="12:13" x14ac:dyDescent="0.25">
      <c r="L135791" s="472"/>
      <c r="M135791" s="472"/>
    </row>
    <row r="135792" spans="12:13" x14ac:dyDescent="0.25">
      <c r="L135792" s="472"/>
      <c r="M135792" s="472"/>
    </row>
    <row r="135793" spans="12:13" x14ac:dyDescent="0.25">
      <c r="L135793" s="472"/>
      <c r="M135793" s="472"/>
    </row>
    <row r="135865" spans="12:13" x14ac:dyDescent="0.25">
      <c r="L135865" s="472"/>
      <c r="M135865" s="472"/>
    </row>
    <row r="135866" spans="12:13" x14ac:dyDescent="0.25">
      <c r="L135866" s="472"/>
      <c r="M135866" s="472"/>
    </row>
    <row r="135867" spans="12:13" x14ac:dyDescent="0.25">
      <c r="L135867" s="472"/>
      <c r="M135867" s="472"/>
    </row>
    <row r="135939" spans="12:13" x14ac:dyDescent="0.25">
      <c r="L135939" s="472"/>
      <c r="M135939" s="472"/>
    </row>
    <row r="135940" spans="12:13" x14ac:dyDescent="0.25">
      <c r="L135940" s="472"/>
      <c r="M135940" s="472"/>
    </row>
    <row r="135941" spans="12:13" x14ac:dyDescent="0.25">
      <c r="L135941" s="472"/>
      <c r="M135941" s="472"/>
    </row>
    <row r="136013" spans="12:13" x14ac:dyDescent="0.25">
      <c r="L136013" s="472"/>
      <c r="M136013" s="472"/>
    </row>
    <row r="136014" spans="12:13" x14ac:dyDescent="0.25">
      <c r="L136014" s="472"/>
      <c r="M136014" s="472"/>
    </row>
    <row r="136015" spans="12:13" x14ac:dyDescent="0.25">
      <c r="L136015" s="472"/>
      <c r="M136015" s="472"/>
    </row>
    <row r="136087" spans="12:13" x14ac:dyDescent="0.25">
      <c r="L136087" s="472"/>
      <c r="M136087" s="472"/>
    </row>
    <row r="136088" spans="12:13" x14ac:dyDescent="0.25">
      <c r="L136088" s="472"/>
      <c r="M136088" s="472"/>
    </row>
    <row r="136089" spans="12:13" x14ac:dyDescent="0.25">
      <c r="L136089" s="472"/>
      <c r="M136089" s="472"/>
    </row>
    <row r="136161" spans="12:13" x14ac:dyDescent="0.25">
      <c r="L136161" s="472"/>
      <c r="M136161" s="472"/>
    </row>
    <row r="136162" spans="12:13" x14ac:dyDescent="0.25">
      <c r="L136162" s="472"/>
      <c r="M136162" s="472"/>
    </row>
    <row r="136163" spans="12:13" x14ac:dyDescent="0.25">
      <c r="L136163" s="472"/>
      <c r="M136163" s="472"/>
    </row>
    <row r="136235" spans="12:13" x14ac:dyDescent="0.25">
      <c r="L136235" s="472"/>
      <c r="M136235" s="472"/>
    </row>
    <row r="136236" spans="12:13" x14ac:dyDescent="0.25">
      <c r="L136236" s="472"/>
      <c r="M136236" s="472"/>
    </row>
    <row r="136237" spans="12:13" x14ac:dyDescent="0.25">
      <c r="L136237" s="472"/>
      <c r="M136237" s="472"/>
    </row>
    <row r="136309" spans="12:13" x14ac:dyDescent="0.25">
      <c r="L136309" s="472"/>
      <c r="M136309" s="472"/>
    </row>
    <row r="136310" spans="12:13" x14ac:dyDescent="0.25">
      <c r="L136310" s="472"/>
      <c r="M136310" s="472"/>
    </row>
    <row r="136311" spans="12:13" x14ac:dyDescent="0.25">
      <c r="L136311" s="472"/>
      <c r="M136311" s="472"/>
    </row>
    <row r="136383" spans="12:13" x14ac:dyDescent="0.25">
      <c r="L136383" s="472"/>
      <c r="M136383" s="472"/>
    </row>
    <row r="136384" spans="12:13" x14ac:dyDescent="0.25">
      <c r="L136384" s="472"/>
      <c r="M136384" s="472"/>
    </row>
    <row r="136385" spans="12:13" x14ac:dyDescent="0.25">
      <c r="L136385" s="472"/>
      <c r="M136385" s="472"/>
    </row>
    <row r="136457" spans="12:13" x14ac:dyDescent="0.25">
      <c r="L136457" s="472"/>
      <c r="M136457" s="472"/>
    </row>
    <row r="136458" spans="12:13" x14ac:dyDescent="0.25">
      <c r="L136458" s="472"/>
      <c r="M136458" s="472"/>
    </row>
    <row r="136459" spans="12:13" x14ac:dyDescent="0.25">
      <c r="L136459" s="472"/>
      <c r="M136459" s="472"/>
    </row>
    <row r="136531" spans="12:13" x14ac:dyDescent="0.25">
      <c r="L136531" s="472"/>
      <c r="M136531" s="472"/>
    </row>
    <row r="136532" spans="12:13" x14ac:dyDescent="0.25">
      <c r="L136532" s="472"/>
      <c r="M136532" s="472"/>
    </row>
    <row r="136533" spans="12:13" x14ac:dyDescent="0.25">
      <c r="L136533" s="472"/>
      <c r="M136533" s="472"/>
    </row>
    <row r="136605" spans="12:13" x14ac:dyDescent="0.25">
      <c r="L136605" s="472"/>
      <c r="M136605" s="472"/>
    </row>
    <row r="136606" spans="12:13" x14ac:dyDescent="0.25">
      <c r="L136606" s="472"/>
      <c r="M136606" s="472"/>
    </row>
    <row r="136607" spans="12:13" x14ac:dyDescent="0.25">
      <c r="L136607" s="472"/>
      <c r="M136607" s="472"/>
    </row>
    <row r="136679" spans="12:13" x14ac:dyDescent="0.25">
      <c r="L136679" s="472"/>
      <c r="M136679" s="472"/>
    </row>
    <row r="136680" spans="12:13" x14ac:dyDescent="0.25">
      <c r="L136680" s="472"/>
      <c r="M136680" s="472"/>
    </row>
    <row r="136681" spans="12:13" x14ac:dyDescent="0.25">
      <c r="L136681" s="472"/>
      <c r="M136681" s="472"/>
    </row>
    <row r="136753" spans="12:13" x14ac:dyDescent="0.25">
      <c r="L136753" s="472"/>
      <c r="M136753" s="472"/>
    </row>
    <row r="136754" spans="12:13" x14ac:dyDescent="0.25">
      <c r="L136754" s="472"/>
      <c r="M136754" s="472"/>
    </row>
    <row r="136755" spans="12:13" x14ac:dyDescent="0.25">
      <c r="L136755" s="472"/>
      <c r="M136755" s="472"/>
    </row>
    <row r="136827" spans="12:13" x14ac:dyDescent="0.25">
      <c r="L136827" s="472"/>
      <c r="M136827" s="472"/>
    </row>
    <row r="136828" spans="12:13" x14ac:dyDescent="0.25">
      <c r="L136828" s="472"/>
      <c r="M136828" s="472"/>
    </row>
    <row r="136829" spans="12:13" x14ac:dyDescent="0.25">
      <c r="L136829" s="472"/>
      <c r="M136829" s="472"/>
    </row>
    <row r="136901" spans="12:13" x14ac:dyDescent="0.25">
      <c r="L136901" s="472"/>
      <c r="M136901" s="472"/>
    </row>
    <row r="136902" spans="12:13" x14ac:dyDescent="0.25">
      <c r="L136902" s="472"/>
      <c r="M136902" s="472"/>
    </row>
    <row r="136903" spans="12:13" x14ac:dyDescent="0.25">
      <c r="L136903" s="472"/>
      <c r="M136903" s="472"/>
    </row>
    <row r="136975" spans="12:13" x14ac:dyDescent="0.25">
      <c r="L136975" s="472"/>
      <c r="M136975" s="472"/>
    </row>
    <row r="136976" spans="12:13" x14ac:dyDescent="0.25">
      <c r="L136976" s="472"/>
      <c r="M136976" s="472"/>
    </row>
    <row r="136977" spans="12:13" x14ac:dyDescent="0.25">
      <c r="L136977" s="472"/>
      <c r="M136977" s="472"/>
    </row>
    <row r="137049" spans="12:13" x14ac:dyDescent="0.25">
      <c r="L137049" s="472"/>
      <c r="M137049" s="472"/>
    </row>
    <row r="137050" spans="12:13" x14ac:dyDescent="0.25">
      <c r="L137050" s="472"/>
      <c r="M137050" s="472"/>
    </row>
    <row r="137051" spans="12:13" x14ac:dyDescent="0.25">
      <c r="L137051" s="472"/>
      <c r="M137051" s="472"/>
    </row>
    <row r="137123" spans="12:13" x14ac:dyDescent="0.25">
      <c r="L137123" s="472"/>
      <c r="M137123" s="472"/>
    </row>
    <row r="137124" spans="12:13" x14ac:dyDescent="0.25">
      <c r="L137124" s="472"/>
      <c r="M137124" s="472"/>
    </row>
    <row r="137125" spans="12:13" x14ac:dyDescent="0.25">
      <c r="L137125" s="472"/>
      <c r="M137125" s="472"/>
    </row>
    <row r="137197" spans="12:13" x14ac:dyDescent="0.25">
      <c r="L137197" s="472"/>
      <c r="M137197" s="472"/>
    </row>
    <row r="137198" spans="12:13" x14ac:dyDescent="0.25">
      <c r="L137198" s="472"/>
      <c r="M137198" s="472"/>
    </row>
    <row r="137199" spans="12:13" x14ac:dyDescent="0.25">
      <c r="L137199" s="472"/>
      <c r="M137199" s="472"/>
    </row>
    <row r="137271" spans="12:13" x14ac:dyDescent="0.25">
      <c r="L137271" s="472"/>
      <c r="M137271" s="472"/>
    </row>
    <row r="137272" spans="12:13" x14ac:dyDescent="0.25">
      <c r="L137272" s="472"/>
      <c r="M137272" s="472"/>
    </row>
    <row r="137273" spans="12:13" x14ac:dyDescent="0.25">
      <c r="L137273" s="472"/>
      <c r="M137273" s="472"/>
    </row>
    <row r="137345" spans="12:13" x14ac:dyDescent="0.25">
      <c r="L137345" s="472"/>
      <c r="M137345" s="472"/>
    </row>
    <row r="137346" spans="12:13" x14ac:dyDescent="0.25">
      <c r="L137346" s="472"/>
      <c r="M137346" s="472"/>
    </row>
    <row r="137347" spans="12:13" x14ac:dyDescent="0.25">
      <c r="L137347" s="472"/>
      <c r="M137347" s="472"/>
    </row>
    <row r="137419" spans="12:13" x14ac:dyDescent="0.25">
      <c r="L137419" s="472"/>
      <c r="M137419" s="472"/>
    </row>
    <row r="137420" spans="12:13" x14ac:dyDescent="0.25">
      <c r="L137420" s="472"/>
      <c r="M137420" s="472"/>
    </row>
    <row r="137421" spans="12:13" x14ac:dyDescent="0.25">
      <c r="L137421" s="472"/>
      <c r="M137421" s="472"/>
    </row>
    <row r="137493" spans="12:13" x14ac:dyDescent="0.25">
      <c r="L137493" s="472"/>
      <c r="M137493" s="472"/>
    </row>
    <row r="137494" spans="12:13" x14ac:dyDescent="0.25">
      <c r="L137494" s="472"/>
      <c r="M137494" s="472"/>
    </row>
    <row r="137495" spans="12:13" x14ac:dyDescent="0.25">
      <c r="L137495" s="472"/>
      <c r="M137495" s="472"/>
    </row>
    <row r="137567" spans="12:13" x14ac:dyDescent="0.25">
      <c r="L137567" s="472"/>
      <c r="M137567" s="472"/>
    </row>
    <row r="137568" spans="12:13" x14ac:dyDescent="0.25">
      <c r="L137568" s="472"/>
      <c r="M137568" s="472"/>
    </row>
    <row r="137569" spans="12:13" x14ac:dyDescent="0.25">
      <c r="L137569" s="472"/>
      <c r="M137569" s="472"/>
    </row>
    <row r="137641" spans="12:13" x14ac:dyDescent="0.25">
      <c r="L137641" s="472"/>
      <c r="M137641" s="472"/>
    </row>
    <row r="137642" spans="12:13" x14ac:dyDescent="0.25">
      <c r="L137642" s="472"/>
      <c r="M137642" s="472"/>
    </row>
    <row r="137643" spans="12:13" x14ac:dyDescent="0.25">
      <c r="L137643" s="472"/>
      <c r="M137643" s="472"/>
    </row>
    <row r="137715" spans="12:13" x14ac:dyDescent="0.25">
      <c r="L137715" s="472"/>
      <c r="M137715" s="472"/>
    </row>
    <row r="137716" spans="12:13" x14ac:dyDescent="0.25">
      <c r="L137716" s="472"/>
      <c r="M137716" s="472"/>
    </row>
    <row r="137717" spans="12:13" x14ac:dyDescent="0.25">
      <c r="L137717" s="472"/>
      <c r="M137717" s="472"/>
    </row>
    <row r="137789" spans="12:13" x14ac:dyDescent="0.25">
      <c r="L137789" s="472"/>
      <c r="M137789" s="472"/>
    </row>
    <row r="137790" spans="12:13" x14ac:dyDescent="0.25">
      <c r="L137790" s="472"/>
      <c r="M137790" s="472"/>
    </row>
    <row r="137791" spans="12:13" x14ac:dyDescent="0.25">
      <c r="L137791" s="472"/>
      <c r="M137791" s="472"/>
    </row>
    <row r="137863" spans="12:13" x14ac:dyDescent="0.25">
      <c r="L137863" s="472"/>
      <c r="M137863" s="472"/>
    </row>
    <row r="137864" spans="12:13" x14ac:dyDescent="0.25">
      <c r="L137864" s="472"/>
      <c r="M137864" s="472"/>
    </row>
    <row r="137865" spans="12:13" x14ac:dyDescent="0.25">
      <c r="L137865" s="472"/>
      <c r="M137865" s="472"/>
    </row>
    <row r="137937" spans="12:13" x14ac:dyDescent="0.25">
      <c r="L137937" s="472"/>
      <c r="M137937" s="472"/>
    </row>
    <row r="137938" spans="12:13" x14ac:dyDescent="0.25">
      <c r="L137938" s="472"/>
      <c r="M137938" s="472"/>
    </row>
    <row r="137939" spans="12:13" x14ac:dyDescent="0.25">
      <c r="L137939" s="472"/>
      <c r="M137939" s="472"/>
    </row>
    <row r="138011" spans="12:13" x14ac:dyDescent="0.25">
      <c r="L138011" s="472"/>
      <c r="M138011" s="472"/>
    </row>
    <row r="138012" spans="12:13" x14ac:dyDescent="0.25">
      <c r="L138012" s="472"/>
      <c r="M138012" s="472"/>
    </row>
    <row r="138013" spans="12:13" x14ac:dyDescent="0.25">
      <c r="L138013" s="472"/>
      <c r="M138013" s="472"/>
    </row>
    <row r="138085" spans="12:13" x14ac:dyDescent="0.25">
      <c r="L138085" s="472"/>
      <c r="M138085" s="472"/>
    </row>
    <row r="138086" spans="12:13" x14ac:dyDescent="0.25">
      <c r="L138086" s="472"/>
      <c r="M138086" s="472"/>
    </row>
    <row r="138087" spans="12:13" x14ac:dyDescent="0.25">
      <c r="L138087" s="472"/>
      <c r="M138087" s="472"/>
    </row>
    <row r="138159" spans="12:13" x14ac:dyDescent="0.25">
      <c r="L138159" s="472"/>
      <c r="M138159" s="472"/>
    </row>
    <row r="138160" spans="12:13" x14ac:dyDescent="0.25">
      <c r="L138160" s="472"/>
      <c r="M138160" s="472"/>
    </row>
    <row r="138161" spans="12:13" x14ac:dyDescent="0.25">
      <c r="L138161" s="472"/>
      <c r="M138161" s="472"/>
    </row>
    <row r="138233" spans="12:13" x14ac:dyDescent="0.25">
      <c r="L138233" s="472"/>
      <c r="M138233" s="472"/>
    </row>
    <row r="138234" spans="12:13" x14ac:dyDescent="0.25">
      <c r="L138234" s="472"/>
      <c r="M138234" s="472"/>
    </row>
    <row r="138235" spans="12:13" x14ac:dyDescent="0.25">
      <c r="L138235" s="472"/>
      <c r="M138235" s="472"/>
    </row>
    <row r="138307" spans="12:13" x14ac:dyDescent="0.25">
      <c r="L138307" s="472"/>
      <c r="M138307" s="472"/>
    </row>
    <row r="138308" spans="12:13" x14ac:dyDescent="0.25">
      <c r="L138308" s="472"/>
      <c r="M138308" s="472"/>
    </row>
    <row r="138309" spans="12:13" x14ac:dyDescent="0.25">
      <c r="L138309" s="472"/>
      <c r="M138309" s="472"/>
    </row>
    <row r="138381" spans="12:13" x14ac:dyDescent="0.25">
      <c r="L138381" s="472"/>
      <c r="M138381" s="472"/>
    </row>
    <row r="138382" spans="12:13" x14ac:dyDescent="0.25">
      <c r="L138382" s="472"/>
      <c r="M138382" s="472"/>
    </row>
    <row r="138383" spans="12:13" x14ac:dyDescent="0.25">
      <c r="L138383" s="472"/>
      <c r="M138383" s="472"/>
    </row>
    <row r="138455" spans="12:13" x14ac:dyDescent="0.25">
      <c r="L138455" s="472"/>
      <c r="M138455" s="472"/>
    </row>
    <row r="138456" spans="12:13" x14ac:dyDescent="0.25">
      <c r="L138456" s="472"/>
      <c r="M138456" s="472"/>
    </row>
    <row r="138457" spans="12:13" x14ac:dyDescent="0.25">
      <c r="L138457" s="472"/>
      <c r="M138457" s="472"/>
    </row>
    <row r="138529" spans="12:13" x14ac:dyDescent="0.25">
      <c r="L138529" s="472"/>
      <c r="M138529" s="472"/>
    </row>
    <row r="138530" spans="12:13" x14ac:dyDescent="0.25">
      <c r="L138530" s="472"/>
      <c r="M138530" s="472"/>
    </row>
    <row r="138531" spans="12:13" x14ac:dyDescent="0.25">
      <c r="L138531" s="472"/>
      <c r="M138531" s="472"/>
    </row>
    <row r="138603" spans="12:13" x14ac:dyDescent="0.25">
      <c r="L138603" s="472"/>
      <c r="M138603" s="472"/>
    </row>
    <row r="138604" spans="12:13" x14ac:dyDescent="0.25">
      <c r="L138604" s="472"/>
      <c r="M138604" s="472"/>
    </row>
    <row r="138605" spans="12:13" x14ac:dyDescent="0.25">
      <c r="L138605" s="472"/>
      <c r="M138605" s="472"/>
    </row>
    <row r="138677" spans="12:13" x14ac:dyDescent="0.25">
      <c r="L138677" s="472"/>
      <c r="M138677" s="472"/>
    </row>
    <row r="138678" spans="12:13" x14ac:dyDescent="0.25">
      <c r="L138678" s="472"/>
      <c r="M138678" s="472"/>
    </row>
    <row r="138679" spans="12:13" x14ac:dyDescent="0.25">
      <c r="L138679" s="472"/>
      <c r="M138679" s="472"/>
    </row>
    <row r="138751" spans="12:13" x14ac:dyDescent="0.25">
      <c r="L138751" s="472"/>
      <c r="M138751" s="472"/>
    </row>
    <row r="138752" spans="12:13" x14ac:dyDescent="0.25">
      <c r="L138752" s="472"/>
      <c r="M138752" s="472"/>
    </row>
    <row r="138753" spans="12:13" x14ac:dyDescent="0.25">
      <c r="L138753" s="472"/>
      <c r="M138753" s="472"/>
    </row>
    <row r="138825" spans="12:13" x14ac:dyDescent="0.25">
      <c r="L138825" s="472"/>
      <c r="M138825" s="472"/>
    </row>
    <row r="138826" spans="12:13" x14ac:dyDescent="0.25">
      <c r="L138826" s="472"/>
      <c r="M138826" s="472"/>
    </row>
    <row r="138827" spans="12:13" x14ac:dyDescent="0.25">
      <c r="L138827" s="472"/>
      <c r="M138827" s="472"/>
    </row>
    <row r="138899" spans="12:13" x14ac:dyDescent="0.25">
      <c r="L138899" s="472"/>
      <c r="M138899" s="472"/>
    </row>
    <row r="138900" spans="12:13" x14ac:dyDescent="0.25">
      <c r="L138900" s="472"/>
      <c r="M138900" s="472"/>
    </row>
    <row r="138901" spans="12:13" x14ac:dyDescent="0.25">
      <c r="L138901" s="472"/>
      <c r="M138901" s="472"/>
    </row>
    <row r="138973" spans="12:13" x14ac:dyDescent="0.25">
      <c r="L138973" s="472"/>
      <c r="M138973" s="472"/>
    </row>
    <row r="138974" spans="12:13" x14ac:dyDescent="0.25">
      <c r="L138974" s="472"/>
      <c r="M138974" s="472"/>
    </row>
    <row r="138975" spans="12:13" x14ac:dyDescent="0.25">
      <c r="L138975" s="472"/>
      <c r="M138975" s="472"/>
    </row>
    <row r="139047" spans="12:13" x14ac:dyDescent="0.25">
      <c r="L139047" s="472"/>
      <c r="M139047" s="472"/>
    </row>
    <row r="139048" spans="12:13" x14ac:dyDescent="0.25">
      <c r="L139048" s="472"/>
      <c r="M139048" s="472"/>
    </row>
    <row r="139049" spans="12:13" x14ac:dyDescent="0.25">
      <c r="L139049" s="472"/>
      <c r="M139049" s="472"/>
    </row>
    <row r="139121" spans="12:13" x14ac:dyDescent="0.25">
      <c r="L139121" s="472"/>
      <c r="M139121" s="472"/>
    </row>
    <row r="139122" spans="12:13" x14ac:dyDescent="0.25">
      <c r="L139122" s="472"/>
      <c r="M139122" s="472"/>
    </row>
    <row r="139123" spans="12:13" x14ac:dyDescent="0.25">
      <c r="L139123" s="472"/>
      <c r="M139123" s="472"/>
    </row>
    <row r="139195" spans="12:13" x14ac:dyDescent="0.25">
      <c r="L139195" s="472"/>
      <c r="M139195" s="472"/>
    </row>
    <row r="139196" spans="12:13" x14ac:dyDescent="0.25">
      <c r="L139196" s="472"/>
      <c r="M139196" s="472"/>
    </row>
    <row r="139197" spans="12:13" x14ac:dyDescent="0.25">
      <c r="L139197" s="472"/>
      <c r="M139197" s="472"/>
    </row>
    <row r="139269" spans="12:13" x14ac:dyDescent="0.25">
      <c r="L139269" s="472"/>
      <c r="M139269" s="472"/>
    </row>
    <row r="139270" spans="12:13" x14ac:dyDescent="0.25">
      <c r="L139270" s="472"/>
      <c r="M139270" s="472"/>
    </row>
    <row r="139271" spans="12:13" x14ac:dyDescent="0.25">
      <c r="L139271" s="472"/>
      <c r="M139271" s="472"/>
    </row>
    <row r="139343" spans="12:13" x14ac:dyDescent="0.25">
      <c r="L139343" s="472"/>
      <c r="M139343" s="472"/>
    </row>
    <row r="139344" spans="12:13" x14ac:dyDescent="0.25">
      <c r="L139344" s="472"/>
      <c r="M139344" s="472"/>
    </row>
    <row r="139345" spans="12:13" x14ac:dyDescent="0.25">
      <c r="L139345" s="472"/>
      <c r="M139345" s="472"/>
    </row>
    <row r="139417" spans="12:13" x14ac:dyDescent="0.25">
      <c r="L139417" s="472"/>
      <c r="M139417" s="472"/>
    </row>
    <row r="139418" spans="12:13" x14ac:dyDescent="0.25">
      <c r="L139418" s="472"/>
      <c r="M139418" s="472"/>
    </row>
    <row r="139419" spans="12:13" x14ac:dyDescent="0.25">
      <c r="L139419" s="472"/>
      <c r="M139419" s="472"/>
    </row>
    <row r="139491" spans="12:13" x14ac:dyDescent="0.25">
      <c r="L139491" s="472"/>
      <c r="M139491" s="472"/>
    </row>
    <row r="139492" spans="12:13" x14ac:dyDescent="0.25">
      <c r="L139492" s="472"/>
      <c r="M139492" s="472"/>
    </row>
    <row r="139493" spans="12:13" x14ac:dyDescent="0.25">
      <c r="L139493" s="472"/>
      <c r="M139493" s="472"/>
    </row>
    <row r="139565" spans="12:13" x14ac:dyDescent="0.25">
      <c r="L139565" s="472"/>
      <c r="M139565" s="472"/>
    </row>
    <row r="139566" spans="12:13" x14ac:dyDescent="0.25">
      <c r="L139566" s="472"/>
      <c r="M139566" s="472"/>
    </row>
    <row r="139567" spans="12:13" x14ac:dyDescent="0.25">
      <c r="L139567" s="472"/>
      <c r="M139567" s="472"/>
    </row>
    <row r="139639" spans="12:13" x14ac:dyDescent="0.25">
      <c r="L139639" s="472"/>
      <c r="M139639" s="472"/>
    </row>
    <row r="139640" spans="12:13" x14ac:dyDescent="0.25">
      <c r="L139640" s="472"/>
      <c r="M139640" s="472"/>
    </row>
    <row r="139641" spans="12:13" x14ac:dyDescent="0.25">
      <c r="L139641" s="472"/>
      <c r="M139641" s="472"/>
    </row>
    <row r="139713" spans="12:13" x14ac:dyDescent="0.25">
      <c r="L139713" s="472"/>
      <c r="M139713" s="472"/>
    </row>
    <row r="139714" spans="12:13" x14ac:dyDescent="0.25">
      <c r="L139714" s="472"/>
      <c r="M139714" s="472"/>
    </row>
    <row r="139715" spans="12:13" x14ac:dyDescent="0.25">
      <c r="L139715" s="472"/>
      <c r="M139715" s="472"/>
    </row>
    <row r="139787" spans="12:13" x14ac:dyDescent="0.25">
      <c r="L139787" s="472"/>
      <c r="M139787" s="472"/>
    </row>
    <row r="139788" spans="12:13" x14ac:dyDescent="0.25">
      <c r="L139788" s="472"/>
      <c r="M139788" s="472"/>
    </row>
    <row r="139789" spans="12:13" x14ac:dyDescent="0.25">
      <c r="L139789" s="472"/>
      <c r="M139789" s="472"/>
    </row>
    <row r="139861" spans="12:13" x14ac:dyDescent="0.25">
      <c r="L139861" s="472"/>
      <c r="M139861" s="472"/>
    </row>
    <row r="139862" spans="12:13" x14ac:dyDescent="0.25">
      <c r="L139862" s="472"/>
      <c r="M139862" s="472"/>
    </row>
    <row r="139863" spans="12:13" x14ac:dyDescent="0.25">
      <c r="L139863" s="472"/>
      <c r="M139863" s="472"/>
    </row>
    <row r="139935" spans="12:13" x14ac:dyDescent="0.25">
      <c r="L139935" s="472"/>
      <c r="M139935" s="472"/>
    </row>
    <row r="139936" spans="12:13" x14ac:dyDescent="0.25">
      <c r="L139936" s="472"/>
      <c r="M139936" s="472"/>
    </row>
    <row r="139937" spans="12:13" x14ac:dyDescent="0.25">
      <c r="L139937" s="472"/>
      <c r="M139937" s="472"/>
    </row>
    <row r="140009" spans="12:13" x14ac:dyDescent="0.25">
      <c r="L140009" s="472"/>
      <c r="M140009" s="472"/>
    </row>
    <row r="140010" spans="12:13" x14ac:dyDescent="0.25">
      <c r="L140010" s="472"/>
      <c r="M140010" s="472"/>
    </row>
    <row r="140011" spans="12:13" x14ac:dyDescent="0.25">
      <c r="L140011" s="472"/>
      <c r="M140011" s="472"/>
    </row>
    <row r="140083" spans="12:13" x14ac:dyDescent="0.25">
      <c r="L140083" s="472"/>
      <c r="M140083" s="472"/>
    </row>
    <row r="140084" spans="12:13" x14ac:dyDescent="0.25">
      <c r="L140084" s="472"/>
      <c r="M140084" s="472"/>
    </row>
    <row r="140085" spans="12:13" x14ac:dyDescent="0.25">
      <c r="L140085" s="472"/>
      <c r="M140085" s="472"/>
    </row>
    <row r="140157" spans="12:13" x14ac:dyDescent="0.25">
      <c r="L140157" s="472"/>
      <c r="M140157" s="472"/>
    </row>
    <row r="140158" spans="12:13" x14ac:dyDescent="0.25">
      <c r="L140158" s="472"/>
      <c r="M140158" s="472"/>
    </row>
    <row r="140159" spans="12:13" x14ac:dyDescent="0.25">
      <c r="L140159" s="472"/>
      <c r="M140159" s="472"/>
    </row>
    <row r="140231" spans="12:13" x14ac:dyDescent="0.25">
      <c r="L140231" s="472"/>
      <c r="M140231" s="472"/>
    </row>
    <row r="140232" spans="12:13" x14ac:dyDescent="0.25">
      <c r="L140232" s="472"/>
      <c r="M140232" s="472"/>
    </row>
    <row r="140233" spans="12:13" x14ac:dyDescent="0.25">
      <c r="L140233" s="472"/>
      <c r="M140233" s="472"/>
    </row>
    <row r="140305" spans="12:13" x14ac:dyDescent="0.25">
      <c r="L140305" s="472"/>
      <c r="M140305" s="472"/>
    </row>
    <row r="140306" spans="12:13" x14ac:dyDescent="0.25">
      <c r="L140306" s="472"/>
      <c r="M140306" s="472"/>
    </row>
    <row r="140307" spans="12:13" x14ac:dyDescent="0.25">
      <c r="L140307" s="472"/>
      <c r="M140307" s="472"/>
    </row>
    <row r="140379" spans="12:13" x14ac:dyDescent="0.25">
      <c r="L140379" s="472"/>
      <c r="M140379" s="472"/>
    </row>
    <row r="140380" spans="12:13" x14ac:dyDescent="0.25">
      <c r="L140380" s="472"/>
      <c r="M140380" s="472"/>
    </row>
    <row r="140381" spans="12:13" x14ac:dyDescent="0.25">
      <c r="L140381" s="472"/>
      <c r="M140381" s="472"/>
    </row>
    <row r="140453" spans="12:13" x14ac:dyDescent="0.25">
      <c r="L140453" s="472"/>
      <c r="M140453" s="472"/>
    </row>
    <row r="140454" spans="12:13" x14ac:dyDescent="0.25">
      <c r="L140454" s="472"/>
      <c r="M140454" s="472"/>
    </row>
    <row r="140455" spans="12:13" x14ac:dyDescent="0.25">
      <c r="L140455" s="472"/>
      <c r="M140455" s="472"/>
    </row>
    <row r="140527" spans="12:13" x14ac:dyDescent="0.25">
      <c r="L140527" s="472"/>
      <c r="M140527" s="472"/>
    </row>
    <row r="140528" spans="12:13" x14ac:dyDescent="0.25">
      <c r="L140528" s="472"/>
      <c r="M140528" s="472"/>
    </row>
    <row r="140529" spans="12:13" x14ac:dyDescent="0.25">
      <c r="L140529" s="472"/>
      <c r="M140529" s="472"/>
    </row>
    <row r="140601" spans="12:13" x14ac:dyDescent="0.25">
      <c r="L140601" s="472"/>
      <c r="M140601" s="472"/>
    </row>
    <row r="140602" spans="12:13" x14ac:dyDescent="0.25">
      <c r="L140602" s="472"/>
      <c r="M140602" s="472"/>
    </row>
    <row r="140603" spans="12:13" x14ac:dyDescent="0.25">
      <c r="L140603" s="472"/>
      <c r="M140603" s="472"/>
    </row>
    <row r="140675" spans="12:13" x14ac:dyDescent="0.25">
      <c r="L140675" s="472"/>
      <c r="M140675" s="472"/>
    </row>
    <row r="140676" spans="12:13" x14ac:dyDescent="0.25">
      <c r="L140676" s="472"/>
      <c r="M140676" s="472"/>
    </row>
    <row r="140677" spans="12:13" x14ac:dyDescent="0.25">
      <c r="L140677" s="472"/>
      <c r="M140677" s="472"/>
    </row>
    <row r="140749" spans="12:13" x14ac:dyDescent="0.25">
      <c r="L140749" s="472"/>
      <c r="M140749" s="472"/>
    </row>
    <row r="140750" spans="12:13" x14ac:dyDescent="0.25">
      <c r="L140750" s="472"/>
      <c r="M140750" s="472"/>
    </row>
    <row r="140751" spans="12:13" x14ac:dyDescent="0.25">
      <c r="L140751" s="472"/>
      <c r="M140751" s="472"/>
    </row>
    <row r="140823" spans="12:13" x14ac:dyDescent="0.25">
      <c r="L140823" s="472"/>
      <c r="M140823" s="472"/>
    </row>
    <row r="140824" spans="12:13" x14ac:dyDescent="0.25">
      <c r="L140824" s="472"/>
      <c r="M140824" s="472"/>
    </row>
    <row r="140825" spans="12:13" x14ac:dyDescent="0.25">
      <c r="L140825" s="472"/>
      <c r="M140825" s="472"/>
    </row>
    <row r="140897" spans="12:13" x14ac:dyDescent="0.25">
      <c r="L140897" s="472"/>
      <c r="M140897" s="472"/>
    </row>
    <row r="140898" spans="12:13" x14ac:dyDescent="0.25">
      <c r="L140898" s="472"/>
      <c r="M140898" s="472"/>
    </row>
    <row r="140899" spans="12:13" x14ac:dyDescent="0.25">
      <c r="L140899" s="472"/>
      <c r="M140899" s="472"/>
    </row>
    <row r="140971" spans="12:13" x14ac:dyDescent="0.25">
      <c r="L140971" s="472"/>
      <c r="M140971" s="472"/>
    </row>
    <row r="140972" spans="12:13" x14ac:dyDescent="0.25">
      <c r="L140972" s="472"/>
      <c r="M140972" s="472"/>
    </row>
    <row r="140973" spans="12:13" x14ac:dyDescent="0.25">
      <c r="L140973" s="472"/>
      <c r="M140973" s="472"/>
    </row>
    <row r="141045" spans="12:13" x14ac:dyDescent="0.25">
      <c r="L141045" s="472"/>
      <c r="M141045" s="472"/>
    </row>
    <row r="141046" spans="12:13" x14ac:dyDescent="0.25">
      <c r="L141046" s="472"/>
      <c r="M141046" s="472"/>
    </row>
    <row r="141047" spans="12:13" x14ac:dyDescent="0.25">
      <c r="L141047" s="472"/>
      <c r="M141047" s="472"/>
    </row>
    <row r="141119" spans="12:13" x14ac:dyDescent="0.25">
      <c r="L141119" s="472"/>
      <c r="M141119" s="472"/>
    </row>
    <row r="141120" spans="12:13" x14ac:dyDescent="0.25">
      <c r="L141120" s="472"/>
      <c r="M141120" s="472"/>
    </row>
    <row r="141121" spans="12:13" x14ac:dyDescent="0.25">
      <c r="L141121" s="472"/>
      <c r="M141121" s="472"/>
    </row>
    <row r="141193" spans="12:13" x14ac:dyDescent="0.25">
      <c r="L141193" s="472"/>
      <c r="M141193" s="472"/>
    </row>
    <row r="141194" spans="12:13" x14ac:dyDescent="0.25">
      <c r="L141194" s="472"/>
      <c r="M141194" s="472"/>
    </row>
    <row r="141195" spans="12:13" x14ac:dyDescent="0.25">
      <c r="L141195" s="472"/>
      <c r="M141195" s="472"/>
    </row>
    <row r="141267" spans="12:13" x14ac:dyDescent="0.25">
      <c r="L141267" s="472"/>
      <c r="M141267" s="472"/>
    </row>
    <row r="141268" spans="12:13" x14ac:dyDescent="0.25">
      <c r="L141268" s="472"/>
      <c r="M141268" s="472"/>
    </row>
    <row r="141269" spans="12:13" x14ac:dyDescent="0.25">
      <c r="L141269" s="472"/>
      <c r="M141269" s="472"/>
    </row>
    <row r="141341" spans="12:13" x14ac:dyDescent="0.25">
      <c r="L141341" s="472"/>
      <c r="M141341" s="472"/>
    </row>
    <row r="141342" spans="12:13" x14ac:dyDescent="0.25">
      <c r="L141342" s="472"/>
      <c r="M141342" s="472"/>
    </row>
    <row r="141343" spans="12:13" x14ac:dyDescent="0.25">
      <c r="L141343" s="472"/>
      <c r="M141343" s="472"/>
    </row>
    <row r="141415" spans="12:13" x14ac:dyDescent="0.25">
      <c r="L141415" s="472"/>
      <c r="M141415" s="472"/>
    </row>
    <row r="141416" spans="12:13" x14ac:dyDescent="0.25">
      <c r="L141416" s="472"/>
      <c r="M141416" s="472"/>
    </row>
    <row r="141417" spans="12:13" x14ac:dyDescent="0.25">
      <c r="L141417" s="472"/>
      <c r="M141417" s="472"/>
    </row>
    <row r="141489" spans="12:13" x14ac:dyDescent="0.25">
      <c r="L141489" s="472"/>
      <c r="M141489" s="472"/>
    </row>
    <row r="141490" spans="12:13" x14ac:dyDescent="0.25">
      <c r="L141490" s="472"/>
      <c r="M141490" s="472"/>
    </row>
    <row r="141491" spans="12:13" x14ac:dyDescent="0.25">
      <c r="L141491" s="472"/>
      <c r="M141491" s="472"/>
    </row>
    <row r="141563" spans="12:13" x14ac:dyDescent="0.25">
      <c r="L141563" s="472"/>
      <c r="M141563" s="472"/>
    </row>
    <row r="141564" spans="12:13" x14ac:dyDescent="0.25">
      <c r="L141564" s="472"/>
      <c r="M141564" s="472"/>
    </row>
    <row r="141565" spans="12:13" x14ac:dyDescent="0.25">
      <c r="L141565" s="472"/>
      <c r="M141565" s="472"/>
    </row>
    <row r="141637" spans="12:13" x14ac:dyDescent="0.25">
      <c r="L141637" s="472"/>
      <c r="M141637" s="472"/>
    </row>
    <row r="141638" spans="12:13" x14ac:dyDescent="0.25">
      <c r="L141638" s="472"/>
      <c r="M141638" s="472"/>
    </row>
    <row r="141639" spans="12:13" x14ac:dyDescent="0.25">
      <c r="L141639" s="472"/>
      <c r="M141639" s="472"/>
    </row>
    <row r="141711" spans="12:13" x14ac:dyDescent="0.25">
      <c r="L141711" s="472"/>
      <c r="M141711" s="472"/>
    </row>
    <row r="141712" spans="12:13" x14ac:dyDescent="0.25">
      <c r="L141712" s="472"/>
      <c r="M141712" s="472"/>
    </row>
    <row r="141713" spans="12:13" x14ac:dyDescent="0.25">
      <c r="L141713" s="472"/>
      <c r="M141713" s="472"/>
    </row>
    <row r="141785" spans="12:13" x14ac:dyDescent="0.25">
      <c r="L141785" s="472"/>
      <c r="M141785" s="472"/>
    </row>
    <row r="141786" spans="12:13" x14ac:dyDescent="0.25">
      <c r="L141786" s="472"/>
      <c r="M141786" s="472"/>
    </row>
    <row r="141787" spans="12:13" x14ac:dyDescent="0.25">
      <c r="L141787" s="472"/>
      <c r="M141787" s="472"/>
    </row>
    <row r="141859" spans="12:13" x14ac:dyDescent="0.25">
      <c r="L141859" s="472"/>
      <c r="M141859" s="472"/>
    </row>
    <row r="141860" spans="12:13" x14ac:dyDescent="0.25">
      <c r="L141860" s="472"/>
      <c r="M141860" s="472"/>
    </row>
    <row r="141861" spans="12:13" x14ac:dyDescent="0.25">
      <c r="L141861" s="472"/>
      <c r="M141861" s="472"/>
    </row>
    <row r="141933" spans="12:13" x14ac:dyDescent="0.25">
      <c r="L141933" s="472"/>
      <c r="M141933" s="472"/>
    </row>
    <row r="141934" spans="12:13" x14ac:dyDescent="0.25">
      <c r="L141934" s="472"/>
      <c r="M141934" s="472"/>
    </row>
    <row r="141935" spans="12:13" x14ac:dyDescent="0.25">
      <c r="L141935" s="472"/>
      <c r="M141935" s="472"/>
    </row>
    <row r="142007" spans="12:13" x14ac:dyDescent="0.25">
      <c r="L142007" s="472"/>
      <c r="M142007" s="472"/>
    </row>
    <row r="142008" spans="12:13" x14ac:dyDescent="0.25">
      <c r="L142008" s="472"/>
      <c r="M142008" s="472"/>
    </row>
    <row r="142009" spans="12:13" x14ac:dyDescent="0.25">
      <c r="L142009" s="472"/>
      <c r="M142009" s="472"/>
    </row>
    <row r="142081" spans="12:13" x14ac:dyDescent="0.25">
      <c r="L142081" s="472"/>
      <c r="M142081" s="472"/>
    </row>
    <row r="142082" spans="12:13" x14ac:dyDescent="0.25">
      <c r="L142082" s="472"/>
      <c r="M142082" s="472"/>
    </row>
    <row r="142083" spans="12:13" x14ac:dyDescent="0.25">
      <c r="L142083" s="472"/>
      <c r="M142083" s="472"/>
    </row>
    <row r="142155" spans="12:13" x14ac:dyDescent="0.25">
      <c r="L142155" s="472"/>
      <c r="M142155" s="472"/>
    </row>
    <row r="142156" spans="12:13" x14ac:dyDescent="0.25">
      <c r="L142156" s="472"/>
      <c r="M142156" s="472"/>
    </row>
    <row r="142157" spans="12:13" x14ac:dyDescent="0.25">
      <c r="L142157" s="472"/>
      <c r="M142157" s="472"/>
    </row>
    <row r="142229" spans="12:13" x14ac:dyDescent="0.25">
      <c r="L142229" s="472"/>
      <c r="M142229" s="472"/>
    </row>
    <row r="142230" spans="12:13" x14ac:dyDescent="0.25">
      <c r="L142230" s="472"/>
      <c r="M142230" s="472"/>
    </row>
    <row r="142231" spans="12:13" x14ac:dyDescent="0.25">
      <c r="L142231" s="472"/>
      <c r="M142231" s="472"/>
    </row>
    <row r="142303" spans="12:13" x14ac:dyDescent="0.25">
      <c r="L142303" s="472"/>
      <c r="M142303" s="472"/>
    </row>
    <row r="142304" spans="12:13" x14ac:dyDescent="0.25">
      <c r="L142304" s="472"/>
      <c r="M142304" s="472"/>
    </row>
    <row r="142305" spans="12:13" x14ac:dyDescent="0.25">
      <c r="L142305" s="472"/>
      <c r="M142305" s="472"/>
    </row>
    <row r="142377" spans="12:13" x14ac:dyDescent="0.25">
      <c r="L142377" s="472"/>
      <c r="M142377" s="472"/>
    </row>
    <row r="142378" spans="12:13" x14ac:dyDescent="0.25">
      <c r="L142378" s="472"/>
      <c r="M142378" s="472"/>
    </row>
    <row r="142379" spans="12:13" x14ac:dyDescent="0.25">
      <c r="L142379" s="472"/>
      <c r="M142379" s="472"/>
    </row>
    <row r="142451" spans="12:13" x14ac:dyDescent="0.25">
      <c r="L142451" s="472"/>
      <c r="M142451" s="472"/>
    </row>
    <row r="142452" spans="12:13" x14ac:dyDescent="0.25">
      <c r="L142452" s="472"/>
      <c r="M142452" s="472"/>
    </row>
    <row r="142453" spans="12:13" x14ac:dyDescent="0.25">
      <c r="L142453" s="472"/>
      <c r="M142453" s="472"/>
    </row>
    <row r="142525" spans="12:13" x14ac:dyDescent="0.25">
      <c r="L142525" s="472"/>
      <c r="M142525" s="472"/>
    </row>
    <row r="142526" spans="12:13" x14ac:dyDescent="0.25">
      <c r="L142526" s="472"/>
      <c r="M142526" s="472"/>
    </row>
    <row r="142527" spans="12:13" x14ac:dyDescent="0.25">
      <c r="L142527" s="472"/>
      <c r="M142527" s="472"/>
    </row>
    <row r="142599" spans="12:13" x14ac:dyDescent="0.25">
      <c r="L142599" s="472"/>
      <c r="M142599" s="472"/>
    </row>
    <row r="142600" spans="12:13" x14ac:dyDescent="0.25">
      <c r="L142600" s="472"/>
      <c r="M142600" s="472"/>
    </row>
    <row r="142601" spans="12:13" x14ac:dyDescent="0.25">
      <c r="L142601" s="472"/>
      <c r="M142601" s="472"/>
    </row>
    <row r="142673" spans="12:13" x14ac:dyDescent="0.25">
      <c r="L142673" s="472"/>
      <c r="M142673" s="472"/>
    </row>
    <row r="142674" spans="12:13" x14ac:dyDescent="0.25">
      <c r="L142674" s="472"/>
      <c r="M142674" s="472"/>
    </row>
    <row r="142675" spans="12:13" x14ac:dyDescent="0.25">
      <c r="L142675" s="472"/>
      <c r="M142675" s="472"/>
    </row>
    <row r="142747" spans="12:13" x14ac:dyDescent="0.25">
      <c r="L142747" s="472"/>
      <c r="M142747" s="472"/>
    </row>
    <row r="142748" spans="12:13" x14ac:dyDescent="0.25">
      <c r="L142748" s="472"/>
      <c r="M142748" s="472"/>
    </row>
    <row r="142749" spans="12:13" x14ac:dyDescent="0.25">
      <c r="L142749" s="472"/>
      <c r="M142749" s="472"/>
    </row>
    <row r="142821" spans="12:13" x14ac:dyDescent="0.25">
      <c r="L142821" s="472"/>
      <c r="M142821" s="472"/>
    </row>
    <row r="142822" spans="12:13" x14ac:dyDescent="0.25">
      <c r="L142822" s="472"/>
      <c r="M142822" s="472"/>
    </row>
    <row r="142823" spans="12:13" x14ac:dyDescent="0.25">
      <c r="L142823" s="472"/>
      <c r="M142823" s="472"/>
    </row>
    <row r="142895" spans="12:13" x14ac:dyDescent="0.25">
      <c r="L142895" s="472"/>
      <c r="M142895" s="472"/>
    </row>
    <row r="142896" spans="12:13" x14ac:dyDescent="0.25">
      <c r="L142896" s="472"/>
      <c r="M142896" s="472"/>
    </row>
    <row r="142897" spans="12:13" x14ac:dyDescent="0.25">
      <c r="L142897" s="472"/>
      <c r="M142897" s="472"/>
    </row>
    <row r="142969" spans="12:13" x14ac:dyDescent="0.25">
      <c r="L142969" s="472"/>
      <c r="M142969" s="472"/>
    </row>
    <row r="142970" spans="12:13" x14ac:dyDescent="0.25">
      <c r="L142970" s="472"/>
      <c r="M142970" s="472"/>
    </row>
    <row r="142971" spans="12:13" x14ac:dyDescent="0.25">
      <c r="L142971" s="472"/>
      <c r="M142971" s="472"/>
    </row>
    <row r="143043" spans="12:13" x14ac:dyDescent="0.25">
      <c r="L143043" s="472"/>
      <c r="M143043" s="472"/>
    </row>
    <row r="143044" spans="12:13" x14ac:dyDescent="0.25">
      <c r="L143044" s="472"/>
      <c r="M143044" s="472"/>
    </row>
    <row r="143045" spans="12:13" x14ac:dyDescent="0.25">
      <c r="L143045" s="472"/>
      <c r="M143045" s="472"/>
    </row>
    <row r="143117" spans="12:13" x14ac:dyDescent="0.25">
      <c r="L143117" s="472"/>
      <c r="M143117" s="472"/>
    </row>
    <row r="143118" spans="12:13" x14ac:dyDescent="0.25">
      <c r="L143118" s="472"/>
      <c r="M143118" s="472"/>
    </row>
    <row r="143119" spans="12:13" x14ac:dyDescent="0.25">
      <c r="L143119" s="472"/>
      <c r="M143119" s="472"/>
    </row>
    <row r="143191" spans="12:13" x14ac:dyDescent="0.25">
      <c r="L143191" s="472"/>
      <c r="M143191" s="472"/>
    </row>
    <row r="143192" spans="12:13" x14ac:dyDescent="0.25">
      <c r="L143192" s="472"/>
      <c r="M143192" s="472"/>
    </row>
    <row r="143193" spans="12:13" x14ac:dyDescent="0.25">
      <c r="L143193" s="472"/>
      <c r="M143193" s="472"/>
    </row>
    <row r="143265" spans="12:13" x14ac:dyDescent="0.25">
      <c r="L143265" s="472"/>
      <c r="M143265" s="472"/>
    </row>
    <row r="143266" spans="12:13" x14ac:dyDescent="0.25">
      <c r="L143266" s="472"/>
      <c r="M143266" s="472"/>
    </row>
    <row r="143267" spans="12:13" x14ac:dyDescent="0.25">
      <c r="L143267" s="472"/>
      <c r="M143267" s="472"/>
    </row>
    <row r="143339" spans="12:13" x14ac:dyDescent="0.25">
      <c r="L143339" s="472"/>
      <c r="M143339" s="472"/>
    </row>
    <row r="143340" spans="12:13" x14ac:dyDescent="0.25">
      <c r="L143340" s="472"/>
      <c r="M143340" s="472"/>
    </row>
    <row r="143341" spans="12:13" x14ac:dyDescent="0.25">
      <c r="L143341" s="472"/>
      <c r="M143341" s="472"/>
    </row>
    <row r="143413" spans="12:13" x14ac:dyDescent="0.25">
      <c r="L143413" s="472"/>
      <c r="M143413" s="472"/>
    </row>
    <row r="143414" spans="12:13" x14ac:dyDescent="0.25">
      <c r="L143414" s="472"/>
      <c r="M143414" s="472"/>
    </row>
    <row r="143415" spans="12:13" x14ac:dyDescent="0.25">
      <c r="L143415" s="472"/>
      <c r="M143415" s="472"/>
    </row>
    <row r="143487" spans="12:13" x14ac:dyDescent="0.25">
      <c r="L143487" s="472"/>
      <c r="M143487" s="472"/>
    </row>
    <row r="143488" spans="12:13" x14ac:dyDescent="0.25">
      <c r="L143488" s="472"/>
      <c r="M143488" s="472"/>
    </row>
    <row r="143489" spans="12:13" x14ac:dyDescent="0.25">
      <c r="L143489" s="472"/>
      <c r="M143489" s="472"/>
    </row>
    <row r="143561" spans="12:13" x14ac:dyDescent="0.25">
      <c r="L143561" s="472"/>
      <c r="M143561" s="472"/>
    </row>
    <row r="143562" spans="12:13" x14ac:dyDescent="0.25">
      <c r="L143562" s="472"/>
      <c r="M143562" s="472"/>
    </row>
    <row r="143563" spans="12:13" x14ac:dyDescent="0.25">
      <c r="L143563" s="472"/>
      <c r="M143563" s="472"/>
    </row>
    <row r="143635" spans="12:13" x14ac:dyDescent="0.25">
      <c r="L143635" s="472"/>
      <c r="M143635" s="472"/>
    </row>
    <row r="143636" spans="12:13" x14ac:dyDescent="0.25">
      <c r="L143636" s="472"/>
      <c r="M143636" s="472"/>
    </row>
    <row r="143637" spans="12:13" x14ac:dyDescent="0.25">
      <c r="L143637" s="472"/>
      <c r="M143637" s="472"/>
    </row>
    <row r="143709" spans="12:13" x14ac:dyDescent="0.25">
      <c r="L143709" s="472"/>
      <c r="M143709" s="472"/>
    </row>
    <row r="143710" spans="12:13" x14ac:dyDescent="0.25">
      <c r="L143710" s="472"/>
      <c r="M143710" s="472"/>
    </row>
    <row r="143711" spans="12:13" x14ac:dyDescent="0.25">
      <c r="L143711" s="472"/>
      <c r="M143711" s="472"/>
    </row>
    <row r="143783" spans="12:13" x14ac:dyDescent="0.25">
      <c r="L143783" s="472"/>
      <c r="M143783" s="472"/>
    </row>
    <row r="143784" spans="12:13" x14ac:dyDescent="0.25">
      <c r="L143784" s="472"/>
      <c r="M143784" s="472"/>
    </row>
    <row r="143785" spans="12:13" x14ac:dyDescent="0.25">
      <c r="L143785" s="472"/>
      <c r="M143785" s="472"/>
    </row>
    <row r="143857" spans="12:13" x14ac:dyDescent="0.25">
      <c r="L143857" s="472"/>
      <c r="M143857" s="472"/>
    </row>
    <row r="143858" spans="12:13" x14ac:dyDescent="0.25">
      <c r="L143858" s="472"/>
      <c r="M143858" s="472"/>
    </row>
    <row r="143859" spans="12:13" x14ac:dyDescent="0.25">
      <c r="L143859" s="472"/>
      <c r="M143859" s="472"/>
    </row>
    <row r="143931" spans="12:13" x14ac:dyDescent="0.25">
      <c r="L143931" s="472"/>
      <c r="M143931" s="472"/>
    </row>
    <row r="143932" spans="12:13" x14ac:dyDescent="0.25">
      <c r="L143932" s="472"/>
      <c r="M143932" s="472"/>
    </row>
    <row r="143933" spans="12:13" x14ac:dyDescent="0.25">
      <c r="L143933" s="472"/>
      <c r="M143933" s="472"/>
    </row>
    <row r="144005" spans="12:13" x14ac:dyDescent="0.25">
      <c r="L144005" s="472"/>
      <c r="M144005" s="472"/>
    </row>
    <row r="144006" spans="12:13" x14ac:dyDescent="0.25">
      <c r="L144006" s="472"/>
      <c r="M144006" s="472"/>
    </row>
    <row r="144007" spans="12:13" x14ac:dyDescent="0.25">
      <c r="L144007" s="472"/>
      <c r="M144007" s="472"/>
    </row>
    <row r="144079" spans="12:13" x14ac:dyDescent="0.25">
      <c r="L144079" s="472"/>
      <c r="M144079" s="472"/>
    </row>
    <row r="144080" spans="12:13" x14ac:dyDescent="0.25">
      <c r="L144080" s="472"/>
      <c r="M144080" s="472"/>
    </row>
    <row r="144081" spans="12:13" x14ac:dyDescent="0.25">
      <c r="L144081" s="472"/>
      <c r="M144081" s="472"/>
    </row>
    <row r="144153" spans="12:13" x14ac:dyDescent="0.25">
      <c r="L144153" s="472"/>
      <c r="M144153" s="472"/>
    </row>
    <row r="144154" spans="12:13" x14ac:dyDescent="0.25">
      <c r="L144154" s="472"/>
      <c r="M144154" s="472"/>
    </row>
    <row r="144155" spans="12:13" x14ac:dyDescent="0.25">
      <c r="L144155" s="472"/>
      <c r="M144155" s="472"/>
    </row>
    <row r="144227" spans="12:13" x14ac:dyDescent="0.25">
      <c r="L144227" s="472"/>
      <c r="M144227" s="472"/>
    </row>
    <row r="144228" spans="12:13" x14ac:dyDescent="0.25">
      <c r="L144228" s="472"/>
      <c r="M144228" s="472"/>
    </row>
    <row r="144229" spans="12:13" x14ac:dyDescent="0.25">
      <c r="L144229" s="472"/>
      <c r="M144229" s="472"/>
    </row>
    <row r="144301" spans="12:13" x14ac:dyDescent="0.25">
      <c r="L144301" s="472"/>
      <c r="M144301" s="472"/>
    </row>
    <row r="144302" spans="12:13" x14ac:dyDescent="0.25">
      <c r="L144302" s="472"/>
      <c r="M144302" s="472"/>
    </row>
    <row r="144303" spans="12:13" x14ac:dyDescent="0.25">
      <c r="L144303" s="472"/>
      <c r="M144303" s="472"/>
    </row>
    <row r="144375" spans="12:13" x14ac:dyDescent="0.25">
      <c r="L144375" s="472"/>
      <c r="M144375" s="472"/>
    </row>
    <row r="144376" spans="12:13" x14ac:dyDescent="0.25">
      <c r="L144376" s="472"/>
      <c r="M144376" s="472"/>
    </row>
    <row r="144377" spans="12:13" x14ac:dyDescent="0.25">
      <c r="L144377" s="472"/>
      <c r="M144377" s="472"/>
    </row>
    <row r="144449" spans="12:13" x14ac:dyDescent="0.25">
      <c r="L144449" s="472"/>
      <c r="M144449" s="472"/>
    </row>
    <row r="144450" spans="12:13" x14ac:dyDescent="0.25">
      <c r="L144450" s="472"/>
      <c r="M144450" s="472"/>
    </row>
    <row r="144451" spans="12:13" x14ac:dyDescent="0.25">
      <c r="L144451" s="472"/>
      <c r="M144451" s="472"/>
    </row>
    <row r="144523" spans="12:13" x14ac:dyDescent="0.25">
      <c r="L144523" s="472"/>
      <c r="M144523" s="472"/>
    </row>
    <row r="144524" spans="12:13" x14ac:dyDescent="0.25">
      <c r="L144524" s="472"/>
      <c r="M144524" s="472"/>
    </row>
    <row r="144525" spans="12:13" x14ac:dyDescent="0.25">
      <c r="L144525" s="472"/>
      <c r="M144525" s="472"/>
    </row>
    <row r="144597" spans="12:13" x14ac:dyDescent="0.25">
      <c r="L144597" s="472"/>
      <c r="M144597" s="472"/>
    </row>
    <row r="144598" spans="12:13" x14ac:dyDescent="0.25">
      <c r="L144598" s="472"/>
      <c r="M144598" s="472"/>
    </row>
    <row r="144599" spans="12:13" x14ac:dyDescent="0.25">
      <c r="L144599" s="472"/>
      <c r="M144599" s="472"/>
    </row>
    <row r="144671" spans="12:13" x14ac:dyDescent="0.25">
      <c r="L144671" s="472"/>
      <c r="M144671" s="472"/>
    </row>
    <row r="144672" spans="12:13" x14ac:dyDescent="0.25">
      <c r="L144672" s="472"/>
      <c r="M144672" s="472"/>
    </row>
    <row r="144673" spans="12:13" x14ac:dyDescent="0.25">
      <c r="L144673" s="472"/>
      <c r="M144673" s="472"/>
    </row>
    <row r="144745" spans="12:13" x14ac:dyDescent="0.25">
      <c r="L144745" s="472"/>
      <c r="M144745" s="472"/>
    </row>
    <row r="144746" spans="12:13" x14ac:dyDescent="0.25">
      <c r="L144746" s="472"/>
      <c r="M144746" s="472"/>
    </row>
    <row r="144747" spans="12:13" x14ac:dyDescent="0.25">
      <c r="L144747" s="472"/>
      <c r="M144747" s="472"/>
    </row>
    <row r="144819" spans="12:13" x14ac:dyDescent="0.25">
      <c r="L144819" s="472"/>
      <c r="M144819" s="472"/>
    </row>
    <row r="144820" spans="12:13" x14ac:dyDescent="0.25">
      <c r="L144820" s="472"/>
      <c r="M144820" s="472"/>
    </row>
    <row r="144821" spans="12:13" x14ac:dyDescent="0.25">
      <c r="L144821" s="472"/>
      <c r="M144821" s="472"/>
    </row>
    <row r="144893" spans="12:13" x14ac:dyDescent="0.25">
      <c r="L144893" s="472"/>
      <c r="M144893" s="472"/>
    </row>
    <row r="144894" spans="12:13" x14ac:dyDescent="0.25">
      <c r="L144894" s="472"/>
      <c r="M144894" s="472"/>
    </row>
    <row r="144895" spans="12:13" x14ac:dyDescent="0.25">
      <c r="L144895" s="472"/>
      <c r="M144895" s="472"/>
    </row>
    <row r="144967" spans="12:13" x14ac:dyDescent="0.25">
      <c r="L144967" s="472"/>
      <c r="M144967" s="472"/>
    </row>
    <row r="144968" spans="12:13" x14ac:dyDescent="0.25">
      <c r="L144968" s="472"/>
      <c r="M144968" s="472"/>
    </row>
    <row r="144969" spans="12:13" x14ac:dyDescent="0.25">
      <c r="L144969" s="472"/>
      <c r="M144969" s="472"/>
    </row>
    <row r="145041" spans="12:13" x14ac:dyDescent="0.25">
      <c r="L145041" s="472"/>
      <c r="M145041" s="472"/>
    </row>
    <row r="145042" spans="12:13" x14ac:dyDescent="0.25">
      <c r="L145042" s="472"/>
      <c r="M145042" s="472"/>
    </row>
    <row r="145043" spans="12:13" x14ac:dyDescent="0.25">
      <c r="L145043" s="472"/>
      <c r="M145043" s="472"/>
    </row>
    <row r="145115" spans="12:13" x14ac:dyDescent="0.25">
      <c r="L145115" s="472"/>
      <c r="M145115" s="472"/>
    </row>
    <row r="145116" spans="12:13" x14ac:dyDescent="0.25">
      <c r="L145116" s="472"/>
      <c r="M145116" s="472"/>
    </row>
    <row r="145117" spans="12:13" x14ac:dyDescent="0.25">
      <c r="L145117" s="472"/>
      <c r="M145117" s="472"/>
    </row>
    <row r="145189" spans="12:13" x14ac:dyDescent="0.25">
      <c r="L145189" s="472"/>
      <c r="M145189" s="472"/>
    </row>
    <row r="145190" spans="12:13" x14ac:dyDescent="0.25">
      <c r="L145190" s="472"/>
      <c r="M145190" s="472"/>
    </row>
    <row r="145191" spans="12:13" x14ac:dyDescent="0.25">
      <c r="L145191" s="472"/>
      <c r="M145191" s="472"/>
    </row>
    <row r="145263" spans="12:13" x14ac:dyDescent="0.25">
      <c r="L145263" s="472"/>
      <c r="M145263" s="472"/>
    </row>
    <row r="145264" spans="12:13" x14ac:dyDescent="0.25">
      <c r="L145264" s="472"/>
      <c r="M145264" s="472"/>
    </row>
    <row r="145265" spans="12:13" x14ac:dyDescent="0.25">
      <c r="L145265" s="472"/>
      <c r="M145265" s="472"/>
    </row>
    <row r="145337" spans="12:13" x14ac:dyDescent="0.25">
      <c r="L145337" s="472"/>
      <c r="M145337" s="472"/>
    </row>
    <row r="145338" spans="12:13" x14ac:dyDescent="0.25">
      <c r="L145338" s="472"/>
      <c r="M145338" s="472"/>
    </row>
    <row r="145339" spans="12:13" x14ac:dyDescent="0.25">
      <c r="L145339" s="472"/>
      <c r="M145339" s="472"/>
    </row>
    <row r="145411" spans="12:13" x14ac:dyDescent="0.25">
      <c r="L145411" s="472"/>
      <c r="M145411" s="472"/>
    </row>
    <row r="145412" spans="12:13" x14ac:dyDescent="0.25">
      <c r="L145412" s="472"/>
      <c r="M145412" s="472"/>
    </row>
    <row r="145413" spans="12:13" x14ac:dyDescent="0.25">
      <c r="L145413" s="472"/>
      <c r="M145413" s="472"/>
    </row>
    <row r="145485" spans="12:13" x14ac:dyDescent="0.25">
      <c r="L145485" s="472"/>
      <c r="M145485" s="472"/>
    </row>
    <row r="145486" spans="12:13" x14ac:dyDescent="0.25">
      <c r="L145486" s="472"/>
      <c r="M145486" s="472"/>
    </row>
    <row r="145487" spans="12:13" x14ac:dyDescent="0.25">
      <c r="L145487" s="472"/>
      <c r="M145487" s="472"/>
    </row>
    <row r="145559" spans="12:13" x14ac:dyDescent="0.25">
      <c r="L145559" s="472"/>
      <c r="M145559" s="472"/>
    </row>
    <row r="145560" spans="12:13" x14ac:dyDescent="0.25">
      <c r="L145560" s="472"/>
      <c r="M145560" s="472"/>
    </row>
    <row r="145561" spans="12:13" x14ac:dyDescent="0.25">
      <c r="L145561" s="472"/>
      <c r="M145561" s="472"/>
    </row>
    <row r="145633" spans="12:13" x14ac:dyDescent="0.25">
      <c r="L145633" s="472"/>
      <c r="M145633" s="472"/>
    </row>
    <row r="145634" spans="12:13" x14ac:dyDescent="0.25">
      <c r="L145634" s="472"/>
      <c r="M145634" s="472"/>
    </row>
    <row r="145635" spans="12:13" x14ac:dyDescent="0.25">
      <c r="L145635" s="472"/>
      <c r="M145635" s="472"/>
    </row>
    <row r="145707" spans="12:13" x14ac:dyDescent="0.25">
      <c r="L145707" s="472"/>
      <c r="M145707" s="472"/>
    </row>
    <row r="145708" spans="12:13" x14ac:dyDescent="0.25">
      <c r="L145708" s="472"/>
      <c r="M145708" s="472"/>
    </row>
    <row r="145709" spans="12:13" x14ac:dyDescent="0.25">
      <c r="L145709" s="472"/>
      <c r="M145709" s="472"/>
    </row>
    <row r="145781" spans="12:13" x14ac:dyDescent="0.25">
      <c r="L145781" s="472"/>
      <c r="M145781" s="472"/>
    </row>
    <row r="145782" spans="12:13" x14ac:dyDescent="0.25">
      <c r="L145782" s="472"/>
      <c r="M145782" s="472"/>
    </row>
    <row r="145783" spans="12:13" x14ac:dyDescent="0.25">
      <c r="L145783" s="472"/>
      <c r="M145783" s="472"/>
    </row>
    <row r="145855" spans="12:13" x14ac:dyDescent="0.25">
      <c r="L145855" s="472"/>
      <c r="M145855" s="472"/>
    </row>
    <row r="145856" spans="12:13" x14ac:dyDescent="0.25">
      <c r="L145856" s="472"/>
      <c r="M145856" s="472"/>
    </row>
    <row r="145857" spans="12:13" x14ac:dyDescent="0.25">
      <c r="L145857" s="472"/>
      <c r="M145857" s="472"/>
    </row>
    <row r="145929" spans="12:13" x14ac:dyDescent="0.25">
      <c r="L145929" s="472"/>
      <c r="M145929" s="472"/>
    </row>
    <row r="145930" spans="12:13" x14ac:dyDescent="0.25">
      <c r="L145930" s="472"/>
      <c r="M145930" s="472"/>
    </row>
    <row r="145931" spans="12:13" x14ac:dyDescent="0.25">
      <c r="L145931" s="472"/>
      <c r="M145931" s="472"/>
    </row>
    <row r="146003" spans="12:13" x14ac:dyDescent="0.25">
      <c r="L146003" s="472"/>
      <c r="M146003" s="472"/>
    </row>
    <row r="146004" spans="12:13" x14ac:dyDescent="0.25">
      <c r="L146004" s="472"/>
      <c r="M146004" s="472"/>
    </row>
    <row r="146005" spans="12:13" x14ac:dyDescent="0.25">
      <c r="L146005" s="472"/>
      <c r="M146005" s="472"/>
    </row>
    <row r="146077" spans="12:13" x14ac:dyDescent="0.25">
      <c r="L146077" s="472"/>
      <c r="M146077" s="472"/>
    </row>
    <row r="146078" spans="12:13" x14ac:dyDescent="0.25">
      <c r="L146078" s="472"/>
      <c r="M146078" s="472"/>
    </row>
    <row r="146079" spans="12:13" x14ac:dyDescent="0.25">
      <c r="L146079" s="472"/>
      <c r="M146079" s="472"/>
    </row>
    <row r="146151" spans="12:13" x14ac:dyDescent="0.25">
      <c r="L146151" s="472"/>
      <c r="M146151" s="472"/>
    </row>
    <row r="146152" spans="12:13" x14ac:dyDescent="0.25">
      <c r="L146152" s="472"/>
      <c r="M146152" s="472"/>
    </row>
    <row r="146153" spans="12:13" x14ac:dyDescent="0.25">
      <c r="L146153" s="472"/>
      <c r="M146153" s="472"/>
    </row>
    <row r="146225" spans="12:13" x14ac:dyDescent="0.25">
      <c r="L146225" s="472"/>
      <c r="M146225" s="472"/>
    </row>
    <row r="146226" spans="12:13" x14ac:dyDescent="0.25">
      <c r="L146226" s="472"/>
      <c r="M146226" s="472"/>
    </row>
    <row r="146227" spans="12:13" x14ac:dyDescent="0.25">
      <c r="L146227" s="472"/>
      <c r="M146227" s="472"/>
    </row>
    <row r="146299" spans="12:13" x14ac:dyDescent="0.25">
      <c r="L146299" s="472"/>
      <c r="M146299" s="472"/>
    </row>
    <row r="146300" spans="12:13" x14ac:dyDescent="0.25">
      <c r="L146300" s="472"/>
      <c r="M146300" s="472"/>
    </row>
    <row r="146301" spans="12:13" x14ac:dyDescent="0.25">
      <c r="L146301" s="472"/>
      <c r="M146301" s="472"/>
    </row>
    <row r="146373" spans="12:13" x14ac:dyDescent="0.25">
      <c r="L146373" s="472"/>
      <c r="M146373" s="472"/>
    </row>
    <row r="146374" spans="12:13" x14ac:dyDescent="0.25">
      <c r="L146374" s="472"/>
      <c r="M146374" s="472"/>
    </row>
    <row r="146375" spans="12:13" x14ac:dyDescent="0.25">
      <c r="L146375" s="472"/>
      <c r="M146375" s="472"/>
    </row>
    <row r="146447" spans="12:13" x14ac:dyDescent="0.25">
      <c r="L146447" s="472"/>
      <c r="M146447" s="472"/>
    </row>
    <row r="146448" spans="12:13" x14ac:dyDescent="0.25">
      <c r="L146448" s="472"/>
      <c r="M146448" s="472"/>
    </row>
    <row r="146449" spans="12:13" x14ac:dyDescent="0.25">
      <c r="L146449" s="472"/>
      <c r="M146449" s="472"/>
    </row>
    <row r="146521" spans="12:13" x14ac:dyDescent="0.25">
      <c r="L146521" s="472"/>
      <c r="M146521" s="472"/>
    </row>
    <row r="146522" spans="12:13" x14ac:dyDescent="0.25">
      <c r="L146522" s="472"/>
      <c r="M146522" s="472"/>
    </row>
    <row r="146523" spans="12:13" x14ac:dyDescent="0.25">
      <c r="L146523" s="472"/>
      <c r="M146523" s="472"/>
    </row>
    <row r="146595" spans="12:13" x14ac:dyDescent="0.25">
      <c r="L146595" s="472"/>
      <c r="M146595" s="472"/>
    </row>
    <row r="146596" spans="12:13" x14ac:dyDescent="0.25">
      <c r="L146596" s="472"/>
      <c r="M146596" s="472"/>
    </row>
    <row r="146597" spans="12:13" x14ac:dyDescent="0.25">
      <c r="L146597" s="472"/>
      <c r="M146597" s="472"/>
    </row>
    <row r="146669" spans="12:13" x14ac:dyDescent="0.25">
      <c r="L146669" s="472"/>
      <c r="M146669" s="472"/>
    </row>
    <row r="146670" spans="12:13" x14ac:dyDescent="0.25">
      <c r="L146670" s="472"/>
      <c r="M146670" s="472"/>
    </row>
    <row r="146671" spans="12:13" x14ac:dyDescent="0.25">
      <c r="L146671" s="472"/>
      <c r="M146671" s="472"/>
    </row>
    <row r="146743" spans="12:13" x14ac:dyDescent="0.25">
      <c r="L146743" s="472"/>
      <c r="M146743" s="472"/>
    </row>
    <row r="146744" spans="12:13" x14ac:dyDescent="0.25">
      <c r="L146744" s="472"/>
      <c r="M146744" s="472"/>
    </row>
    <row r="146745" spans="12:13" x14ac:dyDescent="0.25">
      <c r="L146745" s="472"/>
      <c r="M146745" s="472"/>
    </row>
    <row r="146817" spans="12:13" x14ac:dyDescent="0.25">
      <c r="L146817" s="472"/>
      <c r="M146817" s="472"/>
    </row>
    <row r="146818" spans="12:13" x14ac:dyDescent="0.25">
      <c r="L146818" s="472"/>
      <c r="M146818" s="472"/>
    </row>
    <row r="146819" spans="12:13" x14ac:dyDescent="0.25">
      <c r="L146819" s="472"/>
      <c r="M146819" s="472"/>
    </row>
    <row r="146891" spans="12:13" x14ac:dyDescent="0.25">
      <c r="L146891" s="472"/>
      <c r="M146891" s="472"/>
    </row>
    <row r="146892" spans="12:13" x14ac:dyDescent="0.25">
      <c r="L146892" s="472"/>
      <c r="M146892" s="472"/>
    </row>
    <row r="146893" spans="12:13" x14ac:dyDescent="0.25">
      <c r="L146893" s="472"/>
      <c r="M146893" s="472"/>
    </row>
    <row r="146965" spans="12:13" x14ac:dyDescent="0.25">
      <c r="L146965" s="472"/>
      <c r="M146965" s="472"/>
    </row>
    <row r="146966" spans="12:13" x14ac:dyDescent="0.25">
      <c r="L146966" s="472"/>
      <c r="M146966" s="472"/>
    </row>
    <row r="146967" spans="12:13" x14ac:dyDescent="0.25">
      <c r="L146967" s="472"/>
      <c r="M146967" s="472"/>
    </row>
    <row r="147039" spans="12:13" x14ac:dyDescent="0.25">
      <c r="L147039" s="472"/>
      <c r="M147039" s="472"/>
    </row>
    <row r="147040" spans="12:13" x14ac:dyDescent="0.25">
      <c r="L147040" s="472"/>
      <c r="M147040" s="472"/>
    </row>
    <row r="147041" spans="12:13" x14ac:dyDescent="0.25">
      <c r="L147041" s="472"/>
      <c r="M147041" s="472"/>
    </row>
    <row r="147113" spans="12:13" x14ac:dyDescent="0.25">
      <c r="L147113" s="472"/>
      <c r="M147113" s="472"/>
    </row>
    <row r="147114" spans="12:13" x14ac:dyDescent="0.25">
      <c r="L147114" s="472"/>
      <c r="M147114" s="472"/>
    </row>
    <row r="147115" spans="12:13" x14ac:dyDescent="0.25">
      <c r="L147115" s="472"/>
      <c r="M147115" s="472"/>
    </row>
    <row r="147187" spans="12:13" x14ac:dyDescent="0.25">
      <c r="L147187" s="472"/>
      <c r="M147187" s="472"/>
    </row>
    <row r="147188" spans="12:13" x14ac:dyDescent="0.25">
      <c r="L147188" s="472"/>
      <c r="M147188" s="472"/>
    </row>
    <row r="147189" spans="12:13" x14ac:dyDescent="0.25">
      <c r="L147189" s="472"/>
      <c r="M147189" s="472"/>
    </row>
    <row r="147261" spans="12:13" x14ac:dyDescent="0.25">
      <c r="L147261" s="472"/>
      <c r="M147261" s="472"/>
    </row>
    <row r="147262" spans="12:13" x14ac:dyDescent="0.25">
      <c r="L147262" s="472"/>
      <c r="M147262" s="472"/>
    </row>
    <row r="147263" spans="12:13" x14ac:dyDescent="0.25">
      <c r="L147263" s="472"/>
      <c r="M147263" s="472"/>
    </row>
    <row r="147335" spans="12:13" x14ac:dyDescent="0.25">
      <c r="L147335" s="472"/>
      <c r="M147335" s="472"/>
    </row>
    <row r="147336" spans="12:13" x14ac:dyDescent="0.25">
      <c r="L147336" s="472"/>
      <c r="M147336" s="472"/>
    </row>
    <row r="147337" spans="12:13" x14ac:dyDescent="0.25">
      <c r="L147337" s="472"/>
      <c r="M147337" s="472"/>
    </row>
    <row r="147409" spans="12:13" x14ac:dyDescent="0.25">
      <c r="L147409" s="472"/>
      <c r="M147409" s="472"/>
    </row>
    <row r="147410" spans="12:13" x14ac:dyDescent="0.25">
      <c r="L147410" s="472"/>
      <c r="M147410" s="472"/>
    </row>
    <row r="147411" spans="12:13" x14ac:dyDescent="0.25">
      <c r="L147411" s="472"/>
      <c r="M147411" s="472"/>
    </row>
    <row r="147483" spans="12:13" x14ac:dyDescent="0.25">
      <c r="L147483" s="472"/>
      <c r="M147483" s="472"/>
    </row>
    <row r="147484" spans="12:13" x14ac:dyDescent="0.25">
      <c r="L147484" s="472"/>
      <c r="M147484" s="472"/>
    </row>
    <row r="147485" spans="12:13" x14ac:dyDescent="0.25">
      <c r="L147485" s="472"/>
      <c r="M147485" s="472"/>
    </row>
    <row r="147557" spans="12:13" x14ac:dyDescent="0.25">
      <c r="L147557" s="472"/>
      <c r="M147557" s="472"/>
    </row>
    <row r="147558" spans="12:13" x14ac:dyDescent="0.25">
      <c r="L147558" s="472"/>
      <c r="M147558" s="472"/>
    </row>
    <row r="147559" spans="12:13" x14ac:dyDescent="0.25">
      <c r="L147559" s="472"/>
      <c r="M147559" s="472"/>
    </row>
    <row r="147631" spans="12:13" x14ac:dyDescent="0.25">
      <c r="L147631" s="472"/>
      <c r="M147631" s="472"/>
    </row>
    <row r="147632" spans="12:13" x14ac:dyDescent="0.25">
      <c r="L147632" s="472"/>
      <c r="M147632" s="472"/>
    </row>
    <row r="147633" spans="12:13" x14ac:dyDescent="0.25">
      <c r="L147633" s="472"/>
      <c r="M147633" s="472"/>
    </row>
    <row r="147705" spans="12:13" x14ac:dyDescent="0.25">
      <c r="L147705" s="472"/>
      <c r="M147705" s="472"/>
    </row>
    <row r="147706" spans="12:13" x14ac:dyDescent="0.25">
      <c r="L147706" s="472"/>
      <c r="M147706" s="472"/>
    </row>
    <row r="147707" spans="12:13" x14ac:dyDescent="0.25">
      <c r="L147707" s="472"/>
      <c r="M147707" s="472"/>
    </row>
    <row r="147779" spans="12:13" x14ac:dyDescent="0.25">
      <c r="L147779" s="472"/>
      <c r="M147779" s="472"/>
    </row>
    <row r="147780" spans="12:13" x14ac:dyDescent="0.25">
      <c r="L147780" s="472"/>
      <c r="M147780" s="472"/>
    </row>
    <row r="147781" spans="12:13" x14ac:dyDescent="0.25">
      <c r="L147781" s="472"/>
      <c r="M147781" s="472"/>
    </row>
    <row r="147853" spans="12:13" x14ac:dyDescent="0.25">
      <c r="L147853" s="472"/>
      <c r="M147853" s="472"/>
    </row>
    <row r="147854" spans="12:13" x14ac:dyDescent="0.25">
      <c r="L147854" s="472"/>
      <c r="M147854" s="472"/>
    </row>
    <row r="147855" spans="12:13" x14ac:dyDescent="0.25">
      <c r="L147855" s="472"/>
      <c r="M147855" s="472"/>
    </row>
    <row r="147927" spans="12:13" x14ac:dyDescent="0.25">
      <c r="L147927" s="472"/>
      <c r="M147927" s="472"/>
    </row>
    <row r="147928" spans="12:13" x14ac:dyDescent="0.25">
      <c r="L147928" s="472"/>
      <c r="M147928" s="472"/>
    </row>
    <row r="147929" spans="12:13" x14ac:dyDescent="0.25">
      <c r="L147929" s="472"/>
      <c r="M147929" s="472"/>
    </row>
    <row r="148001" spans="12:13" x14ac:dyDescent="0.25">
      <c r="L148001" s="472"/>
      <c r="M148001" s="472"/>
    </row>
    <row r="148002" spans="12:13" x14ac:dyDescent="0.25">
      <c r="L148002" s="472"/>
      <c r="M148002" s="472"/>
    </row>
    <row r="148003" spans="12:13" x14ac:dyDescent="0.25">
      <c r="L148003" s="472"/>
      <c r="M148003" s="472"/>
    </row>
    <row r="148075" spans="12:13" x14ac:dyDescent="0.25">
      <c r="L148075" s="472"/>
      <c r="M148075" s="472"/>
    </row>
    <row r="148076" spans="12:13" x14ac:dyDescent="0.25">
      <c r="L148076" s="472"/>
      <c r="M148076" s="472"/>
    </row>
    <row r="148077" spans="12:13" x14ac:dyDescent="0.25">
      <c r="L148077" s="472"/>
      <c r="M148077" s="472"/>
    </row>
    <row r="148149" spans="12:13" x14ac:dyDescent="0.25">
      <c r="L148149" s="472"/>
      <c r="M148149" s="472"/>
    </row>
    <row r="148150" spans="12:13" x14ac:dyDescent="0.25">
      <c r="L148150" s="472"/>
      <c r="M148150" s="472"/>
    </row>
    <row r="148151" spans="12:13" x14ac:dyDescent="0.25">
      <c r="L148151" s="472"/>
      <c r="M148151" s="472"/>
    </row>
    <row r="148223" spans="12:13" x14ac:dyDescent="0.25">
      <c r="L148223" s="472"/>
      <c r="M148223" s="472"/>
    </row>
    <row r="148224" spans="12:13" x14ac:dyDescent="0.25">
      <c r="L148224" s="472"/>
      <c r="M148224" s="472"/>
    </row>
    <row r="148225" spans="12:13" x14ac:dyDescent="0.25">
      <c r="L148225" s="472"/>
      <c r="M148225" s="472"/>
    </row>
    <row r="148297" spans="12:13" x14ac:dyDescent="0.25">
      <c r="L148297" s="472"/>
      <c r="M148297" s="472"/>
    </row>
    <row r="148298" spans="12:13" x14ac:dyDescent="0.25">
      <c r="L148298" s="472"/>
      <c r="M148298" s="472"/>
    </row>
    <row r="148299" spans="12:13" x14ac:dyDescent="0.25">
      <c r="L148299" s="472"/>
      <c r="M148299" s="472"/>
    </row>
    <row r="148371" spans="12:13" x14ac:dyDescent="0.25">
      <c r="L148371" s="472"/>
      <c r="M148371" s="472"/>
    </row>
    <row r="148372" spans="12:13" x14ac:dyDescent="0.25">
      <c r="L148372" s="472"/>
      <c r="M148372" s="472"/>
    </row>
    <row r="148373" spans="12:13" x14ac:dyDescent="0.25">
      <c r="L148373" s="472"/>
      <c r="M148373" s="472"/>
    </row>
    <row r="148445" spans="12:13" x14ac:dyDescent="0.25">
      <c r="L148445" s="472"/>
      <c r="M148445" s="472"/>
    </row>
    <row r="148446" spans="12:13" x14ac:dyDescent="0.25">
      <c r="L148446" s="472"/>
      <c r="M148446" s="472"/>
    </row>
    <row r="148447" spans="12:13" x14ac:dyDescent="0.25">
      <c r="L148447" s="472"/>
      <c r="M148447" s="472"/>
    </row>
    <row r="148519" spans="12:13" x14ac:dyDescent="0.25">
      <c r="L148519" s="472"/>
      <c r="M148519" s="472"/>
    </row>
    <row r="148520" spans="12:13" x14ac:dyDescent="0.25">
      <c r="L148520" s="472"/>
      <c r="M148520" s="472"/>
    </row>
    <row r="148521" spans="12:13" x14ac:dyDescent="0.25">
      <c r="L148521" s="472"/>
      <c r="M148521" s="472"/>
    </row>
    <row r="148593" spans="12:13" x14ac:dyDescent="0.25">
      <c r="L148593" s="472"/>
      <c r="M148593" s="472"/>
    </row>
    <row r="148594" spans="12:13" x14ac:dyDescent="0.25">
      <c r="L148594" s="472"/>
      <c r="M148594" s="472"/>
    </row>
    <row r="148595" spans="12:13" x14ac:dyDescent="0.25">
      <c r="L148595" s="472"/>
      <c r="M148595" s="472"/>
    </row>
    <row r="148667" spans="12:13" x14ac:dyDescent="0.25">
      <c r="L148667" s="472"/>
      <c r="M148667" s="472"/>
    </row>
    <row r="148668" spans="12:13" x14ac:dyDescent="0.25">
      <c r="L148668" s="472"/>
      <c r="M148668" s="472"/>
    </row>
    <row r="148669" spans="12:13" x14ac:dyDescent="0.25">
      <c r="L148669" s="472"/>
      <c r="M148669" s="472"/>
    </row>
    <row r="148741" spans="12:13" x14ac:dyDescent="0.25">
      <c r="L148741" s="472"/>
      <c r="M148741" s="472"/>
    </row>
    <row r="148742" spans="12:13" x14ac:dyDescent="0.25">
      <c r="L148742" s="472"/>
      <c r="M148742" s="472"/>
    </row>
    <row r="148743" spans="12:13" x14ac:dyDescent="0.25">
      <c r="L148743" s="472"/>
      <c r="M148743" s="472"/>
    </row>
    <row r="148815" spans="12:13" x14ac:dyDescent="0.25">
      <c r="L148815" s="472"/>
      <c r="M148815" s="472"/>
    </row>
    <row r="148816" spans="12:13" x14ac:dyDescent="0.25">
      <c r="L148816" s="472"/>
      <c r="M148816" s="472"/>
    </row>
    <row r="148817" spans="12:13" x14ac:dyDescent="0.25">
      <c r="L148817" s="472"/>
      <c r="M148817" s="472"/>
    </row>
    <row r="148889" spans="12:13" x14ac:dyDescent="0.25">
      <c r="L148889" s="472"/>
      <c r="M148889" s="472"/>
    </row>
    <row r="148890" spans="12:13" x14ac:dyDescent="0.25">
      <c r="L148890" s="472"/>
      <c r="M148890" s="472"/>
    </row>
    <row r="148891" spans="12:13" x14ac:dyDescent="0.25">
      <c r="L148891" s="472"/>
      <c r="M148891" s="472"/>
    </row>
    <row r="148963" spans="12:13" x14ac:dyDescent="0.25">
      <c r="L148963" s="472"/>
      <c r="M148963" s="472"/>
    </row>
    <row r="148964" spans="12:13" x14ac:dyDescent="0.25">
      <c r="L148964" s="472"/>
      <c r="M148964" s="472"/>
    </row>
    <row r="148965" spans="12:13" x14ac:dyDescent="0.25">
      <c r="L148965" s="472"/>
      <c r="M148965" s="472"/>
    </row>
    <row r="149037" spans="12:13" x14ac:dyDescent="0.25">
      <c r="L149037" s="472"/>
      <c r="M149037" s="472"/>
    </row>
    <row r="149038" spans="12:13" x14ac:dyDescent="0.25">
      <c r="L149038" s="472"/>
      <c r="M149038" s="472"/>
    </row>
    <row r="149039" spans="12:13" x14ac:dyDescent="0.25">
      <c r="L149039" s="472"/>
      <c r="M149039" s="472"/>
    </row>
    <row r="149111" spans="12:13" x14ac:dyDescent="0.25">
      <c r="L149111" s="472"/>
      <c r="M149111" s="472"/>
    </row>
    <row r="149112" spans="12:13" x14ac:dyDescent="0.25">
      <c r="L149112" s="472"/>
      <c r="M149112" s="472"/>
    </row>
    <row r="149113" spans="12:13" x14ac:dyDescent="0.25">
      <c r="L149113" s="472"/>
      <c r="M149113" s="472"/>
    </row>
    <row r="149185" spans="12:13" x14ac:dyDescent="0.25">
      <c r="L149185" s="472"/>
      <c r="M149185" s="472"/>
    </row>
    <row r="149186" spans="12:13" x14ac:dyDescent="0.25">
      <c r="L149186" s="472"/>
      <c r="M149186" s="472"/>
    </row>
    <row r="149187" spans="12:13" x14ac:dyDescent="0.25">
      <c r="L149187" s="472"/>
      <c r="M149187" s="472"/>
    </row>
    <row r="149259" spans="12:13" x14ac:dyDescent="0.25">
      <c r="L149259" s="472"/>
      <c r="M149259" s="472"/>
    </row>
    <row r="149260" spans="12:13" x14ac:dyDescent="0.25">
      <c r="L149260" s="472"/>
      <c r="M149260" s="472"/>
    </row>
    <row r="149261" spans="12:13" x14ac:dyDescent="0.25">
      <c r="L149261" s="472"/>
      <c r="M149261" s="472"/>
    </row>
    <row r="149333" spans="12:13" x14ac:dyDescent="0.25">
      <c r="L149333" s="472"/>
      <c r="M149333" s="472"/>
    </row>
    <row r="149334" spans="12:13" x14ac:dyDescent="0.25">
      <c r="L149334" s="472"/>
      <c r="M149334" s="472"/>
    </row>
    <row r="149335" spans="12:13" x14ac:dyDescent="0.25">
      <c r="L149335" s="472"/>
      <c r="M149335" s="472"/>
    </row>
    <row r="149407" spans="12:13" x14ac:dyDescent="0.25">
      <c r="L149407" s="472"/>
      <c r="M149407" s="472"/>
    </row>
    <row r="149408" spans="12:13" x14ac:dyDescent="0.25">
      <c r="L149408" s="472"/>
      <c r="M149408" s="472"/>
    </row>
    <row r="149409" spans="12:13" x14ac:dyDescent="0.25">
      <c r="L149409" s="472"/>
      <c r="M149409" s="472"/>
    </row>
    <row r="149481" spans="12:13" x14ac:dyDescent="0.25">
      <c r="L149481" s="472"/>
      <c r="M149481" s="472"/>
    </row>
    <row r="149482" spans="12:13" x14ac:dyDescent="0.25">
      <c r="L149482" s="472"/>
      <c r="M149482" s="472"/>
    </row>
    <row r="149483" spans="12:13" x14ac:dyDescent="0.25">
      <c r="L149483" s="472"/>
      <c r="M149483" s="472"/>
    </row>
    <row r="149555" spans="12:13" x14ac:dyDescent="0.25">
      <c r="L149555" s="472"/>
      <c r="M149555" s="472"/>
    </row>
    <row r="149556" spans="12:13" x14ac:dyDescent="0.25">
      <c r="L149556" s="472"/>
      <c r="M149556" s="472"/>
    </row>
    <row r="149557" spans="12:13" x14ac:dyDescent="0.25">
      <c r="L149557" s="472"/>
      <c r="M149557" s="472"/>
    </row>
    <row r="149629" spans="12:13" x14ac:dyDescent="0.25">
      <c r="L149629" s="472"/>
      <c r="M149629" s="472"/>
    </row>
    <row r="149630" spans="12:13" x14ac:dyDescent="0.25">
      <c r="L149630" s="472"/>
      <c r="M149630" s="472"/>
    </row>
    <row r="149631" spans="12:13" x14ac:dyDescent="0.25">
      <c r="L149631" s="472"/>
      <c r="M149631" s="472"/>
    </row>
    <row r="149703" spans="12:13" x14ac:dyDescent="0.25">
      <c r="L149703" s="472"/>
      <c r="M149703" s="472"/>
    </row>
    <row r="149704" spans="12:13" x14ac:dyDescent="0.25">
      <c r="L149704" s="472"/>
      <c r="M149704" s="472"/>
    </row>
    <row r="149705" spans="12:13" x14ac:dyDescent="0.25">
      <c r="L149705" s="472"/>
      <c r="M149705" s="472"/>
    </row>
    <row r="149777" spans="12:13" x14ac:dyDescent="0.25">
      <c r="L149777" s="472"/>
      <c r="M149777" s="472"/>
    </row>
    <row r="149778" spans="12:13" x14ac:dyDescent="0.25">
      <c r="L149778" s="472"/>
      <c r="M149778" s="472"/>
    </row>
    <row r="149779" spans="12:13" x14ac:dyDescent="0.25">
      <c r="L149779" s="472"/>
      <c r="M149779" s="472"/>
    </row>
    <row r="149851" spans="12:13" x14ac:dyDescent="0.25">
      <c r="L149851" s="472"/>
      <c r="M149851" s="472"/>
    </row>
    <row r="149852" spans="12:13" x14ac:dyDescent="0.25">
      <c r="L149852" s="472"/>
      <c r="M149852" s="472"/>
    </row>
    <row r="149853" spans="12:13" x14ac:dyDescent="0.25">
      <c r="L149853" s="472"/>
      <c r="M149853" s="472"/>
    </row>
    <row r="149925" spans="12:13" x14ac:dyDescent="0.25">
      <c r="L149925" s="472"/>
      <c r="M149925" s="472"/>
    </row>
    <row r="149926" spans="12:13" x14ac:dyDescent="0.25">
      <c r="L149926" s="472"/>
      <c r="M149926" s="472"/>
    </row>
    <row r="149927" spans="12:13" x14ac:dyDescent="0.25">
      <c r="L149927" s="472"/>
      <c r="M149927" s="472"/>
    </row>
    <row r="149999" spans="12:13" x14ac:dyDescent="0.25">
      <c r="L149999" s="472"/>
      <c r="M149999" s="472"/>
    </row>
    <row r="150000" spans="12:13" x14ac:dyDescent="0.25">
      <c r="L150000" s="472"/>
      <c r="M150000" s="472"/>
    </row>
    <row r="150001" spans="12:13" x14ac:dyDescent="0.25">
      <c r="L150001" s="472"/>
      <c r="M150001" s="472"/>
    </row>
    <row r="150073" spans="12:13" x14ac:dyDescent="0.25">
      <c r="L150073" s="472"/>
      <c r="M150073" s="472"/>
    </row>
    <row r="150074" spans="12:13" x14ac:dyDescent="0.25">
      <c r="L150074" s="472"/>
      <c r="M150074" s="472"/>
    </row>
    <row r="150075" spans="12:13" x14ac:dyDescent="0.25">
      <c r="L150075" s="472"/>
      <c r="M150075" s="472"/>
    </row>
    <row r="150147" spans="12:13" x14ac:dyDescent="0.25">
      <c r="L150147" s="472"/>
      <c r="M150147" s="472"/>
    </row>
    <row r="150148" spans="12:13" x14ac:dyDescent="0.25">
      <c r="L150148" s="472"/>
      <c r="M150148" s="472"/>
    </row>
    <row r="150149" spans="12:13" x14ac:dyDescent="0.25">
      <c r="L150149" s="472"/>
      <c r="M150149" s="472"/>
    </row>
    <row r="150221" spans="12:13" x14ac:dyDescent="0.25">
      <c r="L150221" s="472"/>
      <c r="M150221" s="472"/>
    </row>
    <row r="150222" spans="12:13" x14ac:dyDescent="0.25">
      <c r="L150222" s="472"/>
      <c r="M150222" s="472"/>
    </row>
    <row r="150223" spans="12:13" x14ac:dyDescent="0.25">
      <c r="L150223" s="472"/>
      <c r="M150223" s="472"/>
    </row>
    <row r="150295" spans="12:13" x14ac:dyDescent="0.25">
      <c r="L150295" s="472"/>
      <c r="M150295" s="472"/>
    </row>
    <row r="150296" spans="12:13" x14ac:dyDescent="0.25">
      <c r="L150296" s="472"/>
      <c r="M150296" s="472"/>
    </row>
    <row r="150297" spans="12:13" x14ac:dyDescent="0.25">
      <c r="L150297" s="472"/>
      <c r="M150297" s="472"/>
    </row>
    <row r="150369" spans="12:13" x14ac:dyDescent="0.25">
      <c r="L150369" s="472"/>
      <c r="M150369" s="472"/>
    </row>
    <row r="150370" spans="12:13" x14ac:dyDescent="0.25">
      <c r="L150370" s="472"/>
      <c r="M150370" s="472"/>
    </row>
    <row r="150371" spans="12:13" x14ac:dyDescent="0.25">
      <c r="L150371" s="472"/>
      <c r="M150371" s="472"/>
    </row>
    <row r="150443" spans="12:13" x14ac:dyDescent="0.25">
      <c r="L150443" s="472"/>
      <c r="M150443" s="472"/>
    </row>
    <row r="150444" spans="12:13" x14ac:dyDescent="0.25">
      <c r="L150444" s="472"/>
      <c r="M150444" s="472"/>
    </row>
    <row r="150445" spans="12:13" x14ac:dyDescent="0.25">
      <c r="L150445" s="472"/>
      <c r="M150445" s="472"/>
    </row>
    <row r="150517" spans="12:13" x14ac:dyDescent="0.25">
      <c r="L150517" s="472"/>
      <c r="M150517" s="472"/>
    </row>
    <row r="150518" spans="12:13" x14ac:dyDescent="0.25">
      <c r="L150518" s="472"/>
      <c r="M150518" s="472"/>
    </row>
    <row r="150519" spans="12:13" x14ac:dyDescent="0.25">
      <c r="L150519" s="472"/>
      <c r="M150519" s="472"/>
    </row>
    <row r="150591" spans="12:13" x14ac:dyDescent="0.25">
      <c r="L150591" s="472"/>
      <c r="M150591" s="472"/>
    </row>
    <row r="150592" spans="12:13" x14ac:dyDescent="0.25">
      <c r="L150592" s="472"/>
      <c r="M150592" s="472"/>
    </row>
    <row r="150593" spans="12:13" x14ac:dyDescent="0.25">
      <c r="L150593" s="472"/>
      <c r="M150593" s="472"/>
    </row>
    <row r="150665" spans="12:13" x14ac:dyDescent="0.25">
      <c r="L150665" s="472"/>
      <c r="M150665" s="472"/>
    </row>
    <row r="150666" spans="12:13" x14ac:dyDescent="0.25">
      <c r="L150666" s="472"/>
      <c r="M150666" s="472"/>
    </row>
    <row r="150667" spans="12:13" x14ac:dyDescent="0.25">
      <c r="L150667" s="472"/>
      <c r="M150667" s="472"/>
    </row>
    <row r="150739" spans="12:13" x14ac:dyDescent="0.25">
      <c r="L150739" s="472"/>
      <c r="M150739" s="472"/>
    </row>
    <row r="150740" spans="12:13" x14ac:dyDescent="0.25">
      <c r="L150740" s="472"/>
      <c r="M150740" s="472"/>
    </row>
    <row r="150741" spans="12:13" x14ac:dyDescent="0.25">
      <c r="L150741" s="472"/>
      <c r="M150741" s="472"/>
    </row>
    <row r="150813" spans="12:13" x14ac:dyDescent="0.25">
      <c r="L150813" s="472"/>
      <c r="M150813" s="472"/>
    </row>
    <row r="150814" spans="12:13" x14ac:dyDescent="0.25">
      <c r="L150814" s="472"/>
      <c r="M150814" s="472"/>
    </row>
    <row r="150815" spans="12:13" x14ac:dyDescent="0.25">
      <c r="L150815" s="472"/>
      <c r="M150815" s="472"/>
    </row>
    <row r="150887" spans="12:13" x14ac:dyDescent="0.25">
      <c r="L150887" s="472"/>
      <c r="M150887" s="472"/>
    </row>
    <row r="150888" spans="12:13" x14ac:dyDescent="0.25">
      <c r="L150888" s="472"/>
      <c r="M150888" s="472"/>
    </row>
    <row r="150889" spans="12:13" x14ac:dyDescent="0.25">
      <c r="L150889" s="472"/>
      <c r="M150889" s="472"/>
    </row>
    <row r="150961" spans="12:13" x14ac:dyDescent="0.25">
      <c r="L150961" s="472"/>
      <c r="M150961" s="472"/>
    </row>
    <row r="150962" spans="12:13" x14ac:dyDescent="0.25">
      <c r="L150962" s="472"/>
      <c r="M150962" s="472"/>
    </row>
    <row r="150963" spans="12:13" x14ac:dyDescent="0.25">
      <c r="L150963" s="472"/>
      <c r="M150963" s="472"/>
    </row>
    <row r="151035" spans="12:13" x14ac:dyDescent="0.25">
      <c r="L151035" s="472"/>
      <c r="M151035" s="472"/>
    </row>
    <row r="151036" spans="12:13" x14ac:dyDescent="0.25">
      <c r="L151036" s="472"/>
      <c r="M151036" s="472"/>
    </row>
    <row r="151037" spans="12:13" x14ac:dyDescent="0.25">
      <c r="L151037" s="472"/>
      <c r="M151037" s="472"/>
    </row>
    <row r="151109" spans="12:13" x14ac:dyDescent="0.25">
      <c r="L151109" s="472"/>
      <c r="M151109" s="472"/>
    </row>
    <row r="151110" spans="12:13" x14ac:dyDescent="0.25">
      <c r="L151110" s="472"/>
      <c r="M151110" s="472"/>
    </row>
    <row r="151111" spans="12:13" x14ac:dyDescent="0.25">
      <c r="L151111" s="472"/>
      <c r="M151111" s="472"/>
    </row>
    <row r="151183" spans="12:13" x14ac:dyDescent="0.25">
      <c r="L151183" s="472"/>
      <c r="M151183" s="472"/>
    </row>
    <row r="151184" spans="12:13" x14ac:dyDescent="0.25">
      <c r="L151184" s="472"/>
      <c r="M151184" s="472"/>
    </row>
    <row r="151185" spans="12:13" x14ac:dyDescent="0.25">
      <c r="L151185" s="472"/>
      <c r="M151185" s="472"/>
    </row>
    <row r="151257" spans="12:13" x14ac:dyDescent="0.25">
      <c r="L151257" s="472"/>
      <c r="M151257" s="472"/>
    </row>
    <row r="151258" spans="12:13" x14ac:dyDescent="0.25">
      <c r="L151258" s="472"/>
      <c r="M151258" s="472"/>
    </row>
    <row r="151259" spans="12:13" x14ac:dyDescent="0.25">
      <c r="L151259" s="472"/>
      <c r="M151259" s="472"/>
    </row>
    <row r="151331" spans="12:13" x14ac:dyDescent="0.25">
      <c r="L151331" s="472"/>
      <c r="M151331" s="472"/>
    </row>
    <row r="151332" spans="12:13" x14ac:dyDescent="0.25">
      <c r="L151332" s="472"/>
      <c r="M151332" s="472"/>
    </row>
    <row r="151333" spans="12:13" x14ac:dyDescent="0.25">
      <c r="L151333" s="472"/>
      <c r="M151333" s="472"/>
    </row>
    <row r="151405" spans="12:13" x14ac:dyDescent="0.25">
      <c r="L151405" s="472"/>
      <c r="M151405" s="472"/>
    </row>
    <row r="151406" spans="12:13" x14ac:dyDescent="0.25">
      <c r="L151406" s="472"/>
      <c r="M151406" s="472"/>
    </row>
    <row r="151407" spans="12:13" x14ac:dyDescent="0.25">
      <c r="L151407" s="472"/>
      <c r="M151407" s="472"/>
    </row>
    <row r="151479" spans="12:13" x14ac:dyDescent="0.25">
      <c r="L151479" s="472"/>
      <c r="M151479" s="472"/>
    </row>
    <row r="151480" spans="12:13" x14ac:dyDescent="0.25">
      <c r="L151480" s="472"/>
      <c r="M151480" s="472"/>
    </row>
    <row r="151481" spans="12:13" x14ac:dyDescent="0.25">
      <c r="L151481" s="472"/>
      <c r="M151481" s="472"/>
    </row>
    <row r="151553" spans="12:13" x14ac:dyDescent="0.25">
      <c r="L151553" s="472"/>
      <c r="M151553" s="472"/>
    </row>
    <row r="151554" spans="12:13" x14ac:dyDescent="0.25">
      <c r="L151554" s="472"/>
      <c r="M151554" s="472"/>
    </row>
    <row r="151555" spans="12:13" x14ac:dyDescent="0.25">
      <c r="L151555" s="472"/>
      <c r="M151555" s="472"/>
    </row>
    <row r="151627" spans="12:13" x14ac:dyDescent="0.25">
      <c r="L151627" s="472"/>
      <c r="M151627" s="472"/>
    </row>
    <row r="151628" spans="12:13" x14ac:dyDescent="0.25">
      <c r="L151628" s="472"/>
      <c r="M151628" s="472"/>
    </row>
    <row r="151629" spans="12:13" x14ac:dyDescent="0.25">
      <c r="L151629" s="472"/>
      <c r="M151629" s="472"/>
    </row>
    <row r="151701" spans="12:13" x14ac:dyDescent="0.25">
      <c r="L151701" s="472"/>
      <c r="M151701" s="472"/>
    </row>
    <row r="151702" spans="12:13" x14ac:dyDescent="0.25">
      <c r="L151702" s="472"/>
      <c r="M151702" s="472"/>
    </row>
    <row r="151703" spans="12:13" x14ac:dyDescent="0.25">
      <c r="L151703" s="472"/>
      <c r="M151703" s="472"/>
    </row>
    <row r="151775" spans="12:13" x14ac:dyDescent="0.25">
      <c r="L151775" s="472"/>
      <c r="M151775" s="472"/>
    </row>
    <row r="151776" spans="12:13" x14ac:dyDescent="0.25">
      <c r="L151776" s="472"/>
      <c r="M151776" s="472"/>
    </row>
    <row r="151777" spans="12:13" x14ac:dyDescent="0.25">
      <c r="L151777" s="472"/>
      <c r="M151777" s="472"/>
    </row>
    <row r="151849" spans="12:13" x14ac:dyDescent="0.25">
      <c r="L151849" s="472"/>
      <c r="M151849" s="472"/>
    </row>
    <row r="151850" spans="12:13" x14ac:dyDescent="0.25">
      <c r="L151850" s="472"/>
      <c r="M151850" s="472"/>
    </row>
    <row r="151851" spans="12:13" x14ac:dyDescent="0.25">
      <c r="L151851" s="472"/>
      <c r="M151851" s="472"/>
    </row>
    <row r="151923" spans="12:13" x14ac:dyDescent="0.25">
      <c r="L151923" s="472"/>
      <c r="M151923" s="472"/>
    </row>
    <row r="151924" spans="12:13" x14ac:dyDescent="0.25">
      <c r="L151924" s="472"/>
      <c r="M151924" s="472"/>
    </row>
    <row r="151925" spans="12:13" x14ac:dyDescent="0.25">
      <c r="L151925" s="472"/>
      <c r="M151925" s="472"/>
    </row>
    <row r="151997" spans="12:13" x14ac:dyDescent="0.25">
      <c r="L151997" s="472"/>
      <c r="M151997" s="472"/>
    </row>
    <row r="151998" spans="12:13" x14ac:dyDescent="0.25">
      <c r="L151998" s="472"/>
      <c r="M151998" s="472"/>
    </row>
    <row r="151999" spans="12:13" x14ac:dyDescent="0.25">
      <c r="L151999" s="472"/>
      <c r="M151999" s="472"/>
    </row>
    <row r="152071" spans="12:13" x14ac:dyDescent="0.25">
      <c r="L152071" s="472"/>
      <c r="M152071" s="472"/>
    </row>
    <row r="152072" spans="12:13" x14ac:dyDescent="0.25">
      <c r="L152072" s="472"/>
      <c r="M152072" s="472"/>
    </row>
    <row r="152073" spans="12:13" x14ac:dyDescent="0.25">
      <c r="L152073" s="472"/>
      <c r="M152073" s="472"/>
    </row>
    <row r="152145" spans="12:13" x14ac:dyDescent="0.25">
      <c r="L152145" s="472"/>
      <c r="M152145" s="472"/>
    </row>
    <row r="152146" spans="12:13" x14ac:dyDescent="0.25">
      <c r="L152146" s="472"/>
      <c r="M152146" s="472"/>
    </row>
    <row r="152147" spans="12:13" x14ac:dyDescent="0.25">
      <c r="L152147" s="472"/>
      <c r="M152147" s="472"/>
    </row>
    <row r="152219" spans="12:13" x14ac:dyDescent="0.25">
      <c r="L152219" s="472"/>
      <c r="M152219" s="472"/>
    </row>
    <row r="152220" spans="12:13" x14ac:dyDescent="0.25">
      <c r="L152220" s="472"/>
      <c r="M152220" s="472"/>
    </row>
    <row r="152221" spans="12:13" x14ac:dyDescent="0.25">
      <c r="L152221" s="472"/>
      <c r="M152221" s="472"/>
    </row>
    <row r="152293" spans="12:13" x14ac:dyDescent="0.25">
      <c r="L152293" s="472"/>
      <c r="M152293" s="472"/>
    </row>
    <row r="152294" spans="12:13" x14ac:dyDescent="0.25">
      <c r="L152294" s="472"/>
      <c r="M152294" s="472"/>
    </row>
    <row r="152295" spans="12:13" x14ac:dyDescent="0.25">
      <c r="L152295" s="472"/>
      <c r="M152295" s="472"/>
    </row>
    <row r="152367" spans="12:13" x14ac:dyDescent="0.25">
      <c r="L152367" s="472"/>
      <c r="M152367" s="472"/>
    </row>
    <row r="152368" spans="12:13" x14ac:dyDescent="0.25">
      <c r="L152368" s="472"/>
      <c r="M152368" s="472"/>
    </row>
    <row r="152369" spans="12:13" x14ac:dyDescent="0.25">
      <c r="L152369" s="472"/>
      <c r="M152369" s="472"/>
    </row>
    <row r="152441" spans="12:13" x14ac:dyDescent="0.25">
      <c r="L152441" s="472"/>
      <c r="M152441" s="472"/>
    </row>
    <row r="152442" spans="12:13" x14ac:dyDescent="0.25">
      <c r="L152442" s="472"/>
      <c r="M152442" s="472"/>
    </row>
    <row r="152443" spans="12:13" x14ac:dyDescent="0.25">
      <c r="L152443" s="472"/>
      <c r="M152443" s="472"/>
    </row>
    <row r="152515" spans="12:13" x14ac:dyDescent="0.25">
      <c r="L152515" s="472"/>
      <c r="M152515" s="472"/>
    </row>
    <row r="152516" spans="12:13" x14ac:dyDescent="0.25">
      <c r="L152516" s="472"/>
      <c r="M152516" s="472"/>
    </row>
    <row r="152517" spans="12:13" x14ac:dyDescent="0.25">
      <c r="L152517" s="472"/>
      <c r="M152517" s="472"/>
    </row>
    <row r="152589" spans="12:13" x14ac:dyDescent="0.25">
      <c r="L152589" s="472"/>
      <c r="M152589" s="472"/>
    </row>
    <row r="152590" spans="12:13" x14ac:dyDescent="0.25">
      <c r="L152590" s="472"/>
      <c r="M152590" s="472"/>
    </row>
    <row r="152591" spans="12:13" x14ac:dyDescent="0.25">
      <c r="L152591" s="472"/>
      <c r="M152591" s="472"/>
    </row>
    <row r="152663" spans="12:13" x14ac:dyDescent="0.25">
      <c r="L152663" s="472"/>
      <c r="M152663" s="472"/>
    </row>
    <row r="152664" spans="12:13" x14ac:dyDescent="0.25">
      <c r="L152664" s="472"/>
      <c r="M152664" s="472"/>
    </row>
    <row r="152665" spans="12:13" x14ac:dyDescent="0.25">
      <c r="L152665" s="472"/>
      <c r="M152665" s="472"/>
    </row>
    <row r="152737" spans="12:13" x14ac:dyDescent="0.25">
      <c r="L152737" s="472"/>
      <c r="M152737" s="472"/>
    </row>
    <row r="152738" spans="12:13" x14ac:dyDescent="0.25">
      <c r="L152738" s="472"/>
      <c r="M152738" s="472"/>
    </row>
    <row r="152739" spans="12:13" x14ac:dyDescent="0.25">
      <c r="L152739" s="472"/>
      <c r="M152739" s="472"/>
    </row>
    <row r="152811" spans="12:13" x14ac:dyDescent="0.25">
      <c r="L152811" s="472"/>
      <c r="M152811" s="472"/>
    </row>
    <row r="152812" spans="12:13" x14ac:dyDescent="0.25">
      <c r="L152812" s="472"/>
      <c r="M152812" s="472"/>
    </row>
    <row r="152813" spans="12:13" x14ac:dyDescent="0.25">
      <c r="L152813" s="472"/>
      <c r="M152813" s="472"/>
    </row>
    <row r="152885" spans="12:13" x14ac:dyDescent="0.25">
      <c r="L152885" s="472"/>
      <c r="M152885" s="472"/>
    </row>
    <row r="152886" spans="12:13" x14ac:dyDescent="0.25">
      <c r="L152886" s="472"/>
      <c r="M152886" s="472"/>
    </row>
    <row r="152887" spans="12:13" x14ac:dyDescent="0.25">
      <c r="L152887" s="472"/>
      <c r="M152887" s="472"/>
    </row>
    <row r="152959" spans="12:13" x14ac:dyDescent="0.25">
      <c r="L152959" s="472"/>
      <c r="M152959" s="472"/>
    </row>
    <row r="152960" spans="12:13" x14ac:dyDescent="0.25">
      <c r="L152960" s="472"/>
      <c r="M152960" s="472"/>
    </row>
    <row r="152961" spans="12:13" x14ac:dyDescent="0.25">
      <c r="L152961" s="472"/>
      <c r="M152961" s="472"/>
    </row>
    <row r="153033" spans="12:13" x14ac:dyDescent="0.25">
      <c r="L153033" s="472"/>
      <c r="M153033" s="472"/>
    </row>
    <row r="153034" spans="12:13" x14ac:dyDescent="0.25">
      <c r="L153034" s="472"/>
      <c r="M153034" s="472"/>
    </row>
    <row r="153035" spans="12:13" x14ac:dyDescent="0.25">
      <c r="L153035" s="472"/>
      <c r="M153035" s="472"/>
    </row>
    <row r="153107" spans="12:13" x14ac:dyDescent="0.25">
      <c r="L153107" s="472"/>
      <c r="M153107" s="472"/>
    </row>
    <row r="153108" spans="12:13" x14ac:dyDescent="0.25">
      <c r="L153108" s="472"/>
      <c r="M153108" s="472"/>
    </row>
    <row r="153109" spans="12:13" x14ac:dyDescent="0.25">
      <c r="L153109" s="472"/>
      <c r="M153109" s="472"/>
    </row>
    <row r="153181" spans="12:13" x14ac:dyDescent="0.25">
      <c r="L153181" s="472"/>
      <c r="M153181" s="472"/>
    </row>
    <row r="153182" spans="12:13" x14ac:dyDescent="0.25">
      <c r="L153182" s="472"/>
      <c r="M153182" s="472"/>
    </row>
    <row r="153183" spans="12:13" x14ac:dyDescent="0.25">
      <c r="L153183" s="472"/>
      <c r="M153183" s="472"/>
    </row>
    <row r="153255" spans="12:13" x14ac:dyDescent="0.25">
      <c r="L153255" s="472"/>
      <c r="M153255" s="472"/>
    </row>
    <row r="153256" spans="12:13" x14ac:dyDescent="0.25">
      <c r="L153256" s="472"/>
      <c r="M153256" s="472"/>
    </row>
    <row r="153257" spans="12:13" x14ac:dyDescent="0.25">
      <c r="L153257" s="472"/>
      <c r="M153257" s="472"/>
    </row>
    <row r="153329" spans="12:13" x14ac:dyDescent="0.25">
      <c r="L153329" s="472"/>
      <c r="M153329" s="472"/>
    </row>
    <row r="153330" spans="12:13" x14ac:dyDescent="0.25">
      <c r="L153330" s="472"/>
      <c r="M153330" s="472"/>
    </row>
    <row r="153331" spans="12:13" x14ac:dyDescent="0.25">
      <c r="L153331" s="472"/>
      <c r="M153331" s="472"/>
    </row>
    <row r="153403" spans="12:13" x14ac:dyDescent="0.25">
      <c r="L153403" s="472"/>
      <c r="M153403" s="472"/>
    </row>
    <row r="153404" spans="12:13" x14ac:dyDescent="0.25">
      <c r="L153404" s="472"/>
      <c r="M153404" s="472"/>
    </row>
    <row r="153405" spans="12:13" x14ac:dyDescent="0.25">
      <c r="L153405" s="472"/>
      <c r="M153405" s="472"/>
    </row>
    <row r="153477" spans="12:13" x14ac:dyDescent="0.25">
      <c r="L153477" s="472"/>
      <c r="M153477" s="472"/>
    </row>
    <row r="153478" spans="12:13" x14ac:dyDescent="0.25">
      <c r="L153478" s="472"/>
      <c r="M153478" s="472"/>
    </row>
    <row r="153479" spans="12:13" x14ac:dyDescent="0.25">
      <c r="L153479" s="472"/>
      <c r="M153479" s="472"/>
    </row>
    <row r="153551" spans="12:13" x14ac:dyDescent="0.25">
      <c r="L153551" s="472"/>
      <c r="M153551" s="472"/>
    </row>
    <row r="153552" spans="12:13" x14ac:dyDescent="0.25">
      <c r="L153552" s="472"/>
      <c r="M153552" s="472"/>
    </row>
    <row r="153553" spans="12:13" x14ac:dyDescent="0.25">
      <c r="L153553" s="472"/>
      <c r="M153553" s="472"/>
    </row>
    <row r="153625" spans="12:13" x14ac:dyDescent="0.25">
      <c r="L153625" s="472"/>
      <c r="M153625" s="472"/>
    </row>
    <row r="153626" spans="12:13" x14ac:dyDescent="0.25">
      <c r="L153626" s="472"/>
      <c r="M153626" s="472"/>
    </row>
    <row r="153627" spans="12:13" x14ac:dyDescent="0.25">
      <c r="L153627" s="472"/>
      <c r="M153627" s="472"/>
    </row>
    <row r="153699" spans="12:13" x14ac:dyDescent="0.25">
      <c r="L153699" s="472"/>
      <c r="M153699" s="472"/>
    </row>
    <row r="153700" spans="12:13" x14ac:dyDescent="0.25">
      <c r="L153700" s="472"/>
      <c r="M153700" s="472"/>
    </row>
    <row r="153701" spans="12:13" x14ac:dyDescent="0.25">
      <c r="L153701" s="472"/>
      <c r="M153701" s="472"/>
    </row>
    <row r="153773" spans="12:13" x14ac:dyDescent="0.25">
      <c r="L153773" s="472"/>
      <c r="M153773" s="472"/>
    </row>
    <row r="153774" spans="12:13" x14ac:dyDescent="0.25">
      <c r="L153774" s="472"/>
      <c r="M153774" s="472"/>
    </row>
    <row r="153775" spans="12:13" x14ac:dyDescent="0.25">
      <c r="L153775" s="472"/>
      <c r="M153775" s="472"/>
    </row>
    <row r="153847" spans="12:13" x14ac:dyDescent="0.25">
      <c r="L153847" s="472"/>
      <c r="M153847" s="472"/>
    </row>
    <row r="153848" spans="12:13" x14ac:dyDescent="0.25">
      <c r="L153848" s="472"/>
      <c r="M153848" s="472"/>
    </row>
    <row r="153849" spans="12:13" x14ac:dyDescent="0.25">
      <c r="L153849" s="472"/>
      <c r="M153849" s="472"/>
    </row>
    <row r="153921" spans="12:13" x14ac:dyDescent="0.25">
      <c r="L153921" s="472"/>
      <c r="M153921" s="472"/>
    </row>
    <row r="153922" spans="12:13" x14ac:dyDescent="0.25">
      <c r="L153922" s="472"/>
      <c r="M153922" s="472"/>
    </row>
    <row r="153923" spans="12:13" x14ac:dyDescent="0.25">
      <c r="L153923" s="472"/>
      <c r="M153923" s="472"/>
    </row>
    <row r="153995" spans="12:13" x14ac:dyDescent="0.25">
      <c r="L153995" s="472"/>
      <c r="M153995" s="472"/>
    </row>
    <row r="153996" spans="12:13" x14ac:dyDescent="0.25">
      <c r="L153996" s="472"/>
      <c r="M153996" s="472"/>
    </row>
    <row r="153997" spans="12:13" x14ac:dyDescent="0.25">
      <c r="L153997" s="472"/>
      <c r="M153997" s="472"/>
    </row>
    <row r="154069" spans="12:13" x14ac:dyDescent="0.25">
      <c r="L154069" s="472"/>
      <c r="M154069" s="472"/>
    </row>
    <row r="154070" spans="12:13" x14ac:dyDescent="0.25">
      <c r="L154070" s="472"/>
      <c r="M154070" s="472"/>
    </row>
    <row r="154071" spans="12:13" x14ac:dyDescent="0.25">
      <c r="L154071" s="472"/>
      <c r="M154071" s="472"/>
    </row>
    <row r="154143" spans="12:13" x14ac:dyDescent="0.25">
      <c r="L154143" s="472"/>
      <c r="M154143" s="472"/>
    </row>
    <row r="154144" spans="12:13" x14ac:dyDescent="0.25">
      <c r="L154144" s="472"/>
      <c r="M154144" s="472"/>
    </row>
    <row r="154145" spans="12:13" x14ac:dyDescent="0.25">
      <c r="L154145" s="472"/>
      <c r="M154145" s="472"/>
    </row>
    <row r="154217" spans="12:13" x14ac:dyDescent="0.25">
      <c r="L154217" s="472"/>
      <c r="M154217" s="472"/>
    </row>
    <row r="154218" spans="12:13" x14ac:dyDescent="0.25">
      <c r="L154218" s="472"/>
      <c r="M154218" s="472"/>
    </row>
    <row r="154219" spans="12:13" x14ac:dyDescent="0.25">
      <c r="L154219" s="472"/>
      <c r="M154219" s="472"/>
    </row>
    <row r="154291" spans="12:13" x14ac:dyDescent="0.25">
      <c r="L154291" s="472"/>
      <c r="M154291" s="472"/>
    </row>
    <row r="154292" spans="12:13" x14ac:dyDescent="0.25">
      <c r="L154292" s="472"/>
      <c r="M154292" s="472"/>
    </row>
    <row r="154293" spans="12:13" x14ac:dyDescent="0.25">
      <c r="L154293" s="472"/>
      <c r="M154293" s="472"/>
    </row>
    <row r="154365" spans="12:13" x14ac:dyDescent="0.25">
      <c r="L154365" s="472"/>
      <c r="M154365" s="472"/>
    </row>
    <row r="154366" spans="12:13" x14ac:dyDescent="0.25">
      <c r="L154366" s="472"/>
      <c r="M154366" s="472"/>
    </row>
    <row r="154367" spans="12:13" x14ac:dyDescent="0.25">
      <c r="L154367" s="472"/>
      <c r="M154367" s="472"/>
    </row>
    <row r="154439" spans="12:13" x14ac:dyDescent="0.25">
      <c r="L154439" s="472"/>
      <c r="M154439" s="472"/>
    </row>
    <row r="154440" spans="12:13" x14ac:dyDescent="0.25">
      <c r="L154440" s="472"/>
      <c r="M154440" s="472"/>
    </row>
    <row r="154441" spans="12:13" x14ac:dyDescent="0.25">
      <c r="L154441" s="472"/>
      <c r="M154441" s="472"/>
    </row>
    <row r="154513" spans="12:13" x14ac:dyDescent="0.25">
      <c r="L154513" s="472"/>
      <c r="M154513" s="472"/>
    </row>
    <row r="154514" spans="12:13" x14ac:dyDescent="0.25">
      <c r="L154514" s="472"/>
      <c r="M154514" s="472"/>
    </row>
    <row r="154515" spans="12:13" x14ac:dyDescent="0.25">
      <c r="L154515" s="472"/>
      <c r="M154515" s="472"/>
    </row>
    <row r="154587" spans="12:13" x14ac:dyDescent="0.25">
      <c r="L154587" s="472"/>
      <c r="M154587" s="472"/>
    </row>
    <row r="154588" spans="12:13" x14ac:dyDescent="0.25">
      <c r="L154588" s="472"/>
      <c r="M154588" s="472"/>
    </row>
    <row r="154589" spans="12:13" x14ac:dyDescent="0.25">
      <c r="L154589" s="472"/>
      <c r="M154589" s="472"/>
    </row>
    <row r="154661" spans="12:13" x14ac:dyDescent="0.25">
      <c r="L154661" s="472"/>
      <c r="M154661" s="472"/>
    </row>
    <row r="154662" spans="12:13" x14ac:dyDescent="0.25">
      <c r="L154662" s="472"/>
      <c r="M154662" s="472"/>
    </row>
    <row r="154663" spans="12:13" x14ac:dyDescent="0.25">
      <c r="L154663" s="472"/>
      <c r="M154663" s="472"/>
    </row>
    <row r="154735" spans="12:13" x14ac:dyDescent="0.25">
      <c r="L154735" s="472"/>
      <c r="M154735" s="472"/>
    </row>
    <row r="154736" spans="12:13" x14ac:dyDescent="0.25">
      <c r="L154736" s="472"/>
      <c r="M154736" s="472"/>
    </row>
    <row r="154737" spans="12:13" x14ac:dyDescent="0.25">
      <c r="L154737" s="472"/>
      <c r="M154737" s="472"/>
    </row>
    <row r="154809" spans="12:13" x14ac:dyDescent="0.25">
      <c r="L154809" s="472"/>
      <c r="M154809" s="472"/>
    </row>
    <row r="154810" spans="12:13" x14ac:dyDescent="0.25">
      <c r="L154810" s="472"/>
      <c r="M154810" s="472"/>
    </row>
    <row r="154811" spans="12:13" x14ac:dyDescent="0.25">
      <c r="L154811" s="472"/>
      <c r="M154811" s="472"/>
    </row>
    <row r="154883" spans="12:13" x14ac:dyDescent="0.25">
      <c r="L154883" s="472"/>
      <c r="M154883" s="472"/>
    </row>
    <row r="154884" spans="12:13" x14ac:dyDescent="0.25">
      <c r="L154884" s="472"/>
      <c r="M154884" s="472"/>
    </row>
    <row r="154885" spans="12:13" x14ac:dyDescent="0.25">
      <c r="L154885" s="472"/>
      <c r="M154885" s="472"/>
    </row>
    <row r="154957" spans="12:13" x14ac:dyDescent="0.25">
      <c r="L154957" s="472"/>
      <c r="M154957" s="472"/>
    </row>
    <row r="154958" spans="12:13" x14ac:dyDescent="0.25">
      <c r="L154958" s="472"/>
      <c r="M154958" s="472"/>
    </row>
    <row r="154959" spans="12:13" x14ac:dyDescent="0.25">
      <c r="L154959" s="472"/>
      <c r="M154959" s="472"/>
    </row>
    <row r="155031" spans="12:13" x14ac:dyDescent="0.25">
      <c r="L155031" s="472"/>
      <c r="M155031" s="472"/>
    </row>
    <row r="155032" spans="12:13" x14ac:dyDescent="0.25">
      <c r="L155032" s="472"/>
      <c r="M155032" s="472"/>
    </row>
    <row r="155033" spans="12:13" x14ac:dyDescent="0.25">
      <c r="L155033" s="472"/>
      <c r="M155033" s="472"/>
    </row>
    <row r="155105" spans="12:13" x14ac:dyDescent="0.25">
      <c r="L155105" s="472"/>
      <c r="M155105" s="472"/>
    </row>
    <row r="155106" spans="12:13" x14ac:dyDescent="0.25">
      <c r="L155106" s="472"/>
      <c r="M155106" s="472"/>
    </row>
    <row r="155107" spans="12:13" x14ac:dyDescent="0.25">
      <c r="L155107" s="472"/>
      <c r="M155107" s="472"/>
    </row>
    <row r="155179" spans="12:13" x14ac:dyDescent="0.25">
      <c r="L155179" s="472"/>
      <c r="M155179" s="472"/>
    </row>
    <row r="155180" spans="12:13" x14ac:dyDescent="0.25">
      <c r="L155180" s="472"/>
      <c r="M155180" s="472"/>
    </row>
    <row r="155181" spans="12:13" x14ac:dyDescent="0.25">
      <c r="L155181" s="472"/>
      <c r="M155181" s="472"/>
    </row>
    <row r="155253" spans="12:13" x14ac:dyDescent="0.25">
      <c r="L155253" s="472"/>
      <c r="M155253" s="472"/>
    </row>
    <row r="155254" spans="12:13" x14ac:dyDescent="0.25">
      <c r="L155254" s="472"/>
      <c r="M155254" s="472"/>
    </row>
    <row r="155255" spans="12:13" x14ac:dyDescent="0.25">
      <c r="L155255" s="472"/>
      <c r="M155255" s="472"/>
    </row>
    <row r="155327" spans="12:13" x14ac:dyDescent="0.25">
      <c r="L155327" s="472"/>
      <c r="M155327" s="472"/>
    </row>
    <row r="155328" spans="12:13" x14ac:dyDescent="0.25">
      <c r="L155328" s="472"/>
      <c r="M155328" s="472"/>
    </row>
    <row r="155329" spans="12:13" x14ac:dyDescent="0.25">
      <c r="L155329" s="472"/>
      <c r="M155329" s="472"/>
    </row>
    <row r="155401" spans="12:13" x14ac:dyDescent="0.25">
      <c r="L155401" s="472"/>
      <c r="M155401" s="472"/>
    </row>
    <row r="155402" spans="12:13" x14ac:dyDescent="0.25">
      <c r="L155402" s="472"/>
      <c r="M155402" s="472"/>
    </row>
    <row r="155403" spans="12:13" x14ac:dyDescent="0.25">
      <c r="L155403" s="472"/>
      <c r="M155403" s="472"/>
    </row>
    <row r="155475" spans="12:13" x14ac:dyDescent="0.25">
      <c r="L155475" s="472"/>
      <c r="M155475" s="472"/>
    </row>
    <row r="155476" spans="12:13" x14ac:dyDescent="0.25">
      <c r="L155476" s="472"/>
      <c r="M155476" s="472"/>
    </row>
    <row r="155477" spans="12:13" x14ac:dyDescent="0.25">
      <c r="L155477" s="472"/>
      <c r="M155477" s="472"/>
    </row>
    <row r="155549" spans="12:13" x14ac:dyDescent="0.25">
      <c r="L155549" s="472"/>
      <c r="M155549" s="472"/>
    </row>
    <row r="155550" spans="12:13" x14ac:dyDescent="0.25">
      <c r="L155550" s="472"/>
      <c r="M155550" s="472"/>
    </row>
    <row r="155551" spans="12:13" x14ac:dyDescent="0.25">
      <c r="L155551" s="472"/>
      <c r="M155551" s="472"/>
    </row>
    <row r="155623" spans="12:13" x14ac:dyDescent="0.25">
      <c r="L155623" s="472"/>
      <c r="M155623" s="472"/>
    </row>
    <row r="155624" spans="12:13" x14ac:dyDescent="0.25">
      <c r="L155624" s="472"/>
      <c r="M155624" s="472"/>
    </row>
    <row r="155625" spans="12:13" x14ac:dyDescent="0.25">
      <c r="L155625" s="472"/>
      <c r="M155625" s="472"/>
    </row>
    <row r="155697" spans="12:13" x14ac:dyDescent="0.25">
      <c r="L155697" s="472"/>
      <c r="M155697" s="472"/>
    </row>
    <row r="155698" spans="12:13" x14ac:dyDescent="0.25">
      <c r="L155698" s="472"/>
      <c r="M155698" s="472"/>
    </row>
    <row r="155699" spans="12:13" x14ac:dyDescent="0.25">
      <c r="L155699" s="472"/>
      <c r="M155699" s="472"/>
    </row>
    <row r="155771" spans="12:13" x14ac:dyDescent="0.25">
      <c r="L155771" s="472"/>
      <c r="M155771" s="472"/>
    </row>
    <row r="155772" spans="12:13" x14ac:dyDescent="0.25">
      <c r="L155772" s="472"/>
      <c r="M155772" s="472"/>
    </row>
    <row r="155773" spans="12:13" x14ac:dyDescent="0.25">
      <c r="L155773" s="472"/>
      <c r="M155773" s="472"/>
    </row>
    <row r="155845" spans="12:13" x14ac:dyDescent="0.25">
      <c r="L155845" s="472"/>
      <c r="M155845" s="472"/>
    </row>
    <row r="155846" spans="12:13" x14ac:dyDescent="0.25">
      <c r="L155846" s="472"/>
      <c r="M155846" s="472"/>
    </row>
    <row r="155847" spans="12:13" x14ac:dyDescent="0.25">
      <c r="L155847" s="472"/>
      <c r="M155847" s="472"/>
    </row>
    <row r="155919" spans="12:13" x14ac:dyDescent="0.25">
      <c r="L155919" s="472"/>
      <c r="M155919" s="472"/>
    </row>
    <row r="155920" spans="12:13" x14ac:dyDescent="0.25">
      <c r="L155920" s="472"/>
      <c r="M155920" s="472"/>
    </row>
    <row r="155921" spans="12:13" x14ac:dyDescent="0.25">
      <c r="L155921" s="472"/>
      <c r="M155921" s="472"/>
    </row>
    <row r="155993" spans="12:13" x14ac:dyDescent="0.25">
      <c r="L155993" s="472"/>
      <c r="M155993" s="472"/>
    </row>
    <row r="155994" spans="12:13" x14ac:dyDescent="0.25">
      <c r="L155994" s="472"/>
      <c r="M155994" s="472"/>
    </row>
    <row r="155995" spans="12:13" x14ac:dyDescent="0.25">
      <c r="L155995" s="472"/>
      <c r="M155995" s="472"/>
    </row>
    <row r="156067" spans="12:13" x14ac:dyDescent="0.25">
      <c r="L156067" s="472"/>
      <c r="M156067" s="472"/>
    </row>
    <row r="156068" spans="12:13" x14ac:dyDescent="0.25">
      <c r="L156068" s="472"/>
      <c r="M156068" s="472"/>
    </row>
    <row r="156069" spans="12:13" x14ac:dyDescent="0.25">
      <c r="L156069" s="472"/>
      <c r="M156069" s="472"/>
    </row>
    <row r="156141" spans="12:13" x14ac:dyDescent="0.25">
      <c r="L156141" s="472"/>
      <c r="M156141" s="472"/>
    </row>
    <row r="156142" spans="12:13" x14ac:dyDescent="0.25">
      <c r="L156142" s="472"/>
      <c r="M156142" s="472"/>
    </row>
    <row r="156143" spans="12:13" x14ac:dyDescent="0.25">
      <c r="L156143" s="472"/>
      <c r="M156143" s="472"/>
    </row>
    <row r="156215" spans="12:13" x14ac:dyDescent="0.25">
      <c r="L156215" s="472"/>
      <c r="M156215" s="472"/>
    </row>
    <row r="156216" spans="12:13" x14ac:dyDescent="0.25">
      <c r="L156216" s="472"/>
      <c r="M156216" s="472"/>
    </row>
    <row r="156217" spans="12:13" x14ac:dyDescent="0.25">
      <c r="L156217" s="472"/>
      <c r="M156217" s="472"/>
    </row>
    <row r="156289" spans="12:13" x14ac:dyDescent="0.25">
      <c r="L156289" s="472"/>
      <c r="M156289" s="472"/>
    </row>
    <row r="156290" spans="12:13" x14ac:dyDescent="0.25">
      <c r="L156290" s="472"/>
      <c r="M156290" s="472"/>
    </row>
    <row r="156291" spans="12:13" x14ac:dyDescent="0.25">
      <c r="L156291" s="472"/>
      <c r="M156291" s="472"/>
    </row>
    <row r="156363" spans="12:13" x14ac:dyDescent="0.25">
      <c r="L156363" s="472"/>
      <c r="M156363" s="472"/>
    </row>
    <row r="156364" spans="12:13" x14ac:dyDescent="0.25">
      <c r="L156364" s="472"/>
      <c r="M156364" s="472"/>
    </row>
    <row r="156365" spans="12:13" x14ac:dyDescent="0.25">
      <c r="L156365" s="472"/>
      <c r="M156365" s="472"/>
    </row>
    <row r="156437" spans="12:13" x14ac:dyDescent="0.25">
      <c r="L156437" s="472"/>
      <c r="M156437" s="472"/>
    </row>
    <row r="156438" spans="12:13" x14ac:dyDescent="0.25">
      <c r="L156438" s="472"/>
      <c r="M156438" s="472"/>
    </row>
    <row r="156439" spans="12:13" x14ac:dyDescent="0.25">
      <c r="L156439" s="472"/>
      <c r="M156439" s="472"/>
    </row>
    <row r="156511" spans="12:13" x14ac:dyDescent="0.25">
      <c r="L156511" s="472"/>
      <c r="M156511" s="472"/>
    </row>
    <row r="156512" spans="12:13" x14ac:dyDescent="0.25">
      <c r="L156512" s="472"/>
      <c r="M156512" s="472"/>
    </row>
    <row r="156513" spans="12:13" x14ac:dyDescent="0.25">
      <c r="L156513" s="472"/>
      <c r="M156513" s="472"/>
    </row>
    <row r="156585" spans="12:13" x14ac:dyDescent="0.25">
      <c r="L156585" s="472"/>
      <c r="M156585" s="472"/>
    </row>
    <row r="156586" spans="12:13" x14ac:dyDescent="0.25">
      <c r="L156586" s="472"/>
      <c r="M156586" s="472"/>
    </row>
    <row r="156587" spans="12:13" x14ac:dyDescent="0.25">
      <c r="L156587" s="472"/>
      <c r="M156587" s="472"/>
    </row>
    <row r="156659" spans="12:13" x14ac:dyDescent="0.25">
      <c r="L156659" s="472"/>
      <c r="M156659" s="472"/>
    </row>
    <row r="156660" spans="12:13" x14ac:dyDescent="0.25">
      <c r="L156660" s="472"/>
      <c r="M156660" s="472"/>
    </row>
    <row r="156661" spans="12:13" x14ac:dyDescent="0.25">
      <c r="L156661" s="472"/>
      <c r="M156661" s="472"/>
    </row>
    <row r="156733" spans="12:13" x14ac:dyDescent="0.25">
      <c r="L156733" s="472"/>
      <c r="M156733" s="472"/>
    </row>
    <row r="156734" spans="12:13" x14ac:dyDescent="0.25">
      <c r="L156734" s="472"/>
      <c r="M156734" s="472"/>
    </row>
    <row r="156735" spans="12:13" x14ac:dyDescent="0.25">
      <c r="L156735" s="472"/>
      <c r="M156735" s="472"/>
    </row>
    <row r="156807" spans="12:13" x14ac:dyDescent="0.25">
      <c r="L156807" s="472"/>
      <c r="M156807" s="472"/>
    </row>
    <row r="156808" spans="12:13" x14ac:dyDescent="0.25">
      <c r="L156808" s="472"/>
      <c r="M156808" s="472"/>
    </row>
    <row r="156809" spans="12:13" x14ac:dyDescent="0.25">
      <c r="L156809" s="472"/>
      <c r="M156809" s="472"/>
    </row>
    <row r="156881" spans="12:13" x14ac:dyDescent="0.25">
      <c r="L156881" s="472"/>
      <c r="M156881" s="472"/>
    </row>
    <row r="156882" spans="12:13" x14ac:dyDescent="0.25">
      <c r="L156882" s="472"/>
      <c r="M156882" s="472"/>
    </row>
    <row r="156883" spans="12:13" x14ac:dyDescent="0.25">
      <c r="L156883" s="472"/>
      <c r="M156883" s="472"/>
    </row>
    <row r="156955" spans="12:13" x14ac:dyDescent="0.25">
      <c r="L156955" s="472"/>
      <c r="M156955" s="472"/>
    </row>
    <row r="156956" spans="12:13" x14ac:dyDescent="0.25">
      <c r="L156956" s="472"/>
      <c r="M156956" s="472"/>
    </row>
    <row r="156957" spans="12:13" x14ac:dyDescent="0.25">
      <c r="L156957" s="472"/>
      <c r="M156957" s="472"/>
    </row>
    <row r="157029" spans="12:13" x14ac:dyDescent="0.25">
      <c r="L157029" s="472"/>
      <c r="M157029" s="472"/>
    </row>
    <row r="157030" spans="12:13" x14ac:dyDescent="0.25">
      <c r="L157030" s="472"/>
      <c r="M157030" s="472"/>
    </row>
    <row r="157031" spans="12:13" x14ac:dyDescent="0.25">
      <c r="L157031" s="472"/>
      <c r="M157031" s="472"/>
    </row>
    <row r="157103" spans="12:13" x14ac:dyDescent="0.25">
      <c r="L157103" s="472"/>
      <c r="M157103" s="472"/>
    </row>
    <row r="157104" spans="12:13" x14ac:dyDescent="0.25">
      <c r="L157104" s="472"/>
      <c r="M157104" s="472"/>
    </row>
    <row r="157105" spans="12:13" x14ac:dyDescent="0.25">
      <c r="L157105" s="472"/>
      <c r="M157105" s="472"/>
    </row>
    <row r="157177" spans="12:13" x14ac:dyDescent="0.25">
      <c r="L157177" s="472"/>
      <c r="M157177" s="472"/>
    </row>
    <row r="157178" spans="12:13" x14ac:dyDescent="0.25">
      <c r="L157178" s="472"/>
      <c r="M157178" s="472"/>
    </row>
    <row r="157179" spans="12:13" x14ac:dyDescent="0.25">
      <c r="L157179" s="472"/>
      <c r="M157179" s="472"/>
    </row>
    <row r="157251" spans="12:13" x14ac:dyDescent="0.25">
      <c r="L157251" s="472"/>
      <c r="M157251" s="472"/>
    </row>
    <row r="157252" spans="12:13" x14ac:dyDescent="0.25">
      <c r="L157252" s="472"/>
      <c r="M157252" s="472"/>
    </row>
    <row r="157253" spans="12:13" x14ac:dyDescent="0.25">
      <c r="L157253" s="472"/>
      <c r="M157253" s="472"/>
    </row>
    <row r="157325" spans="12:13" x14ac:dyDescent="0.25">
      <c r="L157325" s="472"/>
      <c r="M157325" s="472"/>
    </row>
    <row r="157326" spans="12:13" x14ac:dyDescent="0.25">
      <c r="L157326" s="472"/>
      <c r="M157326" s="472"/>
    </row>
    <row r="157327" spans="12:13" x14ac:dyDescent="0.25">
      <c r="L157327" s="472"/>
      <c r="M157327" s="472"/>
    </row>
    <row r="157399" spans="12:13" x14ac:dyDescent="0.25">
      <c r="L157399" s="472"/>
      <c r="M157399" s="472"/>
    </row>
    <row r="157400" spans="12:13" x14ac:dyDescent="0.25">
      <c r="L157400" s="472"/>
      <c r="M157400" s="472"/>
    </row>
    <row r="157401" spans="12:13" x14ac:dyDescent="0.25">
      <c r="L157401" s="472"/>
      <c r="M157401" s="472"/>
    </row>
    <row r="157473" spans="12:13" x14ac:dyDescent="0.25">
      <c r="L157473" s="472"/>
      <c r="M157473" s="472"/>
    </row>
    <row r="157474" spans="12:13" x14ac:dyDescent="0.25">
      <c r="L157474" s="472"/>
      <c r="M157474" s="472"/>
    </row>
    <row r="157475" spans="12:13" x14ac:dyDescent="0.25">
      <c r="L157475" s="472"/>
      <c r="M157475" s="472"/>
    </row>
    <row r="157547" spans="12:13" x14ac:dyDescent="0.25">
      <c r="L157547" s="472"/>
      <c r="M157547" s="472"/>
    </row>
    <row r="157548" spans="12:13" x14ac:dyDescent="0.25">
      <c r="L157548" s="472"/>
      <c r="M157548" s="472"/>
    </row>
    <row r="157549" spans="12:13" x14ac:dyDescent="0.25">
      <c r="L157549" s="472"/>
      <c r="M157549" s="472"/>
    </row>
    <row r="157621" spans="12:13" x14ac:dyDescent="0.25">
      <c r="L157621" s="472"/>
      <c r="M157621" s="472"/>
    </row>
    <row r="157622" spans="12:13" x14ac:dyDescent="0.25">
      <c r="L157622" s="472"/>
      <c r="M157622" s="472"/>
    </row>
    <row r="157623" spans="12:13" x14ac:dyDescent="0.25">
      <c r="L157623" s="472"/>
      <c r="M157623" s="472"/>
    </row>
    <row r="157695" spans="12:13" x14ac:dyDescent="0.25">
      <c r="L157695" s="472"/>
      <c r="M157695" s="472"/>
    </row>
    <row r="157696" spans="12:13" x14ac:dyDescent="0.25">
      <c r="L157696" s="472"/>
      <c r="M157696" s="472"/>
    </row>
    <row r="157697" spans="12:13" x14ac:dyDescent="0.25">
      <c r="L157697" s="472"/>
      <c r="M157697" s="472"/>
    </row>
    <row r="157769" spans="12:13" x14ac:dyDescent="0.25">
      <c r="L157769" s="472"/>
      <c r="M157769" s="472"/>
    </row>
    <row r="157770" spans="12:13" x14ac:dyDescent="0.25">
      <c r="L157770" s="472"/>
      <c r="M157770" s="472"/>
    </row>
    <row r="157771" spans="12:13" x14ac:dyDescent="0.25">
      <c r="L157771" s="472"/>
      <c r="M157771" s="472"/>
    </row>
    <row r="157843" spans="12:13" x14ac:dyDescent="0.25">
      <c r="L157843" s="472"/>
      <c r="M157843" s="472"/>
    </row>
    <row r="157844" spans="12:13" x14ac:dyDescent="0.25">
      <c r="L157844" s="472"/>
      <c r="M157844" s="472"/>
    </row>
    <row r="157845" spans="12:13" x14ac:dyDescent="0.25">
      <c r="L157845" s="472"/>
      <c r="M157845" s="472"/>
    </row>
    <row r="157917" spans="12:13" x14ac:dyDescent="0.25">
      <c r="L157917" s="472"/>
      <c r="M157917" s="472"/>
    </row>
    <row r="157918" spans="12:13" x14ac:dyDescent="0.25">
      <c r="L157918" s="472"/>
      <c r="M157918" s="472"/>
    </row>
    <row r="157919" spans="12:13" x14ac:dyDescent="0.25">
      <c r="L157919" s="472"/>
      <c r="M157919" s="472"/>
    </row>
    <row r="157991" spans="12:13" x14ac:dyDescent="0.25">
      <c r="L157991" s="472"/>
      <c r="M157991" s="472"/>
    </row>
    <row r="157992" spans="12:13" x14ac:dyDescent="0.25">
      <c r="L157992" s="472"/>
      <c r="M157992" s="472"/>
    </row>
    <row r="157993" spans="12:13" x14ac:dyDescent="0.25">
      <c r="L157993" s="472"/>
      <c r="M157993" s="472"/>
    </row>
    <row r="158065" spans="12:13" x14ac:dyDescent="0.25">
      <c r="L158065" s="472"/>
      <c r="M158065" s="472"/>
    </row>
    <row r="158066" spans="12:13" x14ac:dyDescent="0.25">
      <c r="L158066" s="472"/>
      <c r="M158066" s="472"/>
    </row>
    <row r="158067" spans="12:13" x14ac:dyDescent="0.25">
      <c r="L158067" s="472"/>
      <c r="M158067" s="472"/>
    </row>
    <row r="158139" spans="12:13" x14ac:dyDescent="0.25">
      <c r="L158139" s="472"/>
      <c r="M158139" s="472"/>
    </row>
    <row r="158140" spans="12:13" x14ac:dyDescent="0.25">
      <c r="L158140" s="472"/>
      <c r="M158140" s="472"/>
    </row>
    <row r="158141" spans="12:13" x14ac:dyDescent="0.25">
      <c r="L158141" s="472"/>
      <c r="M158141" s="472"/>
    </row>
    <row r="158213" spans="12:13" x14ac:dyDescent="0.25">
      <c r="L158213" s="472"/>
      <c r="M158213" s="472"/>
    </row>
    <row r="158214" spans="12:13" x14ac:dyDescent="0.25">
      <c r="L158214" s="472"/>
      <c r="M158214" s="472"/>
    </row>
    <row r="158215" spans="12:13" x14ac:dyDescent="0.25">
      <c r="L158215" s="472"/>
      <c r="M158215" s="472"/>
    </row>
    <row r="158287" spans="12:13" x14ac:dyDescent="0.25">
      <c r="L158287" s="472"/>
      <c r="M158287" s="472"/>
    </row>
    <row r="158288" spans="12:13" x14ac:dyDescent="0.25">
      <c r="L158288" s="472"/>
      <c r="M158288" s="472"/>
    </row>
    <row r="158289" spans="12:13" x14ac:dyDescent="0.25">
      <c r="L158289" s="472"/>
      <c r="M158289" s="472"/>
    </row>
    <row r="158361" spans="12:13" x14ac:dyDescent="0.25">
      <c r="L158361" s="472"/>
      <c r="M158361" s="472"/>
    </row>
    <row r="158362" spans="12:13" x14ac:dyDescent="0.25">
      <c r="L158362" s="472"/>
      <c r="M158362" s="472"/>
    </row>
    <row r="158363" spans="12:13" x14ac:dyDescent="0.25">
      <c r="L158363" s="472"/>
      <c r="M158363" s="472"/>
    </row>
    <row r="158435" spans="12:13" x14ac:dyDescent="0.25">
      <c r="L158435" s="472"/>
      <c r="M158435" s="472"/>
    </row>
    <row r="158436" spans="12:13" x14ac:dyDescent="0.25">
      <c r="L158436" s="472"/>
      <c r="M158436" s="472"/>
    </row>
    <row r="158437" spans="12:13" x14ac:dyDescent="0.25">
      <c r="L158437" s="472"/>
      <c r="M158437" s="472"/>
    </row>
    <row r="158509" spans="12:13" x14ac:dyDescent="0.25">
      <c r="L158509" s="472"/>
      <c r="M158509" s="472"/>
    </row>
    <row r="158510" spans="12:13" x14ac:dyDescent="0.25">
      <c r="L158510" s="472"/>
      <c r="M158510" s="472"/>
    </row>
    <row r="158511" spans="12:13" x14ac:dyDescent="0.25">
      <c r="L158511" s="472"/>
      <c r="M158511" s="472"/>
    </row>
    <row r="158583" spans="12:13" x14ac:dyDescent="0.25">
      <c r="L158583" s="472"/>
      <c r="M158583" s="472"/>
    </row>
    <row r="158584" spans="12:13" x14ac:dyDescent="0.25">
      <c r="L158584" s="472"/>
      <c r="M158584" s="472"/>
    </row>
    <row r="158585" spans="12:13" x14ac:dyDescent="0.25">
      <c r="L158585" s="472"/>
      <c r="M158585" s="472"/>
    </row>
    <row r="158657" spans="12:13" x14ac:dyDescent="0.25">
      <c r="L158657" s="472"/>
      <c r="M158657" s="472"/>
    </row>
    <row r="158658" spans="12:13" x14ac:dyDescent="0.25">
      <c r="L158658" s="472"/>
      <c r="M158658" s="472"/>
    </row>
    <row r="158659" spans="12:13" x14ac:dyDescent="0.25">
      <c r="L158659" s="472"/>
      <c r="M158659" s="472"/>
    </row>
    <row r="158731" spans="12:13" x14ac:dyDescent="0.25">
      <c r="L158731" s="472"/>
      <c r="M158731" s="472"/>
    </row>
    <row r="158732" spans="12:13" x14ac:dyDescent="0.25">
      <c r="L158732" s="472"/>
      <c r="M158732" s="472"/>
    </row>
    <row r="158733" spans="12:13" x14ac:dyDescent="0.25">
      <c r="L158733" s="472"/>
      <c r="M158733" s="472"/>
    </row>
    <row r="158805" spans="12:13" x14ac:dyDescent="0.25">
      <c r="L158805" s="472"/>
      <c r="M158805" s="472"/>
    </row>
    <row r="158806" spans="12:13" x14ac:dyDescent="0.25">
      <c r="L158806" s="472"/>
      <c r="M158806" s="472"/>
    </row>
    <row r="158807" spans="12:13" x14ac:dyDescent="0.25">
      <c r="L158807" s="472"/>
      <c r="M158807" s="472"/>
    </row>
    <row r="158879" spans="12:13" x14ac:dyDescent="0.25">
      <c r="L158879" s="472"/>
      <c r="M158879" s="472"/>
    </row>
    <row r="158880" spans="12:13" x14ac:dyDescent="0.25">
      <c r="L158880" s="472"/>
      <c r="M158880" s="472"/>
    </row>
    <row r="158881" spans="12:13" x14ac:dyDescent="0.25">
      <c r="L158881" s="472"/>
      <c r="M158881" s="472"/>
    </row>
    <row r="158953" spans="12:13" x14ac:dyDescent="0.25">
      <c r="L158953" s="472"/>
      <c r="M158953" s="472"/>
    </row>
    <row r="158954" spans="12:13" x14ac:dyDescent="0.25">
      <c r="L158954" s="472"/>
      <c r="M158954" s="472"/>
    </row>
    <row r="158955" spans="12:13" x14ac:dyDescent="0.25">
      <c r="L158955" s="472"/>
      <c r="M158955" s="472"/>
    </row>
    <row r="159027" spans="12:13" x14ac:dyDescent="0.25">
      <c r="L159027" s="472"/>
      <c r="M159027" s="472"/>
    </row>
    <row r="159028" spans="12:13" x14ac:dyDescent="0.25">
      <c r="L159028" s="472"/>
      <c r="M159028" s="472"/>
    </row>
    <row r="159029" spans="12:13" x14ac:dyDescent="0.25">
      <c r="L159029" s="472"/>
      <c r="M159029" s="472"/>
    </row>
    <row r="159101" spans="12:13" x14ac:dyDescent="0.25">
      <c r="L159101" s="472"/>
      <c r="M159101" s="472"/>
    </row>
    <row r="159102" spans="12:13" x14ac:dyDescent="0.25">
      <c r="L159102" s="472"/>
      <c r="M159102" s="472"/>
    </row>
    <row r="159103" spans="12:13" x14ac:dyDescent="0.25">
      <c r="L159103" s="472"/>
      <c r="M159103" s="472"/>
    </row>
    <row r="159175" spans="12:13" x14ac:dyDescent="0.25">
      <c r="L159175" s="472"/>
      <c r="M159175" s="472"/>
    </row>
    <row r="159176" spans="12:13" x14ac:dyDescent="0.25">
      <c r="L159176" s="472"/>
      <c r="M159176" s="472"/>
    </row>
    <row r="159177" spans="12:13" x14ac:dyDescent="0.25">
      <c r="L159177" s="472"/>
      <c r="M159177" s="472"/>
    </row>
    <row r="159249" spans="12:13" x14ac:dyDescent="0.25">
      <c r="L159249" s="472"/>
      <c r="M159249" s="472"/>
    </row>
    <row r="159250" spans="12:13" x14ac:dyDescent="0.25">
      <c r="L159250" s="472"/>
      <c r="M159250" s="472"/>
    </row>
    <row r="159251" spans="12:13" x14ac:dyDescent="0.25">
      <c r="L159251" s="472"/>
      <c r="M159251" s="472"/>
    </row>
    <row r="159323" spans="12:13" x14ac:dyDescent="0.25">
      <c r="L159323" s="472"/>
      <c r="M159323" s="472"/>
    </row>
    <row r="159324" spans="12:13" x14ac:dyDescent="0.25">
      <c r="L159324" s="472"/>
      <c r="M159324" s="472"/>
    </row>
    <row r="159325" spans="12:13" x14ac:dyDescent="0.25">
      <c r="L159325" s="472"/>
      <c r="M159325" s="472"/>
    </row>
    <row r="159397" spans="12:13" x14ac:dyDescent="0.25">
      <c r="L159397" s="472"/>
      <c r="M159397" s="472"/>
    </row>
    <row r="159398" spans="12:13" x14ac:dyDescent="0.25">
      <c r="L159398" s="472"/>
      <c r="M159398" s="472"/>
    </row>
    <row r="159399" spans="12:13" x14ac:dyDescent="0.25">
      <c r="L159399" s="472"/>
      <c r="M159399" s="472"/>
    </row>
    <row r="159471" spans="12:13" x14ac:dyDescent="0.25">
      <c r="L159471" s="472"/>
      <c r="M159471" s="472"/>
    </row>
    <row r="159472" spans="12:13" x14ac:dyDescent="0.25">
      <c r="L159472" s="472"/>
      <c r="M159472" s="472"/>
    </row>
    <row r="159473" spans="12:13" x14ac:dyDescent="0.25">
      <c r="L159473" s="472"/>
      <c r="M159473" s="472"/>
    </row>
    <row r="159545" spans="12:13" x14ac:dyDescent="0.25">
      <c r="L159545" s="472"/>
      <c r="M159545" s="472"/>
    </row>
    <row r="159546" spans="12:13" x14ac:dyDescent="0.25">
      <c r="L159546" s="472"/>
      <c r="M159546" s="472"/>
    </row>
    <row r="159547" spans="12:13" x14ac:dyDescent="0.25">
      <c r="L159547" s="472"/>
      <c r="M159547" s="472"/>
    </row>
    <row r="159619" spans="12:13" x14ac:dyDescent="0.25">
      <c r="L159619" s="472"/>
      <c r="M159619" s="472"/>
    </row>
    <row r="159620" spans="12:13" x14ac:dyDescent="0.25">
      <c r="L159620" s="472"/>
      <c r="M159620" s="472"/>
    </row>
    <row r="159621" spans="12:13" x14ac:dyDescent="0.25">
      <c r="L159621" s="472"/>
      <c r="M159621" s="472"/>
    </row>
    <row r="159693" spans="12:13" x14ac:dyDescent="0.25">
      <c r="L159693" s="472"/>
      <c r="M159693" s="472"/>
    </row>
    <row r="159694" spans="12:13" x14ac:dyDescent="0.25">
      <c r="L159694" s="472"/>
      <c r="M159694" s="472"/>
    </row>
    <row r="159695" spans="12:13" x14ac:dyDescent="0.25">
      <c r="L159695" s="472"/>
      <c r="M159695" s="472"/>
    </row>
    <row r="159767" spans="12:13" x14ac:dyDescent="0.25">
      <c r="L159767" s="472"/>
      <c r="M159767" s="472"/>
    </row>
    <row r="159768" spans="12:13" x14ac:dyDescent="0.25">
      <c r="L159768" s="472"/>
      <c r="M159768" s="472"/>
    </row>
    <row r="159769" spans="12:13" x14ac:dyDescent="0.25">
      <c r="L159769" s="472"/>
      <c r="M159769" s="472"/>
    </row>
    <row r="159841" spans="12:13" x14ac:dyDescent="0.25">
      <c r="L159841" s="472"/>
      <c r="M159841" s="472"/>
    </row>
    <row r="159842" spans="12:13" x14ac:dyDescent="0.25">
      <c r="L159842" s="472"/>
      <c r="M159842" s="472"/>
    </row>
    <row r="159843" spans="12:13" x14ac:dyDescent="0.25">
      <c r="L159843" s="472"/>
      <c r="M159843" s="472"/>
    </row>
    <row r="159915" spans="12:13" x14ac:dyDescent="0.25">
      <c r="L159915" s="472"/>
      <c r="M159915" s="472"/>
    </row>
    <row r="159916" spans="12:13" x14ac:dyDescent="0.25">
      <c r="L159916" s="472"/>
      <c r="M159916" s="472"/>
    </row>
    <row r="159917" spans="12:13" x14ac:dyDescent="0.25">
      <c r="L159917" s="472"/>
      <c r="M159917" s="472"/>
    </row>
    <row r="159989" spans="12:13" x14ac:dyDescent="0.25">
      <c r="L159989" s="472"/>
      <c r="M159989" s="472"/>
    </row>
    <row r="159990" spans="12:13" x14ac:dyDescent="0.25">
      <c r="L159990" s="472"/>
      <c r="M159990" s="472"/>
    </row>
    <row r="159991" spans="12:13" x14ac:dyDescent="0.25">
      <c r="L159991" s="472"/>
      <c r="M159991" s="472"/>
    </row>
    <row r="160063" spans="12:13" x14ac:dyDescent="0.25">
      <c r="L160063" s="472"/>
      <c r="M160063" s="472"/>
    </row>
    <row r="160064" spans="12:13" x14ac:dyDescent="0.25">
      <c r="L160064" s="472"/>
      <c r="M160064" s="472"/>
    </row>
    <row r="160065" spans="12:13" x14ac:dyDescent="0.25">
      <c r="L160065" s="472"/>
      <c r="M160065" s="472"/>
    </row>
    <row r="160137" spans="12:13" x14ac:dyDescent="0.25">
      <c r="L160137" s="472"/>
      <c r="M160137" s="472"/>
    </row>
    <row r="160138" spans="12:13" x14ac:dyDescent="0.25">
      <c r="L160138" s="472"/>
      <c r="M160138" s="472"/>
    </row>
    <row r="160139" spans="12:13" x14ac:dyDescent="0.25">
      <c r="L160139" s="472"/>
      <c r="M160139" s="472"/>
    </row>
    <row r="160211" spans="12:13" x14ac:dyDescent="0.25">
      <c r="L160211" s="472"/>
      <c r="M160211" s="472"/>
    </row>
    <row r="160212" spans="12:13" x14ac:dyDescent="0.25">
      <c r="L160212" s="472"/>
      <c r="M160212" s="472"/>
    </row>
    <row r="160213" spans="12:13" x14ac:dyDescent="0.25">
      <c r="L160213" s="472"/>
      <c r="M160213" s="472"/>
    </row>
    <row r="160285" spans="12:13" x14ac:dyDescent="0.25">
      <c r="L160285" s="472"/>
      <c r="M160285" s="472"/>
    </row>
    <row r="160286" spans="12:13" x14ac:dyDescent="0.25">
      <c r="L160286" s="472"/>
      <c r="M160286" s="472"/>
    </row>
    <row r="160287" spans="12:13" x14ac:dyDescent="0.25">
      <c r="L160287" s="472"/>
      <c r="M160287" s="472"/>
    </row>
    <row r="160359" spans="12:13" x14ac:dyDescent="0.25">
      <c r="L160359" s="472"/>
      <c r="M160359" s="472"/>
    </row>
    <row r="160360" spans="12:13" x14ac:dyDescent="0.25">
      <c r="L160360" s="472"/>
      <c r="M160360" s="472"/>
    </row>
    <row r="160361" spans="12:13" x14ac:dyDescent="0.25">
      <c r="L160361" s="472"/>
      <c r="M160361" s="472"/>
    </row>
    <row r="160433" spans="12:13" x14ac:dyDescent="0.25">
      <c r="L160433" s="472"/>
      <c r="M160433" s="472"/>
    </row>
    <row r="160434" spans="12:13" x14ac:dyDescent="0.25">
      <c r="L160434" s="472"/>
      <c r="M160434" s="472"/>
    </row>
    <row r="160435" spans="12:13" x14ac:dyDescent="0.25">
      <c r="L160435" s="472"/>
      <c r="M160435" s="472"/>
    </row>
    <row r="160507" spans="12:13" x14ac:dyDescent="0.25">
      <c r="L160507" s="472"/>
      <c r="M160507" s="472"/>
    </row>
    <row r="160508" spans="12:13" x14ac:dyDescent="0.25">
      <c r="L160508" s="472"/>
      <c r="M160508" s="472"/>
    </row>
    <row r="160509" spans="12:13" x14ac:dyDescent="0.25">
      <c r="L160509" s="472"/>
      <c r="M160509" s="472"/>
    </row>
    <row r="160581" spans="12:13" x14ac:dyDescent="0.25">
      <c r="L160581" s="472"/>
      <c r="M160581" s="472"/>
    </row>
    <row r="160582" spans="12:13" x14ac:dyDescent="0.25">
      <c r="L160582" s="472"/>
      <c r="M160582" s="472"/>
    </row>
    <row r="160583" spans="12:13" x14ac:dyDescent="0.25">
      <c r="L160583" s="472"/>
      <c r="M160583" s="472"/>
    </row>
    <row r="160655" spans="12:13" x14ac:dyDescent="0.25">
      <c r="L160655" s="472"/>
      <c r="M160655" s="472"/>
    </row>
    <row r="160656" spans="12:13" x14ac:dyDescent="0.25">
      <c r="L160656" s="472"/>
      <c r="M160656" s="472"/>
    </row>
    <row r="160657" spans="12:13" x14ac:dyDescent="0.25">
      <c r="L160657" s="472"/>
      <c r="M160657" s="472"/>
    </row>
    <row r="160729" spans="12:13" x14ac:dyDescent="0.25">
      <c r="L160729" s="472"/>
      <c r="M160729" s="472"/>
    </row>
    <row r="160730" spans="12:13" x14ac:dyDescent="0.25">
      <c r="L160730" s="472"/>
      <c r="M160730" s="472"/>
    </row>
    <row r="160731" spans="12:13" x14ac:dyDescent="0.25">
      <c r="L160731" s="472"/>
      <c r="M160731" s="472"/>
    </row>
    <row r="160803" spans="12:13" x14ac:dyDescent="0.25">
      <c r="L160803" s="472"/>
      <c r="M160803" s="472"/>
    </row>
    <row r="160804" spans="12:13" x14ac:dyDescent="0.25">
      <c r="L160804" s="472"/>
      <c r="M160804" s="472"/>
    </row>
    <row r="160805" spans="12:13" x14ac:dyDescent="0.25">
      <c r="L160805" s="472"/>
      <c r="M160805" s="472"/>
    </row>
    <row r="160877" spans="12:13" x14ac:dyDescent="0.25">
      <c r="L160877" s="472"/>
      <c r="M160877" s="472"/>
    </row>
    <row r="160878" spans="12:13" x14ac:dyDescent="0.25">
      <c r="L160878" s="472"/>
      <c r="M160878" s="472"/>
    </row>
    <row r="160879" spans="12:13" x14ac:dyDescent="0.25">
      <c r="L160879" s="472"/>
      <c r="M160879" s="472"/>
    </row>
    <row r="160951" spans="12:13" x14ac:dyDescent="0.25">
      <c r="L160951" s="472"/>
      <c r="M160951" s="472"/>
    </row>
    <row r="160952" spans="12:13" x14ac:dyDescent="0.25">
      <c r="L160952" s="472"/>
      <c r="M160952" s="472"/>
    </row>
    <row r="160953" spans="12:13" x14ac:dyDescent="0.25">
      <c r="L160953" s="472"/>
      <c r="M160953" s="472"/>
    </row>
    <row r="161025" spans="12:13" x14ac:dyDescent="0.25">
      <c r="L161025" s="472"/>
      <c r="M161025" s="472"/>
    </row>
    <row r="161026" spans="12:13" x14ac:dyDescent="0.25">
      <c r="L161026" s="472"/>
      <c r="M161026" s="472"/>
    </row>
    <row r="161027" spans="12:13" x14ac:dyDescent="0.25">
      <c r="L161027" s="472"/>
      <c r="M161027" s="472"/>
    </row>
    <row r="161099" spans="12:13" x14ac:dyDescent="0.25">
      <c r="L161099" s="472"/>
      <c r="M161099" s="472"/>
    </row>
    <row r="161100" spans="12:13" x14ac:dyDescent="0.25">
      <c r="L161100" s="472"/>
      <c r="M161100" s="472"/>
    </row>
    <row r="161101" spans="12:13" x14ac:dyDescent="0.25">
      <c r="L161101" s="472"/>
      <c r="M161101" s="472"/>
    </row>
    <row r="161173" spans="12:13" x14ac:dyDescent="0.25">
      <c r="L161173" s="472"/>
      <c r="M161173" s="472"/>
    </row>
    <row r="161174" spans="12:13" x14ac:dyDescent="0.25">
      <c r="L161174" s="472"/>
      <c r="M161174" s="472"/>
    </row>
    <row r="161175" spans="12:13" x14ac:dyDescent="0.25">
      <c r="L161175" s="472"/>
      <c r="M161175" s="472"/>
    </row>
    <row r="161247" spans="12:13" x14ac:dyDescent="0.25">
      <c r="L161247" s="472"/>
      <c r="M161247" s="472"/>
    </row>
    <row r="161248" spans="12:13" x14ac:dyDescent="0.25">
      <c r="L161248" s="472"/>
      <c r="M161248" s="472"/>
    </row>
    <row r="161249" spans="12:13" x14ac:dyDescent="0.25">
      <c r="L161249" s="472"/>
      <c r="M161249" s="472"/>
    </row>
    <row r="161321" spans="12:13" x14ac:dyDescent="0.25">
      <c r="L161321" s="472"/>
      <c r="M161321" s="472"/>
    </row>
    <row r="161322" spans="12:13" x14ac:dyDescent="0.25">
      <c r="L161322" s="472"/>
      <c r="M161322" s="472"/>
    </row>
    <row r="161323" spans="12:13" x14ac:dyDescent="0.25">
      <c r="L161323" s="472"/>
      <c r="M161323" s="472"/>
    </row>
    <row r="161395" spans="12:13" x14ac:dyDescent="0.25">
      <c r="L161395" s="472"/>
      <c r="M161395" s="472"/>
    </row>
    <row r="161396" spans="12:13" x14ac:dyDescent="0.25">
      <c r="L161396" s="472"/>
      <c r="M161396" s="472"/>
    </row>
    <row r="161397" spans="12:13" x14ac:dyDescent="0.25">
      <c r="L161397" s="472"/>
      <c r="M161397" s="472"/>
    </row>
    <row r="161469" spans="12:13" x14ac:dyDescent="0.25">
      <c r="L161469" s="472"/>
      <c r="M161469" s="472"/>
    </row>
    <row r="161470" spans="12:13" x14ac:dyDescent="0.25">
      <c r="L161470" s="472"/>
      <c r="M161470" s="472"/>
    </row>
    <row r="161471" spans="12:13" x14ac:dyDescent="0.25">
      <c r="L161471" s="472"/>
      <c r="M161471" s="472"/>
    </row>
    <row r="161543" spans="12:13" x14ac:dyDescent="0.25">
      <c r="L161543" s="472"/>
      <c r="M161543" s="472"/>
    </row>
    <row r="161544" spans="12:13" x14ac:dyDescent="0.25">
      <c r="L161544" s="472"/>
      <c r="M161544" s="472"/>
    </row>
    <row r="161545" spans="12:13" x14ac:dyDescent="0.25">
      <c r="L161545" s="472"/>
      <c r="M161545" s="472"/>
    </row>
    <row r="161617" spans="12:13" x14ac:dyDescent="0.25">
      <c r="L161617" s="472"/>
      <c r="M161617" s="472"/>
    </row>
    <row r="161618" spans="12:13" x14ac:dyDescent="0.25">
      <c r="L161618" s="472"/>
      <c r="M161618" s="472"/>
    </row>
    <row r="161619" spans="12:13" x14ac:dyDescent="0.25">
      <c r="L161619" s="472"/>
      <c r="M161619" s="472"/>
    </row>
    <row r="161691" spans="12:13" x14ac:dyDescent="0.25">
      <c r="L161691" s="472"/>
      <c r="M161691" s="472"/>
    </row>
    <row r="161692" spans="12:13" x14ac:dyDescent="0.25">
      <c r="L161692" s="472"/>
      <c r="M161692" s="472"/>
    </row>
    <row r="161693" spans="12:13" x14ac:dyDescent="0.25">
      <c r="L161693" s="472"/>
      <c r="M161693" s="472"/>
    </row>
    <row r="161765" spans="12:13" x14ac:dyDescent="0.25">
      <c r="L161765" s="472"/>
      <c r="M161765" s="472"/>
    </row>
    <row r="161766" spans="12:13" x14ac:dyDescent="0.25">
      <c r="L161766" s="472"/>
      <c r="M161766" s="472"/>
    </row>
    <row r="161767" spans="12:13" x14ac:dyDescent="0.25">
      <c r="L161767" s="472"/>
      <c r="M161767" s="472"/>
    </row>
    <row r="161839" spans="12:13" x14ac:dyDescent="0.25">
      <c r="L161839" s="472"/>
      <c r="M161839" s="472"/>
    </row>
    <row r="161840" spans="12:13" x14ac:dyDescent="0.25">
      <c r="L161840" s="472"/>
      <c r="M161840" s="472"/>
    </row>
    <row r="161841" spans="12:13" x14ac:dyDescent="0.25">
      <c r="L161841" s="472"/>
      <c r="M161841" s="472"/>
    </row>
    <row r="161913" spans="12:13" x14ac:dyDescent="0.25">
      <c r="L161913" s="472"/>
      <c r="M161913" s="472"/>
    </row>
    <row r="161914" spans="12:13" x14ac:dyDescent="0.25">
      <c r="L161914" s="472"/>
      <c r="M161914" s="472"/>
    </row>
    <row r="161915" spans="12:13" x14ac:dyDescent="0.25">
      <c r="L161915" s="472"/>
      <c r="M161915" s="472"/>
    </row>
    <row r="161987" spans="12:13" x14ac:dyDescent="0.25">
      <c r="L161987" s="472"/>
      <c r="M161987" s="472"/>
    </row>
    <row r="161988" spans="12:13" x14ac:dyDescent="0.25">
      <c r="L161988" s="472"/>
      <c r="M161988" s="472"/>
    </row>
    <row r="161989" spans="12:13" x14ac:dyDescent="0.25">
      <c r="L161989" s="472"/>
      <c r="M161989" s="472"/>
    </row>
    <row r="162061" spans="12:13" x14ac:dyDescent="0.25">
      <c r="L162061" s="472"/>
      <c r="M162061" s="472"/>
    </row>
    <row r="162062" spans="12:13" x14ac:dyDescent="0.25">
      <c r="L162062" s="472"/>
      <c r="M162062" s="472"/>
    </row>
    <row r="162063" spans="12:13" x14ac:dyDescent="0.25">
      <c r="L162063" s="472"/>
      <c r="M162063" s="472"/>
    </row>
    <row r="162135" spans="12:13" x14ac:dyDescent="0.25">
      <c r="L162135" s="472"/>
      <c r="M162135" s="472"/>
    </row>
    <row r="162136" spans="12:13" x14ac:dyDescent="0.25">
      <c r="L162136" s="472"/>
      <c r="M162136" s="472"/>
    </row>
    <row r="162137" spans="12:13" x14ac:dyDescent="0.25">
      <c r="L162137" s="472"/>
      <c r="M162137" s="472"/>
    </row>
    <row r="162209" spans="12:13" x14ac:dyDescent="0.25">
      <c r="L162209" s="472"/>
      <c r="M162209" s="472"/>
    </row>
    <row r="162210" spans="12:13" x14ac:dyDescent="0.25">
      <c r="L162210" s="472"/>
      <c r="M162210" s="472"/>
    </row>
    <row r="162211" spans="12:13" x14ac:dyDescent="0.25">
      <c r="L162211" s="472"/>
      <c r="M162211" s="472"/>
    </row>
    <row r="162283" spans="12:13" x14ac:dyDescent="0.25">
      <c r="L162283" s="472"/>
      <c r="M162283" s="472"/>
    </row>
    <row r="162284" spans="12:13" x14ac:dyDescent="0.25">
      <c r="L162284" s="472"/>
      <c r="M162284" s="472"/>
    </row>
    <row r="162285" spans="12:13" x14ac:dyDescent="0.25">
      <c r="L162285" s="472"/>
      <c r="M162285" s="472"/>
    </row>
    <row r="162357" spans="12:13" x14ac:dyDescent="0.25">
      <c r="L162357" s="472"/>
      <c r="M162357" s="472"/>
    </row>
    <row r="162358" spans="12:13" x14ac:dyDescent="0.25">
      <c r="L162358" s="472"/>
      <c r="M162358" s="472"/>
    </row>
    <row r="162359" spans="12:13" x14ac:dyDescent="0.25">
      <c r="L162359" s="472"/>
      <c r="M162359" s="472"/>
    </row>
    <row r="162431" spans="12:13" x14ac:dyDescent="0.25">
      <c r="L162431" s="472"/>
      <c r="M162431" s="472"/>
    </row>
    <row r="162432" spans="12:13" x14ac:dyDescent="0.25">
      <c r="L162432" s="472"/>
      <c r="M162432" s="472"/>
    </row>
    <row r="162433" spans="12:13" x14ac:dyDescent="0.25">
      <c r="L162433" s="472"/>
      <c r="M162433" s="472"/>
    </row>
    <row r="162505" spans="12:13" x14ac:dyDescent="0.25">
      <c r="L162505" s="472"/>
      <c r="M162505" s="472"/>
    </row>
    <row r="162506" spans="12:13" x14ac:dyDescent="0.25">
      <c r="L162506" s="472"/>
      <c r="M162506" s="472"/>
    </row>
    <row r="162507" spans="12:13" x14ac:dyDescent="0.25">
      <c r="L162507" s="472"/>
      <c r="M162507" s="472"/>
    </row>
    <row r="162579" spans="12:13" x14ac:dyDescent="0.25">
      <c r="L162579" s="472"/>
      <c r="M162579" s="472"/>
    </row>
    <row r="162580" spans="12:13" x14ac:dyDescent="0.25">
      <c r="L162580" s="472"/>
      <c r="M162580" s="472"/>
    </row>
    <row r="162581" spans="12:13" x14ac:dyDescent="0.25">
      <c r="L162581" s="472"/>
      <c r="M162581" s="472"/>
    </row>
    <row r="162653" spans="12:13" x14ac:dyDescent="0.25">
      <c r="L162653" s="472"/>
      <c r="M162653" s="472"/>
    </row>
    <row r="162654" spans="12:13" x14ac:dyDescent="0.25">
      <c r="L162654" s="472"/>
      <c r="M162654" s="472"/>
    </row>
    <row r="162655" spans="12:13" x14ac:dyDescent="0.25">
      <c r="L162655" s="472"/>
      <c r="M162655" s="472"/>
    </row>
    <row r="162727" spans="12:13" x14ac:dyDescent="0.25">
      <c r="L162727" s="472"/>
      <c r="M162727" s="472"/>
    </row>
    <row r="162728" spans="12:13" x14ac:dyDescent="0.25">
      <c r="L162728" s="472"/>
      <c r="M162728" s="472"/>
    </row>
    <row r="162729" spans="12:13" x14ac:dyDescent="0.25">
      <c r="L162729" s="472"/>
      <c r="M162729" s="472"/>
    </row>
    <row r="162801" spans="12:13" x14ac:dyDescent="0.25">
      <c r="L162801" s="472"/>
      <c r="M162801" s="472"/>
    </row>
    <row r="162802" spans="12:13" x14ac:dyDescent="0.25">
      <c r="L162802" s="472"/>
      <c r="M162802" s="472"/>
    </row>
    <row r="162803" spans="12:13" x14ac:dyDescent="0.25">
      <c r="L162803" s="472"/>
      <c r="M162803" s="472"/>
    </row>
    <row r="162875" spans="12:13" x14ac:dyDescent="0.25">
      <c r="L162875" s="472"/>
      <c r="M162875" s="472"/>
    </row>
    <row r="162876" spans="12:13" x14ac:dyDescent="0.25">
      <c r="L162876" s="472"/>
      <c r="M162876" s="472"/>
    </row>
    <row r="162877" spans="12:13" x14ac:dyDescent="0.25">
      <c r="L162877" s="472"/>
      <c r="M162877" s="472"/>
    </row>
    <row r="162949" spans="12:13" x14ac:dyDescent="0.25">
      <c r="L162949" s="472"/>
      <c r="M162949" s="472"/>
    </row>
    <row r="162950" spans="12:13" x14ac:dyDescent="0.25">
      <c r="L162950" s="472"/>
      <c r="M162950" s="472"/>
    </row>
    <row r="162951" spans="12:13" x14ac:dyDescent="0.25">
      <c r="L162951" s="472"/>
      <c r="M162951" s="472"/>
    </row>
    <row r="163023" spans="12:13" x14ac:dyDescent="0.25">
      <c r="L163023" s="472"/>
      <c r="M163023" s="472"/>
    </row>
    <row r="163024" spans="12:13" x14ac:dyDescent="0.25">
      <c r="L163024" s="472"/>
      <c r="M163024" s="472"/>
    </row>
    <row r="163025" spans="12:13" x14ac:dyDescent="0.25">
      <c r="L163025" s="472"/>
      <c r="M163025" s="472"/>
    </row>
    <row r="163097" spans="12:13" x14ac:dyDescent="0.25">
      <c r="L163097" s="472"/>
      <c r="M163097" s="472"/>
    </row>
    <row r="163098" spans="12:13" x14ac:dyDescent="0.25">
      <c r="L163098" s="472"/>
      <c r="M163098" s="472"/>
    </row>
    <row r="163099" spans="12:13" x14ac:dyDescent="0.25">
      <c r="L163099" s="472"/>
      <c r="M163099" s="472"/>
    </row>
    <row r="163171" spans="12:13" x14ac:dyDescent="0.25">
      <c r="L163171" s="472"/>
      <c r="M163171" s="472"/>
    </row>
    <row r="163172" spans="12:13" x14ac:dyDescent="0.25">
      <c r="L163172" s="472"/>
      <c r="M163172" s="472"/>
    </row>
    <row r="163173" spans="12:13" x14ac:dyDescent="0.25">
      <c r="L163173" s="472"/>
      <c r="M163173" s="472"/>
    </row>
    <row r="163245" spans="12:13" x14ac:dyDescent="0.25">
      <c r="L163245" s="472"/>
      <c r="M163245" s="472"/>
    </row>
    <row r="163246" spans="12:13" x14ac:dyDescent="0.25">
      <c r="L163246" s="472"/>
      <c r="M163246" s="472"/>
    </row>
    <row r="163247" spans="12:13" x14ac:dyDescent="0.25">
      <c r="L163247" s="472"/>
      <c r="M163247" s="472"/>
    </row>
    <row r="163319" spans="12:13" x14ac:dyDescent="0.25">
      <c r="L163319" s="472"/>
      <c r="M163319" s="472"/>
    </row>
    <row r="163320" spans="12:13" x14ac:dyDescent="0.25">
      <c r="L163320" s="472"/>
      <c r="M163320" s="472"/>
    </row>
    <row r="163321" spans="12:13" x14ac:dyDescent="0.25">
      <c r="L163321" s="472"/>
      <c r="M163321" s="472"/>
    </row>
    <row r="163393" spans="12:13" x14ac:dyDescent="0.25">
      <c r="L163393" s="472"/>
      <c r="M163393" s="472"/>
    </row>
    <row r="163394" spans="12:13" x14ac:dyDescent="0.25">
      <c r="L163394" s="472"/>
      <c r="M163394" s="472"/>
    </row>
    <row r="163395" spans="12:13" x14ac:dyDescent="0.25">
      <c r="L163395" s="472"/>
      <c r="M163395" s="472"/>
    </row>
    <row r="163467" spans="12:13" x14ac:dyDescent="0.25">
      <c r="L163467" s="472"/>
      <c r="M163467" s="472"/>
    </row>
    <row r="163468" spans="12:13" x14ac:dyDescent="0.25">
      <c r="L163468" s="472"/>
      <c r="M163468" s="472"/>
    </row>
    <row r="163469" spans="12:13" x14ac:dyDescent="0.25">
      <c r="L163469" s="472"/>
      <c r="M163469" s="472"/>
    </row>
    <row r="163541" spans="12:13" x14ac:dyDescent="0.25">
      <c r="L163541" s="472"/>
      <c r="M163541" s="472"/>
    </row>
    <row r="163542" spans="12:13" x14ac:dyDescent="0.25">
      <c r="L163542" s="472"/>
      <c r="M163542" s="472"/>
    </row>
    <row r="163543" spans="12:13" x14ac:dyDescent="0.25">
      <c r="L163543" s="472"/>
      <c r="M163543" s="472"/>
    </row>
    <row r="163615" spans="12:13" x14ac:dyDescent="0.25">
      <c r="L163615" s="472"/>
      <c r="M163615" s="472"/>
    </row>
    <row r="163616" spans="12:13" x14ac:dyDescent="0.25">
      <c r="L163616" s="472"/>
      <c r="M163616" s="472"/>
    </row>
    <row r="163617" spans="12:13" x14ac:dyDescent="0.25">
      <c r="L163617" s="472"/>
      <c r="M163617" s="472"/>
    </row>
    <row r="163689" spans="12:13" x14ac:dyDescent="0.25">
      <c r="L163689" s="472"/>
      <c r="M163689" s="472"/>
    </row>
    <row r="163690" spans="12:13" x14ac:dyDescent="0.25">
      <c r="L163690" s="472"/>
      <c r="M163690" s="472"/>
    </row>
    <row r="163691" spans="12:13" x14ac:dyDescent="0.25">
      <c r="L163691" s="472"/>
      <c r="M163691" s="472"/>
    </row>
    <row r="163763" spans="12:13" x14ac:dyDescent="0.25">
      <c r="L163763" s="472"/>
      <c r="M163763" s="472"/>
    </row>
    <row r="163764" spans="12:13" x14ac:dyDescent="0.25">
      <c r="L163764" s="472"/>
      <c r="M163764" s="472"/>
    </row>
    <row r="163765" spans="12:13" x14ac:dyDescent="0.25">
      <c r="L163765" s="472"/>
      <c r="M163765" s="472"/>
    </row>
    <row r="163837" spans="12:13" x14ac:dyDescent="0.25">
      <c r="L163837" s="472"/>
      <c r="M163837" s="472"/>
    </row>
    <row r="163838" spans="12:13" x14ac:dyDescent="0.25">
      <c r="L163838" s="472"/>
      <c r="M163838" s="472"/>
    </row>
    <row r="163839" spans="12:13" x14ac:dyDescent="0.25">
      <c r="L163839" s="472"/>
      <c r="M163839" s="472"/>
    </row>
    <row r="163911" spans="12:13" x14ac:dyDescent="0.25">
      <c r="L163911" s="472"/>
      <c r="M163911" s="472"/>
    </row>
    <row r="163912" spans="12:13" x14ac:dyDescent="0.25">
      <c r="L163912" s="472"/>
      <c r="M163912" s="472"/>
    </row>
    <row r="163913" spans="12:13" x14ac:dyDescent="0.25">
      <c r="L163913" s="472"/>
      <c r="M163913" s="472"/>
    </row>
    <row r="163985" spans="12:13" x14ac:dyDescent="0.25">
      <c r="L163985" s="472"/>
      <c r="M163985" s="472"/>
    </row>
    <row r="163986" spans="12:13" x14ac:dyDescent="0.25">
      <c r="L163986" s="472"/>
      <c r="M163986" s="472"/>
    </row>
    <row r="163987" spans="12:13" x14ac:dyDescent="0.25">
      <c r="L163987" s="472"/>
      <c r="M163987" s="472"/>
    </row>
    <row r="164059" spans="12:13" x14ac:dyDescent="0.25">
      <c r="L164059" s="472"/>
      <c r="M164059" s="472"/>
    </row>
    <row r="164060" spans="12:13" x14ac:dyDescent="0.25">
      <c r="L164060" s="472"/>
      <c r="M164060" s="472"/>
    </row>
    <row r="164061" spans="12:13" x14ac:dyDescent="0.25">
      <c r="L164061" s="472"/>
      <c r="M164061" s="472"/>
    </row>
    <row r="164133" spans="12:13" x14ac:dyDescent="0.25">
      <c r="L164133" s="472"/>
      <c r="M164133" s="472"/>
    </row>
    <row r="164134" spans="12:13" x14ac:dyDescent="0.25">
      <c r="L164134" s="472"/>
      <c r="M164134" s="472"/>
    </row>
    <row r="164135" spans="12:13" x14ac:dyDescent="0.25">
      <c r="L164135" s="472"/>
      <c r="M164135" s="472"/>
    </row>
    <row r="164207" spans="12:13" x14ac:dyDescent="0.25">
      <c r="L164207" s="472"/>
      <c r="M164207" s="472"/>
    </row>
    <row r="164208" spans="12:13" x14ac:dyDescent="0.25">
      <c r="L164208" s="472"/>
      <c r="M164208" s="472"/>
    </row>
    <row r="164209" spans="12:13" x14ac:dyDescent="0.25">
      <c r="L164209" s="472"/>
      <c r="M164209" s="472"/>
    </row>
    <row r="164281" spans="12:13" x14ac:dyDescent="0.25">
      <c r="L164281" s="472"/>
      <c r="M164281" s="472"/>
    </row>
    <row r="164282" spans="12:13" x14ac:dyDescent="0.25">
      <c r="L164282" s="472"/>
      <c r="M164282" s="472"/>
    </row>
    <row r="164283" spans="12:13" x14ac:dyDescent="0.25">
      <c r="L164283" s="472"/>
      <c r="M164283" s="472"/>
    </row>
    <row r="164355" spans="12:13" x14ac:dyDescent="0.25">
      <c r="L164355" s="472"/>
      <c r="M164355" s="472"/>
    </row>
    <row r="164356" spans="12:13" x14ac:dyDescent="0.25">
      <c r="L164356" s="472"/>
      <c r="M164356" s="472"/>
    </row>
    <row r="164357" spans="12:13" x14ac:dyDescent="0.25">
      <c r="L164357" s="472"/>
      <c r="M164357" s="472"/>
    </row>
    <row r="164429" spans="12:13" x14ac:dyDescent="0.25">
      <c r="L164429" s="472"/>
      <c r="M164429" s="472"/>
    </row>
    <row r="164430" spans="12:13" x14ac:dyDescent="0.25">
      <c r="L164430" s="472"/>
      <c r="M164430" s="472"/>
    </row>
    <row r="164431" spans="12:13" x14ac:dyDescent="0.25">
      <c r="L164431" s="472"/>
      <c r="M164431" s="472"/>
    </row>
    <row r="164503" spans="12:13" x14ac:dyDescent="0.25">
      <c r="L164503" s="472"/>
      <c r="M164503" s="472"/>
    </row>
    <row r="164504" spans="12:13" x14ac:dyDescent="0.25">
      <c r="L164504" s="472"/>
      <c r="M164504" s="472"/>
    </row>
    <row r="164505" spans="12:13" x14ac:dyDescent="0.25">
      <c r="L164505" s="472"/>
      <c r="M164505" s="472"/>
    </row>
    <row r="164577" spans="12:13" x14ac:dyDescent="0.25">
      <c r="L164577" s="472"/>
      <c r="M164577" s="472"/>
    </row>
    <row r="164578" spans="12:13" x14ac:dyDescent="0.25">
      <c r="L164578" s="472"/>
      <c r="M164578" s="472"/>
    </row>
    <row r="164579" spans="12:13" x14ac:dyDescent="0.25">
      <c r="L164579" s="472"/>
      <c r="M164579" s="472"/>
    </row>
    <row r="164651" spans="12:13" x14ac:dyDescent="0.25">
      <c r="L164651" s="472"/>
      <c r="M164651" s="472"/>
    </row>
    <row r="164652" spans="12:13" x14ac:dyDescent="0.25">
      <c r="L164652" s="472"/>
      <c r="M164652" s="472"/>
    </row>
    <row r="164653" spans="12:13" x14ac:dyDescent="0.25">
      <c r="L164653" s="472"/>
      <c r="M164653" s="472"/>
    </row>
    <row r="164725" spans="12:13" x14ac:dyDescent="0.25">
      <c r="L164725" s="472"/>
      <c r="M164725" s="472"/>
    </row>
    <row r="164726" spans="12:13" x14ac:dyDescent="0.25">
      <c r="L164726" s="472"/>
      <c r="M164726" s="472"/>
    </row>
    <row r="164727" spans="12:13" x14ac:dyDescent="0.25">
      <c r="L164727" s="472"/>
      <c r="M164727" s="472"/>
    </row>
    <row r="164799" spans="12:13" x14ac:dyDescent="0.25">
      <c r="L164799" s="472"/>
      <c r="M164799" s="472"/>
    </row>
    <row r="164800" spans="12:13" x14ac:dyDescent="0.25">
      <c r="L164800" s="472"/>
      <c r="M164800" s="472"/>
    </row>
    <row r="164801" spans="12:13" x14ac:dyDescent="0.25">
      <c r="L164801" s="472"/>
      <c r="M164801" s="472"/>
    </row>
    <row r="164873" spans="12:13" x14ac:dyDescent="0.25">
      <c r="L164873" s="472"/>
      <c r="M164873" s="472"/>
    </row>
    <row r="164874" spans="12:13" x14ac:dyDescent="0.25">
      <c r="L164874" s="472"/>
      <c r="M164874" s="472"/>
    </row>
    <row r="164875" spans="12:13" x14ac:dyDescent="0.25">
      <c r="L164875" s="472"/>
      <c r="M164875" s="472"/>
    </row>
    <row r="164947" spans="12:13" x14ac:dyDescent="0.25">
      <c r="L164947" s="472"/>
      <c r="M164947" s="472"/>
    </row>
    <row r="164948" spans="12:13" x14ac:dyDescent="0.25">
      <c r="L164948" s="472"/>
      <c r="M164948" s="472"/>
    </row>
    <row r="164949" spans="12:13" x14ac:dyDescent="0.25">
      <c r="L164949" s="472"/>
      <c r="M164949" s="472"/>
    </row>
    <row r="165021" spans="12:13" x14ac:dyDescent="0.25">
      <c r="L165021" s="472"/>
      <c r="M165021" s="472"/>
    </row>
    <row r="165022" spans="12:13" x14ac:dyDescent="0.25">
      <c r="L165022" s="472"/>
      <c r="M165022" s="472"/>
    </row>
    <row r="165023" spans="12:13" x14ac:dyDescent="0.25">
      <c r="L165023" s="472"/>
      <c r="M165023" s="472"/>
    </row>
    <row r="165095" spans="12:13" x14ac:dyDescent="0.25">
      <c r="L165095" s="472"/>
      <c r="M165095" s="472"/>
    </row>
    <row r="165096" spans="12:13" x14ac:dyDescent="0.25">
      <c r="L165096" s="472"/>
      <c r="M165096" s="472"/>
    </row>
    <row r="165097" spans="12:13" x14ac:dyDescent="0.25">
      <c r="L165097" s="472"/>
      <c r="M165097" s="472"/>
    </row>
    <row r="165169" spans="12:13" x14ac:dyDescent="0.25">
      <c r="L165169" s="472"/>
      <c r="M165169" s="472"/>
    </row>
    <row r="165170" spans="12:13" x14ac:dyDescent="0.25">
      <c r="L165170" s="472"/>
      <c r="M165170" s="472"/>
    </row>
    <row r="165171" spans="12:13" x14ac:dyDescent="0.25">
      <c r="L165171" s="472"/>
      <c r="M165171" s="472"/>
    </row>
    <row r="165243" spans="12:13" x14ac:dyDescent="0.25">
      <c r="L165243" s="472"/>
      <c r="M165243" s="472"/>
    </row>
    <row r="165244" spans="12:13" x14ac:dyDescent="0.25">
      <c r="L165244" s="472"/>
      <c r="M165244" s="472"/>
    </row>
    <row r="165245" spans="12:13" x14ac:dyDescent="0.25">
      <c r="L165245" s="472"/>
      <c r="M165245" s="472"/>
    </row>
    <row r="165317" spans="12:13" x14ac:dyDescent="0.25">
      <c r="L165317" s="472"/>
      <c r="M165317" s="472"/>
    </row>
    <row r="165318" spans="12:13" x14ac:dyDescent="0.25">
      <c r="L165318" s="472"/>
      <c r="M165318" s="472"/>
    </row>
    <row r="165319" spans="12:13" x14ac:dyDescent="0.25">
      <c r="L165319" s="472"/>
      <c r="M165319" s="472"/>
    </row>
    <row r="165391" spans="12:13" x14ac:dyDescent="0.25">
      <c r="L165391" s="472"/>
      <c r="M165391" s="472"/>
    </row>
    <row r="165392" spans="12:13" x14ac:dyDescent="0.25">
      <c r="L165392" s="472"/>
      <c r="M165392" s="472"/>
    </row>
    <row r="165393" spans="12:13" x14ac:dyDescent="0.25">
      <c r="L165393" s="472"/>
      <c r="M165393" s="472"/>
    </row>
    <row r="165465" spans="12:13" x14ac:dyDescent="0.25">
      <c r="L165465" s="472"/>
      <c r="M165465" s="472"/>
    </row>
    <row r="165466" spans="12:13" x14ac:dyDescent="0.25">
      <c r="L165466" s="472"/>
      <c r="M165466" s="472"/>
    </row>
    <row r="165467" spans="12:13" x14ac:dyDescent="0.25">
      <c r="L165467" s="472"/>
      <c r="M165467" s="472"/>
    </row>
    <row r="165539" spans="12:13" x14ac:dyDescent="0.25">
      <c r="L165539" s="472"/>
      <c r="M165539" s="472"/>
    </row>
    <row r="165540" spans="12:13" x14ac:dyDescent="0.25">
      <c r="L165540" s="472"/>
      <c r="M165540" s="472"/>
    </row>
    <row r="165541" spans="12:13" x14ac:dyDescent="0.25">
      <c r="L165541" s="472"/>
      <c r="M165541" s="472"/>
    </row>
    <row r="165613" spans="12:13" x14ac:dyDescent="0.25">
      <c r="L165613" s="472"/>
      <c r="M165613" s="472"/>
    </row>
    <row r="165614" spans="12:13" x14ac:dyDescent="0.25">
      <c r="L165614" s="472"/>
      <c r="M165614" s="472"/>
    </row>
    <row r="165615" spans="12:13" x14ac:dyDescent="0.25">
      <c r="L165615" s="472"/>
      <c r="M165615" s="472"/>
    </row>
    <row r="165687" spans="12:13" x14ac:dyDescent="0.25">
      <c r="L165687" s="472"/>
      <c r="M165687" s="472"/>
    </row>
    <row r="165688" spans="12:13" x14ac:dyDescent="0.25">
      <c r="L165688" s="472"/>
      <c r="M165688" s="472"/>
    </row>
    <row r="165689" spans="12:13" x14ac:dyDescent="0.25">
      <c r="L165689" s="472"/>
      <c r="M165689" s="472"/>
    </row>
    <row r="165761" spans="12:13" x14ac:dyDescent="0.25">
      <c r="L165761" s="472"/>
      <c r="M165761" s="472"/>
    </row>
    <row r="165762" spans="12:13" x14ac:dyDescent="0.25">
      <c r="L165762" s="472"/>
      <c r="M165762" s="472"/>
    </row>
    <row r="165763" spans="12:13" x14ac:dyDescent="0.25">
      <c r="L165763" s="472"/>
      <c r="M165763" s="472"/>
    </row>
    <row r="165835" spans="12:13" x14ac:dyDescent="0.25">
      <c r="L165835" s="472"/>
      <c r="M165835" s="472"/>
    </row>
    <row r="165836" spans="12:13" x14ac:dyDescent="0.25">
      <c r="L165836" s="472"/>
      <c r="M165836" s="472"/>
    </row>
    <row r="165837" spans="12:13" x14ac:dyDescent="0.25">
      <c r="L165837" s="472"/>
      <c r="M165837" s="472"/>
    </row>
    <row r="165909" spans="12:13" x14ac:dyDescent="0.25">
      <c r="L165909" s="472"/>
      <c r="M165909" s="472"/>
    </row>
    <row r="165910" spans="12:13" x14ac:dyDescent="0.25">
      <c r="L165910" s="472"/>
      <c r="M165910" s="472"/>
    </row>
    <row r="165911" spans="12:13" x14ac:dyDescent="0.25">
      <c r="L165911" s="472"/>
      <c r="M165911" s="472"/>
    </row>
    <row r="165983" spans="12:13" x14ac:dyDescent="0.25">
      <c r="L165983" s="472"/>
      <c r="M165983" s="472"/>
    </row>
    <row r="165984" spans="12:13" x14ac:dyDescent="0.25">
      <c r="L165984" s="472"/>
      <c r="M165984" s="472"/>
    </row>
    <row r="165985" spans="12:13" x14ac:dyDescent="0.25">
      <c r="L165985" s="472"/>
      <c r="M165985" s="472"/>
    </row>
    <row r="166057" spans="12:13" x14ac:dyDescent="0.25">
      <c r="L166057" s="472"/>
      <c r="M166057" s="472"/>
    </row>
    <row r="166058" spans="12:13" x14ac:dyDescent="0.25">
      <c r="L166058" s="472"/>
      <c r="M166058" s="472"/>
    </row>
    <row r="166059" spans="12:13" x14ac:dyDescent="0.25">
      <c r="L166059" s="472"/>
      <c r="M166059" s="472"/>
    </row>
    <row r="166131" spans="12:13" x14ac:dyDescent="0.25">
      <c r="L166131" s="472"/>
      <c r="M166131" s="472"/>
    </row>
    <row r="166132" spans="12:13" x14ac:dyDescent="0.25">
      <c r="L166132" s="472"/>
      <c r="M166132" s="472"/>
    </row>
    <row r="166133" spans="12:13" x14ac:dyDescent="0.25">
      <c r="L166133" s="472"/>
      <c r="M166133" s="472"/>
    </row>
    <row r="166205" spans="12:13" x14ac:dyDescent="0.25">
      <c r="L166205" s="472"/>
      <c r="M166205" s="472"/>
    </row>
    <row r="166206" spans="12:13" x14ac:dyDescent="0.25">
      <c r="L166206" s="472"/>
      <c r="M166206" s="472"/>
    </row>
    <row r="166207" spans="12:13" x14ac:dyDescent="0.25">
      <c r="L166207" s="472"/>
      <c r="M166207" s="472"/>
    </row>
    <row r="166279" spans="12:13" x14ac:dyDescent="0.25">
      <c r="L166279" s="472"/>
      <c r="M166279" s="472"/>
    </row>
    <row r="166280" spans="12:13" x14ac:dyDescent="0.25">
      <c r="L166280" s="472"/>
      <c r="M166280" s="472"/>
    </row>
    <row r="166281" spans="12:13" x14ac:dyDescent="0.25">
      <c r="L166281" s="472"/>
      <c r="M166281" s="472"/>
    </row>
    <row r="166353" spans="12:13" x14ac:dyDescent="0.25">
      <c r="L166353" s="472"/>
      <c r="M166353" s="472"/>
    </row>
    <row r="166354" spans="12:13" x14ac:dyDescent="0.25">
      <c r="L166354" s="472"/>
      <c r="M166354" s="472"/>
    </row>
    <row r="166355" spans="12:13" x14ac:dyDescent="0.25">
      <c r="L166355" s="472"/>
      <c r="M166355" s="472"/>
    </row>
    <row r="166427" spans="12:13" x14ac:dyDescent="0.25">
      <c r="L166427" s="472"/>
      <c r="M166427" s="472"/>
    </row>
    <row r="166428" spans="12:13" x14ac:dyDescent="0.25">
      <c r="L166428" s="472"/>
      <c r="M166428" s="472"/>
    </row>
    <row r="166429" spans="12:13" x14ac:dyDescent="0.25">
      <c r="L166429" s="472"/>
      <c r="M166429" s="472"/>
    </row>
    <row r="166501" spans="12:13" x14ac:dyDescent="0.25">
      <c r="L166501" s="472"/>
      <c r="M166501" s="472"/>
    </row>
    <row r="166502" spans="12:13" x14ac:dyDescent="0.25">
      <c r="L166502" s="472"/>
      <c r="M166502" s="472"/>
    </row>
    <row r="166503" spans="12:13" x14ac:dyDescent="0.25">
      <c r="L166503" s="472"/>
      <c r="M166503" s="472"/>
    </row>
    <row r="166575" spans="12:13" x14ac:dyDescent="0.25">
      <c r="L166575" s="472"/>
      <c r="M166575" s="472"/>
    </row>
    <row r="166576" spans="12:13" x14ac:dyDescent="0.25">
      <c r="L166576" s="472"/>
      <c r="M166576" s="472"/>
    </row>
    <row r="166577" spans="12:13" x14ac:dyDescent="0.25">
      <c r="L166577" s="472"/>
      <c r="M166577" s="472"/>
    </row>
    <row r="166649" spans="12:13" x14ac:dyDescent="0.25">
      <c r="L166649" s="472"/>
      <c r="M166649" s="472"/>
    </row>
    <row r="166650" spans="12:13" x14ac:dyDescent="0.25">
      <c r="L166650" s="472"/>
      <c r="M166650" s="472"/>
    </row>
    <row r="166651" spans="12:13" x14ac:dyDescent="0.25">
      <c r="L166651" s="472"/>
      <c r="M166651" s="472"/>
    </row>
    <row r="166723" spans="12:13" x14ac:dyDescent="0.25">
      <c r="L166723" s="472"/>
      <c r="M166723" s="472"/>
    </row>
    <row r="166724" spans="12:13" x14ac:dyDescent="0.25">
      <c r="L166724" s="472"/>
      <c r="M166724" s="472"/>
    </row>
    <row r="166725" spans="12:13" x14ac:dyDescent="0.25">
      <c r="L166725" s="472"/>
      <c r="M166725" s="472"/>
    </row>
    <row r="166797" spans="12:13" x14ac:dyDescent="0.25">
      <c r="L166797" s="472"/>
      <c r="M166797" s="472"/>
    </row>
    <row r="166798" spans="12:13" x14ac:dyDescent="0.25">
      <c r="L166798" s="472"/>
      <c r="M166798" s="472"/>
    </row>
    <row r="166799" spans="12:13" x14ac:dyDescent="0.25">
      <c r="L166799" s="472"/>
      <c r="M166799" s="472"/>
    </row>
    <row r="166871" spans="12:13" x14ac:dyDescent="0.25">
      <c r="L166871" s="472"/>
      <c r="M166871" s="472"/>
    </row>
    <row r="166872" spans="12:13" x14ac:dyDescent="0.25">
      <c r="L166872" s="472"/>
      <c r="M166872" s="472"/>
    </row>
    <row r="166873" spans="12:13" x14ac:dyDescent="0.25">
      <c r="L166873" s="472"/>
      <c r="M166873" s="472"/>
    </row>
    <row r="166945" spans="12:13" x14ac:dyDescent="0.25">
      <c r="L166945" s="472"/>
      <c r="M166945" s="472"/>
    </row>
    <row r="166946" spans="12:13" x14ac:dyDescent="0.25">
      <c r="L166946" s="472"/>
      <c r="M166946" s="472"/>
    </row>
    <row r="166947" spans="12:13" x14ac:dyDescent="0.25">
      <c r="L166947" s="472"/>
      <c r="M166947" s="472"/>
    </row>
    <row r="167019" spans="12:13" x14ac:dyDescent="0.25">
      <c r="L167019" s="472"/>
      <c r="M167019" s="472"/>
    </row>
    <row r="167020" spans="12:13" x14ac:dyDescent="0.25">
      <c r="L167020" s="472"/>
      <c r="M167020" s="472"/>
    </row>
    <row r="167021" spans="12:13" x14ac:dyDescent="0.25">
      <c r="L167021" s="472"/>
      <c r="M167021" s="472"/>
    </row>
    <row r="167093" spans="12:13" x14ac:dyDescent="0.25">
      <c r="L167093" s="472"/>
      <c r="M167093" s="472"/>
    </row>
    <row r="167094" spans="12:13" x14ac:dyDescent="0.25">
      <c r="L167094" s="472"/>
      <c r="M167094" s="472"/>
    </row>
    <row r="167095" spans="12:13" x14ac:dyDescent="0.25">
      <c r="L167095" s="472"/>
      <c r="M167095" s="472"/>
    </row>
    <row r="167167" spans="12:13" x14ac:dyDescent="0.25">
      <c r="L167167" s="472"/>
      <c r="M167167" s="472"/>
    </row>
    <row r="167168" spans="12:13" x14ac:dyDescent="0.25">
      <c r="L167168" s="472"/>
      <c r="M167168" s="472"/>
    </row>
    <row r="167169" spans="12:13" x14ac:dyDescent="0.25">
      <c r="L167169" s="472"/>
      <c r="M167169" s="472"/>
    </row>
    <row r="167241" spans="12:13" x14ac:dyDescent="0.25">
      <c r="L167241" s="472"/>
      <c r="M167241" s="472"/>
    </row>
    <row r="167242" spans="12:13" x14ac:dyDescent="0.25">
      <c r="L167242" s="472"/>
      <c r="M167242" s="472"/>
    </row>
    <row r="167243" spans="12:13" x14ac:dyDescent="0.25">
      <c r="L167243" s="472"/>
      <c r="M167243" s="472"/>
    </row>
    <row r="167315" spans="12:13" x14ac:dyDescent="0.25">
      <c r="L167315" s="472"/>
      <c r="M167315" s="472"/>
    </row>
    <row r="167316" spans="12:13" x14ac:dyDescent="0.25">
      <c r="L167316" s="472"/>
      <c r="M167316" s="472"/>
    </row>
    <row r="167317" spans="12:13" x14ac:dyDescent="0.25">
      <c r="L167317" s="472"/>
      <c r="M167317" s="472"/>
    </row>
    <row r="167389" spans="12:13" x14ac:dyDescent="0.25">
      <c r="L167389" s="472"/>
      <c r="M167389" s="472"/>
    </row>
    <row r="167390" spans="12:13" x14ac:dyDescent="0.25">
      <c r="L167390" s="472"/>
      <c r="M167390" s="472"/>
    </row>
    <row r="167391" spans="12:13" x14ac:dyDescent="0.25">
      <c r="L167391" s="472"/>
      <c r="M167391" s="472"/>
    </row>
    <row r="167463" spans="12:13" x14ac:dyDescent="0.25">
      <c r="L167463" s="472"/>
      <c r="M167463" s="472"/>
    </row>
    <row r="167464" spans="12:13" x14ac:dyDescent="0.25">
      <c r="L167464" s="472"/>
      <c r="M167464" s="472"/>
    </row>
    <row r="167465" spans="12:13" x14ac:dyDescent="0.25">
      <c r="L167465" s="472"/>
      <c r="M167465" s="472"/>
    </row>
    <row r="167537" spans="12:13" x14ac:dyDescent="0.25">
      <c r="L167537" s="472"/>
      <c r="M167537" s="472"/>
    </row>
    <row r="167538" spans="12:13" x14ac:dyDescent="0.25">
      <c r="L167538" s="472"/>
      <c r="M167538" s="472"/>
    </row>
    <row r="167539" spans="12:13" x14ac:dyDescent="0.25">
      <c r="L167539" s="472"/>
      <c r="M167539" s="472"/>
    </row>
    <row r="167611" spans="12:13" x14ac:dyDescent="0.25">
      <c r="L167611" s="472"/>
      <c r="M167611" s="472"/>
    </row>
    <row r="167612" spans="12:13" x14ac:dyDescent="0.25">
      <c r="L167612" s="472"/>
      <c r="M167612" s="472"/>
    </row>
    <row r="167613" spans="12:13" x14ac:dyDescent="0.25">
      <c r="L167613" s="472"/>
      <c r="M167613" s="472"/>
    </row>
    <row r="167685" spans="12:13" x14ac:dyDescent="0.25">
      <c r="L167685" s="472"/>
      <c r="M167685" s="472"/>
    </row>
    <row r="167686" spans="12:13" x14ac:dyDescent="0.25">
      <c r="L167686" s="472"/>
      <c r="M167686" s="472"/>
    </row>
    <row r="167687" spans="12:13" x14ac:dyDescent="0.25">
      <c r="L167687" s="472"/>
      <c r="M167687" s="472"/>
    </row>
    <row r="167759" spans="12:13" x14ac:dyDescent="0.25">
      <c r="L167759" s="472"/>
      <c r="M167759" s="472"/>
    </row>
    <row r="167760" spans="12:13" x14ac:dyDescent="0.25">
      <c r="L167760" s="472"/>
      <c r="M167760" s="472"/>
    </row>
    <row r="167761" spans="12:13" x14ac:dyDescent="0.25">
      <c r="L167761" s="472"/>
      <c r="M167761" s="472"/>
    </row>
    <row r="167833" spans="12:13" x14ac:dyDescent="0.25">
      <c r="L167833" s="472"/>
      <c r="M167833" s="472"/>
    </row>
    <row r="167834" spans="12:13" x14ac:dyDescent="0.25">
      <c r="L167834" s="472"/>
      <c r="M167834" s="472"/>
    </row>
    <row r="167835" spans="12:13" x14ac:dyDescent="0.25">
      <c r="L167835" s="472"/>
      <c r="M167835" s="472"/>
    </row>
    <row r="167907" spans="12:13" x14ac:dyDescent="0.25">
      <c r="L167907" s="472"/>
      <c r="M167907" s="472"/>
    </row>
    <row r="167908" spans="12:13" x14ac:dyDescent="0.25">
      <c r="L167908" s="472"/>
      <c r="M167908" s="472"/>
    </row>
    <row r="167909" spans="12:13" x14ac:dyDescent="0.25">
      <c r="L167909" s="472"/>
      <c r="M167909" s="472"/>
    </row>
    <row r="167981" spans="12:13" x14ac:dyDescent="0.25">
      <c r="L167981" s="472"/>
      <c r="M167981" s="472"/>
    </row>
    <row r="167982" spans="12:13" x14ac:dyDescent="0.25">
      <c r="L167982" s="472"/>
      <c r="M167982" s="472"/>
    </row>
    <row r="167983" spans="12:13" x14ac:dyDescent="0.25">
      <c r="L167983" s="472"/>
      <c r="M167983" s="472"/>
    </row>
    <row r="168055" spans="12:13" x14ac:dyDescent="0.25">
      <c r="L168055" s="472"/>
      <c r="M168055" s="472"/>
    </row>
    <row r="168056" spans="12:13" x14ac:dyDescent="0.25">
      <c r="L168056" s="472"/>
      <c r="M168056" s="472"/>
    </row>
    <row r="168057" spans="12:13" x14ac:dyDescent="0.25">
      <c r="L168057" s="472"/>
      <c r="M168057" s="472"/>
    </row>
    <row r="168129" spans="12:13" x14ac:dyDescent="0.25">
      <c r="L168129" s="472"/>
      <c r="M168129" s="472"/>
    </row>
    <row r="168130" spans="12:13" x14ac:dyDescent="0.25">
      <c r="L168130" s="472"/>
      <c r="M168130" s="472"/>
    </row>
    <row r="168131" spans="12:13" x14ac:dyDescent="0.25">
      <c r="L168131" s="472"/>
      <c r="M168131" s="472"/>
    </row>
    <row r="168203" spans="12:13" x14ac:dyDescent="0.25">
      <c r="L168203" s="472"/>
      <c r="M168203" s="472"/>
    </row>
    <row r="168204" spans="12:13" x14ac:dyDescent="0.25">
      <c r="L168204" s="472"/>
      <c r="M168204" s="472"/>
    </row>
    <row r="168205" spans="12:13" x14ac:dyDescent="0.25">
      <c r="L168205" s="472"/>
      <c r="M168205" s="472"/>
    </row>
    <row r="168277" spans="12:13" x14ac:dyDescent="0.25">
      <c r="L168277" s="472"/>
      <c r="M168277" s="472"/>
    </row>
    <row r="168278" spans="12:13" x14ac:dyDescent="0.25">
      <c r="L168278" s="472"/>
      <c r="M168278" s="472"/>
    </row>
    <row r="168279" spans="12:13" x14ac:dyDescent="0.25">
      <c r="L168279" s="472"/>
      <c r="M168279" s="472"/>
    </row>
    <row r="168351" spans="12:13" x14ac:dyDescent="0.25">
      <c r="L168351" s="472"/>
      <c r="M168351" s="472"/>
    </row>
    <row r="168352" spans="12:13" x14ac:dyDescent="0.25">
      <c r="L168352" s="472"/>
      <c r="M168352" s="472"/>
    </row>
    <row r="168353" spans="12:13" x14ac:dyDescent="0.25">
      <c r="L168353" s="472"/>
      <c r="M168353" s="472"/>
    </row>
    <row r="168425" spans="12:13" x14ac:dyDescent="0.25">
      <c r="L168425" s="472"/>
      <c r="M168425" s="472"/>
    </row>
    <row r="168426" spans="12:13" x14ac:dyDescent="0.25">
      <c r="L168426" s="472"/>
      <c r="M168426" s="472"/>
    </row>
    <row r="168427" spans="12:13" x14ac:dyDescent="0.25">
      <c r="L168427" s="472"/>
      <c r="M168427" s="472"/>
    </row>
    <row r="168499" spans="12:13" x14ac:dyDescent="0.25">
      <c r="L168499" s="472"/>
      <c r="M168499" s="472"/>
    </row>
    <row r="168500" spans="12:13" x14ac:dyDescent="0.25">
      <c r="L168500" s="472"/>
      <c r="M168500" s="472"/>
    </row>
    <row r="168501" spans="12:13" x14ac:dyDescent="0.25">
      <c r="L168501" s="472"/>
      <c r="M168501" s="472"/>
    </row>
    <row r="168573" spans="12:13" x14ac:dyDescent="0.25">
      <c r="L168573" s="472"/>
      <c r="M168573" s="472"/>
    </row>
    <row r="168574" spans="12:13" x14ac:dyDescent="0.25">
      <c r="L168574" s="472"/>
      <c r="M168574" s="472"/>
    </row>
    <row r="168575" spans="12:13" x14ac:dyDescent="0.25">
      <c r="L168575" s="472"/>
      <c r="M168575" s="472"/>
    </row>
    <row r="168647" spans="12:13" x14ac:dyDescent="0.25">
      <c r="L168647" s="472"/>
      <c r="M168647" s="472"/>
    </row>
    <row r="168648" spans="12:13" x14ac:dyDescent="0.25">
      <c r="L168648" s="472"/>
      <c r="M168648" s="472"/>
    </row>
    <row r="168649" spans="12:13" x14ac:dyDescent="0.25">
      <c r="L168649" s="472"/>
      <c r="M168649" s="472"/>
    </row>
    <row r="168721" spans="12:13" x14ac:dyDescent="0.25">
      <c r="L168721" s="472"/>
      <c r="M168721" s="472"/>
    </row>
    <row r="168722" spans="12:13" x14ac:dyDescent="0.25">
      <c r="L168722" s="472"/>
      <c r="M168722" s="472"/>
    </row>
    <row r="168723" spans="12:13" x14ac:dyDescent="0.25">
      <c r="L168723" s="472"/>
      <c r="M168723" s="472"/>
    </row>
    <row r="168795" spans="12:13" x14ac:dyDescent="0.25">
      <c r="L168795" s="472"/>
      <c r="M168795" s="472"/>
    </row>
    <row r="168796" spans="12:13" x14ac:dyDescent="0.25">
      <c r="L168796" s="472"/>
      <c r="M168796" s="472"/>
    </row>
    <row r="168797" spans="12:13" x14ac:dyDescent="0.25">
      <c r="L168797" s="472"/>
      <c r="M168797" s="472"/>
    </row>
    <row r="168869" spans="12:13" x14ac:dyDescent="0.25">
      <c r="L168869" s="472"/>
      <c r="M168869" s="472"/>
    </row>
    <row r="168870" spans="12:13" x14ac:dyDescent="0.25">
      <c r="L168870" s="472"/>
      <c r="M168870" s="472"/>
    </row>
    <row r="168871" spans="12:13" x14ac:dyDescent="0.25">
      <c r="L168871" s="472"/>
      <c r="M168871" s="472"/>
    </row>
    <row r="168943" spans="12:13" x14ac:dyDescent="0.25">
      <c r="L168943" s="472"/>
      <c r="M168943" s="472"/>
    </row>
    <row r="168944" spans="12:13" x14ac:dyDescent="0.25">
      <c r="L168944" s="472"/>
      <c r="M168944" s="472"/>
    </row>
    <row r="168945" spans="12:13" x14ac:dyDescent="0.25">
      <c r="L168945" s="472"/>
      <c r="M168945" s="472"/>
    </row>
    <row r="169017" spans="12:13" x14ac:dyDescent="0.25">
      <c r="L169017" s="472"/>
      <c r="M169017" s="472"/>
    </row>
    <row r="169018" spans="12:13" x14ac:dyDescent="0.25">
      <c r="L169018" s="472"/>
      <c r="M169018" s="472"/>
    </row>
    <row r="169019" spans="12:13" x14ac:dyDescent="0.25">
      <c r="L169019" s="472"/>
      <c r="M169019" s="472"/>
    </row>
    <row r="169091" spans="12:13" x14ac:dyDescent="0.25">
      <c r="L169091" s="472"/>
      <c r="M169091" s="472"/>
    </row>
    <row r="169092" spans="12:13" x14ac:dyDescent="0.25">
      <c r="L169092" s="472"/>
      <c r="M169092" s="472"/>
    </row>
    <row r="169093" spans="12:13" x14ac:dyDescent="0.25">
      <c r="L169093" s="472"/>
      <c r="M169093" s="472"/>
    </row>
    <row r="169165" spans="12:13" x14ac:dyDescent="0.25">
      <c r="L169165" s="472"/>
      <c r="M169165" s="472"/>
    </row>
    <row r="169166" spans="12:13" x14ac:dyDescent="0.25">
      <c r="L169166" s="472"/>
      <c r="M169166" s="472"/>
    </row>
    <row r="169167" spans="12:13" x14ac:dyDescent="0.25">
      <c r="L169167" s="472"/>
      <c r="M169167" s="472"/>
    </row>
    <row r="169239" spans="12:13" x14ac:dyDescent="0.25">
      <c r="L169239" s="472"/>
      <c r="M169239" s="472"/>
    </row>
    <row r="169240" spans="12:13" x14ac:dyDescent="0.25">
      <c r="L169240" s="472"/>
      <c r="M169240" s="472"/>
    </row>
    <row r="169241" spans="12:13" x14ac:dyDescent="0.25">
      <c r="L169241" s="472"/>
      <c r="M169241" s="472"/>
    </row>
    <row r="169313" spans="12:13" x14ac:dyDescent="0.25">
      <c r="L169313" s="472"/>
      <c r="M169313" s="472"/>
    </row>
    <row r="169314" spans="12:13" x14ac:dyDescent="0.25">
      <c r="L169314" s="472"/>
      <c r="M169314" s="472"/>
    </row>
    <row r="169315" spans="12:13" x14ac:dyDescent="0.25">
      <c r="L169315" s="472"/>
      <c r="M169315" s="472"/>
    </row>
    <row r="169387" spans="12:13" x14ac:dyDescent="0.25">
      <c r="L169387" s="472"/>
      <c r="M169387" s="472"/>
    </row>
    <row r="169388" spans="12:13" x14ac:dyDescent="0.25">
      <c r="L169388" s="472"/>
      <c r="M169388" s="472"/>
    </row>
    <row r="169389" spans="12:13" x14ac:dyDescent="0.25">
      <c r="L169389" s="472"/>
      <c r="M169389" s="472"/>
    </row>
    <row r="169461" spans="12:13" x14ac:dyDescent="0.25">
      <c r="L169461" s="472"/>
      <c r="M169461" s="472"/>
    </row>
    <row r="169462" spans="12:13" x14ac:dyDescent="0.25">
      <c r="L169462" s="472"/>
      <c r="M169462" s="472"/>
    </row>
    <row r="169463" spans="12:13" x14ac:dyDescent="0.25">
      <c r="L169463" s="472"/>
      <c r="M169463" s="472"/>
    </row>
    <row r="169535" spans="12:13" x14ac:dyDescent="0.25">
      <c r="L169535" s="472"/>
      <c r="M169535" s="472"/>
    </row>
    <row r="169536" spans="12:13" x14ac:dyDescent="0.25">
      <c r="L169536" s="472"/>
      <c r="M169536" s="472"/>
    </row>
    <row r="169537" spans="12:13" x14ac:dyDescent="0.25">
      <c r="L169537" s="472"/>
      <c r="M169537" s="472"/>
    </row>
    <row r="169609" spans="12:13" x14ac:dyDescent="0.25">
      <c r="L169609" s="472"/>
      <c r="M169609" s="472"/>
    </row>
    <row r="169610" spans="12:13" x14ac:dyDescent="0.25">
      <c r="L169610" s="472"/>
      <c r="M169610" s="472"/>
    </row>
    <row r="169611" spans="12:13" x14ac:dyDescent="0.25">
      <c r="L169611" s="472"/>
      <c r="M169611" s="472"/>
    </row>
    <row r="169683" spans="12:13" x14ac:dyDescent="0.25">
      <c r="L169683" s="472"/>
      <c r="M169683" s="472"/>
    </row>
    <row r="169684" spans="12:13" x14ac:dyDescent="0.25">
      <c r="L169684" s="472"/>
      <c r="M169684" s="472"/>
    </row>
    <row r="169685" spans="12:13" x14ac:dyDescent="0.25">
      <c r="L169685" s="472"/>
      <c r="M169685" s="472"/>
    </row>
    <row r="169757" spans="12:13" x14ac:dyDescent="0.25">
      <c r="L169757" s="472"/>
      <c r="M169757" s="472"/>
    </row>
    <row r="169758" spans="12:13" x14ac:dyDescent="0.25">
      <c r="L169758" s="472"/>
      <c r="M169758" s="472"/>
    </row>
    <row r="169759" spans="12:13" x14ac:dyDescent="0.25">
      <c r="L169759" s="472"/>
      <c r="M169759" s="472"/>
    </row>
    <row r="169831" spans="12:13" x14ac:dyDescent="0.25">
      <c r="L169831" s="472"/>
      <c r="M169831" s="472"/>
    </row>
    <row r="169832" spans="12:13" x14ac:dyDescent="0.25">
      <c r="L169832" s="472"/>
      <c r="M169832" s="472"/>
    </row>
    <row r="169833" spans="12:13" x14ac:dyDescent="0.25">
      <c r="L169833" s="472"/>
      <c r="M169833" s="472"/>
    </row>
    <row r="169905" spans="12:13" x14ac:dyDescent="0.25">
      <c r="L169905" s="472"/>
      <c r="M169905" s="472"/>
    </row>
    <row r="169906" spans="12:13" x14ac:dyDescent="0.25">
      <c r="L169906" s="472"/>
      <c r="M169906" s="472"/>
    </row>
    <row r="169907" spans="12:13" x14ac:dyDescent="0.25">
      <c r="L169907" s="472"/>
      <c r="M169907" s="472"/>
    </row>
    <row r="169979" spans="12:13" x14ac:dyDescent="0.25">
      <c r="L169979" s="472"/>
      <c r="M169979" s="472"/>
    </row>
    <row r="169980" spans="12:13" x14ac:dyDescent="0.25">
      <c r="L169980" s="472"/>
      <c r="M169980" s="472"/>
    </row>
    <row r="169981" spans="12:13" x14ac:dyDescent="0.25">
      <c r="L169981" s="472"/>
      <c r="M169981" s="472"/>
    </row>
    <row r="170053" spans="12:13" x14ac:dyDescent="0.25">
      <c r="L170053" s="472"/>
      <c r="M170053" s="472"/>
    </row>
    <row r="170054" spans="12:13" x14ac:dyDescent="0.25">
      <c r="L170054" s="472"/>
      <c r="M170054" s="472"/>
    </row>
    <row r="170055" spans="12:13" x14ac:dyDescent="0.25">
      <c r="L170055" s="472"/>
      <c r="M170055" s="472"/>
    </row>
    <row r="170127" spans="12:13" x14ac:dyDescent="0.25">
      <c r="L170127" s="472"/>
      <c r="M170127" s="472"/>
    </row>
    <row r="170128" spans="12:13" x14ac:dyDescent="0.25">
      <c r="L170128" s="472"/>
      <c r="M170128" s="472"/>
    </row>
    <row r="170129" spans="12:13" x14ac:dyDescent="0.25">
      <c r="L170129" s="472"/>
      <c r="M170129" s="472"/>
    </row>
    <row r="170201" spans="12:13" x14ac:dyDescent="0.25">
      <c r="L170201" s="472"/>
      <c r="M170201" s="472"/>
    </row>
    <row r="170202" spans="12:13" x14ac:dyDescent="0.25">
      <c r="L170202" s="472"/>
      <c r="M170202" s="472"/>
    </row>
    <row r="170203" spans="12:13" x14ac:dyDescent="0.25">
      <c r="L170203" s="472"/>
      <c r="M170203" s="472"/>
    </row>
    <row r="170275" spans="12:13" x14ac:dyDescent="0.25">
      <c r="L170275" s="472"/>
      <c r="M170275" s="472"/>
    </row>
    <row r="170276" spans="12:13" x14ac:dyDescent="0.25">
      <c r="L170276" s="472"/>
      <c r="M170276" s="472"/>
    </row>
    <row r="170277" spans="12:13" x14ac:dyDescent="0.25">
      <c r="L170277" s="472"/>
      <c r="M170277" s="472"/>
    </row>
    <row r="170349" spans="12:13" x14ac:dyDescent="0.25">
      <c r="L170349" s="472"/>
      <c r="M170349" s="472"/>
    </row>
    <row r="170350" spans="12:13" x14ac:dyDescent="0.25">
      <c r="L170350" s="472"/>
      <c r="M170350" s="472"/>
    </row>
    <row r="170351" spans="12:13" x14ac:dyDescent="0.25">
      <c r="L170351" s="472"/>
      <c r="M170351" s="472"/>
    </row>
    <row r="170423" spans="12:13" x14ac:dyDescent="0.25">
      <c r="L170423" s="472"/>
      <c r="M170423" s="472"/>
    </row>
    <row r="170424" spans="12:13" x14ac:dyDescent="0.25">
      <c r="L170424" s="472"/>
      <c r="M170424" s="472"/>
    </row>
    <row r="170425" spans="12:13" x14ac:dyDescent="0.25">
      <c r="L170425" s="472"/>
      <c r="M170425" s="472"/>
    </row>
    <row r="170497" spans="12:13" x14ac:dyDescent="0.25">
      <c r="L170497" s="472"/>
      <c r="M170497" s="472"/>
    </row>
    <row r="170498" spans="12:13" x14ac:dyDescent="0.25">
      <c r="L170498" s="472"/>
      <c r="M170498" s="472"/>
    </row>
    <row r="170499" spans="12:13" x14ac:dyDescent="0.25">
      <c r="L170499" s="472"/>
      <c r="M170499" s="472"/>
    </row>
    <row r="170571" spans="12:13" x14ac:dyDescent="0.25">
      <c r="L170571" s="472"/>
      <c r="M170571" s="472"/>
    </row>
    <row r="170572" spans="12:13" x14ac:dyDescent="0.25">
      <c r="L170572" s="472"/>
      <c r="M170572" s="472"/>
    </row>
    <row r="170573" spans="12:13" x14ac:dyDescent="0.25">
      <c r="L170573" s="472"/>
      <c r="M170573" s="472"/>
    </row>
    <row r="170645" spans="12:13" x14ac:dyDescent="0.25">
      <c r="L170645" s="472"/>
      <c r="M170645" s="472"/>
    </row>
    <row r="170646" spans="12:13" x14ac:dyDescent="0.25">
      <c r="L170646" s="472"/>
      <c r="M170646" s="472"/>
    </row>
    <row r="170647" spans="12:13" x14ac:dyDescent="0.25">
      <c r="L170647" s="472"/>
      <c r="M170647" s="472"/>
    </row>
    <row r="170719" spans="12:13" x14ac:dyDescent="0.25">
      <c r="L170719" s="472"/>
      <c r="M170719" s="472"/>
    </row>
    <row r="170720" spans="12:13" x14ac:dyDescent="0.25">
      <c r="L170720" s="472"/>
      <c r="M170720" s="472"/>
    </row>
    <row r="170721" spans="12:13" x14ac:dyDescent="0.25">
      <c r="L170721" s="472"/>
      <c r="M170721" s="472"/>
    </row>
    <row r="170793" spans="12:13" x14ac:dyDescent="0.25">
      <c r="L170793" s="472"/>
      <c r="M170793" s="472"/>
    </row>
    <row r="170794" spans="12:13" x14ac:dyDescent="0.25">
      <c r="L170794" s="472"/>
      <c r="M170794" s="472"/>
    </row>
    <row r="170795" spans="12:13" x14ac:dyDescent="0.25">
      <c r="L170795" s="472"/>
      <c r="M170795" s="472"/>
    </row>
    <row r="170867" spans="12:13" x14ac:dyDescent="0.25">
      <c r="L170867" s="472"/>
      <c r="M170867" s="472"/>
    </row>
    <row r="170868" spans="12:13" x14ac:dyDescent="0.25">
      <c r="L170868" s="472"/>
      <c r="M170868" s="472"/>
    </row>
    <row r="170869" spans="12:13" x14ac:dyDescent="0.25">
      <c r="L170869" s="472"/>
      <c r="M170869" s="472"/>
    </row>
    <row r="170941" spans="12:13" x14ac:dyDescent="0.25">
      <c r="L170941" s="472"/>
      <c r="M170941" s="472"/>
    </row>
    <row r="170942" spans="12:13" x14ac:dyDescent="0.25">
      <c r="L170942" s="472"/>
      <c r="M170942" s="472"/>
    </row>
    <row r="170943" spans="12:13" x14ac:dyDescent="0.25">
      <c r="L170943" s="472"/>
      <c r="M170943" s="472"/>
    </row>
    <row r="171015" spans="12:13" x14ac:dyDescent="0.25">
      <c r="L171015" s="472"/>
      <c r="M171015" s="472"/>
    </row>
    <row r="171016" spans="12:13" x14ac:dyDescent="0.25">
      <c r="L171016" s="472"/>
      <c r="M171016" s="472"/>
    </row>
    <row r="171017" spans="12:13" x14ac:dyDescent="0.25">
      <c r="L171017" s="472"/>
      <c r="M171017" s="472"/>
    </row>
    <row r="171089" spans="12:13" x14ac:dyDescent="0.25">
      <c r="L171089" s="472"/>
      <c r="M171089" s="472"/>
    </row>
    <row r="171090" spans="12:13" x14ac:dyDescent="0.25">
      <c r="L171090" s="472"/>
      <c r="M171090" s="472"/>
    </row>
    <row r="171091" spans="12:13" x14ac:dyDescent="0.25">
      <c r="L171091" s="472"/>
      <c r="M171091" s="472"/>
    </row>
    <row r="171163" spans="12:13" x14ac:dyDescent="0.25">
      <c r="L171163" s="472"/>
      <c r="M171163" s="472"/>
    </row>
    <row r="171164" spans="12:13" x14ac:dyDescent="0.25">
      <c r="L171164" s="472"/>
      <c r="M171164" s="472"/>
    </row>
    <row r="171165" spans="12:13" x14ac:dyDescent="0.25">
      <c r="L171165" s="472"/>
      <c r="M171165" s="472"/>
    </row>
    <row r="171237" spans="12:13" x14ac:dyDescent="0.25">
      <c r="L171237" s="472"/>
      <c r="M171237" s="472"/>
    </row>
    <row r="171238" spans="12:13" x14ac:dyDescent="0.25">
      <c r="L171238" s="472"/>
      <c r="M171238" s="472"/>
    </row>
    <row r="171239" spans="12:13" x14ac:dyDescent="0.25">
      <c r="L171239" s="472"/>
      <c r="M171239" s="472"/>
    </row>
    <row r="171311" spans="12:13" x14ac:dyDescent="0.25">
      <c r="L171311" s="472"/>
      <c r="M171311" s="472"/>
    </row>
    <row r="171312" spans="12:13" x14ac:dyDescent="0.25">
      <c r="L171312" s="472"/>
      <c r="M171312" s="472"/>
    </row>
    <row r="171313" spans="12:13" x14ac:dyDescent="0.25">
      <c r="L171313" s="472"/>
      <c r="M171313" s="472"/>
    </row>
    <row r="171385" spans="12:13" x14ac:dyDescent="0.25">
      <c r="L171385" s="472"/>
      <c r="M171385" s="472"/>
    </row>
    <row r="171386" spans="12:13" x14ac:dyDescent="0.25">
      <c r="L171386" s="472"/>
      <c r="M171386" s="472"/>
    </row>
    <row r="171387" spans="12:13" x14ac:dyDescent="0.25">
      <c r="L171387" s="472"/>
      <c r="M171387" s="472"/>
    </row>
    <row r="171459" spans="12:13" x14ac:dyDescent="0.25">
      <c r="L171459" s="472"/>
      <c r="M171459" s="472"/>
    </row>
    <row r="171460" spans="12:13" x14ac:dyDescent="0.25">
      <c r="L171460" s="472"/>
      <c r="M171460" s="472"/>
    </row>
    <row r="171461" spans="12:13" x14ac:dyDescent="0.25">
      <c r="L171461" s="472"/>
      <c r="M171461" s="472"/>
    </row>
    <row r="171533" spans="12:13" x14ac:dyDescent="0.25">
      <c r="L171533" s="472"/>
      <c r="M171533" s="472"/>
    </row>
    <row r="171534" spans="12:13" x14ac:dyDescent="0.25">
      <c r="L171534" s="472"/>
      <c r="M171534" s="472"/>
    </row>
    <row r="171535" spans="12:13" x14ac:dyDescent="0.25">
      <c r="L171535" s="472"/>
      <c r="M171535" s="472"/>
    </row>
    <row r="171607" spans="12:13" x14ac:dyDescent="0.25">
      <c r="L171607" s="472"/>
      <c r="M171607" s="472"/>
    </row>
    <row r="171608" spans="12:13" x14ac:dyDescent="0.25">
      <c r="L171608" s="472"/>
      <c r="M171608" s="472"/>
    </row>
    <row r="171609" spans="12:13" x14ac:dyDescent="0.25">
      <c r="L171609" s="472"/>
      <c r="M171609" s="472"/>
    </row>
    <row r="171681" spans="12:13" x14ac:dyDescent="0.25">
      <c r="L171681" s="472"/>
      <c r="M171681" s="472"/>
    </row>
    <row r="171682" spans="12:13" x14ac:dyDescent="0.25">
      <c r="L171682" s="472"/>
      <c r="M171682" s="472"/>
    </row>
    <row r="171683" spans="12:13" x14ac:dyDescent="0.25">
      <c r="L171683" s="472"/>
      <c r="M171683" s="472"/>
    </row>
    <row r="171755" spans="12:13" x14ac:dyDescent="0.25">
      <c r="L171755" s="472"/>
      <c r="M171755" s="472"/>
    </row>
    <row r="171756" spans="12:13" x14ac:dyDescent="0.25">
      <c r="L171756" s="472"/>
      <c r="M171756" s="472"/>
    </row>
    <row r="171757" spans="12:13" x14ac:dyDescent="0.25">
      <c r="L171757" s="472"/>
      <c r="M171757" s="472"/>
    </row>
    <row r="171829" spans="12:13" x14ac:dyDescent="0.25">
      <c r="L171829" s="472"/>
      <c r="M171829" s="472"/>
    </row>
    <row r="171830" spans="12:13" x14ac:dyDescent="0.25">
      <c r="L171830" s="472"/>
      <c r="M171830" s="472"/>
    </row>
    <row r="171831" spans="12:13" x14ac:dyDescent="0.25">
      <c r="L171831" s="472"/>
      <c r="M171831" s="472"/>
    </row>
    <row r="171903" spans="12:13" x14ac:dyDescent="0.25">
      <c r="L171903" s="472"/>
      <c r="M171903" s="472"/>
    </row>
    <row r="171904" spans="12:13" x14ac:dyDescent="0.25">
      <c r="L171904" s="472"/>
      <c r="M171904" s="472"/>
    </row>
    <row r="171905" spans="12:13" x14ac:dyDescent="0.25">
      <c r="L171905" s="472"/>
      <c r="M171905" s="472"/>
    </row>
    <row r="171977" spans="12:13" x14ac:dyDescent="0.25">
      <c r="L171977" s="472"/>
      <c r="M171977" s="472"/>
    </row>
    <row r="171978" spans="12:13" x14ac:dyDescent="0.25">
      <c r="L171978" s="472"/>
      <c r="M171978" s="472"/>
    </row>
    <row r="171979" spans="12:13" x14ac:dyDescent="0.25">
      <c r="L171979" s="472"/>
      <c r="M171979" s="472"/>
    </row>
    <row r="172051" spans="12:13" x14ac:dyDescent="0.25">
      <c r="L172051" s="472"/>
      <c r="M172051" s="472"/>
    </row>
    <row r="172052" spans="12:13" x14ac:dyDescent="0.25">
      <c r="L172052" s="472"/>
      <c r="M172052" s="472"/>
    </row>
    <row r="172053" spans="12:13" x14ac:dyDescent="0.25">
      <c r="L172053" s="472"/>
      <c r="M172053" s="472"/>
    </row>
    <row r="172125" spans="12:13" x14ac:dyDescent="0.25">
      <c r="L172125" s="472"/>
      <c r="M172125" s="472"/>
    </row>
    <row r="172126" spans="12:13" x14ac:dyDescent="0.25">
      <c r="L172126" s="472"/>
      <c r="M172126" s="472"/>
    </row>
    <row r="172127" spans="12:13" x14ac:dyDescent="0.25">
      <c r="L172127" s="472"/>
      <c r="M172127" s="472"/>
    </row>
    <row r="172199" spans="12:13" x14ac:dyDescent="0.25">
      <c r="L172199" s="472"/>
      <c r="M172199" s="472"/>
    </row>
    <row r="172200" spans="12:13" x14ac:dyDescent="0.25">
      <c r="L172200" s="472"/>
      <c r="M172200" s="472"/>
    </row>
    <row r="172201" spans="12:13" x14ac:dyDescent="0.25">
      <c r="L172201" s="472"/>
      <c r="M172201" s="472"/>
    </row>
    <row r="172273" spans="12:13" x14ac:dyDescent="0.25">
      <c r="L172273" s="472"/>
      <c r="M172273" s="472"/>
    </row>
    <row r="172274" spans="12:13" x14ac:dyDescent="0.25">
      <c r="L172274" s="472"/>
      <c r="M172274" s="472"/>
    </row>
    <row r="172275" spans="12:13" x14ac:dyDescent="0.25">
      <c r="L172275" s="472"/>
      <c r="M172275" s="472"/>
    </row>
    <row r="172347" spans="12:13" x14ac:dyDescent="0.25">
      <c r="L172347" s="472"/>
      <c r="M172347" s="472"/>
    </row>
    <row r="172348" spans="12:13" x14ac:dyDescent="0.25">
      <c r="L172348" s="472"/>
      <c r="M172348" s="472"/>
    </row>
    <row r="172349" spans="12:13" x14ac:dyDescent="0.25">
      <c r="L172349" s="472"/>
      <c r="M172349" s="472"/>
    </row>
    <row r="172421" spans="12:13" x14ac:dyDescent="0.25">
      <c r="L172421" s="472"/>
      <c r="M172421" s="472"/>
    </row>
    <row r="172422" spans="12:13" x14ac:dyDescent="0.25">
      <c r="L172422" s="472"/>
      <c r="M172422" s="472"/>
    </row>
    <row r="172423" spans="12:13" x14ac:dyDescent="0.25">
      <c r="L172423" s="472"/>
      <c r="M172423" s="472"/>
    </row>
    <row r="172495" spans="12:13" x14ac:dyDescent="0.25">
      <c r="L172495" s="472"/>
      <c r="M172495" s="472"/>
    </row>
    <row r="172496" spans="12:13" x14ac:dyDescent="0.25">
      <c r="L172496" s="472"/>
      <c r="M172496" s="472"/>
    </row>
    <row r="172497" spans="12:13" x14ac:dyDescent="0.25">
      <c r="L172497" s="472"/>
      <c r="M172497" s="472"/>
    </row>
    <row r="172569" spans="12:13" x14ac:dyDescent="0.25">
      <c r="L172569" s="472"/>
      <c r="M172569" s="472"/>
    </row>
    <row r="172570" spans="12:13" x14ac:dyDescent="0.25">
      <c r="L172570" s="472"/>
      <c r="M172570" s="472"/>
    </row>
    <row r="172571" spans="12:13" x14ac:dyDescent="0.25">
      <c r="L172571" s="472"/>
      <c r="M172571" s="472"/>
    </row>
    <row r="172643" spans="12:13" x14ac:dyDescent="0.25">
      <c r="L172643" s="472"/>
      <c r="M172643" s="472"/>
    </row>
    <row r="172644" spans="12:13" x14ac:dyDescent="0.25">
      <c r="L172644" s="472"/>
      <c r="M172644" s="472"/>
    </row>
    <row r="172645" spans="12:13" x14ac:dyDescent="0.25">
      <c r="L172645" s="472"/>
      <c r="M172645" s="472"/>
    </row>
    <row r="172717" spans="12:13" x14ac:dyDescent="0.25">
      <c r="L172717" s="472"/>
      <c r="M172717" s="472"/>
    </row>
    <row r="172718" spans="12:13" x14ac:dyDescent="0.25">
      <c r="L172718" s="472"/>
      <c r="M172718" s="472"/>
    </row>
    <row r="172719" spans="12:13" x14ac:dyDescent="0.25">
      <c r="L172719" s="472"/>
      <c r="M172719" s="472"/>
    </row>
    <row r="172791" spans="12:13" x14ac:dyDescent="0.25">
      <c r="L172791" s="472"/>
      <c r="M172791" s="472"/>
    </row>
    <row r="172792" spans="12:13" x14ac:dyDescent="0.25">
      <c r="L172792" s="472"/>
      <c r="M172792" s="472"/>
    </row>
    <row r="172793" spans="12:13" x14ac:dyDescent="0.25">
      <c r="L172793" s="472"/>
      <c r="M172793" s="472"/>
    </row>
    <row r="172865" spans="12:13" x14ac:dyDescent="0.25">
      <c r="L172865" s="472"/>
      <c r="M172865" s="472"/>
    </row>
    <row r="172866" spans="12:13" x14ac:dyDescent="0.25">
      <c r="L172866" s="472"/>
      <c r="M172866" s="472"/>
    </row>
    <row r="172867" spans="12:13" x14ac:dyDescent="0.25">
      <c r="L172867" s="472"/>
      <c r="M172867" s="472"/>
    </row>
    <row r="172939" spans="12:13" x14ac:dyDescent="0.25">
      <c r="L172939" s="472"/>
      <c r="M172939" s="472"/>
    </row>
    <row r="172940" spans="12:13" x14ac:dyDescent="0.25">
      <c r="L172940" s="472"/>
      <c r="M172940" s="472"/>
    </row>
    <row r="172941" spans="12:13" x14ac:dyDescent="0.25">
      <c r="L172941" s="472"/>
      <c r="M172941" s="472"/>
    </row>
    <row r="173013" spans="12:13" x14ac:dyDescent="0.25">
      <c r="L173013" s="472"/>
      <c r="M173013" s="472"/>
    </row>
    <row r="173014" spans="12:13" x14ac:dyDescent="0.25">
      <c r="L173014" s="472"/>
      <c r="M173014" s="472"/>
    </row>
    <row r="173015" spans="12:13" x14ac:dyDescent="0.25">
      <c r="L173015" s="472"/>
      <c r="M173015" s="472"/>
    </row>
    <row r="173087" spans="12:13" x14ac:dyDescent="0.25">
      <c r="L173087" s="472"/>
      <c r="M173087" s="472"/>
    </row>
    <row r="173088" spans="12:13" x14ac:dyDescent="0.25">
      <c r="L173088" s="472"/>
      <c r="M173088" s="472"/>
    </row>
    <row r="173089" spans="12:13" x14ac:dyDescent="0.25">
      <c r="L173089" s="472"/>
      <c r="M173089" s="472"/>
    </row>
    <row r="173161" spans="12:13" x14ac:dyDescent="0.25">
      <c r="L173161" s="472"/>
      <c r="M173161" s="472"/>
    </row>
    <row r="173162" spans="12:13" x14ac:dyDescent="0.25">
      <c r="L173162" s="472"/>
      <c r="M173162" s="472"/>
    </row>
    <row r="173163" spans="12:13" x14ac:dyDescent="0.25">
      <c r="L173163" s="472"/>
      <c r="M173163" s="472"/>
    </row>
    <row r="173235" spans="12:13" x14ac:dyDescent="0.25">
      <c r="L173235" s="472"/>
      <c r="M173235" s="472"/>
    </row>
    <row r="173236" spans="12:13" x14ac:dyDescent="0.25">
      <c r="L173236" s="472"/>
      <c r="M173236" s="472"/>
    </row>
    <row r="173237" spans="12:13" x14ac:dyDescent="0.25">
      <c r="L173237" s="472"/>
      <c r="M173237" s="472"/>
    </row>
    <row r="173309" spans="12:13" x14ac:dyDescent="0.25">
      <c r="L173309" s="472"/>
      <c r="M173309" s="472"/>
    </row>
    <row r="173310" spans="12:13" x14ac:dyDescent="0.25">
      <c r="L173310" s="472"/>
      <c r="M173310" s="472"/>
    </row>
    <row r="173311" spans="12:13" x14ac:dyDescent="0.25">
      <c r="L173311" s="472"/>
      <c r="M173311" s="472"/>
    </row>
    <row r="173383" spans="12:13" x14ac:dyDescent="0.25">
      <c r="L173383" s="472"/>
      <c r="M173383" s="472"/>
    </row>
    <row r="173384" spans="12:13" x14ac:dyDescent="0.25">
      <c r="L173384" s="472"/>
      <c r="M173384" s="472"/>
    </row>
    <row r="173385" spans="12:13" x14ac:dyDescent="0.25">
      <c r="L173385" s="472"/>
      <c r="M173385" s="472"/>
    </row>
    <row r="173457" spans="12:13" x14ac:dyDescent="0.25">
      <c r="L173457" s="472"/>
      <c r="M173457" s="472"/>
    </row>
    <row r="173458" spans="12:13" x14ac:dyDescent="0.25">
      <c r="L173458" s="472"/>
      <c r="M173458" s="472"/>
    </row>
    <row r="173459" spans="12:13" x14ac:dyDescent="0.25">
      <c r="L173459" s="472"/>
      <c r="M173459" s="472"/>
    </row>
    <row r="173531" spans="12:13" x14ac:dyDescent="0.25">
      <c r="L173531" s="472"/>
      <c r="M173531" s="472"/>
    </row>
    <row r="173532" spans="12:13" x14ac:dyDescent="0.25">
      <c r="L173532" s="472"/>
      <c r="M173532" s="472"/>
    </row>
    <row r="173533" spans="12:13" x14ac:dyDescent="0.25">
      <c r="L173533" s="472"/>
      <c r="M173533" s="472"/>
    </row>
    <row r="173605" spans="12:13" x14ac:dyDescent="0.25">
      <c r="L173605" s="472"/>
      <c r="M173605" s="472"/>
    </row>
    <row r="173606" spans="12:13" x14ac:dyDescent="0.25">
      <c r="L173606" s="472"/>
      <c r="M173606" s="472"/>
    </row>
    <row r="173607" spans="12:13" x14ac:dyDescent="0.25">
      <c r="L173607" s="472"/>
      <c r="M173607" s="472"/>
    </row>
    <row r="173679" spans="12:13" x14ac:dyDescent="0.25">
      <c r="L173679" s="472"/>
      <c r="M173679" s="472"/>
    </row>
    <row r="173680" spans="12:13" x14ac:dyDescent="0.25">
      <c r="L173680" s="472"/>
      <c r="M173680" s="472"/>
    </row>
    <row r="173681" spans="12:13" x14ac:dyDescent="0.25">
      <c r="L173681" s="472"/>
      <c r="M173681" s="472"/>
    </row>
    <row r="173753" spans="12:13" x14ac:dyDescent="0.25">
      <c r="L173753" s="472"/>
      <c r="M173753" s="472"/>
    </row>
    <row r="173754" spans="12:13" x14ac:dyDescent="0.25">
      <c r="L173754" s="472"/>
      <c r="M173754" s="472"/>
    </row>
    <row r="173755" spans="12:13" x14ac:dyDescent="0.25">
      <c r="L173755" s="472"/>
      <c r="M173755" s="472"/>
    </row>
    <row r="173827" spans="12:13" x14ac:dyDescent="0.25">
      <c r="L173827" s="472"/>
      <c r="M173827" s="472"/>
    </row>
    <row r="173828" spans="12:13" x14ac:dyDescent="0.25">
      <c r="L173828" s="472"/>
      <c r="M173828" s="472"/>
    </row>
    <row r="173829" spans="12:13" x14ac:dyDescent="0.25">
      <c r="L173829" s="472"/>
      <c r="M173829" s="472"/>
    </row>
    <row r="173901" spans="12:13" x14ac:dyDescent="0.25">
      <c r="L173901" s="472"/>
      <c r="M173901" s="472"/>
    </row>
    <row r="173902" spans="12:13" x14ac:dyDescent="0.25">
      <c r="L173902" s="472"/>
      <c r="M173902" s="472"/>
    </row>
    <row r="173903" spans="12:13" x14ac:dyDescent="0.25">
      <c r="L173903" s="472"/>
      <c r="M173903" s="472"/>
    </row>
    <row r="173975" spans="12:13" x14ac:dyDescent="0.25">
      <c r="L173975" s="472"/>
      <c r="M173975" s="472"/>
    </row>
    <row r="173976" spans="12:13" x14ac:dyDescent="0.25">
      <c r="L173976" s="472"/>
      <c r="M173976" s="472"/>
    </row>
    <row r="173977" spans="12:13" x14ac:dyDescent="0.25">
      <c r="L173977" s="472"/>
      <c r="M173977" s="472"/>
    </row>
    <row r="174049" spans="12:13" x14ac:dyDescent="0.25">
      <c r="L174049" s="472"/>
      <c r="M174049" s="472"/>
    </row>
    <row r="174050" spans="12:13" x14ac:dyDescent="0.25">
      <c r="L174050" s="472"/>
      <c r="M174050" s="472"/>
    </row>
    <row r="174051" spans="12:13" x14ac:dyDescent="0.25">
      <c r="L174051" s="472"/>
      <c r="M174051" s="472"/>
    </row>
    <row r="174123" spans="12:13" x14ac:dyDescent="0.25">
      <c r="L174123" s="472"/>
      <c r="M174123" s="472"/>
    </row>
    <row r="174124" spans="12:13" x14ac:dyDescent="0.25">
      <c r="L174124" s="472"/>
      <c r="M174124" s="472"/>
    </row>
    <row r="174125" spans="12:13" x14ac:dyDescent="0.25">
      <c r="L174125" s="472"/>
      <c r="M174125" s="472"/>
    </row>
    <row r="174197" spans="12:13" x14ac:dyDescent="0.25">
      <c r="L174197" s="472"/>
      <c r="M174197" s="472"/>
    </row>
    <row r="174198" spans="12:13" x14ac:dyDescent="0.25">
      <c r="L174198" s="472"/>
      <c r="M174198" s="472"/>
    </row>
    <row r="174199" spans="12:13" x14ac:dyDescent="0.25">
      <c r="L174199" s="472"/>
      <c r="M174199" s="472"/>
    </row>
    <row r="174271" spans="12:13" x14ac:dyDescent="0.25">
      <c r="L174271" s="472"/>
      <c r="M174271" s="472"/>
    </row>
    <row r="174272" spans="12:13" x14ac:dyDescent="0.25">
      <c r="L174272" s="472"/>
      <c r="M174272" s="472"/>
    </row>
    <row r="174273" spans="12:13" x14ac:dyDescent="0.25">
      <c r="L174273" s="472"/>
      <c r="M174273" s="472"/>
    </row>
    <row r="174345" spans="12:13" x14ac:dyDescent="0.25">
      <c r="L174345" s="472"/>
      <c r="M174345" s="472"/>
    </row>
    <row r="174346" spans="12:13" x14ac:dyDescent="0.25">
      <c r="L174346" s="472"/>
      <c r="M174346" s="472"/>
    </row>
    <row r="174347" spans="12:13" x14ac:dyDescent="0.25">
      <c r="L174347" s="472"/>
      <c r="M174347" s="472"/>
    </row>
    <row r="174419" spans="12:13" x14ac:dyDescent="0.25">
      <c r="L174419" s="472"/>
      <c r="M174419" s="472"/>
    </row>
    <row r="174420" spans="12:13" x14ac:dyDescent="0.25">
      <c r="L174420" s="472"/>
      <c r="M174420" s="472"/>
    </row>
    <row r="174421" spans="12:13" x14ac:dyDescent="0.25">
      <c r="L174421" s="472"/>
      <c r="M174421" s="472"/>
    </row>
    <row r="174493" spans="12:13" x14ac:dyDescent="0.25">
      <c r="L174493" s="472"/>
      <c r="M174493" s="472"/>
    </row>
    <row r="174494" spans="12:13" x14ac:dyDescent="0.25">
      <c r="L174494" s="472"/>
      <c r="M174494" s="472"/>
    </row>
    <row r="174495" spans="12:13" x14ac:dyDescent="0.25">
      <c r="L174495" s="472"/>
      <c r="M174495" s="472"/>
    </row>
    <row r="174567" spans="12:13" x14ac:dyDescent="0.25">
      <c r="L174567" s="472"/>
      <c r="M174567" s="472"/>
    </row>
    <row r="174568" spans="12:13" x14ac:dyDescent="0.25">
      <c r="L174568" s="472"/>
      <c r="M174568" s="472"/>
    </row>
    <row r="174569" spans="12:13" x14ac:dyDescent="0.25">
      <c r="L174569" s="472"/>
      <c r="M174569" s="472"/>
    </row>
    <row r="174641" spans="12:13" x14ac:dyDescent="0.25">
      <c r="L174641" s="472"/>
      <c r="M174641" s="472"/>
    </row>
    <row r="174642" spans="12:13" x14ac:dyDescent="0.25">
      <c r="L174642" s="472"/>
      <c r="M174642" s="472"/>
    </row>
    <row r="174643" spans="12:13" x14ac:dyDescent="0.25">
      <c r="L174643" s="472"/>
      <c r="M174643" s="472"/>
    </row>
    <row r="174715" spans="12:13" x14ac:dyDescent="0.25">
      <c r="L174715" s="472"/>
      <c r="M174715" s="472"/>
    </row>
    <row r="174716" spans="12:13" x14ac:dyDescent="0.25">
      <c r="L174716" s="472"/>
      <c r="M174716" s="472"/>
    </row>
    <row r="174717" spans="12:13" x14ac:dyDescent="0.25">
      <c r="L174717" s="472"/>
      <c r="M174717" s="472"/>
    </row>
    <row r="174789" spans="12:13" x14ac:dyDescent="0.25">
      <c r="L174789" s="472"/>
      <c r="M174789" s="472"/>
    </row>
    <row r="174790" spans="12:13" x14ac:dyDescent="0.25">
      <c r="L174790" s="472"/>
      <c r="M174790" s="472"/>
    </row>
    <row r="174791" spans="12:13" x14ac:dyDescent="0.25">
      <c r="L174791" s="472"/>
      <c r="M174791" s="472"/>
    </row>
    <row r="174863" spans="12:13" x14ac:dyDescent="0.25">
      <c r="L174863" s="472"/>
      <c r="M174863" s="472"/>
    </row>
    <row r="174864" spans="12:13" x14ac:dyDescent="0.25">
      <c r="L174864" s="472"/>
      <c r="M174864" s="472"/>
    </row>
    <row r="174865" spans="12:13" x14ac:dyDescent="0.25">
      <c r="L174865" s="472"/>
      <c r="M174865" s="472"/>
    </row>
    <row r="174937" spans="12:13" x14ac:dyDescent="0.25">
      <c r="L174937" s="472"/>
      <c r="M174937" s="472"/>
    </row>
    <row r="174938" spans="12:13" x14ac:dyDescent="0.25">
      <c r="L174938" s="472"/>
      <c r="M174938" s="472"/>
    </row>
    <row r="174939" spans="12:13" x14ac:dyDescent="0.25">
      <c r="L174939" s="472"/>
      <c r="M174939" s="472"/>
    </row>
    <row r="175011" spans="12:13" x14ac:dyDescent="0.25">
      <c r="L175011" s="472"/>
      <c r="M175011" s="472"/>
    </row>
    <row r="175012" spans="12:13" x14ac:dyDescent="0.25">
      <c r="L175012" s="472"/>
      <c r="M175012" s="472"/>
    </row>
    <row r="175013" spans="12:13" x14ac:dyDescent="0.25">
      <c r="L175013" s="472"/>
      <c r="M175013" s="472"/>
    </row>
    <row r="175085" spans="12:13" x14ac:dyDescent="0.25">
      <c r="L175085" s="472"/>
      <c r="M175085" s="472"/>
    </row>
    <row r="175086" spans="12:13" x14ac:dyDescent="0.25">
      <c r="L175086" s="472"/>
      <c r="M175086" s="472"/>
    </row>
    <row r="175087" spans="12:13" x14ac:dyDescent="0.25">
      <c r="L175087" s="472"/>
      <c r="M175087" s="472"/>
    </row>
    <row r="175159" spans="12:13" x14ac:dyDescent="0.25">
      <c r="L175159" s="472"/>
      <c r="M175159" s="472"/>
    </row>
    <row r="175160" spans="12:13" x14ac:dyDescent="0.25">
      <c r="L175160" s="472"/>
      <c r="M175160" s="472"/>
    </row>
    <row r="175161" spans="12:13" x14ac:dyDescent="0.25">
      <c r="L175161" s="472"/>
      <c r="M175161" s="472"/>
    </row>
    <row r="175233" spans="12:13" x14ac:dyDescent="0.25">
      <c r="L175233" s="472"/>
      <c r="M175233" s="472"/>
    </row>
    <row r="175234" spans="12:13" x14ac:dyDescent="0.25">
      <c r="L175234" s="472"/>
      <c r="M175234" s="472"/>
    </row>
    <row r="175235" spans="12:13" x14ac:dyDescent="0.25">
      <c r="L175235" s="472"/>
      <c r="M175235" s="472"/>
    </row>
    <row r="175307" spans="12:13" x14ac:dyDescent="0.25">
      <c r="L175307" s="472"/>
      <c r="M175307" s="472"/>
    </row>
    <row r="175308" spans="12:13" x14ac:dyDescent="0.25">
      <c r="L175308" s="472"/>
      <c r="M175308" s="472"/>
    </row>
    <row r="175309" spans="12:13" x14ac:dyDescent="0.25">
      <c r="L175309" s="472"/>
      <c r="M175309" s="472"/>
    </row>
    <row r="175381" spans="12:13" x14ac:dyDescent="0.25">
      <c r="L175381" s="472"/>
      <c r="M175381" s="472"/>
    </row>
    <row r="175382" spans="12:13" x14ac:dyDescent="0.25">
      <c r="L175382" s="472"/>
      <c r="M175382" s="472"/>
    </row>
    <row r="175383" spans="12:13" x14ac:dyDescent="0.25">
      <c r="L175383" s="472"/>
      <c r="M175383" s="472"/>
    </row>
    <row r="175455" spans="12:13" x14ac:dyDescent="0.25">
      <c r="L175455" s="472"/>
      <c r="M175455" s="472"/>
    </row>
    <row r="175456" spans="12:13" x14ac:dyDescent="0.25">
      <c r="L175456" s="472"/>
      <c r="M175456" s="472"/>
    </row>
    <row r="175457" spans="12:13" x14ac:dyDescent="0.25">
      <c r="L175457" s="472"/>
      <c r="M175457" s="472"/>
    </row>
    <row r="175529" spans="12:13" x14ac:dyDescent="0.25">
      <c r="L175529" s="472"/>
      <c r="M175529" s="472"/>
    </row>
    <row r="175530" spans="12:13" x14ac:dyDescent="0.25">
      <c r="L175530" s="472"/>
      <c r="M175530" s="472"/>
    </row>
    <row r="175531" spans="12:13" x14ac:dyDescent="0.25">
      <c r="L175531" s="472"/>
      <c r="M175531" s="472"/>
    </row>
    <row r="175603" spans="12:13" x14ac:dyDescent="0.25">
      <c r="L175603" s="472"/>
      <c r="M175603" s="472"/>
    </row>
    <row r="175604" spans="12:13" x14ac:dyDescent="0.25">
      <c r="L175604" s="472"/>
      <c r="M175604" s="472"/>
    </row>
    <row r="175605" spans="12:13" x14ac:dyDescent="0.25">
      <c r="L175605" s="472"/>
      <c r="M175605" s="472"/>
    </row>
    <row r="175677" spans="12:13" x14ac:dyDescent="0.25">
      <c r="L175677" s="472"/>
      <c r="M175677" s="472"/>
    </row>
    <row r="175678" spans="12:13" x14ac:dyDescent="0.25">
      <c r="L175678" s="472"/>
      <c r="M175678" s="472"/>
    </row>
    <row r="175679" spans="12:13" x14ac:dyDescent="0.25">
      <c r="L175679" s="472"/>
      <c r="M175679" s="472"/>
    </row>
    <row r="175751" spans="12:13" x14ac:dyDescent="0.25">
      <c r="L175751" s="472"/>
      <c r="M175751" s="472"/>
    </row>
    <row r="175752" spans="12:13" x14ac:dyDescent="0.25">
      <c r="L175752" s="472"/>
      <c r="M175752" s="472"/>
    </row>
    <row r="175753" spans="12:13" x14ac:dyDescent="0.25">
      <c r="L175753" s="472"/>
      <c r="M175753" s="472"/>
    </row>
    <row r="175825" spans="12:13" x14ac:dyDescent="0.25">
      <c r="L175825" s="472"/>
      <c r="M175825" s="472"/>
    </row>
    <row r="175826" spans="12:13" x14ac:dyDescent="0.25">
      <c r="L175826" s="472"/>
      <c r="M175826" s="472"/>
    </row>
    <row r="175827" spans="12:13" x14ac:dyDescent="0.25">
      <c r="L175827" s="472"/>
      <c r="M175827" s="472"/>
    </row>
    <row r="175899" spans="12:13" x14ac:dyDescent="0.25">
      <c r="L175899" s="472"/>
      <c r="M175899" s="472"/>
    </row>
    <row r="175900" spans="12:13" x14ac:dyDescent="0.25">
      <c r="L175900" s="472"/>
      <c r="M175900" s="472"/>
    </row>
    <row r="175901" spans="12:13" x14ac:dyDescent="0.25">
      <c r="L175901" s="472"/>
      <c r="M175901" s="472"/>
    </row>
    <row r="175973" spans="12:13" x14ac:dyDescent="0.25">
      <c r="L175973" s="472"/>
      <c r="M175973" s="472"/>
    </row>
    <row r="175974" spans="12:13" x14ac:dyDescent="0.25">
      <c r="L175974" s="472"/>
      <c r="M175974" s="472"/>
    </row>
    <row r="175975" spans="12:13" x14ac:dyDescent="0.25">
      <c r="L175975" s="472"/>
      <c r="M175975" s="472"/>
    </row>
    <row r="176047" spans="12:13" x14ac:dyDescent="0.25">
      <c r="L176047" s="472"/>
      <c r="M176047" s="472"/>
    </row>
    <row r="176048" spans="12:13" x14ac:dyDescent="0.25">
      <c r="L176048" s="472"/>
      <c r="M176048" s="472"/>
    </row>
    <row r="176049" spans="12:13" x14ac:dyDescent="0.25">
      <c r="L176049" s="472"/>
      <c r="M176049" s="472"/>
    </row>
    <row r="176121" spans="12:13" x14ac:dyDescent="0.25">
      <c r="L176121" s="472"/>
      <c r="M176121" s="472"/>
    </row>
    <row r="176122" spans="12:13" x14ac:dyDescent="0.25">
      <c r="L176122" s="472"/>
      <c r="M176122" s="472"/>
    </row>
    <row r="176123" spans="12:13" x14ac:dyDescent="0.25">
      <c r="L176123" s="472"/>
      <c r="M176123" s="472"/>
    </row>
    <row r="176195" spans="12:13" x14ac:dyDescent="0.25">
      <c r="L176195" s="472"/>
      <c r="M176195" s="472"/>
    </row>
    <row r="176196" spans="12:13" x14ac:dyDescent="0.25">
      <c r="L176196" s="472"/>
      <c r="M176196" s="472"/>
    </row>
    <row r="176197" spans="12:13" x14ac:dyDescent="0.25">
      <c r="L176197" s="472"/>
      <c r="M176197" s="472"/>
    </row>
    <row r="176269" spans="12:13" x14ac:dyDescent="0.25">
      <c r="L176269" s="472"/>
      <c r="M176269" s="472"/>
    </row>
    <row r="176270" spans="12:13" x14ac:dyDescent="0.25">
      <c r="L176270" s="472"/>
      <c r="M176270" s="472"/>
    </row>
    <row r="176271" spans="12:13" x14ac:dyDescent="0.25">
      <c r="L176271" s="472"/>
      <c r="M176271" s="472"/>
    </row>
    <row r="176343" spans="12:13" x14ac:dyDescent="0.25">
      <c r="L176343" s="472"/>
      <c r="M176343" s="472"/>
    </row>
    <row r="176344" spans="12:13" x14ac:dyDescent="0.25">
      <c r="L176344" s="472"/>
      <c r="M176344" s="472"/>
    </row>
    <row r="176345" spans="12:13" x14ac:dyDescent="0.25">
      <c r="L176345" s="472"/>
      <c r="M176345" s="472"/>
    </row>
    <row r="176417" spans="12:13" x14ac:dyDescent="0.25">
      <c r="L176417" s="472"/>
      <c r="M176417" s="472"/>
    </row>
    <row r="176418" spans="12:13" x14ac:dyDescent="0.25">
      <c r="L176418" s="472"/>
      <c r="M176418" s="472"/>
    </row>
    <row r="176419" spans="12:13" x14ac:dyDescent="0.25">
      <c r="L176419" s="472"/>
      <c r="M176419" s="472"/>
    </row>
    <row r="176491" spans="12:13" x14ac:dyDescent="0.25">
      <c r="L176491" s="472"/>
      <c r="M176491" s="472"/>
    </row>
    <row r="176492" spans="12:13" x14ac:dyDescent="0.25">
      <c r="L176492" s="472"/>
      <c r="M176492" s="472"/>
    </row>
    <row r="176493" spans="12:13" x14ac:dyDescent="0.25">
      <c r="L176493" s="472"/>
      <c r="M176493" s="472"/>
    </row>
    <row r="176565" spans="12:13" x14ac:dyDescent="0.25">
      <c r="L176565" s="472"/>
      <c r="M176565" s="472"/>
    </row>
    <row r="176566" spans="12:13" x14ac:dyDescent="0.25">
      <c r="L176566" s="472"/>
      <c r="M176566" s="472"/>
    </row>
    <row r="176567" spans="12:13" x14ac:dyDescent="0.25">
      <c r="L176567" s="472"/>
      <c r="M176567" s="472"/>
    </row>
    <row r="176639" spans="12:13" x14ac:dyDescent="0.25">
      <c r="L176639" s="472"/>
      <c r="M176639" s="472"/>
    </row>
    <row r="176640" spans="12:13" x14ac:dyDescent="0.25">
      <c r="L176640" s="472"/>
      <c r="M176640" s="472"/>
    </row>
    <row r="176641" spans="12:13" x14ac:dyDescent="0.25">
      <c r="L176641" s="472"/>
      <c r="M176641" s="472"/>
    </row>
    <row r="176713" spans="12:13" x14ac:dyDescent="0.25">
      <c r="L176713" s="472"/>
      <c r="M176713" s="472"/>
    </row>
    <row r="176714" spans="12:13" x14ac:dyDescent="0.25">
      <c r="L176714" s="472"/>
      <c r="M176714" s="472"/>
    </row>
    <row r="176715" spans="12:13" x14ac:dyDescent="0.25">
      <c r="L176715" s="472"/>
      <c r="M176715" s="472"/>
    </row>
    <row r="176787" spans="12:13" x14ac:dyDescent="0.25">
      <c r="L176787" s="472"/>
      <c r="M176787" s="472"/>
    </row>
    <row r="176788" spans="12:13" x14ac:dyDescent="0.25">
      <c r="L176788" s="472"/>
      <c r="M176788" s="472"/>
    </row>
    <row r="176789" spans="12:13" x14ac:dyDescent="0.25">
      <c r="L176789" s="472"/>
      <c r="M176789" s="472"/>
    </row>
    <row r="176861" spans="12:13" x14ac:dyDescent="0.25">
      <c r="L176861" s="472"/>
      <c r="M176861" s="472"/>
    </row>
    <row r="176862" spans="12:13" x14ac:dyDescent="0.25">
      <c r="L176862" s="472"/>
      <c r="M176862" s="472"/>
    </row>
    <row r="176863" spans="12:13" x14ac:dyDescent="0.25">
      <c r="L176863" s="472"/>
      <c r="M176863" s="472"/>
    </row>
    <row r="176935" spans="12:13" x14ac:dyDescent="0.25">
      <c r="L176935" s="472"/>
      <c r="M176935" s="472"/>
    </row>
    <row r="176936" spans="12:13" x14ac:dyDescent="0.25">
      <c r="L176936" s="472"/>
      <c r="M176936" s="472"/>
    </row>
    <row r="176937" spans="12:13" x14ac:dyDescent="0.25">
      <c r="L176937" s="472"/>
      <c r="M176937" s="472"/>
    </row>
    <row r="177009" spans="12:13" x14ac:dyDescent="0.25">
      <c r="L177009" s="472"/>
      <c r="M177009" s="472"/>
    </row>
    <row r="177010" spans="12:13" x14ac:dyDescent="0.25">
      <c r="L177010" s="472"/>
      <c r="M177010" s="472"/>
    </row>
    <row r="177011" spans="12:13" x14ac:dyDescent="0.25">
      <c r="L177011" s="472"/>
      <c r="M177011" s="472"/>
    </row>
    <row r="177083" spans="12:13" x14ac:dyDescent="0.25">
      <c r="L177083" s="472"/>
      <c r="M177083" s="472"/>
    </row>
    <row r="177084" spans="12:13" x14ac:dyDescent="0.25">
      <c r="L177084" s="472"/>
      <c r="M177084" s="472"/>
    </row>
    <row r="177085" spans="12:13" x14ac:dyDescent="0.25">
      <c r="L177085" s="472"/>
      <c r="M177085" s="472"/>
    </row>
    <row r="177157" spans="12:13" x14ac:dyDescent="0.25">
      <c r="L177157" s="472"/>
      <c r="M177157" s="472"/>
    </row>
    <row r="177158" spans="12:13" x14ac:dyDescent="0.25">
      <c r="L177158" s="472"/>
      <c r="M177158" s="472"/>
    </row>
    <row r="177159" spans="12:13" x14ac:dyDescent="0.25">
      <c r="L177159" s="472"/>
      <c r="M177159" s="472"/>
    </row>
    <row r="177231" spans="12:13" x14ac:dyDescent="0.25">
      <c r="L177231" s="472"/>
      <c r="M177231" s="472"/>
    </row>
    <row r="177232" spans="12:13" x14ac:dyDescent="0.25">
      <c r="L177232" s="472"/>
      <c r="M177232" s="472"/>
    </row>
    <row r="177233" spans="12:13" x14ac:dyDescent="0.25">
      <c r="L177233" s="472"/>
      <c r="M177233" s="472"/>
    </row>
    <row r="177305" spans="12:13" x14ac:dyDescent="0.25">
      <c r="L177305" s="472"/>
      <c r="M177305" s="472"/>
    </row>
    <row r="177306" spans="12:13" x14ac:dyDescent="0.25">
      <c r="L177306" s="472"/>
      <c r="M177306" s="472"/>
    </row>
    <row r="177307" spans="12:13" x14ac:dyDescent="0.25">
      <c r="L177307" s="472"/>
      <c r="M177307" s="472"/>
    </row>
    <row r="177379" spans="12:13" x14ac:dyDescent="0.25">
      <c r="L177379" s="472"/>
      <c r="M177379" s="472"/>
    </row>
    <row r="177380" spans="12:13" x14ac:dyDescent="0.25">
      <c r="L177380" s="472"/>
      <c r="M177380" s="472"/>
    </row>
    <row r="177381" spans="12:13" x14ac:dyDescent="0.25">
      <c r="L177381" s="472"/>
      <c r="M177381" s="472"/>
    </row>
    <row r="177453" spans="12:13" x14ac:dyDescent="0.25">
      <c r="L177453" s="472"/>
      <c r="M177453" s="472"/>
    </row>
    <row r="177454" spans="12:13" x14ac:dyDescent="0.25">
      <c r="L177454" s="472"/>
      <c r="M177454" s="472"/>
    </row>
    <row r="177455" spans="12:13" x14ac:dyDescent="0.25">
      <c r="L177455" s="472"/>
      <c r="M177455" s="472"/>
    </row>
    <row r="177527" spans="12:13" x14ac:dyDescent="0.25">
      <c r="L177527" s="472"/>
      <c r="M177527" s="472"/>
    </row>
    <row r="177528" spans="12:13" x14ac:dyDescent="0.25">
      <c r="L177528" s="472"/>
      <c r="M177528" s="472"/>
    </row>
    <row r="177529" spans="12:13" x14ac:dyDescent="0.25">
      <c r="L177529" s="472"/>
      <c r="M177529" s="472"/>
    </row>
    <row r="177601" spans="12:13" x14ac:dyDescent="0.25">
      <c r="L177601" s="472"/>
      <c r="M177601" s="472"/>
    </row>
    <row r="177602" spans="12:13" x14ac:dyDescent="0.25">
      <c r="L177602" s="472"/>
      <c r="M177602" s="472"/>
    </row>
    <row r="177603" spans="12:13" x14ac:dyDescent="0.25">
      <c r="L177603" s="472"/>
      <c r="M177603" s="472"/>
    </row>
    <row r="177675" spans="12:13" x14ac:dyDescent="0.25">
      <c r="L177675" s="472"/>
      <c r="M177675" s="472"/>
    </row>
    <row r="177676" spans="12:13" x14ac:dyDescent="0.25">
      <c r="L177676" s="472"/>
      <c r="M177676" s="472"/>
    </row>
    <row r="177677" spans="12:13" x14ac:dyDescent="0.25">
      <c r="L177677" s="472"/>
      <c r="M177677" s="472"/>
    </row>
    <row r="177749" spans="12:13" x14ac:dyDescent="0.25">
      <c r="L177749" s="472"/>
      <c r="M177749" s="472"/>
    </row>
    <row r="177750" spans="12:13" x14ac:dyDescent="0.25">
      <c r="L177750" s="472"/>
      <c r="M177750" s="472"/>
    </row>
    <row r="177751" spans="12:13" x14ac:dyDescent="0.25">
      <c r="L177751" s="472"/>
      <c r="M177751" s="472"/>
    </row>
    <row r="177823" spans="12:13" x14ac:dyDescent="0.25">
      <c r="L177823" s="472"/>
      <c r="M177823" s="472"/>
    </row>
    <row r="177824" spans="12:13" x14ac:dyDescent="0.25">
      <c r="L177824" s="472"/>
      <c r="M177824" s="472"/>
    </row>
    <row r="177825" spans="12:13" x14ac:dyDescent="0.25">
      <c r="L177825" s="472"/>
      <c r="M177825" s="472"/>
    </row>
    <row r="177897" spans="12:13" x14ac:dyDescent="0.25">
      <c r="L177897" s="472"/>
      <c r="M177897" s="472"/>
    </row>
    <row r="177898" spans="12:13" x14ac:dyDescent="0.25">
      <c r="L177898" s="472"/>
      <c r="M177898" s="472"/>
    </row>
    <row r="177899" spans="12:13" x14ac:dyDescent="0.25">
      <c r="L177899" s="472"/>
      <c r="M177899" s="472"/>
    </row>
    <row r="177971" spans="12:13" x14ac:dyDescent="0.25">
      <c r="L177971" s="472"/>
      <c r="M177971" s="472"/>
    </row>
    <row r="177972" spans="12:13" x14ac:dyDescent="0.25">
      <c r="L177972" s="472"/>
      <c r="M177972" s="472"/>
    </row>
    <row r="177973" spans="12:13" x14ac:dyDescent="0.25">
      <c r="L177973" s="472"/>
      <c r="M177973" s="472"/>
    </row>
    <row r="178045" spans="12:13" x14ac:dyDescent="0.25">
      <c r="L178045" s="472"/>
      <c r="M178045" s="472"/>
    </row>
    <row r="178046" spans="12:13" x14ac:dyDescent="0.25">
      <c r="L178046" s="472"/>
      <c r="M178046" s="472"/>
    </row>
    <row r="178047" spans="12:13" x14ac:dyDescent="0.25">
      <c r="L178047" s="472"/>
      <c r="M178047" s="472"/>
    </row>
    <row r="178119" spans="12:13" x14ac:dyDescent="0.25">
      <c r="L178119" s="472"/>
      <c r="M178119" s="472"/>
    </row>
    <row r="178120" spans="12:13" x14ac:dyDescent="0.25">
      <c r="L178120" s="472"/>
      <c r="M178120" s="472"/>
    </row>
    <row r="178121" spans="12:13" x14ac:dyDescent="0.25">
      <c r="L178121" s="472"/>
      <c r="M178121" s="472"/>
    </row>
    <row r="178193" spans="12:13" x14ac:dyDescent="0.25">
      <c r="L178193" s="472"/>
      <c r="M178193" s="472"/>
    </row>
    <row r="178194" spans="12:13" x14ac:dyDescent="0.25">
      <c r="L178194" s="472"/>
      <c r="M178194" s="472"/>
    </row>
    <row r="178195" spans="12:13" x14ac:dyDescent="0.25">
      <c r="L178195" s="472"/>
      <c r="M178195" s="472"/>
    </row>
    <row r="178267" spans="12:13" x14ac:dyDescent="0.25">
      <c r="L178267" s="472"/>
      <c r="M178267" s="472"/>
    </row>
    <row r="178268" spans="12:13" x14ac:dyDescent="0.25">
      <c r="L178268" s="472"/>
      <c r="M178268" s="472"/>
    </row>
    <row r="178269" spans="12:13" x14ac:dyDescent="0.25">
      <c r="L178269" s="472"/>
      <c r="M178269" s="472"/>
    </row>
    <row r="178341" spans="12:13" x14ac:dyDescent="0.25">
      <c r="L178341" s="472"/>
      <c r="M178341" s="472"/>
    </row>
    <row r="178342" spans="12:13" x14ac:dyDescent="0.25">
      <c r="L178342" s="472"/>
      <c r="M178342" s="472"/>
    </row>
    <row r="178343" spans="12:13" x14ac:dyDescent="0.25">
      <c r="L178343" s="472"/>
      <c r="M178343" s="472"/>
    </row>
    <row r="178415" spans="12:13" x14ac:dyDescent="0.25">
      <c r="L178415" s="472"/>
      <c r="M178415" s="472"/>
    </row>
    <row r="178416" spans="12:13" x14ac:dyDescent="0.25">
      <c r="L178416" s="472"/>
      <c r="M178416" s="472"/>
    </row>
    <row r="178417" spans="12:13" x14ac:dyDescent="0.25">
      <c r="L178417" s="472"/>
      <c r="M178417" s="472"/>
    </row>
    <row r="178489" spans="12:13" x14ac:dyDescent="0.25">
      <c r="L178489" s="472"/>
      <c r="M178489" s="472"/>
    </row>
    <row r="178490" spans="12:13" x14ac:dyDescent="0.25">
      <c r="L178490" s="472"/>
      <c r="M178490" s="472"/>
    </row>
    <row r="178491" spans="12:13" x14ac:dyDescent="0.25">
      <c r="L178491" s="472"/>
      <c r="M178491" s="472"/>
    </row>
    <row r="178563" spans="12:13" x14ac:dyDescent="0.25">
      <c r="L178563" s="472"/>
      <c r="M178563" s="472"/>
    </row>
    <row r="178564" spans="12:13" x14ac:dyDescent="0.25">
      <c r="L178564" s="472"/>
      <c r="M178564" s="472"/>
    </row>
    <row r="178565" spans="12:13" x14ac:dyDescent="0.25">
      <c r="L178565" s="472"/>
      <c r="M178565" s="472"/>
    </row>
    <row r="178637" spans="12:13" x14ac:dyDescent="0.25">
      <c r="L178637" s="472"/>
      <c r="M178637" s="472"/>
    </row>
    <row r="178638" spans="12:13" x14ac:dyDescent="0.25">
      <c r="L178638" s="472"/>
      <c r="M178638" s="472"/>
    </row>
    <row r="178639" spans="12:13" x14ac:dyDescent="0.25">
      <c r="L178639" s="472"/>
      <c r="M178639" s="472"/>
    </row>
    <row r="178711" spans="12:13" x14ac:dyDescent="0.25">
      <c r="L178711" s="472"/>
      <c r="M178711" s="472"/>
    </row>
    <row r="178712" spans="12:13" x14ac:dyDescent="0.25">
      <c r="L178712" s="472"/>
      <c r="M178712" s="472"/>
    </row>
    <row r="178713" spans="12:13" x14ac:dyDescent="0.25">
      <c r="L178713" s="472"/>
      <c r="M178713" s="472"/>
    </row>
    <row r="178785" spans="12:13" x14ac:dyDescent="0.25">
      <c r="L178785" s="472"/>
      <c r="M178785" s="472"/>
    </row>
    <row r="178786" spans="12:13" x14ac:dyDescent="0.25">
      <c r="L178786" s="472"/>
      <c r="M178786" s="472"/>
    </row>
    <row r="178787" spans="12:13" x14ac:dyDescent="0.25">
      <c r="L178787" s="472"/>
      <c r="M178787" s="472"/>
    </row>
    <row r="178859" spans="12:13" x14ac:dyDescent="0.25">
      <c r="L178859" s="472"/>
      <c r="M178859" s="472"/>
    </row>
    <row r="178860" spans="12:13" x14ac:dyDescent="0.25">
      <c r="L178860" s="472"/>
      <c r="M178860" s="472"/>
    </row>
    <row r="178861" spans="12:13" x14ac:dyDescent="0.25">
      <c r="L178861" s="472"/>
      <c r="M178861" s="472"/>
    </row>
    <row r="178933" spans="12:13" x14ac:dyDescent="0.25">
      <c r="L178933" s="472"/>
      <c r="M178933" s="472"/>
    </row>
    <row r="178934" spans="12:13" x14ac:dyDescent="0.25">
      <c r="L178934" s="472"/>
      <c r="M178934" s="472"/>
    </row>
    <row r="178935" spans="12:13" x14ac:dyDescent="0.25">
      <c r="L178935" s="472"/>
      <c r="M178935" s="472"/>
    </row>
    <row r="179007" spans="12:13" x14ac:dyDescent="0.25">
      <c r="L179007" s="472"/>
      <c r="M179007" s="472"/>
    </row>
    <row r="179008" spans="12:13" x14ac:dyDescent="0.25">
      <c r="L179008" s="472"/>
      <c r="M179008" s="472"/>
    </row>
    <row r="179009" spans="12:13" x14ac:dyDescent="0.25">
      <c r="L179009" s="472"/>
      <c r="M179009" s="472"/>
    </row>
    <row r="179081" spans="12:13" x14ac:dyDescent="0.25">
      <c r="L179081" s="472"/>
      <c r="M179081" s="472"/>
    </row>
    <row r="179082" spans="12:13" x14ac:dyDescent="0.25">
      <c r="L179082" s="472"/>
      <c r="M179082" s="472"/>
    </row>
    <row r="179083" spans="12:13" x14ac:dyDescent="0.25">
      <c r="L179083" s="472"/>
      <c r="M179083" s="472"/>
    </row>
    <row r="179155" spans="12:13" x14ac:dyDescent="0.25">
      <c r="L179155" s="472"/>
      <c r="M179155" s="472"/>
    </row>
    <row r="179156" spans="12:13" x14ac:dyDescent="0.25">
      <c r="L179156" s="472"/>
      <c r="M179156" s="472"/>
    </row>
    <row r="179157" spans="12:13" x14ac:dyDescent="0.25">
      <c r="L179157" s="472"/>
      <c r="M179157" s="472"/>
    </row>
    <row r="179229" spans="12:13" x14ac:dyDescent="0.25">
      <c r="L179229" s="472"/>
      <c r="M179229" s="472"/>
    </row>
    <row r="179230" spans="12:13" x14ac:dyDescent="0.25">
      <c r="L179230" s="472"/>
      <c r="M179230" s="472"/>
    </row>
    <row r="179231" spans="12:13" x14ac:dyDescent="0.25">
      <c r="L179231" s="472"/>
      <c r="M179231" s="472"/>
    </row>
    <row r="179303" spans="12:13" x14ac:dyDescent="0.25">
      <c r="L179303" s="472"/>
      <c r="M179303" s="472"/>
    </row>
    <row r="179304" spans="12:13" x14ac:dyDescent="0.25">
      <c r="L179304" s="472"/>
      <c r="M179304" s="472"/>
    </row>
    <row r="179305" spans="12:13" x14ac:dyDescent="0.25">
      <c r="L179305" s="472"/>
      <c r="M179305" s="472"/>
    </row>
    <row r="179377" spans="12:13" x14ac:dyDescent="0.25">
      <c r="L179377" s="472"/>
      <c r="M179377" s="472"/>
    </row>
    <row r="179378" spans="12:13" x14ac:dyDescent="0.25">
      <c r="L179378" s="472"/>
      <c r="M179378" s="472"/>
    </row>
    <row r="179379" spans="12:13" x14ac:dyDescent="0.25">
      <c r="L179379" s="472"/>
      <c r="M179379" s="472"/>
    </row>
    <row r="179451" spans="12:13" x14ac:dyDescent="0.25">
      <c r="L179451" s="472"/>
      <c r="M179451" s="472"/>
    </row>
    <row r="179452" spans="12:13" x14ac:dyDescent="0.25">
      <c r="L179452" s="472"/>
      <c r="M179452" s="472"/>
    </row>
    <row r="179453" spans="12:13" x14ac:dyDescent="0.25">
      <c r="L179453" s="472"/>
      <c r="M179453" s="472"/>
    </row>
    <row r="179525" spans="12:13" x14ac:dyDescent="0.25">
      <c r="L179525" s="472"/>
      <c r="M179525" s="472"/>
    </row>
    <row r="179526" spans="12:13" x14ac:dyDescent="0.25">
      <c r="L179526" s="472"/>
      <c r="M179526" s="472"/>
    </row>
    <row r="179527" spans="12:13" x14ac:dyDescent="0.25">
      <c r="L179527" s="472"/>
      <c r="M179527" s="472"/>
    </row>
    <row r="179599" spans="12:13" x14ac:dyDescent="0.25">
      <c r="L179599" s="472"/>
      <c r="M179599" s="472"/>
    </row>
    <row r="179600" spans="12:13" x14ac:dyDescent="0.25">
      <c r="L179600" s="472"/>
      <c r="M179600" s="472"/>
    </row>
    <row r="179601" spans="12:13" x14ac:dyDescent="0.25">
      <c r="L179601" s="472"/>
      <c r="M179601" s="472"/>
    </row>
    <row r="179673" spans="12:13" x14ac:dyDescent="0.25">
      <c r="L179673" s="472"/>
      <c r="M179673" s="472"/>
    </row>
    <row r="179674" spans="12:13" x14ac:dyDescent="0.25">
      <c r="L179674" s="472"/>
      <c r="M179674" s="472"/>
    </row>
    <row r="179675" spans="12:13" x14ac:dyDescent="0.25">
      <c r="L179675" s="472"/>
      <c r="M179675" s="472"/>
    </row>
    <row r="179747" spans="12:13" x14ac:dyDescent="0.25">
      <c r="L179747" s="472"/>
      <c r="M179747" s="472"/>
    </row>
    <row r="179748" spans="12:13" x14ac:dyDescent="0.25">
      <c r="L179748" s="472"/>
      <c r="M179748" s="472"/>
    </row>
    <row r="179749" spans="12:13" x14ac:dyDescent="0.25">
      <c r="L179749" s="472"/>
      <c r="M179749" s="472"/>
    </row>
    <row r="179821" spans="12:13" x14ac:dyDescent="0.25">
      <c r="L179821" s="472"/>
      <c r="M179821" s="472"/>
    </row>
    <row r="179822" spans="12:13" x14ac:dyDescent="0.25">
      <c r="L179822" s="472"/>
      <c r="M179822" s="472"/>
    </row>
    <row r="179823" spans="12:13" x14ac:dyDescent="0.25">
      <c r="L179823" s="472"/>
      <c r="M179823" s="472"/>
    </row>
    <row r="179895" spans="12:13" x14ac:dyDescent="0.25">
      <c r="L179895" s="472"/>
      <c r="M179895" s="472"/>
    </row>
    <row r="179896" spans="12:13" x14ac:dyDescent="0.25">
      <c r="L179896" s="472"/>
      <c r="M179896" s="472"/>
    </row>
    <row r="179897" spans="12:13" x14ac:dyDescent="0.25">
      <c r="L179897" s="472"/>
      <c r="M179897" s="472"/>
    </row>
    <row r="179969" spans="12:13" x14ac:dyDescent="0.25">
      <c r="L179969" s="472"/>
      <c r="M179969" s="472"/>
    </row>
    <row r="179970" spans="12:13" x14ac:dyDescent="0.25">
      <c r="L179970" s="472"/>
      <c r="M179970" s="472"/>
    </row>
    <row r="179971" spans="12:13" x14ac:dyDescent="0.25">
      <c r="L179971" s="472"/>
      <c r="M179971" s="472"/>
    </row>
    <row r="180043" spans="12:13" x14ac:dyDescent="0.25">
      <c r="L180043" s="472"/>
      <c r="M180043" s="472"/>
    </row>
    <row r="180044" spans="12:13" x14ac:dyDescent="0.25">
      <c r="L180044" s="472"/>
      <c r="M180044" s="472"/>
    </row>
    <row r="180045" spans="12:13" x14ac:dyDescent="0.25">
      <c r="L180045" s="472"/>
      <c r="M180045" s="472"/>
    </row>
    <row r="180117" spans="12:13" x14ac:dyDescent="0.25">
      <c r="L180117" s="472"/>
      <c r="M180117" s="472"/>
    </row>
    <row r="180118" spans="12:13" x14ac:dyDescent="0.25">
      <c r="L180118" s="472"/>
      <c r="M180118" s="472"/>
    </row>
    <row r="180119" spans="12:13" x14ac:dyDescent="0.25">
      <c r="L180119" s="472"/>
      <c r="M180119" s="472"/>
    </row>
    <row r="180191" spans="12:13" x14ac:dyDescent="0.25">
      <c r="L180191" s="472"/>
      <c r="M180191" s="472"/>
    </row>
    <row r="180192" spans="12:13" x14ac:dyDescent="0.25">
      <c r="L180192" s="472"/>
      <c r="M180192" s="472"/>
    </row>
    <row r="180193" spans="12:13" x14ac:dyDescent="0.25">
      <c r="L180193" s="472"/>
      <c r="M180193" s="472"/>
    </row>
    <row r="180265" spans="12:13" x14ac:dyDescent="0.25">
      <c r="L180265" s="472"/>
      <c r="M180265" s="472"/>
    </row>
    <row r="180266" spans="12:13" x14ac:dyDescent="0.25">
      <c r="L180266" s="472"/>
      <c r="M180266" s="472"/>
    </row>
    <row r="180267" spans="12:13" x14ac:dyDescent="0.25">
      <c r="L180267" s="472"/>
      <c r="M180267" s="472"/>
    </row>
    <row r="180339" spans="12:13" x14ac:dyDescent="0.25">
      <c r="L180339" s="472"/>
      <c r="M180339" s="472"/>
    </row>
    <row r="180340" spans="12:13" x14ac:dyDescent="0.25">
      <c r="L180340" s="472"/>
      <c r="M180340" s="472"/>
    </row>
    <row r="180341" spans="12:13" x14ac:dyDescent="0.25">
      <c r="L180341" s="472"/>
      <c r="M180341" s="472"/>
    </row>
    <row r="180413" spans="12:13" x14ac:dyDescent="0.25">
      <c r="L180413" s="472"/>
      <c r="M180413" s="472"/>
    </row>
    <row r="180414" spans="12:13" x14ac:dyDescent="0.25">
      <c r="L180414" s="472"/>
      <c r="M180414" s="472"/>
    </row>
    <row r="180415" spans="12:13" x14ac:dyDescent="0.25">
      <c r="L180415" s="472"/>
      <c r="M180415" s="472"/>
    </row>
    <row r="180487" spans="12:13" x14ac:dyDescent="0.25">
      <c r="L180487" s="472"/>
      <c r="M180487" s="472"/>
    </row>
    <row r="180488" spans="12:13" x14ac:dyDescent="0.25">
      <c r="L180488" s="472"/>
      <c r="M180488" s="472"/>
    </row>
    <row r="180489" spans="12:13" x14ac:dyDescent="0.25">
      <c r="L180489" s="472"/>
      <c r="M180489" s="472"/>
    </row>
    <row r="180561" spans="12:13" x14ac:dyDescent="0.25">
      <c r="L180561" s="472"/>
      <c r="M180561" s="472"/>
    </row>
    <row r="180562" spans="12:13" x14ac:dyDescent="0.25">
      <c r="L180562" s="472"/>
      <c r="M180562" s="472"/>
    </row>
    <row r="180563" spans="12:13" x14ac:dyDescent="0.25">
      <c r="L180563" s="472"/>
      <c r="M180563" s="472"/>
    </row>
    <row r="180635" spans="12:13" x14ac:dyDescent="0.25">
      <c r="L180635" s="472"/>
      <c r="M180635" s="472"/>
    </row>
    <row r="180636" spans="12:13" x14ac:dyDescent="0.25">
      <c r="L180636" s="472"/>
      <c r="M180636" s="472"/>
    </row>
    <row r="180637" spans="12:13" x14ac:dyDescent="0.25">
      <c r="L180637" s="472"/>
      <c r="M180637" s="472"/>
    </row>
    <row r="180709" spans="12:13" x14ac:dyDescent="0.25">
      <c r="L180709" s="472"/>
      <c r="M180709" s="472"/>
    </row>
    <row r="180710" spans="12:13" x14ac:dyDescent="0.25">
      <c r="L180710" s="472"/>
      <c r="M180710" s="472"/>
    </row>
    <row r="180711" spans="12:13" x14ac:dyDescent="0.25">
      <c r="L180711" s="472"/>
      <c r="M180711" s="472"/>
    </row>
    <row r="180783" spans="12:13" x14ac:dyDescent="0.25">
      <c r="L180783" s="472"/>
      <c r="M180783" s="472"/>
    </row>
    <row r="180784" spans="12:13" x14ac:dyDescent="0.25">
      <c r="L180784" s="472"/>
      <c r="M180784" s="472"/>
    </row>
    <row r="180785" spans="12:13" x14ac:dyDescent="0.25">
      <c r="L180785" s="472"/>
      <c r="M180785" s="472"/>
    </row>
    <row r="180857" spans="12:13" x14ac:dyDescent="0.25">
      <c r="L180857" s="472"/>
      <c r="M180857" s="472"/>
    </row>
    <row r="180858" spans="12:13" x14ac:dyDescent="0.25">
      <c r="L180858" s="472"/>
      <c r="M180858" s="472"/>
    </row>
    <row r="180859" spans="12:13" x14ac:dyDescent="0.25">
      <c r="L180859" s="472"/>
      <c r="M180859" s="472"/>
    </row>
    <row r="180931" spans="12:13" x14ac:dyDescent="0.25">
      <c r="L180931" s="472"/>
      <c r="M180931" s="472"/>
    </row>
    <row r="180932" spans="12:13" x14ac:dyDescent="0.25">
      <c r="L180932" s="472"/>
      <c r="M180932" s="472"/>
    </row>
    <row r="180933" spans="12:13" x14ac:dyDescent="0.25">
      <c r="L180933" s="472"/>
      <c r="M180933" s="472"/>
    </row>
    <row r="181005" spans="12:13" x14ac:dyDescent="0.25">
      <c r="L181005" s="472"/>
      <c r="M181005" s="472"/>
    </row>
    <row r="181006" spans="12:13" x14ac:dyDescent="0.25">
      <c r="L181006" s="472"/>
      <c r="M181006" s="472"/>
    </row>
    <row r="181007" spans="12:13" x14ac:dyDescent="0.25">
      <c r="L181007" s="472"/>
      <c r="M181007" s="472"/>
    </row>
    <row r="181079" spans="12:13" x14ac:dyDescent="0.25">
      <c r="L181079" s="472"/>
      <c r="M181079" s="472"/>
    </row>
    <row r="181080" spans="12:13" x14ac:dyDescent="0.25">
      <c r="L181080" s="472"/>
      <c r="M181080" s="472"/>
    </row>
    <row r="181081" spans="12:13" x14ac:dyDescent="0.25">
      <c r="L181081" s="472"/>
      <c r="M181081" s="472"/>
    </row>
    <row r="181153" spans="12:13" x14ac:dyDescent="0.25">
      <c r="L181153" s="472"/>
      <c r="M181153" s="472"/>
    </row>
    <row r="181154" spans="12:13" x14ac:dyDescent="0.25">
      <c r="L181154" s="472"/>
      <c r="M181154" s="472"/>
    </row>
    <row r="181155" spans="12:13" x14ac:dyDescent="0.25">
      <c r="L181155" s="472"/>
      <c r="M181155" s="472"/>
    </row>
    <row r="181227" spans="12:13" x14ac:dyDescent="0.25">
      <c r="L181227" s="472"/>
      <c r="M181227" s="472"/>
    </row>
    <row r="181228" spans="12:13" x14ac:dyDescent="0.25">
      <c r="L181228" s="472"/>
      <c r="M181228" s="472"/>
    </row>
    <row r="181229" spans="12:13" x14ac:dyDescent="0.25">
      <c r="L181229" s="472"/>
      <c r="M181229" s="472"/>
    </row>
    <row r="181301" spans="12:13" x14ac:dyDescent="0.25">
      <c r="L181301" s="472"/>
      <c r="M181301" s="472"/>
    </row>
    <row r="181302" spans="12:13" x14ac:dyDescent="0.25">
      <c r="L181302" s="472"/>
      <c r="M181302" s="472"/>
    </row>
    <row r="181303" spans="12:13" x14ac:dyDescent="0.25">
      <c r="L181303" s="472"/>
      <c r="M181303" s="472"/>
    </row>
    <row r="181375" spans="12:13" x14ac:dyDescent="0.25">
      <c r="L181375" s="472"/>
      <c r="M181375" s="472"/>
    </row>
    <row r="181376" spans="12:13" x14ac:dyDescent="0.25">
      <c r="L181376" s="472"/>
      <c r="M181376" s="472"/>
    </row>
    <row r="181377" spans="12:13" x14ac:dyDescent="0.25">
      <c r="L181377" s="472"/>
      <c r="M181377" s="472"/>
    </row>
    <row r="181449" spans="12:13" x14ac:dyDescent="0.25">
      <c r="L181449" s="472"/>
      <c r="M181449" s="472"/>
    </row>
    <row r="181450" spans="12:13" x14ac:dyDescent="0.25">
      <c r="L181450" s="472"/>
      <c r="M181450" s="472"/>
    </row>
    <row r="181451" spans="12:13" x14ac:dyDescent="0.25">
      <c r="L181451" s="472"/>
      <c r="M181451" s="472"/>
    </row>
    <row r="181523" spans="12:13" x14ac:dyDescent="0.25">
      <c r="L181523" s="472"/>
      <c r="M181523" s="472"/>
    </row>
    <row r="181524" spans="12:13" x14ac:dyDescent="0.25">
      <c r="L181524" s="472"/>
      <c r="M181524" s="472"/>
    </row>
    <row r="181525" spans="12:13" x14ac:dyDescent="0.25">
      <c r="L181525" s="472"/>
      <c r="M181525" s="472"/>
    </row>
    <row r="181597" spans="12:13" x14ac:dyDescent="0.25">
      <c r="L181597" s="472"/>
      <c r="M181597" s="472"/>
    </row>
    <row r="181598" spans="12:13" x14ac:dyDescent="0.25">
      <c r="L181598" s="472"/>
      <c r="M181598" s="472"/>
    </row>
    <row r="181599" spans="12:13" x14ac:dyDescent="0.25">
      <c r="L181599" s="472"/>
      <c r="M181599" s="472"/>
    </row>
    <row r="181671" spans="12:13" x14ac:dyDescent="0.25">
      <c r="L181671" s="472"/>
      <c r="M181671" s="472"/>
    </row>
    <row r="181672" spans="12:13" x14ac:dyDescent="0.25">
      <c r="L181672" s="472"/>
      <c r="M181672" s="472"/>
    </row>
    <row r="181673" spans="12:13" x14ac:dyDescent="0.25">
      <c r="L181673" s="472"/>
      <c r="M181673" s="472"/>
    </row>
    <row r="181745" spans="12:13" x14ac:dyDescent="0.25">
      <c r="L181745" s="472"/>
      <c r="M181745" s="472"/>
    </row>
    <row r="181746" spans="12:13" x14ac:dyDescent="0.25">
      <c r="L181746" s="472"/>
      <c r="M181746" s="472"/>
    </row>
    <row r="181747" spans="12:13" x14ac:dyDescent="0.25">
      <c r="L181747" s="472"/>
      <c r="M181747" s="472"/>
    </row>
    <row r="181819" spans="12:13" x14ac:dyDescent="0.25">
      <c r="L181819" s="472"/>
      <c r="M181819" s="472"/>
    </row>
    <row r="181820" spans="12:13" x14ac:dyDescent="0.25">
      <c r="L181820" s="472"/>
      <c r="M181820" s="472"/>
    </row>
    <row r="181821" spans="12:13" x14ac:dyDescent="0.25">
      <c r="L181821" s="472"/>
      <c r="M181821" s="472"/>
    </row>
    <row r="181893" spans="12:13" x14ac:dyDescent="0.25">
      <c r="L181893" s="472"/>
      <c r="M181893" s="472"/>
    </row>
    <row r="181894" spans="12:13" x14ac:dyDescent="0.25">
      <c r="L181894" s="472"/>
      <c r="M181894" s="472"/>
    </row>
    <row r="181895" spans="12:13" x14ac:dyDescent="0.25">
      <c r="L181895" s="472"/>
      <c r="M181895" s="472"/>
    </row>
    <row r="181967" spans="12:13" x14ac:dyDescent="0.25">
      <c r="L181967" s="472"/>
      <c r="M181967" s="472"/>
    </row>
    <row r="181968" spans="12:13" x14ac:dyDescent="0.25">
      <c r="L181968" s="472"/>
      <c r="M181968" s="472"/>
    </row>
    <row r="181969" spans="12:13" x14ac:dyDescent="0.25">
      <c r="L181969" s="472"/>
      <c r="M181969" s="472"/>
    </row>
    <row r="182041" spans="12:13" x14ac:dyDescent="0.25">
      <c r="L182041" s="472"/>
      <c r="M182041" s="472"/>
    </row>
    <row r="182042" spans="12:13" x14ac:dyDescent="0.25">
      <c r="L182042" s="472"/>
      <c r="M182042" s="472"/>
    </row>
    <row r="182043" spans="12:13" x14ac:dyDescent="0.25">
      <c r="L182043" s="472"/>
      <c r="M182043" s="472"/>
    </row>
    <row r="182115" spans="12:13" x14ac:dyDescent="0.25">
      <c r="L182115" s="472"/>
      <c r="M182115" s="472"/>
    </row>
    <row r="182116" spans="12:13" x14ac:dyDescent="0.25">
      <c r="L182116" s="472"/>
      <c r="M182116" s="472"/>
    </row>
    <row r="182117" spans="12:13" x14ac:dyDescent="0.25">
      <c r="L182117" s="472"/>
      <c r="M182117" s="472"/>
    </row>
    <row r="182189" spans="12:13" x14ac:dyDescent="0.25">
      <c r="L182189" s="472"/>
      <c r="M182189" s="472"/>
    </row>
    <row r="182190" spans="12:13" x14ac:dyDescent="0.25">
      <c r="L182190" s="472"/>
      <c r="M182190" s="472"/>
    </row>
    <row r="182191" spans="12:13" x14ac:dyDescent="0.25">
      <c r="L182191" s="472"/>
      <c r="M182191" s="472"/>
    </row>
    <row r="182263" spans="12:13" x14ac:dyDescent="0.25">
      <c r="L182263" s="472"/>
      <c r="M182263" s="472"/>
    </row>
    <row r="182264" spans="12:13" x14ac:dyDescent="0.25">
      <c r="L182264" s="472"/>
      <c r="M182264" s="472"/>
    </row>
    <row r="182265" spans="12:13" x14ac:dyDescent="0.25">
      <c r="L182265" s="472"/>
      <c r="M182265" s="472"/>
    </row>
    <row r="182337" spans="12:13" x14ac:dyDescent="0.25">
      <c r="L182337" s="472"/>
      <c r="M182337" s="472"/>
    </row>
    <row r="182338" spans="12:13" x14ac:dyDescent="0.25">
      <c r="L182338" s="472"/>
      <c r="M182338" s="472"/>
    </row>
    <row r="182339" spans="12:13" x14ac:dyDescent="0.25">
      <c r="L182339" s="472"/>
      <c r="M182339" s="472"/>
    </row>
    <row r="182411" spans="12:13" x14ac:dyDescent="0.25">
      <c r="L182411" s="472"/>
      <c r="M182411" s="472"/>
    </row>
    <row r="182412" spans="12:13" x14ac:dyDescent="0.25">
      <c r="L182412" s="472"/>
      <c r="M182412" s="472"/>
    </row>
    <row r="182413" spans="12:13" x14ac:dyDescent="0.25">
      <c r="L182413" s="472"/>
      <c r="M182413" s="472"/>
    </row>
    <row r="182485" spans="12:13" x14ac:dyDescent="0.25">
      <c r="L182485" s="472"/>
      <c r="M182485" s="472"/>
    </row>
    <row r="182486" spans="12:13" x14ac:dyDescent="0.25">
      <c r="L182486" s="472"/>
      <c r="M182486" s="472"/>
    </row>
    <row r="182487" spans="12:13" x14ac:dyDescent="0.25">
      <c r="L182487" s="472"/>
      <c r="M182487" s="472"/>
    </row>
    <row r="182559" spans="12:13" x14ac:dyDescent="0.25">
      <c r="L182559" s="472"/>
      <c r="M182559" s="472"/>
    </row>
    <row r="182560" spans="12:13" x14ac:dyDescent="0.25">
      <c r="L182560" s="472"/>
      <c r="M182560" s="472"/>
    </row>
    <row r="182561" spans="12:13" x14ac:dyDescent="0.25">
      <c r="L182561" s="472"/>
      <c r="M182561" s="472"/>
    </row>
    <row r="182633" spans="12:13" x14ac:dyDescent="0.25">
      <c r="L182633" s="472"/>
      <c r="M182633" s="472"/>
    </row>
    <row r="182634" spans="12:13" x14ac:dyDescent="0.25">
      <c r="L182634" s="472"/>
      <c r="M182634" s="472"/>
    </row>
    <row r="182635" spans="12:13" x14ac:dyDescent="0.25">
      <c r="L182635" s="472"/>
      <c r="M182635" s="472"/>
    </row>
    <row r="182707" spans="12:13" x14ac:dyDescent="0.25">
      <c r="L182707" s="472"/>
      <c r="M182707" s="472"/>
    </row>
    <row r="182708" spans="12:13" x14ac:dyDescent="0.25">
      <c r="L182708" s="472"/>
      <c r="M182708" s="472"/>
    </row>
    <row r="182709" spans="12:13" x14ac:dyDescent="0.25">
      <c r="L182709" s="472"/>
      <c r="M182709" s="472"/>
    </row>
    <row r="182781" spans="12:13" x14ac:dyDescent="0.25">
      <c r="L182781" s="472"/>
      <c r="M182781" s="472"/>
    </row>
    <row r="182782" spans="12:13" x14ac:dyDescent="0.25">
      <c r="L182782" s="472"/>
      <c r="M182782" s="472"/>
    </row>
    <row r="182783" spans="12:13" x14ac:dyDescent="0.25">
      <c r="L182783" s="472"/>
      <c r="M182783" s="472"/>
    </row>
    <row r="182855" spans="12:13" x14ac:dyDescent="0.25">
      <c r="L182855" s="472"/>
      <c r="M182855" s="472"/>
    </row>
    <row r="182856" spans="12:13" x14ac:dyDescent="0.25">
      <c r="L182856" s="472"/>
      <c r="M182856" s="472"/>
    </row>
    <row r="182857" spans="12:13" x14ac:dyDescent="0.25">
      <c r="L182857" s="472"/>
      <c r="M182857" s="472"/>
    </row>
    <row r="182929" spans="12:13" x14ac:dyDescent="0.25">
      <c r="L182929" s="472"/>
      <c r="M182929" s="472"/>
    </row>
    <row r="182930" spans="12:13" x14ac:dyDescent="0.25">
      <c r="L182930" s="472"/>
      <c r="M182930" s="472"/>
    </row>
    <row r="182931" spans="12:13" x14ac:dyDescent="0.25">
      <c r="L182931" s="472"/>
      <c r="M182931" s="472"/>
    </row>
    <row r="183003" spans="12:13" x14ac:dyDescent="0.25">
      <c r="L183003" s="472"/>
      <c r="M183003" s="472"/>
    </row>
    <row r="183004" spans="12:13" x14ac:dyDescent="0.25">
      <c r="L183004" s="472"/>
      <c r="M183004" s="472"/>
    </row>
    <row r="183005" spans="12:13" x14ac:dyDescent="0.25">
      <c r="L183005" s="472"/>
      <c r="M183005" s="472"/>
    </row>
    <row r="183077" spans="12:13" x14ac:dyDescent="0.25">
      <c r="L183077" s="472"/>
      <c r="M183077" s="472"/>
    </row>
    <row r="183078" spans="12:13" x14ac:dyDescent="0.25">
      <c r="L183078" s="472"/>
      <c r="M183078" s="472"/>
    </row>
    <row r="183079" spans="12:13" x14ac:dyDescent="0.25">
      <c r="L183079" s="472"/>
      <c r="M183079" s="472"/>
    </row>
    <row r="183151" spans="12:13" x14ac:dyDescent="0.25">
      <c r="L183151" s="472"/>
      <c r="M183151" s="472"/>
    </row>
    <row r="183152" spans="12:13" x14ac:dyDescent="0.25">
      <c r="L183152" s="472"/>
      <c r="M183152" s="472"/>
    </row>
    <row r="183153" spans="12:13" x14ac:dyDescent="0.25">
      <c r="L183153" s="472"/>
      <c r="M183153" s="472"/>
    </row>
    <row r="183225" spans="12:13" x14ac:dyDescent="0.25">
      <c r="L183225" s="472"/>
      <c r="M183225" s="472"/>
    </row>
    <row r="183226" spans="12:13" x14ac:dyDescent="0.25">
      <c r="L183226" s="472"/>
      <c r="M183226" s="472"/>
    </row>
    <row r="183227" spans="12:13" x14ac:dyDescent="0.25">
      <c r="L183227" s="472"/>
      <c r="M183227" s="472"/>
    </row>
    <row r="183299" spans="12:13" x14ac:dyDescent="0.25">
      <c r="L183299" s="472"/>
      <c r="M183299" s="472"/>
    </row>
    <row r="183300" spans="12:13" x14ac:dyDescent="0.25">
      <c r="L183300" s="472"/>
      <c r="M183300" s="472"/>
    </row>
    <row r="183301" spans="12:13" x14ac:dyDescent="0.25">
      <c r="L183301" s="472"/>
      <c r="M183301" s="472"/>
    </row>
    <row r="183373" spans="12:13" x14ac:dyDescent="0.25">
      <c r="L183373" s="472"/>
      <c r="M183373" s="472"/>
    </row>
    <row r="183374" spans="12:13" x14ac:dyDescent="0.25">
      <c r="L183374" s="472"/>
      <c r="M183374" s="472"/>
    </row>
    <row r="183375" spans="12:13" x14ac:dyDescent="0.25">
      <c r="L183375" s="472"/>
      <c r="M183375" s="472"/>
    </row>
    <row r="183447" spans="12:13" x14ac:dyDescent="0.25">
      <c r="L183447" s="472"/>
      <c r="M183447" s="472"/>
    </row>
    <row r="183448" spans="12:13" x14ac:dyDescent="0.25">
      <c r="L183448" s="472"/>
      <c r="M183448" s="472"/>
    </row>
    <row r="183449" spans="12:13" x14ac:dyDescent="0.25">
      <c r="L183449" s="472"/>
      <c r="M183449" s="472"/>
    </row>
    <row r="183521" spans="12:13" x14ac:dyDescent="0.25">
      <c r="L183521" s="472"/>
      <c r="M183521" s="472"/>
    </row>
    <row r="183522" spans="12:13" x14ac:dyDescent="0.25">
      <c r="L183522" s="472"/>
      <c r="M183522" s="472"/>
    </row>
    <row r="183523" spans="12:13" x14ac:dyDescent="0.25">
      <c r="L183523" s="472"/>
      <c r="M183523" s="472"/>
    </row>
    <row r="183595" spans="12:13" x14ac:dyDescent="0.25">
      <c r="L183595" s="472"/>
      <c r="M183595" s="472"/>
    </row>
    <row r="183596" spans="12:13" x14ac:dyDescent="0.25">
      <c r="L183596" s="472"/>
      <c r="M183596" s="472"/>
    </row>
    <row r="183597" spans="12:13" x14ac:dyDescent="0.25">
      <c r="L183597" s="472"/>
      <c r="M183597" s="472"/>
    </row>
    <row r="183669" spans="12:13" x14ac:dyDescent="0.25">
      <c r="L183669" s="472"/>
      <c r="M183669" s="472"/>
    </row>
    <row r="183670" spans="12:13" x14ac:dyDescent="0.25">
      <c r="L183670" s="472"/>
      <c r="M183670" s="472"/>
    </row>
    <row r="183671" spans="12:13" x14ac:dyDescent="0.25">
      <c r="L183671" s="472"/>
      <c r="M183671" s="472"/>
    </row>
    <row r="183743" spans="12:13" x14ac:dyDescent="0.25">
      <c r="L183743" s="472"/>
      <c r="M183743" s="472"/>
    </row>
    <row r="183744" spans="12:13" x14ac:dyDescent="0.25">
      <c r="L183744" s="472"/>
      <c r="M183744" s="472"/>
    </row>
    <row r="183745" spans="12:13" x14ac:dyDescent="0.25">
      <c r="L183745" s="472"/>
      <c r="M183745" s="472"/>
    </row>
    <row r="183817" spans="12:13" x14ac:dyDescent="0.25">
      <c r="L183817" s="472"/>
      <c r="M183817" s="472"/>
    </row>
    <row r="183818" spans="12:13" x14ac:dyDescent="0.25">
      <c r="L183818" s="472"/>
      <c r="M183818" s="472"/>
    </row>
    <row r="183819" spans="12:13" x14ac:dyDescent="0.25">
      <c r="L183819" s="472"/>
      <c r="M183819" s="472"/>
    </row>
    <row r="183891" spans="12:13" x14ac:dyDescent="0.25">
      <c r="L183891" s="472"/>
      <c r="M183891" s="472"/>
    </row>
    <row r="183892" spans="12:13" x14ac:dyDescent="0.25">
      <c r="L183892" s="472"/>
      <c r="M183892" s="472"/>
    </row>
    <row r="183893" spans="12:13" x14ac:dyDescent="0.25">
      <c r="L183893" s="472"/>
      <c r="M183893" s="472"/>
    </row>
    <row r="183965" spans="12:13" x14ac:dyDescent="0.25">
      <c r="L183965" s="472"/>
      <c r="M183965" s="472"/>
    </row>
    <row r="183966" spans="12:13" x14ac:dyDescent="0.25">
      <c r="L183966" s="472"/>
      <c r="M183966" s="472"/>
    </row>
    <row r="183967" spans="12:13" x14ac:dyDescent="0.25">
      <c r="L183967" s="472"/>
      <c r="M183967" s="472"/>
    </row>
    <row r="184039" spans="12:13" x14ac:dyDescent="0.25">
      <c r="L184039" s="472"/>
      <c r="M184039" s="472"/>
    </row>
    <row r="184040" spans="12:13" x14ac:dyDescent="0.25">
      <c r="L184040" s="472"/>
      <c r="M184040" s="472"/>
    </row>
    <row r="184041" spans="12:13" x14ac:dyDescent="0.25">
      <c r="L184041" s="472"/>
      <c r="M184041" s="472"/>
    </row>
    <row r="184113" spans="12:13" x14ac:dyDescent="0.25">
      <c r="L184113" s="472"/>
      <c r="M184113" s="472"/>
    </row>
    <row r="184114" spans="12:13" x14ac:dyDescent="0.25">
      <c r="L184114" s="472"/>
      <c r="M184114" s="472"/>
    </row>
    <row r="184115" spans="12:13" x14ac:dyDescent="0.25">
      <c r="L184115" s="472"/>
      <c r="M184115" s="472"/>
    </row>
    <row r="184187" spans="12:13" x14ac:dyDescent="0.25">
      <c r="L184187" s="472"/>
      <c r="M184187" s="472"/>
    </row>
    <row r="184188" spans="12:13" x14ac:dyDescent="0.25">
      <c r="L184188" s="472"/>
      <c r="M184188" s="472"/>
    </row>
    <row r="184189" spans="12:13" x14ac:dyDescent="0.25">
      <c r="L184189" s="472"/>
      <c r="M184189" s="472"/>
    </row>
    <row r="184261" spans="12:13" x14ac:dyDescent="0.25">
      <c r="L184261" s="472"/>
      <c r="M184261" s="472"/>
    </row>
    <row r="184262" spans="12:13" x14ac:dyDescent="0.25">
      <c r="L184262" s="472"/>
      <c r="M184262" s="472"/>
    </row>
    <row r="184263" spans="12:13" x14ac:dyDescent="0.25">
      <c r="L184263" s="472"/>
      <c r="M184263" s="472"/>
    </row>
    <row r="184335" spans="12:13" x14ac:dyDescent="0.25">
      <c r="L184335" s="472"/>
      <c r="M184335" s="472"/>
    </row>
    <row r="184336" spans="12:13" x14ac:dyDescent="0.25">
      <c r="L184336" s="472"/>
      <c r="M184336" s="472"/>
    </row>
    <row r="184337" spans="12:13" x14ac:dyDescent="0.25">
      <c r="L184337" s="472"/>
      <c r="M184337" s="472"/>
    </row>
    <row r="184409" spans="12:13" x14ac:dyDescent="0.25">
      <c r="L184409" s="472"/>
      <c r="M184409" s="472"/>
    </row>
    <row r="184410" spans="12:13" x14ac:dyDescent="0.25">
      <c r="L184410" s="472"/>
      <c r="M184410" s="472"/>
    </row>
    <row r="184411" spans="12:13" x14ac:dyDescent="0.25">
      <c r="L184411" s="472"/>
      <c r="M184411" s="472"/>
    </row>
    <row r="184483" spans="12:13" x14ac:dyDescent="0.25">
      <c r="L184483" s="472"/>
      <c r="M184483" s="472"/>
    </row>
    <row r="184484" spans="12:13" x14ac:dyDescent="0.25">
      <c r="L184484" s="472"/>
      <c r="M184484" s="472"/>
    </row>
    <row r="184485" spans="12:13" x14ac:dyDescent="0.25">
      <c r="L184485" s="472"/>
      <c r="M184485" s="472"/>
    </row>
    <row r="184557" spans="12:13" x14ac:dyDescent="0.25">
      <c r="L184557" s="472"/>
      <c r="M184557" s="472"/>
    </row>
    <row r="184558" spans="12:13" x14ac:dyDescent="0.25">
      <c r="L184558" s="472"/>
      <c r="M184558" s="472"/>
    </row>
    <row r="184559" spans="12:13" x14ac:dyDescent="0.25">
      <c r="L184559" s="472"/>
      <c r="M184559" s="472"/>
    </row>
    <row r="184631" spans="12:13" x14ac:dyDescent="0.25">
      <c r="L184631" s="472"/>
      <c r="M184631" s="472"/>
    </row>
    <row r="184632" spans="12:13" x14ac:dyDescent="0.25">
      <c r="L184632" s="472"/>
      <c r="M184632" s="472"/>
    </row>
    <row r="184633" spans="12:13" x14ac:dyDescent="0.25">
      <c r="L184633" s="472"/>
      <c r="M184633" s="472"/>
    </row>
    <row r="184705" spans="12:13" x14ac:dyDescent="0.25">
      <c r="L184705" s="472"/>
      <c r="M184705" s="472"/>
    </row>
    <row r="184706" spans="12:13" x14ac:dyDescent="0.25">
      <c r="L184706" s="472"/>
      <c r="M184706" s="472"/>
    </row>
    <row r="184707" spans="12:13" x14ac:dyDescent="0.25">
      <c r="L184707" s="472"/>
      <c r="M184707" s="472"/>
    </row>
    <row r="184779" spans="12:13" x14ac:dyDescent="0.25">
      <c r="L184779" s="472"/>
      <c r="M184779" s="472"/>
    </row>
    <row r="184780" spans="12:13" x14ac:dyDescent="0.25">
      <c r="L184780" s="472"/>
      <c r="M184780" s="472"/>
    </row>
    <row r="184781" spans="12:13" x14ac:dyDescent="0.25">
      <c r="L184781" s="472"/>
      <c r="M184781" s="472"/>
    </row>
    <row r="184853" spans="12:13" x14ac:dyDescent="0.25">
      <c r="L184853" s="472"/>
      <c r="M184853" s="472"/>
    </row>
    <row r="184854" spans="12:13" x14ac:dyDescent="0.25">
      <c r="L184854" s="472"/>
      <c r="M184854" s="472"/>
    </row>
    <row r="184855" spans="12:13" x14ac:dyDescent="0.25">
      <c r="L184855" s="472"/>
      <c r="M184855" s="472"/>
    </row>
    <row r="184927" spans="12:13" x14ac:dyDescent="0.25">
      <c r="L184927" s="472"/>
      <c r="M184927" s="472"/>
    </row>
    <row r="184928" spans="12:13" x14ac:dyDescent="0.25">
      <c r="L184928" s="472"/>
      <c r="M184928" s="472"/>
    </row>
    <row r="184929" spans="12:13" x14ac:dyDescent="0.25">
      <c r="L184929" s="472"/>
      <c r="M184929" s="472"/>
    </row>
    <row r="185001" spans="12:13" x14ac:dyDescent="0.25">
      <c r="L185001" s="472"/>
      <c r="M185001" s="472"/>
    </row>
    <row r="185002" spans="12:13" x14ac:dyDescent="0.25">
      <c r="L185002" s="472"/>
      <c r="M185002" s="472"/>
    </row>
    <row r="185003" spans="12:13" x14ac:dyDescent="0.25">
      <c r="L185003" s="472"/>
      <c r="M185003" s="472"/>
    </row>
    <row r="185075" spans="12:13" x14ac:dyDescent="0.25">
      <c r="L185075" s="472"/>
      <c r="M185075" s="472"/>
    </row>
    <row r="185076" spans="12:13" x14ac:dyDescent="0.25">
      <c r="L185076" s="472"/>
      <c r="M185076" s="472"/>
    </row>
    <row r="185077" spans="12:13" x14ac:dyDescent="0.25">
      <c r="L185077" s="472"/>
      <c r="M185077" s="472"/>
    </row>
    <row r="185149" spans="12:13" x14ac:dyDescent="0.25">
      <c r="L185149" s="472"/>
      <c r="M185149" s="472"/>
    </row>
    <row r="185150" spans="12:13" x14ac:dyDescent="0.25">
      <c r="L185150" s="472"/>
      <c r="M185150" s="472"/>
    </row>
    <row r="185151" spans="12:13" x14ac:dyDescent="0.25">
      <c r="L185151" s="472"/>
      <c r="M185151" s="472"/>
    </row>
    <row r="185223" spans="12:13" x14ac:dyDescent="0.25">
      <c r="L185223" s="472"/>
      <c r="M185223" s="472"/>
    </row>
    <row r="185224" spans="12:13" x14ac:dyDescent="0.25">
      <c r="L185224" s="472"/>
      <c r="M185224" s="472"/>
    </row>
    <row r="185225" spans="12:13" x14ac:dyDescent="0.25">
      <c r="L185225" s="472"/>
      <c r="M185225" s="472"/>
    </row>
    <row r="185297" spans="12:13" x14ac:dyDescent="0.25">
      <c r="L185297" s="472"/>
      <c r="M185297" s="472"/>
    </row>
    <row r="185298" spans="12:13" x14ac:dyDescent="0.25">
      <c r="L185298" s="472"/>
      <c r="M185298" s="472"/>
    </row>
    <row r="185299" spans="12:13" x14ac:dyDescent="0.25">
      <c r="L185299" s="472"/>
      <c r="M185299" s="472"/>
    </row>
    <row r="185371" spans="12:13" x14ac:dyDescent="0.25">
      <c r="L185371" s="472"/>
      <c r="M185371" s="472"/>
    </row>
    <row r="185372" spans="12:13" x14ac:dyDescent="0.25">
      <c r="L185372" s="472"/>
      <c r="M185372" s="472"/>
    </row>
    <row r="185373" spans="12:13" x14ac:dyDescent="0.25">
      <c r="L185373" s="472"/>
      <c r="M185373" s="472"/>
    </row>
    <row r="185445" spans="12:13" x14ac:dyDescent="0.25">
      <c r="L185445" s="472"/>
      <c r="M185445" s="472"/>
    </row>
    <row r="185446" spans="12:13" x14ac:dyDescent="0.25">
      <c r="L185446" s="472"/>
      <c r="M185446" s="472"/>
    </row>
    <row r="185447" spans="12:13" x14ac:dyDescent="0.25">
      <c r="L185447" s="472"/>
      <c r="M185447" s="472"/>
    </row>
    <row r="185519" spans="12:13" x14ac:dyDescent="0.25">
      <c r="L185519" s="472"/>
      <c r="M185519" s="472"/>
    </row>
    <row r="185520" spans="12:13" x14ac:dyDescent="0.25">
      <c r="L185520" s="472"/>
      <c r="M185520" s="472"/>
    </row>
    <row r="185521" spans="12:13" x14ac:dyDescent="0.25">
      <c r="L185521" s="472"/>
      <c r="M185521" s="472"/>
    </row>
    <row r="185593" spans="12:13" x14ac:dyDescent="0.25">
      <c r="L185593" s="472"/>
      <c r="M185593" s="472"/>
    </row>
    <row r="185594" spans="12:13" x14ac:dyDescent="0.25">
      <c r="L185594" s="472"/>
      <c r="M185594" s="472"/>
    </row>
    <row r="185595" spans="12:13" x14ac:dyDescent="0.25">
      <c r="L185595" s="472"/>
      <c r="M185595" s="472"/>
    </row>
    <row r="185667" spans="12:13" x14ac:dyDescent="0.25">
      <c r="L185667" s="472"/>
      <c r="M185667" s="472"/>
    </row>
    <row r="185668" spans="12:13" x14ac:dyDescent="0.25">
      <c r="L185668" s="472"/>
      <c r="M185668" s="472"/>
    </row>
    <row r="185669" spans="12:13" x14ac:dyDescent="0.25">
      <c r="L185669" s="472"/>
      <c r="M185669" s="472"/>
    </row>
    <row r="185741" spans="12:13" x14ac:dyDescent="0.25">
      <c r="L185741" s="472"/>
      <c r="M185741" s="472"/>
    </row>
    <row r="185742" spans="12:13" x14ac:dyDescent="0.25">
      <c r="L185742" s="472"/>
      <c r="M185742" s="472"/>
    </row>
    <row r="185743" spans="12:13" x14ac:dyDescent="0.25">
      <c r="L185743" s="472"/>
      <c r="M185743" s="472"/>
    </row>
    <row r="185815" spans="12:13" x14ac:dyDescent="0.25">
      <c r="L185815" s="472"/>
      <c r="M185815" s="472"/>
    </row>
    <row r="185816" spans="12:13" x14ac:dyDescent="0.25">
      <c r="L185816" s="472"/>
      <c r="M185816" s="472"/>
    </row>
    <row r="185817" spans="12:13" x14ac:dyDescent="0.25">
      <c r="L185817" s="472"/>
      <c r="M185817" s="472"/>
    </row>
    <row r="185889" spans="12:13" x14ac:dyDescent="0.25">
      <c r="L185889" s="472"/>
      <c r="M185889" s="472"/>
    </row>
    <row r="185890" spans="12:13" x14ac:dyDescent="0.25">
      <c r="L185890" s="472"/>
      <c r="M185890" s="472"/>
    </row>
    <row r="185891" spans="12:13" x14ac:dyDescent="0.25">
      <c r="L185891" s="472"/>
      <c r="M185891" s="472"/>
    </row>
    <row r="185963" spans="12:13" x14ac:dyDescent="0.25">
      <c r="L185963" s="472"/>
      <c r="M185963" s="472"/>
    </row>
    <row r="185964" spans="12:13" x14ac:dyDescent="0.25">
      <c r="L185964" s="472"/>
      <c r="M185964" s="472"/>
    </row>
    <row r="185965" spans="12:13" x14ac:dyDescent="0.25">
      <c r="L185965" s="472"/>
      <c r="M185965" s="472"/>
    </row>
    <row r="186037" spans="12:13" x14ac:dyDescent="0.25">
      <c r="L186037" s="472"/>
      <c r="M186037" s="472"/>
    </row>
    <row r="186038" spans="12:13" x14ac:dyDescent="0.25">
      <c r="L186038" s="472"/>
      <c r="M186038" s="472"/>
    </row>
    <row r="186039" spans="12:13" x14ac:dyDescent="0.25">
      <c r="L186039" s="472"/>
      <c r="M186039" s="472"/>
    </row>
    <row r="186111" spans="12:13" x14ac:dyDescent="0.25">
      <c r="L186111" s="472"/>
      <c r="M186111" s="472"/>
    </row>
    <row r="186112" spans="12:13" x14ac:dyDescent="0.25">
      <c r="L186112" s="472"/>
      <c r="M186112" s="472"/>
    </row>
    <row r="186113" spans="12:13" x14ac:dyDescent="0.25">
      <c r="L186113" s="472"/>
      <c r="M186113" s="472"/>
    </row>
    <row r="186185" spans="12:13" x14ac:dyDescent="0.25">
      <c r="L186185" s="472"/>
      <c r="M186185" s="472"/>
    </row>
    <row r="186186" spans="12:13" x14ac:dyDescent="0.25">
      <c r="L186186" s="472"/>
      <c r="M186186" s="472"/>
    </row>
    <row r="186187" spans="12:13" x14ac:dyDescent="0.25">
      <c r="L186187" s="472"/>
      <c r="M186187" s="472"/>
    </row>
    <row r="186259" spans="12:13" x14ac:dyDescent="0.25">
      <c r="L186259" s="472"/>
      <c r="M186259" s="472"/>
    </row>
    <row r="186260" spans="12:13" x14ac:dyDescent="0.25">
      <c r="L186260" s="472"/>
      <c r="M186260" s="472"/>
    </row>
    <row r="186261" spans="12:13" x14ac:dyDescent="0.25">
      <c r="L186261" s="472"/>
      <c r="M186261" s="472"/>
    </row>
    <row r="186333" spans="12:13" x14ac:dyDescent="0.25">
      <c r="L186333" s="472"/>
      <c r="M186333" s="472"/>
    </row>
    <row r="186334" spans="12:13" x14ac:dyDescent="0.25">
      <c r="L186334" s="472"/>
      <c r="M186334" s="472"/>
    </row>
    <row r="186335" spans="12:13" x14ac:dyDescent="0.25">
      <c r="L186335" s="472"/>
      <c r="M186335" s="472"/>
    </row>
    <row r="186407" spans="12:13" x14ac:dyDescent="0.25">
      <c r="L186407" s="472"/>
      <c r="M186407" s="472"/>
    </row>
    <row r="186408" spans="12:13" x14ac:dyDescent="0.25">
      <c r="L186408" s="472"/>
      <c r="M186408" s="472"/>
    </row>
    <row r="186409" spans="12:13" x14ac:dyDescent="0.25">
      <c r="L186409" s="472"/>
      <c r="M186409" s="472"/>
    </row>
    <row r="186481" spans="12:13" x14ac:dyDescent="0.25">
      <c r="L186481" s="472"/>
      <c r="M186481" s="472"/>
    </row>
    <row r="186482" spans="12:13" x14ac:dyDescent="0.25">
      <c r="L186482" s="472"/>
      <c r="M186482" s="472"/>
    </row>
    <row r="186483" spans="12:13" x14ac:dyDescent="0.25">
      <c r="L186483" s="472"/>
      <c r="M186483" s="472"/>
    </row>
    <row r="186555" spans="12:13" x14ac:dyDescent="0.25">
      <c r="L186555" s="472"/>
      <c r="M186555" s="472"/>
    </row>
    <row r="186556" spans="12:13" x14ac:dyDescent="0.25">
      <c r="L186556" s="472"/>
      <c r="M186556" s="472"/>
    </row>
    <row r="186557" spans="12:13" x14ac:dyDescent="0.25">
      <c r="L186557" s="472"/>
      <c r="M186557" s="472"/>
    </row>
    <row r="186629" spans="12:13" x14ac:dyDescent="0.25">
      <c r="L186629" s="472"/>
      <c r="M186629" s="472"/>
    </row>
    <row r="186630" spans="12:13" x14ac:dyDescent="0.25">
      <c r="L186630" s="472"/>
      <c r="M186630" s="472"/>
    </row>
    <row r="186631" spans="12:13" x14ac:dyDescent="0.25">
      <c r="L186631" s="472"/>
      <c r="M186631" s="472"/>
    </row>
    <row r="186703" spans="12:13" x14ac:dyDescent="0.25">
      <c r="L186703" s="472"/>
      <c r="M186703" s="472"/>
    </row>
    <row r="186704" spans="12:13" x14ac:dyDescent="0.25">
      <c r="L186704" s="472"/>
      <c r="M186704" s="472"/>
    </row>
    <row r="186705" spans="12:13" x14ac:dyDescent="0.25">
      <c r="L186705" s="472"/>
      <c r="M186705" s="472"/>
    </row>
    <row r="186777" spans="12:13" x14ac:dyDescent="0.25">
      <c r="L186777" s="472"/>
      <c r="M186777" s="472"/>
    </row>
    <row r="186778" spans="12:13" x14ac:dyDescent="0.25">
      <c r="L186778" s="472"/>
      <c r="M186778" s="472"/>
    </row>
    <row r="186779" spans="12:13" x14ac:dyDescent="0.25">
      <c r="L186779" s="472"/>
      <c r="M186779" s="472"/>
    </row>
    <row r="186851" spans="12:13" x14ac:dyDescent="0.25">
      <c r="L186851" s="472"/>
      <c r="M186851" s="472"/>
    </row>
    <row r="186852" spans="12:13" x14ac:dyDescent="0.25">
      <c r="L186852" s="472"/>
      <c r="M186852" s="472"/>
    </row>
    <row r="186853" spans="12:13" x14ac:dyDescent="0.25">
      <c r="L186853" s="472"/>
      <c r="M186853" s="472"/>
    </row>
    <row r="186925" spans="12:13" x14ac:dyDescent="0.25">
      <c r="L186925" s="472"/>
      <c r="M186925" s="472"/>
    </row>
    <row r="186926" spans="12:13" x14ac:dyDescent="0.25">
      <c r="L186926" s="472"/>
      <c r="M186926" s="472"/>
    </row>
    <row r="186927" spans="12:13" x14ac:dyDescent="0.25">
      <c r="L186927" s="472"/>
      <c r="M186927" s="472"/>
    </row>
    <row r="186999" spans="12:13" x14ac:dyDescent="0.25">
      <c r="L186999" s="472"/>
      <c r="M186999" s="472"/>
    </row>
    <row r="187000" spans="12:13" x14ac:dyDescent="0.25">
      <c r="L187000" s="472"/>
      <c r="M187000" s="472"/>
    </row>
    <row r="187001" spans="12:13" x14ac:dyDescent="0.25">
      <c r="L187001" s="472"/>
      <c r="M187001" s="472"/>
    </row>
    <row r="187073" spans="12:13" x14ac:dyDescent="0.25">
      <c r="L187073" s="472"/>
      <c r="M187073" s="472"/>
    </row>
    <row r="187074" spans="12:13" x14ac:dyDescent="0.25">
      <c r="L187074" s="472"/>
      <c r="M187074" s="472"/>
    </row>
    <row r="187075" spans="12:13" x14ac:dyDescent="0.25">
      <c r="L187075" s="472"/>
      <c r="M187075" s="472"/>
    </row>
    <row r="187147" spans="12:13" x14ac:dyDescent="0.25">
      <c r="L187147" s="472"/>
      <c r="M187147" s="472"/>
    </row>
    <row r="187148" spans="12:13" x14ac:dyDescent="0.25">
      <c r="L187148" s="472"/>
      <c r="M187148" s="472"/>
    </row>
    <row r="187149" spans="12:13" x14ac:dyDescent="0.25">
      <c r="L187149" s="472"/>
      <c r="M187149" s="472"/>
    </row>
    <row r="187221" spans="12:13" x14ac:dyDescent="0.25">
      <c r="L187221" s="472"/>
      <c r="M187221" s="472"/>
    </row>
    <row r="187222" spans="12:13" x14ac:dyDescent="0.25">
      <c r="L187222" s="472"/>
      <c r="M187222" s="472"/>
    </row>
    <row r="187223" spans="12:13" x14ac:dyDescent="0.25">
      <c r="L187223" s="472"/>
      <c r="M187223" s="472"/>
    </row>
    <row r="187295" spans="12:13" x14ac:dyDescent="0.25">
      <c r="L187295" s="472"/>
      <c r="M187295" s="472"/>
    </row>
    <row r="187296" spans="12:13" x14ac:dyDescent="0.25">
      <c r="L187296" s="472"/>
      <c r="M187296" s="472"/>
    </row>
    <row r="187297" spans="12:13" x14ac:dyDescent="0.25">
      <c r="L187297" s="472"/>
      <c r="M187297" s="472"/>
    </row>
    <row r="187369" spans="12:13" x14ac:dyDescent="0.25">
      <c r="L187369" s="472"/>
      <c r="M187369" s="472"/>
    </row>
    <row r="187370" spans="12:13" x14ac:dyDescent="0.25">
      <c r="L187370" s="472"/>
      <c r="M187370" s="472"/>
    </row>
    <row r="187371" spans="12:13" x14ac:dyDescent="0.25">
      <c r="L187371" s="472"/>
      <c r="M187371" s="472"/>
    </row>
    <row r="187443" spans="12:13" x14ac:dyDescent="0.25">
      <c r="L187443" s="472"/>
      <c r="M187443" s="472"/>
    </row>
    <row r="187444" spans="12:13" x14ac:dyDescent="0.25">
      <c r="L187444" s="472"/>
      <c r="M187444" s="472"/>
    </row>
    <row r="187445" spans="12:13" x14ac:dyDescent="0.25">
      <c r="L187445" s="472"/>
      <c r="M187445" s="472"/>
    </row>
    <row r="187517" spans="12:13" x14ac:dyDescent="0.25">
      <c r="L187517" s="472"/>
      <c r="M187517" s="472"/>
    </row>
    <row r="187518" spans="12:13" x14ac:dyDescent="0.25">
      <c r="L187518" s="472"/>
      <c r="M187518" s="472"/>
    </row>
    <row r="187519" spans="12:13" x14ac:dyDescent="0.25">
      <c r="L187519" s="472"/>
      <c r="M187519" s="472"/>
    </row>
    <row r="187591" spans="12:13" x14ac:dyDescent="0.25">
      <c r="L187591" s="472"/>
      <c r="M187591" s="472"/>
    </row>
    <row r="187592" spans="12:13" x14ac:dyDescent="0.25">
      <c r="L187592" s="472"/>
      <c r="M187592" s="472"/>
    </row>
    <row r="187593" spans="12:13" x14ac:dyDescent="0.25">
      <c r="L187593" s="472"/>
      <c r="M187593" s="472"/>
    </row>
    <row r="187665" spans="12:13" x14ac:dyDescent="0.25">
      <c r="L187665" s="472"/>
      <c r="M187665" s="472"/>
    </row>
    <row r="187666" spans="12:13" x14ac:dyDescent="0.25">
      <c r="L187666" s="472"/>
      <c r="M187666" s="472"/>
    </row>
    <row r="187667" spans="12:13" x14ac:dyDescent="0.25">
      <c r="L187667" s="472"/>
      <c r="M187667" s="472"/>
    </row>
    <row r="187739" spans="12:13" x14ac:dyDescent="0.25">
      <c r="L187739" s="472"/>
      <c r="M187739" s="472"/>
    </row>
    <row r="187740" spans="12:13" x14ac:dyDescent="0.25">
      <c r="L187740" s="472"/>
      <c r="M187740" s="472"/>
    </row>
    <row r="187741" spans="12:13" x14ac:dyDescent="0.25">
      <c r="L187741" s="472"/>
      <c r="M187741" s="472"/>
    </row>
    <row r="187813" spans="12:13" x14ac:dyDescent="0.25">
      <c r="L187813" s="472"/>
      <c r="M187813" s="472"/>
    </row>
    <row r="187814" spans="12:13" x14ac:dyDescent="0.25">
      <c r="L187814" s="472"/>
      <c r="M187814" s="472"/>
    </row>
    <row r="187815" spans="12:13" x14ac:dyDescent="0.25">
      <c r="L187815" s="472"/>
      <c r="M187815" s="472"/>
    </row>
    <row r="187887" spans="12:13" x14ac:dyDescent="0.25">
      <c r="L187887" s="472"/>
      <c r="M187887" s="472"/>
    </row>
    <row r="187888" spans="12:13" x14ac:dyDescent="0.25">
      <c r="L187888" s="472"/>
      <c r="M187888" s="472"/>
    </row>
    <row r="187889" spans="12:13" x14ac:dyDescent="0.25">
      <c r="L187889" s="472"/>
      <c r="M187889" s="472"/>
    </row>
    <row r="187961" spans="12:13" x14ac:dyDescent="0.25">
      <c r="L187961" s="472"/>
      <c r="M187961" s="472"/>
    </row>
    <row r="187962" spans="12:13" x14ac:dyDescent="0.25">
      <c r="L187962" s="472"/>
      <c r="M187962" s="472"/>
    </row>
    <row r="187963" spans="12:13" x14ac:dyDescent="0.25">
      <c r="L187963" s="472"/>
      <c r="M187963" s="472"/>
    </row>
    <row r="188035" spans="12:13" x14ac:dyDescent="0.25">
      <c r="L188035" s="472"/>
      <c r="M188035" s="472"/>
    </row>
    <row r="188036" spans="12:13" x14ac:dyDescent="0.25">
      <c r="L188036" s="472"/>
      <c r="M188036" s="472"/>
    </row>
    <row r="188037" spans="12:13" x14ac:dyDescent="0.25">
      <c r="L188037" s="472"/>
      <c r="M188037" s="472"/>
    </row>
    <row r="188109" spans="12:13" x14ac:dyDescent="0.25">
      <c r="L188109" s="472"/>
      <c r="M188109" s="472"/>
    </row>
    <row r="188110" spans="12:13" x14ac:dyDescent="0.25">
      <c r="L188110" s="472"/>
      <c r="M188110" s="472"/>
    </row>
    <row r="188111" spans="12:13" x14ac:dyDescent="0.25">
      <c r="L188111" s="472"/>
      <c r="M188111" s="472"/>
    </row>
    <row r="188183" spans="12:13" x14ac:dyDescent="0.25">
      <c r="L188183" s="472"/>
      <c r="M188183" s="472"/>
    </row>
    <row r="188184" spans="12:13" x14ac:dyDescent="0.25">
      <c r="L188184" s="472"/>
      <c r="M188184" s="472"/>
    </row>
    <row r="188185" spans="12:13" x14ac:dyDescent="0.25">
      <c r="L188185" s="472"/>
      <c r="M188185" s="472"/>
    </row>
    <row r="188257" spans="12:13" x14ac:dyDescent="0.25">
      <c r="L188257" s="472"/>
      <c r="M188257" s="472"/>
    </row>
    <row r="188258" spans="12:13" x14ac:dyDescent="0.25">
      <c r="L188258" s="472"/>
      <c r="M188258" s="472"/>
    </row>
    <row r="188259" spans="12:13" x14ac:dyDescent="0.25">
      <c r="L188259" s="472"/>
      <c r="M188259" s="472"/>
    </row>
    <row r="188331" spans="12:13" x14ac:dyDescent="0.25">
      <c r="L188331" s="472"/>
      <c r="M188331" s="472"/>
    </row>
    <row r="188332" spans="12:13" x14ac:dyDescent="0.25">
      <c r="L188332" s="472"/>
      <c r="M188332" s="472"/>
    </row>
    <row r="188333" spans="12:13" x14ac:dyDescent="0.25">
      <c r="L188333" s="472"/>
      <c r="M188333" s="472"/>
    </row>
    <row r="188405" spans="12:13" x14ac:dyDescent="0.25">
      <c r="L188405" s="472"/>
      <c r="M188405" s="472"/>
    </row>
    <row r="188406" spans="12:13" x14ac:dyDescent="0.25">
      <c r="L188406" s="472"/>
      <c r="M188406" s="472"/>
    </row>
    <row r="188407" spans="12:13" x14ac:dyDescent="0.25">
      <c r="L188407" s="472"/>
      <c r="M188407" s="472"/>
    </row>
    <row r="188479" spans="12:13" x14ac:dyDescent="0.25">
      <c r="L188479" s="472"/>
      <c r="M188479" s="472"/>
    </row>
    <row r="188480" spans="12:13" x14ac:dyDescent="0.25">
      <c r="L188480" s="472"/>
      <c r="M188480" s="472"/>
    </row>
    <row r="188481" spans="12:13" x14ac:dyDescent="0.25">
      <c r="L188481" s="472"/>
      <c r="M188481" s="472"/>
    </row>
    <row r="188553" spans="12:13" x14ac:dyDescent="0.25">
      <c r="L188553" s="472"/>
      <c r="M188553" s="472"/>
    </row>
    <row r="188554" spans="12:13" x14ac:dyDescent="0.25">
      <c r="L188554" s="472"/>
      <c r="M188554" s="472"/>
    </row>
    <row r="188555" spans="12:13" x14ac:dyDescent="0.25">
      <c r="L188555" s="472"/>
      <c r="M188555" s="472"/>
    </row>
    <row r="188627" spans="12:13" x14ac:dyDescent="0.25">
      <c r="L188627" s="472"/>
      <c r="M188627" s="472"/>
    </row>
    <row r="188628" spans="12:13" x14ac:dyDescent="0.25">
      <c r="L188628" s="472"/>
      <c r="M188628" s="472"/>
    </row>
    <row r="188629" spans="12:13" x14ac:dyDescent="0.25">
      <c r="L188629" s="472"/>
      <c r="M188629" s="472"/>
    </row>
    <row r="188701" spans="12:13" x14ac:dyDescent="0.25">
      <c r="L188701" s="472"/>
      <c r="M188701" s="472"/>
    </row>
    <row r="188702" spans="12:13" x14ac:dyDescent="0.25">
      <c r="L188702" s="472"/>
      <c r="M188702" s="472"/>
    </row>
    <row r="188703" spans="12:13" x14ac:dyDescent="0.25">
      <c r="L188703" s="472"/>
      <c r="M188703" s="472"/>
    </row>
    <row r="188775" spans="12:13" x14ac:dyDescent="0.25">
      <c r="L188775" s="472"/>
      <c r="M188775" s="472"/>
    </row>
    <row r="188776" spans="12:13" x14ac:dyDescent="0.25">
      <c r="L188776" s="472"/>
      <c r="M188776" s="472"/>
    </row>
    <row r="188777" spans="12:13" x14ac:dyDescent="0.25">
      <c r="L188777" s="472"/>
      <c r="M188777" s="472"/>
    </row>
    <row r="188849" spans="12:13" x14ac:dyDescent="0.25">
      <c r="L188849" s="472"/>
      <c r="M188849" s="472"/>
    </row>
    <row r="188850" spans="12:13" x14ac:dyDescent="0.25">
      <c r="L188850" s="472"/>
      <c r="M188850" s="472"/>
    </row>
    <row r="188851" spans="12:13" x14ac:dyDescent="0.25">
      <c r="L188851" s="472"/>
      <c r="M188851" s="472"/>
    </row>
    <row r="188923" spans="12:13" x14ac:dyDescent="0.25">
      <c r="L188923" s="472"/>
      <c r="M188923" s="472"/>
    </row>
    <row r="188924" spans="12:13" x14ac:dyDescent="0.25">
      <c r="L188924" s="472"/>
      <c r="M188924" s="472"/>
    </row>
    <row r="188925" spans="12:13" x14ac:dyDescent="0.25">
      <c r="L188925" s="472"/>
      <c r="M188925" s="472"/>
    </row>
    <row r="188997" spans="12:13" x14ac:dyDescent="0.25">
      <c r="L188997" s="472"/>
      <c r="M188997" s="472"/>
    </row>
    <row r="188998" spans="12:13" x14ac:dyDescent="0.25">
      <c r="L188998" s="472"/>
      <c r="M188998" s="472"/>
    </row>
    <row r="188999" spans="12:13" x14ac:dyDescent="0.25">
      <c r="L188999" s="472"/>
      <c r="M188999" s="472"/>
    </row>
    <row r="189071" spans="12:13" x14ac:dyDescent="0.25">
      <c r="L189071" s="472"/>
      <c r="M189071" s="472"/>
    </row>
    <row r="189072" spans="12:13" x14ac:dyDescent="0.25">
      <c r="L189072" s="472"/>
      <c r="M189072" s="472"/>
    </row>
    <row r="189073" spans="12:13" x14ac:dyDescent="0.25">
      <c r="L189073" s="472"/>
      <c r="M189073" s="472"/>
    </row>
    <row r="189145" spans="12:13" x14ac:dyDescent="0.25">
      <c r="L189145" s="472"/>
      <c r="M189145" s="472"/>
    </row>
    <row r="189146" spans="12:13" x14ac:dyDescent="0.25">
      <c r="L189146" s="472"/>
      <c r="M189146" s="472"/>
    </row>
    <row r="189147" spans="12:13" x14ac:dyDescent="0.25">
      <c r="L189147" s="472"/>
      <c r="M189147" s="472"/>
    </row>
    <row r="189219" spans="12:13" x14ac:dyDescent="0.25">
      <c r="L189219" s="472"/>
      <c r="M189219" s="472"/>
    </row>
    <row r="189220" spans="12:13" x14ac:dyDescent="0.25">
      <c r="L189220" s="472"/>
      <c r="M189220" s="472"/>
    </row>
    <row r="189221" spans="12:13" x14ac:dyDescent="0.25">
      <c r="L189221" s="472"/>
      <c r="M189221" s="472"/>
    </row>
    <row r="189293" spans="12:13" x14ac:dyDescent="0.25">
      <c r="L189293" s="472"/>
      <c r="M189293" s="472"/>
    </row>
    <row r="189294" spans="12:13" x14ac:dyDescent="0.25">
      <c r="L189294" s="472"/>
      <c r="M189294" s="472"/>
    </row>
    <row r="189295" spans="12:13" x14ac:dyDescent="0.25">
      <c r="L189295" s="472"/>
      <c r="M189295" s="472"/>
    </row>
    <row r="189367" spans="12:13" x14ac:dyDescent="0.25">
      <c r="L189367" s="472"/>
      <c r="M189367" s="472"/>
    </row>
    <row r="189368" spans="12:13" x14ac:dyDescent="0.25">
      <c r="L189368" s="472"/>
      <c r="M189368" s="472"/>
    </row>
    <row r="189369" spans="12:13" x14ac:dyDescent="0.25">
      <c r="L189369" s="472"/>
      <c r="M189369" s="472"/>
    </row>
    <row r="189441" spans="12:13" x14ac:dyDescent="0.25">
      <c r="L189441" s="472"/>
      <c r="M189441" s="472"/>
    </row>
    <row r="189442" spans="12:13" x14ac:dyDescent="0.25">
      <c r="L189442" s="472"/>
      <c r="M189442" s="472"/>
    </row>
    <row r="189443" spans="12:13" x14ac:dyDescent="0.25">
      <c r="L189443" s="472"/>
      <c r="M189443" s="472"/>
    </row>
    <row r="189515" spans="12:13" x14ac:dyDescent="0.25">
      <c r="L189515" s="472"/>
      <c r="M189515" s="472"/>
    </row>
    <row r="189516" spans="12:13" x14ac:dyDescent="0.25">
      <c r="L189516" s="472"/>
      <c r="M189516" s="472"/>
    </row>
    <row r="189517" spans="12:13" x14ac:dyDescent="0.25">
      <c r="L189517" s="472"/>
      <c r="M189517" s="472"/>
    </row>
    <row r="189589" spans="12:13" x14ac:dyDescent="0.25">
      <c r="L189589" s="472"/>
      <c r="M189589" s="472"/>
    </row>
    <row r="189590" spans="12:13" x14ac:dyDescent="0.25">
      <c r="L189590" s="472"/>
      <c r="M189590" s="472"/>
    </row>
    <row r="189591" spans="12:13" x14ac:dyDescent="0.25">
      <c r="L189591" s="472"/>
      <c r="M189591" s="472"/>
    </row>
    <row r="189663" spans="12:13" x14ac:dyDescent="0.25">
      <c r="L189663" s="472"/>
      <c r="M189663" s="472"/>
    </row>
    <row r="189664" spans="12:13" x14ac:dyDescent="0.25">
      <c r="L189664" s="472"/>
      <c r="M189664" s="472"/>
    </row>
    <row r="189665" spans="12:13" x14ac:dyDescent="0.25">
      <c r="L189665" s="472"/>
      <c r="M189665" s="472"/>
    </row>
    <row r="189737" spans="12:13" x14ac:dyDescent="0.25">
      <c r="L189737" s="472"/>
      <c r="M189737" s="472"/>
    </row>
    <row r="189738" spans="12:13" x14ac:dyDescent="0.25">
      <c r="L189738" s="472"/>
      <c r="M189738" s="472"/>
    </row>
    <row r="189739" spans="12:13" x14ac:dyDescent="0.25">
      <c r="L189739" s="472"/>
      <c r="M189739" s="472"/>
    </row>
    <row r="189811" spans="12:13" x14ac:dyDescent="0.25">
      <c r="L189811" s="472"/>
      <c r="M189811" s="472"/>
    </row>
    <row r="189812" spans="12:13" x14ac:dyDescent="0.25">
      <c r="L189812" s="472"/>
      <c r="M189812" s="472"/>
    </row>
    <row r="189813" spans="12:13" x14ac:dyDescent="0.25">
      <c r="L189813" s="472"/>
      <c r="M189813" s="472"/>
    </row>
    <row r="189885" spans="12:13" x14ac:dyDescent="0.25">
      <c r="L189885" s="472"/>
      <c r="M189885" s="472"/>
    </row>
    <row r="189886" spans="12:13" x14ac:dyDescent="0.25">
      <c r="L189886" s="472"/>
      <c r="M189886" s="472"/>
    </row>
    <row r="189887" spans="12:13" x14ac:dyDescent="0.25">
      <c r="L189887" s="472"/>
      <c r="M189887" s="472"/>
    </row>
    <row r="189959" spans="12:13" x14ac:dyDescent="0.25">
      <c r="L189959" s="472"/>
      <c r="M189959" s="472"/>
    </row>
    <row r="189960" spans="12:13" x14ac:dyDescent="0.25">
      <c r="L189960" s="472"/>
      <c r="M189960" s="472"/>
    </row>
    <row r="189961" spans="12:13" x14ac:dyDescent="0.25">
      <c r="L189961" s="472"/>
      <c r="M189961" s="472"/>
    </row>
    <row r="190033" spans="12:13" x14ac:dyDescent="0.25">
      <c r="L190033" s="472"/>
      <c r="M190033" s="472"/>
    </row>
    <row r="190034" spans="12:13" x14ac:dyDescent="0.25">
      <c r="L190034" s="472"/>
      <c r="M190034" s="472"/>
    </row>
    <row r="190035" spans="12:13" x14ac:dyDescent="0.25">
      <c r="L190035" s="472"/>
      <c r="M190035" s="472"/>
    </row>
    <row r="190107" spans="12:13" x14ac:dyDescent="0.25">
      <c r="L190107" s="472"/>
      <c r="M190107" s="472"/>
    </row>
    <row r="190108" spans="12:13" x14ac:dyDescent="0.25">
      <c r="L190108" s="472"/>
      <c r="M190108" s="472"/>
    </row>
    <row r="190109" spans="12:13" x14ac:dyDescent="0.25">
      <c r="L190109" s="472"/>
      <c r="M190109" s="472"/>
    </row>
    <row r="190181" spans="12:13" x14ac:dyDescent="0.25">
      <c r="L190181" s="472"/>
      <c r="M190181" s="472"/>
    </row>
    <row r="190182" spans="12:13" x14ac:dyDescent="0.25">
      <c r="L190182" s="472"/>
      <c r="M190182" s="472"/>
    </row>
    <row r="190183" spans="12:13" x14ac:dyDescent="0.25">
      <c r="L190183" s="472"/>
      <c r="M190183" s="472"/>
    </row>
    <row r="190255" spans="12:13" x14ac:dyDescent="0.25">
      <c r="L190255" s="472"/>
      <c r="M190255" s="472"/>
    </row>
    <row r="190256" spans="12:13" x14ac:dyDescent="0.25">
      <c r="L190256" s="472"/>
      <c r="M190256" s="472"/>
    </row>
    <row r="190257" spans="12:13" x14ac:dyDescent="0.25">
      <c r="L190257" s="472"/>
      <c r="M190257" s="472"/>
    </row>
    <row r="190329" spans="12:13" x14ac:dyDescent="0.25">
      <c r="L190329" s="472"/>
      <c r="M190329" s="472"/>
    </row>
    <row r="190330" spans="12:13" x14ac:dyDescent="0.25">
      <c r="L190330" s="472"/>
      <c r="M190330" s="472"/>
    </row>
    <row r="190331" spans="12:13" x14ac:dyDescent="0.25">
      <c r="L190331" s="472"/>
      <c r="M190331" s="472"/>
    </row>
    <row r="190403" spans="12:13" x14ac:dyDescent="0.25">
      <c r="L190403" s="472"/>
      <c r="M190403" s="472"/>
    </row>
    <row r="190404" spans="12:13" x14ac:dyDescent="0.25">
      <c r="L190404" s="472"/>
      <c r="M190404" s="472"/>
    </row>
    <row r="190405" spans="12:13" x14ac:dyDescent="0.25">
      <c r="L190405" s="472"/>
      <c r="M190405" s="472"/>
    </row>
    <row r="190477" spans="12:13" x14ac:dyDescent="0.25">
      <c r="L190477" s="472"/>
      <c r="M190477" s="472"/>
    </row>
    <row r="190478" spans="12:13" x14ac:dyDescent="0.25">
      <c r="L190478" s="472"/>
      <c r="M190478" s="472"/>
    </row>
    <row r="190479" spans="12:13" x14ac:dyDescent="0.25">
      <c r="L190479" s="472"/>
      <c r="M190479" s="472"/>
    </row>
    <row r="190551" spans="12:13" x14ac:dyDescent="0.25">
      <c r="L190551" s="472"/>
      <c r="M190551" s="472"/>
    </row>
    <row r="190552" spans="12:13" x14ac:dyDescent="0.25">
      <c r="L190552" s="472"/>
      <c r="M190552" s="472"/>
    </row>
    <row r="190553" spans="12:13" x14ac:dyDescent="0.25">
      <c r="L190553" s="472"/>
      <c r="M190553" s="472"/>
    </row>
    <row r="190625" spans="12:13" x14ac:dyDescent="0.25">
      <c r="L190625" s="472"/>
      <c r="M190625" s="472"/>
    </row>
    <row r="190626" spans="12:13" x14ac:dyDescent="0.25">
      <c r="L190626" s="472"/>
      <c r="M190626" s="472"/>
    </row>
    <row r="190627" spans="12:13" x14ac:dyDescent="0.25">
      <c r="L190627" s="472"/>
      <c r="M190627" s="472"/>
    </row>
    <row r="190699" spans="12:13" x14ac:dyDescent="0.25">
      <c r="L190699" s="472"/>
      <c r="M190699" s="472"/>
    </row>
    <row r="190700" spans="12:13" x14ac:dyDescent="0.25">
      <c r="L190700" s="472"/>
      <c r="M190700" s="472"/>
    </row>
    <row r="190701" spans="12:13" x14ac:dyDescent="0.25">
      <c r="L190701" s="472"/>
      <c r="M190701" s="472"/>
    </row>
    <row r="190773" spans="12:13" x14ac:dyDescent="0.25">
      <c r="L190773" s="472"/>
      <c r="M190773" s="472"/>
    </row>
    <row r="190774" spans="12:13" x14ac:dyDescent="0.25">
      <c r="L190774" s="472"/>
      <c r="M190774" s="472"/>
    </row>
    <row r="190775" spans="12:13" x14ac:dyDescent="0.25">
      <c r="L190775" s="472"/>
      <c r="M190775" s="472"/>
    </row>
    <row r="190847" spans="12:13" x14ac:dyDescent="0.25">
      <c r="L190847" s="472"/>
      <c r="M190847" s="472"/>
    </row>
    <row r="190848" spans="12:13" x14ac:dyDescent="0.25">
      <c r="L190848" s="472"/>
      <c r="M190848" s="472"/>
    </row>
    <row r="190849" spans="12:13" x14ac:dyDescent="0.25">
      <c r="L190849" s="472"/>
      <c r="M190849" s="472"/>
    </row>
    <row r="190921" spans="12:13" x14ac:dyDescent="0.25">
      <c r="L190921" s="472"/>
      <c r="M190921" s="472"/>
    </row>
    <row r="190922" spans="12:13" x14ac:dyDescent="0.25">
      <c r="L190922" s="472"/>
      <c r="M190922" s="472"/>
    </row>
    <row r="190923" spans="12:13" x14ac:dyDescent="0.25">
      <c r="L190923" s="472"/>
      <c r="M190923" s="472"/>
    </row>
    <row r="190995" spans="12:13" x14ac:dyDescent="0.25">
      <c r="L190995" s="472"/>
      <c r="M190995" s="472"/>
    </row>
    <row r="190996" spans="12:13" x14ac:dyDescent="0.25">
      <c r="L190996" s="472"/>
      <c r="M190996" s="472"/>
    </row>
    <row r="190997" spans="12:13" x14ac:dyDescent="0.25">
      <c r="L190997" s="472"/>
      <c r="M190997" s="472"/>
    </row>
    <row r="191069" spans="12:13" x14ac:dyDescent="0.25">
      <c r="L191069" s="472"/>
      <c r="M191069" s="472"/>
    </row>
    <row r="191070" spans="12:13" x14ac:dyDescent="0.25">
      <c r="L191070" s="472"/>
      <c r="M191070" s="472"/>
    </row>
    <row r="191071" spans="12:13" x14ac:dyDescent="0.25">
      <c r="L191071" s="472"/>
      <c r="M191071" s="472"/>
    </row>
    <row r="191143" spans="12:13" x14ac:dyDescent="0.25">
      <c r="L191143" s="472"/>
      <c r="M191143" s="472"/>
    </row>
    <row r="191144" spans="12:13" x14ac:dyDescent="0.25">
      <c r="L191144" s="472"/>
      <c r="M191144" s="472"/>
    </row>
    <row r="191145" spans="12:13" x14ac:dyDescent="0.25">
      <c r="L191145" s="472"/>
      <c r="M191145" s="472"/>
    </row>
    <row r="191217" spans="12:13" x14ac:dyDescent="0.25">
      <c r="L191217" s="472"/>
      <c r="M191217" s="472"/>
    </row>
    <row r="191218" spans="12:13" x14ac:dyDescent="0.25">
      <c r="L191218" s="472"/>
      <c r="M191218" s="472"/>
    </row>
    <row r="191219" spans="12:13" x14ac:dyDescent="0.25">
      <c r="L191219" s="472"/>
      <c r="M191219" s="472"/>
    </row>
    <row r="191291" spans="12:13" x14ac:dyDescent="0.25">
      <c r="L191291" s="472"/>
      <c r="M191291" s="472"/>
    </row>
    <row r="191292" spans="12:13" x14ac:dyDescent="0.25">
      <c r="L191292" s="472"/>
      <c r="M191292" s="472"/>
    </row>
    <row r="191293" spans="12:13" x14ac:dyDescent="0.25">
      <c r="L191293" s="472"/>
      <c r="M191293" s="472"/>
    </row>
    <row r="191365" spans="12:13" x14ac:dyDescent="0.25">
      <c r="L191365" s="472"/>
      <c r="M191365" s="472"/>
    </row>
    <row r="191366" spans="12:13" x14ac:dyDescent="0.25">
      <c r="L191366" s="472"/>
      <c r="M191366" s="472"/>
    </row>
    <row r="191367" spans="12:13" x14ac:dyDescent="0.25">
      <c r="L191367" s="472"/>
      <c r="M191367" s="472"/>
    </row>
    <row r="191439" spans="12:13" x14ac:dyDescent="0.25">
      <c r="L191439" s="472"/>
      <c r="M191439" s="472"/>
    </row>
    <row r="191440" spans="12:13" x14ac:dyDescent="0.25">
      <c r="L191440" s="472"/>
      <c r="M191440" s="472"/>
    </row>
    <row r="191441" spans="12:13" x14ac:dyDescent="0.25">
      <c r="L191441" s="472"/>
      <c r="M191441" s="472"/>
    </row>
    <row r="191513" spans="12:13" x14ac:dyDescent="0.25">
      <c r="L191513" s="472"/>
      <c r="M191513" s="472"/>
    </row>
    <row r="191514" spans="12:13" x14ac:dyDescent="0.25">
      <c r="L191514" s="472"/>
      <c r="M191514" s="472"/>
    </row>
    <row r="191515" spans="12:13" x14ac:dyDescent="0.25">
      <c r="L191515" s="472"/>
      <c r="M191515" s="472"/>
    </row>
    <row r="191587" spans="12:13" x14ac:dyDescent="0.25">
      <c r="L191587" s="472"/>
      <c r="M191587" s="472"/>
    </row>
    <row r="191588" spans="12:13" x14ac:dyDescent="0.25">
      <c r="L191588" s="472"/>
      <c r="M191588" s="472"/>
    </row>
    <row r="191589" spans="12:13" x14ac:dyDescent="0.25">
      <c r="L191589" s="472"/>
      <c r="M191589" s="472"/>
    </row>
    <row r="191661" spans="12:13" x14ac:dyDescent="0.25">
      <c r="L191661" s="472"/>
      <c r="M191661" s="472"/>
    </row>
    <row r="191662" spans="12:13" x14ac:dyDescent="0.25">
      <c r="L191662" s="472"/>
      <c r="M191662" s="472"/>
    </row>
    <row r="191663" spans="12:13" x14ac:dyDescent="0.25">
      <c r="L191663" s="472"/>
      <c r="M191663" s="472"/>
    </row>
    <row r="191735" spans="12:13" x14ac:dyDescent="0.25">
      <c r="L191735" s="472"/>
      <c r="M191735" s="472"/>
    </row>
    <row r="191736" spans="12:13" x14ac:dyDescent="0.25">
      <c r="L191736" s="472"/>
      <c r="M191736" s="472"/>
    </row>
    <row r="191737" spans="12:13" x14ac:dyDescent="0.25">
      <c r="L191737" s="472"/>
      <c r="M191737" s="472"/>
    </row>
    <row r="191809" spans="12:13" x14ac:dyDescent="0.25">
      <c r="L191809" s="472"/>
      <c r="M191809" s="472"/>
    </row>
    <row r="191810" spans="12:13" x14ac:dyDescent="0.25">
      <c r="L191810" s="472"/>
      <c r="M191810" s="472"/>
    </row>
    <row r="191811" spans="12:13" x14ac:dyDescent="0.25">
      <c r="L191811" s="472"/>
      <c r="M191811" s="472"/>
    </row>
    <row r="191883" spans="12:13" x14ac:dyDescent="0.25">
      <c r="L191883" s="472"/>
      <c r="M191883" s="472"/>
    </row>
    <row r="191884" spans="12:13" x14ac:dyDescent="0.25">
      <c r="L191884" s="472"/>
      <c r="M191884" s="472"/>
    </row>
    <row r="191885" spans="12:13" x14ac:dyDescent="0.25">
      <c r="L191885" s="472"/>
      <c r="M191885" s="472"/>
    </row>
    <row r="191957" spans="12:13" x14ac:dyDescent="0.25">
      <c r="L191957" s="472"/>
      <c r="M191957" s="472"/>
    </row>
    <row r="191958" spans="12:13" x14ac:dyDescent="0.25">
      <c r="L191958" s="472"/>
      <c r="M191958" s="472"/>
    </row>
    <row r="191959" spans="12:13" x14ac:dyDescent="0.25">
      <c r="L191959" s="472"/>
      <c r="M191959" s="472"/>
    </row>
    <row r="192031" spans="12:13" x14ac:dyDescent="0.25">
      <c r="L192031" s="472"/>
      <c r="M192031" s="472"/>
    </row>
    <row r="192032" spans="12:13" x14ac:dyDescent="0.25">
      <c r="L192032" s="472"/>
      <c r="M192032" s="472"/>
    </row>
    <row r="192033" spans="12:13" x14ac:dyDescent="0.25">
      <c r="L192033" s="472"/>
      <c r="M192033" s="472"/>
    </row>
    <row r="192105" spans="12:13" x14ac:dyDescent="0.25">
      <c r="L192105" s="472"/>
      <c r="M192105" s="472"/>
    </row>
    <row r="192106" spans="12:13" x14ac:dyDescent="0.25">
      <c r="L192106" s="472"/>
      <c r="M192106" s="472"/>
    </row>
    <row r="192107" spans="12:13" x14ac:dyDescent="0.25">
      <c r="L192107" s="472"/>
      <c r="M192107" s="472"/>
    </row>
    <row r="192179" spans="12:13" x14ac:dyDescent="0.25">
      <c r="L192179" s="472"/>
      <c r="M192179" s="472"/>
    </row>
    <row r="192180" spans="12:13" x14ac:dyDescent="0.25">
      <c r="L192180" s="472"/>
      <c r="M192180" s="472"/>
    </row>
    <row r="192181" spans="12:13" x14ac:dyDescent="0.25">
      <c r="L192181" s="472"/>
      <c r="M192181" s="472"/>
    </row>
    <row r="192253" spans="12:13" x14ac:dyDescent="0.25">
      <c r="L192253" s="472"/>
      <c r="M192253" s="472"/>
    </row>
    <row r="192254" spans="12:13" x14ac:dyDescent="0.25">
      <c r="L192254" s="472"/>
      <c r="M192254" s="472"/>
    </row>
    <row r="192255" spans="12:13" x14ac:dyDescent="0.25">
      <c r="L192255" s="472"/>
      <c r="M192255" s="472"/>
    </row>
    <row r="192327" spans="12:13" x14ac:dyDescent="0.25">
      <c r="L192327" s="472"/>
      <c r="M192327" s="472"/>
    </row>
    <row r="192328" spans="12:13" x14ac:dyDescent="0.25">
      <c r="L192328" s="472"/>
      <c r="M192328" s="472"/>
    </row>
    <row r="192329" spans="12:13" x14ac:dyDescent="0.25">
      <c r="L192329" s="472"/>
      <c r="M192329" s="472"/>
    </row>
    <row r="192401" spans="12:13" x14ac:dyDescent="0.25">
      <c r="L192401" s="472"/>
      <c r="M192401" s="472"/>
    </row>
    <row r="192402" spans="12:13" x14ac:dyDescent="0.25">
      <c r="L192402" s="472"/>
      <c r="M192402" s="472"/>
    </row>
    <row r="192403" spans="12:13" x14ac:dyDescent="0.25">
      <c r="L192403" s="472"/>
      <c r="M192403" s="472"/>
    </row>
    <row r="192475" spans="12:13" x14ac:dyDescent="0.25">
      <c r="L192475" s="472"/>
      <c r="M192475" s="472"/>
    </row>
    <row r="192476" spans="12:13" x14ac:dyDescent="0.25">
      <c r="L192476" s="472"/>
      <c r="M192476" s="472"/>
    </row>
    <row r="192477" spans="12:13" x14ac:dyDescent="0.25">
      <c r="L192477" s="472"/>
      <c r="M192477" s="472"/>
    </row>
    <row r="192549" spans="12:13" x14ac:dyDescent="0.25">
      <c r="L192549" s="472"/>
      <c r="M192549" s="472"/>
    </row>
    <row r="192550" spans="12:13" x14ac:dyDescent="0.25">
      <c r="L192550" s="472"/>
      <c r="M192550" s="472"/>
    </row>
    <row r="192551" spans="12:13" x14ac:dyDescent="0.25">
      <c r="L192551" s="472"/>
      <c r="M192551" s="472"/>
    </row>
    <row r="192623" spans="12:13" x14ac:dyDescent="0.25">
      <c r="L192623" s="472"/>
      <c r="M192623" s="472"/>
    </row>
    <row r="192624" spans="12:13" x14ac:dyDescent="0.25">
      <c r="L192624" s="472"/>
      <c r="M192624" s="472"/>
    </row>
    <row r="192625" spans="12:13" x14ac:dyDescent="0.25">
      <c r="L192625" s="472"/>
      <c r="M192625" s="472"/>
    </row>
    <row r="192697" spans="12:13" x14ac:dyDescent="0.25">
      <c r="L192697" s="472"/>
      <c r="M192697" s="472"/>
    </row>
    <row r="192698" spans="12:13" x14ac:dyDescent="0.25">
      <c r="L192698" s="472"/>
      <c r="M192698" s="472"/>
    </row>
    <row r="192699" spans="12:13" x14ac:dyDescent="0.25">
      <c r="L192699" s="472"/>
      <c r="M192699" s="472"/>
    </row>
    <row r="192771" spans="12:13" x14ac:dyDescent="0.25">
      <c r="L192771" s="472"/>
      <c r="M192771" s="472"/>
    </row>
    <row r="192772" spans="12:13" x14ac:dyDescent="0.25">
      <c r="L192772" s="472"/>
      <c r="M192772" s="472"/>
    </row>
    <row r="192773" spans="12:13" x14ac:dyDescent="0.25">
      <c r="L192773" s="472"/>
      <c r="M192773" s="472"/>
    </row>
    <row r="192845" spans="12:13" x14ac:dyDescent="0.25">
      <c r="L192845" s="472"/>
      <c r="M192845" s="472"/>
    </row>
    <row r="192846" spans="12:13" x14ac:dyDescent="0.25">
      <c r="L192846" s="472"/>
      <c r="M192846" s="472"/>
    </row>
    <row r="192847" spans="12:13" x14ac:dyDescent="0.25">
      <c r="L192847" s="472"/>
      <c r="M192847" s="472"/>
    </row>
    <row r="192919" spans="12:13" x14ac:dyDescent="0.25">
      <c r="L192919" s="472"/>
      <c r="M192919" s="472"/>
    </row>
    <row r="192920" spans="12:13" x14ac:dyDescent="0.25">
      <c r="L192920" s="472"/>
      <c r="M192920" s="472"/>
    </row>
    <row r="192921" spans="12:13" x14ac:dyDescent="0.25">
      <c r="L192921" s="472"/>
      <c r="M192921" s="472"/>
    </row>
    <row r="192993" spans="12:13" x14ac:dyDescent="0.25">
      <c r="L192993" s="472"/>
      <c r="M192993" s="472"/>
    </row>
    <row r="192994" spans="12:13" x14ac:dyDescent="0.25">
      <c r="L192994" s="472"/>
      <c r="M192994" s="472"/>
    </row>
    <row r="192995" spans="12:13" x14ac:dyDescent="0.25">
      <c r="L192995" s="472"/>
      <c r="M192995" s="472"/>
    </row>
    <row r="193067" spans="12:13" x14ac:dyDescent="0.25">
      <c r="L193067" s="472"/>
      <c r="M193067" s="472"/>
    </row>
    <row r="193068" spans="12:13" x14ac:dyDescent="0.25">
      <c r="L193068" s="472"/>
      <c r="M193068" s="472"/>
    </row>
    <row r="193069" spans="12:13" x14ac:dyDescent="0.25">
      <c r="L193069" s="472"/>
      <c r="M193069" s="472"/>
    </row>
    <row r="193141" spans="12:13" x14ac:dyDescent="0.25">
      <c r="L193141" s="472"/>
      <c r="M193141" s="472"/>
    </row>
    <row r="193142" spans="12:13" x14ac:dyDescent="0.25">
      <c r="L193142" s="472"/>
      <c r="M193142" s="472"/>
    </row>
    <row r="193143" spans="12:13" x14ac:dyDescent="0.25">
      <c r="L193143" s="472"/>
      <c r="M193143" s="472"/>
    </row>
    <row r="193215" spans="12:13" x14ac:dyDescent="0.25">
      <c r="L193215" s="472"/>
      <c r="M193215" s="472"/>
    </row>
    <row r="193216" spans="12:13" x14ac:dyDescent="0.25">
      <c r="L193216" s="472"/>
      <c r="M193216" s="472"/>
    </row>
    <row r="193217" spans="12:13" x14ac:dyDescent="0.25">
      <c r="L193217" s="472"/>
      <c r="M193217" s="472"/>
    </row>
    <row r="193289" spans="12:13" x14ac:dyDescent="0.25">
      <c r="L193289" s="472"/>
      <c r="M193289" s="472"/>
    </row>
    <row r="193290" spans="12:13" x14ac:dyDescent="0.25">
      <c r="L193290" s="472"/>
      <c r="M193290" s="472"/>
    </row>
    <row r="193291" spans="12:13" x14ac:dyDescent="0.25">
      <c r="L193291" s="472"/>
      <c r="M193291" s="472"/>
    </row>
    <row r="193363" spans="12:13" x14ac:dyDescent="0.25">
      <c r="L193363" s="472"/>
      <c r="M193363" s="472"/>
    </row>
    <row r="193364" spans="12:13" x14ac:dyDescent="0.25">
      <c r="L193364" s="472"/>
      <c r="M193364" s="472"/>
    </row>
    <row r="193365" spans="12:13" x14ac:dyDescent="0.25">
      <c r="L193365" s="472"/>
      <c r="M193365" s="472"/>
    </row>
    <row r="193437" spans="12:13" x14ac:dyDescent="0.25">
      <c r="L193437" s="472"/>
      <c r="M193437" s="472"/>
    </row>
    <row r="193438" spans="12:13" x14ac:dyDescent="0.25">
      <c r="L193438" s="472"/>
      <c r="M193438" s="472"/>
    </row>
    <row r="193439" spans="12:13" x14ac:dyDescent="0.25">
      <c r="L193439" s="472"/>
      <c r="M193439" s="472"/>
    </row>
    <row r="193511" spans="12:13" x14ac:dyDescent="0.25">
      <c r="L193511" s="472"/>
      <c r="M193511" s="472"/>
    </row>
    <row r="193512" spans="12:13" x14ac:dyDescent="0.25">
      <c r="L193512" s="472"/>
      <c r="M193512" s="472"/>
    </row>
    <row r="193513" spans="12:13" x14ac:dyDescent="0.25">
      <c r="L193513" s="472"/>
      <c r="M193513" s="472"/>
    </row>
    <row r="193585" spans="12:13" x14ac:dyDescent="0.25">
      <c r="L193585" s="472"/>
      <c r="M193585" s="472"/>
    </row>
    <row r="193586" spans="12:13" x14ac:dyDescent="0.25">
      <c r="L193586" s="472"/>
      <c r="M193586" s="472"/>
    </row>
    <row r="193587" spans="12:13" x14ac:dyDescent="0.25">
      <c r="L193587" s="472"/>
      <c r="M193587" s="472"/>
    </row>
    <row r="193659" spans="12:13" x14ac:dyDescent="0.25">
      <c r="L193659" s="472"/>
      <c r="M193659" s="472"/>
    </row>
    <row r="193660" spans="12:13" x14ac:dyDescent="0.25">
      <c r="L193660" s="472"/>
      <c r="M193660" s="472"/>
    </row>
    <row r="193661" spans="12:13" x14ac:dyDescent="0.25">
      <c r="L193661" s="472"/>
      <c r="M193661" s="472"/>
    </row>
    <row r="193733" spans="12:13" x14ac:dyDescent="0.25">
      <c r="L193733" s="472"/>
      <c r="M193733" s="472"/>
    </row>
    <row r="193734" spans="12:13" x14ac:dyDescent="0.25">
      <c r="L193734" s="472"/>
      <c r="M193734" s="472"/>
    </row>
    <row r="193735" spans="12:13" x14ac:dyDescent="0.25">
      <c r="L193735" s="472"/>
      <c r="M193735" s="472"/>
    </row>
    <row r="193807" spans="12:13" x14ac:dyDescent="0.25">
      <c r="L193807" s="472"/>
      <c r="M193807" s="472"/>
    </row>
    <row r="193808" spans="12:13" x14ac:dyDescent="0.25">
      <c r="L193808" s="472"/>
      <c r="M193808" s="472"/>
    </row>
    <row r="193809" spans="12:13" x14ac:dyDescent="0.25">
      <c r="L193809" s="472"/>
      <c r="M193809" s="472"/>
    </row>
    <row r="193881" spans="12:13" x14ac:dyDescent="0.25">
      <c r="L193881" s="472"/>
      <c r="M193881" s="472"/>
    </row>
    <row r="193882" spans="12:13" x14ac:dyDescent="0.25">
      <c r="L193882" s="472"/>
      <c r="M193882" s="472"/>
    </row>
    <row r="193883" spans="12:13" x14ac:dyDescent="0.25">
      <c r="L193883" s="472"/>
      <c r="M193883" s="472"/>
    </row>
    <row r="193955" spans="12:13" x14ac:dyDescent="0.25">
      <c r="L193955" s="472"/>
      <c r="M193955" s="472"/>
    </row>
    <row r="193956" spans="12:13" x14ac:dyDescent="0.25">
      <c r="L193956" s="472"/>
      <c r="M193956" s="472"/>
    </row>
    <row r="193957" spans="12:13" x14ac:dyDescent="0.25">
      <c r="L193957" s="472"/>
      <c r="M193957" s="472"/>
    </row>
    <row r="194029" spans="12:13" x14ac:dyDescent="0.25">
      <c r="L194029" s="472"/>
      <c r="M194029" s="472"/>
    </row>
    <row r="194030" spans="12:13" x14ac:dyDescent="0.25">
      <c r="L194030" s="472"/>
      <c r="M194030" s="472"/>
    </row>
    <row r="194031" spans="12:13" x14ac:dyDescent="0.25">
      <c r="L194031" s="472"/>
      <c r="M194031" s="472"/>
    </row>
    <row r="194103" spans="12:13" x14ac:dyDescent="0.25">
      <c r="L194103" s="472"/>
      <c r="M194103" s="472"/>
    </row>
    <row r="194104" spans="12:13" x14ac:dyDescent="0.25">
      <c r="L194104" s="472"/>
      <c r="M194104" s="472"/>
    </row>
    <row r="194105" spans="12:13" x14ac:dyDescent="0.25">
      <c r="L194105" s="472"/>
      <c r="M194105" s="472"/>
    </row>
    <row r="194177" spans="12:13" x14ac:dyDescent="0.25">
      <c r="L194177" s="472"/>
      <c r="M194177" s="472"/>
    </row>
    <row r="194178" spans="12:13" x14ac:dyDescent="0.25">
      <c r="L194178" s="472"/>
      <c r="M194178" s="472"/>
    </row>
    <row r="194179" spans="12:13" x14ac:dyDescent="0.25">
      <c r="L194179" s="472"/>
      <c r="M194179" s="472"/>
    </row>
    <row r="194251" spans="12:13" x14ac:dyDescent="0.25">
      <c r="L194251" s="472"/>
      <c r="M194251" s="472"/>
    </row>
    <row r="194252" spans="12:13" x14ac:dyDescent="0.25">
      <c r="L194252" s="472"/>
      <c r="M194252" s="472"/>
    </row>
    <row r="194253" spans="12:13" x14ac:dyDescent="0.25">
      <c r="L194253" s="472"/>
      <c r="M194253" s="472"/>
    </row>
    <row r="194325" spans="12:13" x14ac:dyDescent="0.25">
      <c r="L194325" s="472"/>
      <c r="M194325" s="472"/>
    </row>
    <row r="194326" spans="12:13" x14ac:dyDescent="0.25">
      <c r="L194326" s="472"/>
      <c r="M194326" s="472"/>
    </row>
    <row r="194327" spans="12:13" x14ac:dyDescent="0.25">
      <c r="L194327" s="472"/>
      <c r="M194327" s="472"/>
    </row>
    <row r="194399" spans="12:13" x14ac:dyDescent="0.25">
      <c r="L194399" s="472"/>
      <c r="M194399" s="472"/>
    </row>
    <row r="194400" spans="12:13" x14ac:dyDescent="0.25">
      <c r="L194400" s="472"/>
      <c r="M194400" s="472"/>
    </row>
    <row r="194401" spans="12:13" x14ac:dyDescent="0.25">
      <c r="L194401" s="472"/>
      <c r="M194401" s="472"/>
    </row>
    <row r="194473" spans="12:13" x14ac:dyDescent="0.25">
      <c r="L194473" s="472"/>
      <c r="M194473" s="472"/>
    </row>
    <row r="194474" spans="12:13" x14ac:dyDescent="0.25">
      <c r="L194474" s="472"/>
      <c r="M194474" s="472"/>
    </row>
    <row r="194475" spans="12:13" x14ac:dyDescent="0.25">
      <c r="L194475" s="472"/>
      <c r="M194475" s="472"/>
    </row>
    <row r="194547" spans="12:13" x14ac:dyDescent="0.25">
      <c r="L194547" s="472"/>
      <c r="M194547" s="472"/>
    </row>
    <row r="194548" spans="12:13" x14ac:dyDescent="0.25">
      <c r="L194548" s="472"/>
      <c r="M194548" s="472"/>
    </row>
    <row r="194549" spans="12:13" x14ac:dyDescent="0.25">
      <c r="L194549" s="472"/>
      <c r="M194549" s="472"/>
    </row>
    <row r="194621" spans="12:13" x14ac:dyDescent="0.25">
      <c r="L194621" s="472"/>
      <c r="M194621" s="472"/>
    </row>
    <row r="194622" spans="12:13" x14ac:dyDescent="0.25">
      <c r="L194622" s="472"/>
      <c r="M194622" s="472"/>
    </row>
    <row r="194623" spans="12:13" x14ac:dyDescent="0.25">
      <c r="L194623" s="472"/>
      <c r="M194623" s="472"/>
    </row>
    <row r="194695" spans="12:13" x14ac:dyDescent="0.25">
      <c r="L194695" s="472"/>
      <c r="M194695" s="472"/>
    </row>
    <row r="194696" spans="12:13" x14ac:dyDescent="0.25">
      <c r="L194696" s="472"/>
      <c r="M194696" s="472"/>
    </row>
    <row r="194697" spans="12:13" x14ac:dyDescent="0.25">
      <c r="L194697" s="472"/>
      <c r="M194697" s="472"/>
    </row>
    <row r="194769" spans="12:13" x14ac:dyDescent="0.25">
      <c r="L194769" s="472"/>
      <c r="M194769" s="472"/>
    </row>
    <row r="194770" spans="12:13" x14ac:dyDescent="0.25">
      <c r="L194770" s="472"/>
      <c r="M194770" s="472"/>
    </row>
    <row r="194771" spans="12:13" x14ac:dyDescent="0.25">
      <c r="L194771" s="472"/>
      <c r="M194771" s="472"/>
    </row>
    <row r="194843" spans="12:13" x14ac:dyDescent="0.25">
      <c r="L194843" s="472"/>
      <c r="M194843" s="472"/>
    </row>
    <row r="194844" spans="12:13" x14ac:dyDescent="0.25">
      <c r="L194844" s="472"/>
      <c r="M194844" s="472"/>
    </row>
    <row r="194845" spans="12:13" x14ac:dyDescent="0.25">
      <c r="L194845" s="472"/>
      <c r="M194845" s="472"/>
    </row>
    <row r="194917" spans="12:13" x14ac:dyDescent="0.25">
      <c r="L194917" s="472"/>
      <c r="M194917" s="472"/>
    </row>
    <row r="194918" spans="12:13" x14ac:dyDescent="0.25">
      <c r="L194918" s="472"/>
      <c r="M194918" s="472"/>
    </row>
    <row r="194919" spans="12:13" x14ac:dyDescent="0.25">
      <c r="L194919" s="472"/>
      <c r="M194919" s="472"/>
    </row>
    <row r="194991" spans="12:13" x14ac:dyDescent="0.25">
      <c r="L194991" s="472"/>
      <c r="M194991" s="472"/>
    </row>
    <row r="194992" spans="12:13" x14ac:dyDescent="0.25">
      <c r="L194992" s="472"/>
      <c r="M194992" s="472"/>
    </row>
    <row r="194993" spans="12:13" x14ac:dyDescent="0.25">
      <c r="L194993" s="472"/>
      <c r="M194993" s="472"/>
    </row>
    <row r="195065" spans="12:13" x14ac:dyDescent="0.25">
      <c r="L195065" s="472"/>
      <c r="M195065" s="472"/>
    </row>
    <row r="195066" spans="12:13" x14ac:dyDescent="0.25">
      <c r="L195066" s="472"/>
      <c r="M195066" s="472"/>
    </row>
    <row r="195067" spans="12:13" x14ac:dyDescent="0.25">
      <c r="L195067" s="472"/>
      <c r="M195067" s="472"/>
    </row>
    <row r="195139" spans="12:13" x14ac:dyDescent="0.25">
      <c r="L195139" s="472"/>
      <c r="M195139" s="472"/>
    </row>
    <row r="195140" spans="12:13" x14ac:dyDescent="0.25">
      <c r="L195140" s="472"/>
      <c r="M195140" s="472"/>
    </row>
    <row r="195141" spans="12:13" x14ac:dyDescent="0.25">
      <c r="L195141" s="472"/>
      <c r="M195141" s="472"/>
    </row>
    <row r="195213" spans="12:13" x14ac:dyDescent="0.25">
      <c r="L195213" s="472"/>
      <c r="M195213" s="472"/>
    </row>
    <row r="195214" spans="12:13" x14ac:dyDescent="0.25">
      <c r="L195214" s="472"/>
      <c r="M195214" s="472"/>
    </row>
    <row r="195215" spans="12:13" x14ac:dyDescent="0.25">
      <c r="L195215" s="472"/>
      <c r="M195215" s="472"/>
    </row>
    <row r="195287" spans="12:13" x14ac:dyDescent="0.25">
      <c r="L195287" s="472"/>
      <c r="M195287" s="472"/>
    </row>
    <row r="195288" spans="12:13" x14ac:dyDescent="0.25">
      <c r="L195288" s="472"/>
      <c r="M195288" s="472"/>
    </row>
    <row r="195289" spans="12:13" x14ac:dyDescent="0.25">
      <c r="L195289" s="472"/>
      <c r="M195289" s="472"/>
    </row>
    <row r="195361" spans="12:13" x14ac:dyDescent="0.25">
      <c r="L195361" s="472"/>
      <c r="M195361" s="472"/>
    </row>
    <row r="195362" spans="12:13" x14ac:dyDescent="0.25">
      <c r="L195362" s="472"/>
      <c r="M195362" s="472"/>
    </row>
    <row r="195363" spans="12:13" x14ac:dyDescent="0.25">
      <c r="L195363" s="472"/>
      <c r="M195363" s="472"/>
    </row>
    <row r="195435" spans="12:13" x14ac:dyDescent="0.25">
      <c r="L195435" s="472"/>
      <c r="M195435" s="472"/>
    </row>
    <row r="195436" spans="12:13" x14ac:dyDescent="0.25">
      <c r="L195436" s="472"/>
      <c r="M195436" s="472"/>
    </row>
    <row r="195437" spans="12:13" x14ac:dyDescent="0.25">
      <c r="L195437" s="472"/>
      <c r="M195437" s="472"/>
    </row>
    <row r="195509" spans="12:13" x14ac:dyDescent="0.25">
      <c r="L195509" s="472"/>
      <c r="M195509" s="472"/>
    </row>
    <row r="195510" spans="12:13" x14ac:dyDescent="0.25">
      <c r="L195510" s="472"/>
      <c r="M195510" s="472"/>
    </row>
    <row r="195511" spans="12:13" x14ac:dyDescent="0.25">
      <c r="L195511" s="472"/>
      <c r="M195511" s="472"/>
    </row>
    <row r="195583" spans="12:13" x14ac:dyDescent="0.25">
      <c r="L195583" s="472"/>
      <c r="M195583" s="472"/>
    </row>
    <row r="195584" spans="12:13" x14ac:dyDescent="0.25">
      <c r="L195584" s="472"/>
      <c r="M195584" s="472"/>
    </row>
    <row r="195585" spans="12:13" x14ac:dyDescent="0.25">
      <c r="L195585" s="472"/>
      <c r="M195585" s="472"/>
    </row>
    <row r="195657" spans="12:13" x14ac:dyDescent="0.25">
      <c r="L195657" s="472"/>
      <c r="M195657" s="472"/>
    </row>
    <row r="195658" spans="12:13" x14ac:dyDescent="0.25">
      <c r="L195658" s="472"/>
      <c r="M195658" s="472"/>
    </row>
    <row r="195659" spans="12:13" x14ac:dyDescent="0.25">
      <c r="L195659" s="472"/>
      <c r="M195659" s="472"/>
    </row>
    <row r="195731" spans="12:13" x14ac:dyDescent="0.25">
      <c r="L195731" s="472"/>
      <c r="M195731" s="472"/>
    </row>
    <row r="195732" spans="12:13" x14ac:dyDescent="0.25">
      <c r="L195732" s="472"/>
      <c r="M195732" s="472"/>
    </row>
    <row r="195733" spans="12:13" x14ac:dyDescent="0.25">
      <c r="L195733" s="472"/>
      <c r="M195733" s="472"/>
    </row>
    <row r="195805" spans="12:13" x14ac:dyDescent="0.25">
      <c r="L195805" s="472"/>
      <c r="M195805" s="472"/>
    </row>
    <row r="195806" spans="12:13" x14ac:dyDescent="0.25">
      <c r="L195806" s="472"/>
      <c r="M195806" s="472"/>
    </row>
    <row r="195807" spans="12:13" x14ac:dyDescent="0.25">
      <c r="L195807" s="472"/>
      <c r="M195807" s="472"/>
    </row>
    <row r="195879" spans="12:13" x14ac:dyDescent="0.25">
      <c r="L195879" s="472"/>
      <c r="M195879" s="472"/>
    </row>
    <row r="195880" spans="12:13" x14ac:dyDescent="0.25">
      <c r="L195880" s="472"/>
      <c r="M195880" s="472"/>
    </row>
    <row r="195881" spans="12:13" x14ac:dyDescent="0.25">
      <c r="L195881" s="472"/>
      <c r="M195881" s="472"/>
    </row>
    <row r="195953" spans="12:13" x14ac:dyDescent="0.25">
      <c r="L195953" s="472"/>
      <c r="M195953" s="472"/>
    </row>
    <row r="195954" spans="12:13" x14ac:dyDescent="0.25">
      <c r="L195954" s="472"/>
      <c r="M195954" s="472"/>
    </row>
    <row r="195955" spans="12:13" x14ac:dyDescent="0.25">
      <c r="L195955" s="472"/>
      <c r="M195955" s="472"/>
    </row>
    <row r="196027" spans="12:13" x14ac:dyDescent="0.25">
      <c r="L196027" s="472"/>
      <c r="M196027" s="472"/>
    </row>
    <row r="196028" spans="12:13" x14ac:dyDescent="0.25">
      <c r="L196028" s="472"/>
      <c r="M196028" s="472"/>
    </row>
    <row r="196029" spans="12:13" x14ac:dyDescent="0.25">
      <c r="L196029" s="472"/>
      <c r="M196029" s="472"/>
    </row>
    <row r="196101" spans="12:13" x14ac:dyDescent="0.25">
      <c r="L196101" s="472"/>
      <c r="M196101" s="472"/>
    </row>
    <row r="196102" spans="12:13" x14ac:dyDescent="0.25">
      <c r="L196102" s="472"/>
      <c r="M196102" s="472"/>
    </row>
    <row r="196103" spans="12:13" x14ac:dyDescent="0.25">
      <c r="L196103" s="472"/>
      <c r="M196103" s="472"/>
    </row>
    <row r="196175" spans="12:13" x14ac:dyDescent="0.25">
      <c r="L196175" s="472"/>
      <c r="M196175" s="472"/>
    </row>
    <row r="196176" spans="12:13" x14ac:dyDescent="0.25">
      <c r="L196176" s="472"/>
      <c r="M196176" s="472"/>
    </row>
    <row r="196177" spans="12:13" x14ac:dyDescent="0.25">
      <c r="L196177" s="472"/>
      <c r="M196177" s="472"/>
    </row>
    <row r="196249" spans="12:13" x14ac:dyDescent="0.25">
      <c r="L196249" s="472"/>
      <c r="M196249" s="472"/>
    </row>
    <row r="196250" spans="12:13" x14ac:dyDescent="0.25">
      <c r="L196250" s="472"/>
      <c r="M196250" s="472"/>
    </row>
    <row r="196251" spans="12:13" x14ac:dyDescent="0.25">
      <c r="L196251" s="472"/>
      <c r="M196251" s="472"/>
    </row>
    <row r="196323" spans="12:13" x14ac:dyDescent="0.25">
      <c r="L196323" s="472"/>
      <c r="M196323" s="472"/>
    </row>
    <row r="196324" spans="12:13" x14ac:dyDescent="0.25">
      <c r="L196324" s="472"/>
      <c r="M196324" s="472"/>
    </row>
    <row r="196325" spans="12:13" x14ac:dyDescent="0.25">
      <c r="L196325" s="472"/>
      <c r="M196325" s="472"/>
    </row>
    <row r="196397" spans="12:13" x14ac:dyDescent="0.25">
      <c r="L196397" s="472"/>
      <c r="M196397" s="472"/>
    </row>
    <row r="196398" spans="12:13" x14ac:dyDescent="0.25">
      <c r="L196398" s="472"/>
      <c r="M196398" s="472"/>
    </row>
    <row r="196399" spans="12:13" x14ac:dyDescent="0.25">
      <c r="L196399" s="472"/>
      <c r="M196399" s="472"/>
    </row>
    <row r="196471" spans="12:13" x14ac:dyDescent="0.25">
      <c r="L196471" s="472"/>
      <c r="M196471" s="472"/>
    </row>
    <row r="196472" spans="12:13" x14ac:dyDescent="0.25">
      <c r="L196472" s="472"/>
      <c r="M196472" s="472"/>
    </row>
    <row r="196473" spans="12:13" x14ac:dyDescent="0.25">
      <c r="L196473" s="472"/>
      <c r="M196473" s="472"/>
    </row>
    <row r="196545" spans="12:13" x14ac:dyDescent="0.25">
      <c r="L196545" s="472"/>
      <c r="M196545" s="472"/>
    </row>
    <row r="196546" spans="12:13" x14ac:dyDescent="0.25">
      <c r="L196546" s="472"/>
      <c r="M196546" s="472"/>
    </row>
    <row r="196547" spans="12:13" x14ac:dyDescent="0.25">
      <c r="L196547" s="472"/>
      <c r="M196547" s="472"/>
    </row>
    <row r="196619" spans="12:13" x14ac:dyDescent="0.25">
      <c r="L196619" s="472"/>
      <c r="M196619" s="472"/>
    </row>
    <row r="196620" spans="12:13" x14ac:dyDescent="0.25">
      <c r="L196620" s="472"/>
      <c r="M196620" s="472"/>
    </row>
    <row r="196621" spans="12:13" x14ac:dyDescent="0.25">
      <c r="L196621" s="472"/>
      <c r="M196621" s="472"/>
    </row>
    <row r="196693" spans="12:13" x14ac:dyDescent="0.25">
      <c r="L196693" s="472"/>
      <c r="M196693" s="472"/>
    </row>
    <row r="196694" spans="12:13" x14ac:dyDescent="0.25">
      <c r="L196694" s="472"/>
      <c r="M196694" s="472"/>
    </row>
    <row r="196695" spans="12:13" x14ac:dyDescent="0.25">
      <c r="L196695" s="472"/>
      <c r="M196695" s="472"/>
    </row>
    <row r="196767" spans="12:13" x14ac:dyDescent="0.25">
      <c r="L196767" s="472"/>
      <c r="M196767" s="472"/>
    </row>
    <row r="196768" spans="12:13" x14ac:dyDescent="0.25">
      <c r="L196768" s="472"/>
      <c r="M196768" s="472"/>
    </row>
    <row r="196769" spans="12:13" x14ac:dyDescent="0.25">
      <c r="L196769" s="472"/>
      <c r="M196769" s="472"/>
    </row>
    <row r="196841" spans="12:13" x14ac:dyDescent="0.25">
      <c r="L196841" s="472"/>
      <c r="M196841" s="472"/>
    </row>
    <row r="196842" spans="12:13" x14ac:dyDescent="0.25">
      <c r="L196842" s="472"/>
      <c r="M196842" s="472"/>
    </row>
    <row r="196843" spans="12:13" x14ac:dyDescent="0.25">
      <c r="L196843" s="472"/>
      <c r="M196843" s="472"/>
    </row>
    <row r="196915" spans="12:13" x14ac:dyDescent="0.25">
      <c r="L196915" s="472"/>
      <c r="M196915" s="472"/>
    </row>
    <row r="196916" spans="12:13" x14ac:dyDescent="0.25">
      <c r="L196916" s="472"/>
      <c r="M196916" s="472"/>
    </row>
    <row r="196917" spans="12:13" x14ac:dyDescent="0.25">
      <c r="L196917" s="472"/>
      <c r="M196917" s="472"/>
    </row>
    <row r="196989" spans="12:13" x14ac:dyDescent="0.25">
      <c r="L196989" s="472"/>
      <c r="M196989" s="472"/>
    </row>
    <row r="196990" spans="12:13" x14ac:dyDescent="0.25">
      <c r="L196990" s="472"/>
      <c r="M196990" s="472"/>
    </row>
    <row r="196991" spans="12:13" x14ac:dyDescent="0.25">
      <c r="L196991" s="472"/>
      <c r="M196991" s="472"/>
    </row>
    <row r="197063" spans="12:13" x14ac:dyDescent="0.25">
      <c r="L197063" s="472"/>
      <c r="M197063" s="472"/>
    </row>
    <row r="197064" spans="12:13" x14ac:dyDescent="0.25">
      <c r="L197064" s="472"/>
      <c r="M197064" s="472"/>
    </row>
    <row r="197065" spans="12:13" x14ac:dyDescent="0.25">
      <c r="L197065" s="472"/>
      <c r="M197065" s="472"/>
    </row>
    <row r="197137" spans="12:13" x14ac:dyDescent="0.25">
      <c r="L197137" s="472"/>
      <c r="M197137" s="472"/>
    </row>
    <row r="197138" spans="12:13" x14ac:dyDescent="0.25">
      <c r="L197138" s="472"/>
      <c r="M197138" s="472"/>
    </row>
    <row r="197139" spans="12:13" x14ac:dyDescent="0.25">
      <c r="L197139" s="472"/>
      <c r="M197139" s="472"/>
    </row>
    <row r="197211" spans="12:13" x14ac:dyDescent="0.25">
      <c r="L197211" s="472"/>
      <c r="M197211" s="472"/>
    </row>
    <row r="197212" spans="12:13" x14ac:dyDescent="0.25">
      <c r="L197212" s="472"/>
      <c r="M197212" s="472"/>
    </row>
    <row r="197213" spans="12:13" x14ac:dyDescent="0.25">
      <c r="L197213" s="472"/>
      <c r="M197213" s="472"/>
    </row>
    <row r="197285" spans="12:13" x14ac:dyDescent="0.25">
      <c r="L197285" s="472"/>
      <c r="M197285" s="472"/>
    </row>
    <row r="197286" spans="12:13" x14ac:dyDescent="0.25">
      <c r="L197286" s="472"/>
      <c r="M197286" s="472"/>
    </row>
    <row r="197287" spans="12:13" x14ac:dyDescent="0.25">
      <c r="L197287" s="472"/>
      <c r="M197287" s="472"/>
    </row>
    <row r="197359" spans="12:13" x14ac:dyDescent="0.25">
      <c r="L197359" s="472"/>
      <c r="M197359" s="472"/>
    </row>
    <row r="197360" spans="12:13" x14ac:dyDescent="0.25">
      <c r="L197360" s="472"/>
      <c r="M197360" s="472"/>
    </row>
    <row r="197361" spans="12:13" x14ac:dyDescent="0.25">
      <c r="L197361" s="472"/>
      <c r="M197361" s="472"/>
    </row>
    <row r="197433" spans="12:13" x14ac:dyDescent="0.25">
      <c r="L197433" s="472"/>
      <c r="M197433" s="472"/>
    </row>
    <row r="197434" spans="12:13" x14ac:dyDescent="0.25">
      <c r="L197434" s="472"/>
      <c r="M197434" s="472"/>
    </row>
    <row r="197435" spans="12:13" x14ac:dyDescent="0.25">
      <c r="L197435" s="472"/>
      <c r="M197435" s="472"/>
    </row>
    <row r="197507" spans="12:13" x14ac:dyDescent="0.25">
      <c r="L197507" s="472"/>
      <c r="M197507" s="472"/>
    </row>
    <row r="197508" spans="12:13" x14ac:dyDescent="0.25">
      <c r="L197508" s="472"/>
      <c r="M197508" s="472"/>
    </row>
    <row r="197509" spans="12:13" x14ac:dyDescent="0.25">
      <c r="L197509" s="472"/>
      <c r="M197509" s="472"/>
    </row>
    <row r="197581" spans="12:13" x14ac:dyDescent="0.25">
      <c r="L197581" s="472"/>
      <c r="M197581" s="472"/>
    </row>
    <row r="197582" spans="12:13" x14ac:dyDescent="0.25">
      <c r="L197582" s="472"/>
      <c r="M197582" s="472"/>
    </row>
    <row r="197583" spans="12:13" x14ac:dyDescent="0.25">
      <c r="L197583" s="472"/>
      <c r="M197583" s="472"/>
    </row>
    <row r="197655" spans="12:13" x14ac:dyDescent="0.25">
      <c r="L197655" s="472"/>
      <c r="M197655" s="472"/>
    </row>
    <row r="197656" spans="12:13" x14ac:dyDescent="0.25">
      <c r="L197656" s="472"/>
      <c r="M197656" s="472"/>
    </row>
    <row r="197657" spans="12:13" x14ac:dyDescent="0.25">
      <c r="L197657" s="472"/>
      <c r="M197657" s="472"/>
    </row>
    <row r="197729" spans="12:13" x14ac:dyDescent="0.25">
      <c r="L197729" s="472"/>
      <c r="M197729" s="472"/>
    </row>
    <row r="197730" spans="12:13" x14ac:dyDescent="0.25">
      <c r="L197730" s="472"/>
      <c r="M197730" s="472"/>
    </row>
    <row r="197731" spans="12:13" x14ac:dyDescent="0.25">
      <c r="L197731" s="472"/>
      <c r="M197731" s="472"/>
    </row>
    <row r="197803" spans="12:13" x14ac:dyDescent="0.25">
      <c r="L197803" s="472"/>
      <c r="M197803" s="472"/>
    </row>
    <row r="197804" spans="12:13" x14ac:dyDescent="0.25">
      <c r="L197804" s="472"/>
      <c r="M197804" s="472"/>
    </row>
    <row r="197805" spans="12:13" x14ac:dyDescent="0.25">
      <c r="L197805" s="472"/>
      <c r="M197805" s="472"/>
    </row>
    <row r="197877" spans="12:13" x14ac:dyDescent="0.25">
      <c r="L197877" s="472"/>
      <c r="M197877" s="472"/>
    </row>
    <row r="197878" spans="12:13" x14ac:dyDescent="0.25">
      <c r="L197878" s="472"/>
      <c r="M197878" s="472"/>
    </row>
    <row r="197879" spans="12:13" x14ac:dyDescent="0.25">
      <c r="L197879" s="472"/>
      <c r="M197879" s="472"/>
    </row>
    <row r="197951" spans="12:13" x14ac:dyDescent="0.25">
      <c r="L197951" s="472"/>
      <c r="M197951" s="472"/>
    </row>
    <row r="197952" spans="12:13" x14ac:dyDescent="0.25">
      <c r="L197952" s="472"/>
      <c r="M197952" s="472"/>
    </row>
    <row r="197953" spans="12:13" x14ac:dyDescent="0.25">
      <c r="L197953" s="472"/>
      <c r="M197953" s="472"/>
    </row>
    <row r="198025" spans="12:13" x14ac:dyDescent="0.25">
      <c r="L198025" s="472"/>
      <c r="M198025" s="472"/>
    </row>
    <row r="198026" spans="12:13" x14ac:dyDescent="0.25">
      <c r="L198026" s="472"/>
      <c r="M198026" s="472"/>
    </row>
    <row r="198027" spans="12:13" x14ac:dyDescent="0.25">
      <c r="L198027" s="472"/>
      <c r="M198027" s="472"/>
    </row>
    <row r="198099" spans="12:13" x14ac:dyDescent="0.25">
      <c r="L198099" s="472"/>
      <c r="M198099" s="472"/>
    </row>
    <row r="198100" spans="12:13" x14ac:dyDescent="0.25">
      <c r="L198100" s="472"/>
      <c r="M198100" s="472"/>
    </row>
    <row r="198101" spans="12:13" x14ac:dyDescent="0.25">
      <c r="L198101" s="472"/>
      <c r="M198101" s="472"/>
    </row>
    <row r="198173" spans="12:13" x14ac:dyDescent="0.25">
      <c r="L198173" s="472"/>
      <c r="M198173" s="472"/>
    </row>
    <row r="198174" spans="12:13" x14ac:dyDescent="0.25">
      <c r="L198174" s="472"/>
      <c r="M198174" s="472"/>
    </row>
    <row r="198175" spans="12:13" x14ac:dyDescent="0.25">
      <c r="L198175" s="472"/>
      <c r="M198175" s="472"/>
    </row>
    <row r="198247" spans="12:13" x14ac:dyDescent="0.25">
      <c r="L198247" s="472"/>
      <c r="M198247" s="472"/>
    </row>
    <row r="198248" spans="12:13" x14ac:dyDescent="0.25">
      <c r="L198248" s="472"/>
      <c r="M198248" s="472"/>
    </row>
    <row r="198249" spans="12:13" x14ac:dyDescent="0.25">
      <c r="L198249" s="472"/>
      <c r="M198249" s="472"/>
    </row>
    <row r="198321" spans="12:13" x14ac:dyDescent="0.25">
      <c r="L198321" s="472"/>
      <c r="M198321" s="472"/>
    </row>
    <row r="198322" spans="12:13" x14ac:dyDescent="0.25">
      <c r="L198322" s="472"/>
      <c r="M198322" s="472"/>
    </row>
    <row r="198323" spans="12:13" x14ac:dyDescent="0.25">
      <c r="L198323" s="472"/>
      <c r="M198323" s="472"/>
    </row>
    <row r="198395" spans="12:13" x14ac:dyDescent="0.25">
      <c r="L198395" s="472"/>
      <c r="M198395" s="472"/>
    </row>
    <row r="198396" spans="12:13" x14ac:dyDescent="0.25">
      <c r="L198396" s="472"/>
      <c r="M198396" s="472"/>
    </row>
    <row r="198397" spans="12:13" x14ac:dyDescent="0.25">
      <c r="L198397" s="472"/>
      <c r="M198397" s="472"/>
    </row>
    <row r="198469" spans="12:13" x14ac:dyDescent="0.25">
      <c r="L198469" s="472"/>
      <c r="M198469" s="472"/>
    </row>
    <row r="198470" spans="12:13" x14ac:dyDescent="0.25">
      <c r="L198470" s="472"/>
      <c r="M198470" s="472"/>
    </row>
    <row r="198471" spans="12:13" x14ac:dyDescent="0.25">
      <c r="L198471" s="472"/>
      <c r="M198471" s="472"/>
    </row>
    <row r="198543" spans="12:13" x14ac:dyDescent="0.25">
      <c r="L198543" s="472"/>
      <c r="M198543" s="472"/>
    </row>
    <row r="198544" spans="12:13" x14ac:dyDescent="0.25">
      <c r="L198544" s="472"/>
      <c r="M198544" s="472"/>
    </row>
    <row r="198545" spans="12:13" x14ac:dyDescent="0.25">
      <c r="L198545" s="472"/>
      <c r="M198545" s="472"/>
    </row>
    <row r="198617" spans="12:13" x14ac:dyDescent="0.25">
      <c r="L198617" s="472"/>
      <c r="M198617" s="472"/>
    </row>
    <row r="198618" spans="12:13" x14ac:dyDescent="0.25">
      <c r="L198618" s="472"/>
      <c r="M198618" s="472"/>
    </row>
    <row r="198619" spans="12:13" x14ac:dyDescent="0.25">
      <c r="L198619" s="472"/>
      <c r="M198619" s="472"/>
    </row>
    <row r="198691" spans="12:13" x14ac:dyDescent="0.25">
      <c r="L198691" s="472"/>
      <c r="M198691" s="472"/>
    </row>
    <row r="198692" spans="12:13" x14ac:dyDescent="0.25">
      <c r="L198692" s="472"/>
      <c r="M198692" s="472"/>
    </row>
    <row r="198693" spans="12:13" x14ac:dyDescent="0.25">
      <c r="L198693" s="472"/>
      <c r="M198693" s="472"/>
    </row>
    <row r="198765" spans="12:13" x14ac:dyDescent="0.25">
      <c r="L198765" s="472"/>
      <c r="M198765" s="472"/>
    </row>
    <row r="198766" spans="12:13" x14ac:dyDescent="0.25">
      <c r="L198766" s="472"/>
      <c r="M198766" s="472"/>
    </row>
    <row r="198767" spans="12:13" x14ac:dyDescent="0.25">
      <c r="L198767" s="472"/>
      <c r="M198767" s="472"/>
    </row>
    <row r="198839" spans="12:13" x14ac:dyDescent="0.25">
      <c r="L198839" s="472"/>
      <c r="M198839" s="472"/>
    </row>
    <row r="198840" spans="12:13" x14ac:dyDescent="0.25">
      <c r="L198840" s="472"/>
      <c r="M198840" s="472"/>
    </row>
    <row r="198841" spans="12:13" x14ac:dyDescent="0.25">
      <c r="L198841" s="472"/>
      <c r="M198841" s="472"/>
    </row>
    <row r="198913" spans="12:13" x14ac:dyDescent="0.25">
      <c r="L198913" s="472"/>
      <c r="M198913" s="472"/>
    </row>
    <row r="198914" spans="12:13" x14ac:dyDescent="0.25">
      <c r="L198914" s="472"/>
      <c r="M198914" s="472"/>
    </row>
    <row r="198915" spans="12:13" x14ac:dyDescent="0.25">
      <c r="L198915" s="472"/>
      <c r="M198915" s="472"/>
    </row>
    <row r="198987" spans="12:13" x14ac:dyDescent="0.25">
      <c r="L198987" s="472"/>
      <c r="M198987" s="472"/>
    </row>
    <row r="198988" spans="12:13" x14ac:dyDescent="0.25">
      <c r="L198988" s="472"/>
      <c r="M198988" s="472"/>
    </row>
    <row r="198989" spans="12:13" x14ac:dyDescent="0.25">
      <c r="L198989" s="472"/>
      <c r="M198989" s="472"/>
    </row>
    <row r="199061" spans="12:13" x14ac:dyDescent="0.25">
      <c r="L199061" s="472"/>
      <c r="M199061" s="472"/>
    </row>
    <row r="199062" spans="12:13" x14ac:dyDescent="0.25">
      <c r="L199062" s="472"/>
      <c r="M199062" s="472"/>
    </row>
    <row r="199063" spans="12:13" x14ac:dyDescent="0.25">
      <c r="L199063" s="472"/>
      <c r="M199063" s="472"/>
    </row>
    <row r="199135" spans="12:13" x14ac:dyDescent="0.25">
      <c r="L199135" s="472"/>
      <c r="M199135" s="472"/>
    </row>
    <row r="199136" spans="12:13" x14ac:dyDescent="0.25">
      <c r="L199136" s="472"/>
      <c r="M199136" s="472"/>
    </row>
    <row r="199137" spans="12:13" x14ac:dyDescent="0.25">
      <c r="L199137" s="472"/>
      <c r="M199137" s="472"/>
    </row>
    <row r="199209" spans="12:13" x14ac:dyDescent="0.25">
      <c r="L199209" s="472"/>
      <c r="M199209" s="472"/>
    </row>
    <row r="199210" spans="12:13" x14ac:dyDescent="0.25">
      <c r="L199210" s="472"/>
      <c r="M199210" s="472"/>
    </row>
    <row r="199211" spans="12:13" x14ac:dyDescent="0.25">
      <c r="L199211" s="472"/>
      <c r="M199211" s="472"/>
    </row>
    <row r="199283" spans="12:13" x14ac:dyDescent="0.25">
      <c r="L199283" s="472"/>
      <c r="M199283" s="472"/>
    </row>
    <row r="199284" spans="12:13" x14ac:dyDescent="0.25">
      <c r="L199284" s="472"/>
      <c r="M199284" s="472"/>
    </row>
    <row r="199285" spans="12:13" x14ac:dyDescent="0.25">
      <c r="L199285" s="472"/>
      <c r="M199285" s="472"/>
    </row>
    <row r="199357" spans="12:13" x14ac:dyDescent="0.25">
      <c r="L199357" s="472"/>
      <c r="M199357" s="472"/>
    </row>
    <row r="199358" spans="12:13" x14ac:dyDescent="0.25">
      <c r="L199358" s="472"/>
      <c r="M199358" s="472"/>
    </row>
    <row r="199359" spans="12:13" x14ac:dyDescent="0.25">
      <c r="L199359" s="472"/>
      <c r="M199359" s="472"/>
    </row>
    <row r="199431" spans="12:13" x14ac:dyDescent="0.25">
      <c r="L199431" s="472"/>
      <c r="M199431" s="472"/>
    </row>
    <row r="199432" spans="12:13" x14ac:dyDescent="0.25">
      <c r="L199432" s="472"/>
      <c r="M199432" s="472"/>
    </row>
    <row r="199433" spans="12:13" x14ac:dyDescent="0.25">
      <c r="L199433" s="472"/>
      <c r="M199433" s="472"/>
    </row>
    <row r="199505" spans="12:13" x14ac:dyDescent="0.25">
      <c r="L199505" s="472"/>
      <c r="M199505" s="472"/>
    </row>
    <row r="199506" spans="12:13" x14ac:dyDescent="0.25">
      <c r="L199506" s="472"/>
      <c r="M199506" s="472"/>
    </row>
    <row r="199507" spans="12:13" x14ac:dyDescent="0.25">
      <c r="L199507" s="472"/>
      <c r="M199507" s="472"/>
    </row>
    <row r="199579" spans="12:13" x14ac:dyDescent="0.25">
      <c r="L199579" s="472"/>
      <c r="M199579" s="472"/>
    </row>
    <row r="199580" spans="12:13" x14ac:dyDescent="0.25">
      <c r="L199580" s="472"/>
      <c r="M199580" s="472"/>
    </row>
    <row r="199581" spans="12:13" x14ac:dyDescent="0.25">
      <c r="L199581" s="472"/>
      <c r="M199581" s="472"/>
    </row>
    <row r="199653" spans="12:13" x14ac:dyDescent="0.25">
      <c r="L199653" s="472"/>
      <c r="M199653" s="472"/>
    </row>
    <row r="199654" spans="12:13" x14ac:dyDescent="0.25">
      <c r="L199654" s="472"/>
      <c r="M199654" s="472"/>
    </row>
    <row r="199655" spans="12:13" x14ac:dyDescent="0.25">
      <c r="L199655" s="472"/>
      <c r="M199655" s="472"/>
    </row>
    <row r="199727" spans="12:13" x14ac:dyDescent="0.25">
      <c r="L199727" s="472"/>
      <c r="M199727" s="472"/>
    </row>
    <row r="199728" spans="12:13" x14ac:dyDescent="0.25">
      <c r="L199728" s="472"/>
      <c r="M199728" s="472"/>
    </row>
    <row r="199729" spans="12:13" x14ac:dyDescent="0.25">
      <c r="L199729" s="472"/>
      <c r="M199729" s="472"/>
    </row>
    <row r="199801" spans="12:13" x14ac:dyDescent="0.25">
      <c r="L199801" s="472"/>
      <c r="M199801" s="472"/>
    </row>
    <row r="199802" spans="12:13" x14ac:dyDescent="0.25">
      <c r="L199802" s="472"/>
      <c r="M199802" s="472"/>
    </row>
    <row r="199803" spans="12:13" x14ac:dyDescent="0.25">
      <c r="L199803" s="472"/>
      <c r="M199803" s="472"/>
    </row>
    <row r="199875" spans="12:13" x14ac:dyDescent="0.25">
      <c r="L199875" s="472"/>
      <c r="M199875" s="472"/>
    </row>
    <row r="199876" spans="12:13" x14ac:dyDescent="0.25">
      <c r="L199876" s="472"/>
      <c r="M199876" s="472"/>
    </row>
    <row r="199877" spans="12:13" x14ac:dyDescent="0.25">
      <c r="L199877" s="472"/>
      <c r="M199877" s="472"/>
    </row>
    <row r="199949" spans="12:13" x14ac:dyDescent="0.25">
      <c r="L199949" s="472"/>
      <c r="M199949" s="472"/>
    </row>
    <row r="199950" spans="12:13" x14ac:dyDescent="0.25">
      <c r="L199950" s="472"/>
      <c r="M199950" s="472"/>
    </row>
    <row r="199951" spans="12:13" x14ac:dyDescent="0.25">
      <c r="L199951" s="472"/>
      <c r="M199951" s="472"/>
    </row>
    <row r="200023" spans="12:13" x14ac:dyDescent="0.25">
      <c r="L200023" s="472"/>
      <c r="M200023" s="472"/>
    </row>
    <row r="200024" spans="12:13" x14ac:dyDescent="0.25">
      <c r="L200024" s="472"/>
      <c r="M200024" s="472"/>
    </row>
    <row r="200025" spans="12:13" x14ac:dyDescent="0.25">
      <c r="L200025" s="472"/>
      <c r="M200025" s="472"/>
    </row>
    <row r="200097" spans="12:13" x14ac:dyDescent="0.25">
      <c r="L200097" s="472"/>
      <c r="M200097" s="472"/>
    </row>
    <row r="200098" spans="12:13" x14ac:dyDescent="0.25">
      <c r="L200098" s="472"/>
      <c r="M200098" s="472"/>
    </row>
    <row r="200099" spans="12:13" x14ac:dyDescent="0.25">
      <c r="L200099" s="472"/>
      <c r="M200099" s="472"/>
    </row>
    <row r="200171" spans="12:13" x14ac:dyDescent="0.25">
      <c r="L200171" s="472"/>
      <c r="M200171" s="472"/>
    </row>
    <row r="200172" spans="12:13" x14ac:dyDescent="0.25">
      <c r="L200172" s="472"/>
      <c r="M200172" s="472"/>
    </row>
    <row r="200173" spans="12:13" x14ac:dyDescent="0.25">
      <c r="L200173" s="472"/>
      <c r="M200173" s="472"/>
    </row>
    <row r="200245" spans="12:13" x14ac:dyDescent="0.25">
      <c r="L200245" s="472"/>
      <c r="M200245" s="472"/>
    </row>
    <row r="200246" spans="12:13" x14ac:dyDescent="0.25">
      <c r="L200246" s="472"/>
      <c r="M200246" s="472"/>
    </row>
    <row r="200247" spans="12:13" x14ac:dyDescent="0.25">
      <c r="L200247" s="472"/>
      <c r="M200247" s="472"/>
    </row>
    <row r="200319" spans="12:13" x14ac:dyDescent="0.25">
      <c r="L200319" s="472"/>
      <c r="M200319" s="472"/>
    </row>
    <row r="200320" spans="12:13" x14ac:dyDescent="0.25">
      <c r="L200320" s="472"/>
      <c r="M200320" s="472"/>
    </row>
    <row r="200321" spans="12:13" x14ac:dyDescent="0.25">
      <c r="L200321" s="472"/>
      <c r="M200321" s="472"/>
    </row>
    <row r="200393" spans="12:13" x14ac:dyDescent="0.25">
      <c r="L200393" s="472"/>
      <c r="M200393" s="472"/>
    </row>
    <row r="200394" spans="12:13" x14ac:dyDescent="0.25">
      <c r="L200394" s="472"/>
      <c r="M200394" s="472"/>
    </row>
    <row r="200395" spans="12:13" x14ac:dyDescent="0.25">
      <c r="L200395" s="472"/>
      <c r="M200395" s="472"/>
    </row>
    <row r="200467" spans="12:13" x14ac:dyDescent="0.25">
      <c r="L200467" s="472"/>
      <c r="M200467" s="472"/>
    </row>
    <row r="200468" spans="12:13" x14ac:dyDescent="0.25">
      <c r="L200468" s="472"/>
      <c r="M200468" s="472"/>
    </row>
    <row r="200469" spans="12:13" x14ac:dyDescent="0.25">
      <c r="L200469" s="472"/>
      <c r="M200469" s="472"/>
    </row>
    <row r="200541" spans="12:13" x14ac:dyDescent="0.25">
      <c r="L200541" s="472"/>
      <c r="M200541" s="472"/>
    </row>
    <row r="200542" spans="12:13" x14ac:dyDescent="0.25">
      <c r="L200542" s="472"/>
      <c r="M200542" s="472"/>
    </row>
    <row r="200543" spans="12:13" x14ac:dyDescent="0.25">
      <c r="L200543" s="472"/>
      <c r="M200543" s="472"/>
    </row>
    <row r="200615" spans="12:13" x14ac:dyDescent="0.25">
      <c r="L200615" s="472"/>
      <c r="M200615" s="472"/>
    </row>
    <row r="200616" spans="12:13" x14ac:dyDescent="0.25">
      <c r="L200616" s="472"/>
      <c r="M200616" s="472"/>
    </row>
    <row r="200617" spans="12:13" x14ac:dyDescent="0.25">
      <c r="L200617" s="472"/>
      <c r="M200617" s="472"/>
    </row>
    <row r="200689" spans="12:13" x14ac:dyDescent="0.25">
      <c r="L200689" s="472"/>
      <c r="M200689" s="472"/>
    </row>
    <row r="200690" spans="12:13" x14ac:dyDescent="0.25">
      <c r="L200690" s="472"/>
      <c r="M200690" s="472"/>
    </row>
    <row r="200691" spans="12:13" x14ac:dyDescent="0.25">
      <c r="L200691" s="472"/>
      <c r="M200691" s="472"/>
    </row>
    <row r="200763" spans="12:13" x14ac:dyDescent="0.25">
      <c r="L200763" s="472"/>
      <c r="M200763" s="472"/>
    </row>
    <row r="200764" spans="12:13" x14ac:dyDescent="0.25">
      <c r="L200764" s="472"/>
      <c r="M200764" s="472"/>
    </row>
    <row r="200765" spans="12:13" x14ac:dyDescent="0.25">
      <c r="L200765" s="472"/>
      <c r="M200765" s="472"/>
    </row>
    <row r="200837" spans="12:13" x14ac:dyDescent="0.25">
      <c r="L200837" s="472"/>
      <c r="M200837" s="472"/>
    </row>
    <row r="200838" spans="12:13" x14ac:dyDescent="0.25">
      <c r="L200838" s="472"/>
      <c r="M200838" s="472"/>
    </row>
    <row r="200839" spans="12:13" x14ac:dyDescent="0.25">
      <c r="L200839" s="472"/>
      <c r="M200839" s="472"/>
    </row>
    <row r="200911" spans="12:13" x14ac:dyDescent="0.25">
      <c r="L200911" s="472"/>
      <c r="M200911" s="472"/>
    </row>
    <row r="200912" spans="12:13" x14ac:dyDescent="0.25">
      <c r="L200912" s="472"/>
      <c r="M200912" s="472"/>
    </row>
    <row r="200913" spans="12:13" x14ac:dyDescent="0.25">
      <c r="L200913" s="472"/>
      <c r="M200913" s="472"/>
    </row>
    <row r="200985" spans="12:13" x14ac:dyDescent="0.25">
      <c r="L200985" s="472"/>
      <c r="M200985" s="472"/>
    </row>
    <row r="200986" spans="12:13" x14ac:dyDescent="0.25">
      <c r="L200986" s="472"/>
      <c r="M200986" s="472"/>
    </row>
    <row r="200987" spans="12:13" x14ac:dyDescent="0.25">
      <c r="L200987" s="472"/>
      <c r="M200987" s="472"/>
    </row>
    <row r="201059" spans="12:13" x14ac:dyDescent="0.25">
      <c r="L201059" s="472"/>
      <c r="M201059" s="472"/>
    </row>
    <row r="201060" spans="12:13" x14ac:dyDescent="0.25">
      <c r="L201060" s="472"/>
      <c r="M201060" s="472"/>
    </row>
    <row r="201061" spans="12:13" x14ac:dyDescent="0.25">
      <c r="L201061" s="472"/>
      <c r="M201061" s="472"/>
    </row>
    <row r="201133" spans="12:13" x14ac:dyDescent="0.25">
      <c r="L201133" s="472"/>
      <c r="M201133" s="472"/>
    </row>
    <row r="201134" spans="12:13" x14ac:dyDescent="0.25">
      <c r="L201134" s="472"/>
      <c r="M201134" s="472"/>
    </row>
    <row r="201135" spans="12:13" x14ac:dyDescent="0.25">
      <c r="L201135" s="472"/>
      <c r="M201135" s="472"/>
    </row>
    <row r="201207" spans="12:13" x14ac:dyDescent="0.25">
      <c r="L201207" s="472"/>
      <c r="M201207" s="472"/>
    </row>
    <row r="201208" spans="12:13" x14ac:dyDescent="0.25">
      <c r="L201208" s="472"/>
      <c r="M201208" s="472"/>
    </row>
    <row r="201209" spans="12:13" x14ac:dyDescent="0.25">
      <c r="L201209" s="472"/>
      <c r="M201209" s="472"/>
    </row>
    <row r="201281" spans="12:13" x14ac:dyDescent="0.25">
      <c r="L201281" s="472"/>
      <c r="M201281" s="472"/>
    </row>
    <row r="201282" spans="12:13" x14ac:dyDescent="0.25">
      <c r="L201282" s="472"/>
      <c r="M201282" s="472"/>
    </row>
    <row r="201283" spans="12:13" x14ac:dyDescent="0.25">
      <c r="L201283" s="472"/>
      <c r="M201283" s="472"/>
    </row>
    <row r="201355" spans="12:13" x14ac:dyDescent="0.25">
      <c r="L201355" s="472"/>
      <c r="M201355" s="472"/>
    </row>
    <row r="201356" spans="12:13" x14ac:dyDescent="0.25">
      <c r="L201356" s="472"/>
      <c r="M201356" s="472"/>
    </row>
    <row r="201357" spans="12:13" x14ac:dyDescent="0.25">
      <c r="L201357" s="472"/>
      <c r="M201357" s="472"/>
    </row>
    <row r="201429" spans="12:13" x14ac:dyDescent="0.25">
      <c r="L201429" s="472"/>
      <c r="M201429" s="472"/>
    </row>
    <row r="201430" spans="12:13" x14ac:dyDescent="0.25">
      <c r="L201430" s="472"/>
      <c r="M201430" s="472"/>
    </row>
    <row r="201431" spans="12:13" x14ac:dyDescent="0.25">
      <c r="L201431" s="472"/>
      <c r="M201431" s="472"/>
    </row>
    <row r="201503" spans="12:13" x14ac:dyDescent="0.25">
      <c r="L201503" s="472"/>
      <c r="M201503" s="472"/>
    </row>
    <row r="201504" spans="12:13" x14ac:dyDescent="0.25">
      <c r="L201504" s="472"/>
      <c r="M201504" s="472"/>
    </row>
    <row r="201505" spans="12:13" x14ac:dyDescent="0.25">
      <c r="L201505" s="472"/>
      <c r="M201505" s="472"/>
    </row>
    <row r="201577" spans="12:13" x14ac:dyDescent="0.25">
      <c r="L201577" s="472"/>
      <c r="M201577" s="472"/>
    </row>
    <row r="201578" spans="12:13" x14ac:dyDescent="0.25">
      <c r="L201578" s="472"/>
      <c r="M201578" s="472"/>
    </row>
    <row r="201579" spans="12:13" x14ac:dyDescent="0.25">
      <c r="L201579" s="472"/>
      <c r="M201579" s="472"/>
    </row>
    <row r="201651" spans="12:13" x14ac:dyDescent="0.25">
      <c r="L201651" s="472"/>
      <c r="M201651" s="472"/>
    </row>
    <row r="201652" spans="12:13" x14ac:dyDescent="0.25">
      <c r="L201652" s="472"/>
      <c r="M201652" s="472"/>
    </row>
    <row r="201653" spans="12:13" x14ac:dyDescent="0.25">
      <c r="L201653" s="472"/>
      <c r="M201653" s="472"/>
    </row>
    <row r="201725" spans="12:13" x14ac:dyDescent="0.25">
      <c r="L201725" s="472"/>
      <c r="M201725" s="472"/>
    </row>
    <row r="201726" spans="12:13" x14ac:dyDescent="0.25">
      <c r="L201726" s="472"/>
      <c r="M201726" s="472"/>
    </row>
    <row r="201727" spans="12:13" x14ac:dyDescent="0.25">
      <c r="L201727" s="472"/>
      <c r="M201727" s="472"/>
    </row>
    <row r="201799" spans="12:13" x14ac:dyDescent="0.25">
      <c r="L201799" s="472"/>
      <c r="M201799" s="472"/>
    </row>
    <row r="201800" spans="12:13" x14ac:dyDescent="0.25">
      <c r="L201800" s="472"/>
      <c r="M201800" s="472"/>
    </row>
    <row r="201801" spans="12:13" x14ac:dyDescent="0.25">
      <c r="L201801" s="472"/>
      <c r="M201801" s="472"/>
    </row>
    <row r="201873" spans="12:13" x14ac:dyDescent="0.25">
      <c r="L201873" s="472"/>
      <c r="M201873" s="472"/>
    </row>
    <row r="201874" spans="12:13" x14ac:dyDescent="0.25">
      <c r="L201874" s="472"/>
      <c r="M201874" s="472"/>
    </row>
    <row r="201875" spans="12:13" x14ac:dyDescent="0.25">
      <c r="L201875" s="472"/>
      <c r="M201875" s="472"/>
    </row>
    <row r="201947" spans="12:13" x14ac:dyDescent="0.25">
      <c r="L201947" s="472"/>
      <c r="M201947" s="472"/>
    </row>
    <row r="201948" spans="12:13" x14ac:dyDescent="0.25">
      <c r="L201948" s="472"/>
      <c r="M201948" s="472"/>
    </row>
    <row r="201949" spans="12:13" x14ac:dyDescent="0.25">
      <c r="L201949" s="472"/>
      <c r="M201949" s="472"/>
    </row>
    <row r="202021" spans="12:13" x14ac:dyDescent="0.25">
      <c r="L202021" s="472"/>
      <c r="M202021" s="472"/>
    </row>
    <row r="202022" spans="12:13" x14ac:dyDescent="0.25">
      <c r="L202022" s="472"/>
      <c r="M202022" s="472"/>
    </row>
    <row r="202023" spans="12:13" x14ac:dyDescent="0.25">
      <c r="L202023" s="472"/>
      <c r="M202023" s="472"/>
    </row>
    <row r="202095" spans="12:13" x14ac:dyDescent="0.25">
      <c r="L202095" s="472"/>
      <c r="M202095" s="472"/>
    </row>
    <row r="202096" spans="12:13" x14ac:dyDescent="0.25">
      <c r="L202096" s="472"/>
      <c r="M202096" s="472"/>
    </row>
    <row r="202097" spans="12:13" x14ac:dyDescent="0.25">
      <c r="L202097" s="472"/>
      <c r="M202097" s="472"/>
    </row>
    <row r="202169" spans="12:13" x14ac:dyDescent="0.25">
      <c r="L202169" s="472"/>
      <c r="M202169" s="472"/>
    </row>
    <row r="202170" spans="12:13" x14ac:dyDescent="0.25">
      <c r="L202170" s="472"/>
      <c r="M202170" s="472"/>
    </row>
    <row r="202171" spans="12:13" x14ac:dyDescent="0.25">
      <c r="L202171" s="472"/>
      <c r="M202171" s="472"/>
    </row>
    <row r="202243" spans="12:13" x14ac:dyDescent="0.25">
      <c r="L202243" s="472"/>
      <c r="M202243" s="472"/>
    </row>
    <row r="202244" spans="12:13" x14ac:dyDescent="0.25">
      <c r="L202244" s="472"/>
      <c r="M202244" s="472"/>
    </row>
    <row r="202245" spans="12:13" x14ac:dyDescent="0.25">
      <c r="L202245" s="472"/>
      <c r="M202245" s="472"/>
    </row>
    <row r="202317" spans="12:13" x14ac:dyDescent="0.25">
      <c r="L202317" s="472"/>
      <c r="M202317" s="472"/>
    </row>
    <row r="202318" spans="12:13" x14ac:dyDescent="0.25">
      <c r="L202318" s="472"/>
      <c r="M202318" s="472"/>
    </row>
    <row r="202319" spans="12:13" x14ac:dyDescent="0.25">
      <c r="L202319" s="472"/>
      <c r="M202319" s="472"/>
    </row>
    <row r="202391" spans="12:13" x14ac:dyDescent="0.25">
      <c r="L202391" s="472"/>
      <c r="M202391" s="472"/>
    </row>
    <row r="202392" spans="12:13" x14ac:dyDescent="0.25">
      <c r="L202392" s="472"/>
      <c r="M202392" s="472"/>
    </row>
    <row r="202393" spans="12:13" x14ac:dyDescent="0.25">
      <c r="L202393" s="472"/>
      <c r="M202393" s="472"/>
    </row>
    <row r="202465" spans="12:13" x14ac:dyDescent="0.25">
      <c r="L202465" s="472"/>
      <c r="M202465" s="472"/>
    </row>
    <row r="202466" spans="12:13" x14ac:dyDescent="0.25">
      <c r="L202466" s="472"/>
      <c r="M202466" s="472"/>
    </row>
    <row r="202467" spans="12:13" x14ac:dyDescent="0.25">
      <c r="L202467" s="472"/>
      <c r="M202467" s="472"/>
    </row>
    <row r="202539" spans="12:13" x14ac:dyDescent="0.25">
      <c r="L202539" s="472"/>
      <c r="M202539" s="472"/>
    </row>
    <row r="202540" spans="12:13" x14ac:dyDescent="0.25">
      <c r="L202540" s="472"/>
      <c r="M202540" s="472"/>
    </row>
    <row r="202541" spans="12:13" x14ac:dyDescent="0.25">
      <c r="L202541" s="472"/>
      <c r="M202541" s="472"/>
    </row>
    <row r="202613" spans="12:13" x14ac:dyDescent="0.25">
      <c r="L202613" s="472"/>
      <c r="M202613" s="472"/>
    </row>
    <row r="202614" spans="12:13" x14ac:dyDescent="0.25">
      <c r="L202614" s="472"/>
      <c r="M202614" s="472"/>
    </row>
    <row r="202615" spans="12:13" x14ac:dyDescent="0.25">
      <c r="L202615" s="472"/>
      <c r="M202615" s="472"/>
    </row>
    <row r="202687" spans="12:13" x14ac:dyDescent="0.25">
      <c r="L202687" s="472"/>
      <c r="M202687" s="472"/>
    </row>
    <row r="202688" spans="12:13" x14ac:dyDescent="0.25">
      <c r="L202688" s="472"/>
      <c r="M202688" s="472"/>
    </row>
    <row r="202689" spans="12:13" x14ac:dyDescent="0.25">
      <c r="L202689" s="472"/>
      <c r="M202689" s="472"/>
    </row>
    <row r="202761" spans="12:13" x14ac:dyDescent="0.25">
      <c r="L202761" s="472"/>
      <c r="M202761" s="472"/>
    </row>
    <row r="202762" spans="12:13" x14ac:dyDescent="0.25">
      <c r="L202762" s="472"/>
      <c r="M202762" s="472"/>
    </row>
    <row r="202763" spans="12:13" x14ac:dyDescent="0.25">
      <c r="L202763" s="472"/>
      <c r="M202763" s="472"/>
    </row>
    <row r="202835" spans="12:13" x14ac:dyDescent="0.25">
      <c r="L202835" s="472"/>
      <c r="M202835" s="472"/>
    </row>
    <row r="202836" spans="12:13" x14ac:dyDescent="0.25">
      <c r="L202836" s="472"/>
      <c r="M202836" s="472"/>
    </row>
    <row r="202837" spans="12:13" x14ac:dyDescent="0.25">
      <c r="L202837" s="472"/>
      <c r="M202837" s="472"/>
    </row>
    <row r="202909" spans="12:13" x14ac:dyDescent="0.25">
      <c r="L202909" s="472"/>
      <c r="M202909" s="472"/>
    </row>
    <row r="202910" spans="12:13" x14ac:dyDescent="0.25">
      <c r="L202910" s="472"/>
      <c r="M202910" s="472"/>
    </row>
    <row r="202911" spans="12:13" x14ac:dyDescent="0.25">
      <c r="L202911" s="472"/>
      <c r="M202911" s="472"/>
    </row>
    <row r="202983" spans="12:13" x14ac:dyDescent="0.25">
      <c r="L202983" s="472"/>
      <c r="M202983" s="472"/>
    </row>
    <row r="202984" spans="12:13" x14ac:dyDescent="0.25">
      <c r="L202984" s="472"/>
      <c r="M202984" s="472"/>
    </row>
    <row r="202985" spans="12:13" x14ac:dyDescent="0.25">
      <c r="L202985" s="472"/>
      <c r="M202985" s="472"/>
    </row>
    <row r="203057" spans="12:13" x14ac:dyDescent="0.25">
      <c r="L203057" s="472"/>
      <c r="M203057" s="472"/>
    </row>
    <row r="203058" spans="12:13" x14ac:dyDescent="0.25">
      <c r="L203058" s="472"/>
      <c r="M203058" s="472"/>
    </row>
    <row r="203059" spans="12:13" x14ac:dyDescent="0.25">
      <c r="L203059" s="472"/>
      <c r="M203059" s="472"/>
    </row>
    <row r="203131" spans="12:13" x14ac:dyDescent="0.25">
      <c r="L203131" s="472"/>
      <c r="M203131" s="472"/>
    </row>
    <row r="203132" spans="12:13" x14ac:dyDescent="0.25">
      <c r="L203132" s="472"/>
      <c r="M203132" s="472"/>
    </row>
    <row r="203133" spans="12:13" x14ac:dyDescent="0.25">
      <c r="L203133" s="472"/>
      <c r="M203133" s="472"/>
    </row>
    <row r="203205" spans="12:13" x14ac:dyDescent="0.25">
      <c r="L203205" s="472"/>
      <c r="M203205" s="472"/>
    </row>
    <row r="203206" spans="12:13" x14ac:dyDescent="0.25">
      <c r="L203206" s="472"/>
      <c r="M203206" s="472"/>
    </row>
    <row r="203207" spans="12:13" x14ac:dyDescent="0.25">
      <c r="L203207" s="472"/>
      <c r="M203207" s="472"/>
    </row>
    <row r="203279" spans="12:13" x14ac:dyDescent="0.25">
      <c r="L203279" s="472"/>
      <c r="M203279" s="472"/>
    </row>
    <row r="203280" spans="12:13" x14ac:dyDescent="0.25">
      <c r="L203280" s="472"/>
      <c r="M203280" s="472"/>
    </row>
    <row r="203281" spans="12:13" x14ac:dyDescent="0.25">
      <c r="L203281" s="472"/>
      <c r="M203281" s="472"/>
    </row>
    <row r="203353" spans="12:13" x14ac:dyDescent="0.25">
      <c r="L203353" s="472"/>
      <c r="M203353" s="472"/>
    </row>
    <row r="203354" spans="12:13" x14ac:dyDescent="0.25">
      <c r="L203354" s="472"/>
      <c r="M203354" s="472"/>
    </row>
    <row r="203355" spans="12:13" x14ac:dyDescent="0.25">
      <c r="L203355" s="472"/>
      <c r="M203355" s="472"/>
    </row>
    <row r="203427" spans="12:13" x14ac:dyDescent="0.25">
      <c r="L203427" s="472"/>
      <c r="M203427" s="472"/>
    </row>
    <row r="203428" spans="12:13" x14ac:dyDescent="0.25">
      <c r="L203428" s="472"/>
      <c r="M203428" s="472"/>
    </row>
    <row r="203429" spans="12:13" x14ac:dyDescent="0.25">
      <c r="L203429" s="472"/>
      <c r="M203429" s="472"/>
    </row>
    <row r="203501" spans="12:13" x14ac:dyDescent="0.25">
      <c r="L203501" s="472"/>
      <c r="M203501" s="472"/>
    </row>
    <row r="203502" spans="12:13" x14ac:dyDescent="0.25">
      <c r="L203502" s="472"/>
      <c r="M203502" s="472"/>
    </row>
    <row r="203503" spans="12:13" x14ac:dyDescent="0.25">
      <c r="L203503" s="472"/>
      <c r="M203503" s="472"/>
    </row>
    <row r="203575" spans="12:13" x14ac:dyDescent="0.25">
      <c r="L203575" s="472"/>
      <c r="M203575" s="472"/>
    </row>
    <row r="203576" spans="12:13" x14ac:dyDescent="0.25">
      <c r="L203576" s="472"/>
      <c r="M203576" s="472"/>
    </row>
    <row r="203577" spans="12:13" x14ac:dyDescent="0.25">
      <c r="L203577" s="472"/>
      <c r="M203577" s="472"/>
    </row>
    <row r="203649" spans="12:13" x14ac:dyDescent="0.25">
      <c r="L203649" s="472"/>
      <c r="M203649" s="472"/>
    </row>
    <row r="203650" spans="12:13" x14ac:dyDescent="0.25">
      <c r="L203650" s="472"/>
      <c r="M203650" s="472"/>
    </row>
    <row r="203651" spans="12:13" x14ac:dyDescent="0.25">
      <c r="L203651" s="472"/>
      <c r="M203651" s="472"/>
    </row>
    <row r="203723" spans="12:13" x14ac:dyDescent="0.25">
      <c r="L203723" s="472"/>
      <c r="M203723" s="472"/>
    </row>
    <row r="203724" spans="12:13" x14ac:dyDescent="0.25">
      <c r="L203724" s="472"/>
      <c r="M203724" s="472"/>
    </row>
    <row r="203725" spans="12:13" x14ac:dyDescent="0.25">
      <c r="L203725" s="472"/>
      <c r="M203725" s="472"/>
    </row>
    <row r="203797" spans="12:13" x14ac:dyDescent="0.25">
      <c r="L203797" s="472"/>
      <c r="M203797" s="472"/>
    </row>
    <row r="203798" spans="12:13" x14ac:dyDescent="0.25">
      <c r="L203798" s="472"/>
      <c r="M203798" s="472"/>
    </row>
    <row r="203799" spans="12:13" x14ac:dyDescent="0.25">
      <c r="L203799" s="472"/>
      <c r="M203799" s="472"/>
    </row>
    <row r="203871" spans="12:13" x14ac:dyDescent="0.25">
      <c r="L203871" s="472"/>
      <c r="M203871" s="472"/>
    </row>
    <row r="203872" spans="12:13" x14ac:dyDescent="0.25">
      <c r="L203872" s="472"/>
      <c r="M203872" s="472"/>
    </row>
    <row r="203873" spans="12:13" x14ac:dyDescent="0.25">
      <c r="L203873" s="472"/>
      <c r="M203873" s="472"/>
    </row>
    <row r="203945" spans="12:13" x14ac:dyDescent="0.25">
      <c r="L203945" s="472"/>
      <c r="M203945" s="472"/>
    </row>
    <row r="203946" spans="12:13" x14ac:dyDescent="0.25">
      <c r="L203946" s="472"/>
      <c r="M203946" s="472"/>
    </row>
    <row r="203947" spans="12:13" x14ac:dyDescent="0.25">
      <c r="L203947" s="472"/>
      <c r="M203947" s="472"/>
    </row>
    <row r="204019" spans="12:13" x14ac:dyDescent="0.25">
      <c r="L204019" s="472"/>
      <c r="M204019" s="472"/>
    </row>
    <row r="204020" spans="12:13" x14ac:dyDescent="0.25">
      <c r="L204020" s="472"/>
      <c r="M204020" s="472"/>
    </row>
    <row r="204021" spans="12:13" x14ac:dyDescent="0.25">
      <c r="L204021" s="472"/>
      <c r="M204021" s="472"/>
    </row>
    <row r="204093" spans="12:13" x14ac:dyDescent="0.25">
      <c r="L204093" s="472"/>
      <c r="M204093" s="472"/>
    </row>
    <row r="204094" spans="12:13" x14ac:dyDescent="0.25">
      <c r="L204094" s="472"/>
      <c r="M204094" s="472"/>
    </row>
    <row r="204095" spans="12:13" x14ac:dyDescent="0.25">
      <c r="L204095" s="472"/>
      <c r="M204095" s="472"/>
    </row>
    <row r="204167" spans="12:13" x14ac:dyDescent="0.25">
      <c r="L204167" s="472"/>
      <c r="M204167" s="472"/>
    </row>
    <row r="204168" spans="12:13" x14ac:dyDescent="0.25">
      <c r="L204168" s="472"/>
      <c r="M204168" s="472"/>
    </row>
    <row r="204169" spans="12:13" x14ac:dyDescent="0.25">
      <c r="L204169" s="472"/>
      <c r="M204169" s="472"/>
    </row>
    <row r="204241" spans="12:13" x14ac:dyDescent="0.25">
      <c r="L204241" s="472"/>
      <c r="M204241" s="472"/>
    </row>
    <row r="204242" spans="12:13" x14ac:dyDescent="0.25">
      <c r="L204242" s="472"/>
      <c r="M204242" s="472"/>
    </row>
    <row r="204243" spans="12:13" x14ac:dyDescent="0.25">
      <c r="L204243" s="472"/>
      <c r="M204243" s="472"/>
    </row>
    <row r="204315" spans="12:13" x14ac:dyDescent="0.25">
      <c r="L204315" s="472"/>
      <c r="M204315" s="472"/>
    </row>
    <row r="204316" spans="12:13" x14ac:dyDescent="0.25">
      <c r="L204316" s="472"/>
      <c r="M204316" s="472"/>
    </row>
    <row r="204317" spans="12:13" x14ac:dyDescent="0.25">
      <c r="L204317" s="472"/>
      <c r="M204317" s="472"/>
    </row>
    <row r="204389" spans="12:13" x14ac:dyDescent="0.25">
      <c r="L204389" s="472"/>
      <c r="M204389" s="472"/>
    </row>
    <row r="204390" spans="12:13" x14ac:dyDescent="0.25">
      <c r="L204390" s="472"/>
      <c r="M204390" s="472"/>
    </row>
    <row r="204391" spans="12:13" x14ac:dyDescent="0.25">
      <c r="L204391" s="472"/>
      <c r="M204391" s="472"/>
    </row>
    <row r="204463" spans="12:13" x14ac:dyDescent="0.25">
      <c r="L204463" s="472"/>
      <c r="M204463" s="472"/>
    </row>
    <row r="204464" spans="12:13" x14ac:dyDescent="0.25">
      <c r="L204464" s="472"/>
      <c r="M204464" s="472"/>
    </row>
    <row r="204465" spans="12:13" x14ac:dyDescent="0.25">
      <c r="L204465" s="472"/>
      <c r="M204465" s="472"/>
    </row>
    <row r="204537" spans="12:13" x14ac:dyDescent="0.25">
      <c r="L204537" s="472"/>
      <c r="M204537" s="472"/>
    </row>
    <row r="204538" spans="12:13" x14ac:dyDescent="0.25">
      <c r="L204538" s="472"/>
      <c r="M204538" s="472"/>
    </row>
    <row r="204539" spans="12:13" x14ac:dyDescent="0.25">
      <c r="L204539" s="472"/>
      <c r="M204539" s="472"/>
    </row>
    <row r="204611" spans="12:13" x14ac:dyDescent="0.25">
      <c r="L204611" s="472"/>
      <c r="M204611" s="472"/>
    </row>
    <row r="204612" spans="12:13" x14ac:dyDescent="0.25">
      <c r="L204612" s="472"/>
      <c r="M204612" s="472"/>
    </row>
    <row r="204613" spans="12:13" x14ac:dyDescent="0.25">
      <c r="L204613" s="472"/>
      <c r="M204613" s="472"/>
    </row>
    <row r="204685" spans="12:13" x14ac:dyDescent="0.25">
      <c r="L204685" s="472"/>
      <c r="M204685" s="472"/>
    </row>
    <row r="204686" spans="12:13" x14ac:dyDescent="0.25">
      <c r="L204686" s="472"/>
      <c r="M204686" s="472"/>
    </row>
    <row r="204687" spans="12:13" x14ac:dyDescent="0.25">
      <c r="L204687" s="472"/>
      <c r="M204687" s="472"/>
    </row>
    <row r="204759" spans="12:13" x14ac:dyDescent="0.25">
      <c r="L204759" s="472"/>
      <c r="M204759" s="472"/>
    </row>
    <row r="204760" spans="12:13" x14ac:dyDescent="0.25">
      <c r="L204760" s="472"/>
      <c r="M204760" s="472"/>
    </row>
    <row r="204761" spans="12:13" x14ac:dyDescent="0.25">
      <c r="L204761" s="472"/>
      <c r="M204761" s="472"/>
    </row>
    <row r="204833" spans="12:13" x14ac:dyDescent="0.25">
      <c r="L204833" s="472"/>
      <c r="M204833" s="472"/>
    </row>
    <row r="204834" spans="12:13" x14ac:dyDescent="0.25">
      <c r="L204834" s="472"/>
      <c r="M204834" s="472"/>
    </row>
    <row r="204835" spans="12:13" x14ac:dyDescent="0.25">
      <c r="L204835" s="472"/>
      <c r="M204835" s="472"/>
    </row>
    <row r="204907" spans="12:13" x14ac:dyDescent="0.25">
      <c r="L204907" s="472"/>
      <c r="M204907" s="472"/>
    </row>
    <row r="204908" spans="12:13" x14ac:dyDescent="0.25">
      <c r="L204908" s="472"/>
      <c r="M204908" s="472"/>
    </row>
    <row r="204909" spans="12:13" x14ac:dyDescent="0.25">
      <c r="L204909" s="472"/>
      <c r="M204909" s="472"/>
    </row>
    <row r="204981" spans="12:13" x14ac:dyDescent="0.25">
      <c r="L204981" s="472"/>
      <c r="M204981" s="472"/>
    </row>
    <row r="204982" spans="12:13" x14ac:dyDescent="0.25">
      <c r="L204982" s="472"/>
      <c r="M204982" s="472"/>
    </row>
    <row r="204983" spans="12:13" x14ac:dyDescent="0.25">
      <c r="L204983" s="472"/>
      <c r="M204983" s="472"/>
    </row>
    <row r="205055" spans="12:13" x14ac:dyDescent="0.25">
      <c r="L205055" s="472"/>
      <c r="M205055" s="472"/>
    </row>
    <row r="205056" spans="12:13" x14ac:dyDescent="0.25">
      <c r="L205056" s="472"/>
      <c r="M205056" s="472"/>
    </row>
    <row r="205057" spans="12:13" x14ac:dyDescent="0.25">
      <c r="L205057" s="472"/>
      <c r="M205057" s="472"/>
    </row>
    <row r="205129" spans="12:13" x14ac:dyDescent="0.25">
      <c r="L205129" s="472"/>
      <c r="M205129" s="472"/>
    </row>
    <row r="205130" spans="12:13" x14ac:dyDescent="0.25">
      <c r="L205130" s="472"/>
      <c r="M205130" s="472"/>
    </row>
    <row r="205131" spans="12:13" x14ac:dyDescent="0.25">
      <c r="L205131" s="472"/>
      <c r="M205131" s="472"/>
    </row>
    <row r="205203" spans="12:13" x14ac:dyDescent="0.25">
      <c r="L205203" s="472"/>
      <c r="M205203" s="472"/>
    </row>
    <row r="205204" spans="12:13" x14ac:dyDescent="0.25">
      <c r="L205204" s="472"/>
      <c r="M205204" s="472"/>
    </row>
    <row r="205205" spans="12:13" x14ac:dyDescent="0.25">
      <c r="L205205" s="472"/>
      <c r="M205205" s="472"/>
    </row>
    <row r="205277" spans="12:13" x14ac:dyDescent="0.25">
      <c r="L205277" s="472"/>
      <c r="M205277" s="472"/>
    </row>
    <row r="205278" spans="12:13" x14ac:dyDescent="0.25">
      <c r="L205278" s="472"/>
      <c r="M205278" s="472"/>
    </row>
    <row r="205279" spans="12:13" x14ac:dyDescent="0.25">
      <c r="L205279" s="472"/>
      <c r="M205279" s="472"/>
    </row>
    <row r="205351" spans="12:13" x14ac:dyDescent="0.25">
      <c r="L205351" s="472"/>
      <c r="M205351" s="472"/>
    </row>
    <row r="205352" spans="12:13" x14ac:dyDescent="0.25">
      <c r="L205352" s="472"/>
      <c r="M205352" s="472"/>
    </row>
    <row r="205353" spans="12:13" x14ac:dyDescent="0.25">
      <c r="L205353" s="472"/>
      <c r="M205353" s="472"/>
    </row>
    <row r="205425" spans="12:13" x14ac:dyDescent="0.25">
      <c r="L205425" s="472"/>
      <c r="M205425" s="472"/>
    </row>
    <row r="205426" spans="12:13" x14ac:dyDescent="0.25">
      <c r="L205426" s="472"/>
      <c r="M205426" s="472"/>
    </row>
    <row r="205427" spans="12:13" x14ac:dyDescent="0.25">
      <c r="L205427" s="472"/>
      <c r="M205427" s="472"/>
    </row>
    <row r="205499" spans="12:13" x14ac:dyDescent="0.25">
      <c r="L205499" s="472"/>
      <c r="M205499" s="472"/>
    </row>
    <row r="205500" spans="12:13" x14ac:dyDescent="0.25">
      <c r="L205500" s="472"/>
      <c r="M205500" s="472"/>
    </row>
    <row r="205501" spans="12:13" x14ac:dyDescent="0.25">
      <c r="L205501" s="472"/>
      <c r="M205501" s="472"/>
    </row>
    <row r="205573" spans="12:13" x14ac:dyDescent="0.25">
      <c r="L205573" s="472"/>
      <c r="M205573" s="472"/>
    </row>
    <row r="205574" spans="12:13" x14ac:dyDescent="0.25">
      <c r="L205574" s="472"/>
      <c r="M205574" s="472"/>
    </row>
    <row r="205575" spans="12:13" x14ac:dyDescent="0.25">
      <c r="L205575" s="472"/>
      <c r="M205575" s="472"/>
    </row>
    <row r="205647" spans="12:13" x14ac:dyDescent="0.25">
      <c r="L205647" s="472"/>
      <c r="M205647" s="472"/>
    </row>
    <row r="205648" spans="12:13" x14ac:dyDescent="0.25">
      <c r="L205648" s="472"/>
      <c r="M205648" s="472"/>
    </row>
    <row r="205649" spans="12:13" x14ac:dyDescent="0.25">
      <c r="L205649" s="472"/>
      <c r="M205649" s="472"/>
    </row>
    <row r="205721" spans="12:13" x14ac:dyDescent="0.25">
      <c r="L205721" s="472"/>
      <c r="M205721" s="472"/>
    </row>
    <row r="205722" spans="12:13" x14ac:dyDescent="0.25">
      <c r="L205722" s="472"/>
      <c r="M205722" s="472"/>
    </row>
    <row r="205723" spans="12:13" x14ac:dyDescent="0.25">
      <c r="L205723" s="472"/>
      <c r="M205723" s="472"/>
    </row>
    <row r="205795" spans="12:13" x14ac:dyDescent="0.25">
      <c r="L205795" s="472"/>
      <c r="M205795" s="472"/>
    </row>
    <row r="205796" spans="12:13" x14ac:dyDescent="0.25">
      <c r="L205796" s="472"/>
      <c r="M205796" s="472"/>
    </row>
    <row r="205797" spans="12:13" x14ac:dyDescent="0.25">
      <c r="L205797" s="472"/>
      <c r="M205797" s="472"/>
    </row>
    <row r="205869" spans="12:13" x14ac:dyDescent="0.25">
      <c r="L205869" s="472"/>
      <c r="M205869" s="472"/>
    </row>
    <row r="205870" spans="12:13" x14ac:dyDescent="0.25">
      <c r="L205870" s="472"/>
      <c r="M205870" s="472"/>
    </row>
    <row r="205871" spans="12:13" x14ac:dyDescent="0.25">
      <c r="L205871" s="472"/>
      <c r="M205871" s="472"/>
    </row>
    <row r="205943" spans="12:13" x14ac:dyDescent="0.25">
      <c r="L205943" s="472"/>
      <c r="M205943" s="472"/>
    </row>
    <row r="205944" spans="12:13" x14ac:dyDescent="0.25">
      <c r="L205944" s="472"/>
      <c r="M205944" s="472"/>
    </row>
    <row r="205945" spans="12:13" x14ac:dyDescent="0.25">
      <c r="L205945" s="472"/>
      <c r="M205945" s="472"/>
    </row>
    <row r="206017" spans="12:13" x14ac:dyDescent="0.25">
      <c r="L206017" s="472"/>
      <c r="M206017" s="472"/>
    </row>
    <row r="206018" spans="12:13" x14ac:dyDescent="0.25">
      <c r="L206018" s="472"/>
      <c r="M206018" s="472"/>
    </row>
    <row r="206019" spans="12:13" x14ac:dyDescent="0.25">
      <c r="L206019" s="472"/>
      <c r="M206019" s="472"/>
    </row>
    <row r="206091" spans="12:13" x14ac:dyDescent="0.25">
      <c r="L206091" s="472"/>
      <c r="M206091" s="472"/>
    </row>
    <row r="206092" spans="12:13" x14ac:dyDescent="0.25">
      <c r="L206092" s="472"/>
      <c r="M206092" s="472"/>
    </row>
    <row r="206093" spans="12:13" x14ac:dyDescent="0.25">
      <c r="L206093" s="472"/>
      <c r="M206093" s="472"/>
    </row>
    <row r="206165" spans="12:13" x14ac:dyDescent="0.25">
      <c r="L206165" s="472"/>
      <c r="M206165" s="472"/>
    </row>
    <row r="206166" spans="12:13" x14ac:dyDescent="0.25">
      <c r="L206166" s="472"/>
      <c r="M206166" s="472"/>
    </row>
    <row r="206167" spans="12:13" x14ac:dyDescent="0.25">
      <c r="L206167" s="472"/>
      <c r="M206167" s="472"/>
    </row>
    <row r="206239" spans="12:13" x14ac:dyDescent="0.25">
      <c r="L206239" s="472"/>
      <c r="M206239" s="472"/>
    </row>
    <row r="206240" spans="12:13" x14ac:dyDescent="0.25">
      <c r="L206240" s="472"/>
      <c r="M206240" s="472"/>
    </row>
    <row r="206241" spans="12:13" x14ac:dyDescent="0.25">
      <c r="L206241" s="472"/>
      <c r="M206241" s="472"/>
    </row>
    <row r="206313" spans="12:13" x14ac:dyDescent="0.25">
      <c r="L206313" s="472"/>
      <c r="M206313" s="472"/>
    </row>
    <row r="206314" spans="12:13" x14ac:dyDescent="0.25">
      <c r="L206314" s="472"/>
      <c r="M206314" s="472"/>
    </row>
    <row r="206315" spans="12:13" x14ac:dyDescent="0.25">
      <c r="L206315" s="472"/>
      <c r="M206315" s="472"/>
    </row>
    <row r="206387" spans="12:13" x14ac:dyDescent="0.25">
      <c r="L206387" s="472"/>
      <c r="M206387" s="472"/>
    </row>
    <row r="206388" spans="12:13" x14ac:dyDescent="0.25">
      <c r="L206388" s="472"/>
      <c r="M206388" s="472"/>
    </row>
    <row r="206389" spans="12:13" x14ac:dyDescent="0.25">
      <c r="L206389" s="472"/>
      <c r="M206389" s="472"/>
    </row>
    <row r="206461" spans="12:13" x14ac:dyDescent="0.25">
      <c r="L206461" s="472"/>
      <c r="M206461" s="472"/>
    </row>
    <row r="206462" spans="12:13" x14ac:dyDescent="0.25">
      <c r="L206462" s="472"/>
      <c r="M206462" s="472"/>
    </row>
    <row r="206463" spans="12:13" x14ac:dyDescent="0.25">
      <c r="L206463" s="472"/>
      <c r="M206463" s="472"/>
    </row>
    <row r="206535" spans="12:13" x14ac:dyDescent="0.25">
      <c r="L206535" s="472"/>
      <c r="M206535" s="472"/>
    </row>
    <row r="206536" spans="12:13" x14ac:dyDescent="0.25">
      <c r="L206536" s="472"/>
      <c r="M206536" s="472"/>
    </row>
    <row r="206537" spans="12:13" x14ac:dyDescent="0.25">
      <c r="L206537" s="472"/>
      <c r="M206537" s="472"/>
    </row>
    <row r="206609" spans="12:13" x14ac:dyDescent="0.25">
      <c r="L206609" s="472"/>
      <c r="M206609" s="472"/>
    </row>
    <row r="206610" spans="12:13" x14ac:dyDescent="0.25">
      <c r="L206610" s="472"/>
      <c r="M206610" s="472"/>
    </row>
    <row r="206611" spans="12:13" x14ac:dyDescent="0.25">
      <c r="L206611" s="472"/>
      <c r="M206611" s="472"/>
    </row>
    <row r="206683" spans="12:13" x14ac:dyDescent="0.25">
      <c r="L206683" s="472"/>
      <c r="M206683" s="472"/>
    </row>
    <row r="206684" spans="12:13" x14ac:dyDescent="0.25">
      <c r="L206684" s="472"/>
      <c r="M206684" s="472"/>
    </row>
    <row r="206685" spans="12:13" x14ac:dyDescent="0.25">
      <c r="L206685" s="472"/>
      <c r="M206685" s="472"/>
    </row>
    <row r="206757" spans="12:13" x14ac:dyDescent="0.25">
      <c r="L206757" s="472"/>
      <c r="M206757" s="472"/>
    </row>
    <row r="206758" spans="12:13" x14ac:dyDescent="0.25">
      <c r="L206758" s="472"/>
      <c r="M206758" s="472"/>
    </row>
    <row r="206759" spans="12:13" x14ac:dyDescent="0.25">
      <c r="L206759" s="472"/>
      <c r="M206759" s="472"/>
    </row>
    <row r="206831" spans="12:13" x14ac:dyDescent="0.25">
      <c r="L206831" s="472"/>
      <c r="M206831" s="472"/>
    </row>
    <row r="206832" spans="12:13" x14ac:dyDescent="0.25">
      <c r="L206832" s="472"/>
      <c r="M206832" s="472"/>
    </row>
    <row r="206833" spans="12:13" x14ac:dyDescent="0.25">
      <c r="L206833" s="472"/>
      <c r="M206833" s="472"/>
    </row>
    <row r="206905" spans="12:13" x14ac:dyDescent="0.25">
      <c r="L206905" s="472"/>
      <c r="M206905" s="472"/>
    </row>
    <row r="206906" spans="12:13" x14ac:dyDescent="0.25">
      <c r="L206906" s="472"/>
      <c r="M206906" s="472"/>
    </row>
    <row r="206907" spans="12:13" x14ac:dyDescent="0.25">
      <c r="L206907" s="472"/>
      <c r="M206907" s="472"/>
    </row>
    <row r="206979" spans="12:13" x14ac:dyDescent="0.25">
      <c r="L206979" s="472"/>
      <c r="M206979" s="472"/>
    </row>
    <row r="206980" spans="12:13" x14ac:dyDescent="0.25">
      <c r="L206980" s="472"/>
      <c r="M206980" s="472"/>
    </row>
    <row r="206981" spans="12:13" x14ac:dyDescent="0.25">
      <c r="L206981" s="472"/>
      <c r="M206981" s="472"/>
    </row>
    <row r="207053" spans="12:13" x14ac:dyDescent="0.25">
      <c r="L207053" s="472"/>
      <c r="M207053" s="472"/>
    </row>
    <row r="207054" spans="12:13" x14ac:dyDescent="0.25">
      <c r="L207054" s="472"/>
      <c r="M207054" s="472"/>
    </row>
    <row r="207055" spans="12:13" x14ac:dyDescent="0.25">
      <c r="L207055" s="472"/>
      <c r="M207055" s="472"/>
    </row>
    <row r="207127" spans="12:13" x14ac:dyDescent="0.25">
      <c r="L207127" s="472"/>
      <c r="M207127" s="472"/>
    </row>
    <row r="207128" spans="12:13" x14ac:dyDescent="0.25">
      <c r="L207128" s="472"/>
      <c r="M207128" s="472"/>
    </row>
    <row r="207129" spans="12:13" x14ac:dyDescent="0.25">
      <c r="L207129" s="472"/>
      <c r="M207129" s="472"/>
    </row>
    <row r="207201" spans="12:13" x14ac:dyDescent="0.25">
      <c r="L207201" s="472"/>
      <c r="M207201" s="472"/>
    </row>
    <row r="207202" spans="12:13" x14ac:dyDescent="0.25">
      <c r="L207202" s="472"/>
      <c r="M207202" s="472"/>
    </row>
    <row r="207203" spans="12:13" x14ac:dyDescent="0.25">
      <c r="L207203" s="472"/>
      <c r="M207203" s="472"/>
    </row>
    <row r="207275" spans="12:13" x14ac:dyDescent="0.25">
      <c r="L207275" s="472"/>
      <c r="M207275" s="472"/>
    </row>
    <row r="207276" spans="12:13" x14ac:dyDescent="0.25">
      <c r="L207276" s="472"/>
      <c r="M207276" s="472"/>
    </row>
    <row r="207277" spans="12:13" x14ac:dyDescent="0.25">
      <c r="L207277" s="472"/>
      <c r="M207277" s="472"/>
    </row>
    <row r="207349" spans="12:13" x14ac:dyDescent="0.25">
      <c r="L207349" s="472"/>
      <c r="M207349" s="472"/>
    </row>
    <row r="207350" spans="12:13" x14ac:dyDescent="0.25">
      <c r="L207350" s="472"/>
      <c r="M207350" s="472"/>
    </row>
    <row r="207351" spans="12:13" x14ac:dyDescent="0.25">
      <c r="L207351" s="472"/>
      <c r="M207351" s="472"/>
    </row>
    <row r="207423" spans="12:13" x14ac:dyDescent="0.25">
      <c r="L207423" s="472"/>
      <c r="M207423" s="472"/>
    </row>
    <row r="207424" spans="12:13" x14ac:dyDescent="0.25">
      <c r="L207424" s="472"/>
      <c r="M207424" s="472"/>
    </row>
    <row r="207425" spans="12:13" x14ac:dyDescent="0.25">
      <c r="L207425" s="472"/>
      <c r="M207425" s="472"/>
    </row>
    <row r="207497" spans="12:13" x14ac:dyDescent="0.25">
      <c r="L207497" s="472"/>
      <c r="M207497" s="472"/>
    </row>
    <row r="207498" spans="12:13" x14ac:dyDescent="0.25">
      <c r="L207498" s="472"/>
      <c r="M207498" s="472"/>
    </row>
    <row r="207499" spans="12:13" x14ac:dyDescent="0.25">
      <c r="L207499" s="472"/>
      <c r="M207499" s="472"/>
    </row>
    <row r="207571" spans="12:13" x14ac:dyDescent="0.25">
      <c r="L207571" s="472"/>
      <c r="M207571" s="472"/>
    </row>
    <row r="207572" spans="12:13" x14ac:dyDescent="0.25">
      <c r="L207572" s="472"/>
      <c r="M207572" s="472"/>
    </row>
    <row r="207573" spans="12:13" x14ac:dyDescent="0.25">
      <c r="L207573" s="472"/>
      <c r="M207573" s="472"/>
    </row>
    <row r="207645" spans="12:13" x14ac:dyDescent="0.25">
      <c r="L207645" s="472"/>
      <c r="M207645" s="472"/>
    </row>
    <row r="207646" spans="12:13" x14ac:dyDescent="0.25">
      <c r="L207646" s="472"/>
      <c r="M207646" s="472"/>
    </row>
    <row r="207647" spans="12:13" x14ac:dyDescent="0.25">
      <c r="L207647" s="472"/>
      <c r="M207647" s="472"/>
    </row>
    <row r="207719" spans="12:13" x14ac:dyDescent="0.25">
      <c r="L207719" s="472"/>
      <c r="M207719" s="472"/>
    </row>
    <row r="207720" spans="12:13" x14ac:dyDescent="0.25">
      <c r="L207720" s="472"/>
      <c r="M207720" s="472"/>
    </row>
    <row r="207721" spans="12:13" x14ac:dyDescent="0.25">
      <c r="L207721" s="472"/>
      <c r="M207721" s="472"/>
    </row>
    <row r="207793" spans="12:13" x14ac:dyDescent="0.25">
      <c r="L207793" s="472"/>
      <c r="M207793" s="472"/>
    </row>
    <row r="207794" spans="12:13" x14ac:dyDescent="0.25">
      <c r="L207794" s="472"/>
      <c r="M207794" s="472"/>
    </row>
    <row r="207795" spans="12:13" x14ac:dyDescent="0.25">
      <c r="L207795" s="472"/>
      <c r="M207795" s="472"/>
    </row>
    <row r="207867" spans="12:13" x14ac:dyDescent="0.25">
      <c r="L207867" s="472"/>
      <c r="M207867" s="472"/>
    </row>
    <row r="207868" spans="12:13" x14ac:dyDescent="0.25">
      <c r="L207868" s="472"/>
      <c r="M207868" s="472"/>
    </row>
    <row r="207869" spans="12:13" x14ac:dyDescent="0.25">
      <c r="L207869" s="472"/>
      <c r="M207869" s="472"/>
    </row>
    <row r="207941" spans="12:13" x14ac:dyDescent="0.25">
      <c r="L207941" s="472"/>
      <c r="M207941" s="472"/>
    </row>
    <row r="207942" spans="12:13" x14ac:dyDescent="0.25">
      <c r="L207942" s="472"/>
      <c r="M207942" s="472"/>
    </row>
    <row r="207943" spans="12:13" x14ac:dyDescent="0.25">
      <c r="L207943" s="472"/>
      <c r="M207943" s="472"/>
    </row>
    <row r="208015" spans="12:13" x14ac:dyDescent="0.25">
      <c r="L208015" s="472"/>
      <c r="M208015" s="472"/>
    </row>
    <row r="208016" spans="12:13" x14ac:dyDescent="0.25">
      <c r="L208016" s="472"/>
      <c r="M208016" s="472"/>
    </row>
    <row r="208017" spans="12:13" x14ac:dyDescent="0.25">
      <c r="L208017" s="472"/>
      <c r="M208017" s="472"/>
    </row>
    <row r="208089" spans="12:13" x14ac:dyDescent="0.25">
      <c r="L208089" s="472"/>
      <c r="M208089" s="472"/>
    </row>
    <row r="208090" spans="12:13" x14ac:dyDescent="0.25">
      <c r="L208090" s="472"/>
      <c r="M208090" s="472"/>
    </row>
    <row r="208091" spans="12:13" x14ac:dyDescent="0.25">
      <c r="L208091" s="472"/>
      <c r="M208091" s="472"/>
    </row>
    <row r="208163" spans="12:13" x14ac:dyDescent="0.25">
      <c r="L208163" s="472"/>
      <c r="M208163" s="472"/>
    </row>
    <row r="208164" spans="12:13" x14ac:dyDescent="0.25">
      <c r="L208164" s="472"/>
      <c r="M208164" s="472"/>
    </row>
    <row r="208165" spans="12:13" x14ac:dyDescent="0.25">
      <c r="L208165" s="472"/>
      <c r="M208165" s="472"/>
    </row>
    <row r="208237" spans="12:13" x14ac:dyDescent="0.25">
      <c r="L208237" s="472"/>
      <c r="M208237" s="472"/>
    </row>
    <row r="208238" spans="12:13" x14ac:dyDescent="0.25">
      <c r="L208238" s="472"/>
      <c r="M208238" s="472"/>
    </row>
    <row r="208239" spans="12:13" x14ac:dyDescent="0.25">
      <c r="L208239" s="472"/>
      <c r="M208239" s="472"/>
    </row>
    <row r="208311" spans="12:13" x14ac:dyDescent="0.25">
      <c r="L208311" s="472"/>
      <c r="M208311" s="472"/>
    </row>
    <row r="208312" spans="12:13" x14ac:dyDescent="0.25">
      <c r="L208312" s="472"/>
      <c r="M208312" s="472"/>
    </row>
    <row r="208313" spans="12:13" x14ac:dyDescent="0.25">
      <c r="L208313" s="472"/>
      <c r="M208313" s="472"/>
    </row>
    <row r="208385" spans="12:13" x14ac:dyDescent="0.25">
      <c r="L208385" s="472"/>
      <c r="M208385" s="472"/>
    </row>
    <row r="208386" spans="12:13" x14ac:dyDescent="0.25">
      <c r="L208386" s="472"/>
      <c r="M208386" s="472"/>
    </row>
    <row r="208387" spans="12:13" x14ac:dyDescent="0.25">
      <c r="L208387" s="472"/>
      <c r="M208387" s="472"/>
    </row>
    <row r="208459" spans="12:13" x14ac:dyDescent="0.25">
      <c r="L208459" s="472"/>
      <c r="M208459" s="472"/>
    </row>
    <row r="208460" spans="12:13" x14ac:dyDescent="0.25">
      <c r="L208460" s="472"/>
      <c r="M208460" s="472"/>
    </row>
    <row r="208461" spans="12:13" x14ac:dyDescent="0.25">
      <c r="L208461" s="472"/>
      <c r="M208461" s="472"/>
    </row>
    <row r="208533" spans="12:13" x14ac:dyDescent="0.25">
      <c r="L208533" s="472"/>
      <c r="M208533" s="472"/>
    </row>
    <row r="208534" spans="12:13" x14ac:dyDescent="0.25">
      <c r="L208534" s="472"/>
      <c r="M208534" s="472"/>
    </row>
    <row r="208535" spans="12:13" x14ac:dyDescent="0.25">
      <c r="L208535" s="472"/>
      <c r="M208535" s="472"/>
    </row>
    <row r="208607" spans="12:13" x14ac:dyDescent="0.25">
      <c r="L208607" s="472"/>
      <c r="M208607" s="472"/>
    </row>
    <row r="208608" spans="12:13" x14ac:dyDescent="0.25">
      <c r="L208608" s="472"/>
      <c r="M208608" s="472"/>
    </row>
    <row r="208609" spans="12:13" x14ac:dyDescent="0.25">
      <c r="L208609" s="472"/>
      <c r="M208609" s="472"/>
    </row>
    <row r="208681" spans="12:13" x14ac:dyDescent="0.25">
      <c r="L208681" s="472"/>
      <c r="M208681" s="472"/>
    </row>
    <row r="208682" spans="12:13" x14ac:dyDescent="0.25">
      <c r="L208682" s="472"/>
      <c r="M208682" s="472"/>
    </row>
    <row r="208683" spans="12:13" x14ac:dyDescent="0.25">
      <c r="L208683" s="472"/>
      <c r="M208683" s="472"/>
    </row>
    <row r="208755" spans="12:13" x14ac:dyDescent="0.25">
      <c r="L208755" s="472"/>
      <c r="M208755" s="472"/>
    </row>
    <row r="208756" spans="12:13" x14ac:dyDescent="0.25">
      <c r="L208756" s="472"/>
      <c r="M208756" s="472"/>
    </row>
    <row r="208757" spans="12:13" x14ac:dyDescent="0.25">
      <c r="L208757" s="472"/>
      <c r="M208757" s="472"/>
    </row>
    <row r="208829" spans="12:13" x14ac:dyDescent="0.25">
      <c r="L208829" s="472"/>
      <c r="M208829" s="472"/>
    </row>
    <row r="208830" spans="12:13" x14ac:dyDescent="0.25">
      <c r="L208830" s="472"/>
      <c r="M208830" s="472"/>
    </row>
    <row r="208831" spans="12:13" x14ac:dyDescent="0.25">
      <c r="L208831" s="472"/>
      <c r="M208831" s="472"/>
    </row>
    <row r="208903" spans="12:13" x14ac:dyDescent="0.25">
      <c r="L208903" s="472"/>
      <c r="M208903" s="472"/>
    </row>
    <row r="208904" spans="12:13" x14ac:dyDescent="0.25">
      <c r="L208904" s="472"/>
      <c r="M208904" s="472"/>
    </row>
    <row r="208905" spans="12:13" x14ac:dyDescent="0.25">
      <c r="L208905" s="472"/>
      <c r="M208905" s="472"/>
    </row>
    <row r="208977" spans="12:13" x14ac:dyDescent="0.25">
      <c r="L208977" s="472"/>
      <c r="M208977" s="472"/>
    </row>
    <row r="208978" spans="12:13" x14ac:dyDescent="0.25">
      <c r="L208978" s="472"/>
      <c r="M208978" s="472"/>
    </row>
    <row r="208979" spans="12:13" x14ac:dyDescent="0.25">
      <c r="L208979" s="472"/>
      <c r="M208979" s="472"/>
    </row>
    <row r="209051" spans="12:13" x14ac:dyDescent="0.25">
      <c r="L209051" s="472"/>
      <c r="M209051" s="472"/>
    </row>
    <row r="209052" spans="12:13" x14ac:dyDescent="0.25">
      <c r="L209052" s="472"/>
      <c r="M209052" s="472"/>
    </row>
    <row r="209053" spans="12:13" x14ac:dyDescent="0.25">
      <c r="L209053" s="472"/>
      <c r="M209053" s="472"/>
    </row>
    <row r="209125" spans="12:13" x14ac:dyDescent="0.25">
      <c r="L209125" s="472"/>
      <c r="M209125" s="472"/>
    </row>
    <row r="209126" spans="12:13" x14ac:dyDescent="0.25">
      <c r="L209126" s="472"/>
      <c r="M209126" s="472"/>
    </row>
    <row r="209127" spans="12:13" x14ac:dyDescent="0.25">
      <c r="L209127" s="472"/>
      <c r="M209127" s="472"/>
    </row>
    <row r="209199" spans="12:13" x14ac:dyDescent="0.25">
      <c r="L209199" s="472"/>
      <c r="M209199" s="472"/>
    </row>
    <row r="209200" spans="12:13" x14ac:dyDescent="0.25">
      <c r="L209200" s="472"/>
      <c r="M209200" s="472"/>
    </row>
    <row r="209201" spans="12:13" x14ac:dyDescent="0.25">
      <c r="L209201" s="472"/>
      <c r="M209201" s="472"/>
    </row>
    <row r="209273" spans="12:13" x14ac:dyDescent="0.25">
      <c r="L209273" s="472"/>
      <c r="M209273" s="472"/>
    </row>
    <row r="209274" spans="12:13" x14ac:dyDescent="0.25">
      <c r="L209274" s="472"/>
      <c r="M209274" s="472"/>
    </row>
    <row r="209275" spans="12:13" x14ac:dyDescent="0.25">
      <c r="L209275" s="472"/>
      <c r="M209275" s="472"/>
    </row>
    <row r="209347" spans="12:13" x14ac:dyDescent="0.25">
      <c r="L209347" s="472"/>
      <c r="M209347" s="472"/>
    </row>
    <row r="209348" spans="12:13" x14ac:dyDescent="0.25">
      <c r="L209348" s="472"/>
      <c r="M209348" s="472"/>
    </row>
    <row r="209349" spans="12:13" x14ac:dyDescent="0.25">
      <c r="L209349" s="472"/>
      <c r="M209349" s="472"/>
    </row>
    <row r="209421" spans="12:13" x14ac:dyDescent="0.25">
      <c r="L209421" s="472"/>
      <c r="M209421" s="472"/>
    </row>
    <row r="209422" spans="12:13" x14ac:dyDescent="0.25">
      <c r="L209422" s="472"/>
      <c r="M209422" s="472"/>
    </row>
    <row r="209423" spans="12:13" x14ac:dyDescent="0.25">
      <c r="L209423" s="472"/>
      <c r="M209423" s="472"/>
    </row>
    <row r="209495" spans="12:13" x14ac:dyDescent="0.25">
      <c r="L209495" s="472"/>
      <c r="M209495" s="472"/>
    </row>
    <row r="209496" spans="12:13" x14ac:dyDescent="0.25">
      <c r="L209496" s="472"/>
      <c r="M209496" s="472"/>
    </row>
    <row r="209497" spans="12:13" x14ac:dyDescent="0.25">
      <c r="L209497" s="472"/>
      <c r="M209497" s="472"/>
    </row>
    <row r="209569" spans="12:13" x14ac:dyDescent="0.25">
      <c r="L209569" s="472"/>
      <c r="M209569" s="472"/>
    </row>
    <row r="209570" spans="12:13" x14ac:dyDescent="0.25">
      <c r="L209570" s="472"/>
      <c r="M209570" s="472"/>
    </row>
    <row r="209571" spans="12:13" x14ac:dyDescent="0.25">
      <c r="L209571" s="472"/>
      <c r="M209571" s="472"/>
    </row>
    <row r="209643" spans="12:13" x14ac:dyDescent="0.25">
      <c r="L209643" s="472"/>
      <c r="M209643" s="472"/>
    </row>
    <row r="209644" spans="12:13" x14ac:dyDescent="0.25">
      <c r="L209644" s="472"/>
      <c r="M209644" s="472"/>
    </row>
    <row r="209645" spans="12:13" x14ac:dyDescent="0.25">
      <c r="L209645" s="472"/>
      <c r="M209645" s="472"/>
    </row>
    <row r="209717" spans="12:13" x14ac:dyDescent="0.25">
      <c r="L209717" s="472"/>
      <c r="M209717" s="472"/>
    </row>
    <row r="209718" spans="12:13" x14ac:dyDescent="0.25">
      <c r="L209718" s="472"/>
      <c r="M209718" s="472"/>
    </row>
    <row r="209719" spans="12:13" x14ac:dyDescent="0.25">
      <c r="L209719" s="472"/>
      <c r="M209719" s="472"/>
    </row>
    <row r="209791" spans="12:13" x14ac:dyDescent="0.25">
      <c r="L209791" s="472"/>
      <c r="M209791" s="472"/>
    </row>
    <row r="209792" spans="12:13" x14ac:dyDescent="0.25">
      <c r="L209792" s="472"/>
      <c r="M209792" s="472"/>
    </row>
    <row r="209793" spans="12:13" x14ac:dyDescent="0.25">
      <c r="L209793" s="472"/>
      <c r="M209793" s="472"/>
    </row>
    <row r="209865" spans="12:13" x14ac:dyDescent="0.25">
      <c r="L209865" s="472"/>
      <c r="M209865" s="472"/>
    </row>
    <row r="209866" spans="12:13" x14ac:dyDescent="0.25">
      <c r="L209866" s="472"/>
      <c r="M209866" s="472"/>
    </row>
    <row r="209867" spans="12:13" x14ac:dyDescent="0.25">
      <c r="L209867" s="472"/>
      <c r="M209867" s="472"/>
    </row>
    <row r="209939" spans="12:13" x14ac:dyDescent="0.25">
      <c r="L209939" s="472"/>
      <c r="M209939" s="472"/>
    </row>
    <row r="209940" spans="12:13" x14ac:dyDescent="0.25">
      <c r="L209940" s="472"/>
      <c r="M209940" s="472"/>
    </row>
    <row r="209941" spans="12:13" x14ac:dyDescent="0.25">
      <c r="L209941" s="472"/>
      <c r="M209941" s="472"/>
    </row>
    <row r="210013" spans="12:13" x14ac:dyDescent="0.25">
      <c r="L210013" s="472"/>
      <c r="M210013" s="472"/>
    </row>
    <row r="210014" spans="12:13" x14ac:dyDescent="0.25">
      <c r="L210014" s="472"/>
      <c r="M210014" s="472"/>
    </row>
    <row r="210015" spans="12:13" x14ac:dyDescent="0.25">
      <c r="L210015" s="472"/>
      <c r="M210015" s="472"/>
    </row>
    <row r="210087" spans="12:13" x14ac:dyDescent="0.25">
      <c r="L210087" s="472"/>
      <c r="M210087" s="472"/>
    </row>
    <row r="210088" spans="12:13" x14ac:dyDescent="0.25">
      <c r="L210088" s="472"/>
      <c r="M210088" s="472"/>
    </row>
    <row r="210089" spans="12:13" x14ac:dyDescent="0.25">
      <c r="L210089" s="472"/>
      <c r="M210089" s="472"/>
    </row>
    <row r="210161" spans="12:13" x14ac:dyDescent="0.25">
      <c r="L210161" s="472"/>
      <c r="M210161" s="472"/>
    </row>
    <row r="210162" spans="12:13" x14ac:dyDescent="0.25">
      <c r="L210162" s="472"/>
      <c r="M210162" s="472"/>
    </row>
    <row r="210163" spans="12:13" x14ac:dyDescent="0.25">
      <c r="L210163" s="472"/>
      <c r="M210163" s="472"/>
    </row>
    <row r="210235" spans="12:13" x14ac:dyDescent="0.25">
      <c r="L210235" s="472"/>
      <c r="M210235" s="472"/>
    </row>
    <row r="210236" spans="12:13" x14ac:dyDescent="0.25">
      <c r="L210236" s="472"/>
      <c r="M210236" s="472"/>
    </row>
    <row r="210237" spans="12:13" x14ac:dyDescent="0.25">
      <c r="L210237" s="472"/>
      <c r="M210237" s="472"/>
    </row>
    <row r="210309" spans="12:13" x14ac:dyDescent="0.25">
      <c r="L210309" s="472"/>
      <c r="M210309" s="472"/>
    </row>
    <row r="210310" spans="12:13" x14ac:dyDescent="0.25">
      <c r="L210310" s="472"/>
      <c r="M210310" s="472"/>
    </row>
    <row r="210311" spans="12:13" x14ac:dyDescent="0.25">
      <c r="L210311" s="472"/>
      <c r="M210311" s="472"/>
    </row>
    <row r="210383" spans="12:13" x14ac:dyDescent="0.25">
      <c r="L210383" s="472"/>
      <c r="M210383" s="472"/>
    </row>
    <row r="210384" spans="12:13" x14ac:dyDescent="0.25">
      <c r="L210384" s="472"/>
      <c r="M210384" s="472"/>
    </row>
    <row r="210385" spans="12:13" x14ac:dyDescent="0.25">
      <c r="L210385" s="472"/>
      <c r="M210385" s="472"/>
    </row>
    <row r="210457" spans="12:13" x14ac:dyDescent="0.25">
      <c r="L210457" s="472"/>
      <c r="M210457" s="472"/>
    </row>
    <row r="210458" spans="12:13" x14ac:dyDescent="0.25">
      <c r="L210458" s="472"/>
      <c r="M210458" s="472"/>
    </row>
    <row r="210459" spans="12:13" x14ac:dyDescent="0.25">
      <c r="L210459" s="472"/>
      <c r="M210459" s="472"/>
    </row>
    <row r="210531" spans="12:13" x14ac:dyDescent="0.25">
      <c r="L210531" s="472"/>
      <c r="M210531" s="472"/>
    </row>
    <row r="210532" spans="12:13" x14ac:dyDescent="0.25">
      <c r="L210532" s="472"/>
      <c r="M210532" s="472"/>
    </row>
    <row r="210533" spans="12:13" x14ac:dyDescent="0.25">
      <c r="L210533" s="472"/>
      <c r="M210533" s="472"/>
    </row>
    <row r="210605" spans="12:13" x14ac:dyDescent="0.25">
      <c r="L210605" s="472"/>
      <c r="M210605" s="472"/>
    </row>
    <row r="210606" spans="12:13" x14ac:dyDescent="0.25">
      <c r="L210606" s="472"/>
      <c r="M210606" s="472"/>
    </row>
    <row r="210607" spans="12:13" x14ac:dyDescent="0.25">
      <c r="L210607" s="472"/>
      <c r="M210607" s="472"/>
    </row>
    <row r="210679" spans="12:13" x14ac:dyDescent="0.25">
      <c r="L210679" s="472"/>
      <c r="M210679" s="472"/>
    </row>
    <row r="210680" spans="12:13" x14ac:dyDescent="0.25">
      <c r="L210680" s="472"/>
      <c r="M210680" s="472"/>
    </row>
    <row r="210681" spans="12:13" x14ac:dyDescent="0.25">
      <c r="L210681" s="472"/>
      <c r="M210681" s="472"/>
    </row>
    <row r="210753" spans="12:13" x14ac:dyDescent="0.25">
      <c r="L210753" s="472"/>
      <c r="M210753" s="472"/>
    </row>
    <row r="210754" spans="12:13" x14ac:dyDescent="0.25">
      <c r="L210754" s="472"/>
      <c r="M210754" s="472"/>
    </row>
    <row r="210755" spans="12:13" x14ac:dyDescent="0.25">
      <c r="L210755" s="472"/>
      <c r="M210755" s="472"/>
    </row>
    <row r="210827" spans="12:13" x14ac:dyDescent="0.25">
      <c r="L210827" s="472"/>
      <c r="M210827" s="472"/>
    </row>
    <row r="210828" spans="12:13" x14ac:dyDescent="0.25">
      <c r="L210828" s="472"/>
      <c r="M210828" s="472"/>
    </row>
    <row r="210829" spans="12:13" x14ac:dyDescent="0.25">
      <c r="L210829" s="472"/>
      <c r="M210829" s="472"/>
    </row>
    <row r="210901" spans="12:13" x14ac:dyDescent="0.25">
      <c r="L210901" s="472"/>
      <c r="M210901" s="472"/>
    </row>
    <row r="210902" spans="12:13" x14ac:dyDescent="0.25">
      <c r="L210902" s="472"/>
      <c r="M210902" s="472"/>
    </row>
    <row r="210903" spans="12:13" x14ac:dyDescent="0.25">
      <c r="L210903" s="472"/>
      <c r="M210903" s="472"/>
    </row>
    <row r="210975" spans="12:13" x14ac:dyDescent="0.25">
      <c r="L210975" s="472"/>
      <c r="M210975" s="472"/>
    </row>
    <row r="210976" spans="12:13" x14ac:dyDescent="0.25">
      <c r="L210976" s="472"/>
      <c r="M210976" s="472"/>
    </row>
    <row r="210977" spans="12:13" x14ac:dyDescent="0.25">
      <c r="L210977" s="472"/>
      <c r="M210977" s="472"/>
    </row>
    <row r="211049" spans="12:13" x14ac:dyDescent="0.25">
      <c r="L211049" s="472"/>
      <c r="M211049" s="472"/>
    </row>
    <row r="211050" spans="12:13" x14ac:dyDescent="0.25">
      <c r="L211050" s="472"/>
      <c r="M211050" s="472"/>
    </row>
    <row r="211051" spans="12:13" x14ac:dyDescent="0.25">
      <c r="L211051" s="472"/>
      <c r="M211051" s="472"/>
    </row>
    <row r="211123" spans="12:13" x14ac:dyDescent="0.25">
      <c r="L211123" s="472"/>
      <c r="M211123" s="472"/>
    </row>
    <row r="211124" spans="12:13" x14ac:dyDescent="0.25">
      <c r="L211124" s="472"/>
      <c r="M211124" s="472"/>
    </row>
    <row r="211125" spans="12:13" x14ac:dyDescent="0.25">
      <c r="L211125" s="472"/>
      <c r="M211125" s="472"/>
    </row>
    <row r="211197" spans="12:13" x14ac:dyDescent="0.25">
      <c r="L211197" s="472"/>
      <c r="M211197" s="472"/>
    </row>
    <row r="211198" spans="12:13" x14ac:dyDescent="0.25">
      <c r="L211198" s="472"/>
      <c r="M211198" s="472"/>
    </row>
    <row r="211199" spans="12:13" x14ac:dyDescent="0.25">
      <c r="L211199" s="472"/>
      <c r="M211199" s="472"/>
    </row>
    <row r="211271" spans="12:13" x14ac:dyDescent="0.25">
      <c r="L211271" s="472"/>
      <c r="M211271" s="472"/>
    </row>
    <row r="211272" spans="12:13" x14ac:dyDescent="0.25">
      <c r="L211272" s="472"/>
      <c r="M211272" s="472"/>
    </row>
    <row r="211273" spans="12:13" x14ac:dyDescent="0.25">
      <c r="L211273" s="472"/>
      <c r="M211273" s="472"/>
    </row>
    <row r="211345" spans="12:13" x14ac:dyDescent="0.25">
      <c r="L211345" s="472"/>
      <c r="M211345" s="472"/>
    </row>
    <row r="211346" spans="12:13" x14ac:dyDescent="0.25">
      <c r="L211346" s="472"/>
      <c r="M211346" s="472"/>
    </row>
    <row r="211347" spans="12:13" x14ac:dyDescent="0.25">
      <c r="L211347" s="472"/>
      <c r="M211347" s="472"/>
    </row>
    <row r="211419" spans="12:13" x14ac:dyDescent="0.25">
      <c r="L211419" s="472"/>
      <c r="M211419" s="472"/>
    </row>
    <row r="211420" spans="12:13" x14ac:dyDescent="0.25">
      <c r="L211420" s="472"/>
      <c r="M211420" s="472"/>
    </row>
    <row r="211421" spans="12:13" x14ac:dyDescent="0.25">
      <c r="L211421" s="472"/>
      <c r="M211421" s="472"/>
    </row>
    <row r="211493" spans="12:13" x14ac:dyDescent="0.25">
      <c r="L211493" s="472"/>
      <c r="M211493" s="472"/>
    </row>
    <row r="211494" spans="12:13" x14ac:dyDescent="0.25">
      <c r="L211494" s="472"/>
      <c r="M211494" s="472"/>
    </row>
    <row r="211495" spans="12:13" x14ac:dyDescent="0.25">
      <c r="L211495" s="472"/>
      <c r="M211495" s="472"/>
    </row>
    <row r="211567" spans="12:13" x14ac:dyDescent="0.25">
      <c r="L211567" s="472"/>
      <c r="M211567" s="472"/>
    </row>
    <row r="211568" spans="12:13" x14ac:dyDescent="0.25">
      <c r="L211568" s="472"/>
      <c r="M211568" s="472"/>
    </row>
    <row r="211569" spans="12:13" x14ac:dyDescent="0.25">
      <c r="L211569" s="472"/>
      <c r="M211569" s="472"/>
    </row>
    <row r="211641" spans="12:13" x14ac:dyDescent="0.25">
      <c r="L211641" s="472"/>
      <c r="M211641" s="472"/>
    </row>
    <row r="211642" spans="12:13" x14ac:dyDescent="0.25">
      <c r="L211642" s="472"/>
      <c r="M211642" s="472"/>
    </row>
    <row r="211643" spans="12:13" x14ac:dyDescent="0.25">
      <c r="L211643" s="472"/>
      <c r="M211643" s="472"/>
    </row>
    <row r="211715" spans="12:13" x14ac:dyDescent="0.25">
      <c r="L211715" s="472"/>
      <c r="M211715" s="472"/>
    </row>
    <row r="211716" spans="12:13" x14ac:dyDescent="0.25">
      <c r="L211716" s="472"/>
      <c r="M211716" s="472"/>
    </row>
    <row r="211717" spans="12:13" x14ac:dyDescent="0.25">
      <c r="L211717" s="472"/>
      <c r="M211717" s="472"/>
    </row>
    <row r="211789" spans="12:13" x14ac:dyDescent="0.25">
      <c r="L211789" s="472"/>
      <c r="M211789" s="472"/>
    </row>
    <row r="211790" spans="12:13" x14ac:dyDescent="0.25">
      <c r="L211790" s="472"/>
      <c r="M211790" s="472"/>
    </row>
    <row r="211791" spans="12:13" x14ac:dyDescent="0.25">
      <c r="L211791" s="472"/>
      <c r="M211791" s="472"/>
    </row>
    <row r="211863" spans="12:13" x14ac:dyDescent="0.25">
      <c r="L211863" s="472"/>
      <c r="M211863" s="472"/>
    </row>
    <row r="211864" spans="12:13" x14ac:dyDescent="0.25">
      <c r="L211864" s="472"/>
      <c r="M211864" s="472"/>
    </row>
    <row r="211865" spans="12:13" x14ac:dyDescent="0.25">
      <c r="L211865" s="472"/>
      <c r="M211865" s="472"/>
    </row>
    <row r="211937" spans="12:13" x14ac:dyDescent="0.25">
      <c r="L211937" s="472"/>
      <c r="M211937" s="472"/>
    </row>
    <row r="211938" spans="12:13" x14ac:dyDescent="0.25">
      <c r="L211938" s="472"/>
      <c r="M211938" s="472"/>
    </row>
    <row r="211939" spans="12:13" x14ac:dyDescent="0.25">
      <c r="L211939" s="472"/>
      <c r="M211939" s="472"/>
    </row>
    <row r="212011" spans="12:13" x14ac:dyDescent="0.25">
      <c r="L212011" s="472"/>
      <c r="M212011" s="472"/>
    </row>
    <row r="212012" spans="12:13" x14ac:dyDescent="0.25">
      <c r="L212012" s="472"/>
      <c r="M212012" s="472"/>
    </row>
    <row r="212013" spans="12:13" x14ac:dyDescent="0.25">
      <c r="L212013" s="472"/>
      <c r="M212013" s="472"/>
    </row>
    <row r="212085" spans="12:13" x14ac:dyDescent="0.25">
      <c r="L212085" s="472"/>
      <c r="M212085" s="472"/>
    </row>
    <row r="212086" spans="12:13" x14ac:dyDescent="0.25">
      <c r="L212086" s="472"/>
      <c r="M212086" s="472"/>
    </row>
    <row r="212087" spans="12:13" x14ac:dyDescent="0.25">
      <c r="L212087" s="472"/>
      <c r="M212087" s="472"/>
    </row>
    <row r="212159" spans="12:13" x14ac:dyDescent="0.25">
      <c r="L212159" s="472"/>
      <c r="M212159" s="472"/>
    </row>
    <row r="212160" spans="12:13" x14ac:dyDescent="0.25">
      <c r="L212160" s="472"/>
      <c r="M212160" s="472"/>
    </row>
    <row r="212161" spans="12:13" x14ac:dyDescent="0.25">
      <c r="L212161" s="472"/>
      <c r="M212161" s="472"/>
    </row>
    <row r="212233" spans="12:13" x14ac:dyDescent="0.25">
      <c r="L212233" s="472"/>
      <c r="M212233" s="472"/>
    </row>
    <row r="212234" spans="12:13" x14ac:dyDescent="0.25">
      <c r="L212234" s="472"/>
      <c r="M212234" s="472"/>
    </row>
    <row r="212235" spans="12:13" x14ac:dyDescent="0.25">
      <c r="L212235" s="472"/>
      <c r="M212235" s="472"/>
    </row>
    <row r="212307" spans="12:13" x14ac:dyDescent="0.25">
      <c r="L212307" s="472"/>
      <c r="M212307" s="472"/>
    </row>
    <row r="212308" spans="12:13" x14ac:dyDescent="0.25">
      <c r="L212308" s="472"/>
      <c r="M212308" s="472"/>
    </row>
    <row r="212309" spans="12:13" x14ac:dyDescent="0.25">
      <c r="L212309" s="472"/>
      <c r="M212309" s="472"/>
    </row>
    <row r="212381" spans="12:13" x14ac:dyDescent="0.25">
      <c r="L212381" s="472"/>
      <c r="M212381" s="472"/>
    </row>
    <row r="212382" spans="12:13" x14ac:dyDescent="0.25">
      <c r="L212382" s="472"/>
      <c r="M212382" s="472"/>
    </row>
    <row r="212383" spans="12:13" x14ac:dyDescent="0.25">
      <c r="L212383" s="472"/>
      <c r="M212383" s="472"/>
    </row>
    <row r="212455" spans="12:13" x14ac:dyDescent="0.25">
      <c r="L212455" s="472"/>
      <c r="M212455" s="472"/>
    </row>
    <row r="212456" spans="12:13" x14ac:dyDescent="0.25">
      <c r="L212456" s="472"/>
      <c r="M212456" s="472"/>
    </row>
    <row r="212457" spans="12:13" x14ac:dyDescent="0.25">
      <c r="L212457" s="472"/>
      <c r="M212457" s="472"/>
    </row>
    <row r="212529" spans="12:13" x14ac:dyDescent="0.25">
      <c r="L212529" s="472"/>
      <c r="M212529" s="472"/>
    </row>
    <row r="212530" spans="12:13" x14ac:dyDescent="0.25">
      <c r="L212530" s="472"/>
      <c r="M212530" s="472"/>
    </row>
    <row r="212531" spans="12:13" x14ac:dyDescent="0.25">
      <c r="L212531" s="472"/>
      <c r="M212531" s="472"/>
    </row>
    <row r="212603" spans="12:13" x14ac:dyDescent="0.25">
      <c r="L212603" s="472"/>
      <c r="M212603" s="472"/>
    </row>
    <row r="212604" spans="12:13" x14ac:dyDescent="0.25">
      <c r="L212604" s="472"/>
      <c r="M212604" s="472"/>
    </row>
    <row r="212605" spans="12:13" x14ac:dyDescent="0.25">
      <c r="L212605" s="472"/>
      <c r="M212605" s="472"/>
    </row>
    <row r="212677" spans="12:13" x14ac:dyDescent="0.25">
      <c r="L212677" s="472"/>
      <c r="M212677" s="472"/>
    </row>
    <row r="212678" spans="12:13" x14ac:dyDescent="0.25">
      <c r="L212678" s="472"/>
      <c r="M212678" s="472"/>
    </row>
    <row r="212679" spans="12:13" x14ac:dyDescent="0.25">
      <c r="L212679" s="472"/>
      <c r="M212679" s="472"/>
    </row>
    <row r="212751" spans="12:13" x14ac:dyDescent="0.25">
      <c r="L212751" s="472"/>
      <c r="M212751" s="472"/>
    </row>
    <row r="212752" spans="12:13" x14ac:dyDescent="0.25">
      <c r="L212752" s="472"/>
      <c r="M212752" s="472"/>
    </row>
    <row r="212753" spans="12:13" x14ac:dyDescent="0.25">
      <c r="L212753" s="472"/>
      <c r="M212753" s="472"/>
    </row>
    <row r="212825" spans="12:13" x14ac:dyDescent="0.25">
      <c r="L212825" s="472"/>
      <c r="M212825" s="472"/>
    </row>
    <row r="212826" spans="12:13" x14ac:dyDescent="0.25">
      <c r="L212826" s="472"/>
      <c r="M212826" s="472"/>
    </row>
    <row r="212827" spans="12:13" x14ac:dyDescent="0.25">
      <c r="L212827" s="472"/>
      <c r="M212827" s="472"/>
    </row>
    <row r="212899" spans="12:13" x14ac:dyDescent="0.25">
      <c r="L212899" s="472"/>
      <c r="M212899" s="472"/>
    </row>
    <row r="212900" spans="12:13" x14ac:dyDescent="0.25">
      <c r="L212900" s="472"/>
      <c r="M212900" s="472"/>
    </row>
    <row r="212901" spans="12:13" x14ac:dyDescent="0.25">
      <c r="L212901" s="472"/>
      <c r="M212901" s="472"/>
    </row>
    <row r="212973" spans="12:13" x14ac:dyDescent="0.25">
      <c r="L212973" s="472"/>
      <c r="M212973" s="472"/>
    </row>
    <row r="212974" spans="12:13" x14ac:dyDescent="0.25">
      <c r="L212974" s="472"/>
      <c r="M212974" s="472"/>
    </row>
    <row r="212975" spans="12:13" x14ac:dyDescent="0.25">
      <c r="L212975" s="472"/>
      <c r="M212975" s="472"/>
    </row>
    <row r="213047" spans="12:13" x14ac:dyDescent="0.25">
      <c r="L213047" s="472"/>
      <c r="M213047" s="472"/>
    </row>
    <row r="213048" spans="12:13" x14ac:dyDescent="0.25">
      <c r="L213048" s="472"/>
      <c r="M213048" s="472"/>
    </row>
    <row r="213049" spans="12:13" x14ac:dyDescent="0.25">
      <c r="L213049" s="472"/>
      <c r="M213049" s="472"/>
    </row>
    <row r="213121" spans="12:13" x14ac:dyDescent="0.25">
      <c r="L213121" s="472"/>
      <c r="M213121" s="472"/>
    </row>
    <row r="213122" spans="12:13" x14ac:dyDescent="0.25">
      <c r="L213122" s="472"/>
      <c r="M213122" s="472"/>
    </row>
    <row r="213123" spans="12:13" x14ac:dyDescent="0.25">
      <c r="L213123" s="472"/>
      <c r="M213123" s="472"/>
    </row>
    <row r="213195" spans="12:13" x14ac:dyDescent="0.25">
      <c r="L213195" s="472"/>
      <c r="M213195" s="472"/>
    </row>
    <row r="213196" spans="12:13" x14ac:dyDescent="0.25">
      <c r="L213196" s="472"/>
      <c r="M213196" s="472"/>
    </row>
    <row r="213197" spans="12:13" x14ac:dyDescent="0.25">
      <c r="L213197" s="472"/>
      <c r="M213197" s="472"/>
    </row>
    <row r="213269" spans="12:13" x14ac:dyDescent="0.25">
      <c r="L213269" s="472"/>
      <c r="M213269" s="472"/>
    </row>
    <row r="213270" spans="12:13" x14ac:dyDescent="0.25">
      <c r="L213270" s="472"/>
      <c r="M213270" s="472"/>
    </row>
    <row r="213271" spans="12:13" x14ac:dyDescent="0.25">
      <c r="L213271" s="472"/>
      <c r="M213271" s="472"/>
    </row>
    <row r="213343" spans="12:13" x14ac:dyDescent="0.25">
      <c r="L213343" s="472"/>
      <c r="M213343" s="472"/>
    </row>
    <row r="213344" spans="12:13" x14ac:dyDescent="0.25">
      <c r="L213344" s="472"/>
      <c r="M213344" s="472"/>
    </row>
    <row r="213345" spans="12:13" x14ac:dyDescent="0.25">
      <c r="L213345" s="472"/>
      <c r="M213345" s="472"/>
    </row>
    <row r="213417" spans="12:13" x14ac:dyDescent="0.25">
      <c r="L213417" s="472"/>
      <c r="M213417" s="472"/>
    </row>
    <row r="213418" spans="12:13" x14ac:dyDescent="0.25">
      <c r="L213418" s="472"/>
      <c r="M213418" s="472"/>
    </row>
    <row r="213419" spans="12:13" x14ac:dyDescent="0.25">
      <c r="L213419" s="472"/>
      <c r="M213419" s="472"/>
    </row>
    <row r="213491" spans="12:13" x14ac:dyDescent="0.25">
      <c r="L213491" s="472"/>
      <c r="M213491" s="472"/>
    </row>
    <row r="213492" spans="12:13" x14ac:dyDescent="0.25">
      <c r="L213492" s="472"/>
      <c r="M213492" s="472"/>
    </row>
    <row r="213493" spans="12:13" x14ac:dyDescent="0.25">
      <c r="L213493" s="472"/>
      <c r="M213493" s="472"/>
    </row>
    <row r="213565" spans="12:13" x14ac:dyDescent="0.25">
      <c r="L213565" s="472"/>
      <c r="M213565" s="472"/>
    </row>
    <row r="213566" spans="12:13" x14ac:dyDescent="0.25">
      <c r="L213566" s="472"/>
      <c r="M213566" s="472"/>
    </row>
    <row r="213567" spans="12:13" x14ac:dyDescent="0.25">
      <c r="L213567" s="472"/>
      <c r="M213567" s="472"/>
    </row>
    <row r="213639" spans="12:13" x14ac:dyDescent="0.25">
      <c r="L213639" s="472"/>
      <c r="M213639" s="472"/>
    </row>
    <row r="213640" spans="12:13" x14ac:dyDescent="0.25">
      <c r="L213640" s="472"/>
      <c r="M213640" s="472"/>
    </row>
    <row r="213641" spans="12:13" x14ac:dyDescent="0.25">
      <c r="L213641" s="472"/>
      <c r="M213641" s="472"/>
    </row>
    <row r="213713" spans="12:13" x14ac:dyDescent="0.25">
      <c r="L213713" s="472"/>
      <c r="M213713" s="472"/>
    </row>
    <row r="213714" spans="12:13" x14ac:dyDescent="0.25">
      <c r="L213714" s="472"/>
      <c r="M213714" s="472"/>
    </row>
    <row r="213715" spans="12:13" x14ac:dyDescent="0.25">
      <c r="L213715" s="472"/>
      <c r="M213715" s="472"/>
    </row>
    <row r="213787" spans="12:13" x14ac:dyDescent="0.25">
      <c r="L213787" s="472"/>
      <c r="M213787" s="472"/>
    </row>
    <row r="213788" spans="12:13" x14ac:dyDescent="0.25">
      <c r="L213788" s="472"/>
      <c r="M213788" s="472"/>
    </row>
    <row r="213789" spans="12:13" x14ac:dyDescent="0.25">
      <c r="L213789" s="472"/>
      <c r="M213789" s="472"/>
    </row>
    <row r="213861" spans="12:13" x14ac:dyDescent="0.25">
      <c r="L213861" s="472"/>
      <c r="M213861" s="472"/>
    </row>
    <row r="213862" spans="12:13" x14ac:dyDescent="0.25">
      <c r="L213862" s="472"/>
      <c r="M213862" s="472"/>
    </row>
    <row r="213863" spans="12:13" x14ac:dyDescent="0.25">
      <c r="L213863" s="472"/>
      <c r="M213863" s="472"/>
    </row>
    <row r="213935" spans="12:13" x14ac:dyDescent="0.25">
      <c r="L213935" s="472"/>
      <c r="M213935" s="472"/>
    </row>
    <row r="213936" spans="12:13" x14ac:dyDescent="0.25">
      <c r="L213936" s="472"/>
      <c r="M213936" s="472"/>
    </row>
    <row r="213937" spans="12:13" x14ac:dyDescent="0.25">
      <c r="L213937" s="472"/>
      <c r="M213937" s="472"/>
    </row>
    <row r="214009" spans="12:13" x14ac:dyDescent="0.25">
      <c r="L214009" s="472"/>
      <c r="M214009" s="472"/>
    </row>
    <row r="214010" spans="12:13" x14ac:dyDescent="0.25">
      <c r="L214010" s="472"/>
      <c r="M214010" s="472"/>
    </row>
    <row r="214011" spans="12:13" x14ac:dyDescent="0.25">
      <c r="L214011" s="472"/>
      <c r="M214011" s="472"/>
    </row>
    <row r="214083" spans="12:13" x14ac:dyDescent="0.25">
      <c r="L214083" s="472"/>
      <c r="M214083" s="472"/>
    </row>
    <row r="214084" spans="12:13" x14ac:dyDescent="0.25">
      <c r="L214084" s="472"/>
      <c r="M214084" s="472"/>
    </row>
    <row r="214085" spans="12:13" x14ac:dyDescent="0.25">
      <c r="L214085" s="472"/>
      <c r="M214085" s="472"/>
    </row>
    <row r="214157" spans="12:13" x14ac:dyDescent="0.25">
      <c r="L214157" s="472"/>
      <c r="M214157" s="472"/>
    </row>
    <row r="214158" spans="12:13" x14ac:dyDescent="0.25">
      <c r="L214158" s="472"/>
      <c r="M214158" s="472"/>
    </row>
    <row r="214159" spans="12:13" x14ac:dyDescent="0.25">
      <c r="L214159" s="472"/>
      <c r="M214159" s="472"/>
    </row>
    <row r="214231" spans="12:13" x14ac:dyDescent="0.25">
      <c r="L214231" s="472"/>
      <c r="M214231" s="472"/>
    </row>
    <row r="214232" spans="12:13" x14ac:dyDescent="0.25">
      <c r="L214232" s="472"/>
      <c r="M214232" s="472"/>
    </row>
    <row r="214233" spans="12:13" x14ac:dyDescent="0.25">
      <c r="L214233" s="472"/>
      <c r="M214233" s="472"/>
    </row>
    <row r="214305" spans="12:13" x14ac:dyDescent="0.25">
      <c r="L214305" s="472"/>
      <c r="M214305" s="472"/>
    </row>
    <row r="214306" spans="12:13" x14ac:dyDescent="0.25">
      <c r="L214306" s="472"/>
      <c r="M214306" s="472"/>
    </row>
    <row r="214307" spans="12:13" x14ac:dyDescent="0.25">
      <c r="L214307" s="472"/>
      <c r="M214307" s="472"/>
    </row>
    <row r="214379" spans="12:13" x14ac:dyDescent="0.25">
      <c r="L214379" s="472"/>
      <c r="M214379" s="472"/>
    </row>
    <row r="214380" spans="12:13" x14ac:dyDescent="0.25">
      <c r="L214380" s="472"/>
      <c r="M214380" s="472"/>
    </row>
    <row r="214381" spans="12:13" x14ac:dyDescent="0.25">
      <c r="L214381" s="472"/>
      <c r="M214381" s="472"/>
    </row>
    <row r="214453" spans="12:13" x14ac:dyDescent="0.25">
      <c r="L214453" s="472"/>
      <c r="M214453" s="472"/>
    </row>
    <row r="214454" spans="12:13" x14ac:dyDescent="0.25">
      <c r="L214454" s="472"/>
      <c r="M214454" s="472"/>
    </row>
    <row r="214455" spans="12:13" x14ac:dyDescent="0.25">
      <c r="L214455" s="472"/>
      <c r="M214455" s="472"/>
    </row>
    <row r="214527" spans="12:13" x14ac:dyDescent="0.25">
      <c r="L214527" s="472"/>
      <c r="M214527" s="472"/>
    </row>
    <row r="214528" spans="12:13" x14ac:dyDescent="0.25">
      <c r="L214528" s="472"/>
      <c r="M214528" s="472"/>
    </row>
    <row r="214529" spans="12:13" x14ac:dyDescent="0.25">
      <c r="L214529" s="472"/>
      <c r="M214529" s="472"/>
    </row>
    <row r="214601" spans="12:13" x14ac:dyDescent="0.25">
      <c r="L214601" s="472"/>
      <c r="M214601" s="472"/>
    </row>
    <row r="214602" spans="12:13" x14ac:dyDescent="0.25">
      <c r="L214602" s="472"/>
      <c r="M214602" s="472"/>
    </row>
    <row r="214603" spans="12:13" x14ac:dyDescent="0.25">
      <c r="L214603" s="472"/>
      <c r="M214603" s="472"/>
    </row>
    <row r="214675" spans="12:13" x14ac:dyDescent="0.25">
      <c r="L214675" s="472"/>
      <c r="M214675" s="472"/>
    </row>
    <row r="214676" spans="12:13" x14ac:dyDescent="0.25">
      <c r="L214676" s="472"/>
      <c r="M214676" s="472"/>
    </row>
    <row r="214677" spans="12:13" x14ac:dyDescent="0.25">
      <c r="L214677" s="472"/>
      <c r="M214677" s="472"/>
    </row>
    <row r="214749" spans="12:13" x14ac:dyDescent="0.25">
      <c r="L214749" s="472"/>
      <c r="M214749" s="472"/>
    </row>
    <row r="214750" spans="12:13" x14ac:dyDescent="0.25">
      <c r="L214750" s="472"/>
      <c r="M214750" s="472"/>
    </row>
    <row r="214751" spans="12:13" x14ac:dyDescent="0.25">
      <c r="L214751" s="472"/>
      <c r="M214751" s="472"/>
    </row>
    <row r="214823" spans="12:13" x14ac:dyDescent="0.25">
      <c r="L214823" s="472"/>
      <c r="M214823" s="472"/>
    </row>
    <row r="214824" spans="12:13" x14ac:dyDescent="0.25">
      <c r="L214824" s="472"/>
      <c r="M214824" s="472"/>
    </row>
    <row r="214825" spans="12:13" x14ac:dyDescent="0.25">
      <c r="L214825" s="472"/>
      <c r="M214825" s="472"/>
    </row>
    <row r="214897" spans="12:13" x14ac:dyDescent="0.25">
      <c r="L214897" s="472"/>
      <c r="M214897" s="472"/>
    </row>
    <row r="214898" spans="12:13" x14ac:dyDescent="0.25">
      <c r="L214898" s="472"/>
      <c r="M214898" s="472"/>
    </row>
    <row r="214899" spans="12:13" x14ac:dyDescent="0.25">
      <c r="L214899" s="472"/>
      <c r="M214899" s="472"/>
    </row>
    <row r="214971" spans="12:13" x14ac:dyDescent="0.25">
      <c r="L214971" s="472"/>
      <c r="M214971" s="472"/>
    </row>
    <row r="214972" spans="12:13" x14ac:dyDescent="0.25">
      <c r="L214972" s="472"/>
      <c r="M214972" s="472"/>
    </row>
    <row r="214973" spans="12:13" x14ac:dyDescent="0.25">
      <c r="L214973" s="472"/>
      <c r="M214973" s="472"/>
    </row>
    <row r="215045" spans="12:13" x14ac:dyDescent="0.25">
      <c r="L215045" s="472"/>
      <c r="M215045" s="472"/>
    </row>
    <row r="215046" spans="12:13" x14ac:dyDescent="0.25">
      <c r="L215046" s="472"/>
      <c r="M215046" s="472"/>
    </row>
    <row r="215047" spans="12:13" x14ac:dyDescent="0.25">
      <c r="L215047" s="472"/>
      <c r="M215047" s="472"/>
    </row>
    <row r="215119" spans="12:13" x14ac:dyDescent="0.25">
      <c r="L215119" s="472"/>
      <c r="M215119" s="472"/>
    </row>
    <row r="215120" spans="12:13" x14ac:dyDescent="0.25">
      <c r="L215120" s="472"/>
      <c r="M215120" s="472"/>
    </row>
    <row r="215121" spans="12:13" x14ac:dyDescent="0.25">
      <c r="L215121" s="472"/>
      <c r="M215121" s="472"/>
    </row>
    <row r="215193" spans="12:13" x14ac:dyDescent="0.25">
      <c r="L215193" s="472"/>
      <c r="M215193" s="472"/>
    </row>
    <row r="215194" spans="12:13" x14ac:dyDescent="0.25">
      <c r="L215194" s="472"/>
      <c r="M215194" s="472"/>
    </row>
    <row r="215195" spans="12:13" x14ac:dyDescent="0.25">
      <c r="L215195" s="472"/>
      <c r="M215195" s="472"/>
    </row>
    <row r="215267" spans="12:13" x14ac:dyDescent="0.25">
      <c r="L215267" s="472"/>
      <c r="M215267" s="472"/>
    </row>
    <row r="215268" spans="12:13" x14ac:dyDescent="0.25">
      <c r="L215268" s="472"/>
      <c r="M215268" s="472"/>
    </row>
    <row r="215269" spans="12:13" x14ac:dyDescent="0.25">
      <c r="L215269" s="472"/>
      <c r="M215269" s="472"/>
    </row>
    <row r="215341" spans="12:13" x14ac:dyDescent="0.25">
      <c r="L215341" s="472"/>
      <c r="M215341" s="472"/>
    </row>
    <row r="215342" spans="12:13" x14ac:dyDescent="0.25">
      <c r="L215342" s="472"/>
      <c r="M215342" s="472"/>
    </row>
    <row r="215343" spans="12:13" x14ac:dyDescent="0.25">
      <c r="L215343" s="472"/>
      <c r="M215343" s="472"/>
    </row>
    <row r="215415" spans="12:13" x14ac:dyDescent="0.25">
      <c r="L215415" s="472"/>
      <c r="M215415" s="472"/>
    </row>
    <row r="215416" spans="12:13" x14ac:dyDescent="0.25">
      <c r="L215416" s="472"/>
      <c r="M215416" s="472"/>
    </row>
    <row r="215417" spans="12:13" x14ac:dyDescent="0.25">
      <c r="L215417" s="472"/>
      <c r="M215417" s="472"/>
    </row>
    <row r="215489" spans="12:13" x14ac:dyDescent="0.25">
      <c r="L215489" s="472"/>
      <c r="M215489" s="472"/>
    </row>
    <row r="215490" spans="12:13" x14ac:dyDescent="0.25">
      <c r="L215490" s="472"/>
      <c r="M215490" s="472"/>
    </row>
    <row r="215491" spans="12:13" x14ac:dyDescent="0.25">
      <c r="L215491" s="472"/>
      <c r="M215491" s="472"/>
    </row>
    <row r="215563" spans="12:13" x14ac:dyDescent="0.25">
      <c r="L215563" s="472"/>
      <c r="M215563" s="472"/>
    </row>
    <row r="215564" spans="12:13" x14ac:dyDescent="0.25">
      <c r="L215564" s="472"/>
      <c r="M215564" s="472"/>
    </row>
    <row r="215565" spans="12:13" x14ac:dyDescent="0.25">
      <c r="L215565" s="472"/>
      <c r="M215565" s="472"/>
    </row>
    <row r="215637" spans="12:13" x14ac:dyDescent="0.25">
      <c r="L215637" s="472"/>
      <c r="M215637" s="472"/>
    </row>
    <row r="215638" spans="12:13" x14ac:dyDescent="0.25">
      <c r="L215638" s="472"/>
      <c r="M215638" s="472"/>
    </row>
    <row r="215639" spans="12:13" x14ac:dyDescent="0.25">
      <c r="L215639" s="472"/>
      <c r="M215639" s="472"/>
    </row>
    <row r="215711" spans="12:13" x14ac:dyDescent="0.25">
      <c r="L215711" s="472"/>
      <c r="M215711" s="472"/>
    </row>
    <row r="215712" spans="12:13" x14ac:dyDescent="0.25">
      <c r="L215712" s="472"/>
      <c r="M215712" s="472"/>
    </row>
    <row r="215713" spans="12:13" x14ac:dyDescent="0.25">
      <c r="L215713" s="472"/>
      <c r="M215713" s="472"/>
    </row>
    <row r="215785" spans="12:13" x14ac:dyDescent="0.25">
      <c r="L215785" s="472"/>
      <c r="M215785" s="472"/>
    </row>
    <row r="215786" spans="12:13" x14ac:dyDescent="0.25">
      <c r="L215786" s="472"/>
      <c r="M215786" s="472"/>
    </row>
    <row r="215787" spans="12:13" x14ac:dyDescent="0.25">
      <c r="L215787" s="472"/>
      <c r="M215787" s="472"/>
    </row>
    <row r="215859" spans="12:13" x14ac:dyDescent="0.25">
      <c r="L215859" s="472"/>
      <c r="M215859" s="472"/>
    </row>
    <row r="215860" spans="12:13" x14ac:dyDescent="0.25">
      <c r="L215860" s="472"/>
      <c r="M215860" s="472"/>
    </row>
    <row r="215861" spans="12:13" x14ac:dyDescent="0.25">
      <c r="L215861" s="472"/>
      <c r="M215861" s="472"/>
    </row>
    <row r="215933" spans="12:13" x14ac:dyDescent="0.25">
      <c r="L215933" s="472"/>
      <c r="M215933" s="472"/>
    </row>
    <row r="215934" spans="12:13" x14ac:dyDescent="0.25">
      <c r="L215934" s="472"/>
      <c r="M215934" s="472"/>
    </row>
    <row r="215935" spans="12:13" x14ac:dyDescent="0.25">
      <c r="L215935" s="472"/>
      <c r="M215935" s="472"/>
    </row>
    <row r="216007" spans="12:13" x14ac:dyDescent="0.25">
      <c r="L216007" s="472"/>
      <c r="M216007" s="472"/>
    </row>
    <row r="216008" spans="12:13" x14ac:dyDescent="0.25">
      <c r="L216008" s="472"/>
      <c r="M216008" s="472"/>
    </row>
    <row r="216009" spans="12:13" x14ac:dyDescent="0.25">
      <c r="L216009" s="472"/>
      <c r="M216009" s="472"/>
    </row>
    <row r="216081" spans="12:13" x14ac:dyDescent="0.25">
      <c r="L216081" s="472"/>
      <c r="M216081" s="472"/>
    </row>
    <row r="216082" spans="12:13" x14ac:dyDescent="0.25">
      <c r="L216082" s="472"/>
      <c r="M216082" s="472"/>
    </row>
    <row r="216083" spans="12:13" x14ac:dyDescent="0.25">
      <c r="L216083" s="472"/>
      <c r="M216083" s="472"/>
    </row>
    <row r="216155" spans="12:13" x14ac:dyDescent="0.25">
      <c r="L216155" s="472"/>
      <c r="M216155" s="472"/>
    </row>
    <row r="216156" spans="12:13" x14ac:dyDescent="0.25">
      <c r="L216156" s="472"/>
      <c r="M216156" s="472"/>
    </row>
    <row r="216157" spans="12:13" x14ac:dyDescent="0.25">
      <c r="L216157" s="472"/>
      <c r="M216157" s="472"/>
    </row>
    <row r="216229" spans="12:13" x14ac:dyDescent="0.25">
      <c r="L216229" s="472"/>
      <c r="M216229" s="472"/>
    </row>
    <row r="216230" spans="12:13" x14ac:dyDescent="0.25">
      <c r="L216230" s="472"/>
      <c r="M216230" s="472"/>
    </row>
    <row r="216231" spans="12:13" x14ac:dyDescent="0.25">
      <c r="L216231" s="472"/>
      <c r="M216231" s="472"/>
    </row>
    <row r="216303" spans="12:13" x14ac:dyDescent="0.25">
      <c r="L216303" s="472"/>
      <c r="M216303" s="472"/>
    </row>
    <row r="216304" spans="12:13" x14ac:dyDescent="0.25">
      <c r="L216304" s="472"/>
      <c r="M216304" s="472"/>
    </row>
    <row r="216305" spans="12:13" x14ac:dyDescent="0.25">
      <c r="L216305" s="472"/>
      <c r="M216305" s="472"/>
    </row>
    <row r="216377" spans="12:13" x14ac:dyDescent="0.25">
      <c r="L216377" s="472"/>
      <c r="M216377" s="472"/>
    </row>
    <row r="216378" spans="12:13" x14ac:dyDescent="0.25">
      <c r="L216378" s="472"/>
      <c r="M216378" s="472"/>
    </row>
    <row r="216379" spans="12:13" x14ac:dyDescent="0.25">
      <c r="L216379" s="472"/>
      <c r="M216379" s="472"/>
    </row>
    <row r="216451" spans="12:13" x14ac:dyDescent="0.25">
      <c r="L216451" s="472"/>
      <c r="M216451" s="472"/>
    </row>
    <row r="216452" spans="12:13" x14ac:dyDescent="0.25">
      <c r="L216452" s="472"/>
      <c r="M216452" s="472"/>
    </row>
    <row r="216453" spans="12:13" x14ac:dyDescent="0.25">
      <c r="L216453" s="472"/>
      <c r="M216453" s="472"/>
    </row>
    <row r="216525" spans="12:13" x14ac:dyDescent="0.25">
      <c r="L216525" s="472"/>
      <c r="M216525" s="472"/>
    </row>
    <row r="216526" spans="12:13" x14ac:dyDescent="0.25">
      <c r="L216526" s="472"/>
      <c r="M216526" s="472"/>
    </row>
    <row r="216527" spans="12:13" x14ac:dyDescent="0.25">
      <c r="L216527" s="472"/>
      <c r="M216527" s="472"/>
    </row>
    <row r="216599" spans="12:13" x14ac:dyDescent="0.25">
      <c r="L216599" s="472"/>
      <c r="M216599" s="472"/>
    </row>
    <row r="216600" spans="12:13" x14ac:dyDescent="0.25">
      <c r="L216600" s="472"/>
      <c r="M216600" s="472"/>
    </row>
    <row r="216601" spans="12:13" x14ac:dyDescent="0.25">
      <c r="L216601" s="472"/>
      <c r="M216601" s="472"/>
    </row>
    <row r="216673" spans="12:13" x14ac:dyDescent="0.25">
      <c r="L216673" s="472"/>
      <c r="M216673" s="472"/>
    </row>
    <row r="216674" spans="12:13" x14ac:dyDescent="0.25">
      <c r="L216674" s="472"/>
      <c r="M216674" s="472"/>
    </row>
    <row r="216675" spans="12:13" x14ac:dyDescent="0.25">
      <c r="L216675" s="472"/>
      <c r="M216675" s="472"/>
    </row>
    <row r="216747" spans="12:13" x14ac:dyDescent="0.25">
      <c r="L216747" s="472"/>
      <c r="M216747" s="472"/>
    </row>
    <row r="216748" spans="12:13" x14ac:dyDescent="0.25">
      <c r="L216748" s="472"/>
      <c r="M216748" s="472"/>
    </row>
    <row r="216749" spans="12:13" x14ac:dyDescent="0.25">
      <c r="L216749" s="472"/>
      <c r="M216749" s="472"/>
    </row>
    <row r="216821" spans="12:13" x14ac:dyDescent="0.25">
      <c r="L216821" s="472"/>
      <c r="M216821" s="472"/>
    </row>
    <row r="216822" spans="12:13" x14ac:dyDescent="0.25">
      <c r="L216822" s="472"/>
      <c r="M216822" s="472"/>
    </row>
    <row r="216823" spans="12:13" x14ac:dyDescent="0.25">
      <c r="L216823" s="472"/>
      <c r="M216823" s="472"/>
    </row>
    <row r="216895" spans="12:13" x14ac:dyDescent="0.25">
      <c r="L216895" s="472"/>
      <c r="M216895" s="472"/>
    </row>
    <row r="216896" spans="12:13" x14ac:dyDescent="0.25">
      <c r="L216896" s="472"/>
      <c r="M216896" s="472"/>
    </row>
    <row r="216897" spans="12:13" x14ac:dyDescent="0.25">
      <c r="L216897" s="472"/>
      <c r="M216897" s="472"/>
    </row>
    <row r="216969" spans="12:13" x14ac:dyDescent="0.25">
      <c r="L216969" s="472"/>
      <c r="M216969" s="472"/>
    </row>
    <row r="216970" spans="12:13" x14ac:dyDescent="0.25">
      <c r="L216970" s="472"/>
      <c r="M216970" s="472"/>
    </row>
    <row r="216971" spans="12:13" x14ac:dyDescent="0.25">
      <c r="L216971" s="472"/>
      <c r="M216971" s="472"/>
    </row>
    <row r="217043" spans="12:13" x14ac:dyDescent="0.25">
      <c r="L217043" s="472"/>
      <c r="M217043" s="472"/>
    </row>
    <row r="217044" spans="12:13" x14ac:dyDescent="0.25">
      <c r="L217044" s="472"/>
      <c r="M217044" s="472"/>
    </row>
    <row r="217045" spans="12:13" x14ac:dyDescent="0.25">
      <c r="L217045" s="472"/>
      <c r="M217045" s="472"/>
    </row>
    <row r="217117" spans="12:13" x14ac:dyDescent="0.25">
      <c r="L217117" s="472"/>
      <c r="M217117" s="472"/>
    </row>
    <row r="217118" spans="12:13" x14ac:dyDescent="0.25">
      <c r="L217118" s="472"/>
      <c r="M217118" s="472"/>
    </row>
    <row r="217119" spans="12:13" x14ac:dyDescent="0.25">
      <c r="L217119" s="472"/>
      <c r="M217119" s="472"/>
    </row>
    <row r="217191" spans="12:13" x14ac:dyDescent="0.25">
      <c r="L217191" s="472"/>
      <c r="M217191" s="472"/>
    </row>
    <row r="217192" spans="12:13" x14ac:dyDescent="0.25">
      <c r="L217192" s="472"/>
      <c r="M217192" s="472"/>
    </row>
    <row r="217193" spans="12:13" x14ac:dyDescent="0.25">
      <c r="L217193" s="472"/>
      <c r="M217193" s="472"/>
    </row>
    <row r="217265" spans="12:13" x14ac:dyDescent="0.25">
      <c r="L217265" s="472"/>
      <c r="M217265" s="472"/>
    </row>
    <row r="217266" spans="12:13" x14ac:dyDescent="0.25">
      <c r="L217266" s="472"/>
      <c r="M217266" s="472"/>
    </row>
    <row r="217267" spans="12:13" x14ac:dyDescent="0.25">
      <c r="L217267" s="472"/>
      <c r="M217267" s="472"/>
    </row>
    <row r="217339" spans="12:13" x14ac:dyDescent="0.25">
      <c r="L217339" s="472"/>
      <c r="M217339" s="472"/>
    </row>
    <row r="217340" spans="12:13" x14ac:dyDescent="0.25">
      <c r="L217340" s="472"/>
      <c r="M217340" s="472"/>
    </row>
    <row r="217341" spans="12:13" x14ac:dyDescent="0.25">
      <c r="L217341" s="472"/>
      <c r="M217341" s="472"/>
    </row>
    <row r="217413" spans="12:13" x14ac:dyDescent="0.25">
      <c r="L217413" s="472"/>
      <c r="M217413" s="472"/>
    </row>
    <row r="217414" spans="12:13" x14ac:dyDescent="0.25">
      <c r="L217414" s="472"/>
      <c r="M217414" s="472"/>
    </row>
    <row r="217415" spans="12:13" x14ac:dyDescent="0.25">
      <c r="L217415" s="472"/>
      <c r="M217415" s="472"/>
    </row>
    <row r="217487" spans="12:13" x14ac:dyDescent="0.25">
      <c r="L217487" s="472"/>
      <c r="M217487" s="472"/>
    </row>
    <row r="217488" spans="12:13" x14ac:dyDescent="0.25">
      <c r="L217488" s="472"/>
      <c r="M217488" s="472"/>
    </row>
    <row r="217489" spans="12:13" x14ac:dyDescent="0.25">
      <c r="L217489" s="472"/>
      <c r="M217489" s="472"/>
    </row>
    <row r="217561" spans="12:13" x14ac:dyDescent="0.25">
      <c r="L217561" s="472"/>
      <c r="M217561" s="472"/>
    </row>
    <row r="217562" spans="12:13" x14ac:dyDescent="0.25">
      <c r="L217562" s="472"/>
      <c r="M217562" s="472"/>
    </row>
    <row r="217563" spans="12:13" x14ac:dyDescent="0.25">
      <c r="L217563" s="472"/>
      <c r="M217563" s="472"/>
    </row>
    <row r="217635" spans="12:13" x14ac:dyDescent="0.25">
      <c r="L217635" s="472"/>
      <c r="M217635" s="472"/>
    </row>
    <row r="217636" spans="12:13" x14ac:dyDescent="0.25">
      <c r="L217636" s="472"/>
      <c r="M217636" s="472"/>
    </row>
    <row r="217637" spans="12:13" x14ac:dyDescent="0.25">
      <c r="L217637" s="472"/>
      <c r="M217637" s="472"/>
    </row>
    <row r="217709" spans="12:13" x14ac:dyDescent="0.25">
      <c r="L217709" s="472"/>
      <c r="M217709" s="472"/>
    </row>
    <row r="217710" spans="12:13" x14ac:dyDescent="0.25">
      <c r="L217710" s="472"/>
      <c r="M217710" s="472"/>
    </row>
    <row r="217711" spans="12:13" x14ac:dyDescent="0.25">
      <c r="L217711" s="472"/>
      <c r="M217711" s="472"/>
    </row>
    <row r="217783" spans="12:13" x14ac:dyDescent="0.25">
      <c r="L217783" s="472"/>
      <c r="M217783" s="472"/>
    </row>
    <row r="217784" spans="12:13" x14ac:dyDescent="0.25">
      <c r="L217784" s="472"/>
      <c r="M217784" s="472"/>
    </row>
    <row r="217785" spans="12:13" x14ac:dyDescent="0.25">
      <c r="L217785" s="472"/>
      <c r="M217785" s="472"/>
    </row>
    <row r="217857" spans="12:13" x14ac:dyDescent="0.25">
      <c r="L217857" s="472"/>
      <c r="M217857" s="472"/>
    </row>
    <row r="217858" spans="12:13" x14ac:dyDescent="0.25">
      <c r="L217858" s="472"/>
      <c r="M217858" s="472"/>
    </row>
    <row r="217859" spans="12:13" x14ac:dyDescent="0.25">
      <c r="L217859" s="472"/>
      <c r="M217859" s="472"/>
    </row>
    <row r="217931" spans="12:13" x14ac:dyDescent="0.25">
      <c r="L217931" s="472"/>
      <c r="M217931" s="472"/>
    </row>
    <row r="217932" spans="12:13" x14ac:dyDescent="0.25">
      <c r="L217932" s="472"/>
      <c r="M217932" s="472"/>
    </row>
    <row r="217933" spans="12:13" x14ac:dyDescent="0.25">
      <c r="L217933" s="472"/>
      <c r="M217933" s="472"/>
    </row>
    <row r="218005" spans="12:13" x14ac:dyDescent="0.25">
      <c r="L218005" s="472"/>
      <c r="M218005" s="472"/>
    </row>
    <row r="218006" spans="12:13" x14ac:dyDescent="0.25">
      <c r="L218006" s="472"/>
      <c r="M218006" s="472"/>
    </row>
    <row r="218007" spans="12:13" x14ac:dyDescent="0.25">
      <c r="L218007" s="472"/>
      <c r="M218007" s="472"/>
    </row>
    <row r="218079" spans="12:13" x14ac:dyDescent="0.25">
      <c r="L218079" s="472"/>
      <c r="M218079" s="472"/>
    </row>
    <row r="218080" spans="12:13" x14ac:dyDescent="0.25">
      <c r="L218080" s="472"/>
      <c r="M218080" s="472"/>
    </row>
    <row r="218081" spans="12:13" x14ac:dyDescent="0.25">
      <c r="L218081" s="472"/>
      <c r="M218081" s="472"/>
    </row>
    <row r="218153" spans="12:13" x14ac:dyDescent="0.25">
      <c r="L218153" s="472"/>
      <c r="M218153" s="472"/>
    </row>
    <row r="218154" spans="12:13" x14ac:dyDescent="0.25">
      <c r="L218154" s="472"/>
      <c r="M218154" s="472"/>
    </row>
    <row r="218155" spans="12:13" x14ac:dyDescent="0.25">
      <c r="L218155" s="472"/>
      <c r="M218155" s="472"/>
    </row>
    <row r="218227" spans="12:13" x14ac:dyDescent="0.25">
      <c r="L218227" s="472"/>
      <c r="M218227" s="472"/>
    </row>
    <row r="218228" spans="12:13" x14ac:dyDescent="0.25">
      <c r="L218228" s="472"/>
      <c r="M218228" s="472"/>
    </row>
    <row r="218229" spans="12:13" x14ac:dyDescent="0.25">
      <c r="L218229" s="472"/>
      <c r="M218229" s="472"/>
    </row>
    <row r="218301" spans="12:13" x14ac:dyDescent="0.25">
      <c r="L218301" s="472"/>
      <c r="M218301" s="472"/>
    </row>
    <row r="218302" spans="12:13" x14ac:dyDescent="0.25">
      <c r="L218302" s="472"/>
      <c r="M218302" s="472"/>
    </row>
    <row r="218303" spans="12:13" x14ac:dyDescent="0.25">
      <c r="L218303" s="472"/>
      <c r="M218303" s="472"/>
    </row>
    <row r="218375" spans="12:13" x14ac:dyDescent="0.25">
      <c r="L218375" s="472"/>
      <c r="M218375" s="472"/>
    </row>
    <row r="218376" spans="12:13" x14ac:dyDescent="0.25">
      <c r="L218376" s="472"/>
      <c r="M218376" s="472"/>
    </row>
    <row r="218377" spans="12:13" x14ac:dyDescent="0.25">
      <c r="L218377" s="472"/>
      <c r="M218377" s="472"/>
    </row>
    <row r="218449" spans="12:13" x14ac:dyDescent="0.25">
      <c r="L218449" s="472"/>
      <c r="M218449" s="472"/>
    </row>
    <row r="218450" spans="12:13" x14ac:dyDescent="0.25">
      <c r="L218450" s="472"/>
      <c r="M218450" s="472"/>
    </row>
    <row r="218451" spans="12:13" x14ac:dyDescent="0.25">
      <c r="L218451" s="472"/>
      <c r="M218451" s="472"/>
    </row>
    <row r="218523" spans="12:13" x14ac:dyDescent="0.25">
      <c r="L218523" s="472"/>
      <c r="M218523" s="472"/>
    </row>
    <row r="218524" spans="12:13" x14ac:dyDescent="0.25">
      <c r="L218524" s="472"/>
      <c r="M218524" s="472"/>
    </row>
    <row r="218525" spans="12:13" x14ac:dyDescent="0.25">
      <c r="L218525" s="472"/>
      <c r="M218525" s="472"/>
    </row>
    <row r="218597" spans="12:13" x14ac:dyDescent="0.25">
      <c r="L218597" s="472"/>
      <c r="M218597" s="472"/>
    </row>
    <row r="218598" spans="12:13" x14ac:dyDescent="0.25">
      <c r="L218598" s="472"/>
      <c r="M218598" s="472"/>
    </row>
    <row r="218599" spans="12:13" x14ac:dyDescent="0.25">
      <c r="L218599" s="472"/>
      <c r="M218599" s="472"/>
    </row>
    <row r="218671" spans="12:13" x14ac:dyDescent="0.25">
      <c r="L218671" s="472"/>
      <c r="M218671" s="472"/>
    </row>
    <row r="218672" spans="12:13" x14ac:dyDescent="0.25">
      <c r="L218672" s="472"/>
      <c r="M218672" s="472"/>
    </row>
    <row r="218673" spans="12:13" x14ac:dyDescent="0.25">
      <c r="L218673" s="472"/>
      <c r="M218673" s="472"/>
    </row>
    <row r="218745" spans="12:13" x14ac:dyDescent="0.25">
      <c r="L218745" s="472"/>
      <c r="M218745" s="472"/>
    </row>
    <row r="218746" spans="12:13" x14ac:dyDescent="0.25">
      <c r="L218746" s="472"/>
      <c r="M218746" s="472"/>
    </row>
    <row r="218747" spans="12:13" x14ac:dyDescent="0.25">
      <c r="L218747" s="472"/>
      <c r="M218747" s="472"/>
    </row>
    <row r="218819" spans="12:13" x14ac:dyDescent="0.25">
      <c r="L218819" s="472"/>
      <c r="M218819" s="472"/>
    </row>
    <row r="218820" spans="12:13" x14ac:dyDescent="0.25">
      <c r="L218820" s="472"/>
      <c r="M218820" s="472"/>
    </row>
    <row r="218821" spans="12:13" x14ac:dyDescent="0.25">
      <c r="L218821" s="472"/>
      <c r="M218821" s="472"/>
    </row>
    <row r="218893" spans="12:13" x14ac:dyDescent="0.25">
      <c r="L218893" s="472"/>
      <c r="M218893" s="472"/>
    </row>
    <row r="218894" spans="12:13" x14ac:dyDescent="0.25">
      <c r="L218894" s="472"/>
      <c r="M218894" s="472"/>
    </row>
    <row r="218895" spans="12:13" x14ac:dyDescent="0.25">
      <c r="L218895" s="472"/>
      <c r="M218895" s="472"/>
    </row>
    <row r="218967" spans="12:13" x14ac:dyDescent="0.25">
      <c r="L218967" s="472"/>
      <c r="M218967" s="472"/>
    </row>
    <row r="218968" spans="12:13" x14ac:dyDescent="0.25">
      <c r="L218968" s="472"/>
      <c r="M218968" s="472"/>
    </row>
    <row r="218969" spans="12:13" x14ac:dyDescent="0.25">
      <c r="L218969" s="472"/>
      <c r="M218969" s="472"/>
    </row>
    <row r="219041" spans="12:13" x14ac:dyDescent="0.25">
      <c r="L219041" s="472"/>
      <c r="M219041" s="472"/>
    </row>
    <row r="219042" spans="12:13" x14ac:dyDescent="0.25">
      <c r="L219042" s="472"/>
      <c r="M219042" s="472"/>
    </row>
    <row r="219043" spans="12:13" x14ac:dyDescent="0.25">
      <c r="L219043" s="472"/>
      <c r="M219043" s="472"/>
    </row>
    <row r="219115" spans="12:13" x14ac:dyDescent="0.25">
      <c r="L219115" s="472"/>
      <c r="M219115" s="472"/>
    </row>
    <row r="219116" spans="12:13" x14ac:dyDescent="0.25">
      <c r="L219116" s="472"/>
      <c r="M219116" s="472"/>
    </row>
    <row r="219117" spans="12:13" x14ac:dyDescent="0.25">
      <c r="L219117" s="472"/>
      <c r="M219117" s="472"/>
    </row>
    <row r="219189" spans="12:13" x14ac:dyDescent="0.25">
      <c r="L219189" s="472"/>
      <c r="M219189" s="472"/>
    </row>
    <row r="219190" spans="12:13" x14ac:dyDescent="0.25">
      <c r="L219190" s="472"/>
      <c r="M219190" s="472"/>
    </row>
    <row r="219191" spans="12:13" x14ac:dyDescent="0.25">
      <c r="L219191" s="472"/>
      <c r="M219191" s="472"/>
    </row>
    <row r="219263" spans="12:13" x14ac:dyDescent="0.25">
      <c r="L219263" s="472"/>
      <c r="M219263" s="472"/>
    </row>
    <row r="219264" spans="12:13" x14ac:dyDescent="0.25">
      <c r="L219264" s="472"/>
      <c r="M219264" s="472"/>
    </row>
    <row r="219265" spans="12:13" x14ac:dyDescent="0.25">
      <c r="L219265" s="472"/>
      <c r="M219265" s="472"/>
    </row>
    <row r="219337" spans="12:13" x14ac:dyDescent="0.25">
      <c r="L219337" s="472"/>
      <c r="M219337" s="472"/>
    </row>
    <row r="219338" spans="12:13" x14ac:dyDescent="0.25">
      <c r="L219338" s="472"/>
      <c r="M219338" s="472"/>
    </row>
    <row r="219339" spans="12:13" x14ac:dyDescent="0.25">
      <c r="L219339" s="472"/>
      <c r="M219339" s="472"/>
    </row>
    <row r="219411" spans="12:13" x14ac:dyDescent="0.25">
      <c r="L219411" s="472"/>
      <c r="M219411" s="472"/>
    </row>
    <row r="219412" spans="12:13" x14ac:dyDescent="0.25">
      <c r="L219412" s="472"/>
      <c r="M219412" s="472"/>
    </row>
    <row r="219413" spans="12:13" x14ac:dyDescent="0.25">
      <c r="L219413" s="472"/>
      <c r="M219413" s="472"/>
    </row>
    <row r="219485" spans="12:13" x14ac:dyDescent="0.25">
      <c r="L219485" s="472"/>
      <c r="M219485" s="472"/>
    </row>
    <row r="219486" spans="12:13" x14ac:dyDescent="0.25">
      <c r="L219486" s="472"/>
      <c r="M219486" s="472"/>
    </row>
    <row r="219487" spans="12:13" x14ac:dyDescent="0.25">
      <c r="L219487" s="472"/>
      <c r="M219487" s="472"/>
    </row>
    <row r="219559" spans="12:13" x14ac:dyDescent="0.25">
      <c r="L219559" s="472"/>
      <c r="M219559" s="472"/>
    </row>
    <row r="219560" spans="12:13" x14ac:dyDescent="0.25">
      <c r="L219560" s="472"/>
      <c r="M219560" s="472"/>
    </row>
    <row r="219561" spans="12:13" x14ac:dyDescent="0.25">
      <c r="L219561" s="472"/>
      <c r="M219561" s="472"/>
    </row>
    <row r="219633" spans="12:13" x14ac:dyDescent="0.25">
      <c r="L219633" s="472"/>
      <c r="M219633" s="472"/>
    </row>
    <row r="219634" spans="12:13" x14ac:dyDescent="0.25">
      <c r="L219634" s="472"/>
      <c r="M219634" s="472"/>
    </row>
    <row r="219635" spans="12:13" x14ac:dyDescent="0.25">
      <c r="L219635" s="472"/>
      <c r="M219635" s="472"/>
    </row>
    <row r="219707" spans="12:13" x14ac:dyDescent="0.25">
      <c r="L219707" s="472"/>
      <c r="M219707" s="472"/>
    </row>
    <row r="219708" spans="12:13" x14ac:dyDescent="0.25">
      <c r="L219708" s="472"/>
      <c r="M219708" s="472"/>
    </row>
    <row r="219709" spans="12:13" x14ac:dyDescent="0.25">
      <c r="L219709" s="472"/>
      <c r="M219709" s="472"/>
    </row>
    <row r="219781" spans="12:13" x14ac:dyDescent="0.25">
      <c r="L219781" s="472"/>
      <c r="M219781" s="472"/>
    </row>
    <row r="219782" spans="12:13" x14ac:dyDescent="0.25">
      <c r="L219782" s="472"/>
      <c r="M219782" s="472"/>
    </row>
    <row r="219783" spans="12:13" x14ac:dyDescent="0.25">
      <c r="L219783" s="472"/>
      <c r="M219783" s="472"/>
    </row>
    <row r="219855" spans="12:13" x14ac:dyDescent="0.25">
      <c r="L219855" s="472"/>
      <c r="M219855" s="472"/>
    </row>
    <row r="219856" spans="12:13" x14ac:dyDescent="0.25">
      <c r="L219856" s="472"/>
      <c r="M219856" s="472"/>
    </row>
    <row r="219857" spans="12:13" x14ac:dyDescent="0.25">
      <c r="L219857" s="472"/>
      <c r="M219857" s="472"/>
    </row>
    <row r="219929" spans="12:13" x14ac:dyDescent="0.25">
      <c r="L219929" s="472"/>
      <c r="M219929" s="472"/>
    </row>
    <row r="219930" spans="12:13" x14ac:dyDescent="0.25">
      <c r="L219930" s="472"/>
      <c r="M219930" s="472"/>
    </row>
    <row r="219931" spans="12:13" x14ac:dyDescent="0.25">
      <c r="L219931" s="472"/>
      <c r="M219931" s="472"/>
    </row>
    <row r="220003" spans="12:13" x14ac:dyDescent="0.25">
      <c r="L220003" s="472"/>
      <c r="M220003" s="472"/>
    </row>
    <row r="220004" spans="12:13" x14ac:dyDescent="0.25">
      <c r="L220004" s="472"/>
      <c r="M220004" s="472"/>
    </row>
    <row r="220005" spans="12:13" x14ac:dyDescent="0.25">
      <c r="L220005" s="472"/>
      <c r="M220005" s="472"/>
    </row>
    <row r="220077" spans="12:13" x14ac:dyDescent="0.25">
      <c r="L220077" s="472"/>
      <c r="M220077" s="472"/>
    </row>
    <row r="220078" spans="12:13" x14ac:dyDescent="0.25">
      <c r="L220078" s="472"/>
      <c r="M220078" s="472"/>
    </row>
    <row r="220079" spans="12:13" x14ac:dyDescent="0.25">
      <c r="L220079" s="472"/>
      <c r="M220079" s="472"/>
    </row>
    <row r="220151" spans="12:13" x14ac:dyDescent="0.25">
      <c r="L220151" s="472"/>
      <c r="M220151" s="472"/>
    </row>
    <row r="220152" spans="12:13" x14ac:dyDescent="0.25">
      <c r="L220152" s="472"/>
      <c r="M220152" s="472"/>
    </row>
    <row r="220153" spans="12:13" x14ac:dyDescent="0.25">
      <c r="L220153" s="472"/>
      <c r="M220153" s="472"/>
    </row>
    <row r="220225" spans="12:13" x14ac:dyDescent="0.25">
      <c r="L220225" s="472"/>
      <c r="M220225" s="472"/>
    </row>
    <row r="220226" spans="12:13" x14ac:dyDescent="0.25">
      <c r="L220226" s="472"/>
      <c r="M220226" s="472"/>
    </row>
    <row r="220227" spans="12:13" x14ac:dyDescent="0.25">
      <c r="L220227" s="472"/>
      <c r="M220227" s="472"/>
    </row>
    <row r="220299" spans="12:13" x14ac:dyDescent="0.25">
      <c r="L220299" s="472"/>
      <c r="M220299" s="472"/>
    </row>
    <row r="220300" spans="12:13" x14ac:dyDescent="0.25">
      <c r="L220300" s="472"/>
      <c r="M220300" s="472"/>
    </row>
    <row r="220301" spans="12:13" x14ac:dyDescent="0.25">
      <c r="L220301" s="472"/>
      <c r="M220301" s="472"/>
    </row>
    <row r="220373" spans="12:13" x14ac:dyDescent="0.25">
      <c r="L220373" s="472"/>
      <c r="M220373" s="472"/>
    </row>
    <row r="220374" spans="12:13" x14ac:dyDescent="0.25">
      <c r="L220374" s="472"/>
      <c r="M220374" s="472"/>
    </row>
    <row r="220375" spans="12:13" x14ac:dyDescent="0.25">
      <c r="L220375" s="472"/>
      <c r="M220375" s="472"/>
    </row>
    <row r="220447" spans="12:13" x14ac:dyDescent="0.25">
      <c r="L220447" s="472"/>
      <c r="M220447" s="472"/>
    </row>
    <row r="220448" spans="12:13" x14ac:dyDescent="0.25">
      <c r="L220448" s="472"/>
      <c r="M220448" s="472"/>
    </row>
    <row r="220449" spans="12:13" x14ac:dyDescent="0.25">
      <c r="L220449" s="472"/>
      <c r="M220449" s="472"/>
    </row>
    <row r="220521" spans="12:13" x14ac:dyDescent="0.25">
      <c r="L220521" s="472"/>
      <c r="M220521" s="472"/>
    </row>
    <row r="220522" spans="12:13" x14ac:dyDescent="0.25">
      <c r="L220522" s="472"/>
      <c r="M220522" s="472"/>
    </row>
    <row r="220523" spans="12:13" x14ac:dyDescent="0.25">
      <c r="L220523" s="472"/>
      <c r="M220523" s="472"/>
    </row>
    <row r="220595" spans="12:13" x14ac:dyDescent="0.25">
      <c r="L220595" s="472"/>
      <c r="M220595" s="472"/>
    </row>
    <row r="220596" spans="12:13" x14ac:dyDescent="0.25">
      <c r="L220596" s="472"/>
      <c r="M220596" s="472"/>
    </row>
    <row r="220597" spans="12:13" x14ac:dyDescent="0.25">
      <c r="L220597" s="472"/>
      <c r="M220597" s="472"/>
    </row>
    <row r="220669" spans="12:13" x14ac:dyDescent="0.25">
      <c r="L220669" s="472"/>
      <c r="M220669" s="472"/>
    </row>
    <row r="220670" spans="12:13" x14ac:dyDescent="0.25">
      <c r="L220670" s="472"/>
      <c r="M220670" s="472"/>
    </row>
    <row r="220671" spans="12:13" x14ac:dyDescent="0.25">
      <c r="L220671" s="472"/>
      <c r="M220671" s="472"/>
    </row>
    <row r="220743" spans="12:13" x14ac:dyDescent="0.25">
      <c r="L220743" s="472"/>
      <c r="M220743" s="472"/>
    </row>
    <row r="220744" spans="12:13" x14ac:dyDescent="0.25">
      <c r="L220744" s="472"/>
      <c r="M220744" s="472"/>
    </row>
    <row r="220745" spans="12:13" x14ac:dyDescent="0.25">
      <c r="L220745" s="472"/>
      <c r="M220745" s="472"/>
    </row>
    <row r="220817" spans="12:13" x14ac:dyDescent="0.25">
      <c r="L220817" s="472"/>
      <c r="M220817" s="472"/>
    </row>
    <row r="220818" spans="12:13" x14ac:dyDescent="0.25">
      <c r="L220818" s="472"/>
      <c r="M220818" s="472"/>
    </row>
    <row r="220819" spans="12:13" x14ac:dyDescent="0.25">
      <c r="L220819" s="472"/>
      <c r="M220819" s="472"/>
    </row>
    <row r="220891" spans="12:13" x14ac:dyDescent="0.25">
      <c r="L220891" s="472"/>
      <c r="M220891" s="472"/>
    </row>
    <row r="220892" spans="12:13" x14ac:dyDescent="0.25">
      <c r="L220892" s="472"/>
      <c r="M220892" s="472"/>
    </row>
    <row r="220893" spans="12:13" x14ac:dyDescent="0.25">
      <c r="L220893" s="472"/>
      <c r="M220893" s="472"/>
    </row>
    <row r="220965" spans="12:13" x14ac:dyDescent="0.25">
      <c r="L220965" s="472"/>
      <c r="M220965" s="472"/>
    </row>
    <row r="220966" spans="12:13" x14ac:dyDescent="0.25">
      <c r="L220966" s="472"/>
      <c r="M220966" s="472"/>
    </row>
    <row r="220967" spans="12:13" x14ac:dyDescent="0.25">
      <c r="L220967" s="472"/>
      <c r="M220967" s="472"/>
    </row>
    <row r="221039" spans="12:13" x14ac:dyDescent="0.25">
      <c r="L221039" s="472"/>
      <c r="M221039" s="472"/>
    </row>
    <row r="221040" spans="12:13" x14ac:dyDescent="0.25">
      <c r="L221040" s="472"/>
      <c r="M221040" s="472"/>
    </row>
    <row r="221041" spans="12:13" x14ac:dyDescent="0.25">
      <c r="L221041" s="472"/>
      <c r="M221041" s="472"/>
    </row>
    <row r="221113" spans="12:13" x14ac:dyDescent="0.25">
      <c r="L221113" s="472"/>
      <c r="M221113" s="472"/>
    </row>
    <row r="221114" spans="12:13" x14ac:dyDescent="0.25">
      <c r="L221114" s="472"/>
      <c r="M221114" s="472"/>
    </row>
    <row r="221115" spans="12:13" x14ac:dyDescent="0.25">
      <c r="L221115" s="472"/>
      <c r="M221115" s="472"/>
    </row>
    <row r="221187" spans="12:13" x14ac:dyDescent="0.25">
      <c r="L221187" s="472"/>
      <c r="M221187" s="472"/>
    </row>
    <row r="221188" spans="12:13" x14ac:dyDescent="0.25">
      <c r="L221188" s="472"/>
      <c r="M221188" s="472"/>
    </row>
    <row r="221189" spans="12:13" x14ac:dyDescent="0.25">
      <c r="L221189" s="472"/>
      <c r="M221189" s="472"/>
    </row>
    <row r="221261" spans="12:13" x14ac:dyDescent="0.25">
      <c r="L221261" s="472"/>
      <c r="M221261" s="472"/>
    </row>
    <row r="221262" spans="12:13" x14ac:dyDescent="0.25">
      <c r="L221262" s="472"/>
      <c r="M221262" s="472"/>
    </row>
    <row r="221263" spans="12:13" x14ac:dyDescent="0.25">
      <c r="L221263" s="472"/>
      <c r="M221263" s="472"/>
    </row>
    <row r="221335" spans="12:13" x14ac:dyDescent="0.25">
      <c r="L221335" s="472"/>
      <c r="M221335" s="472"/>
    </row>
    <row r="221336" spans="12:13" x14ac:dyDescent="0.25">
      <c r="L221336" s="472"/>
      <c r="M221336" s="472"/>
    </row>
    <row r="221337" spans="12:13" x14ac:dyDescent="0.25">
      <c r="L221337" s="472"/>
      <c r="M221337" s="472"/>
    </row>
    <row r="221409" spans="12:13" x14ac:dyDescent="0.25">
      <c r="L221409" s="472"/>
      <c r="M221409" s="472"/>
    </row>
    <row r="221410" spans="12:13" x14ac:dyDescent="0.25">
      <c r="L221410" s="472"/>
      <c r="M221410" s="472"/>
    </row>
    <row r="221411" spans="12:13" x14ac:dyDescent="0.25">
      <c r="L221411" s="472"/>
      <c r="M221411" s="472"/>
    </row>
    <row r="221483" spans="12:13" x14ac:dyDescent="0.25">
      <c r="L221483" s="472"/>
      <c r="M221483" s="472"/>
    </row>
    <row r="221484" spans="12:13" x14ac:dyDescent="0.25">
      <c r="L221484" s="472"/>
      <c r="M221484" s="472"/>
    </row>
    <row r="221485" spans="12:13" x14ac:dyDescent="0.25">
      <c r="L221485" s="472"/>
      <c r="M221485" s="472"/>
    </row>
    <row r="221557" spans="12:13" x14ac:dyDescent="0.25">
      <c r="L221557" s="472"/>
      <c r="M221557" s="472"/>
    </row>
    <row r="221558" spans="12:13" x14ac:dyDescent="0.25">
      <c r="L221558" s="472"/>
      <c r="M221558" s="472"/>
    </row>
    <row r="221559" spans="12:13" x14ac:dyDescent="0.25">
      <c r="L221559" s="472"/>
      <c r="M221559" s="472"/>
    </row>
    <row r="221631" spans="12:13" x14ac:dyDescent="0.25">
      <c r="L221631" s="472"/>
      <c r="M221631" s="472"/>
    </row>
    <row r="221632" spans="12:13" x14ac:dyDescent="0.25">
      <c r="L221632" s="472"/>
      <c r="M221632" s="472"/>
    </row>
    <row r="221633" spans="12:13" x14ac:dyDescent="0.25">
      <c r="L221633" s="472"/>
      <c r="M221633" s="472"/>
    </row>
    <row r="221705" spans="12:13" x14ac:dyDescent="0.25">
      <c r="L221705" s="472"/>
      <c r="M221705" s="472"/>
    </row>
    <row r="221706" spans="12:13" x14ac:dyDescent="0.25">
      <c r="L221706" s="472"/>
      <c r="M221706" s="472"/>
    </row>
    <row r="221707" spans="12:13" x14ac:dyDescent="0.25">
      <c r="L221707" s="472"/>
      <c r="M221707" s="472"/>
    </row>
    <row r="221779" spans="12:13" x14ac:dyDescent="0.25">
      <c r="L221779" s="472"/>
      <c r="M221779" s="472"/>
    </row>
    <row r="221780" spans="12:13" x14ac:dyDescent="0.25">
      <c r="L221780" s="472"/>
      <c r="M221780" s="472"/>
    </row>
    <row r="221781" spans="12:13" x14ac:dyDescent="0.25">
      <c r="L221781" s="472"/>
      <c r="M221781" s="472"/>
    </row>
    <row r="221853" spans="12:13" x14ac:dyDescent="0.25">
      <c r="L221853" s="472"/>
      <c r="M221853" s="472"/>
    </row>
    <row r="221854" spans="12:13" x14ac:dyDescent="0.25">
      <c r="L221854" s="472"/>
      <c r="M221854" s="472"/>
    </row>
    <row r="221855" spans="12:13" x14ac:dyDescent="0.25">
      <c r="L221855" s="472"/>
      <c r="M221855" s="472"/>
    </row>
    <row r="221927" spans="12:13" x14ac:dyDescent="0.25">
      <c r="L221927" s="472"/>
      <c r="M221927" s="472"/>
    </row>
    <row r="221928" spans="12:13" x14ac:dyDescent="0.25">
      <c r="L221928" s="472"/>
      <c r="M221928" s="472"/>
    </row>
    <row r="221929" spans="12:13" x14ac:dyDescent="0.25">
      <c r="L221929" s="472"/>
      <c r="M221929" s="472"/>
    </row>
    <row r="222001" spans="12:13" x14ac:dyDescent="0.25">
      <c r="L222001" s="472"/>
      <c r="M222001" s="472"/>
    </row>
    <row r="222002" spans="12:13" x14ac:dyDescent="0.25">
      <c r="L222002" s="472"/>
      <c r="M222002" s="472"/>
    </row>
    <row r="222003" spans="12:13" x14ac:dyDescent="0.25">
      <c r="L222003" s="472"/>
      <c r="M222003" s="472"/>
    </row>
    <row r="222075" spans="12:13" x14ac:dyDescent="0.25">
      <c r="L222075" s="472"/>
      <c r="M222075" s="472"/>
    </row>
    <row r="222076" spans="12:13" x14ac:dyDescent="0.25">
      <c r="L222076" s="472"/>
      <c r="M222076" s="472"/>
    </row>
    <row r="222077" spans="12:13" x14ac:dyDescent="0.25">
      <c r="L222077" s="472"/>
      <c r="M222077" s="472"/>
    </row>
    <row r="222149" spans="12:13" x14ac:dyDescent="0.25">
      <c r="L222149" s="472"/>
      <c r="M222149" s="472"/>
    </row>
    <row r="222150" spans="12:13" x14ac:dyDescent="0.25">
      <c r="L222150" s="472"/>
      <c r="M222150" s="472"/>
    </row>
    <row r="222151" spans="12:13" x14ac:dyDescent="0.25">
      <c r="L222151" s="472"/>
      <c r="M222151" s="472"/>
    </row>
    <row r="222223" spans="12:13" x14ac:dyDescent="0.25">
      <c r="L222223" s="472"/>
      <c r="M222223" s="472"/>
    </row>
    <row r="222224" spans="12:13" x14ac:dyDescent="0.25">
      <c r="L222224" s="472"/>
      <c r="M222224" s="472"/>
    </row>
    <row r="222225" spans="12:13" x14ac:dyDescent="0.25">
      <c r="L222225" s="472"/>
      <c r="M222225" s="472"/>
    </row>
    <row r="222297" spans="12:13" x14ac:dyDescent="0.25">
      <c r="L222297" s="472"/>
      <c r="M222297" s="472"/>
    </row>
    <row r="222298" spans="12:13" x14ac:dyDescent="0.25">
      <c r="L222298" s="472"/>
      <c r="M222298" s="472"/>
    </row>
    <row r="222299" spans="12:13" x14ac:dyDescent="0.25">
      <c r="L222299" s="472"/>
      <c r="M222299" s="472"/>
    </row>
    <row r="222371" spans="12:13" x14ac:dyDescent="0.25">
      <c r="L222371" s="472"/>
      <c r="M222371" s="472"/>
    </row>
    <row r="222372" spans="12:13" x14ac:dyDescent="0.25">
      <c r="L222372" s="472"/>
      <c r="M222372" s="472"/>
    </row>
    <row r="222373" spans="12:13" x14ac:dyDescent="0.25">
      <c r="L222373" s="472"/>
      <c r="M222373" s="472"/>
    </row>
    <row r="222445" spans="12:13" x14ac:dyDescent="0.25">
      <c r="L222445" s="472"/>
      <c r="M222445" s="472"/>
    </row>
    <row r="222446" spans="12:13" x14ac:dyDescent="0.25">
      <c r="L222446" s="472"/>
      <c r="M222446" s="472"/>
    </row>
    <row r="222447" spans="12:13" x14ac:dyDescent="0.25">
      <c r="L222447" s="472"/>
      <c r="M222447" s="472"/>
    </row>
    <row r="222519" spans="12:13" x14ac:dyDescent="0.25">
      <c r="L222519" s="472"/>
      <c r="M222519" s="472"/>
    </row>
    <row r="222520" spans="12:13" x14ac:dyDescent="0.25">
      <c r="L222520" s="472"/>
      <c r="M222520" s="472"/>
    </row>
    <row r="222521" spans="12:13" x14ac:dyDescent="0.25">
      <c r="L222521" s="472"/>
      <c r="M222521" s="472"/>
    </row>
    <row r="222593" spans="12:13" x14ac:dyDescent="0.25">
      <c r="L222593" s="472"/>
      <c r="M222593" s="472"/>
    </row>
    <row r="222594" spans="12:13" x14ac:dyDescent="0.25">
      <c r="L222594" s="472"/>
      <c r="M222594" s="472"/>
    </row>
    <row r="222595" spans="12:13" x14ac:dyDescent="0.25">
      <c r="L222595" s="472"/>
      <c r="M222595" s="472"/>
    </row>
    <row r="222667" spans="12:13" x14ac:dyDescent="0.25">
      <c r="L222667" s="472"/>
      <c r="M222667" s="472"/>
    </row>
    <row r="222668" spans="12:13" x14ac:dyDescent="0.25">
      <c r="L222668" s="472"/>
      <c r="M222668" s="472"/>
    </row>
    <row r="222669" spans="12:13" x14ac:dyDescent="0.25">
      <c r="L222669" s="472"/>
      <c r="M222669" s="472"/>
    </row>
    <row r="222741" spans="12:13" x14ac:dyDescent="0.25">
      <c r="L222741" s="472"/>
      <c r="M222741" s="472"/>
    </row>
    <row r="222742" spans="12:13" x14ac:dyDescent="0.25">
      <c r="L222742" s="472"/>
      <c r="M222742" s="472"/>
    </row>
    <row r="222743" spans="12:13" x14ac:dyDescent="0.25">
      <c r="L222743" s="472"/>
      <c r="M222743" s="472"/>
    </row>
    <row r="222815" spans="12:13" x14ac:dyDescent="0.25">
      <c r="L222815" s="472"/>
      <c r="M222815" s="472"/>
    </row>
    <row r="222816" spans="12:13" x14ac:dyDescent="0.25">
      <c r="L222816" s="472"/>
      <c r="M222816" s="472"/>
    </row>
    <row r="222817" spans="12:13" x14ac:dyDescent="0.25">
      <c r="L222817" s="472"/>
      <c r="M222817" s="472"/>
    </row>
    <row r="222889" spans="12:13" x14ac:dyDescent="0.25">
      <c r="L222889" s="472"/>
      <c r="M222889" s="472"/>
    </row>
    <row r="222890" spans="12:13" x14ac:dyDescent="0.25">
      <c r="L222890" s="472"/>
      <c r="M222890" s="472"/>
    </row>
    <row r="222891" spans="12:13" x14ac:dyDescent="0.25">
      <c r="L222891" s="472"/>
      <c r="M222891" s="472"/>
    </row>
    <row r="222963" spans="12:13" x14ac:dyDescent="0.25">
      <c r="L222963" s="472"/>
      <c r="M222963" s="472"/>
    </row>
    <row r="222964" spans="12:13" x14ac:dyDescent="0.25">
      <c r="L222964" s="472"/>
      <c r="M222964" s="472"/>
    </row>
    <row r="222965" spans="12:13" x14ac:dyDescent="0.25">
      <c r="L222965" s="472"/>
      <c r="M222965" s="472"/>
    </row>
    <row r="223037" spans="12:13" x14ac:dyDescent="0.25">
      <c r="L223037" s="472"/>
      <c r="M223037" s="472"/>
    </row>
    <row r="223038" spans="12:13" x14ac:dyDescent="0.25">
      <c r="L223038" s="472"/>
      <c r="M223038" s="472"/>
    </row>
    <row r="223039" spans="12:13" x14ac:dyDescent="0.25">
      <c r="L223039" s="472"/>
      <c r="M223039" s="472"/>
    </row>
    <row r="223111" spans="12:13" x14ac:dyDescent="0.25">
      <c r="L223111" s="472"/>
      <c r="M223111" s="472"/>
    </row>
    <row r="223112" spans="12:13" x14ac:dyDescent="0.25">
      <c r="L223112" s="472"/>
      <c r="M223112" s="472"/>
    </row>
    <row r="223113" spans="12:13" x14ac:dyDescent="0.25">
      <c r="L223113" s="472"/>
      <c r="M223113" s="472"/>
    </row>
    <row r="223185" spans="12:13" x14ac:dyDescent="0.25">
      <c r="L223185" s="472"/>
      <c r="M223185" s="472"/>
    </row>
    <row r="223186" spans="12:13" x14ac:dyDescent="0.25">
      <c r="L223186" s="472"/>
      <c r="M223186" s="472"/>
    </row>
    <row r="223187" spans="12:13" x14ac:dyDescent="0.25">
      <c r="L223187" s="472"/>
      <c r="M223187" s="472"/>
    </row>
    <row r="223259" spans="12:13" x14ac:dyDescent="0.25">
      <c r="L223259" s="472"/>
      <c r="M223259" s="472"/>
    </row>
    <row r="223260" spans="12:13" x14ac:dyDescent="0.25">
      <c r="L223260" s="472"/>
      <c r="M223260" s="472"/>
    </row>
    <row r="223261" spans="12:13" x14ac:dyDescent="0.25">
      <c r="L223261" s="472"/>
      <c r="M223261" s="472"/>
    </row>
    <row r="223333" spans="12:13" x14ac:dyDescent="0.25">
      <c r="L223333" s="472"/>
      <c r="M223333" s="472"/>
    </row>
    <row r="223334" spans="12:13" x14ac:dyDescent="0.25">
      <c r="L223334" s="472"/>
      <c r="M223334" s="472"/>
    </row>
    <row r="223335" spans="12:13" x14ac:dyDescent="0.25">
      <c r="L223335" s="472"/>
      <c r="M223335" s="472"/>
    </row>
    <row r="223407" spans="12:13" x14ac:dyDescent="0.25">
      <c r="L223407" s="472"/>
      <c r="M223407" s="472"/>
    </row>
    <row r="223408" spans="12:13" x14ac:dyDescent="0.25">
      <c r="L223408" s="472"/>
      <c r="M223408" s="472"/>
    </row>
    <row r="223409" spans="12:13" x14ac:dyDescent="0.25">
      <c r="L223409" s="472"/>
      <c r="M223409" s="472"/>
    </row>
    <row r="223481" spans="12:13" x14ac:dyDescent="0.25">
      <c r="L223481" s="472"/>
      <c r="M223481" s="472"/>
    </row>
    <row r="223482" spans="12:13" x14ac:dyDescent="0.25">
      <c r="L223482" s="472"/>
      <c r="M223482" s="472"/>
    </row>
    <row r="223483" spans="12:13" x14ac:dyDescent="0.25">
      <c r="L223483" s="472"/>
      <c r="M223483" s="472"/>
    </row>
    <row r="223555" spans="12:13" x14ac:dyDescent="0.25">
      <c r="L223555" s="472"/>
      <c r="M223555" s="472"/>
    </row>
    <row r="223556" spans="12:13" x14ac:dyDescent="0.25">
      <c r="L223556" s="472"/>
      <c r="M223556" s="472"/>
    </row>
    <row r="223557" spans="12:13" x14ac:dyDescent="0.25">
      <c r="L223557" s="472"/>
      <c r="M223557" s="472"/>
    </row>
    <row r="223629" spans="12:13" x14ac:dyDescent="0.25">
      <c r="L223629" s="472"/>
      <c r="M223629" s="472"/>
    </row>
    <row r="223630" spans="12:13" x14ac:dyDescent="0.25">
      <c r="L223630" s="472"/>
      <c r="M223630" s="472"/>
    </row>
    <row r="223631" spans="12:13" x14ac:dyDescent="0.25">
      <c r="L223631" s="472"/>
      <c r="M223631" s="472"/>
    </row>
    <row r="223703" spans="12:13" x14ac:dyDescent="0.25">
      <c r="L223703" s="472"/>
      <c r="M223703" s="472"/>
    </row>
    <row r="223704" spans="12:13" x14ac:dyDescent="0.25">
      <c r="L223704" s="472"/>
      <c r="M223704" s="472"/>
    </row>
    <row r="223705" spans="12:13" x14ac:dyDescent="0.25">
      <c r="L223705" s="472"/>
      <c r="M223705" s="472"/>
    </row>
    <row r="223777" spans="12:13" x14ac:dyDescent="0.25">
      <c r="L223777" s="472"/>
      <c r="M223777" s="472"/>
    </row>
    <row r="223778" spans="12:13" x14ac:dyDescent="0.25">
      <c r="L223778" s="472"/>
      <c r="M223778" s="472"/>
    </row>
    <row r="223779" spans="12:13" x14ac:dyDescent="0.25">
      <c r="L223779" s="472"/>
      <c r="M223779" s="472"/>
    </row>
    <row r="223851" spans="12:13" x14ac:dyDescent="0.25">
      <c r="L223851" s="472"/>
      <c r="M223851" s="472"/>
    </row>
    <row r="223852" spans="12:13" x14ac:dyDescent="0.25">
      <c r="L223852" s="472"/>
      <c r="M223852" s="472"/>
    </row>
    <row r="223853" spans="12:13" x14ac:dyDescent="0.25">
      <c r="L223853" s="472"/>
      <c r="M223853" s="472"/>
    </row>
    <row r="223925" spans="12:13" x14ac:dyDescent="0.25">
      <c r="L223925" s="472"/>
      <c r="M223925" s="472"/>
    </row>
    <row r="223926" spans="12:13" x14ac:dyDescent="0.25">
      <c r="L223926" s="472"/>
      <c r="M223926" s="472"/>
    </row>
    <row r="223927" spans="12:13" x14ac:dyDescent="0.25">
      <c r="L223927" s="472"/>
      <c r="M223927" s="472"/>
    </row>
    <row r="223999" spans="12:13" x14ac:dyDescent="0.25">
      <c r="L223999" s="472"/>
      <c r="M223999" s="472"/>
    </row>
    <row r="224000" spans="12:13" x14ac:dyDescent="0.25">
      <c r="L224000" s="472"/>
      <c r="M224000" s="472"/>
    </row>
    <row r="224001" spans="12:13" x14ac:dyDescent="0.25">
      <c r="L224001" s="472"/>
      <c r="M224001" s="472"/>
    </row>
    <row r="224073" spans="12:13" x14ac:dyDescent="0.25">
      <c r="L224073" s="472"/>
      <c r="M224073" s="472"/>
    </row>
    <row r="224074" spans="12:13" x14ac:dyDescent="0.25">
      <c r="L224074" s="472"/>
      <c r="M224074" s="472"/>
    </row>
    <row r="224075" spans="12:13" x14ac:dyDescent="0.25">
      <c r="L224075" s="472"/>
      <c r="M224075" s="472"/>
    </row>
    <row r="224147" spans="12:13" x14ac:dyDescent="0.25">
      <c r="L224147" s="472"/>
      <c r="M224147" s="472"/>
    </row>
    <row r="224148" spans="12:13" x14ac:dyDescent="0.25">
      <c r="L224148" s="472"/>
      <c r="M224148" s="472"/>
    </row>
    <row r="224149" spans="12:13" x14ac:dyDescent="0.25">
      <c r="L224149" s="472"/>
      <c r="M224149" s="472"/>
    </row>
    <row r="224221" spans="12:13" x14ac:dyDescent="0.25">
      <c r="L224221" s="472"/>
      <c r="M224221" s="472"/>
    </row>
    <row r="224222" spans="12:13" x14ac:dyDescent="0.25">
      <c r="L224222" s="472"/>
      <c r="M224222" s="472"/>
    </row>
    <row r="224223" spans="12:13" x14ac:dyDescent="0.25">
      <c r="L224223" s="472"/>
      <c r="M224223" s="472"/>
    </row>
    <row r="224295" spans="12:13" x14ac:dyDescent="0.25">
      <c r="L224295" s="472"/>
      <c r="M224295" s="472"/>
    </row>
    <row r="224296" spans="12:13" x14ac:dyDescent="0.25">
      <c r="L224296" s="472"/>
      <c r="M224296" s="472"/>
    </row>
    <row r="224297" spans="12:13" x14ac:dyDescent="0.25">
      <c r="L224297" s="472"/>
      <c r="M224297" s="472"/>
    </row>
    <row r="224369" spans="12:13" x14ac:dyDescent="0.25">
      <c r="L224369" s="472"/>
      <c r="M224369" s="472"/>
    </row>
    <row r="224370" spans="12:13" x14ac:dyDescent="0.25">
      <c r="L224370" s="472"/>
      <c r="M224370" s="472"/>
    </row>
    <row r="224371" spans="12:13" x14ac:dyDescent="0.25">
      <c r="L224371" s="472"/>
      <c r="M224371" s="472"/>
    </row>
    <row r="224443" spans="12:13" x14ac:dyDescent="0.25">
      <c r="L224443" s="472"/>
      <c r="M224443" s="472"/>
    </row>
    <row r="224444" spans="12:13" x14ac:dyDescent="0.25">
      <c r="L224444" s="472"/>
      <c r="M224444" s="472"/>
    </row>
    <row r="224445" spans="12:13" x14ac:dyDescent="0.25">
      <c r="L224445" s="472"/>
      <c r="M224445" s="472"/>
    </row>
    <row r="224517" spans="12:13" x14ac:dyDescent="0.25">
      <c r="L224517" s="472"/>
      <c r="M224517" s="472"/>
    </row>
    <row r="224518" spans="12:13" x14ac:dyDescent="0.25">
      <c r="L224518" s="472"/>
      <c r="M224518" s="472"/>
    </row>
    <row r="224519" spans="12:13" x14ac:dyDescent="0.25">
      <c r="L224519" s="472"/>
      <c r="M224519" s="472"/>
    </row>
    <row r="224591" spans="12:13" x14ac:dyDescent="0.25">
      <c r="L224591" s="472"/>
      <c r="M224591" s="472"/>
    </row>
    <row r="224592" spans="12:13" x14ac:dyDescent="0.25">
      <c r="L224592" s="472"/>
      <c r="M224592" s="472"/>
    </row>
    <row r="224593" spans="12:13" x14ac:dyDescent="0.25">
      <c r="L224593" s="472"/>
      <c r="M224593" s="472"/>
    </row>
    <row r="224665" spans="12:13" x14ac:dyDescent="0.25">
      <c r="L224665" s="472"/>
      <c r="M224665" s="472"/>
    </row>
    <row r="224666" spans="12:13" x14ac:dyDescent="0.25">
      <c r="L224666" s="472"/>
      <c r="M224666" s="472"/>
    </row>
    <row r="224667" spans="12:13" x14ac:dyDescent="0.25">
      <c r="L224667" s="472"/>
      <c r="M224667" s="472"/>
    </row>
    <row r="224739" spans="12:13" x14ac:dyDescent="0.25">
      <c r="L224739" s="472"/>
      <c r="M224739" s="472"/>
    </row>
    <row r="224740" spans="12:13" x14ac:dyDescent="0.25">
      <c r="L224740" s="472"/>
      <c r="M224740" s="472"/>
    </row>
    <row r="224741" spans="12:13" x14ac:dyDescent="0.25">
      <c r="L224741" s="472"/>
      <c r="M224741" s="472"/>
    </row>
    <row r="224813" spans="12:13" x14ac:dyDescent="0.25">
      <c r="L224813" s="472"/>
      <c r="M224813" s="472"/>
    </row>
    <row r="224814" spans="12:13" x14ac:dyDescent="0.25">
      <c r="L224814" s="472"/>
      <c r="M224814" s="472"/>
    </row>
    <row r="224815" spans="12:13" x14ac:dyDescent="0.25">
      <c r="L224815" s="472"/>
      <c r="M224815" s="472"/>
    </row>
    <row r="224887" spans="12:13" x14ac:dyDescent="0.25">
      <c r="L224887" s="472"/>
      <c r="M224887" s="472"/>
    </row>
    <row r="224888" spans="12:13" x14ac:dyDescent="0.25">
      <c r="L224888" s="472"/>
      <c r="M224888" s="472"/>
    </row>
    <row r="224889" spans="12:13" x14ac:dyDescent="0.25">
      <c r="L224889" s="472"/>
      <c r="M224889" s="472"/>
    </row>
    <row r="224961" spans="12:13" x14ac:dyDescent="0.25">
      <c r="L224961" s="472"/>
      <c r="M224961" s="472"/>
    </row>
    <row r="224962" spans="12:13" x14ac:dyDescent="0.25">
      <c r="L224962" s="472"/>
      <c r="M224962" s="472"/>
    </row>
    <row r="224963" spans="12:13" x14ac:dyDescent="0.25">
      <c r="L224963" s="472"/>
      <c r="M224963" s="472"/>
    </row>
    <row r="225035" spans="12:13" x14ac:dyDescent="0.25">
      <c r="L225035" s="472"/>
      <c r="M225035" s="472"/>
    </row>
    <row r="225036" spans="12:13" x14ac:dyDescent="0.25">
      <c r="L225036" s="472"/>
      <c r="M225036" s="472"/>
    </row>
    <row r="225037" spans="12:13" x14ac:dyDescent="0.25">
      <c r="L225037" s="472"/>
      <c r="M225037" s="472"/>
    </row>
    <row r="225109" spans="12:13" x14ac:dyDescent="0.25">
      <c r="L225109" s="472"/>
      <c r="M225109" s="472"/>
    </row>
    <row r="225110" spans="12:13" x14ac:dyDescent="0.25">
      <c r="L225110" s="472"/>
      <c r="M225110" s="472"/>
    </row>
    <row r="225111" spans="12:13" x14ac:dyDescent="0.25">
      <c r="L225111" s="472"/>
      <c r="M225111" s="472"/>
    </row>
    <row r="225183" spans="12:13" x14ac:dyDescent="0.25">
      <c r="L225183" s="472"/>
      <c r="M225183" s="472"/>
    </row>
    <row r="225184" spans="12:13" x14ac:dyDescent="0.25">
      <c r="L225184" s="472"/>
      <c r="M225184" s="472"/>
    </row>
    <row r="225185" spans="12:13" x14ac:dyDescent="0.25">
      <c r="L225185" s="472"/>
      <c r="M225185" s="472"/>
    </row>
    <row r="225257" spans="12:13" x14ac:dyDescent="0.25">
      <c r="L225257" s="472"/>
      <c r="M225257" s="472"/>
    </row>
    <row r="225258" spans="12:13" x14ac:dyDescent="0.25">
      <c r="L225258" s="472"/>
      <c r="M225258" s="472"/>
    </row>
    <row r="225259" spans="12:13" x14ac:dyDescent="0.25">
      <c r="L225259" s="472"/>
      <c r="M225259" s="472"/>
    </row>
    <row r="225331" spans="12:13" x14ac:dyDescent="0.25">
      <c r="L225331" s="472"/>
      <c r="M225331" s="472"/>
    </row>
    <row r="225332" spans="12:13" x14ac:dyDescent="0.25">
      <c r="L225332" s="472"/>
      <c r="M225332" s="472"/>
    </row>
    <row r="225333" spans="12:13" x14ac:dyDescent="0.25">
      <c r="L225333" s="472"/>
      <c r="M225333" s="472"/>
    </row>
    <row r="225405" spans="12:13" x14ac:dyDescent="0.25">
      <c r="L225405" s="472"/>
      <c r="M225405" s="472"/>
    </row>
    <row r="225406" spans="12:13" x14ac:dyDescent="0.25">
      <c r="L225406" s="472"/>
      <c r="M225406" s="472"/>
    </row>
    <row r="225407" spans="12:13" x14ac:dyDescent="0.25">
      <c r="L225407" s="472"/>
      <c r="M225407" s="472"/>
    </row>
    <row r="225479" spans="12:13" x14ac:dyDescent="0.25">
      <c r="L225479" s="472"/>
      <c r="M225479" s="472"/>
    </row>
    <row r="225480" spans="12:13" x14ac:dyDescent="0.25">
      <c r="L225480" s="472"/>
      <c r="M225480" s="472"/>
    </row>
    <row r="225481" spans="12:13" x14ac:dyDescent="0.25">
      <c r="L225481" s="472"/>
      <c r="M225481" s="472"/>
    </row>
    <row r="225553" spans="12:13" x14ac:dyDescent="0.25">
      <c r="L225553" s="472"/>
      <c r="M225553" s="472"/>
    </row>
    <row r="225554" spans="12:13" x14ac:dyDescent="0.25">
      <c r="L225554" s="472"/>
      <c r="M225554" s="472"/>
    </row>
    <row r="225555" spans="12:13" x14ac:dyDescent="0.25">
      <c r="L225555" s="472"/>
      <c r="M225555" s="472"/>
    </row>
    <row r="225627" spans="12:13" x14ac:dyDescent="0.25">
      <c r="L225627" s="472"/>
      <c r="M225627" s="472"/>
    </row>
    <row r="225628" spans="12:13" x14ac:dyDescent="0.25">
      <c r="L225628" s="472"/>
      <c r="M225628" s="472"/>
    </row>
    <row r="225629" spans="12:13" x14ac:dyDescent="0.25">
      <c r="L225629" s="472"/>
      <c r="M225629" s="472"/>
    </row>
    <row r="225701" spans="12:13" x14ac:dyDescent="0.25">
      <c r="L225701" s="472"/>
      <c r="M225701" s="472"/>
    </row>
    <row r="225702" spans="12:13" x14ac:dyDescent="0.25">
      <c r="L225702" s="472"/>
      <c r="M225702" s="472"/>
    </row>
    <row r="225703" spans="12:13" x14ac:dyDescent="0.25">
      <c r="L225703" s="472"/>
      <c r="M225703" s="472"/>
    </row>
    <row r="225775" spans="12:13" x14ac:dyDescent="0.25">
      <c r="L225775" s="472"/>
      <c r="M225775" s="472"/>
    </row>
    <row r="225776" spans="12:13" x14ac:dyDescent="0.25">
      <c r="L225776" s="472"/>
      <c r="M225776" s="472"/>
    </row>
    <row r="225777" spans="12:13" x14ac:dyDescent="0.25">
      <c r="L225777" s="472"/>
      <c r="M225777" s="472"/>
    </row>
    <row r="225849" spans="12:13" x14ac:dyDescent="0.25">
      <c r="L225849" s="472"/>
      <c r="M225849" s="472"/>
    </row>
    <row r="225850" spans="12:13" x14ac:dyDescent="0.25">
      <c r="L225850" s="472"/>
      <c r="M225850" s="472"/>
    </row>
    <row r="225851" spans="12:13" x14ac:dyDescent="0.25">
      <c r="L225851" s="472"/>
      <c r="M225851" s="472"/>
    </row>
    <row r="225923" spans="12:13" x14ac:dyDescent="0.25">
      <c r="L225923" s="472"/>
      <c r="M225923" s="472"/>
    </row>
    <row r="225924" spans="12:13" x14ac:dyDescent="0.25">
      <c r="L225924" s="472"/>
      <c r="M225924" s="472"/>
    </row>
    <row r="225925" spans="12:13" x14ac:dyDescent="0.25">
      <c r="L225925" s="472"/>
      <c r="M225925" s="472"/>
    </row>
    <row r="225997" spans="12:13" x14ac:dyDescent="0.25">
      <c r="L225997" s="472"/>
      <c r="M225997" s="472"/>
    </row>
    <row r="225998" spans="12:13" x14ac:dyDescent="0.25">
      <c r="L225998" s="472"/>
      <c r="M225998" s="472"/>
    </row>
    <row r="225999" spans="12:13" x14ac:dyDescent="0.25">
      <c r="L225999" s="472"/>
      <c r="M225999" s="472"/>
    </row>
    <row r="226071" spans="12:13" x14ac:dyDescent="0.25">
      <c r="L226071" s="472"/>
      <c r="M226071" s="472"/>
    </row>
    <row r="226072" spans="12:13" x14ac:dyDescent="0.25">
      <c r="L226072" s="472"/>
      <c r="M226072" s="472"/>
    </row>
    <row r="226073" spans="12:13" x14ac:dyDescent="0.25">
      <c r="L226073" s="472"/>
      <c r="M226073" s="472"/>
    </row>
    <row r="226145" spans="12:13" x14ac:dyDescent="0.25">
      <c r="L226145" s="472"/>
      <c r="M226145" s="472"/>
    </row>
    <row r="226146" spans="12:13" x14ac:dyDescent="0.25">
      <c r="L226146" s="472"/>
      <c r="M226146" s="472"/>
    </row>
    <row r="226147" spans="12:13" x14ac:dyDescent="0.25">
      <c r="L226147" s="472"/>
      <c r="M226147" s="472"/>
    </row>
    <row r="226219" spans="12:13" x14ac:dyDescent="0.25">
      <c r="L226219" s="472"/>
      <c r="M226219" s="472"/>
    </row>
    <row r="226220" spans="12:13" x14ac:dyDescent="0.25">
      <c r="L226220" s="472"/>
      <c r="M226220" s="472"/>
    </row>
    <row r="226221" spans="12:13" x14ac:dyDescent="0.25">
      <c r="L226221" s="472"/>
      <c r="M226221" s="472"/>
    </row>
    <row r="226293" spans="12:13" x14ac:dyDescent="0.25">
      <c r="L226293" s="472"/>
      <c r="M226293" s="472"/>
    </row>
    <row r="226294" spans="12:13" x14ac:dyDescent="0.25">
      <c r="L226294" s="472"/>
      <c r="M226294" s="472"/>
    </row>
    <row r="226295" spans="12:13" x14ac:dyDescent="0.25">
      <c r="L226295" s="472"/>
      <c r="M226295" s="472"/>
    </row>
    <row r="226367" spans="12:13" x14ac:dyDescent="0.25">
      <c r="L226367" s="472"/>
      <c r="M226367" s="472"/>
    </row>
    <row r="226368" spans="12:13" x14ac:dyDescent="0.25">
      <c r="L226368" s="472"/>
      <c r="M226368" s="472"/>
    </row>
    <row r="226369" spans="12:13" x14ac:dyDescent="0.25">
      <c r="L226369" s="472"/>
      <c r="M226369" s="472"/>
    </row>
    <row r="226441" spans="12:13" x14ac:dyDescent="0.25">
      <c r="L226441" s="472"/>
      <c r="M226441" s="472"/>
    </row>
    <row r="226442" spans="12:13" x14ac:dyDescent="0.25">
      <c r="L226442" s="472"/>
      <c r="M226442" s="472"/>
    </row>
    <row r="226443" spans="12:13" x14ac:dyDescent="0.25">
      <c r="L226443" s="472"/>
      <c r="M226443" s="472"/>
    </row>
    <row r="226515" spans="12:13" x14ac:dyDescent="0.25">
      <c r="L226515" s="472"/>
      <c r="M226515" s="472"/>
    </row>
    <row r="226516" spans="12:13" x14ac:dyDescent="0.25">
      <c r="L226516" s="472"/>
      <c r="M226516" s="472"/>
    </row>
    <row r="226517" spans="12:13" x14ac:dyDescent="0.25">
      <c r="L226517" s="472"/>
      <c r="M226517" s="472"/>
    </row>
    <row r="226589" spans="12:13" x14ac:dyDescent="0.25">
      <c r="L226589" s="472"/>
      <c r="M226589" s="472"/>
    </row>
    <row r="226590" spans="12:13" x14ac:dyDescent="0.25">
      <c r="L226590" s="472"/>
      <c r="M226590" s="472"/>
    </row>
    <row r="226591" spans="12:13" x14ac:dyDescent="0.25">
      <c r="L226591" s="472"/>
      <c r="M226591" s="472"/>
    </row>
    <row r="226663" spans="12:13" x14ac:dyDescent="0.25">
      <c r="L226663" s="472"/>
      <c r="M226663" s="472"/>
    </row>
    <row r="226664" spans="12:13" x14ac:dyDescent="0.25">
      <c r="L226664" s="472"/>
      <c r="M226664" s="472"/>
    </row>
    <row r="226665" spans="12:13" x14ac:dyDescent="0.25">
      <c r="L226665" s="472"/>
      <c r="M226665" s="472"/>
    </row>
    <row r="226737" spans="12:13" x14ac:dyDescent="0.25">
      <c r="L226737" s="472"/>
      <c r="M226737" s="472"/>
    </row>
    <row r="226738" spans="12:13" x14ac:dyDescent="0.25">
      <c r="L226738" s="472"/>
      <c r="M226738" s="472"/>
    </row>
    <row r="226739" spans="12:13" x14ac:dyDescent="0.25">
      <c r="L226739" s="472"/>
      <c r="M226739" s="472"/>
    </row>
    <row r="226811" spans="12:13" x14ac:dyDescent="0.25">
      <c r="L226811" s="472"/>
      <c r="M226811" s="472"/>
    </row>
    <row r="226812" spans="12:13" x14ac:dyDescent="0.25">
      <c r="L226812" s="472"/>
      <c r="M226812" s="472"/>
    </row>
    <row r="226813" spans="12:13" x14ac:dyDescent="0.25">
      <c r="L226813" s="472"/>
      <c r="M226813" s="472"/>
    </row>
    <row r="226885" spans="12:13" x14ac:dyDescent="0.25">
      <c r="L226885" s="472"/>
      <c r="M226885" s="472"/>
    </row>
    <row r="226886" spans="12:13" x14ac:dyDescent="0.25">
      <c r="L226886" s="472"/>
      <c r="M226886" s="472"/>
    </row>
    <row r="226887" spans="12:13" x14ac:dyDescent="0.25">
      <c r="L226887" s="472"/>
      <c r="M226887" s="472"/>
    </row>
    <row r="226959" spans="12:13" x14ac:dyDescent="0.25">
      <c r="L226959" s="472"/>
      <c r="M226959" s="472"/>
    </row>
    <row r="226960" spans="12:13" x14ac:dyDescent="0.25">
      <c r="L226960" s="472"/>
      <c r="M226960" s="472"/>
    </row>
    <row r="226961" spans="12:13" x14ac:dyDescent="0.25">
      <c r="L226961" s="472"/>
      <c r="M226961" s="472"/>
    </row>
    <row r="227033" spans="12:13" x14ac:dyDescent="0.25">
      <c r="L227033" s="472"/>
      <c r="M227033" s="472"/>
    </row>
    <row r="227034" spans="12:13" x14ac:dyDescent="0.25">
      <c r="L227034" s="472"/>
      <c r="M227034" s="472"/>
    </row>
    <row r="227035" spans="12:13" x14ac:dyDescent="0.25">
      <c r="L227035" s="472"/>
      <c r="M227035" s="472"/>
    </row>
    <row r="227107" spans="12:13" x14ac:dyDescent="0.25">
      <c r="L227107" s="472"/>
      <c r="M227107" s="472"/>
    </row>
    <row r="227108" spans="12:13" x14ac:dyDescent="0.25">
      <c r="L227108" s="472"/>
      <c r="M227108" s="472"/>
    </row>
    <row r="227109" spans="12:13" x14ac:dyDescent="0.25">
      <c r="L227109" s="472"/>
      <c r="M227109" s="472"/>
    </row>
    <row r="227181" spans="12:13" x14ac:dyDescent="0.25">
      <c r="L227181" s="472"/>
      <c r="M227181" s="472"/>
    </row>
    <row r="227182" spans="12:13" x14ac:dyDescent="0.25">
      <c r="L227182" s="472"/>
      <c r="M227182" s="472"/>
    </row>
    <row r="227183" spans="12:13" x14ac:dyDescent="0.25">
      <c r="L227183" s="472"/>
      <c r="M227183" s="472"/>
    </row>
    <row r="227255" spans="12:13" x14ac:dyDescent="0.25">
      <c r="L227255" s="472"/>
      <c r="M227255" s="472"/>
    </row>
    <row r="227256" spans="12:13" x14ac:dyDescent="0.25">
      <c r="L227256" s="472"/>
      <c r="M227256" s="472"/>
    </row>
    <row r="227257" spans="12:13" x14ac:dyDescent="0.25">
      <c r="L227257" s="472"/>
      <c r="M227257" s="472"/>
    </row>
    <row r="227329" spans="12:13" x14ac:dyDescent="0.25">
      <c r="L227329" s="472"/>
      <c r="M227329" s="472"/>
    </row>
    <row r="227330" spans="12:13" x14ac:dyDescent="0.25">
      <c r="L227330" s="472"/>
      <c r="M227330" s="472"/>
    </row>
    <row r="227331" spans="12:13" x14ac:dyDescent="0.25">
      <c r="L227331" s="472"/>
      <c r="M227331" s="472"/>
    </row>
    <row r="227403" spans="12:13" x14ac:dyDescent="0.25">
      <c r="L227403" s="472"/>
      <c r="M227403" s="472"/>
    </row>
    <row r="227404" spans="12:13" x14ac:dyDescent="0.25">
      <c r="L227404" s="472"/>
      <c r="M227404" s="472"/>
    </row>
    <row r="227405" spans="12:13" x14ac:dyDescent="0.25">
      <c r="L227405" s="472"/>
      <c r="M227405" s="472"/>
    </row>
    <row r="227477" spans="12:13" x14ac:dyDescent="0.25">
      <c r="L227477" s="472"/>
      <c r="M227477" s="472"/>
    </row>
    <row r="227478" spans="12:13" x14ac:dyDescent="0.25">
      <c r="L227478" s="472"/>
      <c r="M227478" s="472"/>
    </row>
    <row r="227479" spans="12:13" x14ac:dyDescent="0.25">
      <c r="L227479" s="472"/>
      <c r="M227479" s="472"/>
    </row>
    <row r="227551" spans="12:13" x14ac:dyDescent="0.25">
      <c r="L227551" s="472"/>
      <c r="M227551" s="472"/>
    </row>
    <row r="227552" spans="12:13" x14ac:dyDescent="0.25">
      <c r="L227552" s="472"/>
      <c r="M227552" s="472"/>
    </row>
    <row r="227553" spans="12:13" x14ac:dyDescent="0.25">
      <c r="L227553" s="472"/>
      <c r="M227553" s="472"/>
    </row>
    <row r="227625" spans="12:13" x14ac:dyDescent="0.25">
      <c r="L227625" s="472"/>
      <c r="M227625" s="472"/>
    </row>
    <row r="227626" spans="12:13" x14ac:dyDescent="0.25">
      <c r="L227626" s="472"/>
      <c r="M227626" s="472"/>
    </row>
    <row r="227627" spans="12:13" x14ac:dyDescent="0.25">
      <c r="L227627" s="472"/>
      <c r="M227627" s="472"/>
    </row>
    <row r="227699" spans="12:13" x14ac:dyDescent="0.25">
      <c r="L227699" s="472"/>
      <c r="M227699" s="472"/>
    </row>
    <row r="227700" spans="12:13" x14ac:dyDescent="0.25">
      <c r="L227700" s="472"/>
      <c r="M227700" s="472"/>
    </row>
    <row r="227701" spans="12:13" x14ac:dyDescent="0.25">
      <c r="L227701" s="472"/>
      <c r="M227701" s="472"/>
    </row>
    <row r="227773" spans="12:13" x14ac:dyDescent="0.25">
      <c r="L227773" s="472"/>
      <c r="M227773" s="472"/>
    </row>
    <row r="227774" spans="12:13" x14ac:dyDescent="0.25">
      <c r="L227774" s="472"/>
      <c r="M227774" s="472"/>
    </row>
    <row r="227775" spans="12:13" x14ac:dyDescent="0.25">
      <c r="L227775" s="472"/>
      <c r="M227775" s="472"/>
    </row>
    <row r="227847" spans="12:13" x14ac:dyDescent="0.25">
      <c r="L227847" s="472"/>
      <c r="M227847" s="472"/>
    </row>
    <row r="227848" spans="12:13" x14ac:dyDescent="0.25">
      <c r="L227848" s="472"/>
      <c r="M227848" s="472"/>
    </row>
    <row r="227849" spans="12:13" x14ac:dyDescent="0.25">
      <c r="L227849" s="472"/>
      <c r="M227849" s="472"/>
    </row>
    <row r="227921" spans="12:13" x14ac:dyDescent="0.25">
      <c r="L227921" s="472"/>
      <c r="M227921" s="472"/>
    </row>
    <row r="227922" spans="12:13" x14ac:dyDescent="0.25">
      <c r="L227922" s="472"/>
      <c r="M227922" s="472"/>
    </row>
    <row r="227923" spans="12:13" x14ac:dyDescent="0.25">
      <c r="L227923" s="472"/>
      <c r="M227923" s="472"/>
    </row>
    <row r="227995" spans="12:13" x14ac:dyDescent="0.25">
      <c r="L227995" s="472"/>
      <c r="M227995" s="472"/>
    </row>
    <row r="227996" spans="12:13" x14ac:dyDescent="0.25">
      <c r="L227996" s="472"/>
      <c r="M227996" s="472"/>
    </row>
    <row r="227997" spans="12:13" x14ac:dyDescent="0.25">
      <c r="L227997" s="472"/>
      <c r="M227997" s="472"/>
    </row>
    <row r="228069" spans="12:13" x14ac:dyDescent="0.25">
      <c r="L228069" s="472"/>
      <c r="M228069" s="472"/>
    </row>
    <row r="228070" spans="12:13" x14ac:dyDescent="0.25">
      <c r="L228070" s="472"/>
      <c r="M228070" s="472"/>
    </row>
    <row r="228071" spans="12:13" x14ac:dyDescent="0.25">
      <c r="L228071" s="472"/>
      <c r="M228071" s="472"/>
    </row>
    <row r="228143" spans="12:13" x14ac:dyDescent="0.25">
      <c r="L228143" s="472"/>
      <c r="M228143" s="472"/>
    </row>
    <row r="228144" spans="12:13" x14ac:dyDescent="0.25">
      <c r="L228144" s="472"/>
      <c r="M228144" s="472"/>
    </row>
    <row r="228145" spans="12:13" x14ac:dyDescent="0.25">
      <c r="L228145" s="472"/>
      <c r="M228145" s="472"/>
    </row>
    <row r="228217" spans="12:13" x14ac:dyDescent="0.25">
      <c r="L228217" s="472"/>
      <c r="M228217" s="472"/>
    </row>
    <row r="228218" spans="12:13" x14ac:dyDescent="0.25">
      <c r="L228218" s="472"/>
      <c r="M228218" s="472"/>
    </row>
    <row r="228219" spans="12:13" x14ac:dyDescent="0.25">
      <c r="L228219" s="472"/>
      <c r="M228219" s="472"/>
    </row>
    <row r="228291" spans="12:13" x14ac:dyDescent="0.25">
      <c r="L228291" s="472"/>
      <c r="M228291" s="472"/>
    </row>
    <row r="228292" spans="12:13" x14ac:dyDescent="0.25">
      <c r="L228292" s="472"/>
      <c r="M228292" s="472"/>
    </row>
    <row r="228293" spans="12:13" x14ac:dyDescent="0.25">
      <c r="L228293" s="472"/>
      <c r="M228293" s="472"/>
    </row>
    <row r="228365" spans="12:13" x14ac:dyDescent="0.25">
      <c r="L228365" s="472"/>
      <c r="M228365" s="472"/>
    </row>
    <row r="228366" spans="12:13" x14ac:dyDescent="0.25">
      <c r="L228366" s="472"/>
      <c r="M228366" s="472"/>
    </row>
    <row r="228367" spans="12:13" x14ac:dyDescent="0.25">
      <c r="L228367" s="472"/>
      <c r="M228367" s="472"/>
    </row>
    <row r="228439" spans="12:13" x14ac:dyDescent="0.25">
      <c r="L228439" s="472"/>
      <c r="M228439" s="472"/>
    </row>
    <row r="228440" spans="12:13" x14ac:dyDescent="0.25">
      <c r="L228440" s="472"/>
      <c r="M228440" s="472"/>
    </row>
    <row r="228441" spans="12:13" x14ac:dyDescent="0.25">
      <c r="L228441" s="472"/>
      <c r="M228441" s="472"/>
    </row>
    <row r="228513" spans="12:13" x14ac:dyDescent="0.25">
      <c r="L228513" s="472"/>
      <c r="M228513" s="472"/>
    </row>
    <row r="228514" spans="12:13" x14ac:dyDescent="0.25">
      <c r="L228514" s="472"/>
      <c r="M228514" s="472"/>
    </row>
    <row r="228515" spans="12:13" x14ac:dyDescent="0.25">
      <c r="L228515" s="472"/>
      <c r="M228515" s="472"/>
    </row>
    <row r="228587" spans="12:13" x14ac:dyDescent="0.25">
      <c r="L228587" s="472"/>
      <c r="M228587" s="472"/>
    </row>
    <row r="228588" spans="12:13" x14ac:dyDescent="0.25">
      <c r="L228588" s="472"/>
      <c r="M228588" s="472"/>
    </row>
    <row r="228589" spans="12:13" x14ac:dyDescent="0.25">
      <c r="L228589" s="472"/>
      <c r="M228589" s="472"/>
    </row>
    <row r="228661" spans="12:13" x14ac:dyDescent="0.25">
      <c r="L228661" s="472"/>
      <c r="M228661" s="472"/>
    </row>
    <row r="228662" spans="12:13" x14ac:dyDescent="0.25">
      <c r="L228662" s="472"/>
      <c r="M228662" s="472"/>
    </row>
    <row r="228663" spans="12:13" x14ac:dyDescent="0.25">
      <c r="L228663" s="472"/>
      <c r="M228663" s="472"/>
    </row>
    <row r="228735" spans="12:13" x14ac:dyDescent="0.25">
      <c r="L228735" s="472"/>
      <c r="M228735" s="472"/>
    </row>
    <row r="228736" spans="12:13" x14ac:dyDescent="0.25">
      <c r="L228736" s="472"/>
      <c r="M228736" s="472"/>
    </row>
    <row r="228737" spans="12:13" x14ac:dyDescent="0.25">
      <c r="L228737" s="472"/>
      <c r="M228737" s="472"/>
    </row>
    <row r="228809" spans="12:13" x14ac:dyDescent="0.25">
      <c r="L228809" s="472"/>
      <c r="M228809" s="472"/>
    </row>
    <row r="228810" spans="12:13" x14ac:dyDescent="0.25">
      <c r="L228810" s="472"/>
      <c r="M228810" s="472"/>
    </row>
    <row r="228811" spans="12:13" x14ac:dyDescent="0.25">
      <c r="L228811" s="472"/>
      <c r="M228811" s="472"/>
    </row>
    <row r="228883" spans="12:13" x14ac:dyDescent="0.25">
      <c r="L228883" s="472"/>
      <c r="M228883" s="472"/>
    </row>
    <row r="228884" spans="12:13" x14ac:dyDescent="0.25">
      <c r="L228884" s="472"/>
      <c r="M228884" s="472"/>
    </row>
    <row r="228885" spans="12:13" x14ac:dyDescent="0.25">
      <c r="L228885" s="472"/>
      <c r="M228885" s="472"/>
    </row>
    <row r="228957" spans="12:13" x14ac:dyDescent="0.25">
      <c r="L228957" s="472"/>
      <c r="M228957" s="472"/>
    </row>
    <row r="228958" spans="12:13" x14ac:dyDescent="0.25">
      <c r="L228958" s="472"/>
      <c r="M228958" s="472"/>
    </row>
    <row r="228959" spans="12:13" x14ac:dyDescent="0.25">
      <c r="L228959" s="472"/>
      <c r="M228959" s="472"/>
    </row>
    <row r="229031" spans="12:13" x14ac:dyDescent="0.25">
      <c r="L229031" s="472"/>
      <c r="M229031" s="472"/>
    </row>
    <row r="229032" spans="12:13" x14ac:dyDescent="0.25">
      <c r="L229032" s="472"/>
      <c r="M229032" s="472"/>
    </row>
    <row r="229033" spans="12:13" x14ac:dyDescent="0.25">
      <c r="L229033" s="472"/>
      <c r="M229033" s="472"/>
    </row>
    <row r="229105" spans="12:13" x14ac:dyDescent="0.25">
      <c r="L229105" s="472"/>
      <c r="M229105" s="472"/>
    </row>
    <row r="229106" spans="12:13" x14ac:dyDescent="0.25">
      <c r="L229106" s="472"/>
      <c r="M229106" s="472"/>
    </row>
    <row r="229107" spans="12:13" x14ac:dyDescent="0.25">
      <c r="L229107" s="472"/>
      <c r="M229107" s="472"/>
    </row>
    <row r="229179" spans="12:13" x14ac:dyDescent="0.25">
      <c r="L229179" s="472"/>
      <c r="M229179" s="472"/>
    </row>
    <row r="229180" spans="12:13" x14ac:dyDescent="0.25">
      <c r="L229180" s="472"/>
      <c r="M229180" s="472"/>
    </row>
    <row r="229181" spans="12:13" x14ac:dyDescent="0.25">
      <c r="L229181" s="472"/>
      <c r="M229181" s="472"/>
    </row>
    <row r="229253" spans="12:13" x14ac:dyDescent="0.25">
      <c r="L229253" s="472"/>
      <c r="M229253" s="472"/>
    </row>
    <row r="229254" spans="12:13" x14ac:dyDescent="0.25">
      <c r="L229254" s="472"/>
      <c r="M229254" s="472"/>
    </row>
    <row r="229255" spans="12:13" x14ac:dyDescent="0.25">
      <c r="L229255" s="472"/>
      <c r="M229255" s="472"/>
    </row>
    <row r="229327" spans="12:13" x14ac:dyDescent="0.25">
      <c r="L229327" s="472"/>
      <c r="M229327" s="472"/>
    </row>
    <row r="229328" spans="12:13" x14ac:dyDescent="0.25">
      <c r="L229328" s="472"/>
      <c r="M229328" s="472"/>
    </row>
    <row r="229329" spans="12:13" x14ac:dyDescent="0.25">
      <c r="L229329" s="472"/>
      <c r="M229329" s="472"/>
    </row>
    <row r="229401" spans="12:13" x14ac:dyDescent="0.25">
      <c r="L229401" s="472"/>
      <c r="M229401" s="472"/>
    </row>
    <row r="229402" spans="12:13" x14ac:dyDescent="0.25">
      <c r="L229402" s="472"/>
      <c r="M229402" s="472"/>
    </row>
    <row r="229403" spans="12:13" x14ac:dyDescent="0.25">
      <c r="L229403" s="472"/>
      <c r="M229403" s="472"/>
    </row>
    <row r="229475" spans="12:13" x14ac:dyDescent="0.25">
      <c r="L229475" s="472"/>
      <c r="M229475" s="472"/>
    </row>
    <row r="229476" spans="12:13" x14ac:dyDescent="0.25">
      <c r="L229476" s="472"/>
      <c r="M229476" s="472"/>
    </row>
    <row r="229477" spans="12:13" x14ac:dyDescent="0.25">
      <c r="L229477" s="472"/>
      <c r="M229477" s="472"/>
    </row>
    <row r="229549" spans="12:13" x14ac:dyDescent="0.25">
      <c r="L229549" s="472"/>
      <c r="M229549" s="472"/>
    </row>
    <row r="229550" spans="12:13" x14ac:dyDescent="0.25">
      <c r="L229550" s="472"/>
      <c r="M229550" s="472"/>
    </row>
    <row r="229551" spans="12:13" x14ac:dyDescent="0.25">
      <c r="L229551" s="472"/>
      <c r="M229551" s="472"/>
    </row>
    <row r="229623" spans="12:13" x14ac:dyDescent="0.25">
      <c r="L229623" s="472"/>
      <c r="M229623" s="472"/>
    </row>
    <row r="229624" spans="12:13" x14ac:dyDescent="0.25">
      <c r="L229624" s="472"/>
      <c r="M229624" s="472"/>
    </row>
    <row r="229625" spans="12:13" x14ac:dyDescent="0.25">
      <c r="L229625" s="472"/>
      <c r="M229625" s="472"/>
    </row>
    <row r="229697" spans="12:13" x14ac:dyDescent="0.25">
      <c r="L229697" s="472"/>
      <c r="M229697" s="472"/>
    </row>
    <row r="229698" spans="12:13" x14ac:dyDescent="0.25">
      <c r="L229698" s="472"/>
      <c r="M229698" s="472"/>
    </row>
    <row r="229699" spans="12:13" x14ac:dyDescent="0.25">
      <c r="L229699" s="472"/>
      <c r="M229699" s="472"/>
    </row>
    <row r="229771" spans="12:13" x14ac:dyDescent="0.25">
      <c r="L229771" s="472"/>
      <c r="M229771" s="472"/>
    </row>
    <row r="229772" spans="12:13" x14ac:dyDescent="0.25">
      <c r="L229772" s="472"/>
      <c r="M229772" s="472"/>
    </row>
    <row r="229773" spans="12:13" x14ac:dyDescent="0.25">
      <c r="L229773" s="472"/>
      <c r="M229773" s="472"/>
    </row>
    <row r="229845" spans="12:13" x14ac:dyDescent="0.25">
      <c r="L229845" s="472"/>
      <c r="M229845" s="472"/>
    </row>
    <row r="229846" spans="12:13" x14ac:dyDescent="0.25">
      <c r="L229846" s="472"/>
      <c r="M229846" s="472"/>
    </row>
    <row r="229847" spans="12:13" x14ac:dyDescent="0.25">
      <c r="L229847" s="472"/>
      <c r="M229847" s="472"/>
    </row>
    <row r="229919" spans="12:13" x14ac:dyDescent="0.25">
      <c r="L229919" s="472"/>
      <c r="M229919" s="472"/>
    </row>
    <row r="229920" spans="12:13" x14ac:dyDescent="0.25">
      <c r="L229920" s="472"/>
      <c r="M229920" s="472"/>
    </row>
    <row r="229921" spans="12:13" x14ac:dyDescent="0.25">
      <c r="L229921" s="472"/>
      <c r="M229921" s="472"/>
    </row>
    <row r="229993" spans="12:13" x14ac:dyDescent="0.25">
      <c r="L229993" s="472"/>
      <c r="M229993" s="472"/>
    </row>
    <row r="229994" spans="12:13" x14ac:dyDescent="0.25">
      <c r="L229994" s="472"/>
      <c r="M229994" s="472"/>
    </row>
    <row r="229995" spans="12:13" x14ac:dyDescent="0.25">
      <c r="L229995" s="472"/>
      <c r="M229995" s="472"/>
    </row>
    <row r="230067" spans="12:13" x14ac:dyDescent="0.25">
      <c r="L230067" s="472"/>
      <c r="M230067" s="472"/>
    </row>
    <row r="230068" spans="12:13" x14ac:dyDescent="0.25">
      <c r="L230068" s="472"/>
      <c r="M230068" s="472"/>
    </row>
    <row r="230069" spans="12:13" x14ac:dyDescent="0.25">
      <c r="L230069" s="472"/>
      <c r="M230069" s="472"/>
    </row>
    <row r="230141" spans="12:13" x14ac:dyDescent="0.25">
      <c r="L230141" s="472"/>
      <c r="M230141" s="472"/>
    </row>
    <row r="230142" spans="12:13" x14ac:dyDescent="0.25">
      <c r="L230142" s="472"/>
      <c r="M230142" s="472"/>
    </row>
    <row r="230143" spans="12:13" x14ac:dyDescent="0.25">
      <c r="L230143" s="472"/>
      <c r="M230143" s="472"/>
    </row>
    <row r="230215" spans="12:13" x14ac:dyDescent="0.25">
      <c r="L230215" s="472"/>
      <c r="M230215" s="472"/>
    </row>
    <row r="230216" spans="12:13" x14ac:dyDescent="0.25">
      <c r="L230216" s="472"/>
      <c r="M230216" s="472"/>
    </row>
    <row r="230217" spans="12:13" x14ac:dyDescent="0.25">
      <c r="L230217" s="472"/>
      <c r="M230217" s="472"/>
    </row>
    <row r="230289" spans="12:13" x14ac:dyDescent="0.25">
      <c r="L230289" s="472"/>
      <c r="M230289" s="472"/>
    </row>
    <row r="230290" spans="12:13" x14ac:dyDescent="0.25">
      <c r="L230290" s="472"/>
      <c r="M230290" s="472"/>
    </row>
    <row r="230291" spans="12:13" x14ac:dyDescent="0.25">
      <c r="L230291" s="472"/>
      <c r="M230291" s="472"/>
    </row>
    <row r="230363" spans="12:13" x14ac:dyDescent="0.25">
      <c r="L230363" s="472"/>
      <c r="M230363" s="472"/>
    </row>
    <row r="230364" spans="12:13" x14ac:dyDescent="0.25">
      <c r="L230364" s="472"/>
      <c r="M230364" s="472"/>
    </row>
    <row r="230365" spans="12:13" x14ac:dyDescent="0.25">
      <c r="L230365" s="472"/>
      <c r="M230365" s="472"/>
    </row>
    <row r="230437" spans="12:13" x14ac:dyDescent="0.25">
      <c r="L230437" s="472"/>
      <c r="M230437" s="472"/>
    </row>
    <row r="230438" spans="12:13" x14ac:dyDescent="0.25">
      <c r="L230438" s="472"/>
      <c r="M230438" s="472"/>
    </row>
    <row r="230439" spans="12:13" x14ac:dyDescent="0.25">
      <c r="L230439" s="472"/>
      <c r="M230439" s="472"/>
    </row>
    <row r="230511" spans="12:13" x14ac:dyDescent="0.25">
      <c r="L230511" s="472"/>
      <c r="M230511" s="472"/>
    </row>
    <row r="230512" spans="12:13" x14ac:dyDescent="0.25">
      <c r="L230512" s="472"/>
      <c r="M230512" s="472"/>
    </row>
    <row r="230513" spans="12:13" x14ac:dyDescent="0.25">
      <c r="L230513" s="472"/>
      <c r="M230513" s="472"/>
    </row>
    <row r="230585" spans="12:13" x14ac:dyDescent="0.25">
      <c r="L230585" s="472"/>
      <c r="M230585" s="472"/>
    </row>
    <row r="230586" spans="12:13" x14ac:dyDescent="0.25">
      <c r="L230586" s="472"/>
      <c r="M230586" s="472"/>
    </row>
    <row r="230587" spans="12:13" x14ac:dyDescent="0.25">
      <c r="L230587" s="472"/>
      <c r="M230587" s="472"/>
    </row>
    <row r="230659" spans="12:13" x14ac:dyDescent="0.25">
      <c r="L230659" s="472"/>
      <c r="M230659" s="472"/>
    </row>
    <row r="230660" spans="12:13" x14ac:dyDescent="0.25">
      <c r="L230660" s="472"/>
      <c r="M230660" s="472"/>
    </row>
    <row r="230661" spans="12:13" x14ac:dyDescent="0.25">
      <c r="L230661" s="472"/>
      <c r="M230661" s="472"/>
    </row>
    <row r="230733" spans="12:13" x14ac:dyDescent="0.25">
      <c r="L230733" s="472"/>
      <c r="M230733" s="472"/>
    </row>
    <row r="230734" spans="12:13" x14ac:dyDescent="0.25">
      <c r="L230734" s="472"/>
      <c r="M230734" s="472"/>
    </row>
    <row r="230735" spans="12:13" x14ac:dyDescent="0.25">
      <c r="L230735" s="472"/>
      <c r="M230735" s="472"/>
    </row>
    <row r="230807" spans="12:13" x14ac:dyDescent="0.25">
      <c r="L230807" s="472"/>
      <c r="M230807" s="472"/>
    </row>
    <row r="230808" spans="12:13" x14ac:dyDescent="0.25">
      <c r="L230808" s="472"/>
      <c r="M230808" s="472"/>
    </row>
    <row r="230809" spans="12:13" x14ac:dyDescent="0.25">
      <c r="L230809" s="472"/>
      <c r="M230809" s="472"/>
    </row>
    <row r="230881" spans="12:13" x14ac:dyDescent="0.25">
      <c r="L230881" s="472"/>
      <c r="M230881" s="472"/>
    </row>
    <row r="230882" spans="12:13" x14ac:dyDescent="0.25">
      <c r="L230882" s="472"/>
      <c r="M230882" s="472"/>
    </row>
    <row r="230883" spans="12:13" x14ac:dyDescent="0.25">
      <c r="L230883" s="472"/>
      <c r="M230883" s="472"/>
    </row>
    <row r="230955" spans="12:13" x14ac:dyDescent="0.25">
      <c r="L230955" s="472"/>
      <c r="M230955" s="472"/>
    </row>
    <row r="230956" spans="12:13" x14ac:dyDescent="0.25">
      <c r="L230956" s="472"/>
      <c r="M230956" s="472"/>
    </row>
    <row r="230957" spans="12:13" x14ac:dyDescent="0.25">
      <c r="L230957" s="472"/>
      <c r="M230957" s="472"/>
    </row>
    <row r="231029" spans="12:13" x14ac:dyDescent="0.25">
      <c r="L231029" s="472"/>
      <c r="M231029" s="472"/>
    </row>
    <row r="231030" spans="12:13" x14ac:dyDescent="0.25">
      <c r="L231030" s="472"/>
      <c r="M231030" s="472"/>
    </row>
    <row r="231031" spans="12:13" x14ac:dyDescent="0.25">
      <c r="L231031" s="472"/>
      <c r="M231031" s="472"/>
    </row>
    <row r="231103" spans="12:13" x14ac:dyDescent="0.25">
      <c r="L231103" s="472"/>
      <c r="M231103" s="472"/>
    </row>
    <row r="231104" spans="12:13" x14ac:dyDescent="0.25">
      <c r="L231104" s="472"/>
      <c r="M231104" s="472"/>
    </row>
    <row r="231105" spans="12:13" x14ac:dyDescent="0.25">
      <c r="L231105" s="472"/>
      <c r="M231105" s="472"/>
    </row>
    <row r="231177" spans="12:13" x14ac:dyDescent="0.25">
      <c r="L231177" s="472"/>
      <c r="M231177" s="472"/>
    </row>
    <row r="231178" spans="12:13" x14ac:dyDescent="0.25">
      <c r="L231178" s="472"/>
      <c r="M231178" s="472"/>
    </row>
    <row r="231179" spans="12:13" x14ac:dyDescent="0.25">
      <c r="L231179" s="472"/>
      <c r="M231179" s="472"/>
    </row>
    <row r="231251" spans="12:13" x14ac:dyDescent="0.25">
      <c r="L231251" s="472"/>
      <c r="M231251" s="472"/>
    </row>
    <row r="231252" spans="12:13" x14ac:dyDescent="0.25">
      <c r="L231252" s="472"/>
      <c r="M231252" s="472"/>
    </row>
    <row r="231253" spans="12:13" x14ac:dyDescent="0.25">
      <c r="L231253" s="472"/>
      <c r="M231253" s="472"/>
    </row>
    <row r="231325" spans="12:13" x14ac:dyDescent="0.25">
      <c r="L231325" s="472"/>
      <c r="M231325" s="472"/>
    </row>
    <row r="231326" spans="12:13" x14ac:dyDescent="0.25">
      <c r="L231326" s="472"/>
      <c r="M231326" s="472"/>
    </row>
    <row r="231327" spans="12:13" x14ac:dyDescent="0.25">
      <c r="L231327" s="472"/>
      <c r="M231327" s="472"/>
    </row>
    <row r="231399" spans="12:13" x14ac:dyDescent="0.25">
      <c r="L231399" s="472"/>
      <c r="M231399" s="472"/>
    </row>
    <row r="231400" spans="12:13" x14ac:dyDescent="0.25">
      <c r="L231400" s="472"/>
      <c r="M231400" s="472"/>
    </row>
    <row r="231401" spans="12:13" x14ac:dyDescent="0.25">
      <c r="L231401" s="472"/>
      <c r="M231401" s="472"/>
    </row>
    <row r="231473" spans="12:13" x14ac:dyDescent="0.25">
      <c r="L231473" s="472"/>
      <c r="M231473" s="472"/>
    </row>
    <row r="231474" spans="12:13" x14ac:dyDescent="0.25">
      <c r="L231474" s="472"/>
      <c r="M231474" s="472"/>
    </row>
    <row r="231475" spans="12:13" x14ac:dyDescent="0.25">
      <c r="L231475" s="472"/>
      <c r="M231475" s="472"/>
    </row>
    <row r="231547" spans="12:13" x14ac:dyDescent="0.25">
      <c r="L231547" s="472"/>
      <c r="M231547" s="472"/>
    </row>
    <row r="231548" spans="12:13" x14ac:dyDescent="0.25">
      <c r="L231548" s="472"/>
      <c r="M231548" s="472"/>
    </row>
    <row r="231549" spans="12:13" x14ac:dyDescent="0.25">
      <c r="L231549" s="472"/>
      <c r="M231549" s="472"/>
    </row>
    <row r="231621" spans="12:13" x14ac:dyDescent="0.25">
      <c r="L231621" s="472"/>
      <c r="M231621" s="472"/>
    </row>
    <row r="231622" spans="12:13" x14ac:dyDescent="0.25">
      <c r="L231622" s="472"/>
      <c r="M231622" s="472"/>
    </row>
    <row r="231623" spans="12:13" x14ac:dyDescent="0.25">
      <c r="L231623" s="472"/>
      <c r="M231623" s="472"/>
    </row>
    <row r="231695" spans="12:13" x14ac:dyDescent="0.25">
      <c r="L231695" s="472"/>
      <c r="M231695" s="472"/>
    </row>
    <row r="231696" spans="12:13" x14ac:dyDescent="0.25">
      <c r="L231696" s="472"/>
      <c r="M231696" s="472"/>
    </row>
    <row r="231697" spans="12:13" x14ac:dyDescent="0.25">
      <c r="L231697" s="472"/>
      <c r="M231697" s="472"/>
    </row>
    <row r="231769" spans="12:13" x14ac:dyDescent="0.25">
      <c r="L231769" s="472"/>
      <c r="M231769" s="472"/>
    </row>
    <row r="231770" spans="12:13" x14ac:dyDescent="0.25">
      <c r="L231770" s="472"/>
      <c r="M231770" s="472"/>
    </row>
    <row r="231771" spans="12:13" x14ac:dyDescent="0.25">
      <c r="L231771" s="472"/>
      <c r="M231771" s="472"/>
    </row>
    <row r="231843" spans="12:13" x14ac:dyDescent="0.25">
      <c r="L231843" s="472"/>
      <c r="M231843" s="472"/>
    </row>
    <row r="231844" spans="12:13" x14ac:dyDescent="0.25">
      <c r="L231844" s="472"/>
      <c r="M231844" s="472"/>
    </row>
    <row r="231845" spans="12:13" x14ac:dyDescent="0.25">
      <c r="L231845" s="472"/>
      <c r="M231845" s="472"/>
    </row>
    <row r="231917" spans="12:13" x14ac:dyDescent="0.25">
      <c r="L231917" s="472"/>
      <c r="M231917" s="472"/>
    </row>
    <row r="231918" spans="12:13" x14ac:dyDescent="0.25">
      <c r="L231918" s="472"/>
      <c r="M231918" s="472"/>
    </row>
    <row r="231919" spans="12:13" x14ac:dyDescent="0.25">
      <c r="L231919" s="472"/>
      <c r="M231919" s="472"/>
    </row>
    <row r="231991" spans="12:13" x14ac:dyDescent="0.25">
      <c r="L231991" s="472"/>
      <c r="M231991" s="472"/>
    </row>
    <row r="231992" spans="12:13" x14ac:dyDescent="0.25">
      <c r="L231992" s="472"/>
      <c r="M231992" s="472"/>
    </row>
    <row r="231993" spans="12:13" x14ac:dyDescent="0.25">
      <c r="L231993" s="472"/>
      <c r="M231993" s="472"/>
    </row>
    <row r="232065" spans="12:13" x14ac:dyDescent="0.25">
      <c r="L232065" s="472"/>
      <c r="M232065" s="472"/>
    </row>
    <row r="232066" spans="12:13" x14ac:dyDescent="0.25">
      <c r="L232066" s="472"/>
      <c r="M232066" s="472"/>
    </row>
    <row r="232067" spans="12:13" x14ac:dyDescent="0.25">
      <c r="L232067" s="472"/>
      <c r="M232067" s="472"/>
    </row>
    <row r="232139" spans="12:13" x14ac:dyDescent="0.25">
      <c r="L232139" s="472"/>
      <c r="M232139" s="472"/>
    </row>
    <row r="232140" spans="12:13" x14ac:dyDescent="0.25">
      <c r="L232140" s="472"/>
      <c r="M232140" s="472"/>
    </row>
    <row r="232141" spans="12:13" x14ac:dyDescent="0.25">
      <c r="L232141" s="472"/>
      <c r="M232141" s="472"/>
    </row>
    <row r="232213" spans="12:13" x14ac:dyDescent="0.25">
      <c r="L232213" s="472"/>
      <c r="M232213" s="472"/>
    </row>
    <row r="232214" spans="12:13" x14ac:dyDescent="0.25">
      <c r="L232214" s="472"/>
      <c r="M232214" s="472"/>
    </row>
    <row r="232215" spans="12:13" x14ac:dyDescent="0.25">
      <c r="L232215" s="472"/>
      <c r="M232215" s="472"/>
    </row>
    <row r="232287" spans="12:13" x14ac:dyDescent="0.25">
      <c r="L232287" s="472"/>
      <c r="M232287" s="472"/>
    </row>
    <row r="232288" spans="12:13" x14ac:dyDescent="0.25">
      <c r="L232288" s="472"/>
      <c r="M232288" s="472"/>
    </row>
    <row r="232289" spans="12:13" x14ac:dyDescent="0.25">
      <c r="L232289" s="472"/>
      <c r="M232289" s="472"/>
    </row>
    <row r="232361" spans="12:13" x14ac:dyDescent="0.25">
      <c r="L232361" s="472"/>
      <c r="M232361" s="472"/>
    </row>
    <row r="232362" spans="12:13" x14ac:dyDescent="0.25">
      <c r="L232362" s="472"/>
      <c r="M232362" s="472"/>
    </row>
    <row r="232363" spans="12:13" x14ac:dyDescent="0.25">
      <c r="L232363" s="472"/>
      <c r="M232363" s="472"/>
    </row>
    <row r="232435" spans="12:13" x14ac:dyDescent="0.25">
      <c r="L232435" s="472"/>
      <c r="M232435" s="472"/>
    </row>
    <row r="232436" spans="12:13" x14ac:dyDescent="0.25">
      <c r="L232436" s="472"/>
      <c r="M232436" s="472"/>
    </row>
    <row r="232437" spans="12:13" x14ac:dyDescent="0.25">
      <c r="L232437" s="472"/>
      <c r="M232437" s="472"/>
    </row>
    <row r="232509" spans="12:13" x14ac:dyDescent="0.25">
      <c r="L232509" s="472"/>
      <c r="M232509" s="472"/>
    </row>
    <row r="232510" spans="12:13" x14ac:dyDescent="0.25">
      <c r="L232510" s="472"/>
      <c r="M232510" s="472"/>
    </row>
    <row r="232511" spans="12:13" x14ac:dyDescent="0.25">
      <c r="L232511" s="472"/>
      <c r="M232511" s="472"/>
    </row>
    <row r="232583" spans="12:13" x14ac:dyDescent="0.25">
      <c r="L232583" s="472"/>
      <c r="M232583" s="472"/>
    </row>
    <row r="232584" spans="12:13" x14ac:dyDescent="0.25">
      <c r="L232584" s="472"/>
      <c r="M232584" s="472"/>
    </row>
    <row r="232585" spans="12:13" x14ac:dyDescent="0.25">
      <c r="L232585" s="472"/>
      <c r="M232585" s="472"/>
    </row>
    <row r="232657" spans="12:13" x14ac:dyDescent="0.25">
      <c r="L232657" s="472"/>
      <c r="M232657" s="472"/>
    </row>
    <row r="232658" spans="12:13" x14ac:dyDescent="0.25">
      <c r="L232658" s="472"/>
      <c r="M232658" s="472"/>
    </row>
    <row r="232659" spans="12:13" x14ac:dyDescent="0.25">
      <c r="L232659" s="472"/>
      <c r="M232659" s="472"/>
    </row>
    <row r="232731" spans="12:13" x14ac:dyDescent="0.25">
      <c r="L232731" s="472"/>
      <c r="M232731" s="472"/>
    </row>
    <row r="232732" spans="12:13" x14ac:dyDescent="0.25">
      <c r="L232732" s="472"/>
      <c r="M232732" s="472"/>
    </row>
    <row r="232733" spans="12:13" x14ac:dyDescent="0.25">
      <c r="L232733" s="472"/>
      <c r="M232733" s="472"/>
    </row>
    <row r="232805" spans="12:13" x14ac:dyDescent="0.25">
      <c r="L232805" s="472"/>
      <c r="M232805" s="472"/>
    </row>
    <row r="232806" spans="12:13" x14ac:dyDescent="0.25">
      <c r="L232806" s="472"/>
      <c r="M232806" s="472"/>
    </row>
    <row r="232807" spans="12:13" x14ac:dyDescent="0.25">
      <c r="L232807" s="472"/>
      <c r="M232807" s="472"/>
    </row>
    <row r="232879" spans="12:13" x14ac:dyDescent="0.25">
      <c r="L232879" s="472"/>
      <c r="M232879" s="472"/>
    </row>
    <row r="232880" spans="12:13" x14ac:dyDescent="0.25">
      <c r="L232880" s="472"/>
      <c r="M232880" s="472"/>
    </row>
    <row r="232881" spans="12:13" x14ac:dyDescent="0.25">
      <c r="L232881" s="472"/>
      <c r="M232881" s="472"/>
    </row>
    <row r="232953" spans="12:13" x14ac:dyDescent="0.25">
      <c r="L232953" s="472"/>
      <c r="M232953" s="472"/>
    </row>
    <row r="232954" spans="12:13" x14ac:dyDescent="0.25">
      <c r="L232954" s="472"/>
      <c r="M232954" s="472"/>
    </row>
    <row r="232955" spans="12:13" x14ac:dyDescent="0.25">
      <c r="L232955" s="472"/>
      <c r="M232955" s="472"/>
    </row>
    <row r="233027" spans="12:13" x14ac:dyDescent="0.25">
      <c r="L233027" s="472"/>
      <c r="M233027" s="472"/>
    </row>
    <row r="233028" spans="12:13" x14ac:dyDescent="0.25">
      <c r="L233028" s="472"/>
      <c r="M233028" s="472"/>
    </row>
    <row r="233029" spans="12:13" x14ac:dyDescent="0.25">
      <c r="L233029" s="472"/>
      <c r="M233029" s="472"/>
    </row>
    <row r="233101" spans="12:13" x14ac:dyDescent="0.25">
      <c r="L233101" s="472"/>
      <c r="M233101" s="472"/>
    </row>
    <row r="233102" spans="12:13" x14ac:dyDescent="0.25">
      <c r="L233102" s="472"/>
      <c r="M233102" s="472"/>
    </row>
    <row r="233103" spans="12:13" x14ac:dyDescent="0.25">
      <c r="L233103" s="472"/>
      <c r="M233103" s="472"/>
    </row>
    <row r="233175" spans="12:13" x14ac:dyDescent="0.25">
      <c r="L233175" s="472"/>
      <c r="M233175" s="472"/>
    </row>
    <row r="233176" spans="12:13" x14ac:dyDescent="0.25">
      <c r="L233176" s="472"/>
      <c r="M233176" s="472"/>
    </row>
    <row r="233177" spans="12:13" x14ac:dyDescent="0.25">
      <c r="L233177" s="472"/>
      <c r="M233177" s="472"/>
    </row>
    <row r="233249" spans="12:13" x14ac:dyDescent="0.25">
      <c r="L233249" s="472"/>
      <c r="M233249" s="472"/>
    </row>
    <row r="233250" spans="12:13" x14ac:dyDescent="0.25">
      <c r="L233250" s="472"/>
      <c r="M233250" s="472"/>
    </row>
    <row r="233251" spans="12:13" x14ac:dyDescent="0.25">
      <c r="L233251" s="472"/>
      <c r="M233251" s="472"/>
    </row>
    <row r="233323" spans="12:13" x14ac:dyDescent="0.25">
      <c r="L233323" s="472"/>
      <c r="M233323" s="472"/>
    </row>
    <row r="233324" spans="12:13" x14ac:dyDescent="0.25">
      <c r="L233324" s="472"/>
      <c r="M233324" s="472"/>
    </row>
    <row r="233325" spans="12:13" x14ac:dyDescent="0.25">
      <c r="L233325" s="472"/>
      <c r="M233325" s="472"/>
    </row>
    <row r="233397" spans="12:13" x14ac:dyDescent="0.25">
      <c r="L233397" s="472"/>
      <c r="M233397" s="472"/>
    </row>
    <row r="233398" spans="12:13" x14ac:dyDescent="0.25">
      <c r="L233398" s="472"/>
      <c r="M233398" s="472"/>
    </row>
    <row r="233399" spans="12:13" x14ac:dyDescent="0.25">
      <c r="L233399" s="472"/>
      <c r="M233399" s="472"/>
    </row>
    <row r="233471" spans="12:13" x14ac:dyDescent="0.25">
      <c r="L233471" s="472"/>
      <c r="M233471" s="472"/>
    </row>
    <row r="233472" spans="12:13" x14ac:dyDescent="0.25">
      <c r="L233472" s="472"/>
      <c r="M233472" s="472"/>
    </row>
    <row r="233473" spans="12:13" x14ac:dyDescent="0.25">
      <c r="L233473" s="472"/>
      <c r="M233473" s="472"/>
    </row>
    <row r="233545" spans="12:13" x14ac:dyDescent="0.25">
      <c r="L233545" s="472"/>
      <c r="M233545" s="472"/>
    </row>
    <row r="233546" spans="12:13" x14ac:dyDescent="0.25">
      <c r="L233546" s="472"/>
      <c r="M233546" s="472"/>
    </row>
    <row r="233547" spans="12:13" x14ac:dyDescent="0.25">
      <c r="L233547" s="472"/>
      <c r="M233547" s="472"/>
    </row>
    <row r="233619" spans="12:13" x14ac:dyDescent="0.25">
      <c r="L233619" s="472"/>
      <c r="M233619" s="472"/>
    </row>
    <row r="233620" spans="12:13" x14ac:dyDescent="0.25">
      <c r="L233620" s="472"/>
      <c r="M233620" s="472"/>
    </row>
    <row r="233621" spans="12:13" x14ac:dyDescent="0.25">
      <c r="L233621" s="472"/>
      <c r="M233621" s="472"/>
    </row>
    <row r="233693" spans="12:13" x14ac:dyDescent="0.25">
      <c r="L233693" s="472"/>
      <c r="M233693" s="472"/>
    </row>
    <row r="233694" spans="12:13" x14ac:dyDescent="0.25">
      <c r="L233694" s="472"/>
      <c r="M233694" s="472"/>
    </row>
    <row r="233695" spans="12:13" x14ac:dyDescent="0.25">
      <c r="L233695" s="472"/>
      <c r="M233695" s="472"/>
    </row>
    <row r="233767" spans="12:13" x14ac:dyDescent="0.25">
      <c r="L233767" s="472"/>
      <c r="M233767" s="472"/>
    </row>
    <row r="233768" spans="12:13" x14ac:dyDescent="0.25">
      <c r="L233768" s="472"/>
      <c r="M233768" s="472"/>
    </row>
    <row r="233769" spans="12:13" x14ac:dyDescent="0.25">
      <c r="L233769" s="472"/>
      <c r="M233769" s="472"/>
    </row>
    <row r="233841" spans="12:13" x14ac:dyDescent="0.25">
      <c r="L233841" s="472"/>
      <c r="M233841" s="472"/>
    </row>
    <row r="233842" spans="12:13" x14ac:dyDescent="0.25">
      <c r="L233842" s="472"/>
      <c r="M233842" s="472"/>
    </row>
    <row r="233843" spans="12:13" x14ac:dyDescent="0.25">
      <c r="L233843" s="472"/>
      <c r="M233843" s="472"/>
    </row>
    <row r="233915" spans="12:13" x14ac:dyDescent="0.25">
      <c r="L233915" s="472"/>
      <c r="M233915" s="472"/>
    </row>
    <row r="233916" spans="12:13" x14ac:dyDescent="0.25">
      <c r="L233916" s="472"/>
      <c r="M233916" s="472"/>
    </row>
    <row r="233917" spans="12:13" x14ac:dyDescent="0.25">
      <c r="L233917" s="472"/>
      <c r="M233917" s="472"/>
    </row>
    <row r="233989" spans="12:13" x14ac:dyDescent="0.25">
      <c r="L233989" s="472"/>
      <c r="M233989" s="472"/>
    </row>
    <row r="233990" spans="12:13" x14ac:dyDescent="0.25">
      <c r="L233990" s="472"/>
      <c r="M233990" s="472"/>
    </row>
    <row r="233991" spans="12:13" x14ac:dyDescent="0.25">
      <c r="L233991" s="472"/>
      <c r="M233991" s="472"/>
    </row>
    <row r="234063" spans="12:13" x14ac:dyDescent="0.25">
      <c r="L234063" s="472"/>
      <c r="M234063" s="472"/>
    </row>
    <row r="234064" spans="12:13" x14ac:dyDescent="0.25">
      <c r="L234064" s="472"/>
      <c r="M234064" s="472"/>
    </row>
    <row r="234065" spans="12:13" x14ac:dyDescent="0.25">
      <c r="L234065" s="472"/>
      <c r="M234065" s="472"/>
    </row>
    <row r="234137" spans="12:13" x14ac:dyDescent="0.25">
      <c r="L234137" s="472"/>
      <c r="M234137" s="472"/>
    </row>
    <row r="234138" spans="12:13" x14ac:dyDescent="0.25">
      <c r="L234138" s="472"/>
      <c r="M234138" s="472"/>
    </row>
    <row r="234139" spans="12:13" x14ac:dyDescent="0.25">
      <c r="L234139" s="472"/>
      <c r="M234139" s="472"/>
    </row>
    <row r="234211" spans="12:13" x14ac:dyDescent="0.25">
      <c r="L234211" s="472"/>
      <c r="M234211" s="472"/>
    </row>
    <row r="234212" spans="12:13" x14ac:dyDescent="0.25">
      <c r="L234212" s="472"/>
      <c r="M234212" s="472"/>
    </row>
    <row r="234213" spans="12:13" x14ac:dyDescent="0.25">
      <c r="L234213" s="472"/>
      <c r="M234213" s="472"/>
    </row>
    <row r="234285" spans="12:13" x14ac:dyDescent="0.25">
      <c r="L234285" s="472"/>
      <c r="M234285" s="472"/>
    </row>
    <row r="234286" spans="12:13" x14ac:dyDescent="0.25">
      <c r="L234286" s="472"/>
      <c r="M234286" s="472"/>
    </row>
    <row r="234287" spans="12:13" x14ac:dyDescent="0.25">
      <c r="L234287" s="472"/>
      <c r="M234287" s="472"/>
    </row>
    <row r="234359" spans="12:13" x14ac:dyDescent="0.25">
      <c r="L234359" s="472"/>
      <c r="M234359" s="472"/>
    </row>
    <row r="234360" spans="12:13" x14ac:dyDescent="0.25">
      <c r="L234360" s="472"/>
      <c r="M234360" s="472"/>
    </row>
    <row r="234361" spans="12:13" x14ac:dyDescent="0.25">
      <c r="L234361" s="472"/>
      <c r="M234361" s="472"/>
    </row>
    <row r="234433" spans="12:13" x14ac:dyDescent="0.25">
      <c r="L234433" s="472"/>
      <c r="M234433" s="472"/>
    </row>
    <row r="234434" spans="12:13" x14ac:dyDescent="0.25">
      <c r="L234434" s="472"/>
      <c r="M234434" s="472"/>
    </row>
    <row r="234435" spans="12:13" x14ac:dyDescent="0.25">
      <c r="L234435" s="472"/>
      <c r="M234435" s="472"/>
    </row>
    <row r="234507" spans="12:13" x14ac:dyDescent="0.25">
      <c r="L234507" s="472"/>
      <c r="M234507" s="472"/>
    </row>
    <row r="234508" spans="12:13" x14ac:dyDescent="0.25">
      <c r="L234508" s="472"/>
      <c r="M234508" s="472"/>
    </row>
    <row r="234509" spans="12:13" x14ac:dyDescent="0.25">
      <c r="L234509" s="472"/>
      <c r="M234509" s="472"/>
    </row>
    <row r="234581" spans="12:13" x14ac:dyDescent="0.25">
      <c r="L234581" s="472"/>
      <c r="M234581" s="472"/>
    </row>
    <row r="234582" spans="12:13" x14ac:dyDescent="0.25">
      <c r="L234582" s="472"/>
      <c r="M234582" s="472"/>
    </row>
    <row r="234583" spans="12:13" x14ac:dyDescent="0.25">
      <c r="L234583" s="472"/>
      <c r="M234583" s="472"/>
    </row>
    <row r="234655" spans="12:13" x14ac:dyDescent="0.25">
      <c r="L234655" s="472"/>
      <c r="M234655" s="472"/>
    </row>
    <row r="234656" spans="12:13" x14ac:dyDescent="0.25">
      <c r="L234656" s="472"/>
      <c r="M234656" s="472"/>
    </row>
    <row r="234657" spans="12:13" x14ac:dyDescent="0.25">
      <c r="L234657" s="472"/>
      <c r="M234657" s="472"/>
    </row>
    <row r="234729" spans="12:13" x14ac:dyDescent="0.25">
      <c r="L234729" s="472"/>
      <c r="M234729" s="472"/>
    </row>
    <row r="234730" spans="12:13" x14ac:dyDescent="0.25">
      <c r="L234730" s="472"/>
      <c r="M234730" s="472"/>
    </row>
    <row r="234731" spans="12:13" x14ac:dyDescent="0.25">
      <c r="L234731" s="472"/>
      <c r="M234731" s="472"/>
    </row>
    <row r="234803" spans="12:13" x14ac:dyDescent="0.25">
      <c r="L234803" s="472"/>
      <c r="M234803" s="472"/>
    </row>
    <row r="234804" spans="12:13" x14ac:dyDescent="0.25">
      <c r="L234804" s="472"/>
      <c r="M234804" s="472"/>
    </row>
    <row r="234805" spans="12:13" x14ac:dyDescent="0.25">
      <c r="L234805" s="472"/>
      <c r="M234805" s="472"/>
    </row>
    <row r="234877" spans="12:13" x14ac:dyDescent="0.25">
      <c r="L234877" s="472"/>
      <c r="M234877" s="472"/>
    </row>
    <row r="234878" spans="12:13" x14ac:dyDescent="0.25">
      <c r="L234878" s="472"/>
      <c r="M234878" s="472"/>
    </row>
    <row r="234879" spans="12:13" x14ac:dyDescent="0.25">
      <c r="L234879" s="472"/>
      <c r="M234879" s="472"/>
    </row>
    <row r="234951" spans="12:13" x14ac:dyDescent="0.25">
      <c r="L234951" s="472"/>
      <c r="M234951" s="472"/>
    </row>
    <row r="234952" spans="12:13" x14ac:dyDescent="0.25">
      <c r="L234952" s="472"/>
      <c r="M234952" s="472"/>
    </row>
    <row r="234953" spans="12:13" x14ac:dyDescent="0.25">
      <c r="L234953" s="472"/>
      <c r="M234953" s="472"/>
    </row>
    <row r="235025" spans="12:13" x14ac:dyDescent="0.25">
      <c r="L235025" s="472"/>
      <c r="M235025" s="472"/>
    </row>
    <row r="235026" spans="12:13" x14ac:dyDescent="0.25">
      <c r="L235026" s="472"/>
      <c r="M235026" s="472"/>
    </row>
    <row r="235027" spans="12:13" x14ac:dyDescent="0.25">
      <c r="L235027" s="472"/>
      <c r="M235027" s="472"/>
    </row>
    <row r="235099" spans="12:13" x14ac:dyDescent="0.25">
      <c r="L235099" s="472"/>
      <c r="M235099" s="472"/>
    </row>
    <row r="235100" spans="12:13" x14ac:dyDescent="0.25">
      <c r="L235100" s="472"/>
      <c r="M235100" s="472"/>
    </row>
    <row r="235101" spans="12:13" x14ac:dyDescent="0.25">
      <c r="L235101" s="472"/>
      <c r="M235101" s="472"/>
    </row>
    <row r="235173" spans="12:13" x14ac:dyDescent="0.25">
      <c r="L235173" s="472"/>
      <c r="M235173" s="472"/>
    </row>
    <row r="235174" spans="12:13" x14ac:dyDescent="0.25">
      <c r="L235174" s="472"/>
      <c r="M235174" s="472"/>
    </row>
    <row r="235175" spans="12:13" x14ac:dyDescent="0.25">
      <c r="L235175" s="472"/>
      <c r="M235175" s="472"/>
    </row>
    <row r="235247" spans="12:13" x14ac:dyDescent="0.25">
      <c r="L235247" s="472"/>
      <c r="M235247" s="472"/>
    </row>
    <row r="235248" spans="12:13" x14ac:dyDescent="0.25">
      <c r="L235248" s="472"/>
      <c r="M235248" s="472"/>
    </row>
    <row r="235249" spans="12:13" x14ac:dyDescent="0.25">
      <c r="L235249" s="472"/>
      <c r="M235249" s="472"/>
    </row>
    <row r="235321" spans="12:13" x14ac:dyDescent="0.25">
      <c r="L235321" s="472"/>
      <c r="M235321" s="472"/>
    </row>
    <row r="235322" spans="12:13" x14ac:dyDescent="0.25">
      <c r="L235322" s="472"/>
      <c r="M235322" s="472"/>
    </row>
    <row r="235323" spans="12:13" x14ac:dyDescent="0.25">
      <c r="L235323" s="472"/>
      <c r="M235323" s="472"/>
    </row>
    <row r="235395" spans="12:13" x14ac:dyDescent="0.25">
      <c r="L235395" s="472"/>
      <c r="M235395" s="472"/>
    </row>
    <row r="235396" spans="12:13" x14ac:dyDescent="0.25">
      <c r="L235396" s="472"/>
      <c r="M235396" s="472"/>
    </row>
    <row r="235397" spans="12:13" x14ac:dyDescent="0.25">
      <c r="L235397" s="472"/>
      <c r="M235397" s="472"/>
    </row>
    <row r="235469" spans="12:13" x14ac:dyDescent="0.25">
      <c r="L235469" s="472"/>
      <c r="M235469" s="472"/>
    </row>
    <row r="235470" spans="12:13" x14ac:dyDescent="0.25">
      <c r="L235470" s="472"/>
      <c r="M235470" s="472"/>
    </row>
    <row r="235471" spans="12:13" x14ac:dyDescent="0.25">
      <c r="L235471" s="472"/>
      <c r="M235471" s="472"/>
    </row>
    <row r="235543" spans="12:13" x14ac:dyDescent="0.25">
      <c r="L235543" s="472"/>
      <c r="M235543" s="472"/>
    </row>
    <row r="235544" spans="12:13" x14ac:dyDescent="0.25">
      <c r="L235544" s="472"/>
      <c r="M235544" s="472"/>
    </row>
    <row r="235545" spans="12:13" x14ac:dyDescent="0.25">
      <c r="L235545" s="472"/>
      <c r="M235545" s="472"/>
    </row>
    <row r="235617" spans="12:13" x14ac:dyDescent="0.25">
      <c r="L235617" s="472"/>
      <c r="M235617" s="472"/>
    </row>
    <row r="235618" spans="12:13" x14ac:dyDescent="0.25">
      <c r="L235618" s="472"/>
      <c r="M235618" s="472"/>
    </row>
    <row r="235619" spans="12:13" x14ac:dyDescent="0.25">
      <c r="L235619" s="472"/>
      <c r="M235619" s="472"/>
    </row>
    <row r="235691" spans="12:13" x14ac:dyDescent="0.25">
      <c r="L235691" s="472"/>
      <c r="M235691" s="472"/>
    </row>
    <row r="235692" spans="12:13" x14ac:dyDescent="0.25">
      <c r="L235692" s="472"/>
      <c r="M235692" s="472"/>
    </row>
    <row r="235693" spans="12:13" x14ac:dyDescent="0.25">
      <c r="L235693" s="472"/>
      <c r="M235693" s="472"/>
    </row>
    <row r="235765" spans="12:13" x14ac:dyDescent="0.25">
      <c r="L235765" s="472"/>
      <c r="M235765" s="472"/>
    </row>
    <row r="235766" spans="12:13" x14ac:dyDescent="0.25">
      <c r="L235766" s="472"/>
      <c r="M235766" s="472"/>
    </row>
    <row r="235767" spans="12:13" x14ac:dyDescent="0.25">
      <c r="L235767" s="472"/>
      <c r="M235767" s="472"/>
    </row>
    <row r="235839" spans="12:13" x14ac:dyDescent="0.25">
      <c r="L235839" s="472"/>
      <c r="M235839" s="472"/>
    </row>
    <row r="235840" spans="12:13" x14ac:dyDescent="0.25">
      <c r="L235840" s="472"/>
      <c r="M235840" s="472"/>
    </row>
    <row r="235841" spans="12:13" x14ac:dyDescent="0.25">
      <c r="L235841" s="472"/>
      <c r="M235841" s="472"/>
    </row>
    <row r="235913" spans="12:13" x14ac:dyDescent="0.25">
      <c r="L235913" s="472"/>
      <c r="M235913" s="472"/>
    </row>
    <row r="235914" spans="12:13" x14ac:dyDescent="0.25">
      <c r="L235914" s="472"/>
      <c r="M235914" s="472"/>
    </row>
    <row r="235915" spans="12:13" x14ac:dyDescent="0.25">
      <c r="L235915" s="472"/>
      <c r="M235915" s="472"/>
    </row>
    <row r="235987" spans="12:13" x14ac:dyDescent="0.25">
      <c r="L235987" s="472"/>
      <c r="M235987" s="472"/>
    </row>
    <row r="235988" spans="12:13" x14ac:dyDescent="0.25">
      <c r="L235988" s="472"/>
      <c r="M235988" s="472"/>
    </row>
    <row r="235989" spans="12:13" x14ac:dyDescent="0.25">
      <c r="L235989" s="472"/>
      <c r="M235989" s="472"/>
    </row>
    <row r="236061" spans="12:13" x14ac:dyDescent="0.25">
      <c r="L236061" s="472"/>
      <c r="M236061" s="472"/>
    </row>
    <row r="236062" spans="12:13" x14ac:dyDescent="0.25">
      <c r="L236062" s="472"/>
      <c r="M236062" s="472"/>
    </row>
    <row r="236063" spans="12:13" x14ac:dyDescent="0.25">
      <c r="L236063" s="472"/>
      <c r="M236063" s="472"/>
    </row>
    <row r="236135" spans="12:13" x14ac:dyDescent="0.25">
      <c r="L236135" s="472"/>
      <c r="M236135" s="472"/>
    </row>
    <row r="236136" spans="12:13" x14ac:dyDescent="0.25">
      <c r="L236136" s="472"/>
      <c r="M236136" s="472"/>
    </row>
    <row r="236137" spans="12:13" x14ac:dyDescent="0.25">
      <c r="L236137" s="472"/>
      <c r="M236137" s="472"/>
    </row>
    <row r="236209" spans="12:13" x14ac:dyDescent="0.25">
      <c r="L236209" s="472"/>
      <c r="M236209" s="472"/>
    </row>
    <row r="236210" spans="12:13" x14ac:dyDescent="0.25">
      <c r="L236210" s="472"/>
      <c r="M236210" s="472"/>
    </row>
    <row r="236211" spans="12:13" x14ac:dyDescent="0.25">
      <c r="L236211" s="472"/>
      <c r="M236211" s="472"/>
    </row>
    <row r="236283" spans="12:13" x14ac:dyDescent="0.25">
      <c r="L236283" s="472"/>
      <c r="M236283" s="472"/>
    </row>
    <row r="236284" spans="12:13" x14ac:dyDescent="0.25">
      <c r="L236284" s="472"/>
      <c r="M236284" s="472"/>
    </row>
    <row r="236285" spans="12:13" x14ac:dyDescent="0.25">
      <c r="L236285" s="472"/>
      <c r="M236285" s="472"/>
    </row>
    <row r="236357" spans="12:13" x14ac:dyDescent="0.25">
      <c r="L236357" s="472"/>
      <c r="M236357" s="472"/>
    </row>
    <row r="236358" spans="12:13" x14ac:dyDescent="0.25">
      <c r="L236358" s="472"/>
      <c r="M236358" s="472"/>
    </row>
    <row r="236359" spans="12:13" x14ac:dyDescent="0.25">
      <c r="L236359" s="472"/>
      <c r="M236359" s="472"/>
    </row>
    <row r="236431" spans="12:13" x14ac:dyDescent="0.25">
      <c r="L236431" s="472"/>
      <c r="M236431" s="472"/>
    </row>
    <row r="236432" spans="12:13" x14ac:dyDescent="0.25">
      <c r="L236432" s="472"/>
      <c r="M236432" s="472"/>
    </row>
    <row r="236433" spans="12:13" x14ac:dyDescent="0.25">
      <c r="L236433" s="472"/>
      <c r="M236433" s="472"/>
    </row>
    <row r="236505" spans="12:13" x14ac:dyDescent="0.25">
      <c r="L236505" s="472"/>
      <c r="M236505" s="472"/>
    </row>
    <row r="236506" spans="12:13" x14ac:dyDescent="0.25">
      <c r="L236506" s="472"/>
      <c r="M236506" s="472"/>
    </row>
    <row r="236507" spans="12:13" x14ac:dyDescent="0.25">
      <c r="L236507" s="472"/>
      <c r="M236507" s="472"/>
    </row>
    <row r="236579" spans="12:13" x14ac:dyDescent="0.25">
      <c r="L236579" s="472"/>
      <c r="M236579" s="472"/>
    </row>
    <row r="236580" spans="12:13" x14ac:dyDescent="0.25">
      <c r="L236580" s="472"/>
      <c r="M236580" s="472"/>
    </row>
    <row r="236581" spans="12:13" x14ac:dyDescent="0.25">
      <c r="L236581" s="472"/>
      <c r="M236581" s="472"/>
    </row>
    <row r="236653" spans="12:13" x14ac:dyDescent="0.25">
      <c r="L236653" s="472"/>
      <c r="M236653" s="472"/>
    </row>
    <row r="236654" spans="12:13" x14ac:dyDescent="0.25">
      <c r="L236654" s="472"/>
      <c r="M236654" s="472"/>
    </row>
    <row r="236655" spans="12:13" x14ac:dyDescent="0.25">
      <c r="L236655" s="472"/>
      <c r="M236655" s="472"/>
    </row>
    <row r="236727" spans="12:13" x14ac:dyDescent="0.25">
      <c r="L236727" s="472"/>
      <c r="M236727" s="472"/>
    </row>
    <row r="236728" spans="12:13" x14ac:dyDescent="0.25">
      <c r="L236728" s="472"/>
      <c r="M236728" s="472"/>
    </row>
    <row r="236729" spans="12:13" x14ac:dyDescent="0.25">
      <c r="L236729" s="472"/>
      <c r="M236729" s="472"/>
    </row>
    <row r="236801" spans="12:13" x14ac:dyDescent="0.25">
      <c r="L236801" s="472"/>
      <c r="M236801" s="472"/>
    </row>
    <row r="236802" spans="12:13" x14ac:dyDescent="0.25">
      <c r="L236802" s="472"/>
      <c r="M236802" s="472"/>
    </row>
    <row r="236803" spans="12:13" x14ac:dyDescent="0.25">
      <c r="L236803" s="472"/>
      <c r="M236803" s="472"/>
    </row>
    <row r="236875" spans="12:13" x14ac:dyDescent="0.25">
      <c r="L236875" s="472"/>
      <c r="M236875" s="472"/>
    </row>
    <row r="236876" spans="12:13" x14ac:dyDescent="0.25">
      <c r="L236876" s="472"/>
      <c r="M236876" s="472"/>
    </row>
    <row r="236877" spans="12:13" x14ac:dyDescent="0.25">
      <c r="L236877" s="472"/>
      <c r="M236877" s="472"/>
    </row>
    <row r="236949" spans="12:13" x14ac:dyDescent="0.25">
      <c r="L236949" s="472"/>
      <c r="M236949" s="472"/>
    </row>
    <row r="236950" spans="12:13" x14ac:dyDescent="0.25">
      <c r="L236950" s="472"/>
      <c r="M236950" s="472"/>
    </row>
    <row r="236951" spans="12:13" x14ac:dyDescent="0.25">
      <c r="L236951" s="472"/>
      <c r="M236951" s="472"/>
    </row>
    <row r="237023" spans="12:13" x14ac:dyDescent="0.25">
      <c r="L237023" s="472"/>
      <c r="M237023" s="472"/>
    </row>
    <row r="237024" spans="12:13" x14ac:dyDescent="0.25">
      <c r="L237024" s="472"/>
      <c r="M237024" s="472"/>
    </row>
    <row r="237025" spans="12:13" x14ac:dyDescent="0.25">
      <c r="L237025" s="472"/>
      <c r="M237025" s="472"/>
    </row>
    <row r="237097" spans="12:13" x14ac:dyDescent="0.25">
      <c r="L237097" s="472"/>
      <c r="M237097" s="472"/>
    </row>
    <row r="237098" spans="12:13" x14ac:dyDescent="0.25">
      <c r="L237098" s="472"/>
      <c r="M237098" s="472"/>
    </row>
    <row r="237099" spans="12:13" x14ac:dyDescent="0.25">
      <c r="L237099" s="472"/>
      <c r="M237099" s="472"/>
    </row>
    <row r="237171" spans="12:13" x14ac:dyDescent="0.25">
      <c r="L237171" s="472"/>
      <c r="M237171" s="472"/>
    </row>
    <row r="237172" spans="12:13" x14ac:dyDescent="0.25">
      <c r="L237172" s="472"/>
      <c r="M237172" s="472"/>
    </row>
    <row r="237173" spans="12:13" x14ac:dyDescent="0.25">
      <c r="L237173" s="472"/>
      <c r="M237173" s="472"/>
    </row>
    <row r="237245" spans="12:13" x14ac:dyDescent="0.25">
      <c r="L237245" s="472"/>
      <c r="M237245" s="472"/>
    </row>
    <row r="237246" spans="12:13" x14ac:dyDescent="0.25">
      <c r="L237246" s="472"/>
      <c r="M237246" s="472"/>
    </row>
    <row r="237247" spans="12:13" x14ac:dyDescent="0.25">
      <c r="L237247" s="472"/>
      <c r="M237247" s="472"/>
    </row>
    <row r="237319" spans="12:13" x14ac:dyDescent="0.25">
      <c r="L237319" s="472"/>
      <c r="M237319" s="472"/>
    </row>
    <row r="237320" spans="12:13" x14ac:dyDescent="0.25">
      <c r="L237320" s="472"/>
      <c r="M237320" s="472"/>
    </row>
    <row r="237321" spans="12:13" x14ac:dyDescent="0.25">
      <c r="L237321" s="472"/>
      <c r="M237321" s="472"/>
    </row>
    <row r="237393" spans="12:13" x14ac:dyDescent="0.25">
      <c r="L237393" s="472"/>
      <c r="M237393" s="472"/>
    </row>
    <row r="237394" spans="12:13" x14ac:dyDescent="0.25">
      <c r="L237394" s="472"/>
      <c r="M237394" s="472"/>
    </row>
    <row r="237395" spans="12:13" x14ac:dyDescent="0.25">
      <c r="L237395" s="472"/>
      <c r="M237395" s="472"/>
    </row>
    <row r="237467" spans="12:13" x14ac:dyDescent="0.25">
      <c r="L237467" s="472"/>
      <c r="M237467" s="472"/>
    </row>
    <row r="237468" spans="12:13" x14ac:dyDescent="0.25">
      <c r="L237468" s="472"/>
      <c r="M237468" s="472"/>
    </row>
    <row r="237469" spans="12:13" x14ac:dyDescent="0.25">
      <c r="L237469" s="472"/>
      <c r="M237469" s="472"/>
    </row>
    <row r="237541" spans="12:13" x14ac:dyDescent="0.25">
      <c r="L237541" s="472"/>
      <c r="M237541" s="472"/>
    </row>
    <row r="237542" spans="12:13" x14ac:dyDescent="0.25">
      <c r="L237542" s="472"/>
      <c r="M237542" s="472"/>
    </row>
    <row r="237543" spans="12:13" x14ac:dyDescent="0.25">
      <c r="L237543" s="472"/>
      <c r="M237543" s="472"/>
    </row>
    <row r="237615" spans="12:13" x14ac:dyDescent="0.25">
      <c r="L237615" s="472"/>
      <c r="M237615" s="472"/>
    </row>
    <row r="237616" spans="12:13" x14ac:dyDescent="0.25">
      <c r="L237616" s="472"/>
      <c r="M237616" s="472"/>
    </row>
    <row r="237617" spans="12:13" x14ac:dyDescent="0.25">
      <c r="L237617" s="472"/>
      <c r="M237617" s="472"/>
    </row>
    <row r="237689" spans="12:13" x14ac:dyDescent="0.25">
      <c r="L237689" s="472"/>
      <c r="M237689" s="472"/>
    </row>
    <row r="237690" spans="12:13" x14ac:dyDescent="0.25">
      <c r="L237690" s="472"/>
      <c r="M237690" s="472"/>
    </row>
    <row r="237691" spans="12:13" x14ac:dyDescent="0.25">
      <c r="L237691" s="472"/>
      <c r="M237691" s="472"/>
    </row>
    <row r="237763" spans="12:13" x14ac:dyDescent="0.25">
      <c r="L237763" s="472"/>
      <c r="M237763" s="472"/>
    </row>
    <row r="237764" spans="12:13" x14ac:dyDescent="0.25">
      <c r="L237764" s="472"/>
      <c r="M237764" s="472"/>
    </row>
    <row r="237765" spans="12:13" x14ac:dyDescent="0.25">
      <c r="L237765" s="472"/>
      <c r="M237765" s="472"/>
    </row>
    <row r="237837" spans="12:13" x14ac:dyDescent="0.25">
      <c r="L237837" s="472"/>
      <c r="M237837" s="472"/>
    </row>
    <row r="237838" spans="12:13" x14ac:dyDescent="0.25">
      <c r="L237838" s="472"/>
      <c r="M237838" s="472"/>
    </row>
    <row r="237839" spans="12:13" x14ac:dyDescent="0.25">
      <c r="L237839" s="472"/>
      <c r="M237839" s="472"/>
    </row>
    <row r="237911" spans="12:13" x14ac:dyDescent="0.25">
      <c r="L237911" s="472"/>
      <c r="M237911" s="472"/>
    </row>
    <row r="237912" spans="12:13" x14ac:dyDescent="0.25">
      <c r="L237912" s="472"/>
      <c r="M237912" s="472"/>
    </row>
    <row r="237913" spans="12:13" x14ac:dyDescent="0.25">
      <c r="L237913" s="472"/>
      <c r="M237913" s="472"/>
    </row>
    <row r="237985" spans="12:13" x14ac:dyDescent="0.25">
      <c r="L237985" s="472"/>
      <c r="M237985" s="472"/>
    </row>
    <row r="237986" spans="12:13" x14ac:dyDescent="0.25">
      <c r="L237986" s="472"/>
      <c r="M237986" s="472"/>
    </row>
    <row r="237987" spans="12:13" x14ac:dyDescent="0.25">
      <c r="L237987" s="472"/>
      <c r="M237987" s="472"/>
    </row>
    <row r="238059" spans="12:13" x14ac:dyDescent="0.25">
      <c r="L238059" s="472"/>
      <c r="M238059" s="472"/>
    </row>
    <row r="238060" spans="12:13" x14ac:dyDescent="0.25">
      <c r="L238060" s="472"/>
      <c r="M238060" s="472"/>
    </row>
    <row r="238061" spans="12:13" x14ac:dyDescent="0.25">
      <c r="L238061" s="472"/>
      <c r="M238061" s="472"/>
    </row>
    <row r="238133" spans="12:13" x14ac:dyDescent="0.25">
      <c r="L238133" s="472"/>
      <c r="M238133" s="472"/>
    </row>
    <row r="238134" spans="12:13" x14ac:dyDescent="0.25">
      <c r="L238134" s="472"/>
      <c r="M238134" s="472"/>
    </row>
    <row r="238135" spans="12:13" x14ac:dyDescent="0.25">
      <c r="L238135" s="472"/>
      <c r="M238135" s="472"/>
    </row>
    <row r="238207" spans="12:13" x14ac:dyDescent="0.25">
      <c r="L238207" s="472"/>
      <c r="M238207" s="472"/>
    </row>
    <row r="238208" spans="12:13" x14ac:dyDescent="0.25">
      <c r="L238208" s="472"/>
      <c r="M238208" s="472"/>
    </row>
    <row r="238209" spans="12:13" x14ac:dyDescent="0.25">
      <c r="L238209" s="472"/>
      <c r="M238209" s="472"/>
    </row>
    <row r="238281" spans="12:13" x14ac:dyDescent="0.25">
      <c r="L238281" s="472"/>
      <c r="M238281" s="472"/>
    </row>
    <row r="238282" spans="12:13" x14ac:dyDescent="0.25">
      <c r="L238282" s="472"/>
      <c r="M238282" s="472"/>
    </row>
    <row r="238283" spans="12:13" x14ac:dyDescent="0.25">
      <c r="L238283" s="472"/>
      <c r="M238283" s="472"/>
    </row>
    <row r="238355" spans="12:13" x14ac:dyDescent="0.25">
      <c r="L238355" s="472"/>
      <c r="M238355" s="472"/>
    </row>
    <row r="238356" spans="12:13" x14ac:dyDescent="0.25">
      <c r="L238356" s="472"/>
      <c r="M238356" s="472"/>
    </row>
    <row r="238357" spans="12:13" x14ac:dyDescent="0.25">
      <c r="L238357" s="472"/>
      <c r="M238357" s="472"/>
    </row>
    <row r="238429" spans="12:13" x14ac:dyDescent="0.25">
      <c r="L238429" s="472"/>
      <c r="M238429" s="472"/>
    </row>
    <row r="238430" spans="12:13" x14ac:dyDescent="0.25">
      <c r="L238430" s="472"/>
      <c r="M238430" s="472"/>
    </row>
    <row r="238431" spans="12:13" x14ac:dyDescent="0.25">
      <c r="L238431" s="472"/>
      <c r="M238431" s="472"/>
    </row>
    <row r="238503" spans="12:13" x14ac:dyDescent="0.25">
      <c r="L238503" s="472"/>
      <c r="M238503" s="472"/>
    </row>
    <row r="238504" spans="12:13" x14ac:dyDescent="0.25">
      <c r="L238504" s="472"/>
      <c r="M238504" s="472"/>
    </row>
    <row r="238505" spans="12:13" x14ac:dyDescent="0.25">
      <c r="L238505" s="472"/>
      <c r="M238505" s="472"/>
    </row>
    <row r="238577" spans="12:13" x14ac:dyDescent="0.25">
      <c r="L238577" s="472"/>
      <c r="M238577" s="472"/>
    </row>
    <row r="238578" spans="12:13" x14ac:dyDescent="0.25">
      <c r="L238578" s="472"/>
      <c r="M238578" s="472"/>
    </row>
    <row r="238579" spans="12:13" x14ac:dyDescent="0.25">
      <c r="L238579" s="472"/>
      <c r="M238579" s="472"/>
    </row>
    <row r="238651" spans="12:13" x14ac:dyDescent="0.25">
      <c r="L238651" s="472"/>
      <c r="M238651" s="472"/>
    </row>
    <row r="238652" spans="12:13" x14ac:dyDescent="0.25">
      <c r="L238652" s="472"/>
      <c r="M238652" s="472"/>
    </row>
    <row r="238653" spans="12:13" x14ac:dyDescent="0.25">
      <c r="L238653" s="472"/>
      <c r="M238653" s="472"/>
    </row>
    <row r="238725" spans="12:13" x14ac:dyDescent="0.25">
      <c r="L238725" s="472"/>
      <c r="M238725" s="472"/>
    </row>
    <row r="238726" spans="12:13" x14ac:dyDescent="0.25">
      <c r="L238726" s="472"/>
      <c r="M238726" s="472"/>
    </row>
    <row r="238727" spans="12:13" x14ac:dyDescent="0.25">
      <c r="L238727" s="472"/>
      <c r="M238727" s="472"/>
    </row>
    <row r="238799" spans="12:13" x14ac:dyDescent="0.25">
      <c r="L238799" s="472"/>
      <c r="M238799" s="472"/>
    </row>
    <row r="238800" spans="12:13" x14ac:dyDescent="0.25">
      <c r="L238800" s="472"/>
      <c r="M238800" s="472"/>
    </row>
    <row r="238801" spans="12:13" x14ac:dyDescent="0.25">
      <c r="L238801" s="472"/>
      <c r="M238801" s="472"/>
    </row>
    <row r="238873" spans="12:13" x14ac:dyDescent="0.25">
      <c r="L238873" s="472"/>
      <c r="M238873" s="472"/>
    </row>
    <row r="238874" spans="12:13" x14ac:dyDescent="0.25">
      <c r="L238874" s="472"/>
      <c r="M238874" s="472"/>
    </row>
    <row r="238875" spans="12:13" x14ac:dyDescent="0.25">
      <c r="L238875" s="472"/>
      <c r="M238875" s="472"/>
    </row>
    <row r="238947" spans="12:13" x14ac:dyDescent="0.25">
      <c r="L238947" s="472"/>
      <c r="M238947" s="472"/>
    </row>
    <row r="238948" spans="12:13" x14ac:dyDescent="0.25">
      <c r="L238948" s="472"/>
      <c r="M238948" s="472"/>
    </row>
    <row r="238949" spans="12:13" x14ac:dyDescent="0.25">
      <c r="L238949" s="472"/>
      <c r="M238949" s="472"/>
    </row>
    <row r="239021" spans="12:13" x14ac:dyDescent="0.25">
      <c r="L239021" s="472"/>
      <c r="M239021" s="472"/>
    </row>
    <row r="239022" spans="12:13" x14ac:dyDescent="0.25">
      <c r="L239022" s="472"/>
      <c r="M239022" s="472"/>
    </row>
    <row r="239023" spans="12:13" x14ac:dyDescent="0.25">
      <c r="L239023" s="472"/>
      <c r="M239023" s="472"/>
    </row>
    <row r="239095" spans="12:13" x14ac:dyDescent="0.25">
      <c r="L239095" s="472"/>
      <c r="M239095" s="472"/>
    </row>
    <row r="239096" spans="12:13" x14ac:dyDescent="0.25">
      <c r="L239096" s="472"/>
      <c r="M239096" s="472"/>
    </row>
    <row r="239097" spans="12:13" x14ac:dyDescent="0.25">
      <c r="L239097" s="472"/>
      <c r="M239097" s="472"/>
    </row>
    <row r="239169" spans="12:13" x14ac:dyDescent="0.25">
      <c r="L239169" s="472"/>
      <c r="M239169" s="472"/>
    </row>
    <row r="239170" spans="12:13" x14ac:dyDescent="0.25">
      <c r="L239170" s="472"/>
      <c r="M239170" s="472"/>
    </row>
    <row r="239171" spans="12:13" x14ac:dyDescent="0.25">
      <c r="L239171" s="472"/>
      <c r="M239171" s="472"/>
    </row>
    <row r="239243" spans="12:13" x14ac:dyDescent="0.25">
      <c r="L239243" s="472"/>
      <c r="M239243" s="472"/>
    </row>
    <row r="239244" spans="12:13" x14ac:dyDescent="0.25">
      <c r="L239244" s="472"/>
      <c r="M239244" s="472"/>
    </row>
    <row r="239245" spans="12:13" x14ac:dyDescent="0.25">
      <c r="L239245" s="472"/>
      <c r="M239245" s="472"/>
    </row>
    <row r="239317" spans="12:13" x14ac:dyDescent="0.25">
      <c r="L239317" s="472"/>
      <c r="M239317" s="472"/>
    </row>
    <row r="239318" spans="12:13" x14ac:dyDescent="0.25">
      <c r="L239318" s="472"/>
      <c r="M239318" s="472"/>
    </row>
    <row r="239319" spans="12:13" x14ac:dyDescent="0.25">
      <c r="L239319" s="472"/>
      <c r="M239319" s="472"/>
    </row>
    <row r="239391" spans="12:13" x14ac:dyDescent="0.25">
      <c r="L239391" s="472"/>
      <c r="M239391" s="472"/>
    </row>
    <row r="239392" spans="12:13" x14ac:dyDescent="0.25">
      <c r="L239392" s="472"/>
      <c r="M239392" s="472"/>
    </row>
    <row r="239393" spans="12:13" x14ac:dyDescent="0.25">
      <c r="L239393" s="472"/>
      <c r="M239393" s="472"/>
    </row>
    <row r="239465" spans="12:13" x14ac:dyDescent="0.25">
      <c r="L239465" s="472"/>
      <c r="M239465" s="472"/>
    </row>
    <row r="239466" spans="12:13" x14ac:dyDescent="0.25">
      <c r="L239466" s="472"/>
      <c r="M239466" s="472"/>
    </row>
    <row r="239467" spans="12:13" x14ac:dyDescent="0.25">
      <c r="L239467" s="472"/>
      <c r="M239467" s="472"/>
    </row>
    <row r="239539" spans="12:13" x14ac:dyDescent="0.25">
      <c r="L239539" s="472"/>
      <c r="M239539" s="472"/>
    </row>
    <row r="239540" spans="12:13" x14ac:dyDescent="0.25">
      <c r="L239540" s="472"/>
      <c r="M239540" s="472"/>
    </row>
    <row r="239541" spans="12:13" x14ac:dyDescent="0.25">
      <c r="L239541" s="472"/>
      <c r="M239541" s="472"/>
    </row>
    <row r="239613" spans="12:13" x14ac:dyDescent="0.25">
      <c r="L239613" s="472"/>
      <c r="M239613" s="472"/>
    </row>
    <row r="239614" spans="12:13" x14ac:dyDescent="0.25">
      <c r="L239614" s="472"/>
      <c r="M239614" s="472"/>
    </row>
    <row r="239615" spans="12:13" x14ac:dyDescent="0.25">
      <c r="L239615" s="472"/>
      <c r="M239615" s="472"/>
    </row>
    <row r="239687" spans="12:13" x14ac:dyDescent="0.25">
      <c r="L239687" s="472"/>
      <c r="M239687" s="472"/>
    </row>
    <row r="239688" spans="12:13" x14ac:dyDescent="0.25">
      <c r="L239688" s="472"/>
      <c r="M239688" s="472"/>
    </row>
    <row r="239689" spans="12:13" x14ac:dyDescent="0.25">
      <c r="L239689" s="472"/>
      <c r="M239689" s="472"/>
    </row>
    <row r="239761" spans="12:13" x14ac:dyDescent="0.25">
      <c r="L239761" s="472"/>
      <c r="M239761" s="472"/>
    </row>
    <row r="239762" spans="12:13" x14ac:dyDescent="0.25">
      <c r="L239762" s="472"/>
      <c r="M239762" s="472"/>
    </row>
    <row r="239763" spans="12:13" x14ac:dyDescent="0.25">
      <c r="L239763" s="472"/>
      <c r="M239763" s="472"/>
    </row>
    <row r="239835" spans="12:13" x14ac:dyDescent="0.25">
      <c r="L239835" s="472"/>
      <c r="M239835" s="472"/>
    </row>
    <row r="239836" spans="12:13" x14ac:dyDescent="0.25">
      <c r="L239836" s="472"/>
      <c r="M239836" s="472"/>
    </row>
    <row r="239837" spans="12:13" x14ac:dyDescent="0.25">
      <c r="L239837" s="472"/>
      <c r="M239837" s="472"/>
    </row>
    <row r="239909" spans="12:13" x14ac:dyDescent="0.25">
      <c r="L239909" s="472"/>
      <c r="M239909" s="472"/>
    </row>
    <row r="239910" spans="12:13" x14ac:dyDescent="0.25">
      <c r="L239910" s="472"/>
      <c r="M239910" s="472"/>
    </row>
    <row r="239911" spans="12:13" x14ac:dyDescent="0.25">
      <c r="L239911" s="472"/>
      <c r="M239911" s="472"/>
    </row>
    <row r="239983" spans="12:13" x14ac:dyDescent="0.25">
      <c r="L239983" s="472"/>
      <c r="M239983" s="472"/>
    </row>
    <row r="239984" spans="12:13" x14ac:dyDescent="0.25">
      <c r="L239984" s="472"/>
      <c r="M239984" s="472"/>
    </row>
    <row r="239985" spans="12:13" x14ac:dyDescent="0.25">
      <c r="L239985" s="472"/>
      <c r="M239985" s="472"/>
    </row>
    <row r="240057" spans="12:13" x14ac:dyDescent="0.25">
      <c r="L240057" s="472"/>
      <c r="M240057" s="472"/>
    </row>
    <row r="240058" spans="12:13" x14ac:dyDescent="0.25">
      <c r="L240058" s="472"/>
      <c r="M240058" s="472"/>
    </row>
    <row r="240059" spans="12:13" x14ac:dyDescent="0.25">
      <c r="L240059" s="472"/>
      <c r="M240059" s="472"/>
    </row>
    <row r="240131" spans="12:13" x14ac:dyDescent="0.25">
      <c r="L240131" s="472"/>
      <c r="M240131" s="472"/>
    </row>
    <row r="240132" spans="12:13" x14ac:dyDescent="0.25">
      <c r="L240132" s="472"/>
      <c r="M240132" s="472"/>
    </row>
    <row r="240133" spans="12:13" x14ac:dyDescent="0.25">
      <c r="L240133" s="472"/>
      <c r="M240133" s="472"/>
    </row>
    <row r="240205" spans="12:13" x14ac:dyDescent="0.25">
      <c r="L240205" s="472"/>
      <c r="M240205" s="472"/>
    </row>
    <row r="240206" spans="12:13" x14ac:dyDescent="0.25">
      <c r="L240206" s="472"/>
      <c r="M240206" s="472"/>
    </row>
    <row r="240207" spans="12:13" x14ac:dyDescent="0.25">
      <c r="L240207" s="472"/>
      <c r="M240207" s="472"/>
    </row>
    <row r="240279" spans="12:13" x14ac:dyDescent="0.25">
      <c r="L240279" s="472"/>
      <c r="M240279" s="472"/>
    </row>
    <row r="240280" spans="12:13" x14ac:dyDescent="0.25">
      <c r="L240280" s="472"/>
      <c r="M240280" s="472"/>
    </row>
    <row r="240281" spans="12:13" x14ac:dyDescent="0.25">
      <c r="L240281" s="472"/>
      <c r="M240281" s="472"/>
    </row>
    <row r="240353" spans="12:13" x14ac:dyDescent="0.25">
      <c r="L240353" s="472"/>
      <c r="M240353" s="472"/>
    </row>
    <row r="240354" spans="12:13" x14ac:dyDescent="0.25">
      <c r="L240354" s="472"/>
      <c r="M240354" s="472"/>
    </row>
    <row r="240355" spans="12:13" x14ac:dyDescent="0.25">
      <c r="L240355" s="472"/>
      <c r="M240355" s="472"/>
    </row>
    <row r="240427" spans="12:13" x14ac:dyDescent="0.25">
      <c r="L240427" s="472"/>
      <c r="M240427" s="472"/>
    </row>
    <row r="240428" spans="12:13" x14ac:dyDescent="0.25">
      <c r="L240428" s="472"/>
      <c r="M240428" s="472"/>
    </row>
    <row r="240429" spans="12:13" x14ac:dyDescent="0.25">
      <c r="L240429" s="472"/>
      <c r="M240429" s="472"/>
    </row>
    <row r="240501" spans="12:13" x14ac:dyDescent="0.25">
      <c r="L240501" s="472"/>
      <c r="M240501" s="472"/>
    </row>
    <row r="240502" spans="12:13" x14ac:dyDescent="0.25">
      <c r="L240502" s="472"/>
      <c r="M240502" s="472"/>
    </row>
    <row r="240503" spans="12:13" x14ac:dyDescent="0.25">
      <c r="L240503" s="472"/>
      <c r="M240503" s="472"/>
    </row>
    <row r="240575" spans="12:13" x14ac:dyDescent="0.25">
      <c r="L240575" s="472"/>
      <c r="M240575" s="472"/>
    </row>
    <row r="240576" spans="12:13" x14ac:dyDescent="0.25">
      <c r="L240576" s="472"/>
      <c r="M240576" s="472"/>
    </row>
    <row r="240577" spans="12:13" x14ac:dyDescent="0.25">
      <c r="L240577" s="472"/>
      <c r="M240577" s="472"/>
    </row>
    <row r="240649" spans="12:13" x14ac:dyDescent="0.25">
      <c r="L240649" s="472"/>
      <c r="M240649" s="472"/>
    </row>
    <row r="240650" spans="12:13" x14ac:dyDescent="0.25">
      <c r="L240650" s="472"/>
      <c r="M240650" s="472"/>
    </row>
    <row r="240651" spans="12:13" x14ac:dyDescent="0.25">
      <c r="L240651" s="472"/>
      <c r="M240651" s="472"/>
    </row>
    <row r="240723" spans="12:13" x14ac:dyDescent="0.25">
      <c r="L240723" s="472"/>
      <c r="M240723" s="472"/>
    </row>
    <row r="240724" spans="12:13" x14ac:dyDescent="0.25">
      <c r="L240724" s="472"/>
      <c r="M240724" s="472"/>
    </row>
    <row r="240725" spans="12:13" x14ac:dyDescent="0.25">
      <c r="L240725" s="472"/>
      <c r="M240725" s="472"/>
    </row>
    <row r="240797" spans="12:13" x14ac:dyDescent="0.25">
      <c r="L240797" s="472"/>
      <c r="M240797" s="472"/>
    </row>
    <row r="240798" spans="12:13" x14ac:dyDescent="0.25">
      <c r="L240798" s="472"/>
      <c r="M240798" s="472"/>
    </row>
    <row r="240799" spans="12:13" x14ac:dyDescent="0.25">
      <c r="L240799" s="472"/>
      <c r="M240799" s="472"/>
    </row>
    <row r="240871" spans="12:13" x14ac:dyDescent="0.25">
      <c r="L240871" s="472"/>
      <c r="M240871" s="472"/>
    </row>
    <row r="240872" spans="12:13" x14ac:dyDescent="0.25">
      <c r="L240872" s="472"/>
      <c r="M240872" s="472"/>
    </row>
    <row r="240873" spans="12:13" x14ac:dyDescent="0.25">
      <c r="L240873" s="472"/>
      <c r="M240873" s="472"/>
    </row>
    <row r="240945" spans="12:13" x14ac:dyDescent="0.25">
      <c r="L240945" s="472"/>
      <c r="M240945" s="472"/>
    </row>
    <row r="240946" spans="12:13" x14ac:dyDescent="0.25">
      <c r="L240946" s="472"/>
      <c r="M240946" s="472"/>
    </row>
    <row r="240947" spans="12:13" x14ac:dyDescent="0.25">
      <c r="L240947" s="472"/>
      <c r="M240947" s="472"/>
    </row>
    <row r="241019" spans="12:13" x14ac:dyDescent="0.25">
      <c r="L241019" s="472"/>
      <c r="M241019" s="472"/>
    </row>
    <row r="241020" spans="12:13" x14ac:dyDescent="0.25">
      <c r="L241020" s="472"/>
      <c r="M241020" s="472"/>
    </row>
    <row r="241021" spans="12:13" x14ac:dyDescent="0.25">
      <c r="L241021" s="472"/>
      <c r="M241021" s="472"/>
    </row>
    <row r="241093" spans="12:13" x14ac:dyDescent="0.25">
      <c r="L241093" s="472"/>
      <c r="M241093" s="472"/>
    </row>
    <row r="241094" spans="12:13" x14ac:dyDescent="0.25">
      <c r="L241094" s="472"/>
      <c r="M241094" s="472"/>
    </row>
    <row r="241095" spans="12:13" x14ac:dyDescent="0.25">
      <c r="L241095" s="472"/>
      <c r="M241095" s="472"/>
    </row>
    <row r="241167" spans="12:13" x14ac:dyDescent="0.25">
      <c r="L241167" s="472"/>
      <c r="M241167" s="472"/>
    </row>
    <row r="241168" spans="12:13" x14ac:dyDescent="0.25">
      <c r="L241168" s="472"/>
      <c r="M241168" s="472"/>
    </row>
    <row r="241169" spans="12:13" x14ac:dyDescent="0.25">
      <c r="L241169" s="472"/>
      <c r="M241169" s="472"/>
    </row>
    <row r="241241" spans="12:13" x14ac:dyDescent="0.25">
      <c r="L241241" s="472"/>
      <c r="M241241" s="472"/>
    </row>
    <row r="241242" spans="12:13" x14ac:dyDescent="0.25">
      <c r="L241242" s="472"/>
      <c r="M241242" s="472"/>
    </row>
    <row r="241243" spans="12:13" x14ac:dyDescent="0.25">
      <c r="L241243" s="472"/>
      <c r="M241243" s="472"/>
    </row>
    <row r="241315" spans="12:13" x14ac:dyDescent="0.25">
      <c r="L241315" s="472"/>
      <c r="M241315" s="472"/>
    </row>
    <row r="241316" spans="12:13" x14ac:dyDescent="0.25">
      <c r="L241316" s="472"/>
      <c r="M241316" s="472"/>
    </row>
    <row r="241317" spans="12:13" x14ac:dyDescent="0.25">
      <c r="L241317" s="472"/>
      <c r="M241317" s="472"/>
    </row>
    <row r="241389" spans="12:13" x14ac:dyDescent="0.25">
      <c r="L241389" s="472"/>
      <c r="M241389" s="472"/>
    </row>
    <row r="241390" spans="12:13" x14ac:dyDescent="0.25">
      <c r="L241390" s="472"/>
      <c r="M241390" s="472"/>
    </row>
    <row r="241391" spans="12:13" x14ac:dyDescent="0.25">
      <c r="L241391" s="472"/>
      <c r="M241391" s="472"/>
    </row>
    <row r="241463" spans="12:13" x14ac:dyDescent="0.25">
      <c r="L241463" s="472"/>
      <c r="M241463" s="472"/>
    </row>
    <row r="241464" spans="12:13" x14ac:dyDescent="0.25">
      <c r="L241464" s="472"/>
      <c r="M241464" s="472"/>
    </row>
    <row r="241465" spans="12:13" x14ac:dyDescent="0.25">
      <c r="L241465" s="472"/>
      <c r="M241465" s="472"/>
    </row>
    <row r="241537" spans="12:13" x14ac:dyDescent="0.25">
      <c r="L241537" s="472"/>
      <c r="M241537" s="472"/>
    </row>
    <row r="241538" spans="12:13" x14ac:dyDescent="0.25">
      <c r="L241538" s="472"/>
      <c r="M241538" s="472"/>
    </row>
    <row r="241539" spans="12:13" x14ac:dyDescent="0.25">
      <c r="L241539" s="472"/>
      <c r="M241539" s="472"/>
    </row>
    <row r="241611" spans="12:13" x14ac:dyDescent="0.25">
      <c r="L241611" s="472"/>
      <c r="M241611" s="472"/>
    </row>
    <row r="241612" spans="12:13" x14ac:dyDescent="0.25">
      <c r="L241612" s="472"/>
      <c r="M241612" s="472"/>
    </row>
    <row r="241613" spans="12:13" x14ac:dyDescent="0.25">
      <c r="L241613" s="472"/>
      <c r="M241613" s="472"/>
    </row>
    <row r="241685" spans="12:13" x14ac:dyDescent="0.25">
      <c r="L241685" s="472"/>
      <c r="M241685" s="472"/>
    </row>
    <row r="241686" spans="12:13" x14ac:dyDescent="0.25">
      <c r="L241686" s="472"/>
      <c r="M241686" s="472"/>
    </row>
    <row r="241687" spans="12:13" x14ac:dyDescent="0.25">
      <c r="L241687" s="472"/>
      <c r="M241687" s="472"/>
    </row>
    <row r="241759" spans="12:13" x14ac:dyDescent="0.25">
      <c r="L241759" s="472"/>
      <c r="M241759" s="472"/>
    </row>
    <row r="241760" spans="12:13" x14ac:dyDescent="0.25">
      <c r="L241760" s="472"/>
      <c r="M241760" s="472"/>
    </row>
    <row r="241761" spans="12:13" x14ac:dyDescent="0.25">
      <c r="L241761" s="472"/>
      <c r="M241761" s="472"/>
    </row>
    <row r="241833" spans="12:13" x14ac:dyDescent="0.25">
      <c r="L241833" s="472"/>
      <c r="M241833" s="472"/>
    </row>
    <row r="241834" spans="12:13" x14ac:dyDescent="0.25">
      <c r="L241834" s="472"/>
      <c r="M241834" s="472"/>
    </row>
    <row r="241835" spans="12:13" x14ac:dyDescent="0.25">
      <c r="L241835" s="472"/>
      <c r="M241835" s="472"/>
    </row>
    <row r="241907" spans="12:13" x14ac:dyDescent="0.25">
      <c r="L241907" s="472"/>
      <c r="M241907" s="472"/>
    </row>
    <row r="241908" spans="12:13" x14ac:dyDescent="0.25">
      <c r="L241908" s="472"/>
      <c r="M241908" s="472"/>
    </row>
    <row r="241909" spans="12:13" x14ac:dyDescent="0.25">
      <c r="L241909" s="472"/>
      <c r="M241909" s="472"/>
    </row>
    <row r="241981" spans="12:13" x14ac:dyDescent="0.25">
      <c r="L241981" s="472"/>
      <c r="M241981" s="472"/>
    </row>
    <row r="241982" spans="12:13" x14ac:dyDescent="0.25">
      <c r="L241982" s="472"/>
      <c r="M241982" s="472"/>
    </row>
    <row r="241983" spans="12:13" x14ac:dyDescent="0.25">
      <c r="L241983" s="472"/>
      <c r="M241983" s="472"/>
    </row>
    <row r="242055" spans="12:13" x14ac:dyDescent="0.25">
      <c r="L242055" s="472"/>
      <c r="M242055" s="472"/>
    </row>
    <row r="242056" spans="12:13" x14ac:dyDescent="0.25">
      <c r="L242056" s="472"/>
      <c r="M242056" s="472"/>
    </row>
    <row r="242057" spans="12:13" x14ac:dyDescent="0.25">
      <c r="L242057" s="472"/>
      <c r="M242057" s="472"/>
    </row>
    <row r="242129" spans="12:13" x14ac:dyDescent="0.25">
      <c r="L242129" s="472"/>
      <c r="M242129" s="472"/>
    </row>
    <row r="242130" spans="12:13" x14ac:dyDescent="0.25">
      <c r="L242130" s="472"/>
      <c r="M242130" s="472"/>
    </row>
    <row r="242131" spans="12:13" x14ac:dyDescent="0.25">
      <c r="L242131" s="472"/>
      <c r="M242131" s="472"/>
    </row>
    <row r="242203" spans="12:13" x14ac:dyDescent="0.25">
      <c r="L242203" s="472"/>
      <c r="M242203" s="472"/>
    </row>
    <row r="242204" spans="12:13" x14ac:dyDescent="0.25">
      <c r="L242204" s="472"/>
      <c r="M242204" s="472"/>
    </row>
    <row r="242205" spans="12:13" x14ac:dyDescent="0.25">
      <c r="L242205" s="472"/>
      <c r="M242205" s="472"/>
    </row>
    <row r="242277" spans="12:13" x14ac:dyDescent="0.25">
      <c r="L242277" s="472"/>
      <c r="M242277" s="472"/>
    </row>
    <row r="242278" spans="12:13" x14ac:dyDescent="0.25">
      <c r="L242278" s="472"/>
      <c r="M242278" s="472"/>
    </row>
    <row r="242279" spans="12:13" x14ac:dyDescent="0.25">
      <c r="L242279" s="472"/>
      <c r="M242279" s="472"/>
    </row>
    <row r="242351" spans="12:13" x14ac:dyDescent="0.25">
      <c r="L242351" s="472"/>
      <c r="M242351" s="472"/>
    </row>
    <row r="242352" spans="12:13" x14ac:dyDescent="0.25">
      <c r="L242352" s="472"/>
      <c r="M242352" s="472"/>
    </row>
    <row r="242353" spans="12:13" x14ac:dyDescent="0.25">
      <c r="L242353" s="472"/>
      <c r="M242353" s="472"/>
    </row>
    <row r="242425" spans="12:13" x14ac:dyDescent="0.25">
      <c r="L242425" s="472"/>
      <c r="M242425" s="472"/>
    </row>
    <row r="242426" spans="12:13" x14ac:dyDescent="0.25">
      <c r="L242426" s="472"/>
      <c r="M242426" s="472"/>
    </row>
    <row r="242427" spans="12:13" x14ac:dyDescent="0.25">
      <c r="L242427" s="472"/>
      <c r="M242427" s="472"/>
    </row>
    <row r="242499" spans="12:13" x14ac:dyDescent="0.25">
      <c r="L242499" s="472"/>
      <c r="M242499" s="472"/>
    </row>
    <row r="242500" spans="12:13" x14ac:dyDescent="0.25">
      <c r="L242500" s="472"/>
      <c r="M242500" s="472"/>
    </row>
    <row r="242501" spans="12:13" x14ac:dyDescent="0.25">
      <c r="L242501" s="472"/>
      <c r="M242501" s="472"/>
    </row>
    <row r="242573" spans="12:13" x14ac:dyDescent="0.25">
      <c r="L242573" s="472"/>
      <c r="M242573" s="472"/>
    </row>
    <row r="242574" spans="12:13" x14ac:dyDescent="0.25">
      <c r="L242574" s="472"/>
      <c r="M242574" s="472"/>
    </row>
    <row r="242575" spans="12:13" x14ac:dyDescent="0.25">
      <c r="L242575" s="472"/>
      <c r="M242575" s="472"/>
    </row>
    <row r="242647" spans="12:13" x14ac:dyDescent="0.25">
      <c r="L242647" s="472"/>
      <c r="M242647" s="472"/>
    </row>
    <row r="242648" spans="12:13" x14ac:dyDescent="0.25">
      <c r="L242648" s="472"/>
      <c r="M242648" s="472"/>
    </row>
    <row r="242649" spans="12:13" x14ac:dyDescent="0.25">
      <c r="L242649" s="472"/>
      <c r="M242649" s="472"/>
    </row>
    <row r="242721" spans="12:13" x14ac:dyDescent="0.25">
      <c r="L242721" s="472"/>
      <c r="M242721" s="472"/>
    </row>
    <row r="242722" spans="12:13" x14ac:dyDescent="0.25">
      <c r="L242722" s="472"/>
      <c r="M242722" s="472"/>
    </row>
    <row r="242723" spans="12:13" x14ac:dyDescent="0.25">
      <c r="L242723" s="472"/>
      <c r="M242723" s="472"/>
    </row>
    <row r="242795" spans="12:13" x14ac:dyDescent="0.25">
      <c r="L242795" s="472"/>
      <c r="M242795" s="472"/>
    </row>
    <row r="242796" spans="12:13" x14ac:dyDescent="0.25">
      <c r="L242796" s="472"/>
      <c r="M242796" s="472"/>
    </row>
    <row r="242797" spans="12:13" x14ac:dyDescent="0.25">
      <c r="L242797" s="472"/>
      <c r="M242797" s="472"/>
    </row>
    <row r="242869" spans="12:13" x14ac:dyDescent="0.25">
      <c r="L242869" s="472"/>
      <c r="M242869" s="472"/>
    </row>
    <row r="242870" spans="12:13" x14ac:dyDescent="0.25">
      <c r="L242870" s="472"/>
      <c r="M242870" s="472"/>
    </row>
    <row r="242871" spans="12:13" x14ac:dyDescent="0.25">
      <c r="L242871" s="472"/>
      <c r="M242871" s="472"/>
    </row>
    <row r="242943" spans="12:13" x14ac:dyDescent="0.25">
      <c r="L242943" s="472"/>
      <c r="M242943" s="472"/>
    </row>
    <row r="242944" spans="12:13" x14ac:dyDescent="0.25">
      <c r="L242944" s="472"/>
      <c r="M242944" s="472"/>
    </row>
    <row r="242945" spans="12:13" x14ac:dyDescent="0.25">
      <c r="L242945" s="472"/>
      <c r="M242945" s="472"/>
    </row>
    <row r="243017" spans="12:13" x14ac:dyDescent="0.25">
      <c r="L243017" s="472"/>
      <c r="M243017" s="472"/>
    </row>
    <row r="243018" spans="12:13" x14ac:dyDescent="0.25">
      <c r="L243018" s="472"/>
      <c r="M243018" s="472"/>
    </row>
    <row r="243019" spans="12:13" x14ac:dyDescent="0.25">
      <c r="L243019" s="472"/>
      <c r="M243019" s="472"/>
    </row>
    <row r="243091" spans="12:13" x14ac:dyDescent="0.25">
      <c r="L243091" s="472"/>
      <c r="M243091" s="472"/>
    </row>
    <row r="243092" spans="12:13" x14ac:dyDescent="0.25">
      <c r="L243092" s="472"/>
      <c r="M243092" s="472"/>
    </row>
    <row r="243093" spans="12:13" x14ac:dyDescent="0.25">
      <c r="L243093" s="472"/>
      <c r="M243093" s="472"/>
    </row>
    <row r="243165" spans="12:13" x14ac:dyDescent="0.25">
      <c r="L243165" s="472"/>
      <c r="M243165" s="472"/>
    </row>
    <row r="243166" spans="12:13" x14ac:dyDescent="0.25">
      <c r="L243166" s="472"/>
      <c r="M243166" s="472"/>
    </row>
    <row r="243167" spans="12:13" x14ac:dyDescent="0.25">
      <c r="L243167" s="472"/>
      <c r="M243167" s="472"/>
    </row>
    <row r="243239" spans="12:13" x14ac:dyDescent="0.25">
      <c r="L243239" s="472"/>
      <c r="M243239" s="472"/>
    </row>
    <row r="243240" spans="12:13" x14ac:dyDescent="0.25">
      <c r="L243240" s="472"/>
      <c r="M243240" s="472"/>
    </row>
    <row r="243241" spans="12:13" x14ac:dyDescent="0.25">
      <c r="L243241" s="472"/>
      <c r="M243241" s="472"/>
    </row>
    <row r="243313" spans="12:13" x14ac:dyDescent="0.25">
      <c r="L243313" s="472"/>
      <c r="M243313" s="472"/>
    </row>
    <row r="243314" spans="12:13" x14ac:dyDescent="0.25">
      <c r="L243314" s="472"/>
      <c r="M243314" s="472"/>
    </row>
    <row r="243315" spans="12:13" x14ac:dyDescent="0.25">
      <c r="L243315" s="472"/>
      <c r="M243315" s="472"/>
    </row>
    <row r="243387" spans="12:13" x14ac:dyDescent="0.25">
      <c r="L243387" s="472"/>
      <c r="M243387" s="472"/>
    </row>
    <row r="243388" spans="12:13" x14ac:dyDescent="0.25">
      <c r="L243388" s="472"/>
      <c r="M243388" s="472"/>
    </row>
    <row r="243389" spans="12:13" x14ac:dyDescent="0.25">
      <c r="L243389" s="472"/>
      <c r="M243389" s="472"/>
    </row>
    <row r="243461" spans="12:13" x14ac:dyDescent="0.25">
      <c r="L243461" s="472"/>
      <c r="M243461" s="472"/>
    </row>
    <row r="243462" spans="12:13" x14ac:dyDescent="0.25">
      <c r="L243462" s="472"/>
      <c r="M243462" s="472"/>
    </row>
    <row r="243463" spans="12:13" x14ac:dyDescent="0.25">
      <c r="L243463" s="472"/>
      <c r="M243463" s="472"/>
    </row>
    <row r="243535" spans="12:13" x14ac:dyDescent="0.25">
      <c r="L243535" s="472"/>
      <c r="M243535" s="472"/>
    </row>
    <row r="243536" spans="12:13" x14ac:dyDescent="0.25">
      <c r="L243536" s="472"/>
      <c r="M243536" s="472"/>
    </row>
    <row r="243537" spans="12:13" x14ac:dyDescent="0.25">
      <c r="L243537" s="472"/>
      <c r="M243537" s="472"/>
    </row>
    <row r="243609" spans="12:13" x14ac:dyDescent="0.25">
      <c r="L243609" s="472"/>
      <c r="M243609" s="472"/>
    </row>
    <row r="243610" spans="12:13" x14ac:dyDescent="0.25">
      <c r="L243610" s="472"/>
      <c r="M243610" s="472"/>
    </row>
    <row r="243611" spans="12:13" x14ac:dyDescent="0.25">
      <c r="L243611" s="472"/>
      <c r="M243611" s="472"/>
    </row>
    <row r="243683" spans="12:13" x14ac:dyDescent="0.25">
      <c r="L243683" s="472"/>
      <c r="M243683" s="472"/>
    </row>
    <row r="243684" spans="12:13" x14ac:dyDescent="0.25">
      <c r="L243684" s="472"/>
      <c r="M243684" s="472"/>
    </row>
    <row r="243685" spans="12:13" x14ac:dyDescent="0.25">
      <c r="L243685" s="472"/>
      <c r="M243685" s="472"/>
    </row>
    <row r="243757" spans="12:13" x14ac:dyDescent="0.25">
      <c r="L243757" s="472"/>
      <c r="M243757" s="472"/>
    </row>
    <row r="243758" spans="12:13" x14ac:dyDescent="0.25">
      <c r="L243758" s="472"/>
      <c r="M243758" s="472"/>
    </row>
    <row r="243759" spans="12:13" x14ac:dyDescent="0.25">
      <c r="L243759" s="472"/>
      <c r="M243759" s="472"/>
    </row>
    <row r="243831" spans="12:13" x14ac:dyDescent="0.25">
      <c r="L243831" s="472"/>
      <c r="M243831" s="472"/>
    </row>
    <row r="243832" spans="12:13" x14ac:dyDescent="0.25">
      <c r="L243832" s="472"/>
      <c r="M243832" s="472"/>
    </row>
    <row r="243833" spans="12:13" x14ac:dyDescent="0.25">
      <c r="L243833" s="472"/>
      <c r="M243833" s="472"/>
    </row>
    <row r="243905" spans="12:13" x14ac:dyDescent="0.25">
      <c r="L243905" s="472"/>
      <c r="M243905" s="472"/>
    </row>
    <row r="243906" spans="12:13" x14ac:dyDescent="0.25">
      <c r="L243906" s="472"/>
      <c r="M243906" s="472"/>
    </row>
    <row r="243907" spans="12:13" x14ac:dyDescent="0.25">
      <c r="L243907" s="472"/>
      <c r="M243907" s="472"/>
    </row>
    <row r="243979" spans="12:13" x14ac:dyDescent="0.25">
      <c r="L243979" s="472"/>
      <c r="M243979" s="472"/>
    </row>
    <row r="243980" spans="12:13" x14ac:dyDescent="0.25">
      <c r="L243980" s="472"/>
      <c r="M243980" s="472"/>
    </row>
    <row r="243981" spans="12:13" x14ac:dyDescent="0.25">
      <c r="L243981" s="472"/>
      <c r="M243981" s="472"/>
    </row>
    <row r="244053" spans="12:13" x14ac:dyDescent="0.25">
      <c r="L244053" s="472"/>
      <c r="M244053" s="472"/>
    </row>
    <row r="244054" spans="12:13" x14ac:dyDescent="0.25">
      <c r="L244054" s="472"/>
      <c r="M244054" s="472"/>
    </row>
    <row r="244055" spans="12:13" x14ac:dyDescent="0.25">
      <c r="L244055" s="472"/>
      <c r="M244055" s="472"/>
    </row>
    <row r="244127" spans="12:13" x14ac:dyDescent="0.25">
      <c r="L244127" s="472"/>
      <c r="M244127" s="472"/>
    </row>
    <row r="244128" spans="12:13" x14ac:dyDescent="0.25">
      <c r="L244128" s="472"/>
      <c r="M244128" s="472"/>
    </row>
    <row r="244129" spans="12:13" x14ac:dyDescent="0.25">
      <c r="L244129" s="472"/>
      <c r="M244129" s="472"/>
    </row>
    <row r="244201" spans="12:13" x14ac:dyDescent="0.25">
      <c r="L244201" s="472"/>
      <c r="M244201" s="472"/>
    </row>
    <row r="244202" spans="12:13" x14ac:dyDescent="0.25">
      <c r="L244202" s="472"/>
      <c r="M244202" s="472"/>
    </row>
    <row r="244203" spans="12:13" x14ac:dyDescent="0.25">
      <c r="L244203" s="472"/>
      <c r="M244203" s="472"/>
    </row>
    <row r="244275" spans="12:13" x14ac:dyDescent="0.25">
      <c r="L244275" s="472"/>
      <c r="M244275" s="472"/>
    </row>
    <row r="244276" spans="12:13" x14ac:dyDescent="0.25">
      <c r="L244276" s="472"/>
      <c r="M244276" s="472"/>
    </row>
    <row r="244277" spans="12:13" x14ac:dyDescent="0.25">
      <c r="L244277" s="472"/>
      <c r="M244277" s="472"/>
    </row>
    <row r="244349" spans="12:13" x14ac:dyDescent="0.25">
      <c r="L244349" s="472"/>
      <c r="M244349" s="472"/>
    </row>
    <row r="244350" spans="12:13" x14ac:dyDescent="0.25">
      <c r="L244350" s="472"/>
      <c r="M244350" s="472"/>
    </row>
    <row r="244351" spans="12:13" x14ac:dyDescent="0.25">
      <c r="L244351" s="472"/>
      <c r="M244351" s="472"/>
    </row>
    <row r="244423" spans="12:13" x14ac:dyDescent="0.25">
      <c r="L244423" s="472"/>
      <c r="M244423" s="472"/>
    </row>
    <row r="244424" spans="12:13" x14ac:dyDescent="0.25">
      <c r="L244424" s="472"/>
      <c r="M244424" s="472"/>
    </row>
    <row r="244425" spans="12:13" x14ac:dyDescent="0.25">
      <c r="L244425" s="472"/>
      <c r="M244425" s="472"/>
    </row>
    <row r="244497" spans="12:13" x14ac:dyDescent="0.25">
      <c r="L244497" s="472"/>
      <c r="M244497" s="472"/>
    </row>
    <row r="244498" spans="12:13" x14ac:dyDescent="0.25">
      <c r="L244498" s="472"/>
      <c r="M244498" s="472"/>
    </row>
    <row r="244499" spans="12:13" x14ac:dyDescent="0.25">
      <c r="L244499" s="472"/>
      <c r="M244499" s="472"/>
    </row>
    <row r="244571" spans="12:13" x14ac:dyDescent="0.25">
      <c r="L244571" s="472"/>
      <c r="M244571" s="472"/>
    </row>
    <row r="244572" spans="12:13" x14ac:dyDescent="0.25">
      <c r="L244572" s="472"/>
      <c r="M244572" s="472"/>
    </row>
    <row r="244573" spans="12:13" x14ac:dyDescent="0.25">
      <c r="L244573" s="472"/>
      <c r="M244573" s="472"/>
    </row>
    <row r="244645" spans="12:13" x14ac:dyDescent="0.25">
      <c r="L244645" s="472"/>
      <c r="M244645" s="472"/>
    </row>
    <row r="244646" spans="12:13" x14ac:dyDescent="0.25">
      <c r="L244646" s="472"/>
      <c r="M244646" s="472"/>
    </row>
    <row r="244647" spans="12:13" x14ac:dyDescent="0.25">
      <c r="L244647" s="472"/>
      <c r="M244647" s="472"/>
    </row>
    <row r="244719" spans="12:13" x14ac:dyDescent="0.25">
      <c r="L244719" s="472"/>
      <c r="M244719" s="472"/>
    </row>
    <row r="244720" spans="12:13" x14ac:dyDescent="0.25">
      <c r="L244720" s="472"/>
      <c r="M244720" s="472"/>
    </row>
    <row r="244721" spans="12:13" x14ac:dyDescent="0.25">
      <c r="L244721" s="472"/>
      <c r="M244721" s="472"/>
    </row>
    <row r="244793" spans="12:13" x14ac:dyDescent="0.25">
      <c r="L244793" s="472"/>
      <c r="M244793" s="472"/>
    </row>
    <row r="244794" spans="12:13" x14ac:dyDescent="0.25">
      <c r="L244794" s="472"/>
      <c r="M244794" s="472"/>
    </row>
    <row r="244795" spans="12:13" x14ac:dyDescent="0.25">
      <c r="L244795" s="472"/>
      <c r="M244795" s="472"/>
    </row>
    <row r="244867" spans="12:13" x14ac:dyDescent="0.25">
      <c r="L244867" s="472"/>
      <c r="M244867" s="472"/>
    </row>
    <row r="244868" spans="12:13" x14ac:dyDescent="0.25">
      <c r="L244868" s="472"/>
      <c r="M244868" s="472"/>
    </row>
    <row r="244869" spans="12:13" x14ac:dyDescent="0.25">
      <c r="L244869" s="472"/>
      <c r="M244869" s="472"/>
    </row>
    <row r="244941" spans="12:13" x14ac:dyDescent="0.25">
      <c r="L244941" s="472"/>
      <c r="M244941" s="472"/>
    </row>
    <row r="244942" spans="12:13" x14ac:dyDescent="0.25">
      <c r="L244942" s="472"/>
      <c r="M244942" s="472"/>
    </row>
    <row r="244943" spans="12:13" x14ac:dyDescent="0.25">
      <c r="L244943" s="472"/>
      <c r="M244943" s="472"/>
    </row>
    <row r="245015" spans="12:13" x14ac:dyDescent="0.25">
      <c r="L245015" s="472"/>
      <c r="M245015" s="472"/>
    </row>
    <row r="245016" spans="12:13" x14ac:dyDescent="0.25">
      <c r="L245016" s="472"/>
      <c r="M245016" s="472"/>
    </row>
    <row r="245017" spans="12:13" x14ac:dyDescent="0.25">
      <c r="L245017" s="472"/>
      <c r="M245017" s="472"/>
    </row>
    <row r="245089" spans="12:13" x14ac:dyDescent="0.25">
      <c r="L245089" s="472"/>
      <c r="M245089" s="472"/>
    </row>
    <row r="245090" spans="12:13" x14ac:dyDescent="0.25">
      <c r="L245090" s="472"/>
      <c r="M245090" s="472"/>
    </row>
    <row r="245091" spans="12:13" x14ac:dyDescent="0.25">
      <c r="L245091" s="472"/>
      <c r="M245091" s="472"/>
    </row>
    <row r="245163" spans="12:13" x14ac:dyDescent="0.25">
      <c r="L245163" s="472"/>
      <c r="M245163" s="472"/>
    </row>
    <row r="245164" spans="12:13" x14ac:dyDescent="0.25">
      <c r="L245164" s="472"/>
      <c r="M245164" s="472"/>
    </row>
    <row r="245165" spans="12:13" x14ac:dyDescent="0.25">
      <c r="L245165" s="472"/>
      <c r="M245165" s="472"/>
    </row>
    <row r="245237" spans="12:13" x14ac:dyDescent="0.25">
      <c r="L245237" s="472"/>
      <c r="M245237" s="472"/>
    </row>
    <row r="245238" spans="12:13" x14ac:dyDescent="0.25">
      <c r="L245238" s="472"/>
      <c r="M245238" s="472"/>
    </row>
    <row r="245239" spans="12:13" x14ac:dyDescent="0.25">
      <c r="L245239" s="472"/>
      <c r="M245239" s="472"/>
    </row>
    <row r="245311" spans="12:13" x14ac:dyDescent="0.25">
      <c r="L245311" s="472"/>
      <c r="M245311" s="472"/>
    </row>
    <row r="245312" spans="12:13" x14ac:dyDescent="0.25">
      <c r="L245312" s="472"/>
      <c r="M245312" s="472"/>
    </row>
    <row r="245313" spans="12:13" x14ac:dyDescent="0.25">
      <c r="L245313" s="472"/>
      <c r="M245313" s="472"/>
    </row>
    <row r="245385" spans="12:13" x14ac:dyDescent="0.25">
      <c r="L245385" s="472"/>
      <c r="M245385" s="472"/>
    </row>
    <row r="245386" spans="12:13" x14ac:dyDescent="0.25">
      <c r="L245386" s="472"/>
      <c r="M245386" s="472"/>
    </row>
    <row r="245387" spans="12:13" x14ac:dyDescent="0.25">
      <c r="L245387" s="472"/>
      <c r="M245387" s="472"/>
    </row>
    <row r="245459" spans="12:13" x14ac:dyDescent="0.25">
      <c r="L245459" s="472"/>
      <c r="M245459" s="472"/>
    </row>
    <row r="245460" spans="12:13" x14ac:dyDescent="0.25">
      <c r="L245460" s="472"/>
      <c r="M245460" s="472"/>
    </row>
    <row r="245461" spans="12:13" x14ac:dyDescent="0.25">
      <c r="L245461" s="472"/>
      <c r="M245461" s="472"/>
    </row>
    <row r="245533" spans="12:13" x14ac:dyDescent="0.25">
      <c r="L245533" s="472"/>
      <c r="M245533" s="472"/>
    </row>
    <row r="245534" spans="12:13" x14ac:dyDescent="0.25">
      <c r="L245534" s="472"/>
      <c r="M245534" s="472"/>
    </row>
    <row r="245535" spans="12:13" x14ac:dyDescent="0.25">
      <c r="L245535" s="472"/>
      <c r="M245535" s="472"/>
    </row>
    <row r="245607" spans="12:13" x14ac:dyDescent="0.25">
      <c r="L245607" s="472"/>
      <c r="M245607" s="472"/>
    </row>
    <row r="245608" spans="12:13" x14ac:dyDescent="0.25">
      <c r="L245608" s="472"/>
      <c r="M245608" s="472"/>
    </row>
    <row r="245609" spans="12:13" x14ac:dyDescent="0.25">
      <c r="L245609" s="472"/>
      <c r="M245609" s="472"/>
    </row>
    <row r="245681" spans="12:13" x14ac:dyDescent="0.25">
      <c r="L245681" s="472"/>
      <c r="M245681" s="472"/>
    </row>
    <row r="245682" spans="12:13" x14ac:dyDescent="0.25">
      <c r="L245682" s="472"/>
      <c r="M245682" s="472"/>
    </row>
    <row r="245683" spans="12:13" x14ac:dyDescent="0.25">
      <c r="L245683" s="472"/>
      <c r="M245683" s="472"/>
    </row>
    <row r="245755" spans="12:13" x14ac:dyDescent="0.25">
      <c r="L245755" s="472"/>
      <c r="M245755" s="472"/>
    </row>
    <row r="245756" spans="12:13" x14ac:dyDescent="0.25">
      <c r="L245756" s="472"/>
      <c r="M245756" s="472"/>
    </row>
    <row r="245757" spans="12:13" x14ac:dyDescent="0.25">
      <c r="L245757" s="472"/>
      <c r="M245757" s="472"/>
    </row>
    <row r="245829" spans="12:13" x14ac:dyDescent="0.25">
      <c r="L245829" s="472"/>
      <c r="M245829" s="472"/>
    </row>
    <row r="245830" spans="12:13" x14ac:dyDescent="0.25">
      <c r="L245830" s="472"/>
      <c r="M245830" s="472"/>
    </row>
    <row r="245831" spans="12:13" x14ac:dyDescent="0.25">
      <c r="L245831" s="472"/>
      <c r="M245831" s="472"/>
    </row>
    <row r="245903" spans="12:13" x14ac:dyDescent="0.25">
      <c r="L245903" s="472"/>
      <c r="M245903" s="472"/>
    </row>
    <row r="245904" spans="12:13" x14ac:dyDescent="0.25">
      <c r="L245904" s="472"/>
      <c r="M245904" s="472"/>
    </row>
    <row r="245905" spans="12:13" x14ac:dyDescent="0.25">
      <c r="L245905" s="472"/>
      <c r="M245905" s="472"/>
    </row>
    <row r="245977" spans="12:13" x14ac:dyDescent="0.25">
      <c r="L245977" s="472"/>
      <c r="M245977" s="472"/>
    </row>
    <row r="245978" spans="12:13" x14ac:dyDescent="0.25">
      <c r="L245978" s="472"/>
      <c r="M245978" s="472"/>
    </row>
    <row r="245979" spans="12:13" x14ac:dyDescent="0.25">
      <c r="L245979" s="472"/>
      <c r="M245979" s="472"/>
    </row>
    <row r="246051" spans="12:13" x14ac:dyDescent="0.25">
      <c r="L246051" s="472"/>
      <c r="M246051" s="472"/>
    </row>
    <row r="246052" spans="12:13" x14ac:dyDescent="0.25">
      <c r="L246052" s="472"/>
      <c r="M246052" s="472"/>
    </row>
    <row r="246053" spans="12:13" x14ac:dyDescent="0.25">
      <c r="L246053" s="472"/>
      <c r="M246053" s="472"/>
    </row>
    <row r="246125" spans="12:13" x14ac:dyDescent="0.25">
      <c r="L246125" s="472"/>
      <c r="M246125" s="472"/>
    </row>
    <row r="246126" spans="12:13" x14ac:dyDescent="0.25">
      <c r="L246126" s="472"/>
      <c r="M246126" s="472"/>
    </row>
    <row r="246127" spans="12:13" x14ac:dyDescent="0.25">
      <c r="L246127" s="472"/>
      <c r="M246127" s="472"/>
    </row>
    <row r="246199" spans="12:13" x14ac:dyDescent="0.25">
      <c r="L246199" s="472"/>
      <c r="M246199" s="472"/>
    </row>
    <row r="246200" spans="12:13" x14ac:dyDescent="0.25">
      <c r="L246200" s="472"/>
      <c r="M246200" s="472"/>
    </row>
    <row r="246201" spans="12:13" x14ac:dyDescent="0.25">
      <c r="L246201" s="472"/>
      <c r="M246201" s="472"/>
    </row>
    <row r="246273" spans="12:13" x14ac:dyDescent="0.25">
      <c r="L246273" s="472"/>
      <c r="M246273" s="472"/>
    </row>
    <row r="246274" spans="12:13" x14ac:dyDescent="0.25">
      <c r="L246274" s="472"/>
      <c r="M246274" s="472"/>
    </row>
    <row r="246275" spans="12:13" x14ac:dyDescent="0.25">
      <c r="L246275" s="472"/>
      <c r="M246275" s="472"/>
    </row>
    <row r="246347" spans="12:13" x14ac:dyDescent="0.25">
      <c r="L246347" s="472"/>
      <c r="M246347" s="472"/>
    </row>
    <row r="246348" spans="12:13" x14ac:dyDescent="0.25">
      <c r="L246348" s="472"/>
      <c r="M246348" s="472"/>
    </row>
    <row r="246349" spans="12:13" x14ac:dyDescent="0.25">
      <c r="L246349" s="472"/>
      <c r="M246349" s="472"/>
    </row>
    <row r="246421" spans="12:13" x14ac:dyDescent="0.25">
      <c r="L246421" s="472"/>
      <c r="M246421" s="472"/>
    </row>
    <row r="246422" spans="12:13" x14ac:dyDescent="0.25">
      <c r="L246422" s="472"/>
      <c r="M246422" s="472"/>
    </row>
    <row r="246423" spans="12:13" x14ac:dyDescent="0.25">
      <c r="L246423" s="472"/>
      <c r="M246423" s="472"/>
    </row>
    <row r="246495" spans="12:13" x14ac:dyDescent="0.25">
      <c r="L246495" s="472"/>
      <c r="M246495" s="472"/>
    </row>
    <row r="246496" spans="12:13" x14ac:dyDescent="0.25">
      <c r="L246496" s="472"/>
      <c r="M246496" s="472"/>
    </row>
    <row r="246497" spans="12:13" x14ac:dyDescent="0.25">
      <c r="L246497" s="472"/>
      <c r="M246497" s="472"/>
    </row>
    <row r="246569" spans="12:13" x14ac:dyDescent="0.25">
      <c r="L246569" s="472"/>
      <c r="M246569" s="472"/>
    </row>
    <row r="246570" spans="12:13" x14ac:dyDescent="0.25">
      <c r="L246570" s="472"/>
      <c r="M246570" s="472"/>
    </row>
    <row r="246571" spans="12:13" x14ac:dyDescent="0.25">
      <c r="L246571" s="472"/>
      <c r="M246571" s="472"/>
    </row>
    <row r="246643" spans="12:13" x14ac:dyDescent="0.25">
      <c r="L246643" s="472"/>
      <c r="M246643" s="472"/>
    </row>
    <row r="246644" spans="12:13" x14ac:dyDescent="0.25">
      <c r="L246644" s="472"/>
      <c r="M246644" s="472"/>
    </row>
    <row r="246645" spans="12:13" x14ac:dyDescent="0.25">
      <c r="L246645" s="472"/>
      <c r="M246645" s="472"/>
    </row>
    <row r="246717" spans="12:13" x14ac:dyDescent="0.25">
      <c r="L246717" s="472"/>
      <c r="M246717" s="472"/>
    </row>
    <row r="246718" spans="12:13" x14ac:dyDescent="0.25">
      <c r="L246718" s="472"/>
      <c r="M246718" s="472"/>
    </row>
    <row r="246719" spans="12:13" x14ac:dyDescent="0.25">
      <c r="L246719" s="472"/>
      <c r="M246719" s="472"/>
    </row>
    <row r="246791" spans="12:13" x14ac:dyDescent="0.25">
      <c r="L246791" s="472"/>
      <c r="M246791" s="472"/>
    </row>
    <row r="246792" spans="12:13" x14ac:dyDescent="0.25">
      <c r="L246792" s="472"/>
      <c r="M246792" s="472"/>
    </row>
    <row r="246793" spans="12:13" x14ac:dyDescent="0.25">
      <c r="L246793" s="472"/>
      <c r="M246793" s="472"/>
    </row>
    <row r="246865" spans="12:13" x14ac:dyDescent="0.25">
      <c r="L246865" s="472"/>
      <c r="M246865" s="472"/>
    </row>
    <row r="246866" spans="12:13" x14ac:dyDescent="0.25">
      <c r="L246866" s="472"/>
      <c r="M246866" s="472"/>
    </row>
    <row r="246867" spans="12:13" x14ac:dyDescent="0.25">
      <c r="L246867" s="472"/>
      <c r="M246867" s="472"/>
    </row>
    <row r="246939" spans="12:13" x14ac:dyDescent="0.25">
      <c r="L246939" s="472"/>
      <c r="M246939" s="472"/>
    </row>
    <row r="246940" spans="12:13" x14ac:dyDescent="0.25">
      <c r="L246940" s="472"/>
      <c r="M246940" s="472"/>
    </row>
    <row r="246941" spans="12:13" x14ac:dyDescent="0.25">
      <c r="L246941" s="472"/>
      <c r="M246941" s="472"/>
    </row>
    <row r="247013" spans="12:13" x14ac:dyDescent="0.25">
      <c r="L247013" s="472"/>
      <c r="M247013" s="472"/>
    </row>
    <row r="247014" spans="12:13" x14ac:dyDescent="0.25">
      <c r="L247014" s="472"/>
      <c r="M247014" s="472"/>
    </row>
    <row r="247015" spans="12:13" x14ac:dyDescent="0.25">
      <c r="L247015" s="472"/>
      <c r="M247015" s="472"/>
    </row>
    <row r="247087" spans="12:13" x14ac:dyDescent="0.25">
      <c r="L247087" s="472"/>
      <c r="M247087" s="472"/>
    </row>
    <row r="247088" spans="12:13" x14ac:dyDescent="0.25">
      <c r="L247088" s="472"/>
      <c r="M247088" s="472"/>
    </row>
    <row r="247089" spans="12:13" x14ac:dyDescent="0.25">
      <c r="L247089" s="472"/>
      <c r="M247089" s="472"/>
    </row>
    <row r="247161" spans="12:13" x14ac:dyDescent="0.25">
      <c r="L247161" s="472"/>
      <c r="M247161" s="472"/>
    </row>
    <row r="247162" spans="12:13" x14ac:dyDescent="0.25">
      <c r="L247162" s="472"/>
      <c r="M247162" s="472"/>
    </row>
    <row r="247163" spans="12:13" x14ac:dyDescent="0.25">
      <c r="L247163" s="472"/>
      <c r="M247163" s="472"/>
    </row>
    <row r="247235" spans="12:13" x14ac:dyDescent="0.25">
      <c r="L247235" s="472"/>
      <c r="M247235" s="472"/>
    </row>
    <row r="247236" spans="12:13" x14ac:dyDescent="0.25">
      <c r="L247236" s="472"/>
      <c r="M247236" s="472"/>
    </row>
    <row r="247237" spans="12:13" x14ac:dyDescent="0.25">
      <c r="L247237" s="472"/>
      <c r="M247237" s="472"/>
    </row>
    <row r="247309" spans="12:13" x14ac:dyDescent="0.25">
      <c r="L247309" s="472"/>
      <c r="M247309" s="472"/>
    </row>
    <row r="247310" spans="12:13" x14ac:dyDescent="0.25">
      <c r="L247310" s="472"/>
      <c r="M247310" s="472"/>
    </row>
    <row r="247311" spans="12:13" x14ac:dyDescent="0.25">
      <c r="L247311" s="472"/>
      <c r="M247311" s="472"/>
    </row>
    <row r="247383" spans="12:13" x14ac:dyDescent="0.25">
      <c r="L247383" s="472"/>
      <c r="M247383" s="472"/>
    </row>
    <row r="247384" spans="12:13" x14ac:dyDescent="0.25">
      <c r="L247384" s="472"/>
      <c r="M247384" s="472"/>
    </row>
    <row r="247385" spans="12:13" x14ac:dyDescent="0.25">
      <c r="L247385" s="472"/>
      <c r="M247385" s="472"/>
    </row>
    <row r="247457" spans="12:13" x14ac:dyDescent="0.25">
      <c r="L247457" s="472"/>
      <c r="M247457" s="472"/>
    </row>
    <row r="247458" spans="12:13" x14ac:dyDescent="0.25">
      <c r="L247458" s="472"/>
      <c r="M247458" s="472"/>
    </row>
    <row r="247459" spans="12:13" x14ac:dyDescent="0.25">
      <c r="L247459" s="472"/>
      <c r="M247459" s="472"/>
    </row>
    <row r="247531" spans="12:13" x14ac:dyDescent="0.25">
      <c r="L247531" s="472"/>
      <c r="M247531" s="472"/>
    </row>
    <row r="247532" spans="12:13" x14ac:dyDescent="0.25">
      <c r="L247532" s="472"/>
      <c r="M247532" s="472"/>
    </row>
    <row r="247533" spans="12:13" x14ac:dyDescent="0.25">
      <c r="L247533" s="472"/>
      <c r="M247533" s="472"/>
    </row>
    <row r="247605" spans="12:13" x14ac:dyDescent="0.25">
      <c r="L247605" s="472"/>
      <c r="M247605" s="472"/>
    </row>
    <row r="247606" spans="12:13" x14ac:dyDescent="0.25">
      <c r="L247606" s="472"/>
      <c r="M247606" s="472"/>
    </row>
    <row r="247607" spans="12:13" x14ac:dyDescent="0.25">
      <c r="L247607" s="472"/>
      <c r="M247607" s="472"/>
    </row>
    <row r="247679" spans="12:13" x14ac:dyDescent="0.25">
      <c r="L247679" s="472"/>
      <c r="M247679" s="472"/>
    </row>
    <row r="247680" spans="12:13" x14ac:dyDescent="0.25">
      <c r="L247680" s="472"/>
      <c r="M247680" s="472"/>
    </row>
    <row r="247681" spans="12:13" x14ac:dyDescent="0.25">
      <c r="L247681" s="472"/>
      <c r="M247681" s="472"/>
    </row>
    <row r="247753" spans="12:13" x14ac:dyDescent="0.25">
      <c r="L247753" s="472"/>
      <c r="M247753" s="472"/>
    </row>
    <row r="247754" spans="12:13" x14ac:dyDescent="0.25">
      <c r="L247754" s="472"/>
      <c r="M247754" s="472"/>
    </row>
    <row r="247755" spans="12:13" x14ac:dyDescent="0.25">
      <c r="L247755" s="472"/>
      <c r="M247755" s="472"/>
    </row>
    <row r="247827" spans="12:13" x14ac:dyDescent="0.25">
      <c r="L247827" s="472"/>
      <c r="M247827" s="472"/>
    </row>
    <row r="247828" spans="12:13" x14ac:dyDescent="0.25">
      <c r="L247828" s="472"/>
      <c r="M247828" s="472"/>
    </row>
    <row r="247829" spans="12:13" x14ac:dyDescent="0.25">
      <c r="L247829" s="472"/>
      <c r="M247829" s="472"/>
    </row>
    <row r="247901" spans="12:13" x14ac:dyDescent="0.25">
      <c r="L247901" s="472"/>
      <c r="M247901" s="472"/>
    </row>
    <row r="247902" spans="12:13" x14ac:dyDescent="0.25">
      <c r="L247902" s="472"/>
      <c r="M247902" s="472"/>
    </row>
    <row r="247903" spans="12:13" x14ac:dyDescent="0.25">
      <c r="L247903" s="472"/>
      <c r="M247903" s="472"/>
    </row>
    <row r="247975" spans="12:13" x14ac:dyDescent="0.25">
      <c r="L247975" s="472"/>
      <c r="M247975" s="472"/>
    </row>
    <row r="247976" spans="12:13" x14ac:dyDescent="0.25">
      <c r="L247976" s="472"/>
      <c r="M247976" s="472"/>
    </row>
    <row r="247977" spans="12:13" x14ac:dyDescent="0.25">
      <c r="L247977" s="472"/>
      <c r="M247977" s="472"/>
    </row>
    <row r="248049" spans="12:13" x14ac:dyDescent="0.25">
      <c r="L248049" s="472"/>
      <c r="M248049" s="472"/>
    </row>
    <row r="248050" spans="12:13" x14ac:dyDescent="0.25">
      <c r="L248050" s="472"/>
      <c r="M248050" s="472"/>
    </row>
    <row r="248051" spans="12:13" x14ac:dyDescent="0.25">
      <c r="L248051" s="472"/>
      <c r="M248051" s="472"/>
    </row>
    <row r="248123" spans="12:13" x14ac:dyDescent="0.25">
      <c r="L248123" s="472"/>
      <c r="M248123" s="472"/>
    </row>
    <row r="248124" spans="12:13" x14ac:dyDescent="0.25">
      <c r="L248124" s="472"/>
      <c r="M248124" s="472"/>
    </row>
    <row r="248125" spans="12:13" x14ac:dyDescent="0.25">
      <c r="L248125" s="472"/>
      <c r="M248125" s="472"/>
    </row>
    <row r="248197" spans="12:13" x14ac:dyDescent="0.25">
      <c r="L248197" s="472"/>
      <c r="M248197" s="472"/>
    </row>
    <row r="248198" spans="12:13" x14ac:dyDescent="0.25">
      <c r="L248198" s="472"/>
      <c r="M248198" s="472"/>
    </row>
    <row r="248199" spans="12:13" x14ac:dyDescent="0.25">
      <c r="L248199" s="472"/>
      <c r="M248199" s="472"/>
    </row>
    <row r="248271" spans="12:13" x14ac:dyDescent="0.25">
      <c r="L248271" s="472"/>
      <c r="M248271" s="472"/>
    </row>
    <row r="248272" spans="12:13" x14ac:dyDescent="0.25">
      <c r="L248272" s="472"/>
      <c r="M248272" s="472"/>
    </row>
    <row r="248273" spans="12:13" x14ac:dyDescent="0.25">
      <c r="L248273" s="472"/>
      <c r="M248273" s="472"/>
    </row>
    <row r="248345" spans="12:13" x14ac:dyDescent="0.25">
      <c r="L248345" s="472"/>
      <c r="M248345" s="472"/>
    </row>
    <row r="248346" spans="12:13" x14ac:dyDescent="0.25">
      <c r="L248346" s="472"/>
      <c r="M248346" s="472"/>
    </row>
    <row r="248347" spans="12:13" x14ac:dyDescent="0.25">
      <c r="L248347" s="472"/>
      <c r="M248347" s="472"/>
    </row>
    <row r="248419" spans="12:13" x14ac:dyDescent="0.25">
      <c r="L248419" s="472"/>
      <c r="M248419" s="472"/>
    </row>
    <row r="248420" spans="12:13" x14ac:dyDescent="0.25">
      <c r="L248420" s="472"/>
      <c r="M248420" s="472"/>
    </row>
    <row r="248421" spans="12:13" x14ac:dyDescent="0.25">
      <c r="L248421" s="472"/>
      <c r="M248421" s="472"/>
    </row>
    <row r="248493" spans="12:13" x14ac:dyDescent="0.25">
      <c r="L248493" s="472"/>
      <c r="M248493" s="472"/>
    </row>
    <row r="248494" spans="12:13" x14ac:dyDescent="0.25">
      <c r="L248494" s="472"/>
      <c r="M248494" s="472"/>
    </row>
    <row r="248495" spans="12:13" x14ac:dyDescent="0.25">
      <c r="L248495" s="472"/>
      <c r="M248495" s="472"/>
    </row>
    <row r="248567" spans="12:13" x14ac:dyDescent="0.25">
      <c r="L248567" s="472"/>
      <c r="M248567" s="472"/>
    </row>
    <row r="248568" spans="12:13" x14ac:dyDescent="0.25">
      <c r="L248568" s="472"/>
      <c r="M248568" s="472"/>
    </row>
    <row r="248569" spans="12:13" x14ac:dyDescent="0.25">
      <c r="L248569" s="472"/>
      <c r="M248569" s="472"/>
    </row>
    <row r="248641" spans="12:13" x14ac:dyDescent="0.25">
      <c r="L248641" s="472"/>
      <c r="M248641" s="472"/>
    </row>
    <row r="248642" spans="12:13" x14ac:dyDescent="0.25">
      <c r="L248642" s="472"/>
      <c r="M248642" s="472"/>
    </row>
    <row r="248643" spans="12:13" x14ac:dyDescent="0.25">
      <c r="L248643" s="472"/>
      <c r="M248643" s="472"/>
    </row>
    <row r="248715" spans="12:13" x14ac:dyDescent="0.25">
      <c r="L248715" s="472"/>
      <c r="M248715" s="472"/>
    </row>
    <row r="248716" spans="12:13" x14ac:dyDescent="0.25">
      <c r="L248716" s="472"/>
      <c r="M248716" s="472"/>
    </row>
    <row r="248717" spans="12:13" x14ac:dyDescent="0.25">
      <c r="L248717" s="472"/>
      <c r="M248717" s="472"/>
    </row>
    <row r="248789" spans="12:13" x14ac:dyDescent="0.25">
      <c r="L248789" s="472"/>
      <c r="M248789" s="472"/>
    </row>
    <row r="248790" spans="12:13" x14ac:dyDescent="0.25">
      <c r="L248790" s="472"/>
      <c r="M248790" s="472"/>
    </row>
    <row r="248791" spans="12:13" x14ac:dyDescent="0.25">
      <c r="L248791" s="472"/>
      <c r="M248791" s="472"/>
    </row>
    <row r="248863" spans="12:13" x14ac:dyDescent="0.25">
      <c r="L248863" s="472"/>
      <c r="M248863" s="472"/>
    </row>
    <row r="248864" spans="12:13" x14ac:dyDescent="0.25">
      <c r="L248864" s="472"/>
      <c r="M248864" s="472"/>
    </row>
    <row r="248865" spans="12:13" x14ac:dyDescent="0.25">
      <c r="L248865" s="472"/>
      <c r="M248865" s="472"/>
    </row>
    <row r="248937" spans="12:13" x14ac:dyDescent="0.25">
      <c r="L248937" s="472"/>
      <c r="M248937" s="472"/>
    </row>
    <row r="248938" spans="12:13" x14ac:dyDescent="0.25">
      <c r="L248938" s="472"/>
      <c r="M248938" s="472"/>
    </row>
    <row r="248939" spans="12:13" x14ac:dyDescent="0.25">
      <c r="L248939" s="472"/>
      <c r="M248939" s="472"/>
    </row>
    <row r="249011" spans="12:13" x14ac:dyDescent="0.25">
      <c r="L249011" s="472"/>
      <c r="M249011" s="472"/>
    </row>
    <row r="249012" spans="12:13" x14ac:dyDescent="0.25">
      <c r="L249012" s="472"/>
      <c r="M249012" s="472"/>
    </row>
    <row r="249013" spans="12:13" x14ac:dyDescent="0.25">
      <c r="L249013" s="472"/>
      <c r="M249013" s="472"/>
    </row>
    <row r="249085" spans="12:13" x14ac:dyDescent="0.25">
      <c r="L249085" s="472"/>
      <c r="M249085" s="472"/>
    </row>
    <row r="249086" spans="12:13" x14ac:dyDescent="0.25">
      <c r="L249086" s="472"/>
      <c r="M249086" s="472"/>
    </row>
    <row r="249087" spans="12:13" x14ac:dyDescent="0.25">
      <c r="L249087" s="472"/>
      <c r="M249087" s="472"/>
    </row>
    <row r="249159" spans="12:13" x14ac:dyDescent="0.25">
      <c r="L249159" s="472"/>
      <c r="M249159" s="472"/>
    </row>
    <row r="249160" spans="12:13" x14ac:dyDescent="0.25">
      <c r="L249160" s="472"/>
      <c r="M249160" s="472"/>
    </row>
    <row r="249161" spans="12:13" x14ac:dyDescent="0.25">
      <c r="L249161" s="472"/>
      <c r="M249161" s="472"/>
    </row>
    <row r="249233" spans="12:13" x14ac:dyDescent="0.25">
      <c r="L249233" s="472"/>
      <c r="M249233" s="472"/>
    </row>
    <row r="249234" spans="12:13" x14ac:dyDescent="0.25">
      <c r="L249234" s="472"/>
      <c r="M249234" s="472"/>
    </row>
    <row r="249235" spans="12:13" x14ac:dyDescent="0.25">
      <c r="L249235" s="472"/>
      <c r="M249235" s="472"/>
    </row>
    <row r="249307" spans="12:13" x14ac:dyDescent="0.25">
      <c r="L249307" s="472"/>
      <c r="M249307" s="472"/>
    </row>
    <row r="249308" spans="12:13" x14ac:dyDescent="0.25">
      <c r="L249308" s="472"/>
      <c r="M249308" s="472"/>
    </row>
    <row r="249309" spans="12:13" x14ac:dyDescent="0.25">
      <c r="L249309" s="472"/>
      <c r="M249309" s="472"/>
    </row>
    <row r="249381" spans="12:13" x14ac:dyDescent="0.25">
      <c r="L249381" s="472"/>
      <c r="M249381" s="472"/>
    </row>
    <row r="249382" spans="12:13" x14ac:dyDescent="0.25">
      <c r="L249382" s="472"/>
      <c r="M249382" s="472"/>
    </row>
    <row r="249383" spans="12:13" x14ac:dyDescent="0.25">
      <c r="L249383" s="472"/>
      <c r="M249383" s="472"/>
    </row>
    <row r="249455" spans="12:13" x14ac:dyDescent="0.25">
      <c r="L249455" s="472"/>
      <c r="M249455" s="472"/>
    </row>
    <row r="249456" spans="12:13" x14ac:dyDescent="0.25">
      <c r="L249456" s="472"/>
      <c r="M249456" s="472"/>
    </row>
    <row r="249457" spans="12:13" x14ac:dyDescent="0.25">
      <c r="L249457" s="472"/>
      <c r="M249457" s="472"/>
    </row>
    <row r="249529" spans="12:13" x14ac:dyDescent="0.25">
      <c r="L249529" s="472"/>
      <c r="M249529" s="472"/>
    </row>
    <row r="249530" spans="12:13" x14ac:dyDescent="0.25">
      <c r="L249530" s="472"/>
      <c r="M249530" s="472"/>
    </row>
    <row r="249531" spans="12:13" x14ac:dyDescent="0.25">
      <c r="L249531" s="472"/>
      <c r="M249531" s="472"/>
    </row>
    <row r="249603" spans="12:13" x14ac:dyDescent="0.25">
      <c r="L249603" s="472"/>
      <c r="M249603" s="472"/>
    </row>
    <row r="249604" spans="12:13" x14ac:dyDescent="0.25">
      <c r="L249604" s="472"/>
      <c r="M249604" s="472"/>
    </row>
    <row r="249605" spans="12:13" x14ac:dyDescent="0.25">
      <c r="L249605" s="472"/>
      <c r="M249605" s="472"/>
    </row>
    <row r="249677" spans="12:13" x14ac:dyDescent="0.25">
      <c r="L249677" s="472"/>
      <c r="M249677" s="472"/>
    </row>
    <row r="249678" spans="12:13" x14ac:dyDescent="0.25">
      <c r="L249678" s="472"/>
      <c r="M249678" s="472"/>
    </row>
    <row r="249679" spans="12:13" x14ac:dyDescent="0.25">
      <c r="L249679" s="472"/>
      <c r="M249679" s="472"/>
    </row>
    <row r="249751" spans="12:13" x14ac:dyDescent="0.25">
      <c r="L249751" s="472"/>
      <c r="M249751" s="472"/>
    </row>
    <row r="249752" spans="12:13" x14ac:dyDescent="0.25">
      <c r="L249752" s="472"/>
      <c r="M249752" s="472"/>
    </row>
    <row r="249753" spans="12:13" x14ac:dyDescent="0.25">
      <c r="L249753" s="472"/>
      <c r="M249753" s="472"/>
    </row>
    <row r="249825" spans="12:13" x14ac:dyDescent="0.25">
      <c r="L249825" s="472"/>
      <c r="M249825" s="472"/>
    </row>
    <row r="249826" spans="12:13" x14ac:dyDescent="0.25">
      <c r="L249826" s="472"/>
      <c r="M249826" s="472"/>
    </row>
    <row r="249827" spans="12:13" x14ac:dyDescent="0.25">
      <c r="L249827" s="472"/>
      <c r="M249827" s="472"/>
    </row>
    <row r="249899" spans="12:13" x14ac:dyDescent="0.25">
      <c r="L249899" s="472"/>
      <c r="M249899" s="472"/>
    </row>
    <row r="249900" spans="12:13" x14ac:dyDescent="0.25">
      <c r="L249900" s="472"/>
      <c r="M249900" s="472"/>
    </row>
    <row r="249901" spans="12:13" x14ac:dyDescent="0.25">
      <c r="L249901" s="472"/>
      <c r="M249901" s="472"/>
    </row>
    <row r="249973" spans="12:13" x14ac:dyDescent="0.25">
      <c r="L249973" s="472"/>
      <c r="M249973" s="472"/>
    </row>
    <row r="249974" spans="12:13" x14ac:dyDescent="0.25">
      <c r="L249974" s="472"/>
      <c r="M249974" s="472"/>
    </row>
    <row r="249975" spans="12:13" x14ac:dyDescent="0.25">
      <c r="L249975" s="472"/>
      <c r="M249975" s="472"/>
    </row>
    <row r="250047" spans="12:13" x14ac:dyDescent="0.25">
      <c r="L250047" s="472"/>
      <c r="M250047" s="472"/>
    </row>
    <row r="250048" spans="12:13" x14ac:dyDescent="0.25">
      <c r="L250048" s="472"/>
      <c r="M250048" s="472"/>
    </row>
    <row r="250049" spans="12:13" x14ac:dyDescent="0.25">
      <c r="L250049" s="472"/>
      <c r="M250049" s="472"/>
    </row>
    <row r="250121" spans="12:13" x14ac:dyDescent="0.25">
      <c r="L250121" s="472"/>
      <c r="M250121" s="472"/>
    </row>
    <row r="250122" spans="12:13" x14ac:dyDescent="0.25">
      <c r="L250122" s="472"/>
      <c r="M250122" s="472"/>
    </row>
    <row r="250123" spans="12:13" x14ac:dyDescent="0.25">
      <c r="L250123" s="472"/>
      <c r="M250123" s="472"/>
    </row>
    <row r="250195" spans="12:13" x14ac:dyDescent="0.25">
      <c r="L250195" s="472"/>
      <c r="M250195" s="472"/>
    </row>
    <row r="250196" spans="12:13" x14ac:dyDescent="0.25">
      <c r="L250196" s="472"/>
      <c r="M250196" s="472"/>
    </row>
    <row r="250197" spans="12:13" x14ac:dyDescent="0.25">
      <c r="L250197" s="472"/>
      <c r="M250197" s="472"/>
    </row>
    <row r="250269" spans="12:13" x14ac:dyDescent="0.25">
      <c r="L250269" s="472"/>
      <c r="M250269" s="472"/>
    </row>
    <row r="250270" spans="12:13" x14ac:dyDescent="0.25">
      <c r="L250270" s="472"/>
      <c r="M250270" s="472"/>
    </row>
    <row r="250271" spans="12:13" x14ac:dyDescent="0.25">
      <c r="L250271" s="472"/>
      <c r="M250271" s="472"/>
    </row>
    <row r="250343" spans="12:13" x14ac:dyDescent="0.25">
      <c r="L250343" s="472"/>
      <c r="M250343" s="472"/>
    </row>
    <row r="250344" spans="12:13" x14ac:dyDescent="0.25">
      <c r="L250344" s="472"/>
      <c r="M250344" s="472"/>
    </row>
    <row r="250345" spans="12:13" x14ac:dyDescent="0.25">
      <c r="L250345" s="472"/>
      <c r="M250345" s="472"/>
    </row>
    <row r="250417" spans="12:13" x14ac:dyDescent="0.25">
      <c r="L250417" s="472"/>
      <c r="M250417" s="472"/>
    </row>
    <row r="250418" spans="12:13" x14ac:dyDescent="0.25">
      <c r="L250418" s="472"/>
      <c r="M250418" s="472"/>
    </row>
    <row r="250419" spans="12:13" x14ac:dyDescent="0.25">
      <c r="L250419" s="472"/>
      <c r="M250419" s="472"/>
    </row>
    <row r="250491" spans="12:13" x14ac:dyDescent="0.25">
      <c r="L250491" s="472"/>
      <c r="M250491" s="472"/>
    </row>
    <row r="250492" spans="12:13" x14ac:dyDescent="0.25">
      <c r="L250492" s="472"/>
      <c r="M250492" s="472"/>
    </row>
    <row r="250493" spans="12:13" x14ac:dyDescent="0.25">
      <c r="L250493" s="472"/>
      <c r="M250493" s="472"/>
    </row>
    <row r="250565" spans="12:13" x14ac:dyDescent="0.25">
      <c r="L250565" s="472"/>
      <c r="M250565" s="472"/>
    </row>
    <row r="250566" spans="12:13" x14ac:dyDescent="0.25">
      <c r="L250566" s="472"/>
      <c r="M250566" s="472"/>
    </row>
    <row r="250567" spans="12:13" x14ac:dyDescent="0.25">
      <c r="L250567" s="472"/>
      <c r="M250567" s="472"/>
    </row>
    <row r="250639" spans="12:13" x14ac:dyDescent="0.25">
      <c r="L250639" s="472"/>
      <c r="M250639" s="472"/>
    </row>
    <row r="250640" spans="12:13" x14ac:dyDescent="0.25">
      <c r="L250640" s="472"/>
      <c r="M250640" s="472"/>
    </row>
    <row r="250641" spans="12:13" x14ac:dyDescent="0.25">
      <c r="L250641" s="472"/>
      <c r="M250641" s="472"/>
    </row>
    <row r="250713" spans="12:13" x14ac:dyDescent="0.25">
      <c r="L250713" s="472"/>
      <c r="M250713" s="472"/>
    </row>
    <row r="250714" spans="12:13" x14ac:dyDescent="0.25">
      <c r="L250714" s="472"/>
      <c r="M250714" s="472"/>
    </row>
    <row r="250715" spans="12:13" x14ac:dyDescent="0.25">
      <c r="L250715" s="472"/>
      <c r="M250715" s="472"/>
    </row>
    <row r="250787" spans="12:13" x14ac:dyDescent="0.25">
      <c r="L250787" s="472"/>
      <c r="M250787" s="472"/>
    </row>
    <row r="250788" spans="12:13" x14ac:dyDescent="0.25">
      <c r="L250788" s="472"/>
      <c r="M250788" s="472"/>
    </row>
    <row r="250789" spans="12:13" x14ac:dyDescent="0.25">
      <c r="L250789" s="472"/>
      <c r="M250789" s="472"/>
    </row>
    <row r="250861" spans="12:13" x14ac:dyDescent="0.25">
      <c r="L250861" s="472"/>
      <c r="M250861" s="472"/>
    </row>
    <row r="250862" spans="12:13" x14ac:dyDescent="0.25">
      <c r="L250862" s="472"/>
      <c r="M250862" s="472"/>
    </row>
    <row r="250863" spans="12:13" x14ac:dyDescent="0.25">
      <c r="L250863" s="472"/>
      <c r="M250863" s="472"/>
    </row>
    <row r="250935" spans="12:13" x14ac:dyDescent="0.25">
      <c r="L250935" s="472"/>
      <c r="M250935" s="472"/>
    </row>
    <row r="250936" spans="12:13" x14ac:dyDescent="0.25">
      <c r="L250936" s="472"/>
      <c r="M250936" s="472"/>
    </row>
    <row r="250937" spans="12:13" x14ac:dyDescent="0.25">
      <c r="L250937" s="472"/>
      <c r="M250937" s="472"/>
    </row>
    <row r="251009" spans="12:13" x14ac:dyDescent="0.25">
      <c r="L251009" s="472"/>
      <c r="M251009" s="472"/>
    </row>
    <row r="251010" spans="12:13" x14ac:dyDescent="0.25">
      <c r="L251010" s="472"/>
      <c r="M251010" s="472"/>
    </row>
    <row r="251011" spans="12:13" x14ac:dyDescent="0.25">
      <c r="L251011" s="472"/>
      <c r="M251011" s="472"/>
    </row>
    <row r="251083" spans="12:13" x14ac:dyDescent="0.25">
      <c r="L251083" s="472"/>
      <c r="M251083" s="472"/>
    </row>
    <row r="251084" spans="12:13" x14ac:dyDescent="0.25">
      <c r="L251084" s="472"/>
      <c r="M251084" s="472"/>
    </row>
    <row r="251085" spans="12:13" x14ac:dyDescent="0.25">
      <c r="L251085" s="472"/>
      <c r="M251085" s="472"/>
    </row>
    <row r="251157" spans="12:13" x14ac:dyDescent="0.25">
      <c r="L251157" s="472"/>
      <c r="M251157" s="472"/>
    </row>
    <row r="251158" spans="12:13" x14ac:dyDescent="0.25">
      <c r="L251158" s="472"/>
      <c r="M251158" s="472"/>
    </row>
    <row r="251159" spans="12:13" x14ac:dyDescent="0.25">
      <c r="L251159" s="472"/>
      <c r="M251159" s="472"/>
    </row>
    <row r="251231" spans="12:13" x14ac:dyDescent="0.25">
      <c r="L251231" s="472"/>
      <c r="M251231" s="472"/>
    </row>
    <row r="251232" spans="12:13" x14ac:dyDescent="0.25">
      <c r="L251232" s="472"/>
      <c r="M251232" s="472"/>
    </row>
    <row r="251233" spans="12:13" x14ac:dyDescent="0.25">
      <c r="L251233" s="472"/>
      <c r="M251233" s="472"/>
    </row>
    <row r="251305" spans="12:13" x14ac:dyDescent="0.25">
      <c r="L251305" s="472"/>
      <c r="M251305" s="472"/>
    </row>
    <row r="251306" spans="12:13" x14ac:dyDescent="0.25">
      <c r="L251306" s="472"/>
      <c r="M251306" s="472"/>
    </row>
    <row r="251307" spans="12:13" x14ac:dyDescent="0.25">
      <c r="L251307" s="472"/>
      <c r="M251307" s="472"/>
    </row>
    <row r="251379" spans="12:13" x14ac:dyDescent="0.25">
      <c r="L251379" s="472"/>
      <c r="M251379" s="472"/>
    </row>
    <row r="251380" spans="12:13" x14ac:dyDescent="0.25">
      <c r="L251380" s="472"/>
      <c r="M251380" s="472"/>
    </row>
    <row r="251381" spans="12:13" x14ac:dyDescent="0.25">
      <c r="L251381" s="472"/>
      <c r="M251381" s="472"/>
    </row>
    <row r="251453" spans="12:13" x14ac:dyDescent="0.25">
      <c r="L251453" s="472"/>
      <c r="M251453" s="472"/>
    </row>
    <row r="251454" spans="12:13" x14ac:dyDescent="0.25">
      <c r="L251454" s="472"/>
      <c r="M251454" s="472"/>
    </row>
    <row r="251455" spans="12:13" x14ac:dyDescent="0.25">
      <c r="L251455" s="472"/>
      <c r="M251455" s="472"/>
    </row>
    <row r="251527" spans="12:13" x14ac:dyDescent="0.25">
      <c r="L251527" s="472"/>
      <c r="M251527" s="472"/>
    </row>
    <row r="251528" spans="12:13" x14ac:dyDescent="0.25">
      <c r="L251528" s="472"/>
      <c r="M251528" s="472"/>
    </row>
    <row r="251529" spans="12:13" x14ac:dyDescent="0.25">
      <c r="L251529" s="472"/>
      <c r="M251529" s="472"/>
    </row>
    <row r="251601" spans="12:13" x14ac:dyDescent="0.25">
      <c r="L251601" s="472"/>
      <c r="M251601" s="472"/>
    </row>
    <row r="251602" spans="12:13" x14ac:dyDescent="0.25">
      <c r="L251602" s="472"/>
      <c r="M251602" s="472"/>
    </row>
    <row r="251603" spans="12:13" x14ac:dyDescent="0.25">
      <c r="L251603" s="472"/>
      <c r="M251603" s="472"/>
    </row>
    <row r="251675" spans="12:13" x14ac:dyDescent="0.25">
      <c r="L251675" s="472"/>
      <c r="M251675" s="472"/>
    </row>
    <row r="251676" spans="12:13" x14ac:dyDescent="0.25">
      <c r="L251676" s="472"/>
      <c r="M251676" s="472"/>
    </row>
    <row r="251677" spans="12:13" x14ac:dyDescent="0.25">
      <c r="L251677" s="472"/>
      <c r="M251677" s="472"/>
    </row>
    <row r="251749" spans="12:13" x14ac:dyDescent="0.25">
      <c r="L251749" s="472"/>
      <c r="M251749" s="472"/>
    </row>
    <row r="251750" spans="12:13" x14ac:dyDescent="0.25">
      <c r="L251750" s="472"/>
      <c r="M251750" s="472"/>
    </row>
    <row r="251751" spans="12:13" x14ac:dyDescent="0.25">
      <c r="L251751" s="472"/>
      <c r="M251751" s="472"/>
    </row>
    <row r="251823" spans="12:13" x14ac:dyDescent="0.25">
      <c r="L251823" s="472"/>
      <c r="M251823" s="472"/>
    </row>
    <row r="251824" spans="12:13" x14ac:dyDescent="0.25">
      <c r="L251824" s="472"/>
      <c r="M251824" s="472"/>
    </row>
    <row r="251825" spans="12:13" x14ac:dyDescent="0.25">
      <c r="L251825" s="472"/>
      <c r="M251825" s="472"/>
    </row>
    <row r="251897" spans="12:13" x14ac:dyDescent="0.25">
      <c r="L251897" s="472"/>
      <c r="M251897" s="472"/>
    </row>
    <row r="251898" spans="12:13" x14ac:dyDescent="0.25">
      <c r="L251898" s="472"/>
      <c r="M251898" s="472"/>
    </row>
    <row r="251899" spans="12:13" x14ac:dyDescent="0.25">
      <c r="L251899" s="472"/>
      <c r="M251899" s="472"/>
    </row>
    <row r="251971" spans="12:13" x14ac:dyDescent="0.25">
      <c r="L251971" s="472"/>
      <c r="M251971" s="472"/>
    </row>
    <row r="251972" spans="12:13" x14ac:dyDescent="0.25">
      <c r="L251972" s="472"/>
      <c r="M251972" s="472"/>
    </row>
    <row r="251973" spans="12:13" x14ac:dyDescent="0.25">
      <c r="L251973" s="472"/>
      <c r="M251973" s="472"/>
    </row>
    <row r="252045" spans="12:13" x14ac:dyDescent="0.25">
      <c r="L252045" s="472"/>
      <c r="M252045" s="472"/>
    </row>
    <row r="252046" spans="12:13" x14ac:dyDescent="0.25">
      <c r="L252046" s="472"/>
      <c r="M252046" s="472"/>
    </row>
    <row r="252047" spans="12:13" x14ac:dyDescent="0.25">
      <c r="L252047" s="472"/>
      <c r="M252047" s="472"/>
    </row>
    <row r="252119" spans="12:13" x14ac:dyDescent="0.25">
      <c r="L252119" s="472"/>
      <c r="M252119" s="472"/>
    </row>
    <row r="252120" spans="12:13" x14ac:dyDescent="0.25">
      <c r="L252120" s="472"/>
      <c r="M252120" s="472"/>
    </row>
    <row r="252121" spans="12:13" x14ac:dyDescent="0.25">
      <c r="L252121" s="472"/>
      <c r="M252121" s="472"/>
    </row>
    <row r="252193" spans="12:13" x14ac:dyDescent="0.25">
      <c r="L252193" s="472"/>
      <c r="M252193" s="472"/>
    </row>
    <row r="252194" spans="12:13" x14ac:dyDescent="0.25">
      <c r="L252194" s="472"/>
      <c r="M252194" s="472"/>
    </row>
    <row r="252195" spans="12:13" x14ac:dyDescent="0.25">
      <c r="L252195" s="472"/>
      <c r="M252195" s="472"/>
    </row>
    <row r="252267" spans="12:13" x14ac:dyDescent="0.25">
      <c r="L252267" s="472"/>
      <c r="M252267" s="472"/>
    </row>
    <row r="252268" spans="12:13" x14ac:dyDescent="0.25">
      <c r="L252268" s="472"/>
      <c r="M252268" s="472"/>
    </row>
    <row r="252269" spans="12:13" x14ac:dyDescent="0.25">
      <c r="L252269" s="472"/>
      <c r="M252269" s="472"/>
    </row>
    <row r="252341" spans="12:13" x14ac:dyDescent="0.25">
      <c r="L252341" s="472"/>
      <c r="M252341" s="472"/>
    </row>
    <row r="252342" spans="12:13" x14ac:dyDescent="0.25">
      <c r="L252342" s="472"/>
      <c r="M252342" s="472"/>
    </row>
    <row r="252343" spans="12:13" x14ac:dyDescent="0.25">
      <c r="L252343" s="472"/>
      <c r="M252343" s="472"/>
    </row>
    <row r="252415" spans="12:13" x14ac:dyDescent="0.25">
      <c r="L252415" s="472"/>
      <c r="M252415" s="472"/>
    </row>
    <row r="252416" spans="12:13" x14ac:dyDescent="0.25">
      <c r="L252416" s="472"/>
      <c r="M252416" s="472"/>
    </row>
    <row r="252417" spans="12:13" x14ac:dyDescent="0.25">
      <c r="L252417" s="472"/>
      <c r="M252417" s="472"/>
    </row>
    <row r="252489" spans="12:13" x14ac:dyDescent="0.25">
      <c r="L252489" s="472"/>
      <c r="M252489" s="472"/>
    </row>
    <row r="252490" spans="12:13" x14ac:dyDescent="0.25">
      <c r="L252490" s="472"/>
      <c r="M252490" s="472"/>
    </row>
    <row r="252491" spans="12:13" x14ac:dyDescent="0.25">
      <c r="L252491" s="472"/>
      <c r="M252491" s="472"/>
    </row>
    <row r="252563" spans="12:13" x14ac:dyDescent="0.25">
      <c r="L252563" s="472"/>
      <c r="M252563" s="472"/>
    </row>
    <row r="252564" spans="12:13" x14ac:dyDescent="0.25">
      <c r="L252564" s="472"/>
      <c r="M252564" s="472"/>
    </row>
    <row r="252565" spans="12:13" x14ac:dyDescent="0.25">
      <c r="L252565" s="472"/>
      <c r="M252565" s="472"/>
    </row>
    <row r="252637" spans="12:13" x14ac:dyDescent="0.25">
      <c r="L252637" s="472"/>
      <c r="M252637" s="472"/>
    </row>
    <row r="252638" spans="12:13" x14ac:dyDescent="0.25">
      <c r="L252638" s="472"/>
      <c r="M252638" s="472"/>
    </row>
    <row r="252639" spans="12:13" x14ac:dyDescent="0.25">
      <c r="L252639" s="472"/>
      <c r="M252639" s="472"/>
    </row>
    <row r="252711" spans="12:13" x14ac:dyDescent="0.25">
      <c r="L252711" s="472"/>
      <c r="M252711" s="472"/>
    </row>
    <row r="252712" spans="12:13" x14ac:dyDescent="0.25">
      <c r="L252712" s="472"/>
      <c r="M252712" s="472"/>
    </row>
    <row r="252713" spans="12:13" x14ac:dyDescent="0.25">
      <c r="L252713" s="472"/>
      <c r="M252713" s="472"/>
    </row>
    <row r="252785" spans="12:13" x14ac:dyDescent="0.25">
      <c r="L252785" s="472"/>
      <c r="M252785" s="472"/>
    </row>
    <row r="252786" spans="12:13" x14ac:dyDescent="0.25">
      <c r="L252786" s="472"/>
      <c r="M252786" s="472"/>
    </row>
    <row r="252787" spans="12:13" x14ac:dyDescent="0.25">
      <c r="L252787" s="472"/>
      <c r="M252787" s="472"/>
    </row>
    <row r="252859" spans="12:13" x14ac:dyDescent="0.25">
      <c r="L252859" s="472"/>
      <c r="M252859" s="472"/>
    </row>
    <row r="252860" spans="12:13" x14ac:dyDescent="0.25">
      <c r="L252860" s="472"/>
      <c r="M252860" s="472"/>
    </row>
    <row r="252861" spans="12:13" x14ac:dyDescent="0.25">
      <c r="L252861" s="472"/>
      <c r="M252861" s="472"/>
    </row>
    <row r="252933" spans="12:13" x14ac:dyDescent="0.25">
      <c r="L252933" s="472"/>
      <c r="M252933" s="472"/>
    </row>
    <row r="252934" spans="12:13" x14ac:dyDescent="0.25">
      <c r="L252934" s="472"/>
      <c r="M252934" s="472"/>
    </row>
    <row r="252935" spans="12:13" x14ac:dyDescent="0.25">
      <c r="L252935" s="472"/>
      <c r="M252935" s="472"/>
    </row>
    <row r="253007" spans="12:13" x14ac:dyDescent="0.25">
      <c r="L253007" s="472"/>
      <c r="M253007" s="472"/>
    </row>
    <row r="253008" spans="12:13" x14ac:dyDescent="0.25">
      <c r="L253008" s="472"/>
      <c r="M253008" s="472"/>
    </row>
    <row r="253009" spans="12:13" x14ac:dyDescent="0.25">
      <c r="L253009" s="472"/>
      <c r="M253009" s="472"/>
    </row>
    <row r="253081" spans="12:13" x14ac:dyDescent="0.25">
      <c r="L253081" s="472"/>
      <c r="M253081" s="472"/>
    </row>
    <row r="253082" spans="12:13" x14ac:dyDescent="0.25">
      <c r="L253082" s="472"/>
      <c r="M253082" s="472"/>
    </row>
    <row r="253083" spans="12:13" x14ac:dyDescent="0.25">
      <c r="L253083" s="472"/>
      <c r="M253083" s="472"/>
    </row>
    <row r="253155" spans="12:13" x14ac:dyDescent="0.25">
      <c r="L253155" s="472"/>
      <c r="M253155" s="472"/>
    </row>
    <row r="253156" spans="12:13" x14ac:dyDescent="0.25">
      <c r="L253156" s="472"/>
      <c r="M253156" s="472"/>
    </row>
    <row r="253157" spans="12:13" x14ac:dyDescent="0.25">
      <c r="L253157" s="472"/>
      <c r="M253157" s="472"/>
    </row>
    <row r="253229" spans="12:13" x14ac:dyDescent="0.25">
      <c r="L253229" s="472"/>
      <c r="M253229" s="472"/>
    </row>
    <row r="253230" spans="12:13" x14ac:dyDescent="0.25">
      <c r="L253230" s="472"/>
      <c r="M253230" s="472"/>
    </row>
    <row r="253231" spans="12:13" x14ac:dyDescent="0.25">
      <c r="L253231" s="472"/>
      <c r="M253231" s="472"/>
    </row>
    <row r="253303" spans="12:13" x14ac:dyDescent="0.25">
      <c r="L253303" s="472"/>
      <c r="M253303" s="472"/>
    </row>
    <row r="253304" spans="12:13" x14ac:dyDescent="0.25">
      <c r="L253304" s="472"/>
      <c r="M253304" s="472"/>
    </row>
    <row r="253305" spans="12:13" x14ac:dyDescent="0.25">
      <c r="L253305" s="472"/>
      <c r="M253305" s="472"/>
    </row>
    <row r="253377" spans="12:13" x14ac:dyDescent="0.25">
      <c r="L253377" s="472"/>
      <c r="M253377" s="472"/>
    </row>
    <row r="253378" spans="12:13" x14ac:dyDescent="0.25">
      <c r="L253378" s="472"/>
      <c r="M253378" s="472"/>
    </row>
    <row r="253379" spans="12:13" x14ac:dyDescent="0.25">
      <c r="L253379" s="472"/>
      <c r="M253379" s="472"/>
    </row>
    <row r="253451" spans="12:13" x14ac:dyDescent="0.25">
      <c r="L253451" s="472"/>
      <c r="M253451" s="472"/>
    </row>
    <row r="253452" spans="12:13" x14ac:dyDescent="0.25">
      <c r="L253452" s="472"/>
      <c r="M253452" s="472"/>
    </row>
    <row r="253453" spans="12:13" x14ac:dyDescent="0.25">
      <c r="L253453" s="472"/>
      <c r="M253453" s="472"/>
    </row>
    <row r="253525" spans="12:13" x14ac:dyDescent="0.25">
      <c r="L253525" s="472"/>
      <c r="M253525" s="472"/>
    </row>
    <row r="253526" spans="12:13" x14ac:dyDescent="0.25">
      <c r="L253526" s="472"/>
      <c r="M253526" s="472"/>
    </row>
    <row r="253527" spans="12:13" x14ac:dyDescent="0.25">
      <c r="L253527" s="472"/>
      <c r="M253527" s="472"/>
    </row>
    <row r="253599" spans="12:13" x14ac:dyDescent="0.25">
      <c r="L253599" s="472"/>
      <c r="M253599" s="472"/>
    </row>
    <row r="253600" spans="12:13" x14ac:dyDescent="0.25">
      <c r="L253600" s="472"/>
      <c r="M253600" s="472"/>
    </row>
    <row r="253601" spans="12:13" x14ac:dyDescent="0.25">
      <c r="L253601" s="472"/>
      <c r="M253601" s="472"/>
    </row>
    <row r="253673" spans="12:13" x14ac:dyDescent="0.25">
      <c r="L253673" s="472"/>
      <c r="M253673" s="472"/>
    </row>
    <row r="253674" spans="12:13" x14ac:dyDescent="0.25">
      <c r="L253674" s="472"/>
      <c r="M253674" s="472"/>
    </row>
    <row r="253675" spans="12:13" x14ac:dyDescent="0.25">
      <c r="L253675" s="472"/>
      <c r="M253675" s="472"/>
    </row>
    <row r="253747" spans="12:13" x14ac:dyDescent="0.25">
      <c r="L253747" s="472"/>
      <c r="M253747" s="472"/>
    </row>
    <row r="253748" spans="12:13" x14ac:dyDescent="0.25">
      <c r="L253748" s="472"/>
      <c r="M253748" s="472"/>
    </row>
    <row r="253749" spans="12:13" x14ac:dyDescent="0.25">
      <c r="L253749" s="472"/>
      <c r="M253749" s="472"/>
    </row>
    <row r="253821" spans="12:13" x14ac:dyDescent="0.25">
      <c r="L253821" s="472"/>
      <c r="M253821" s="472"/>
    </row>
    <row r="253822" spans="12:13" x14ac:dyDescent="0.25">
      <c r="L253822" s="472"/>
      <c r="M253822" s="472"/>
    </row>
    <row r="253823" spans="12:13" x14ac:dyDescent="0.25">
      <c r="L253823" s="472"/>
      <c r="M253823" s="472"/>
    </row>
    <row r="253895" spans="12:13" x14ac:dyDescent="0.25">
      <c r="L253895" s="472"/>
      <c r="M253895" s="472"/>
    </row>
    <row r="253896" spans="12:13" x14ac:dyDescent="0.25">
      <c r="L253896" s="472"/>
      <c r="M253896" s="472"/>
    </row>
    <row r="253897" spans="12:13" x14ac:dyDescent="0.25">
      <c r="L253897" s="472"/>
      <c r="M253897" s="472"/>
    </row>
    <row r="253969" spans="12:13" x14ac:dyDescent="0.25">
      <c r="L253969" s="472"/>
      <c r="M253969" s="472"/>
    </row>
    <row r="253970" spans="12:13" x14ac:dyDescent="0.25">
      <c r="L253970" s="472"/>
      <c r="M253970" s="472"/>
    </row>
    <row r="253971" spans="12:13" x14ac:dyDescent="0.25">
      <c r="L253971" s="472"/>
      <c r="M253971" s="472"/>
    </row>
    <row r="254043" spans="12:13" x14ac:dyDescent="0.25">
      <c r="L254043" s="472"/>
      <c r="M254043" s="472"/>
    </row>
    <row r="254044" spans="12:13" x14ac:dyDescent="0.25">
      <c r="L254044" s="472"/>
      <c r="M254044" s="472"/>
    </row>
    <row r="254045" spans="12:13" x14ac:dyDescent="0.25">
      <c r="L254045" s="472"/>
      <c r="M254045" s="472"/>
    </row>
    <row r="254117" spans="12:13" x14ac:dyDescent="0.25">
      <c r="L254117" s="472"/>
      <c r="M254117" s="472"/>
    </row>
    <row r="254118" spans="12:13" x14ac:dyDescent="0.25">
      <c r="L254118" s="472"/>
      <c r="M254118" s="472"/>
    </row>
    <row r="254119" spans="12:13" x14ac:dyDescent="0.25">
      <c r="L254119" s="472"/>
      <c r="M254119" s="472"/>
    </row>
    <row r="254191" spans="12:13" x14ac:dyDescent="0.25">
      <c r="L254191" s="472"/>
      <c r="M254191" s="472"/>
    </row>
    <row r="254192" spans="12:13" x14ac:dyDescent="0.25">
      <c r="L254192" s="472"/>
      <c r="M254192" s="472"/>
    </row>
    <row r="254193" spans="12:13" x14ac:dyDescent="0.25">
      <c r="L254193" s="472"/>
      <c r="M254193" s="472"/>
    </row>
    <row r="254265" spans="12:13" x14ac:dyDescent="0.25">
      <c r="L254265" s="472"/>
      <c r="M254265" s="472"/>
    </row>
    <row r="254266" spans="12:13" x14ac:dyDescent="0.25">
      <c r="L254266" s="472"/>
      <c r="M254266" s="472"/>
    </row>
    <row r="254267" spans="12:13" x14ac:dyDescent="0.25">
      <c r="L254267" s="472"/>
      <c r="M254267" s="472"/>
    </row>
    <row r="254339" spans="12:13" x14ac:dyDescent="0.25">
      <c r="L254339" s="472"/>
      <c r="M254339" s="472"/>
    </row>
    <row r="254340" spans="12:13" x14ac:dyDescent="0.25">
      <c r="L254340" s="472"/>
      <c r="M254340" s="472"/>
    </row>
    <row r="254341" spans="12:13" x14ac:dyDescent="0.25">
      <c r="L254341" s="472"/>
      <c r="M254341" s="472"/>
    </row>
    <row r="254413" spans="12:13" x14ac:dyDescent="0.25">
      <c r="L254413" s="472"/>
      <c r="M254413" s="472"/>
    </row>
    <row r="254414" spans="12:13" x14ac:dyDescent="0.25">
      <c r="L254414" s="472"/>
      <c r="M254414" s="472"/>
    </row>
    <row r="254415" spans="12:13" x14ac:dyDescent="0.25">
      <c r="L254415" s="472"/>
      <c r="M254415" s="472"/>
    </row>
    <row r="254487" spans="12:13" x14ac:dyDescent="0.25">
      <c r="L254487" s="472"/>
      <c r="M254487" s="472"/>
    </row>
    <row r="254488" spans="12:13" x14ac:dyDescent="0.25">
      <c r="L254488" s="472"/>
      <c r="M254488" s="472"/>
    </row>
    <row r="254489" spans="12:13" x14ac:dyDescent="0.25">
      <c r="L254489" s="472"/>
      <c r="M254489" s="472"/>
    </row>
    <row r="254561" spans="12:13" x14ac:dyDescent="0.25">
      <c r="L254561" s="472"/>
      <c r="M254561" s="472"/>
    </row>
    <row r="254562" spans="12:13" x14ac:dyDescent="0.25">
      <c r="L254562" s="472"/>
      <c r="M254562" s="472"/>
    </row>
    <row r="254563" spans="12:13" x14ac:dyDescent="0.25">
      <c r="L254563" s="472"/>
      <c r="M254563" s="472"/>
    </row>
    <row r="254635" spans="12:13" x14ac:dyDescent="0.25">
      <c r="L254635" s="472"/>
      <c r="M254635" s="472"/>
    </row>
    <row r="254636" spans="12:13" x14ac:dyDescent="0.25">
      <c r="L254636" s="472"/>
      <c r="M254636" s="472"/>
    </row>
    <row r="254637" spans="12:13" x14ac:dyDescent="0.25">
      <c r="L254637" s="472"/>
      <c r="M254637" s="472"/>
    </row>
    <row r="254709" spans="12:13" x14ac:dyDescent="0.25">
      <c r="L254709" s="472"/>
      <c r="M254709" s="472"/>
    </row>
    <row r="254710" spans="12:13" x14ac:dyDescent="0.25">
      <c r="L254710" s="472"/>
      <c r="M254710" s="472"/>
    </row>
    <row r="254711" spans="12:13" x14ac:dyDescent="0.25">
      <c r="L254711" s="472"/>
      <c r="M254711" s="472"/>
    </row>
    <row r="254783" spans="12:13" x14ac:dyDescent="0.25">
      <c r="L254783" s="472"/>
      <c r="M254783" s="472"/>
    </row>
    <row r="254784" spans="12:13" x14ac:dyDescent="0.25">
      <c r="L254784" s="472"/>
      <c r="M254784" s="472"/>
    </row>
    <row r="254785" spans="12:13" x14ac:dyDescent="0.25">
      <c r="L254785" s="472"/>
      <c r="M254785" s="472"/>
    </row>
    <row r="254857" spans="12:13" x14ac:dyDescent="0.25">
      <c r="L254857" s="472"/>
      <c r="M254857" s="472"/>
    </row>
    <row r="254858" spans="12:13" x14ac:dyDescent="0.25">
      <c r="L254858" s="472"/>
      <c r="M254858" s="472"/>
    </row>
    <row r="254859" spans="12:13" x14ac:dyDescent="0.25">
      <c r="L254859" s="472"/>
      <c r="M254859" s="472"/>
    </row>
    <row r="254931" spans="12:13" x14ac:dyDescent="0.25">
      <c r="L254931" s="472"/>
      <c r="M254931" s="472"/>
    </row>
    <row r="254932" spans="12:13" x14ac:dyDescent="0.25">
      <c r="L254932" s="472"/>
      <c r="M254932" s="472"/>
    </row>
    <row r="254933" spans="12:13" x14ac:dyDescent="0.25">
      <c r="L254933" s="472"/>
      <c r="M254933" s="472"/>
    </row>
    <row r="255005" spans="12:13" x14ac:dyDescent="0.25">
      <c r="L255005" s="472"/>
      <c r="M255005" s="472"/>
    </row>
    <row r="255006" spans="12:13" x14ac:dyDescent="0.25">
      <c r="L255006" s="472"/>
      <c r="M255006" s="472"/>
    </row>
    <row r="255007" spans="12:13" x14ac:dyDescent="0.25">
      <c r="L255007" s="472"/>
      <c r="M255007" s="472"/>
    </row>
    <row r="255079" spans="12:13" x14ac:dyDescent="0.25">
      <c r="L255079" s="472"/>
      <c r="M255079" s="472"/>
    </row>
    <row r="255080" spans="12:13" x14ac:dyDescent="0.25">
      <c r="L255080" s="472"/>
      <c r="M255080" s="472"/>
    </row>
    <row r="255081" spans="12:13" x14ac:dyDescent="0.25">
      <c r="L255081" s="472"/>
      <c r="M255081" s="472"/>
    </row>
    <row r="255153" spans="12:13" x14ac:dyDescent="0.25">
      <c r="L255153" s="472"/>
      <c r="M255153" s="472"/>
    </row>
    <row r="255154" spans="12:13" x14ac:dyDescent="0.25">
      <c r="L255154" s="472"/>
      <c r="M255154" s="472"/>
    </row>
    <row r="255155" spans="12:13" x14ac:dyDescent="0.25">
      <c r="L255155" s="472"/>
      <c r="M255155" s="472"/>
    </row>
    <row r="255227" spans="12:13" x14ac:dyDescent="0.25">
      <c r="L255227" s="472"/>
      <c r="M255227" s="472"/>
    </row>
    <row r="255228" spans="12:13" x14ac:dyDescent="0.25">
      <c r="L255228" s="472"/>
      <c r="M255228" s="472"/>
    </row>
    <row r="255229" spans="12:13" x14ac:dyDescent="0.25">
      <c r="L255229" s="472"/>
      <c r="M255229" s="472"/>
    </row>
    <row r="255301" spans="12:13" x14ac:dyDescent="0.25">
      <c r="L255301" s="472"/>
      <c r="M255301" s="472"/>
    </row>
    <row r="255302" spans="12:13" x14ac:dyDescent="0.25">
      <c r="L255302" s="472"/>
      <c r="M255302" s="472"/>
    </row>
    <row r="255303" spans="12:13" x14ac:dyDescent="0.25">
      <c r="L255303" s="472"/>
      <c r="M255303" s="472"/>
    </row>
    <row r="255375" spans="12:13" x14ac:dyDescent="0.25">
      <c r="L255375" s="472"/>
      <c r="M255375" s="472"/>
    </row>
    <row r="255376" spans="12:13" x14ac:dyDescent="0.25">
      <c r="L255376" s="472"/>
      <c r="M255376" s="472"/>
    </row>
    <row r="255377" spans="12:13" x14ac:dyDescent="0.25">
      <c r="L255377" s="472"/>
      <c r="M255377" s="472"/>
    </row>
    <row r="255449" spans="12:13" x14ac:dyDescent="0.25">
      <c r="L255449" s="472"/>
      <c r="M255449" s="472"/>
    </row>
    <row r="255450" spans="12:13" x14ac:dyDescent="0.25">
      <c r="L255450" s="472"/>
      <c r="M255450" s="472"/>
    </row>
    <row r="255451" spans="12:13" x14ac:dyDescent="0.25">
      <c r="L255451" s="472"/>
      <c r="M255451" s="472"/>
    </row>
    <row r="255523" spans="12:13" x14ac:dyDescent="0.25">
      <c r="L255523" s="472"/>
      <c r="M255523" s="472"/>
    </row>
    <row r="255524" spans="12:13" x14ac:dyDescent="0.25">
      <c r="L255524" s="472"/>
      <c r="M255524" s="472"/>
    </row>
    <row r="255525" spans="12:13" x14ac:dyDescent="0.25">
      <c r="L255525" s="472"/>
      <c r="M255525" s="472"/>
    </row>
    <row r="255597" spans="12:13" x14ac:dyDescent="0.25">
      <c r="L255597" s="472"/>
      <c r="M255597" s="472"/>
    </row>
    <row r="255598" spans="12:13" x14ac:dyDescent="0.25">
      <c r="L255598" s="472"/>
      <c r="M255598" s="472"/>
    </row>
    <row r="255599" spans="12:13" x14ac:dyDescent="0.25">
      <c r="L255599" s="472"/>
      <c r="M255599" s="472"/>
    </row>
    <row r="255671" spans="12:13" x14ac:dyDescent="0.25">
      <c r="L255671" s="472"/>
      <c r="M255671" s="472"/>
    </row>
    <row r="255672" spans="12:13" x14ac:dyDescent="0.25">
      <c r="L255672" s="472"/>
      <c r="M255672" s="472"/>
    </row>
    <row r="255673" spans="12:13" x14ac:dyDescent="0.25">
      <c r="L255673" s="472"/>
      <c r="M255673" s="472"/>
    </row>
    <row r="255745" spans="12:13" x14ac:dyDescent="0.25">
      <c r="L255745" s="472"/>
      <c r="M255745" s="472"/>
    </row>
    <row r="255746" spans="12:13" x14ac:dyDescent="0.25">
      <c r="L255746" s="472"/>
      <c r="M255746" s="472"/>
    </row>
    <row r="255747" spans="12:13" x14ac:dyDescent="0.25">
      <c r="L255747" s="472"/>
      <c r="M255747" s="472"/>
    </row>
    <row r="255819" spans="12:13" x14ac:dyDescent="0.25">
      <c r="L255819" s="472"/>
      <c r="M255819" s="472"/>
    </row>
    <row r="255820" spans="12:13" x14ac:dyDescent="0.25">
      <c r="L255820" s="472"/>
      <c r="M255820" s="472"/>
    </row>
    <row r="255821" spans="12:13" x14ac:dyDescent="0.25">
      <c r="L255821" s="472"/>
      <c r="M255821" s="472"/>
    </row>
    <row r="255893" spans="12:13" x14ac:dyDescent="0.25">
      <c r="L255893" s="472"/>
      <c r="M255893" s="472"/>
    </row>
    <row r="255894" spans="12:13" x14ac:dyDescent="0.25">
      <c r="L255894" s="472"/>
      <c r="M255894" s="472"/>
    </row>
    <row r="255895" spans="12:13" x14ac:dyDescent="0.25">
      <c r="L255895" s="472"/>
      <c r="M255895" s="472"/>
    </row>
    <row r="255967" spans="12:13" x14ac:dyDescent="0.25">
      <c r="L255967" s="472"/>
      <c r="M255967" s="472"/>
    </row>
    <row r="255968" spans="12:13" x14ac:dyDescent="0.25">
      <c r="L255968" s="472"/>
      <c r="M255968" s="472"/>
    </row>
    <row r="255969" spans="12:13" x14ac:dyDescent="0.25">
      <c r="L255969" s="472"/>
      <c r="M255969" s="472"/>
    </row>
    <row r="256041" spans="12:13" x14ac:dyDescent="0.25">
      <c r="L256041" s="472"/>
      <c r="M256041" s="472"/>
    </row>
    <row r="256042" spans="12:13" x14ac:dyDescent="0.25">
      <c r="L256042" s="472"/>
      <c r="M256042" s="472"/>
    </row>
    <row r="256043" spans="12:13" x14ac:dyDescent="0.25">
      <c r="L256043" s="472"/>
      <c r="M256043" s="472"/>
    </row>
    <row r="256115" spans="12:13" x14ac:dyDescent="0.25">
      <c r="L256115" s="472"/>
      <c r="M256115" s="472"/>
    </row>
    <row r="256116" spans="12:13" x14ac:dyDescent="0.25">
      <c r="L256116" s="472"/>
      <c r="M256116" s="472"/>
    </row>
    <row r="256117" spans="12:13" x14ac:dyDescent="0.25">
      <c r="L256117" s="472"/>
      <c r="M256117" s="472"/>
    </row>
    <row r="256189" spans="12:13" x14ac:dyDescent="0.25">
      <c r="L256189" s="472"/>
      <c r="M256189" s="472"/>
    </row>
    <row r="256190" spans="12:13" x14ac:dyDescent="0.25">
      <c r="L256190" s="472"/>
      <c r="M256190" s="472"/>
    </row>
    <row r="256191" spans="12:13" x14ac:dyDescent="0.25">
      <c r="L256191" s="472"/>
      <c r="M256191" s="472"/>
    </row>
    <row r="256263" spans="12:13" x14ac:dyDescent="0.25">
      <c r="L256263" s="472"/>
      <c r="M256263" s="472"/>
    </row>
    <row r="256264" spans="12:13" x14ac:dyDescent="0.25">
      <c r="L256264" s="472"/>
      <c r="M256264" s="472"/>
    </row>
    <row r="256265" spans="12:13" x14ac:dyDescent="0.25">
      <c r="L256265" s="472"/>
      <c r="M256265" s="472"/>
    </row>
    <row r="256337" spans="12:13" x14ac:dyDescent="0.25">
      <c r="L256337" s="472"/>
      <c r="M256337" s="472"/>
    </row>
    <row r="256338" spans="12:13" x14ac:dyDescent="0.25">
      <c r="L256338" s="472"/>
      <c r="M256338" s="472"/>
    </row>
    <row r="256339" spans="12:13" x14ac:dyDescent="0.25">
      <c r="L256339" s="472"/>
      <c r="M256339" s="472"/>
    </row>
    <row r="256411" spans="12:13" x14ac:dyDescent="0.25">
      <c r="L256411" s="472"/>
      <c r="M256411" s="472"/>
    </row>
    <row r="256412" spans="12:13" x14ac:dyDescent="0.25">
      <c r="L256412" s="472"/>
      <c r="M256412" s="472"/>
    </row>
    <row r="256413" spans="12:13" x14ac:dyDescent="0.25">
      <c r="L256413" s="472"/>
      <c r="M256413" s="472"/>
    </row>
    <row r="256485" spans="12:13" x14ac:dyDescent="0.25">
      <c r="L256485" s="472"/>
      <c r="M256485" s="472"/>
    </row>
    <row r="256486" spans="12:13" x14ac:dyDescent="0.25">
      <c r="L256486" s="472"/>
      <c r="M256486" s="472"/>
    </row>
    <row r="256487" spans="12:13" x14ac:dyDescent="0.25">
      <c r="L256487" s="472"/>
      <c r="M256487" s="472"/>
    </row>
    <row r="256559" spans="12:13" x14ac:dyDescent="0.25">
      <c r="L256559" s="472"/>
      <c r="M256559" s="472"/>
    </row>
    <row r="256560" spans="12:13" x14ac:dyDescent="0.25">
      <c r="L256560" s="472"/>
      <c r="M256560" s="472"/>
    </row>
    <row r="256561" spans="12:13" x14ac:dyDescent="0.25">
      <c r="L256561" s="472"/>
      <c r="M256561" s="472"/>
    </row>
    <row r="256633" spans="12:13" x14ac:dyDescent="0.25">
      <c r="L256633" s="472"/>
      <c r="M256633" s="472"/>
    </row>
    <row r="256634" spans="12:13" x14ac:dyDescent="0.25">
      <c r="L256634" s="472"/>
      <c r="M256634" s="472"/>
    </row>
    <row r="256635" spans="12:13" x14ac:dyDescent="0.25">
      <c r="L256635" s="472"/>
      <c r="M256635" s="472"/>
    </row>
    <row r="256707" spans="12:13" x14ac:dyDescent="0.25">
      <c r="L256707" s="472"/>
      <c r="M256707" s="472"/>
    </row>
    <row r="256708" spans="12:13" x14ac:dyDescent="0.25">
      <c r="L256708" s="472"/>
      <c r="M256708" s="472"/>
    </row>
    <row r="256709" spans="12:13" x14ac:dyDescent="0.25">
      <c r="L256709" s="472"/>
      <c r="M256709" s="472"/>
    </row>
    <row r="256781" spans="12:13" x14ac:dyDescent="0.25">
      <c r="L256781" s="472"/>
      <c r="M256781" s="472"/>
    </row>
    <row r="256782" spans="12:13" x14ac:dyDescent="0.25">
      <c r="L256782" s="472"/>
      <c r="M256782" s="472"/>
    </row>
    <row r="256783" spans="12:13" x14ac:dyDescent="0.25">
      <c r="L256783" s="472"/>
      <c r="M256783" s="472"/>
    </row>
    <row r="256855" spans="12:13" x14ac:dyDescent="0.25">
      <c r="L256855" s="472"/>
      <c r="M256855" s="472"/>
    </row>
    <row r="256856" spans="12:13" x14ac:dyDescent="0.25">
      <c r="L256856" s="472"/>
      <c r="M256856" s="472"/>
    </row>
    <row r="256857" spans="12:13" x14ac:dyDescent="0.25">
      <c r="L256857" s="472"/>
      <c r="M256857" s="472"/>
    </row>
    <row r="256929" spans="12:13" x14ac:dyDescent="0.25">
      <c r="L256929" s="472"/>
      <c r="M256929" s="472"/>
    </row>
    <row r="256930" spans="12:13" x14ac:dyDescent="0.25">
      <c r="L256930" s="472"/>
      <c r="M256930" s="472"/>
    </row>
    <row r="256931" spans="12:13" x14ac:dyDescent="0.25">
      <c r="L256931" s="472"/>
      <c r="M256931" s="472"/>
    </row>
    <row r="257003" spans="12:13" x14ac:dyDescent="0.25">
      <c r="L257003" s="472"/>
      <c r="M257003" s="472"/>
    </row>
    <row r="257004" spans="12:13" x14ac:dyDescent="0.25">
      <c r="L257004" s="472"/>
      <c r="M257004" s="472"/>
    </row>
    <row r="257005" spans="12:13" x14ac:dyDescent="0.25">
      <c r="L257005" s="472"/>
      <c r="M257005" s="472"/>
    </row>
    <row r="257077" spans="12:13" x14ac:dyDescent="0.25">
      <c r="L257077" s="472"/>
      <c r="M257077" s="472"/>
    </row>
    <row r="257078" spans="12:13" x14ac:dyDescent="0.25">
      <c r="L257078" s="472"/>
      <c r="M257078" s="472"/>
    </row>
    <row r="257079" spans="12:13" x14ac:dyDescent="0.25">
      <c r="L257079" s="472"/>
      <c r="M257079" s="472"/>
    </row>
    <row r="257151" spans="12:13" x14ac:dyDescent="0.25">
      <c r="L257151" s="472"/>
      <c r="M257151" s="472"/>
    </row>
    <row r="257152" spans="12:13" x14ac:dyDescent="0.25">
      <c r="L257152" s="472"/>
      <c r="M257152" s="472"/>
    </row>
    <row r="257153" spans="12:13" x14ac:dyDescent="0.25">
      <c r="L257153" s="472"/>
      <c r="M257153" s="472"/>
    </row>
    <row r="257225" spans="12:13" x14ac:dyDescent="0.25">
      <c r="L257225" s="472"/>
      <c r="M257225" s="472"/>
    </row>
    <row r="257226" spans="12:13" x14ac:dyDescent="0.25">
      <c r="L257226" s="472"/>
      <c r="M257226" s="472"/>
    </row>
    <row r="257227" spans="12:13" x14ac:dyDescent="0.25">
      <c r="L257227" s="472"/>
      <c r="M257227" s="472"/>
    </row>
    <row r="257299" spans="12:13" x14ac:dyDescent="0.25">
      <c r="L257299" s="472"/>
      <c r="M257299" s="472"/>
    </row>
    <row r="257300" spans="12:13" x14ac:dyDescent="0.25">
      <c r="L257300" s="472"/>
      <c r="M257300" s="472"/>
    </row>
    <row r="257301" spans="12:13" x14ac:dyDescent="0.25">
      <c r="L257301" s="472"/>
      <c r="M257301" s="472"/>
    </row>
    <row r="257373" spans="12:13" x14ac:dyDescent="0.25">
      <c r="L257373" s="472"/>
      <c r="M257373" s="472"/>
    </row>
    <row r="257374" spans="12:13" x14ac:dyDescent="0.25">
      <c r="L257374" s="472"/>
      <c r="M257374" s="472"/>
    </row>
    <row r="257375" spans="12:13" x14ac:dyDescent="0.25">
      <c r="L257375" s="472"/>
      <c r="M257375" s="472"/>
    </row>
    <row r="257447" spans="12:13" x14ac:dyDescent="0.25">
      <c r="L257447" s="472"/>
      <c r="M257447" s="472"/>
    </row>
    <row r="257448" spans="12:13" x14ac:dyDescent="0.25">
      <c r="L257448" s="472"/>
      <c r="M257448" s="472"/>
    </row>
    <row r="257449" spans="12:13" x14ac:dyDescent="0.25">
      <c r="L257449" s="472"/>
      <c r="M257449" s="472"/>
    </row>
    <row r="257521" spans="12:13" x14ac:dyDescent="0.25">
      <c r="L257521" s="472"/>
      <c r="M257521" s="472"/>
    </row>
    <row r="257522" spans="12:13" x14ac:dyDescent="0.25">
      <c r="L257522" s="472"/>
      <c r="M257522" s="472"/>
    </row>
    <row r="257523" spans="12:13" x14ac:dyDescent="0.25">
      <c r="L257523" s="472"/>
      <c r="M257523" s="472"/>
    </row>
    <row r="257595" spans="12:13" x14ac:dyDescent="0.25">
      <c r="L257595" s="472"/>
      <c r="M257595" s="472"/>
    </row>
    <row r="257596" spans="12:13" x14ac:dyDescent="0.25">
      <c r="L257596" s="472"/>
      <c r="M257596" s="472"/>
    </row>
    <row r="257597" spans="12:13" x14ac:dyDescent="0.25">
      <c r="L257597" s="472"/>
      <c r="M257597" s="472"/>
    </row>
    <row r="257669" spans="12:13" x14ac:dyDescent="0.25">
      <c r="L257669" s="472"/>
      <c r="M257669" s="472"/>
    </row>
    <row r="257670" spans="12:13" x14ac:dyDescent="0.25">
      <c r="L257670" s="472"/>
      <c r="M257670" s="472"/>
    </row>
    <row r="257671" spans="12:13" x14ac:dyDescent="0.25">
      <c r="L257671" s="472"/>
      <c r="M257671" s="472"/>
    </row>
    <row r="257743" spans="12:13" x14ac:dyDescent="0.25">
      <c r="L257743" s="472"/>
      <c r="M257743" s="472"/>
    </row>
    <row r="257744" spans="12:13" x14ac:dyDescent="0.25">
      <c r="L257744" s="472"/>
      <c r="M257744" s="472"/>
    </row>
    <row r="257745" spans="12:13" x14ac:dyDescent="0.25">
      <c r="L257745" s="472"/>
      <c r="M257745" s="472"/>
    </row>
    <row r="257817" spans="12:13" x14ac:dyDescent="0.25">
      <c r="L257817" s="472"/>
      <c r="M257817" s="472"/>
    </row>
    <row r="257818" spans="12:13" x14ac:dyDescent="0.25">
      <c r="L257818" s="472"/>
      <c r="M257818" s="472"/>
    </row>
    <row r="257819" spans="12:13" x14ac:dyDescent="0.25">
      <c r="L257819" s="472"/>
      <c r="M257819" s="472"/>
    </row>
    <row r="257891" spans="12:13" x14ac:dyDescent="0.25">
      <c r="L257891" s="472"/>
      <c r="M257891" s="472"/>
    </row>
    <row r="257892" spans="12:13" x14ac:dyDescent="0.25">
      <c r="L257892" s="472"/>
      <c r="M257892" s="472"/>
    </row>
    <row r="257893" spans="12:13" x14ac:dyDescent="0.25">
      <c r="L257893" s="472"/>
      <c r="M257893" s="472"/>
    </row>
    <row r="257965" spans="12:13" x14ac:dyDescent="0.25">
      <c r="L257965" s="472"/>
      <c r="M257965" s="472"/>
    </row>
    <row r="257966" spans="12:13" x14ac:dyDescent="0.25">
      <c r="L257966" s="472"/>
      <c r="M257966" s="472"/>
    </row>
    <row r="257967" spans="12:13" x14ac:dyDescent="0.25">
      <c r="L257967" s="472"/>
      <c r="M257967" s="472"/>
    </row>
    <row r="258039" spans="12:13" x14ac:dyDescent="0.25">
      <c r="L258039" s="472"/>
      <c r="M258039" s="472"/>
    </row>
    <row r="258040" spans="12:13" x14ac:dyDescent="0.25">
      <c r="L258040" s="472"/>
      <c r="M258040" s="472"/>
    </row>
    <row r="258041" spans="12:13" x14ac:dyDescent="0.25">
      <c r="L258041" s="472"/>
      <c r="M258041" s="472"/>
    </row>
    <row r="258113" spans="12:13" x14ac:dyDescent="0.25">
      <c r="L258113" s="472"/>
      <c r="M258113" s="472"/>
    </row>
    <row r="258114" spans="12:13" x14ac:dyDescent="0.25">
      <c r="L258114" s="472"/>
      <c r="M258114" s="472"/>
    </row>
    <row r="258115" spans="12:13" x14ac:dyDescent="0.25">
      <c r="L258115" s="472"/>
      <c r="M258115" s="472"/>
    </row>
    <row r="258187" spans="12:13" x14ac:dyDescent="0.25">
      <c r="L258187" s="472"/>
      <c r="M258187" s="472"/>
    </row>
    <row r="258188" spans="12:13" x14ac:dyDescent="0.25">
      <c r="L258188" s="472"/>
      <c r="M258188" s="472"/>
    </row>
    <row r="258189" spans="12:13" x14ac:dyDescent="0.25">
      <c r="L258189" s="472"/>
      <c r="M258189" s="472"/>
    </row>
    <row r="258261" spans="12:13" x14ac:dyDescent="0.25">
      <c r="L258261" s="472"/>
      <c r="M258261" s="472"/>
    </row>
    <row r="258262" spans="12:13" x14ac:dyDescent="0.25">
      <c r="L258262" s="472"/>
      <c r="M258262" s="472"/>
    </row>
    <row r="258263" spans="12:13" x14ac:dyDescent="0.25">
      <c r="L258263" s="472"/>
      <c r="M258263" s="472"/>
    </row>
    <row r="258335" spans="12:13" x14ac:dyDescent="0.25">
      <c r="L258335" s="472"/>
      <c r="M258335" s="472"/>
    </row>
    <row r="258336" spans="12:13" x14ac:dyDescent="0.25">
      <c r="L258336" s="472"/>
      <c r="M258336" s="472"/>
    </row>
    <row r="258337" spans="12:13" x14ac:dyDescent="0.25">
      <c r="L258337" s="472"/>
      <c r="M258337" s="472"/>
    </row>
    <row r="258409" spans="12:13" x14ac:dyDescent="0.25">
      <c r="L258409" s="472"/>
      <c r="M258409" s="472"/>
    </row>
    <row r="258410" spans="12:13" x14ac:dyDescent="0.25">
      <c r="L258410" s="472"/>
      <c r="M258410" s="472"/>
    </row>
    <row r="258411" spans="12:13" x14ac:dyDescent="0.25">
      <c r="L258411" s="472"/>
      <c r="M258411" s="472"/>
    </row>
    <row r="258483" spans="12:13" x14ac:dyDescent="0.25">
      <c r="L258483" s="472"/>
      <c r="M258483" s="472"/>
    </row>
    <row r="258484" spans="12:13" x14ac:dyDescent="0.25">
      <c r="L258484" s="472"/>
      <c r="M258484" s="472"/>
    </row>
    <row r="258485" spans="12:13" x14ac:dyDescent="0.25">
      <c r="L258485" s="472"/>
      <c r="M258485" s="472"/>
    </row>
    <row r="258557" spans="12:13" x14ac:dyDescent="0.25">
      <c r="L258557" s="472"/>
      <c r="M258557" s="472"/>
    </row>
    <row r="258558" spans="12:13" x14ac:dyDescent="0.25">
      <c r="L258558" s="472"/>
      <c r="M258558" s="472"/>
    </row>
    <row r="258559" spans="12:13" x14ac:dyDescent="0.25">
      <c r="L258559" s="472"/>
      <c r="M258559" s="472"/>
    </row>
    <row r="258631" spans="12:13" x14ac:dyDescent="0.25">
      <c r="L258631" s="472"/>
      <c r="M258631" s="472"/>
    </row>
    <row r="258632" spans="12:13" x14ac:dyDescent="0.25">
      <c r="L258632" s="472"/>
      <c r="M258632" s="472"/>
    </row>
    <row r="258633" spans="12:13" x14ac:dyDescent="0.25">
      <c r="L258633" s="472"/>
      <c r="M258633" s="472"/>
    </row>
    <row r="258705" spans="12:13" x14ac:dyDescent="0.25">
      <c r="L258705" s="472"/>
      <c r="M258705" s="472"/>
    </row>
    <row r="258706" spans="12:13" x14ac:dyDescent="0.25">
      <c r="L258706" s="472"/>
      <c r="M258706" s="472"/>
    </row>
    <row r="258707" spans="12:13" x14ac:dyDescent="0.25">
      <c r="L258707" s="472"/>
      <c r="M258707" s="472"/>
    </row>
    <row r="258779" spans="12:13" x14ac:dyDescent="0.25">
      <c r="L258779" s="472"/>
      <c r="M258779" s="472"/>
    </row>
    <row r="258780" spans="12:13" x14ac:dyDescent="0.25">
      <c r="L258780" s="472"/>
      <c r="M258780" s="472"/>
    </row>
    <row r="258781" spans="12:13" x14ac:dyDescent="0.25">
      <c r="L258781" s="472"/>
      <c r="M258781" s="472"/>
    </row>
    <row r="258853" spans="12:13" x14ac:dyDescent="0.25">
      <c r="L258853" s="472"/>
      <c r="M258853" s="472"/>
    </row>
    <row r="258854" spans="12:13" x14ac:dyDescent="0.25">
      <c r="L258854" s="472"/>
      <c r="M258854" s="472"/>
    </row>
    <row r="258855" spans="12:13" x14ac:dyDescent="0.25">
      <c r="L258855" s="472"/>
      <c r="M258855" s="472"/>
    </row>
    <row r="258927" spans="12:13" x14ac:dyDescent="0.25">
      <c r="L258927" s="472"/>
      <c r="M258927" s="472"/>
    </row>
    <row r="258928" spans="12:13" x14ac:dyDescent="0.25">
      <c r="L258928" s="472"/>
      <c r="M258928" s="472"/>
    </row>
    <row r="258929" spans="12:13" x14ac:dyDescent="0.25">
      <c r="L258929" s="472"/>
      <c r="M258929" s="472"/>
    </row>
    <row r="259001" spans="12:13" x14ac:dyDescent="0.25">
      <c r="L259001" s="472"/>
      <c r="M259001" s="472"/>
    </row>
    <row r="259002" spans="12:13" x14ac:dyDescent="0.25">
      <c r="L259002" s="472"/>
      <c r="M259002" s="472"/>
    </row>
    <row r="259003" spans="12:13" x14ac:dyDescent="0.25">
      <c r="L259003" s="472"/>
      <c r="M259003" s="472"/>
    </row>
    <row r="259075" spans="12:13" x14ac:dyDescent="0.25">
      <c r="L259075" s="472"/>
      <c r="M259075" s="472"/>
    </row>
    <row r="259076" spans="12:13" x14ac:dyDescent="0.25">
      <c r="L259076" s="472"/>
      <c r="M259076" s="472"/>
    </row>
    <row r="259077" spans="12:13" x14ac:dyDescent="0.25">
      <c r="L259077" s="472"/>
      <c r="M259077" s="472"/>
    </row>
    <row r="259149" spans="12:13" x14ac:dyDescent="0.25">
      <c r="L259149" s="472"/>
      <c r="M259149" s="472"/>
    </row>
    <row r="259150" spans="12:13" x14ac:dyDescent="0.25">
      <c r="L259150" s="472"/>
      <c r="M259150" s="472"/>
    </row>
    <row r="259151" spans="12:13" x14ac:dyDescent="0.25">
      <c r="L259151" s="472"/>
      <c r="M259151" s="472"/>
    </row>
    <row r="259223" spans="12:13" x14ac:dyDescent="0.25">
      <c r="L259223" s="472"/>
      <c r="M259223" s="472"/>
    </row>
    <row r="259224" spans="12:13" x14ac:dyDescent="0.25">
      <c r="L259224" s="472"/>
      <c r="M259224" s="472"/>
    </row>
    <row r="259225" spans="12:13" x14ac:dyDescent="0.25">
      <c r="L259225" s="472"/>
      <c r="M259225" s="472"/>
    </row>
    <row r="259297" spans="12:13" x14ac:dyDescent="0.25">
      <c r="L259297" s="472"/>
      <c r="M259297" s="472"/>
    </row>
    <row r="259298" spans="12:13" x14ac:dyDescent="0.25">
      <c r="L259298" s="472"/>
      <c r="M259298" s="472"/>
    </row>
    <row r="259299" spans="12:13" x14ac:dyDescent="0.25">
      <c r="L259299" s="472"/>
      <c r="M259299" s="472"/>
    </row>
    <row r="259371" spans="12:13" x14ac:dyDescent="0.25">
      <c r="L259371" s="472"/>
      <c r="M259371" s="472"/>
    </row>
    <row r="259372" spans="12:13" x14ac:dyDescent="0.25">
      <c r="L259372" s="472"/>
      <c r="M259372" s="472"/>
    </row>
    <row r="259373" spans="12:13" x14ac:dyDescent="0.25">
      <c r="L259373" s="472"/>
      <c r="M259373" s="472"/>
    </row>
    <row r="259445" spans="12:13" x14ac:dyDescent="0.25">
      <c r="L259445" s="472"/>
      <c r="M259445" s="472"/>
    </row>
    <row r="259446" spans="12:13" x14ac:dyDescent="0.25">
      <c r="L259446" s="472"/>
      <c r="M259446" s="472"/>
    </row>
    <row r="259447" spans="12:13" x14ac:dyDescent="0.25">
      <c r="L259447" s="472"/>
      <c r="M259447" s="472"/>
    </row>
    <row r="259519" spans="12:13" x14ac:dyDescent="0.25">
      <c r="L259519" s="472"/>
      <c r="M259519" s="472"/>
    </row>
    <row r="259520" spans="12:13" x14ac:dyDescent="0.25">
      <c r="L259520" s="472"/>
      <c r="M259520" s="472"/>
    </row>
    <row r="259521" spans="12:13" x14ac:dyDescent="0.25">
      <c r="L259521" s="472"/>
      <c r="M259521" s="472"/>
    </row>
    <row r="259593" spans="12:13" x14ac:dyDescent="0.25">
      <c r="L259593" s="472"/>
      <c r="M259593" s="472"/>
    </row>
    <row r="259594" spans="12:13" x14ac:dyDescent="0.25">
      <c r="L259594" s="472"/>
      <c r="M259594" s="472"/>
    </row>
    <row r="259595" spans="12:13" x14ac:dyDescent="0.25">
      <c r="L259595" s="472"/>
      <c r="M259595" s="472"/>
    </row>
    <row r="259667" spans="12:13" x14ac:dyDescent="0.25">
      <c r="L259667" s="472"/>
      <c r="M259667" s="472"/>
    </row>
    <row r="259668" spans="12:13" x14ac:dyDescent="0.25">
      <c r="L259668" s="472"/>
      <c r="M259668" s="472"/>
    </row>
    <row r="259669" spans="12:13" x14ac:dyDescent="0.25">
      <c r="L259669" s="472"/>
      <c r="M259669" s="472"/>
    </row>
    <row r="259741" spans="12:13" x14ac:dyDescent="0.25">
      <c r="L259741" s="472"/>
      <c r="M259741" s="472"/>
    </row>
    <row r="259742" spans="12:13" x14ac:dyDescent="0.25">
      <c r="L259742" s="472"/>
      <c r="M259742" s="472"/>
    </row>
    <row r="259743" spans="12:13" x14ac:dyDescent="0.25">
      <c r="L259743" s="472"/>
      <c r="M259743" s="472"/>
    </row>
    <row r="259815" spans="12:13" x14ac:dyDescent="0.25">
      <c r="L259815" s="472"/>
      <c r="M259815" s="472"/>
    </row>
    <row r="259816" spans="12:13" x14ac:dyDescent="0.25">
      <c r="L259816" s="472"/>
      <c r="M259816" s="472"/>
    </row>
    <row r="259817" spans="12:13" x14ac:dyDescent="0.25">
      <c r="L259817" s="472"/>
      <c r="M259817" s="472"/>
    </row>
    <row r="259889" spans="12:13" x14ac:dyDescent="0.25">
      <c r="L259889" s="472"/>
      <c r="M259889" s="472"/>
    </row>
    <row r="259890" spans="12:13" x14ac:dyDescent="0.25">
      <c r="L259890" s="472"/>
      <c r="M259890" s="472"/>
    </row>
    <row r="259891" spans="12:13" x14ac:dyDescent="0.25">
      <c r="L259891" s="472"/>
      <c r="M259891" s="472"/>
    </row>
    <row r="259963" spans="12:13" x14ac:dyDescent="0.25">
      <c r="L259963" s="472"/>
      <c r="M259963" s="472"/>
    </row>
    <row r="259964" spans="12:13" x14ac:dyDescent="0.25">
      <c r="L259964" s="472"/>
      <c r="M259964" s="472"/>
    </row>
    <row r="259965" spans="12:13" x14ac:dyDescent="0.25">
      <c r="L259965" s="472"/>
      <c r="M259965" s="472"/>
    </row>
    <row r="260037" spans="12:13" x14ac:dyDescent="0.25">
      <c r="L260037" s="472"/>
      <c r="M260037" s="472"/>
    </row>
    <row r="260038" spans="12:13" x14ac:dyDescent="0.25">
      <c r="L260038" s="472"/>
      <c r="M260038" s="472"/>
    </row>
    <row r="260039" spans="12:13" x14ac:dyDescent="0.25">
      <c r="L260039" s="472"/>
      <c r="M260039" s="472"/>
    </row>
    <row r="260111" spans="12:13" x14ac:dyDescent="0.25">
      <c r="L260111" s="472"/>
      <c r="M260111" s="472"/>
    </row>
    <row r="260112" spans="12:13" x14ac:dyDescent="0.25">
      <c r="L260112" s="472"/>
      <c r="M260112" s="472"/>
    </row>
    <row r="260113" spans="12:13" x14ac:dyDescent="0.25">
      <c r="L260113" s="472"/>
      <c r="M260113" s="472"/>
    </row>
    <row r="260185" spans="12:13" x14ac:dyDescent="0.25">
      <c r="L260185" s="472"/>
      <c r="M260185" s="472"/>
    </row>
    <row r="260186" spans="12:13" x14ac:dyDescent="0.25">
      <c r="L260186" s="472"/>
      <c r="M260186" s="472"/>
    </row>
    <row r="260187" spans="12:13" x14ac:dyDescent="0.25">
      <c r="L260187" s="472"/>
      <c r="M260187" s="472"/>
    </row>
    <row r="260259" spans="12:13" x14ac:dyDescent="0.25">
      <c r="L260259" s="472"/>
      <c r="M260259" s="472"/>
    </row>
    <row r="260260" spans="12:13" x14ac:dyDescent="0.25">
      <c r="L260260" s="472"/>
      <c r="M260260" s="472"/>
    </row>
    <row r="260261" spans="12:13" x14ac:dyDescent="0.25">
      <c r="L260261" s="472"/>
      <c r="M260261" s="472"/>
    </row>
    <row r="260333" spans="12:13" x14ac:dyDescent="0.25">
      <c r="L260333" s="472"/>
      <c r="M260333" s="472"/>
    </row>
    <row r="260334" spans="12:13" x14ac:dyDescent="0.25">
      <c r="L260334" s="472"/>
      <c r="M260334" s="472"/>
    </row>
    <row r="260335" spans="12:13" x14ac:dyDescent="0.25">
      <c r="L260335" s="472"/>
      <c r="M260335" s="472"/>
    </row>
    <row r="260407" spans="12:13" x14ac:dyDescent="0.25">
      <c r="L260407" s="472"/>
      <c r="M260407" s="472"/>
    </row>
    <row r="260408" spans="12:13" x14ac:dyDescent="0.25">
      <c r="L260408" s="472"/>
      <c r="M260408" s="472"/>
    </row>
    <row r="260409" spans="12:13" x14ac:dyDescent="0.25">
      <c r="L260409" s="472"/>
      <c r="M260409" s="472"/>
    </row>
    <row r="260481" spans="12:13" x14ac:dyDescent="0.25">
      <c r="L260481" s="472"/>
      <c r="M260481" s="472"/>
    </row>
    <row r="260482" spans="12:13" x14ac:dyDescent="0.25">
      <c r="L260482" s="472"/>
      <c r="M260482" s="472"/>
    </row>
    <row r="260483" spans="12:13" x14ac:dyDescent="0.25">
      <c r="L260483" s="472"/>
      <c r="M260483" s="472"/>
    </row>
    <row r="260555" spans="12:13" x14ac:dyDescent="0.25">
      <c r="L260555" s="472"/>
      <c r="M260555" s="472"/>
    </row>
    <row r="260556" spans="12:13" x14ac:dyDescent="0.25">
      <c r="L260556" s="472"/>
      <c r="M260556" s="472"/>
    </row>
    <row r="260557" spans="12:13" x14ac:dyDescent="0.25">
      <c r="L260557" s="472"/>
      <c r="M260557" s="472"/>
    </row>
    <row r="260629" spans="12:13" x14ac:dyDescent="0.25">
      <c r="L260629" s="472"/>
      <c r="M260629" s="472"/>
    </row>
    <row r="260630" spans="12:13" x14ac:dyDescent="0.25">
      <c r="L260630" s="472"/>
      <c r="M260630" s="472"/>
    </row>
    <row r="260631" spans="12:13" x14ac:dyDescent="0.25">
      <c r="L260631" s="472"/>
      <c r="M260631" s="472"/>
    </row>
    <row r="260703" spans="12:13" x14ac:dyDescent="0.25">
      <c r="L260703" s="472"/>
      <c r="M260703" s="472"/>
    </row>
    <row r="260704" spans="12:13" x14ac:dyDescent="0.25">
      <c r="L260704" s="472"/>
      <c r="M260704" s="472"/>
    </row>
    <row r="260705" spans="12:13" x14ac:dyDescent="0.25">
      <c r="L260705" s="472"/>
      <c r="M260705" s="472"/>
    </row>
    <row r="260777" spans="12:13" x14ac:dyDescent="0.25">
      <c r="L260777" s="472"/>
      <c r="M260777" s="472"/>
    </row>
    <row r="260778" spans="12:13" x14ac:dyDescent="0.25">
      <c r="L260778" s="472"/>
      <c r="M260778" s="472"/>
    </row>
    <row r="260779" spans="12:13" x14ac:dyDescent="0.25">
      <c r="L260779" s="472"/>
      <c r="M260779" s="472"/>
    </row>
    <row r="260851" spans="12:13" x14ac:dyDescent="0.25">
      <c r="L260851" s="472"/>
      <c r="M260851" s="472"/>
    </row>
    <row r="260852" spans="12:13" x14ac:dyDescent="0.25">
      <c r="L260852" s="472"/>
      <c r="M260852" s="472"/>
    </row>
    <row r="260853" spans="12:13" x14ac:dyDescent="0.25">
      <c r="L260853" s="472"/>
      <c r="M260853" s="472"/>
    </row>
    <row r="260925" spans="12:13" x14ac:dyDescent="0.25">
      <c r="L260925" s="472"/>
      <c r="M260925" s="472"/>
    </row>
    <row r="260926" spans="12:13" x14ac:dyDescent="0.25">
      <c r="L260926" s="472"/>
      <c r="M260926" s="472"/>
    </row>
    <row r="260927" spans="12:13" x14ac:dyDescent="0.25">
      <c r="L260927" s="472"/>
      <c r="M260927" s="472"/>
    </row>
    <row r="260999" spans="12:13" x14ac:dyDescent="0.25">
      <c r="L260999" s="472"/>
      <c r="M260999" s="472"/>
    </row>
    <row r="261000" spans="12:13" x14ac:dyDescent="0.25">
      <c r="L261000" s="472"/>
      <c r="M261000" s="472"/>
    </row>
    <row r="261001" spans="12:13" x14ac:dyDescent="0.25">
      <c r="L261001" s="472"/>
      <c r="M261001" s="472"/>
    </row>
    <row r="261073" spans="12:13" x14ac:dyDescent="0.25">
      <c r="L261073" s="472"/>
      <c r="M261073" s="472"/>
    </row>
    <row r="261074" spans="12:13" x14ac:dyDescent="0.25">
      <c r="L261074" s="472"/>
      <c r="M261074" s="472"/>
    </row>
    <row r="261075" spans="12:13" x14ac:dyDescent="0.25">
      <c r="L261075" s="472"/>
      <c r="M261075" s="472"/>
    </row>
    <row r="261147" spans="12:13" x14ac:dyDescent="0.25">
      <c r="L261147" s="472"/>
      <c r="M261147" s="472"/>
    </row>
    <row r="261148" spans="12:13" x14ac:dyDescent="0.25">
      <c r="L261148" s="472"/>
      <c r="M261148" s="472"/>
    </row>
    <row r="261149" spans="12:13" x14ac:dyDescent="0.25">
      <c r="L261149" s="472"/>
      <c r="M261149" s="472"/>
    </row>
    <row r="261221" spans="12:13" x14ac:dyDescent="0.25">
      <c r="L261221" s="472"/>
      <c r="M261221" s="472"/>
    </row>
    <row r="261222" spans="12:13" x14ac:dyDescent="0.25">
      <c r="L261222" s="472"/>
      <c r="M261222" s="472"/>
    </row>
    <row r="261223" spans="12:13" x14ac:dyDescent="0.25">
      <c r="L261223" s="472"/>
      <c r="M261223" s="472"/>
    </row>
    <row r="261295" spans="12:13" x14ac:dyDescent="0.25">
      <c r="L261295" s="472"/>
      <c r="M261295" s="472"/>
    </row>
    <row r="261296" spans="12:13" x14ac:dyDescent="0.25">
      <c r="L261296" s="472"/>
      <c r="M261296" s="472"/>
    </row>
    <row r="261297" spans="12:13" x14ac:dyDescent="0.25">
      <c r="L261297" s="472"/>
      <c r="M261297" s="472"/>
    </row>
    <row r="261369" spans="12:13" x14ac:dyDescent="0.25">
      <c r="L261369" s="472"/>
      <c r="M261369" s="472"/>
    </row>
    <row r="261370" spans="12:13" x14ac:dyDescent="0.25">
      <c r="L261370" s="472"/>
      <c r="M261370" s="472"/>
    </row>
    <row r="261371" spans="12:13" x14ac:dyDescent="0.25">
      <c r="L261371" s="472"/>
      <c r="M261371" s="472"/>
    </row>
    <row r="261443" spans="12:13" x14ac:dyDescent="0.25">
      <c r="L261443" s="472"/>
      <c r="M261443" s="472"/>
    </row>
    <row r="261444" spans="12:13" x14ac:dyDescent="0.25">
      <c r="L261444" s="472"/>
      <c r="M261444" s="472"/>
    </row>
    <row r="261445" spans="12:13" x14ac:dyDescent="0.25">
      <c r="L261445" s="472"/>
      <c r="M261445" s="472"/>
    </row>
    <row r="261517" spans="12:13" x14ac:dyDescent="0.25">
      <c r="L261517" s="472"/>
      <c r="M261517" s="472"/>
    </row>
    <row r="261518" spans="12:13" x14ac:dyDescent="0.25">
      <c r="L261518" s="472"/>
      <c r="M261518" s="472"/>
    </row>
    <row r="261519" spans="12:13" x14ac:dyDescent="0.25">
      <c r="L261519" s="472"/>
      <c r="M261519" s="472"/>
    </row>
    <row r="261591" spans="12:13" x14ac:dyDescent="0.25">
      <c r="L261591" s="472"/>
      <c r="M261591" s="472"/>
    </row>
    <row r="261592" spans="12:13" x14ac:dyDescent="0.25">
      <c r="L261592" s="472"/>
      <c r="M261592" s="472"/>
    </row>
    <row r="261593" spans="12:13" x14ac:dyDescent="0.25">
      <c r="L261593" s="472"/>
      <c r="M261593" s="472"/>
    </row>
    <row r="261665" spans="12:13" x14ac:dyDescent="0.25">
      <c r="L261665" s="472"/>
      <c r="M261665" s="472"/>
    </row>
    <row r="261666" spans="12:13" x14ac:dyDescent="0.25">
      <c r="L261666" s="472"/>
      <c r="M261666" s="472"/>
    </row>
    <row r="261667" spans="12:13" x14ac:dyDescent="0.25">
      <c r="L261667" s="472"/>
      <c r="M261667" s="472"/>
    </row>
    <row r="261739" spans="12:13" x14ac:dyDescent="0.25">
      <c r="L261739" s="472"/>
      <c r="M261739" s="472"/>
    </row>
    <row r="261740" spans="12:13" x14ac:dyDescent="0.25">
      <c r="L261740" s="472"/>
      <c r="M261740" s="472"/>
    </row>
    <row r="261741" spans="12:13" x14ac:dyDescent="0.25">
      <c r="L261741" s="472"/>
      <c r="M261741" s="472"/>
    </row>
    <row r="261813" spans="12:13" x14ac:dyDescent="0.25">
      <c r="L261813" s="472"/>
      <c r="M261813" s="472"/>
    </row>
    <row r="261814" spans="12:13" x14ac:dyDescent="0.25">
      <c r="L261814" s="472"/>
      <c r="M261814" s="472"/>
    </row>
    <row r="261815" spans="12:13" x14ac:dyDescent="0.25">
      <c r="L261815" s="472"/>
      <c r="M261815" s="472"/>
    </row>
    <row r="261887" spans="12:13" x14ac:dyDescent="0.25">
      <c r="L261887" s="472"/>
      <c r="M261887" s="472"/>
    </row>
    <row r="261888" spans="12:13" x14ac:dyDescent="0.25">
      <c r="L261888" s="472"/>
      <c r="M261888" s="472"/>
    </row>
    <row r="261889" spans="12:13" x14ac:dyDescent="0.25">
      <c r="L261889" s="472"/>
      <c r="M261889" s="472"/>
    </row>
    <row r="261961" spans="12:13" x14ac:dyDescent="0.25">
      <c r="L261961" s="472"/>
      <c r="M261961" s="472"/>
    </row>
    <row r="261962" spans="12:13" x14ac:dyDescent="0.25">
      <c r="L261962" s="472"/>
      <c r="M261962" s="472"/>
    </row>
    <row r="261963" spans="12:13" x14ac:dyDescent="0.25">
      <c r="L261963" s="472"/>
      <c r="M261963" s="472"/>
    </row>
    <row r="262035" spans="12:13" x14ac:dyDescent="0.25">
      <c r="L262035" s="472"/>
      <c r="M262035" s="472"/>
    </row>
    <row r="262036" spans="12:13" x14ac:dyDescent="0.25">
      <c r="L262036" s="472"/>
      <c r="M262036" s="472"/>
    </row>
    <row r="262037" spans="12:13" x14ac:dyDescent="0.25">
      <c r="L262037" s="472"/>
      <c r="M262037" s="472"/>
    </row>
    <row r="262109" spans="12:13" x14ac:dyDescent="0.25">
      <c r="L262109" s="472"/>
      <c r="M262109" s="472"/>
    </row>
    <row r="262110" spans="12:13" x14ac:dyDescent="0.25">
      <c r="L262110" s="472"/>
      <c r="M262110" s="472"/>
    </row>
    <row r="262111" spans="12:13" x14ac:dyDescent="0.25">
      <c r="L262111" s="472"/>
      <c r="M262111" s="472"/>
    </row>
    <row r="262183" spans="12:13" x14ac:dyDescent="0.25">
      <c r="L262183" s="472"/>
      <c r="M262183" s="472"/>
    </row>
    <row r="262184" spans="12:13" x14ac:dyDescent="0.25">
      <c r="L262184" s="472"/>
      <c r="M262184" s="472"/>
    </row>
    <row r="262185" spans="12:13" x14ac:dyDescent="0.25">
      <c r="L262185" s="472"/>
      <c r="M262185" s="472"/>
    </row>
    <row r="262257" spans="12:13" x14ac:dyDescent="0.25">
      <c r="L262257" s="472"/>
      <c r="M262257" s="472"/>
    </row>
    <row r="262258" spans="12:13" x14ac:dyDescent="0.25">
      <c r="L262258" s="472"/>
      <c r="M262258" s="472"/>
    </row>
    <row r="262259" spans="12:13" x14ac:dyDescent="0.25">
      <c r="L262259" s="472"/>
      <c r="M262259" s="472"/>
    </row>
    <row r="262331" spans="12:13" x14ac:dyDescent="0.25">
      <c r="L262331" s="472"/>
      <c r="M262331" s="472"/>
    </row>
    <row r="262332" spans="12:13" x14ac:dyDescent="0.25">
      <c r="L262332" s="472"/>
      <c r="M262332" s="472"/>
    </row>
    <row r="262333" spans="12:13" x14ac:dyDescent="0.25">
      <c r="L262333" s="472"/>
      <c r="M262333" s="472"/>
    </row>
    <row r="262405" spans="12:13" x14ac:dyDescent="0.25">
      <c r="L262405" s="472"/>
      <c r="M262405" s="472"/>
    </row>
    <row r="262406" spans="12:13" x14ac:dyDescent="0.25">
      <c r="L262406" s="472"/>
      <c r="M262406" s="472"/>
    </row>
    <row r="262407" spans="12:13" x14ac:dyDescent="0.25">
      <c r="L262407" s="472"/>
      <c r="M262407" s="472"/>
    </row>
    <row r="262479" spans="12:13" x14ac:dyDescent="0.25">
      <c r="L262479" s="472"/>
      <c r="M262479" s="472"/>
    </row>
    <row r="262480" spans="12:13" x14ac:dyDescent="0.25">
      <c r="L262480" s="472"/>
      <c r="M262480" s="472"/>
    </row>
    <row r="262481" spans="12:13" x14ac:dyDescent="0.25">
      <c r="L262481" s="472"/>
      <c r="M262481" s="472"/>
    </row>
    <row r="262553" spans="12:13" x14ac:dyDescent="0.25">
      <c r="L262553" s="472"/>
      <c r="M262553" s="472"/>
    </row>
    <row r="262554" spans="12:13" x14ac:dyDescent="0.25">
      <c r="L262554" s="472"/>
      <c r="M262554" s="472"/>
    </row>
    <row r="262555" spans="12:13" x14ac:dyDescent="0.25">
      <c r="L262555" s="472"/>
      <c r="M262555" s="472"/>
    </row>
    <row r="262627" spans="12:13" x14ac:dyDescent="0.25">
      <c r="L262627" s="472"/>
      <c r="M262627" s="472"/>
    </row>
    <row r="262628" spans="12:13" x14ac:dyDescent="0.25">
      <c r="L262628" s="472"/>
      <c r="M262628" s="472"/>
    </row>
    <row r="262629" spans="12:13" x14ac:dyDescent="0.25">
      <c r="L262629" s="472"/>
      <c r="M262629" s="472"/>
    </row>
    <row r="262701" spans="12:13" x14ac:dyDescent="0.25">
      <c r="L262701" s="472"/>
      <c r="M262701" s="472"/>
    </row>
    <row r="262702" spans="12:13" x14ac:dyDescent="0.25">
      <c r="L262702" s="472"/>
      <c r="M262702" s="472"/>
    </row>
    <row r="262703" spans="12:13" x14ac:dyDescent="0.25">
      <c r="L262703" s="472"/>
      <c r="M262703" s="472"/>
    </row>
    <row r="262775" spans="12:13" x14ac:dyDescent="0.25">
      <c r="L262775" s="472"/>
      <c r="M262775" s="472"/>
    </row>
    <row r="262776" spans="12:13" x14ac:dyDescent="0.25">
      <c r="L262776" s="472"/>
      <c r="M262776" s="472"/>
    </row>
    <row r="262777" spans="12:13" x14ac:dyDescent="0.25">
      <c r="L262777" s="472"/>
      <c r="M262777" s="472"/>
    </row>
    <row r="262849" spans="12:13" x14ac:dyDescent="0.25">
      <c r="L262849" s="472"/>
      <c r="M262849" s="472"/>
    </row>
    <row r="262850" spans="12:13" x14ac:dyDescent="0.25">
      <c r="L262850" s="472"/>
      <c r="M262850" s="472"/>
    </row>
    <row r="262851" spans="12:13" x14ac:dyDescent="0.25">
      <c r="L262851" s="472"/>
      <c r="M262851" s="472"/>
    </row>
    <row r="262923" spans="12:13" x14ac:dyDescent="0.25">
      <c r="L262923" s="472"/>
      <c r="M262923" s="472"/>
    </row>
    <row r="262924" spans="12:13" x14ac:dyDescent="0.25">
      <c r="L262924" s="472"/>
      <c r="M262924" s="472"/>
    </row>
    <row r="262925" spans="12:13" x14ac:dyDescent="0.25">
      <c r="L262925" s="472"/>
      <c r="M262925" s="472"/>
    </row>
    <row r="262997" spans="12:13" x14ac:dyDescent="0.25">
      <c r="L262997" s="472"/>
      <c r="M262997" s="472"/>
    </row>
    <row r="262998" spans="12:13" x14ac:dyDescent="0.25">
      <c r="L262998" s="472"/>
      <c r="M262998" s="472"/>
    </row>
    <row r="262999" spans="12:13" x14ac:dyDescent="0.25">
      <c r="L262999" s="472"/>
      <c r="M262999" s="472"/>
    </row>
    <row r="263071" spans="12:13" x14ac:dyDescent="0.25">
      <c r="L263071" s="472"/>
      <c r="M263071" s="472"/>
    </row>
    <row r="263072" spans="12:13" x14ac:dyDescent="0.25">
      <c r="L263072" s="472"/>
      <c r="M263072" s="472"/>
    </row>
    <row r="263073" spans="12:13" x14ac:dyDescent="0.25">
      <c r="L263073" s="472"/>
      <c r="M263073" s="472"/>
    </row>
    <row r="263145" spans="12:13" x14ac:dyDescent="0.25">
      <c r="L263145" s="472"/>
      <c r="M263145" s="472"/>
    </row>
    <row r="263146" spans="12:13" x14ac:dyDescent="0.25">
      <c r="L263146" s="472"/>
      <c r="M263146" s="472"/>
    </row>
    <row r="263147" spans="12:13" x14ac:dyDescent="0.25">
      <c r="L263147" s="472"/>
      <c r="M263147" s="472"/>
    </row>
    <row r="263219" spans="12:13" x14ac:dyDescent="0.25">
      <c r="L263219" s="472"/>
      <c r="M263219" s="472"/>
    </row>
    <row r="263220" spans="12:13" x14ac:dyDescent="0.25">
      <c r="L263220" s="472"/>
      <c r="M263220" s="472"/>
    </row>
    <row r="263221" spans="12:13" x14ac:dyDescent="0.25">
      <c r="L263221" s="472"/>
      <c r="M263221" s="472"/>
    </row>
    <row r="263293" spans="12:13" x14ac:dyDescent="0.25">
      <c r="L263293" s="472"/>
      <c r="M263293" s="472"/>
    </row>
    <row r="263294" spans="12:13" x14ac:dyDescent="0.25">
      <c r="L263294" s="472"/>
      <c r="M263294" s="472"/>
    </row>
    <row r="263295" spans="12:13" x14ac:dyDescent="0.25">
      <c r="L263295" s="472"/>
      <c r="M263295" s="472"/>
    </row>
    <row r="263367" spans="12:13" x14ac:dyDescent="0.25">
      <c r="L263367" s="472"/>
      <c r="M263367" s="472"/>
    </row>
    <row r="263368" spans="12:13" x14ac:dyDescent="0.25">
      <c r="L263368" s="472"/>
      <c r="M263368" s="472"/>
    </row>
    <row r="263369" spans="12:13" x14ac:dyDescent="0.25">
      <c r="L263369" s="472"/>
      <c r="M263369" s="472"/>
    </row>
    <row r="263441" spans="12:13" x14ac:dyDescent="0.25">
      <c r="L263441" s="472"/>
      <c r="M263441" s="472"/>
    </row>
    <row r="263442" spans="12:13" x14ac:dyDescent="0.25">
      <c r="L263442" s="472"/>
      <c r="M263442" s="472"/>
    </row>
    <row r="263443" spans="12:13" x14ac:dyDescent="0.25">
      <c r="L263443" s="472"/>
      <c r="M263443" s="472"/>
    </row>
    <row r="263515" spans="12:13" x14ac:dyDescent="0.25">
      <c r="L263515" s="472"/>
      <c r="M263515" s="472"/>
    </row>
    <row r="263516" spans="12:13" x14ac:dyDescent="0.25">
      <c r="L263516" s="472"/>
      <c r="M263516" s="472"/>
    </row>
    <row r="263517" spans="12:13" x14ac:dyDescent="0.25">
      <c r="L263517" s="472"/>
      <c r="M263517" s="472"/>
    </row>
    <row r="263589" spans="12:13" x14ac:dyDescent="0.25">
      <c r="L263589" s="472"/>
      <c r="M263589" s="472"/>
    </row>
    <row r="263590" spans="12:13" x14ac:dyDescent="0.25">
      <c r="L263590" s="472"/>
      <c r="M263590" s="472"/>
    </row>
    <row r="263591" spans="12:13" x14ac:dyDescent="0.25">
      <c r="L263591" s="472"/>
      <c r="M263591" s="472"/>
    </row>
    <row r="263663" spans="12:13" x14ac:dyDescent="0.25">
      <c r="L263663" s="472"/>
      <c r="M263663" s="472"/>
    </row>
    <row r="263664" spans="12:13" x14ac:dyDescent="0.25">
      <c r="L263664" s="472"/>
      <c r="M263664" s="472"/>
    </row>
    <row r="263665" spans="12:13" x14ac:dyDescent="0.25">
      <c r="L263665" s="472"/>
      <c r="M263665" s="472"/>
    </row>
    <row r="263737" spans="12:13" x14ac:dyDescent="0.25">
      <c r="L263737" s="472"/>
      <c r="M263737" s="472"/>
    </row>
    <row r="263738" spans="12:13" x14ac:dyDescent="0.25">
      <c r="L263738" s="472"/>
      <c r="M263738" s="472"/>
    </row>
    <row r="263739" spans="12:13" x14ac:dyDescent="0.25">
      <c r="L263739" s="472"/>
      <c r="M263739" s="472"/>
    </row>
    <row r="263811" spans="12:13" x14ac:dyDescent="0.25">
      <c r="L263811" s="472"/>
      <c r="M263811" s="472"/>
    </row>
    <row r="263812" spans="12:13" x14ac:dyDescent="0.25">
      <c r="L263812" s="472"/>
      <c r="M263812" s="472"/>
    </row>
    <row r="263813" spans="12:13" x14ac:dyDescent="0.25">
      <c r="L263813" s="472"/>
      <c r="M263813" s="472"/>
    </row>
    <row r="263885" spans="12:13" x14ac:dyDescent="0.25">
      <c r="L263885" s="472"/>
      <c r="M263885" s="472"/>
    </row>
    <row r="263886" spans="12:13" x14ac:dyDescent="0.25">
      <c r="L263886" s="472"/>
      <c r="M263886" s="472"/>
    </row>
    <row r="263887" spans="12:13" x14ac:dyDescent="0.25">
      <c r="L263887" s="472"/>
      <c r="M263887" s="472"/>
    </row>
    <row r="263959" spans="12:13" x14ac:dyDescent="0.25">
      <c r="L263959" s="472"/>
      <c r="M263959" s="472"/>
    </row>
    <row r="263960" spans="12:13" x14ac:dyDescent="0.25">
      <c r="L263960" s="472"/>
      <c r="M263960" s="472"/>
    </row>
    <row r="263961" spans="12:13" x14ac:dyDescent="0.25">
      <c r="L263961" s="472"/>
      <c r="M263961" s="472"/>
    </row>
    <row r="264033" spans="12:13" x14ac:dyDescent="0.25">
      <c r="L264033" s="472"/>
      <c r="M264033" s="472"/>
    </row>
    <row r="264034" spans="12:13" x14ac:dyDescent="0.25">
      <c r="L264034" s="472"/>
      <c r="M264034" s="472"/>
    </row>
    <row r="264035" spans="12:13" x14ac:dyDescent="0.25">
      <c r="L264035" s="472"/>
      <c r="M264035" s="472"/>
    </row>
    <row r="264107" spans="12:13" x14ac:dyDescent="0.25">
      <c r="L264107" s="472"/>
      <c r="M264107" s="472"/>
    </row>
    <row r="264108" spans="12:13" x14ac:dyDescent="0.25">
      <c r="L264108" s="472"/>
      <c r="M264108" s="472"/>
    </row>
    <row r="264109" spans="12:13" x14ac:dyDescent="0.25">
      <c r="L264109" s="472"/>
      <c r="M264109" s="472"/>
    </row>
    <row r="264181" spans="12:13" x14ac:dyDescent="0.25">
      <c r="L264181" s="472"/>
      <c r="M264181" s="472"/>
    </row>
    <row r="264182" spans="12:13" x14ac:dyDescent="0.25">
      <c r="L264182" s="472"/>
      <c r="M264182" s="472"/>
    </row>
    <row r="264183" spans="12:13" x14ac:dyDescent="0.25">
      <c r="L264183" s="472"/>
      <c r="M264183" s="472"/>
    </row>
    <row r="264255" spans="12:13" x14ac:dyDescent="0.25">
      <c r="L264255" s="472"/>
      <c r="M264255" s="472"/>
    </row>
    <row r="264256" spans="12:13" x14ac:dyDescent="0.25">
      <c r="L264256" s="472"/>
      <c r="M264256" s="472"/>
    </row>
    <row r="264257" spans="12:13" x14ac:dyDescent="0.25">
      <c r="L264257" s="472"/>
      <c r="M264257" s="472"/>
    </row>
    <row r="264329" spans="12:13" x14ac:dyDescent="0.25">
      <c r="L264329" s="472"/>
      <c r="M264329" s="472"/>
    </row>
    <row r="264330" spans="12:13" x14ac:dyDescent="0.25">
      <c r="L264330" s="472"/>
      <c r="M264330" s="472"/>
    </row>
    <row r="264331" spans="12:13" x14ac:dyDescent="0.25">
      <c r="L264331" s="472"/>
      <c r="M264331" s="472"/>
    </row>
    <row r="264403" spans="12:13" x14ac:dyDescent="0.25">
      <c r="L264403" s="472"/>
      <c r="M264403" s="472"/>
    </row>
    <row r="264404" spans="12:13" x14ac:dyDescent="0.25">
      <c r="L264404" s="472"/>
      <c r="M264404" s="472"/>
    </row>
    <row r="264405" spans="12:13" x14ac:dyDescent="0.25">
      <c r="L264405" s="472"/>
      <c r="M264405" s="472"/>
    </row>
    <row r="264477" spans="12:13" x14ac:dyDescent="0.25">
      <c r="L264477" s="472"/>
      <c r="M264477" s="472"/>
    </row>
    <row r="264478" spans="12:13" x14ac:dyDescent="0.25">
      <c r="L264478" s="472"/>
      <c r="M264478" s="472"/>
    </row>
    <row r="264479" spans="12:13" x14ac:dyDescent="0.25">
      <c r="L264479" s="472"/>
      <c r="M264479" s="472"/>
    </row>
    <row r="264551" spans="12:13" x14ac:dyDescent="0.25">
      <c r="L264551" s="472"/>
      <c r="M264551" s="472"/>
    </row>
    <row r="264552" spans="12:13" x14ac:dyDescent="0.25">
      <c r="L264552" s="472"/>
      <c r="M264552" s="472"/>
    </row>
    <row r="264553" spans="12:13" x14ac:dyDescent="0.25">
      <c r="L264553" s="472"/>
      <c r="M264553" s="472"/>
    </row>
    <row r="264625" spans="12:13" x14ac:dyDescent="0.25">
      <c r="L264625" s="472"/>
      <c r="M264625" s="472"/>
    </row>
    <row r="264626" spans="12:13" x14ac:dyDescent="0.25">
      <c r="L264626" s="472"/>
      <c r="M264626" s="472"/>
    </row>
    <row r="264627" spans="12:13" x14ac:dyDescent="0.25">
      <c r="L264627" s="472"/>
      <c r="M264627" s="472"/>
    </row>
    <row r="264699" spans="12:13" x14ac:dyDescent="0.25">
      <c r="L264699" s="472"/>
      <c r="M264699" s="472"/>
    </row>
    <row r="264700" spans="12:13" x14ac:dyDescent="0.25">
      <c r="L264700" s="472"/>
      <c r="M264700" s="472"/>
    </row>
    <row r="264701" spans="12:13" x14ac:dyDescent="0.25">
      <c r="L264701" s="472"/>
      <c r="M264701" s="472"/>
    </row>
    <row r="264773" spans="12:13" x14ac:dyDescent="0.25">
      <c r="L264773" s="472"/>
      <c r="M264773" s="472"/>
    </row>
    <row r="264774" spans="12:13" x14ac:dyDescent="0.25">
      <c r="L264774" s="472"/>
      <c r="M264774" s="472"/>
    </row>
    <row r="264775" spans="12:13" x14ac:dyDescent="0.25">
      <c r="L264775" s="472"/>
      <c r="M264775" s="472"/>
    </row>
    <row r="264847" spans="12:13" x14ac:dyDescent="0.25">
      <c r="L264847" s="472"/>
      <c r="M264847" s="472"/>
    </row>
    <row r="264848" spans="12:13" x14ac:dyDescent="0.25">
      <c r="L264848" s="472"/>
      <c r="M264848" s="472"/>
    </row>
    <row r="264849" spans="12:13" x14ac:dyDescent="0.25">
      <c r="L264849" s="472"/>
      <c r="M264849" s="472"/>
    </row>
    <row r="264921" spans="12:13" x14ac:dyDescent="0.25">
      <c r="L264921" s="472"/>
      <c r="M264921" s="472"/>
    </row>
    <row r="264922" spans="12:13" x14ac:dyDescent="0.25">
      <c r="L264922" s="472"/>
      <c r="M264922" s="472"/>
    </row>
    <row r="264923" spans="12:13" x14ac:dyDescent="0.25">
      <c r="L264923" s="472"/>
      <c r="M264923" s="472"/>
    </row>
    <row r="264995" spans="12:13" x14ac:dyDescent="0.25">
      <c r="L264995" s="472"/>
      <c r="M264995" s="472"/>
    </row>
    <row r="264996" spans="12:13" x14ac:dyDescent="0.25">
      <c r="L264996" s="472"/>
      <c r="M264996" s="472"/>
    </row>
    <row r="264997" spans="12:13" x14ac:dyDescent="0.25">
      <c r="L264997" s="472"/>
      <c r="M264997" s="472"/>
    </row>
    <row r="265069" spans="12:13" x14ac:dyDescent="0.25">
      <c r="L265069" s="472"/>
      <c r="M265069" s="472"/>
    </row>
    <row r="265070" spans="12:13" x14ac:dyDescent="0.25">
      <c r="L265070" s="472"/>
      <c r="M265070" s="472"/>
    </row>
    <row r="265071" spans="12:13" x14ac:dyDescent="0.25">
      <c r="L265071" s="472"/>
      <c r="M265071" s="472"/>
    </row>
    <row r="265143" spans="12:13" x14ac:dyDescent="0.25">
      <c r="L265143" s="472"/>
      <c r="M265143" s="472"/>
    </row>
    <row r="265144" spans="12:13" x14ac:dyDescent="0.25">
      <c r="L265144" s="472"/>
      <c r="M265144" s="472"/>
    </row>
    <row r="265145" spans="12:13" x14ac:dyDescent="0.25">
      <c r="L265145" s="472"/>
      <c r="M265145" s="472"/>
    </row>
    <row r="265217" spans="12:13" x14ac:dyDescent="0.25">
      <c r="L265217" s="472"/>
      <c r="M265217" s="472"/>
    </row>
    <row r="265218" spans="12:13" x14ac:dyDescent="0.25">
      <c r="L265218" s="472"/>
      <c r="M265218" s="472"/>
    </row>
    <row r="265219" spans="12:13" x14ac:dyDescent="0.25">
      <c r="L265219" s="472"/>
      <c r="M265219" s="472"/>
    </row>
    <row r="265291" spans="12:13" x14ac:dyDescent="0.25">
      <c r="L265291" s="472"/>
      <c r="M265291" s="472"/>
    </row>
    <row r="265292" spans="12:13" x14ac:dyDescent="0.25">
      <c r="L265292" s="472"/>
      <c r="M265292" s="472"/>
    </row>
    <row r="265293" spans="12:13" x14ac:dyDescent="0.25">
      <c r="L265293" s="472"/>
      <c r="M265293" s="472"/>
    </row>
    <row r="265365" spans="12:13" x14ac:dyDescent="0.25">
      <c r="L265365" s="472"/>
      <c r="M265365" s="472"/>
    </row>
    <row r="265366" spans="12:13" x14ac:dyDescent="0.25">
      <c r="L265366" s="472"/>
      <c r="M265366" s="472"/>
    </row>
    <row r="265367" spans="12:13" x14ac:dyDescent="0.25">
      <c r="L265367" s="472"/>
      <c r="M265367" s="472"/>
    </row>
    <row r="265439" spans="12:13" x14ac:dyDescent="0.25">
      <c r="L265439" s="472"/>
      <c r="M265439" s="472"/>
    </row>
    <row r="265440" spans="12:13" x14ac:dyDescent="0.25">
      <c r="L265440" s="472"/>
      <c r="M265440" s="472"/>
    </row>
    <row r="265441" spans="12:13" x14ac:dyDescent="0.25">
      <c r="L265441" s="472"/>
      <c r="M265441" s="472"/>
    </row>
    <row r="265513" spans="12:13" x14ac:dyDescent="0.25">
      <c r="L265513" s="472"/>
      <c r="M265513" s="472"/>
    </row>
    <row r="265514" spans="12:13" x14ac:dyDescent="0.25">
      <c r="L265514" s="472"/>
      <c r="M265514" s="472"/>
    </row>
    <row r="265515" spans="12:13" x14ac:dyDescent="0.25">
      <c r="L265515" s="472"/>
      <c r="M265515" s="472"/>
    </row>
    <row r="265587" spans="12:13" x14ac:dyDescent="0.25">
      <c r="L265587" s="472"/>
      <c r="M265587" s="472"/>
    </row>
    <row r="265588" spans="12:13" x14ac:dyDescent="0.25">
      <c r="L265588" s="472"/>
      <c r="M265588" s="472"/>
    </row>
    <row r="265589" spans="12:13" x14ac:dyDescent="0.25">
      <c r="L265589" s="472"/>
      <c r="M265589" s="472"/>
    </row>
    <row r="265661" spans="12:13" x14ac:dyDescent="0.25">
      <c r="L265661" s="472"/>
      <c r="M265661" s="472"/>
    </row>
    <row r="265662" spans="12:13" x14ac:dyDescent="0.25">
      <c r="L265662" s="472"/>
      <c r="M265662" s="472"/>
    </row>
    <row r="265663" spans="12:13" x14ac:dyDescent="0.25">
      <c r="L265663" s="472"/>
      <c r="M265663" s="472"/>
    </row>
    <row r="265735" spans="12:13" x14ac:dyDescent="0.25">
      <c r="L265735" s="472"/>
      <c r="M265735" s="472"/>
    </row>
    <row r="265736" spans="12:13" x14ac:dyDescent="0.25">
      <c r="L265736" s="472"/>
      <c r="M265736" s="472"/>
    </row>
    <row r="265737" spans="12:13" x14ac:dyDescent="0.25">
      <c r="L265737" s="472"/>
      <c r="M265737" s="472"/>
    </row>
    <row r="265809" spans="12:13" x14ac:dyDescent="0.25">
      <c r="L265809" s="472"/>
      <c r="M265809" s="472"/>
    </row>
    <row r="265810" spans="12:13" x14ac:dyDescent="0.25">
      <c r="L265810" s="472"/>
      <c r="M265810" s="472"/>
    </row>
    <row r="265811" spans="12:13" x14ac:dyDescent="0.25">
      <c r="L265811" s="472"/>
      <c r="M265811" s="472"/>
    </row>
    <row r="265883" spans="12:13" x14ac:dyDescent="0.25">
      <c r="L265883" s="472"/>
      <c r="M265883" s="472"/>
    </row>
    <row r="265884" spans="12:13" x14ac:dyDescent="0.25">
      <c r="L265884" s="472"/>
      <c r="M265884" s="472"/>
    </row>
    <row r="265885" spans="12:13" x14ac:dyDescent="0.25">
      <c r="L265885" s="472"/>
      <c r="M265885" s="472"/>
    </row>
    <row r="265957" spans="12:13" x14ac:dyDescent="0.25">
      <c r="L265957" s="472"/>
      <c r="M265957" s="472"/>
    </row>
    <row r="265958" spans="12:13" x14ac:dyDescent="0.25">
      <c r="L265958" s="472"/>
      <c r="M265958" s="472"/>
    </row>
    <row r="265959" spans="12:13" x14ac:dyDescent="0.25">
      <c r="L265959" s="472"/>
      <c r="M265959" s="472"/>
    </row>
    <row r="266031" spans="12:13" x14ac:dyDescent="0.25">
      <c r="L266031" s="472"/>
      <c r="M266031" s="472"/>
    </row>
    <row r="266032" spans="12:13" x14ac:dyDescent="0.25">
      <c r="L266032" s="472"/>
      <c r="M266032" s="472"/>
    </row>
    <row r="266033" spans="12:13" x14ac:dyDescent="0.25">
      <c r="L266033" s="472"/>
      <c r="M266033" s="472"/>
    </row>
    <row r="266105" spans="12:13" x14ac:dyDescent="0.25">
      <c r="L266105" s="472"/>
      <c r="M266105" s="472"/>
    </row>
    <row r="266106" spans="12:13" x14ac:dyDescent="0.25">
      <c r="L266106" s="472"/>
      <c r="M266106" s="472"/>
    </row>
    <row r="266107" spans="12:13" x14ac:dyDescent="0.25">
      <c r="L266107" s="472"/>
      <c r="M266107" s="472"/>
    </row>
    <row r="266179" spans="12:13" x14ac:dyDescent="0.25">
      <c r="L266179" s="472"/>
      <c r="M266179" s="472"/>
    </row>
    <row r="266180" spans="12:13" x14ac:dyDescent="0.25">
      <c r="L266180" s="472"/>
      <c r="M266180" s="472"/>
    </row>
    <row r="266181" spans="12:13" x14ac:dyDescent="0.25">
      <c r="L266181" s="472"/>
      <c r="M266181" s="472"/>
    </row>
    <row r="266253" spans="12:13" x14ac:dyDescent="0.25">
      <c r="L266253" s="472"/>
      <c r="M266253" s="472"/>
    </row>
    <row r="266254" spans="12:13" x14ac:dyDescent="0.25">
      <c r="L266254" s="472"/>
      <c r="M266254" s="472"/>
    </row>
    <row r="266255" spans="12:13" x14ac:dyDescent="0.25">
      <c r="L266255" s="472"/>
      <c r="M266255" s="472"/>
    </row>
    <row r="266327" spans="12:13" x14ac:dyDescent="0.25">
      <c r="L266327" s="472"/>
      <c r="M266327" s="472"/>
    </row>
    <row r="266328" spans="12:13" x14ac:dyDescent="0.25">
      <c r="L266328" s="472"/>
      <c r="M266328" s="472"/>
    </row>
    <row r="266329" spans="12:13" x14ac:dyDescent="0.25">
      <c r="L266329" s="472"/>
      <c r="M266329" s="472"/>
    </row>
    <row r="266401" spans="12:13" x14ac:dyDescent="0.25">
      <c r="L266401" s="472"/>
      <c r="M266401" s="472"/>
    </row>
    <row r="266402" spans="12:13" x14ac:dyDescent="0.25">
      <c r="L266402" s="472"/>
      <c r="M266402" s="472"/>
    </row>
    <row r="266403" spans="12:13" x14ac:dyDescent="0.25">
      <c r="L266403" s="472"/>
      <c r="M266403" s="472"/>
    </row>
    <row r="266475" spans="12:13" x14ac:dyDescent="0.25">
      <c r="L266475" s="472"/>
      <c r="M266475" s="472"/>
    </row>
    <row r="266476" spans="12:13" x14ac:dyDescent="0.25">
      <c r="L266476" s="472"/>
      <c r="M266476" s="472"/>
    </row>
    <row r="266477" spans="12:13" x14ac:dyDescent="0.25">
      <c r="L266477" s="472"/>
      <c r="M266477" s="472"/>
    </row>
    <row r="266549" spans="12:13" x14ac:dyDescent="0.25">
      <c r="L266549" s="472"/>
      <c r="M266549" s="472"/>
    </row>
    <row r="266550" spans="12:13" x14ac:dyDescent="0.25">
      <c r="L266550" s="472"/>
      <c r="M266550" s="472"/>
    </row>
    <row r="266551" spans="12:13" x14ac:dyDescent="0.25">
      <c r="L266551" s="472"/>
      <c r="M266551" s="472"/>
    </row>
    <row r="266623" spans="12:13" x14ac:dyDescent="0.25">
      <c r="L266623" s="472"/>
      <c r="M266623" s="472"/>
    </row>
    <row r="266624" spans="12:13" x14ac:dyDescent="0.25">
      <c r="L266624" s="472"/>
      <c r="M266624" s="472"/>
    </row>
    <row r="266625" spans="12:13" x14ac:dyDescent="0.25">
      <c r="L266625" s="472"/>
      <c r="M266625" s="472"/>
    </row>
    <row r="266697" spans="12:13" x14ac:dyDescent="0.25">
      <c r="L266697" s="472"/>
      <c r="M266697" s="472"/>
    </row>
    <row r="266698" spans="12:13" x14ac:dyDescent="0.25">
      <c r="L266698" s="472"/>
      <c r="M266698" s="472"/>
    </row>
    <row r="266699" spans="12:13" x14ac:dyDescent="0.25">
      <c r="L266699" s="472"/>
      <c r="M266699" s="472"/>
    </row>
    <row r="266771" spans="12:13" x14ac:dyDescent="0.25">
      <c r="L266771" s="472"/>
      <c r="M266771" s="472"/>
    </row>
    <row r="266772" spans="12:13" x14ac:dyDescent="0.25">
      <c r="L266772" s="472"/>
      <c r="M266772" s="472"/>
    </row>
    <row r="266773" spans="12:13" x14ac:dyDescent="0.25">
      <c r="L266773" s="472"/>
      <c r="M266773" s="472"/>
    </row>
    <row r="266845" spans="12:13" x14ac:dyDescent="0.25">
      <c r="L266845" s="472"/>
      <c r="M266845" s="472"/>
    </row>
    <row r="266846" spans="12:13" x14ac:dyDescent="0.25">
      <c r="L266846" s="472"/>
      <c r="M266846" s="472"/>
    </row>
    <row r="266847" spans="12:13" x14ac:dyDescent="0.25">
      <c r="L266847" s="472"/>
      <c r="M266847" s="472"/>
    </row>
    <row r="266919" spans="12:13" x14ac:dyDescent="0.25">
      <c r="L266919" s="472"/>
      <c r="M266919" s="472"/>
    </row>
    <row r="266920" spans="12:13" x14ac:dyDescent="0.25">
      <c r="L266920" s="472"/>
      <c r="M266920" s="472"/>
    </row>
    <row r="266921" spans="12:13" x14ac:dyDescent="0.25">
      <c r="L266921" s="472"/>
      <c r="M266921" s="472"/>
    </row>
    <row r="266993" spans="12:13" x14ac:dyDescent="0.25">
      <c r="L266993" s="472"/>
      <c r="M266993" s="472"/>
    </row>
    <row r="266994" spans="12:13" x14ac:dyDescent="0.25">
      <c r="L266994" s="472"/>
      <c r="M266994" s="472"/>
    </row>
    <row r="266995" spans="12:13" x14ac:dyDescent="0.25">
      <c r="L266995" s="472"/>
      <c r="M266995" s="472"/>
    </row>
    <row r="267067" spans="12:13" x14ac:dyDescent="0.25">
      <c r="L267067" s="472"/>
      <c r="M267067" s="472"/>
    </row>
    <row r="267068" spans="12:13" x14ac:dyDescent="0.25">
      <c r="L267068" s="472"/>
      <c r="M267068" s="472"/>
    </row>
    <row r="267069" spans="12:13" x14ac:dyDescent="0.25">
      <c r="L267069" s="472"/>
      <c r="M267069" s="472"/>
    </row>
    <row r="267141" spans="12:13" x14ac:dyDescent="0.25">
      <c r="L267141" s="472"/>
      <c r="M267141" s="472"/>
    </row>
    <row r="267142" spans="12:13" x14ac:dyDescent="0.25">
      <c r="L267142" s="472"/>
      <c r="M267142" s="472"/>
    </row>
    <row r="267143" spans="12:13" x14ac:dyDescent="0.25">
      <c r="L267143" s="472"/>
      <c r="M267143" s="472"/>
    </row>
    <row r="267215" spans="12:13" x14ac:dyDescent="0.25">
      <c r="L267215" s="472"/>
      <c r="M267215" s="472"/>
    </row>
    <row r="267216" spans="12:13" x14ac:dyDescent="0.25">
      <c r="L267216" s="472"/>
      <c r="M267216" s="472"/>
    </row>
    <row r="267217" spans="12:13" x14ac:dyDescent="0.25">
      <c r="L267217" s="472"/>
      <c r="M267217" s="472"/>
    </row>
    <row r="267289" spans="12:13" x14ac:dyDescent="0.25">
      <c r="L267289" s="472"/>
      <c r="M267289" s="472"/>
    </row>
    <row r="267290" spans="12:13" x14ac:dyDescent="0.25">
      <c r="L267290" s="472"/>
      <c r="M267290" s="472"/>
    </row>
    <row r="267291" spans="12:13" x14ac:dyDescent="0.25">
      <c r="L267291" s="472"/>
      <c r="M267291" s="472"/>
    </row>
    <row r="267363" spans="12:13" x14ac:dyDescent="0.25">
      <c r="L267363" s="472"/>
      <c r="M267363" s="472"/>
    </row>
    <row r="267364" spans="12:13" x14ac:dyDescent="0.25">
      <c r="L267364" s="472"/>
      <c r="M267364" s="472"/>
    </row>
    <row r="267365" spans="12:13" x14ac:dyDescent="0.25">
      <c r="L267365" s="472"/>
      <c r="M267365" s="472"/>
    </row>
    <row r="267437" spans="12:13" x14ac:dyDescent="0.25">
      <c r="L267437" s="472"/>
      <c r="M267437" s="472"/>
    </row>
    <row r="267438" spans="12:13" x14ac:dyDescent="0.25">
      <c r="L267438" s="472"/>
      <c r="M267438" s="472"/>
    </row>
    <row r="267439" spans="12:13" x14ac:dyDescent="0.25">
      <c r="L267439" s="472"/>
      <c r="M267439" s="472"/>
    </row>
    <row r="267511" spans="12:13" x14ac:dyDescent="0.25">
      <c r="L267511" s="472"/>
      <c r="M267511" s="472"/>
    </row>
    <row r="267512" spans="12:13" x14ac:dyDescent="0.25">
      <c r="L267512" s="472"/>
      <c r="M267512" s="472"/>
    </row>
    <row r="267513" spans="12:13" x14ac:dyDescent="0.25">
      <c r="L267513" s="472"/>
      <c r="M267513" s="472"/>
    </row>
    <row r="267585" spans="12:13" x14ac:dyDescent="0.25">
      <c r="L267585" s="472"/>
      <c r="M267585" s="472"/>
    </row>
    <row r="267586" spans="12:13" x14ac:dyDescent="0.25">
      <c r="L267586" s="472"/>
      <c r="M267586" s="472"/>
    </row>
    <row r="267587" spans="12:13" x14ac:dyDescent="0.25">
      <c r="L267587" s="472"/>
      <c r="M267587" s="472"/>
    </row>
    <row r="267659" spans="12:13" x14ac:dyDescent="0.25">
      <c r="L267659" s="472"/>
      <c r="M267659" s="472"/>
    </row>
    <row r="267660" spans="12:13" x14ac:dyDescent="0.25">
      <c r="L267660" s="472"/>
      <c r="M267660" s="472"/>
    </row>
    <row r="267661" spans="12:13" x14ac:dyDescent="0.25">
      <c r="L267661" s="472"/>
      <c r="M267661" s="472"/>
    </row>
    <row r="267733" spans="12:13" x14ac:dyDescent="0.25">
      <c r="L267733" s="472"/>
      <c r="M267733" s="472"/>
    </row>
    <row r="267734" spans="12:13" x14ac:dyDescent="0.25">
      <c r="L267734" s="472"/>
      <c r="M267734" s="472"/>
    </row>
    <row r="267735" spans="12:13" x14ac:dyDescent="0.25">
      <c r="L267735" s="472"/>
      <c r="M267735" s="472"/>
    </row>
    <row r="267807" spans="12:13" x14ac:dyDescent="0.25">
      <c r="L267807" s="472"/>
      <c r="M267807" s="472"/>
    </row>
    <row r="267808" spans="12:13" x14ac:dyDescent="0.25">
      <c r="L267808" s="472"/>
      <c r="M267808" s="472"/>
    </row>
    <row r="267809" spans="12:13" x14ac:dyDescent="0.25">
      <c r="L267809" s="472"/>
      <c r="M267809" s="472"/>
    </row>
    <row r="267881" spans="12:13" x14ac:dyDescent="0.25">
      <c r="L267881" s="472"/>
      <c r="M267881" s="472"/>
    </row>
    <row r="267882" spans="12:13" x14ac:dyDescent="0.25">
      <c r="L267882" s="472"/>
      <c r="M267882" s="472"/>
    </row>
    <row r="267883" spans="12:13" x14ac:dyDescent="0.25">
      <c r="L267883" s="472"/>
      <c r="M267883" s="472"/>
    </row>
    <row r="267955" spans="12:13" x14ac:dyDescent="0.25">
      <c r="L267955" s="472"/>
      <c r="M267955" s="472"/>
    </row>
    <row r="267956" spans="12:13" x14ac:dyDescent="0.25">
      <c r="L267956" s="472"/>
      <c r="M267956" s="472"/>
    </row>
    <row r="267957" spans="12:13" x14ac:dyDescent="0.25">
      <c r="L267957" s="472"/>
      <c r="M267957" s="472"/>
    </row>
    <row r="268029" spans="12:13" x14ac:dyDescent="0.25">
      <c r="L268029" s="472"/>
      <c r="M268029" s="472"/>
    </row>
    <row r="268030" spans="12:13" x14ac:dyDescent="0.25">
      <c r="L268030" s="472"/>
      <c r="M268030" s="472"/>
    </row>
    <row r="268031" spans="12:13" x14ac:dyDescent="0.25">
      <c r="L268031" s="472"/>
      <c r="M268031" s="472"/>
    </row>
    <row r="268103" spans="12:13" x14ac:dyDescent="0.25">
      <c r="L268103" s="472"/>
      <c r="M268103" s="472"/>
    </row>
    <row r="268104" spans="12:13" x14ac:dyDescent="0.25">
      <c r="L268104" s="472"/>
      <c r="M268104" s="472"/>
    </row>
    <row r="268105" spans="12:13" x14ac:dyDescent="0.25">
      <c r="L268105" s="472"/>
      <c r="M268105" s="472"/>
    </row>
    <row r="268177" spans="12:13" x14ac:dyDescent="0.25">
      <c r="L268177" s="472"/>
      <c r="M268177" s="472"/>
    </row>
    <row r="268178" spans="12:13" x14ac:dyDescent="0.25">
      <c r="L268178" s="472"/>
      <c r="M268178" s="472"/>
    </row>
    <row r="268179" spans="12:13" x14ac:dyDescent="0.25">
      <c r="L268179" s="472"/>
      <c r="M268179" s="472"/>
    </row>
    <row r="268251" spans="12:13" x14ac:dyDescent="0.25">
      <c r="L268251" s="472"/>
      <c r="M268251" s="472"/>
    </row>
    <row r="268252" spans="12:13" x14ac:dyDescent="0.25">
      <c r="L268252" s="472"/>
      <c r="M268252" s="472"/>
    </row>
    <row r="268253" spans="12:13" x14ac:dyDescent="0.25">
      <c r="L268253" s="472"/>
      <c r="M268253" s="472"/>
    </row>
    <row r="268325" spans="12:13" x14ac:dyDescent="0.25">
      <c r="L268325" s="472"/>
      <c r="M268325" s="472"/>
    </row>
    <row r="268326" spans="12:13" x14ac:dyDescent="0.25">
      <c r="L268326" s="472"/>
      <c r="M268326" s="472"/>
    </row>
    <row r="268327" spans="12:13" x14ac:dyDescent="0.25">
      <c r="L268327" s="472"/>
      <c r="M268327" s="472"/>
    </row>
    <row r="268399" spans="12:13" x14ac:dyDescent="0.25">
      <c r="L268399" s="472"/>
      <c r="M268399" s="472"/>
    </row>
    <row r="268400" spans="12:13" x14ac:dyDescent="0.25">
      <c r="L268400" s="472"/>
      <c r="M268400" s="472"/>
    </row>
    <row r="268401" spans="12:13" x14ac:dyDescent="0.25">
      <c r="L268401" s="472"/>
      <c r="M268401" s="472"/>
    </row>
    <row r="268473" spans="12:13" x14ac:dyDescent="0.25">
      <c r="L268473" s="472"/>
      <c r="M268473" s="472"/>
    </row>
    <row r="268474" spans="12:13" x14ac:dyDescent="0.25">
      <c r="L268474" s="472"/>
      <c r="M268474" s="472"/>
    </row>
    <row r="268475" spans="12:13" x14ac:dyDescent="0.25">
      <c r="L268475" s="472"/>
      <c r="M268475" s="472"/>
    </row>
    <row r="268547" spans="12:13" x14ac:dyDescent="0.25">
      <c r="L268547" s="472"/>
      <c r="M268547" s="472"/>
    </row>
    <row r="268548" spans="12:13" x14ac:dyDescent="0.25">
      <c r="L268548" s="472"/>
      <c r="M268548" s="472"/>
    </row>
    <row r="268549" spans="12:13" x14ac:dyDescent="0.25">
      <c r="L268549" s="472"/>
      <c r="M268549" s="472"/>
    </row>
    <row r="268621" spans="12:13" x14ac:dyDescent="0.25">
      <c r="L268621" s="472"/>
      <c r="M268621" s="472"/>
    </row>
    <row r="268622" spans="12:13" x14ac:dyDescent="0.25">
      <c r="L268622" s="472"/>
      <c r="M268622" s="472"/>
    </row>
    <row r="268623" spans="12:13" x14ac:dyDescent="0.25">
      <c r="L268623" s="472"/>
      <c r="M268623" s="472"/>
    </row>
    <row r="268695" spans="12:13" x14ac:dyDescent="0.25">
      <c r="L268695" s="472"/>
      <c r="M268695" s="472"/>
    </row>
    <row r="268696" spans="12:13" x14ac:dyDescent="0.25">
      <c r="L268696" s="472"/>
      <c r="M268696" s="472"/>
    </row>
    <row r="268697" spans="12:13" x14ac:dyDescent="0.25">
      <c r="L268697" s="472"/>
      <c r="M268697" s="472"/>
    </row>
    <row r="268769" spans="12:13" x14ac:dyDescent="0.25">
      <c r="L268769" s="472"/>
      <c r="M268769" s="472"/>
    </row>
    <row r="268770" spans="12:13" x14ac:dyDescent="0.25">
      <c r="L268770" s="472"/>
      <c r="M268770" s="472"/>
    </row>
    <row r="268771" spans="12:13" x14ac:dyDescent="0.25">
      <c r="L268771" s="472"/>
      <c r="M268771" s="472"/>
    </row>
    <row r="268843" spans="12:13" x14ac:dyDescent="0.25">
      <c r="L268843" s="472"/>
      <c r="M268843" s="472"/>
    </row>
    <row r="268844" spans="12:13" x14ac:dyDescent="0.25">
      <c r="L268844" s="472"/>
      <c r="M268844" s="472"/>
    </row>
    <row r="268845" spans="12:13" x14ac:dyDescent="0.25">
      <c r="L268845" s="472"/>
      <c r="M268845" s="472"/>
    </row>
    <row r="268917" spans="12:13" x14ac:dyDescent="0.25">
      <c r="L268917" s="472"/>
      <c r="M268917" s="472"/>
    </row>
    <row r="268918" spans="12:13" x14ac:dyDescent="0.25">
      <c r="L268918" s="472"/>
      <c r="M268918" s="472"/>
    </row>
    <row r="268919" spans="12:13" x14ac:dyDescent="0.25">
      <c r="L268919" s="472"/>
      <c r="M268919" s="472"/>
    </row>
    <row r="268991" spans="12:13" x14ac:dyDescent="0.25">
      <c r="L268991" s="472"/>
      <c r="M268991" s="472"/>
    </row>
    <row r="268992" spans="12:13" x14ac:dyDescent="0.25">
      <c r="L268992" s="472"/>
      <c r="M268992" s="472"/>
    </row>
    <row r="268993" spans="12:13" x14ac:dyDescent="0.25">
      <c r="L268993" s="472"/>
      <c r="M268993" s="472"/>
    </row>
    <row r="269065" spans="12:13" x14ac:dyDescent="0.25">
      <c r="L269065" s="472"/>
      <c r="M269065" s="472"/>
    </row>
    <row r="269066" spans="12:13" x14ac:dyDescent="0.25">
      <c r="L269066" s="472"/>
      <c r="M269066" s="472"/>
    </row>
    <row r="269067" spans="12:13" x14ac:dyDescent="0.25">
      <c r="L269067" s="472"/>
      <c r="M269067" s="472"/>
    </row>
    <row r="269139" spans="12:13" x14ac:dyDescent="0.25">
      <c r="L269139" s="472"/>
      <c r="M269139" s="472"/>
    </row>
    <row r="269140" spans="12:13" x14ac:dyDescent="0.25">
      <c r="L269140" s="472"/>
      <c r="M269140" s="472"/>
    </row>
    <row r="269141" spans="12:13" x14ac:dyDescent="0.25">
      <c r="L269141" s="472"/>
      <c r="M269141" s="472"/>
    </row>
    <row r="269213" spans="12:13" x14ac:dyDescent="0.25">
      <c r="L269213" s="472"/>
      <c r="M269213" s="472"/>
    </row>
    <row r="269214" spans="12:13" x14ac:dyDescent="0.25">
      <c r="L269214" s="472"/>
      <c r="M269214" s="472"/>
    </row>
    <row r="269215" spans="12:13" x14ac:dyDescent="0.25">
      <c r="L269215" s="472"/>
      <c r="M269215" s="472"/>
    </row>
    <row r="269287" spans="12:13" x14ac:dyDescent="0.25">
      <c r="L269287" s="472"/>
      <c r="M269287" s="472"/>
    </row>
    <row r="269288" spans="12:13" x14ac:dyDescent="0.25">
      <c r="L269288" s="472"/>
      <c r="M269288" s="472"/>
    </row>
    <row r="269289" spans="12:13" x14ac:dyDescent="0.25">
      <c r="L269289" s="472"/>
      <c r="M269289" s="472"/>
    </row>
    <row r="269361" spans="12:13" x14ac:dyDescent="0.25">
      <c r="L269361" s="472"/>
      <c r="M269361" s="472"/>
    </row>
    <row r="269362" spans="12:13" x14ac:dyDescent="0.25">
      <c r="L269362" s="472"/>
      <c r="M269362" s="472"/>
    </row>
    <row r="269363" spans="12:13" x14ac:dyDescent="0.25">
      <c r="L269363" s="472"/>
      <c r="M269363" s="472"/>
    </row>
    <row r="269435" spans="12:13" x14ac:dyDescent="0.25">
      <c r="L269435" s="472"/>
      <c r="M269435" s="472"/>
    </row>
    <row r="269436" spans="12:13" x14ac:dyDescent="0.25">
      <c r="L269436" s="472"/>
      <c r="M269436" s="472"/>
    </row>
    <row r="269437" spans="12:13" x14ac:dyDescent="0.25">
      <c r="L269437" s="472"/>
      <c r="M269437" s="472"/>
    </row>
    <row r="269509" spans="12:13" x14ac:dyDescent="0.25">
      <c r="L269509" s="472"/>
      <c r="M269509" s="472"/>
    </row>
    <row r="269510" spans="12:13" x14ac:dyDescent="0.25">
      <c r="L269510" s="472"/>
      <c r="M269510" s="472"/>
    </row>
    <row r="269511" spans="12:13" x14ac:dyDescent="0.25">
      <c r="L269511" s="472"/>
      <c r="M269511" s="472"/>
    </row>
    <row r="269583" spans="12:13" x14ac:dyDescent="0.25">
      <c r="L269583" s="472"/>
      <c r="M269583" s="472"/>
    </row>
    <row r="269584" spans="12:13" x14ac:dyDescent="0.25">
      <c r="L269584" s="472"/>
      <c r="M269584" s="472"/>
    </row>
    <row r="269585" spans="12:13" x14ac:dyDescent="0.25">
      <c r="L269585" s="472"/>
      <c r="M269585" s="472"/>
    </row>
    <row r="269657" spans="12:13" x14ac:dyDescent="0.25">
      <c r="L269657" s="472"/>
      <c r="M269657" s="472"/>
    </row>
    <row r="269658" spans="12:13" x14ac:dyDescent="0.25">
      <c r="L269658" s="472"/>
      <c r="M269658" s="472"/>
    </row>
    <row r="269659" spans="12:13" x14ac:dyDescent="0.25">
      <c r="L269659" s="472"/>
      <c r="M269659" s="472"/>
    </row>
    <row r="269731" spans="12:13" x14ac:dyDescent="0.25">
      <c r="L269731" s="472"/>
      <c r="M269731" s="472"/>
    </row>
    <row r="269732" spans="12:13" x14ac:dyDescent="0.25">
      <c r="L269732" s="472"/>
      <c r="M269732" s="472"/>
    </row>
    <row r="269733" spans="12:13" x14ac:dyDescent="0.25">
      <c r="L269733" s="472"/>
      <c r="M269733" s="472"/>
    </row>
    <row r="269805" spans="12:13" x14ac:dyDescent="0.25">
      <c r="L269805" s="472"/>
      <c r="M269805" s="472"/>
    </row>
    <row r="269806" spans="12:13" x14ac:dyDescent="0.25">
      <c r="L269806" s="472"/>
      <c r="M269806" s="472"/>
    </row>
    <row r="269807" spans="12:13" x14ac:dyDescent="0.25">
      <c r="L269807" s="472"/>
      <c r="M269807" s="472"/>
    </row>
    <row r="269879" spans="12:13" x14ac:dyDescent="0.25">
      <c r="L269879" s="472"/>
      <c r="M269879" s="472"/>
    </row>
    <row r="269880" spans="12:13" x14ac:dyDescent="0.25">
      <c r="L269880" s="472"/>
      <c r="M269880" s="472"/>
    </row>
    <row r="269881" spans="12:13" x14ac:dyDescent="0.25">
      <c r="L269881" s="472"/>
      <c r="M269881" s="472"/>
    </row>
    <row r="269953" spans="12:13" x14ac:dyDescent="0.25">
      <c r="L269953" s="472"/>
      <c r="M269953" s="472"/>
    </row>
    <row r="269954" spans="12:13" x14ac:dyDescent="0.25">
      <c r="L269954" s="472"/>
      <c r="M269954" s="472"/>
    </row>
    <row r="269955" spans="12:13" x14ac:dyDescent="0.25">
      <c r="L269955" s="472"/>
      <c r="M269955" s="472"/>
    </row>
    <row r="270027" spans="12:13" x14ac:dyDescent="0.25">
      <c r="L270027" s="472"/>
      <c r="M270027" s="472"/>
    </row>
    <row r="270028" spans="12:13" x14ac:dyDescent="0.25">
      <c r="L270028" s="472"/>
      <c r="M270028" s="472"/>
    </row>
    <row r="270029" spans="12:13" x14ac:dyDescent="0.25">
      <c r="L270029" s="472"/>
      <c r="M270029" s="472"/>
    </row>
    <row r="270101" spans="12:13" x14ac:dyDescent="0.25">
      <c r="L270101" s="472"/>
      <c r="M270101" s="472"/>
    </row>
    <row r="270102" spans="12:13" x14ac:dyDescent="0.25">
      <c r="L270102" s="472"/>
      <c r="M270102" s="472"/>
    </row>
    <row r="270103" spans="12:13" x14ac:dyDescent="0.25">
      <c r="L270103" s="472"/>
      <c r="M270103" s="472"/>
    </row>
    <row r="270175" spans="12:13" x14ac:dyDescent="0.25">
      <c r="L270175" s="472"/>
      <c r="M270175" s="472"/>
    </row>
    <row r="270176" spans="12:13" x14ac:dyDescent="0.25">
      <c r="L270176" s="472"/>
      <c r="M270176" s="472"/>
    </row>
    <row r="270177" spans="12:13" x14ac:dyDescent="0.25">
      <c r="L270177" s="472"/>
      <c r="M270177" s="472"/>
    </row>
    <row r="270249" spans="12:13" x14ac:dyDescent="0.25">
      <c r="L270249" s="472"/>
      <c r="M270249" s="472"/>
    </row>
    <row r="270250" spans="12:13" x14ac:dyDescent="0.25">
      <c r="L270250" s="472"/>
      <c r="M270250" s="472"/>
    </row>
    <row r="270251" spans="12:13" x14ac:dyDescent="0.25">
      <c r="L270251" s="472"/>
      <c r="M270251" s="472"/>
    </row>
    <row r="270323" spans="12:13" x14ac:dyDescent="0.25">
      <c r="L270323" s="472"/>
      <c r="M270323" s="472"/>
    </row>
    <row r="270324" spans="12:13" x14ac:dyDescent="0.25">
      <c r="L270324" s="472"/>
      <c r="M270324" s="472"/>
    </row>
    <row r="270325" spans="12:13" x14ac:dyDescent="0.25">
      <c r="L270325" s="472"/>
      <c r="M270325" s="472"/>
    </row>
    <row r="270397" spans="12:13" x14ac:dyDescent="0.25">
      <c r="L270397" s="472"/>
      <c r="M270397" s="472"/>
    </row>
    <row r="270398" spans="12:13" x14ac:dyDescent="0.25">
      <c r="L270398" s="472"/>
      <c r="M270398" s="472"/>
    </row>
    <row r="270399" spans="12:13" x14ac:dyDescent="0.25">
      <c r="L270399" s="472"/>
      <c r="M270399" s="472"/>
    </row>
    <row r="270471" spans="12:13" x14ac:dyDescent="0.25">
      <c r="L270471" s="472"/>
      <c r="M270471" s="472"/>
    </row>
    <row r="270472" spans="12:13" x14ac:dyDescent="0.25">
      <c r="L270472" s="472"/>
      <c r="M270472" s="472"/>
    </row>
    <row r="270473" spans="12:13" x14ac:dyDescent="0.25">
      <c r="L270473" s="472"/>
      <c r="M270473" s="472"/>
    </row>
    <row r="270545" spans="12:13" x14ac:dyDescent="0.25">
      <c r="L270545" s="472"/>
      <c r="M270545" s="472"/>
    </row>
    <row r="270546" spans="12:13" x14ac:dyDescent="0.25">
      <c r="L270546" s="472"/>
      <c r="M270546" s="472"/>
    </row>
    <row r="270547" spans="12:13" x14ac:dyDescent="0.25">
      <c r="L270547" s="472"/>
      <c r="M270547" s="472"/>
    </row>
    <row r="270619" spans="12:13" x14ac:dyDescent="0.25">
      <c r="L270619" s="472"/>
      <c r="M270619" s="472"/>
    </row>
    <row r="270620" spans="12:13" x14ac:dyDescent="0.25">
      <c r="L270620" s="472"/>
      <c r="M270620" s="472"/>
    </row>
    <row r="270621" spans="12:13" x14ac:dyDescent="0.25">
      <c r="L270621" s="472"/>
      <c r="M270621" s="472"/>
    </row>
    <row r="270693" spans="12:13" x14ac:dyDescent="0.25">
      <c r="L270693" s="472"/>
      <c r="M270693" s="472"/>
    </row>
    <row r="270694" spans="12:13" x14ac:dyDescent="0.25">
      <c r="L270694" s="472"/>
      <c r="M270694" s="472"/>
    </row>
    <row r="270695" spans="12:13" x14ac:dyDescent="0.25">
      <c r="L270695" s="472"/>
      <c r="M270695" s="472"/>
    </row>
    <row r="270767" spans="12:13" x14ac:dyDescent="0.25">
      <c r="L270767" s="472"/>
      <c r="M270767" s="472"/>
    </row>
    <row r="270768" spans="12:13" x14ac:dyDescent="0.25">
      <c r="L270768" s="472"/>
      <c r="M270768" s="472"/>
    </row>
    <row r="270769" spans="12:13" x14ac:dyDescent="0.25">
      <c r="L270769" s="472"/>
      <c r="M270769" s="472"/>
    </row>
    <row r="270841" spans="12:13" x14ac:dyDescent="0.25">
      <c r="L270841" s="472"/>
      <c r="M270841" s="472"/>
    </row>
    <row r="270842" spans="12:13" x14ac:dyDescent="0.25">
      <c r="L270842" s="472"/>
      <c r="M270842" s="472"/>
    </row>
    <row r="270843" spans="12:13" x14ac:dyDescent="0.25">
      <c r="L270843" s="472"/>
      <c r="M270843" s="472"/>
    </row>
    <row r="270915" spans="12:13" x14ac:dyDescent="0.25">
      <c r="L270915" s="472"/>
      <c r="M270915" s="472"/>
    </row>
    <row r="270916" spans="12:13" x14ac:dyDescent="0.25">
      <c r="L270916" s="472"/>
      <c r="M270916" s="472"/>
    </row>
    <row r="270917" spans="12:13" x14ac:dyDescent="0.25">
      <c r="L270917" s="472"/>
      <c r="M270917" s="472"/>
    </row>
    <row r="270989" spans="12:13" x14ac:dyDescent="0.25">
      <c r="L270989" s="472"/>
      <c r="M270989" s="472"/>
    </row>
    <row r="270990" spans="12:13" x14ac:dyDescent="0.25">
      <c r="L270990" s="472"/>
      <c r="M270990" s="472"/>
    </row>
    <row r="270991" spans="12:13" x14ac:dyDescent="0.25">
      <c r="L270991" s="472"/>
      <c r="M270991" s="472"/>
    </row>
    <row r="271063" spans="12:13" x14ac:dyDescent="0.25">
      <c r="L271063" s="472"/>
      <c r="M271063" s="472"/>
    </row>
    <row r="271064" spans="12:13" x14ac:dyDescent="0.25">
      <c r="L271064" s="472"/>
      <c r="M271064" s="472"/>
    </row>
    <row r="271065" spans="12:13" x14ac:dyDescent="0.25">
      <c r="L271065" s="472"/>
      <c r="M271065" s="472"/>
    </row>
    <row r="271137" spans="12:13" x14ac:dyDescent="0.25">
      <c r="L271137" s="472"/>
      <c r="M271137" s="472"/>
    </row>
    <row r="271138" spans="12:13" x14ac:dyDescent="0.25">
      <c r="L271138" s="472"/>
      <c r="M271138" s="472"/>
    </row>
    <row r="271139" spans="12:13" x14ac:dyDescent="0.25">
      <c r="L271139" s="472"/>
      <c r="M271139" s="472"/>
    </row>
    <row r="271211" spans="12:13" x14ac:dyDescent="0.25">
      <c r="L271211" s="472"/>
      <c r="M271211" s="472"/>
    </row>
    <row r="271212" spans="12:13" x14ac:dyDescent="0.25">
      <c r="L271212" s="472"/>
      <c r="M271212" s="472"/>
    </row>
    <row r="271213" spans="12:13" x14ac:dyDescent="0.25">
      <c r="L271213" s="472"/>
      <c r="M271213" s="472"/>
    </row>
    <row r="271285" spans="12:13" x14ac:dyDescent="0.25">
      <c r="L271285" s="472"/>
      <c r="M271285" s="472"/>
    </row>
    <row r="271286" spans="12:13" x14ac:dyDescent="0.25">
      <c r="L271286" s="472"/>
      <c r="M271286" s="472"/>
    </row>
    <row r="271287" spans="12:13" x14ac:dyDescent="0.25">
      <c r="L271287" s="472"/>
      <c r="M271287" s="472"/>
    </row>
    <row r="271359" spans="12:13" x14ac:dyDescent="0.25">
      <c r="L271359" s="472"/>
      <c r="M271359" s="472"/>
    </row>
    <row r="271360" spans="12:13" x14ac:dyDescent="0.25">
      <c r="L271360" s="472"/>
      <c r="M271360" s="472"/>
    </row>
    <row r="271361" spans="12:13" x14ac:dyDescent="0.25">
      <c r="L271361" s="472"/>
      <c r="M271361" s="472"/>
    </row>
    <row r="271433" spans="12:13" x14ac:dyDescent="0.25">
      <c r="L271433" s="472"/>
      <c r="M271433" s="472"/>
    </row>
    <row r="271434" spans="12:13" x14ac:dyDescent="0.25">
      <c r="L271434" s="472"/>
      <c r="M271434" s="472"/>
    </row>
    <row r="271435" spans="12:13" x14ac:dyDescent="0.25">
      <c r="L271435" s="472"/>
      <c r="M271435" s="472"/>
    </row>
    <row r="271507" spans="12:13" x14ac:dyDescent="0.25">
      <c r="L271507" s="472"/>
      <c r="M271507" s="472"/>
    </row>
    <row r="271508" spans="12:13" x14ac:dyDescent="0.25">
      <c r="L271508" s="472"/>
      <c r="M271508" s="472"/>
    </row>
    <row r="271509" spans="12:13" x14ac:dyDescent="0.25">
      <c r="L271509" s="472"/>
      <c r="M271509" s="472"/>
    </row>
    <row r="271581" spans="12:13" x14ac:dyDescent="0.25">
      <c r="L271581" s="472"/>
      <c r="M271581" s="472"/>
    </row>
    <row r="271582" spans="12:13" x14ac:dyDescent="0.25">
      <c r="L271582" s="472"/>
      <c r="M271582" s="472"/>
    </row>
    <row r="271583" spans="12:13" x14ac:dyDescent="0.25">
      <c r="L271583" s="472"/>
      <c r="M271583" s="472"/>
    </row>
    <row r="271655" spans="12:13" x14ac:dyDescent="0.25">
      <c r="L271655" s="472"/>
      <c r="M271655" s="472"/>
    </row>
    <row r="271656" spans="12:13" x14ac:dyDescent="0.25">
      <c r="L271656" s="472"/>
      <c r="M271656" s="472"/>
    </row>
    <row r="271657" spans="12:13" x14ac:dyDescent="0.25">
      <c r="L271657" s="472"/>
      <c r="M271657" s="472"/>
    </row>
    <row r="271729" spans="12:13" x14ac:dyDescent="0.25">
      <c r="L271729" s="472"/>
      <c r="M271729" s="472"/>
    </row>
    <row r="271730" spans="12:13" x14ac:dyDescent="0.25">
      <c r="L271730" s="472"/>
      <c r="M271730" s="472"/>
    </row>
    <row r="271731" spans="12:13" x14ac:dyDescent="0.25">
      <c r="L271731" s="472"/>
      <c r="M271731" s="472"/>
    </row>
    <row r="271803" spans="12:13" x14ac:dyDescent="0.25">
      <c r="L271803" s="472"/>
      <c r="M271803" s="472"/>
    </row>
    <row r="271804" spans="12:13" x14ac:dyDescent="0.25">
      <c r="L271804" s="472"/>
      <c r="M271804" s="472"/>
    </row>
    <row r="271805" spans="12:13" x14ac:dyDescent="0.25">
      <c r="L271805" s="472"/>
      <c r="M271805" s="472"/>
    </row>
    <row r="271877" spans="12:13" x14ac:dyDescent="0.25">
      <c r="L271877" s="472"/>
      <c r="M271877" s="472"/>
    </row>
    <row r="271878" spans="12:13" x14ac:dyDescent="0.25">
      <c r="L271878" s="472"/>
      <c r="M271878" s="472"/>
    </row>
    <row r="271879" spans="12:13" x14ac:dyDescent="0.25">
      <c r="L271879" s="472"/>
      <c r="M271879" s="472"/>
    </row>
    <row r="271951" spans="12:13" x14ac:dyDescent="0.25">
      <c r="L271951" s="472"/>
      <c r="M271951" s="472"/>
    </row>
    <row r="271952" spans="12:13" x14ac:dyDescent="0.25">
      <c r="L271952" s="472"/>
      <c r="M271952" s="472"/>
    </row>
    <row r="271953" spans="12:13" x14ac:dyDescent="0.25">
      <c r="L271953" s="472"/>
      <c r="M271953" s="472"/>
    </row>
    <row r="272025" spans="12:13" x14ac:dyDescent="0.25">
      <c r="L272025" s="472"/>
      <c r="M272025" s="472"/>
    </row>
    <row r="272026" spans="12:13" x14ac:dyDescent="0.25">
      <c r="L272026" s="472"/>
      <c r="M272026" s="472"/>
    </row>
    <row r="272027" spans="12:13" x14ac:dyDescent="0.25">
      <c r="L272027" s="472"/>
      <c r="M272027" s="472"/>
    </row>
    <row r="272099" spans="12:13" x14ac:dyDescent="0.25">
      <c r="L272099" s="472"/>
      <c r="M272099" s="472"/>
    </row>
    <row r="272100" spans="12:13" x14ac:dyDescent="0.25">
      <c r="L272100" s="472"/>
      <c r="M272100" s="472"/>
    </row>
    <row r="272101" spans="12:13" x14ac:dyDescent="0.25">
      <c r="L272101" s="472"/>
      <c r="M272101" s="472"/>
    </row>
    <row r="272173" spans="12:13" x14ac:dyDescent="0.25">
      <c r="L272173" s="472"/>
      <c r="M272173" s="472"/>
    </row>
    <row r="272174" spans="12:13" x14ac:dyDescent="0.25">
      <c r="L272174" s="472"/>
      <c r="M272174" s="472"/>
    </row>
    <row r="272175" spans="12:13" x14ac:dyDescent="0.25">
      <c r="L272175" s="472"/>
      <c r="M272175" s="472"/>
    </row>
    <row r="272247" spans="12:13" x14ac:dyDescent="0.25">
      <c r="L272247" s="472"/>
      <c r="M272247" s="472"/>
    </row>
    <row r="272248" spans="12:13" x14ac:dyDescent="0.25">
      <c r="L272248" s="472"/>
      <c r="M272248" s="472"/>
    </row>
    <row r="272249" spans="12:13" x14ac:dyDescent="0.25">
      <c r="L272249" s="472"/>
      <c r="M272249" s="472"/>
    </row>
    <row r="272321" spans="12:13" x14ac:dyDescent="0.25">
      <c r="L272321" s="472"/>
      <c r="M272321" s="472"/>
    </row>
    <row r="272322" spans="12:13" x14ac:dyDescent="0.25">
      <c r="L272322" s="472"/>
      <c r="M272322" s="472"/>
    </row>
    <row r="272323" spans="12:13" x14ac:dyDescent="0.25">
      <c r="L272323" s="472"/>
      <c r="M272323" s="472"/>
    </row>
    <row r="272395" spans="12:13" x14ac:dyDescent="0.25">
      <c r="L272395" s="472"/>
      <c r="M272395" s="472"/>
    </row>
    <row r="272396" spans="12:13" x14ac:dyDescent="0.25">
      <c r="L272396" s="472"/>
      <c r="M272396" s="472"/>
    </row>
    <row r="272397" spans="12:13" x14ac:dyDescent="0.25">
      <c r="L272397" s="472"/>
      <c r="M272397" s="472"/>
    </row>
    <row r="272469" spans="12:13" x14ac:dyDescent="0.25">
      <c r="L272469" s="472"/>
      <c r="M272469" s="472"/>
    </row>
    <row r="272470" spans="12:13" x14ac:dyDescent="0.25">
      <c r="L272470" s="472"/>
      <c r="M272470" s="472"/>
    </row>
    <row r="272471" spans="12:13" x14ac:dyDescent="0.25">
      <c r="L272471" s="472"/>
      <c r="M272471" s="472"/>
    </row>
    <row r="272543" spans="12:13" x14ac:dyDescent="0.25">
      <c r="L272543" s="472"/>
      <c r="M272543" s="472"/>
    </row>
    <row r="272544" spans="12:13" x14ac:dyDescent="0.25">
      <c r="L272544" s="472"/>
      <c r="M272544" s="472"/>
    </row>
    <row r="272545" spans="12:13" x14ac:dyDescent="0.25">
      <c r="L272545" s="472"/>
      <c r="M272545" s="472"/>
    </row>
    <row r="272617" spans="12:13" x14ac:dyDescent="0.25">
      <c r="L272617" s="472"/>
      <c r="M272617" s="472"/>
    </row>
    <row r="272618" spans="12:13" x14ac:dyDescent="0.25">
      <c r="L272618" s="472"/>
      <c r="M272618" s="472"/>
    </row>
    <row r="272619" spans="12:13" x14ac:dyDescent="0.25">
      <c r="L272619" s="472"/>
      <c r="M272619" s="472"/>
    </row>
    <row r="272691" spans="12:13" x14ac:dyDescent="0.25">
      <c r="L272691" s="472"/>
      <c r="M272691" s="472"/>
    </row>
    <row r="272692" spans="12:13" x14ac:dyDescent="0.25">
      <c r="L272692" s="472"/>
      <c r="M272692" s="472"/>
    </row>
    <row r="272693" spans="12:13" x14ac:dyDescent="0.25">
      <c r="L272693" s="472"/>
      <c r="M272693" s="472"/>
    </row>
    <row r="272765" spans="12:13" x14ac:dyDescent="0.25">
      <c r="L272765" s="472"/>
      <c r="M272765" s="472"/>
    </row>
    <row r="272766" spans="12:13" x14ac:dyDescent="0.25">
      <c r="L272766" s="472"/>
      <c r="M272766" s="472"/>
    </row>
    <row r="272767" spans="12:13" x14ac:dyDescent="0.25">
      <c r="L272767" s="472"/>
      <c r="M272767" s="472"/>
    </row>
    <row r="272839" spans="12:13" x14ac:dyDescent="0.25">
      <c r="L272839" s="472"/>
      <c r="M272839" s="472"/>
    </row>
    <row r="272840" spans="12:13" x14ac:dyDescent="0.25">
      <c r="L272840" s="472"/>
      <c r="M272840" s="472"/>
    </row>
    <row r="272841" spans="12:13" x14ac:dyDescent="0.25">
      <c r="L272841" s="472"/>
      <c r="M272841" s="472"/>
    </row>
    <row r="272913" spans="12:13" x14ac:dyDescent="0.25">
      <c r="L272913" s="472"/>
      <c r="M272913" s="472"/>
    </row>
    <row r="272914" spans="12:13" x14ac:dyDescent="0.25">
      <c r="L272914" s="472"/>
      <c r="M272914" s="472"/>
    </row>
    <row r="272915" spans="12:13" x14ac:dyDescent="0.25">
      <c r="L272915" s="472"/>
      <c r="M272915" s="472"/>
    </row>
    <row r="272987" spans="12:13" x14ac:dyDescent="0.25">
      <c r="L272987" s="472"/>
      <c r="M272987" s="472"/>
    </row>
    <row r="272988" spans="12:13" x14ac:dyDescent="0.25">
      <c r="L272988" s="472"/>
      <c r="M272988" s="472"/>
    </row>
    <row r="272989" spans="12:13" x14ac:dyDescent="0.25">
      <c r="L272989" s="472"/>
      <c r="M272989" s="472"/>
    </row>
    <row r="273061" spans="12:13" x14ac:dyDescent="0.25">
      <c r="L273061" s="472"/>
      <c r="M273061" s="472"/>
    </row>
    <row r="273062" spans="12:13" x14ac:dyDescent="0.25">
      <c r="L273062" s="472"/>
      <c r="M273062" s="472"/>
    </row>
    <row r="273063" spans="12:13" x14ac:dyDescent="0.25">
      <c r="L273063" s="472"/>
      <c r="M273063" s="472"/>
    </row>
    <row r="273135" spans="12:13" x14ac:dyDescent="0.25">
      <c r="L273135" s="472"/>
      <c r="M273135" s="472"/>
    </row>
    <row r="273136" spans="12:13" x14ac:dyDescent="0.25">
      <c r="L273136" s="472"/>
      <c r="M273136" s="472"/>
    </row>
    <row r="273137" spans="12:13" x14ac:dyDescent="0.25">
      <c r="L273137" s="472"/>
      <c r="M273137" s="472"/>
    </row>
    <row r="273209" spans="12:13" x14ac:dyDescent="0.25">
      <c r="L273209" s="472"/>
      <c r="M273209" s="472"/>
    </row>
    <row r="273210" spans="12:13" x14ac:dyDescent="0.25">
      <c r="L273210" s="472"/>
      <c r="M273210" s="472"/>
    </row>
    <row r="273211" spans="12:13" x14ac:dyDescent="0.25">
      <c r="L273211" s="472"/>
      <c r="M273211" s="472"/>
    </row>
    <row r="273283" spans="12:13" x14ac:dyDescent="0.25">
      <c r="L273283" s="472"/>
      <c r="M273283" s="472"/>
    </row>
    <row r="273284" spans="12:13" x14ac:dyDescent="0.25">
      <c r="L273284" s="472"/>
      <c r="M273284" s="472"/>
    </row>
    <row r="273285" spans="12:13" x14ac:dyDescent="0.25">
      <c r="L273285" s="472"/>
      <c r="M273285" s="472"/>
    </row>
    <row r="273357" spans="12:13" x14ac:dyDescent="0.25">
      <c r="L273357" s="472"/>
      <c r="M273357" s="472"/>
    </row>
    <row r="273358" spans="12:13" x14ac:dyDescent="0.25">
      <c r="L273358" s="472"/>
      <c r="M273358" s="472"/>
    </row>
    <row r="273359" spans="12:13" x14ac:dyDescent="0.25">
      <c r="L273359" s="472"/>
      <c r="M273359" s="472"/>
    </row>
    <row r="273431" spans="12:13" x14ac:dyDescent="0.25">
      <c r="L273431" s="472"/>
      <c r="M273431" s="472"/>
    </row>
    <row r="273432" spans="12:13" x14ac:dyDescent="0.25">
      <c r="L273432" s="472"/>
      <c r="M273432" s="472"/>
    </row>
    <row r="273433" spans="12:13" x14ac:dyDescent="0.25">
      <c r="L273433" s="472"/>
      <c r="M273433" s="472"/>
    </row>
    <row r="273505" spans="12:13" x14ac:dyDescent="0.25">
      <c r="L273505" s="472"/>
      <c r="M273505" s="472"/>
    </row>
    <row r="273506" spans="12:13" x14ac:dyDescent="0.25">
      <c r="L273506" s="472"/>
      <c r="M273506" s="472"/>
    </row>
    <row r="273507" spans="12:13" x14ac:dyDescent="0.25">
      <c r="L273507" s="472"/>
      <c r="M273507" s="472"/>
    </row>
    <row r="273579" spans="12:13" x14ac:dyDescent="0.25">
      <c r="L273579" s="472"/>
      <c r="M273579" s="472"/>
    </row>
    <row r="273580" spans="12:13" x14ac:dyDescent="0.25">
      <c r="L273580" s="472"/>
      <c r="M273580" s="472"/>
    </row>
    <row r="273581" spans="12:13" x14ac:dyDescent="0.25">
      <c r="L273581" s="472"/>
      <c r="M273581" s="472"/>
    </row>
    <row r="273653" spans="12:13" x14ac:dyDescent="0.25">
      <c r="L273653" s="472"/>
      <c r="M273653" s="472"/>
    </row>
    <row r="273654" spans="12:13" x14ac:dyDescent="0.25">
      <c r="L273654" s="472"/>
      <c r="M273654" s="472"/>
    </row>
    <row r="273655" spans="12:13" x14ac:dyDescent="0.25">
      <c r="L273655" s="472"/>
      <c r="M273655" s="472"/>
    </row>
    <row r="273727" spans="12:13" x14ac:dyDescent="0.25">
      <c r="L273727" s="472"/>
      <c r="M273727" s="472"/>
    </row>
    <row r="273728" spans="12:13" x14ac:dyDescent="0.25">
      <c r="L273728" s="472"/>
      <c r="M273728" s="472"/>
    </row>
    <row r="273729" spans="12:13" x14ac:dyDescent="0.25">
      <c r="L273729" s="472"/>
      <c r="M273729" s="472"/>
    </row>
    <row r="273801" spans="12:13" x14ac:dyDescent="0.25">
      <c r="L273801" s="472"/>
      <c r="M273801" s="472"/>
    </row>
    <row r="273802" spans="12:13" x14ac:dyDescent="0.25">
      <c r="L273802" s="472"/>
      <c r="M273802" s="472"/>
    </row>
    <row r="273803" spans="12:13" x14ac:dyDescent="0.25">
      <c r="L273803" s="472"/>
      <c r="M273803" s="472"/>
    </row>
    <row r="273875" spans="12:13" x14ac:dyDescent="0.25">
      <c r="L273875" s="472"/>
      <c r="M273875" s="472"/>
    </row>
    <row r="273876" spans="12:13" x14ac:dyDescent="0.25">
      <c r="L273876" s="472"/>
      <c r="M273876" s="472"/>
    </row>
    <row r="273877" spans="12:13" x14ac:dyDescent="0.25">
      <c r="L273877" s="472"/>
      <c r="M273877" s="472"/>
    </row>
    <row r="273949" spans="12:13" x14ac:dyDescent="0.25">
      <c r="L273949" s="472"/>
      <c r="M273949" s="472"/>
    </row>
    <row r="273950" spans="12:13" x14ac:dyDescent="0.25">
      <c r="L273950" s="472"/>
      <c r="M273950" s="472"/>
    </row>
    <row r="273951" spans="12:13" x14ac:dyDescent="0.25">
      <c r="L273951" s="472"/>
      <c r="M273951" s="472"/>
    </row>
    <row r="274023" spans="12:13" x14ac:dyDescent="0.25">
      <c r="L274023" s="472"/>
      <c r="M274023" s="472"/>
    </row>
    <row r="274024" spans="12:13" x14ac:dyDescent="0.25">
      <c r="L274024" s="472"/>
      <c r="M274024" s="472"/>
    </row>
    <row r="274025" spans="12:13" x14ac:dyDescent="0.25">
      <c r="L274025" s="472"/>
      <c r="M274025" s="472"/>
    </row>
    <row r="274097" spans="12:13" x14ac:dyDescent="0.25">
      <c r="L274097" s="472"/>
      <c r="M274097" s="472"/>
    </row>
    <row r="274098" spans="12:13" x14ac:dyDescent="0.25">
      <c r="L274098" s="472"/>
      <c r="M274098" s="472"/>
    </row>
    <row r="274099" spans="12:13" x14ac:dyDescent="0.25">
      <c r="L274099" s="472"/>
      <c r="M274099" s="472"/>
    </row>
    <row r="274171" spans="12:13" x14ac:dyDescent="0.25">
      <c r="L274171" s="472"/>
      <c r="M274171" s="472"/>
    </row>
    <row r="274172" spans="12:13" x14ac:dyDescent="0.25">
      <c r="L274172" s="472"/>
      <c r="M274172" s="472"/>
    </row>
    <row r="274173" spans="12:13" x14ac:dyDescent="0.25">
      <c r="L274173" s="472"/>
      <c r="M274173" s="472"/>
    </row>
    <row r="274245" spans="12:13" x14ac:dyDescent="0.25">
      <c r="L274245" s="472"/>
      <c r="M274245" s="472"/>
    </row>
    <row r="274246" spans="12:13" x14ac:dyDescent="0.25">
      <c r="L274246" s="472"/>
      <c r="M274246" s="472"/>
    </row>
    <row r="274247" spans="12:13" x14ac:dyDescent="0.25">
      <c r="L274247" s="472"/>
      <c r="M274247" s="472"/>
    </row>
    <row r="274319" spans="12:13" x14ac:dyDescent="0.25">
      <c r="L274319" s="472"/>
      <c r="M274319" s="472"/>
    </row>
    <row r="274320" spans="12:13" x14ac:dyDescent="0.25">
      <c r="L274320" s="472"/>
      <c r="M274320" s="472"/>
    </row>
    <row r="274321" spans="12:13" x14ac:dyDescent="0.25">
      <c r="L274321" s="472"/>
      <c r="M274321" s="472"/>
    </row>
    <row r="274393" spans="12:13" x14ac:dyDescent="0.25">
      <c r="L274393" s="472"/>
      <c r="M274393" s="472"/>
    </row>
    <row r="274394" spans="12:13" x14ac:dyDescent="0.25">
      <c r="L274394" s="472"/>
      <c r="M274394" s="472"/>
    </row>
    <row r="274395" spans="12:13" x14ac:dyDescent="0.25">
      <c r="L274395" s="472"/>
      <c r="M274395" s="472"/>
    </row>
    <row r="274467" spans="12:13" x14ac:dyDescent="0.25">
      <c r="L274467" s="472"/>
      <c r="M274467" s="472"/>
    </row>
    <row r="274468" spans="12:13" x14ac:dyDescent="0.25">
      <c r="L274468" s="472"/>
      <c r="M274468" s="472"/>
    </row>
    <row r="274469" spans="12:13" x14ac:dyDescent="0.25">
      <c r="L274469" s="472"/>
      <c r="M274469" s="472"/>
    </row>
    <row r="274541" spans="12:13" x14ac:dyDescent="0.25">
      <c r="L274541" s="472"/>
      <c r="M274541" s="472"/>
    </row>
    <row r="274542" spans="12:13" x14ac:dyDescent="0.25">
      <c r="L274542" s="472"/>
      <c r="M274542" s="472"/>
    </row>
    <row r="274543" spans="12:13" x14ac:dyDescent="0.25">
      <c r="L274543" s="472"/>
      <c r="M274543" s="472"/>
    </row>
    <row r="274615" spans="12:13" x14ac:dyDescent="0.25">
      <c r="L274615" s="472"/>
      <c r="M274615" s="472"/>
    </row>
    <row r="274616" spans="12:13" x14ac:dyDescent="0.25">
      <c r="L274616" s="472"/>
      <c r="M274616" s="472"/>
    </row>
    <row r="274617" spans="12:13" x14ac:dyDescent="0.25">
      <c r="L274617" s="472"/>
      <c r="M274617" s="472"/>
    </row>
    <row r="274689" spans="12:13" x14ac:dyDescent="0.25">
      <c r="L274689" s="472"/>
      <c r="M274689" s="472"/>
    </row>
    <row r="274690" spans="12:13" x14ac:dyDescent="0.25">
      <c r="L274690" s="472"/>
      <c r="M274690" s="472"/>
    </row>
    <row r="274691" spans="12:13" x14ac:dyDescent="0.25">
      <c r="L274691" s="472"/>
      <c r="M274691" s="472"/>
    </row>
    <row r="274763" spans="12:13" x14ac:dyDescent="0.25">
      <c r="L274763" s="472"/>
      <c r="M274763" s="472"/>
    </row>
    <row r="274764" spans="12:13" x14ac:dyDescent="0.25">
      <c r="L274764" s="472"/>
      <c r="M274764" s="472"/>
    </row>
    <row r="274765" spans="12:13" x14ac:dyDescent="0.25">
      <c r="L274765" s="472"/>
      <c r="M274765" s="472"/>
    </row>
    <row r="274837" spans="12:13" x14ac:dyDescent="0.25">
      <c r="L274837" s="472"/>
      <c r="M274837" s="472"/>
    </row>
    <row r="274838" spans="12:13" x14ac:dyDescent="0.25">
      <c r="L274838" s="472"/>
      <c r="M274838" s="472"/>
    </row>
    <row r="274839" spans="12:13" x14ac:dyDescent="0.25">
      <c r="L274839" s="472"/>
      <c r="M274839" s="472"/>
    </row>
    <row r="274911" spans="12:13" x14ac:dyDescent="0.25">
      <c r="L274911" s="472"/>
      <c r="M274911" s="472"/>
    </row>
    <row r="274912" spans="12:13" x14ac:dyDescent="0.25">
      <c r="L274912" s="472"/>
      <c r="M274912" s="472"/>
    </row>
    <row r="274913" spans="12:13" x14ac:dyDescent="0.25">
      <c r="L274913" s="472"/>
      <c r="M274913" s="472"/>
    </row>
    <row r="274985" spans="12:13" x14ac:dyDescent="0.25">
      <c r="L274985" s="472"/>
      <c r="M274985" s="472"/>
    </row>
    <row r="274986" spans="12:13" x14ac:dyDescent="0.25">
      <c r="L274986" s="472"/>
      <c r="M274986" s="472"/>
    </row>
    <row r="274987" spans="12:13" x14ac:dyDescent="0.25">
      <c r="L274987" s="472"/>
      <c r="M274987" s="472"/>
    </row>
    <row r="275059" spans="12:13" x14ac:dyDescent="0.25">
      <c r="L275059" s="472"/>
      <c r="M275059" s="472"/>
    </row>
    <row r="275060" spans="12:13" x14ac:dyDescent="0.25">
      <c r="L275060" s="472"/>
      <c r="M275060" s="472"/>
    </row>
    <row r="275061" spans="12:13" x14ac:dyDescent="0.25">
      <c r="L275061" s="472"/>
      <c r="M275061" s="472"/>
    </row>
    <row r="275133" spans="12:13" x14ac:dyDescent="0.25">
      <c r="L275133" s="472"/>
      <c r="M275133" s="472"/>
    </row>
    <row r="275134" spans="12:13" x14ac:dyDescent="0.25">
      <c r="L275134" s="472"/>
      <c r="M275134" s="472"/>
    </row>
    <row r="275135" spans="12:13" x14ac:dyDescent="0.25">
      <c r="L275135" s="472"/>
      <c r="M275135" s="472"/>
    </row>
    <row r="275207" spans="12:13" x14ac:dyDescent="0.25">
      <c r="L275207" s="472"/>
      <c r="M275207" s="472"/>
    </row>
    <row r="275208" spans="12:13" x14ac:dyDescent="0.25">
      <c r="L275208" s="472"/>
      <c r="M275208" s="472"/>
    </row>
    <row r="275209" spans="12:13" x14ac:dyDescent="0.25">
      <c r="L275209" s="472"/>
      <c r="M275209" s="472"/>
    </row>
    <row r="275281" spans="12:13" x14ac:dyDescent="0.25">
      <c r="L275281" s="472"/>
      <c r="M275281" s="472"/>
    </row>
    <row r="275282" spans="12:13" x14ac:dyDescent="0.25">
      <c r="L275282" s="472"/>
      <c r="M275282" s="472"/>
    </row>
    <row r="275283" spans="12:13" x14ac:dyDescent="0.25">
      <c r="L275283" s="472"/>
      <c r="M275283" s="472"/>
    </row>
    <row r="275355" spans="12:13" x14ac:dyDescent="0.25">
      <c r="L275355" s="472"/>
      <c r="M275355" s="472"/>
    </row>
    <row r="275356" spans="12:13" x14ac:dyDescent="0.25">
      <c r="L275356" s="472"/>
      <c r="M275356" s="472"/>
    </row>
    <row r="275357" spans="12:13" x14ac:dyDescent="0.25">
      <c r="L275357" s="472"/>
      <c r="M275357" s="472"/>
    </row>
    <row r="275429" spans="12:13" x14ac:dyDescent="0.25">
      <c r="L275429" s="472"/>
      <c r="M275429" s="472"/>
    </row>
    <row r="275430" spans="12:13" x14ac:dyDescent="0.25">
      <c r="L275430" s="472"/>
      <c r="M275430" s="472"/>
    </row>
    <row r="275431" spans="12:13" x14ac:dyDescent="0.25">
      <c r="L275431" s="472"/>
      <c r="M275431" s="472"/>
    </row>
    <row r="275503" spans="12:13" x14ac:dyDescent="0.25">
      <c r="L275503" s="472"/>
      <c r="M275503" s="472"/>
    </row>
    <row r="275504" spans="12:13" x14ac:dyDescent="0.25">
      <c r="L275504" s="472"/>
      <c r="M275504" s="472"/>
    </row>
    <row r="275505" spans="12:13" x14ac:dyDescent="0.25">
      <c r="L275505" s="472"/>
      <c r="M275505" s="472"/>
    </row>
    <row r="275577" spans="12:13" x14ac:dyDescent="0.25">
      <c r="L275577" s="472"/>
      <c r="M275577" s="472"/>
    </row>
    <row r="275578" spans="12:13" x14ac:dyDescent="0.25">
      <c r="L275578" s="472"/>
      <c r="M275578" s="472"/>
    </row>
    <row r="275579" spans="12:13" x14ac:dyDescent="0.25">
      <c r="L275579" s="472"/>
      <c r="M275579" s="472"/>
    </row>
    <row r="275651" spans="12:13" x14ac:dyDescent="0.25">
      <c r="L275651" s="472"/>
      <c r="M275651" s="472"/>
    </row>
    <row r="275652" spans="12:13" x14ac:dyDescent="0.25">
      <c r="L275652" s="472"/>
      <c r="M275652" s="472"/>
    </row>
    <row r="275653" spans="12:13" x14ac:dyDescent="0.25">
      <c r="L275653" s="472"/>
      <c r="M275653" s="472"/>
    </row>
    <row r="275725" spans="12:13" x14ac:dyDescent="0.25">
      <c r="L275725" s="472"/>
      <c r="M275725" s="472"/>
    </row>
    <row r="275726" spans="12:13" x14ac:dyDescent="0.25">
      <c r="L275726" s="472"/>
      <c r="M275726" s="472"/>
    </row>
    <row r="275727" spans="12:13" x14ac:dyDescent="0.25">
      <c r="L275727" s="472"/>
      <c r="M275727" s="472"/>
    </row>
    <row r="275799" spans="12:13" x14ac:dyDescent="0.25">
      <c r="L275799" s="472"/>
      <c r="M275799" s="472"/>
    </row>
    <row r="275800" spans="12:13" x14ac:dyDescent="0.25">
      <c r="L275800" s="472"/>
      <c r="M275800" s="472"/>
    </row>
    <row r="275801" spans="12:13" x14ac:dyDescent="0.25">
      <c r="L275801" s="472"/>
      <c r="M275801" s="472"/>
    </row>
    <row r="275873" spans="12:13" x14ac:dyDescent="0.25">
      <c r="L275873" s="472"/>
      <c r="M275873" s="472"/>
    </row>
    <row r="275874" spans="12:13" x14ac:dyDescent="0.25">
      <c r="L275874" s="472"/>
      <c r="M275874" s="472"/>
    </row>
    <row r="275875" spans="12:13" x14ac:dyDescent="0.25">
      <c r="L275875" s="472"/>
      <c r="M275875" s="472"/>
    </row>
    <row r="275947" spans="12:13" x14ac:dyDescent="0.25">
      <c r="L275947" s="472"/>
      <c r="M275947" s="472"/>
    </row>
    <row r="275948" spans="12:13" x14ac:dyDescent="0.25">
      <c r="L275948" s="472"/>
      <c r="M275948" s="472"/>
    </row>
    <row r="275949" spans="12:13" x14ac:dyDescent="0.25">
      <c r="L275949" s="472"/>
      <c r="M275949" s="472"/>
    </row>
    <row r="276021" spans="12:13" x14ac:dyDescent="0.25">
      <c r="L276021" s="472"/>
      <c r="M276021" s="472"/>
    </row>
    <row r="276022" spans="12:13" x14ac:dyDescent="0.25">
      <c r="L276022" s="472"/>
      <c r="M276022" s="472"/>
    </row>
    <row r="276023" spans="12:13" x14ac:dyDescent="0.25">
      <c r="L276023" s="472"/>
      <c r="M276023" s="472"/>
    </row>
    <row r="276095" spans="12:13" x14ac:dyDescent="0.25">
      <c r="L276095" s="472"/>
      <c r="M276095" s="472"/>
    </row>
    <row r="276096" spans="12:13" x14ac:dyDescent="0.25">
      <c r="L276096" s="472"/>
      <c r="M276096" s="472"/>
    </row>
    <row r="276097" spans="12:13" x14ac:dyDescent="0.25">
      <c r="L276097" s="472"/>
      <c r="M276097" s="472"/>
    </row>
    <row r="276169" spans="12:13" x14ac:dyDescent="0.25">
      <c r="L276169" s="472"/>
      <c r="M276169" s="472"/>
    </row>
    <row r="276170" spans="12:13" x14ac:dyDescent="0.25">
      <c r="L276170" s="472"/>
      <c r="M276170" s="472"/>
    </row>
    <row r="276171" spans="12:13" x14ac:dyDescent="0.25">
      <c r="L276171" s="472"/>
      <c r="M276171" s="472"/>
    </row>
    <row r="276243" spans="12:13" x14ac:dyDescent="0.25">
      <c r="L276243" s="472"/>
      <c r="M276243" s="472"/>
    </row>
    <row r="276244" spans="12:13" x14ac:dyDescent="0.25">
      <c r="L276244" s="472"/>
      <c r="M276244" s="472"/>
    </row>
    <row r="276245" spans="12:13" x14ac:dyDescent="0.25">
      <c r="L276245" s="472"/>
      <c r="M276245" s="472"/>
    </row>
    <row r="276317" spans="12:13" x14ac:dyDescent="0.25">
      <c r="L276317" s="472"/>
      <c r="M276317" s="472"/>
    </row>
    <row r="276318" spans="12:13" x14ac:dyDescent="0.25">
      <c r="L276318" s="472"/>
      <c r="M276318" s="472"/>
    </row>
    <row r="276319" spans="12:13" x14ac:dyDescent="0.25">
      <c r="L276319" s="472"/>
      <c r="M276319" s="472"/>
    </row>
    <row r="276391" spans="12:13" x14ac:dyDescent="0.25">
      <c r="L276391" s="472"/>
      <c r="M276391" s="472"/>
    </row>
    <row r="276392" spans="12:13" x14ac:dyDescent="0.25">
      <c r="L276392" s="472"/>
      <c r="M276392" s="472"/>
    </row>
    <row r="276393" spans="12:13" x14ac:dyDescent="0.25">
      <c r="L276393" s="472"/>
      <c r="M276393" s="472"/>
    </row>
    <row r="276465" spans="12:13" x14ac:dyDescent="0.25">
      <c r="L276465" s="472"/>
      <c r="M276465" s="472"/>
    </row>
    <row r="276466" spans="12:13" x14ac:dyDescent="0.25">
      <c r="L276466" s="472"/>
      <c r="M276466" s="472"/>
    </row>
    <row r="276467" spans="12:13" x14ac:dyDescent="0.25">
      <c r="L276467" s="472"/>
      <c r="M276467" s="472"/>
    </row>
    <row r="276539" spans="12:13" x14ac:dyDescent="0.25">
      <c r="L276539" s="472"/>
      <c r="M276539" s="472"/>
    </row>
    <row r="276540" spans="12:13" x14ac:dyDescent="0.25">
      <c r="L276540" s="472"/>
      <c r="M276540" s="472"/>
    </row>
    <row r="276541" spans="12:13" x14ac:dyDescent="0.25">
      <c r="L276541" s="472"/>
      <c r="M276541" s="472"/>
    </row>
    <row r="276613" spans="12:13" x14ac:dyDescent="0.25">
      <c r="L276613" s="472"/>
      <c r="M276613" s="472"/>
    </row>
    <row r="276614" spans="12:13" x14ac:dyDescent="0.25">
      <c r="L276614" s="472"/>
      <c r="M276614" s="472"/>
    </row>
    <row r="276615" spans="12:13" x14ac:dyDescent="0.25">
      <c r="L276615" s="472"/>
      <c r="M276615" s="472"/>
    </row>
    <row r="276687" spans="12:13" x14ac:dyDescent="0.25">
      <c r="L276687" s="472"/>
      <c r="M276687" s="472"/>
    </row>
    <row r="276688" spans="12:13" x14ac:dyDescent="0.25">
      <c r="L276688" s="472"/>
      <c r="M276688" s="472"/>
    </row>
    <row r="276689" spans="12:13" x14ac:dyDescent="0.25">
      <c r="L276689" s="472"/>
      <c r="M276689" s="472"/>
    </row>
    <row r="276761" spans="12:13" x14ac:dyDescent="0.25">
      <c r="L276761" s="472"/>
      <c r="M276761" s="472"/>
    </row>
    <row r="276762" spans="12:13" x14ac:dyDescent="0.25">
      <c r="L276762" s="472"/>
      <c r="M276762" s="472"/>
    </row>
    <row r="276763" spans="12:13" x14ac:dyDescent="0.25">
      <c r="L276763" s="472"/>
      <c r="M276763" s="472"/>
    </row>
    <row r="276835" spans="12:13" x14ac:dyDescent="0.25">
      <c r="L276835" s="472"/>
      <c r="M276835" s="472"/>
    </row>
    <row r="276836" spans="12:13" x14ac:dyDescent="0.25">
      <c r="L276836" s="472"/>
      <c r="M276836" s="472"/>
    </row>
    <row r="276837" spans="12:13" x14ac:dyDescent="0.25">
      <c r="L276837" s="472"/>
      <c r="M276837" s="472"/>
    </row>
    <row r="276909" spans="12:13" x14ac:dyDescent="0.25">
      <c r="L276909" s="472"/>
      <c r="M276909" s="472"/>
    </row>
    <row r="276910" spans="12:13" x14ac:dyDescent="0.25">
      <c r="L276910" s="472"/>
      <c r="M276910" s="472"/>
    </row>
    <row r="276911" spans="12:13" x14ac:dyDescent="0.25">
      <c r="L276911" s="472"/>
      <c r="M276911" s="472"/>
    </row>
    <row r="276983" spans="12:13" x14ac:dyDescent="0.25">
      <c r="L276983" s="472"/>
      <c r="M276983" s="472"/>
    </row>
    <row r="276984" spans="12:13" x14ac:dyDescent="0.25">
      <c r="L276984" s="472"/>
      <c r="M276984" s="472"/>
    </row>
    <row r="276985" spans="12:13" x14ac:dyDescent="0.25">
      <c r="L276985" s="472"/>
      <c r="M276985" s="472"/>
    </row>
    <row r="277057" spans="12:13" x14ac:dyDescent="0.25">
      <c r="L277057" s="472"/>
      <c r="M277057" s="472"/>
    </row>
    <row r="277058" spans="12:13" x14ac:dyDescent="0.25">
      <c r="L277058" s="472"/>
      <c r="M277058" s="472"/>
    </row>
    <row r="277059" spans="12:13" x14ac:dyDescent="0.25">
      <c r="L277059" s="472"/>
      <c r="M277059" s="472"/>
    </row>
    <row r="277131" spans="12:13" x14ac:dyDescent="0.25">
      <c r="L277131" s="472"/>
      <c r="M277131" s="472"/>
    </row>
    <row r="277132" spans="12:13" x14ac:dyDescent="0.25">
      <c r="L277132" s="472"/>
      <c r="M277132" s="472"/>
    </row>
    <row r="277133" spans="12:13" x14ac:dyDescent="0.25">
      <c r="L277133" s="472"/>
      <c r="M277133" s="472"/>
    </row>
    <row r="277205" spans="12:13" x14ac:dyDescent="0.25">
      <c r="L277205" s="472"/>
      <c r="M277205" s="472"/>
    </row>
    <row r="277206" spans="12:13" x14ac:dyDescent="0.25">
      <c r="L277206" s="472"/>
      <c r="M277206" s="472"/>
    </row>
    <row r="277207" spans="12:13" x14ac:dyDescent="0.25">
      <c r="L277207" s="472"/>
      <c r="M277207" s="472"/>
    </row>
    <row r="277279" spans="12:13" x14ac:dyDescent="0.25">
      <c r="L277279" s="472"/>
      <c r="M277279" s="472"/>
    </row>
    <row r="277280" spans="12:13" x14ac:dyDescent="0.25">
      <c r="L277280" s="472"/>
      <c r="M277280" s="472"/>
    </row>
    <row r="277281" spans="12:13" x14ac:dyDescent="0.25">
      <c r="L277281" s="472"/>
      <c r="M277281" s="472"/>
    </row>
    <row r="277353" spans="12:13" x14ac:dyDescent="0.25">
      <c r="L277353" s="472"/>
      <c r="M277353" s="472"/>
    </row>
    <row r="277354" spans="12:13" x14ac:dyDescent="0.25">
      <c r="L277354" s="472"/>
      <c r="M277354" s="472"/>
    </row>
    <row r="277355" spans="12:13" x14ac:dyDescent="0.25">
      <c r="L277355" s="472"/>
      <c r="M277355" s="472"/>
    </row>
    <row r="277427" spans="12:13" x14ac:dyDescent="0.25">
      <c r="L277427" s="472"/>
      <c r="M277427" s="472"/>
    </row>
    <row r="277428" spans="12:13" x14ac:dyDescent="0.25">
      <c r="L277428" s="472"/>
      <c r="M277428" s="472"/>
    </row>
    <row r="277429" spans="12:13" x14ac:dyDescent="0.25">
      <c r="L277429" s="472"/>
      <c r="M277429" s="472"/>
    </row>
    <row r="277501" spans="12:13" x14ac:dyDescent="0.25">
      <c r="L277501" s="472"/>
      <c r="M277501" s="472"/>
    </row>
    <row r="277502" spans="12:13" x14ac:dyDescent="0.25">
      <c r="L277502" s="472"/>
      <c r="M277502" s="472"/>
    </row>
    <row r="277503" spans="12:13" x14ac:dyDescent="0.25">
      <c r="L277503" s="472"/>
      <c r="M277503" s="472"/>
    </row>
    <row r="277575" spans="12:13" x14ac:dyDescent="0.25">
      <c r="L277575" s="472"/>
      <c r="M277575" s="472"/>
    </row>
    <row r="277576" spans="12:13" x14ac:dyDescent="0.25">
      <c r="L277576" s="472"/>
      <c r="M277576" s="472"/>
    </row>
    <row r="277577" spans="12:13" x14ac:dyDescent="0.25">
      <c r="L277577" s="472"/>
      <c r="M277577" s="472"/>
    </row>
    <row r="277649" spans="12:13" x14ac:dyDescent="0.25">
      <c r="L277649" s="472"/>
      <c r="M277649" s="472"/>
    </row>
    <row r="277650" spans="12:13" x14ac:dyDescent="0.25">
      <c r="L277650" s="472"/>
      <c r="M277650" s="472"/>
    </row>
    <row r="277651" spans="12:13" x14ac:dyDescent="0.25">
      <c r="L277651" s="472"/>
      <c r="M277651" s="472"/>
    </row>
    <row r="277723" spans="12:13" x14ac:dyDescent="0.25">
      <c r="L277723" s="472"/>
      <c r="M277723" s="472"/>
    </row>
    <row r="277724" spans="12:13" x14ac:dyDescent="0.25">
      <c r="L277724" s="472"/>
      <c r="M277724" s="472"/>
    </row>
    <row r="277725" spans="12:13" x14ac:dyDescent="0.25">
      <c r="L277725" s="472"/>
      <c r="M277725" s="472"/>
    </row>
    <row r="277797" spans="12:13" x14ac:dyDescent="0.25">
      <c r="L277797" s="472"/>
      <c r="M277797" s="472"/>
    </row>
    <row r="277798" spans="12:13" x14ac:dyDescent="0.25">
      <c r="L277798" s="472"/>
      <c r="M277798" s="472"/>
    </row>
    <row r="277799" spans="12:13" x14ac:dyDescent="0.25">
      <c r="L277799" s="472"/>
      <c r="M277799" s="472"/>
    </row>
    <row r="277871" spans="12:13" x14ac:dyDescent="0.25">
      <c r="L277871" s="472"/>
      <c r="M277871" s="472"/>
    </row>
    <row r="277872" spans="12:13" x14ac:dyDescent="0.25">
      <c r="L277872" s="472"/>
      <c r="M277872" s="472"/>
    </row>
    <row r="277873" spans="12:13" x14ac:dyDescent="0.25">
      <c r="L277873" s="472"/>
      <c r="M277873" s="472"/>
    </row>
    <row r="277945" spans="12:13" x14ac:dyDescent="0.25">
      <c r="L277945" s="472"/>
      <c r="M277945" s="472"/>
    </row>
    <row r="277946" spans="12:13" x14ac:dyDescent="0.25">
      <c r="L277946" s="472"/>
      <c r="M277946" s="472"/>
    </row>
    <row r="277947" spans="12:13" x14ac:dyDescent="0.25">
      <c r="L277947" s="472"/>
      <c r="M277947" s="472"/>
    </row>
    <row r="278019" spans="12:13" x14ac:dyDescent="0.25">
      <c r="L278019" s="472"/>
      <c r="M278019" s="472"/>
    </row>
    <row r="278020" spans="12:13" x14ac:dyDescent="0.25">
      <c r="L278020" s="472"/>
      <c r="M278020" s="472"/>
    </row>
    <row r="278021" spans="12:13" x14ac:dyDescent="0.25">
      <c r="L278021" s="472"/>
      <c r="M278021" s="472"/>
    </row>
    <row r="278093" spans="12:13" x14ac:dyDescent="0.25">
      <c r="L278093" s="472"/>
      <c r="M278093" s="472"/>
    </row>
    <row r="278094" spans="12:13" x14ac:dyDescent="0.25">
      <c r="L278094" s="472"/>
      <c r="M278094" s="472"/>
    </row>
    <row r="278095" spans="12:13" x14ac:dyDescent="0.25">
      <c r="L278095" s="472"/>
      <c r="M278095" s="472"/>
    </row>
    <row r="278167" spans="12:13" x14ac:dyDescent="0.25">
      <c r="L278167" s="472"/>
      <c r="M278167" s="472"/>
    </row>
    <row r="278168" spans="12:13" x14ac:dyDescent="0.25">
      <c r="L278168" s="472"/>
      <c r="M278168" s="472"/>
    </row>
    <row r="278169" spans="12:13" x14ac:dyDescent="0.25">
      <c r="L278169" s="472"/>
      <c r="M278169" s="472"/>
    </row>
    <row r="278241" spans="12:13" x14ac:dyDescent="0.25">
      <c r="L278241" s="472"/>
      <c r="M278241" s="472"/>
    </row>
    <row r="278242" spans="12:13" x14ac:dyDescent="0.25">
      <c r="L278242" s="472"/>
      <c r="M278242" s="472"/>
    </row>
    <row r="278243" spans="12:13" x14ac:dyDescent="0.25">
      <c r="L278243" s="472"/>
      <c r="M278243" s="472"/>
    </row>
    <row r="278315" spans="12:13" x14ac:dyDescent="0.25">
      <c r="L278315" s="472"/>
      <c r="M278315" s="472"/>
    </row>
    <row r="278316" spans="12:13" x14ac:dyDescent="0.25">
      <c r="L278316" s="472"/>
      <c r="M278316" s="472"/>
    </row>
    <row r="278317" spans="12:13" x14ac:dyDescent="0.25">
      <c r="L278317" s="472"/>
      <c r="M278317" s="472"/>
    </row>
    <row r="278389" spans="12:13" x14ac:dyDescent="0.25">
      <c r="L278389" s="472"/>
      <c r="M278389" s="472"/>
    </row>
    <row r="278390" spans="12:13" x14ac:dyDescent="0.25">
      <c r="L278390" s="472"/>
      <c r="M278390" s="472"/>
    </row>
    <row r="278391" spans="12:13" x14ac:dyDescent="0.25">
      <c r="L278391" s="472"/>
      <c r="M278391" s="472"/>
    </row>
    <row r="278463" spans="12:13" x14ac:dyDescent="0.25">
      <c r="L278463" s="472"/>
      <c r="M278463" s="472"/>
    </row>
    <row r="278464" spans="12:13" x14ac:dyDescent="0.25">
      <c r="L278464" s="472"/>
      <c r="M278464" s="472"/>
    </row>
    <row r="278465" spans="12:13" x14ac:dyDescent="0.25">
      <c r="L278465" s="472"/>
      <c r="M278465" s="472"/>
    </row>
    <row r="278537" spans="12:13" x14ac:dyDescent="0.25">
      <c r="L278537" s="472"/>
      <c r="M278537" s="472"/>
    </row>
    <row r="278538" spans="12:13" x14ac:dyDescent="0.25">
      <c r="L278538" s="472"/>
      <c r="M278538" s="472"/>
    </row>
    <row r="278539" spans="12:13" x14ac:dyDescent="0.25">
      <c r="L278539" s="472"/>
      <c r="M278539" s="472"/>
    </row>
    <row r="278611" spans="12:13" x14ac:dyDescent="0.25">
      <c r="L278611" s="472"/>
      <c r="M278611" s="472"/>
    </row>
    <row r="278612" spans="12:13" x14ac:dyDescent="0.25">
      <c r="L278612" s="472"/>
      <c r="M278612" s="472"/>
    </row>
    <row r="278613" spans="12:13" x14ac:dyDescent="0.25">
      <c r="L278613" s="472"/>
      <c r="M278613" s="472"/>
    </row>
    <row r="278685" spans="12:13" x14ac:dyDescent="0.25">
      <c r="L278685" s="472"/>
      <c r="M278685" s="472"/>
    </row>
    <row r="278686" spans="12:13" x14ac:dyDescent="0.25">
      <c r="L278686" s="472"/>
      <c r="M278686" s="472"/>
    </row>
    <row r="278687" spans="12:13" x14ac:dyDescent="0.25">
      <c r="L278687" s="472"/>
      <c r="M278687" s="472"/>
    </row>
    <row r="278759" spans="12:13" x14ac:dyDescent="0.25">
      <c r="L278759" s="472"/>
      <c r="M278759" s="472"/>
    </row>
    <row r="278760" spans="12:13" x14ac:dyDescent="0.25">
      <c r="L278760" s="472"/>
      <c r="M278760" s="472"/>
    </row>
    <row r="278761" spans="12:13" x14ac:dyDescent="0.25">
      <c r="L278761" s="472"/>
      <c r="M278761" s="472"/>
    </row>
    <row r="278833" spans="12:13" x14ac:dyDescent="0.25">
      <c r="L278833" s="472"/>
      <c r="M278833" s="472"/>
    </row>
    <row r="278834" spans="12:13" x14ac:dyDescent="0.25">
      <c r="L278834" s="472"/>
      <c r="M278834" s="472"/>
    </row>
    <row r="278835" spans="12:13" x14ac:dyDescent="0.25">
      <c r="L278835" s="472"/>
      <c r="M278835" s="472"/>
    </row>
    <row r="278907" spans="12:13" x14ac:dyDescent="0.25">
      <c r="L278907" s="472"/>
      <c r="M278907" s="472"/>
    </row>
    <row r="278908" spans="12:13" x14ac:dyDescent="0.25">
      <c r="L278908" s="472"/>
      <c r="M278908" s="472"/>
    </row>
    <row r="278909" spans="12:13" x14ac:dyDescent="0.25">
      <c r="L278909" s="472"/>
      <c r="M278909" s="472"/>
    </row>
    <row r="278981" spans="12:13" x14ac:dyDescent="0.25">
      <c r="L278981" s="472"/>
      <c r="M278981" s="472"/>
    </row>
    <row r="278982" spans="12:13" x14ac:dyDescent="0.25">
      <c r="L278982" s="472"/>
      <c r="M278982" s="472"/>
    </row>
    <row r="278983" spans="12:13" x14ac:dyDescent="0.25">
      <c r="L278983" s="472"/>
      <c r="M278983" s="472"/>
    </row>
    <row r="279055" spans="12:13" x14ac:dyDescent="0.25">
      <c r="L279055" s="472"/>
      <c r="M279055" s="472"/>
    </row>
    <row r="279056" spans="12:13" x14ac:dyDescent="0.25">
      <c r="L279056" s="472"/>
      <c r="M279056" s="472"/>
    </row>
    <row r="279057" spans="12:13" x14ac:dyDescent="0.25">
      <c r="L279057" s="472"/>
      <c r="M279057" s="472"/>
    </row>
    <row r="279129" spans="12:13" x14ac:dyDescent="0.25">
      <c r="L279129" s="472"/>
      <c r="M279129" s="472"/>
    </row>
    <row r="279130" spans="12:13" x14ac:dyDescent="0.25">
      <c r="L279130" s="472"/>
      <c r="M279130" s="472"/>
    </row>
    <row r="279131" spans="12:13" x14ac:dyDescent="0.25">
      <c r="L279131" s="472"/>
      <c r="M279131" s="472"/>
    </row>
    <row r="279203" spans="12:13" x14ac:dyDescent="0.25">
      <c r="L279203" s="472"/>
      <c r="M279203" s="472"/>
    </row>
    <row r="279204" spans="12:13" x14ac:dyDescent="0.25">
      <c r="L279204" s="472"/>
      <c r="M279204" s="472"/>
    </row>
    <row r="279205" spans="12:13" x14ac:dyDescent="0.25">
      <c r="L279205" s="472"/>
      <c r="M279205" s="472"/>
    </row>
    <row r="279277" spans="12:13" x14ac:dyDescent="0.25">
      <c r="L279277" s="472"/>
      <c r="M279277" s="472"/>
    </row>
    <row r="279278" spans="12:13" x14ac:dyDescent="0.25">
      <c r="L279278" s="472"/>
      <c r="M279278" s="472"/>
    </row>
    <row r="279279" spans="12:13" x14ac:dyDescent="0.25">
      <c r="L279279" s="472"/>
      <c r="M279279" s="472"/>
    </row>
    <row r="279351" spans="12:13" x14ac:dyDescent="0.25">
      <c r="L279351" s="472"/>
      <c r="M279351" s="472"/>
    </row>
    <row r="279352" spans="12:13" x14ac:dyDescent="0.25">
      <c r="L279352" s="472"/>
      <c r="M279352" s="472"/>
    </row>
    <row r="279353" spans="12:13" x14ac:dyDescent="0.25">
      <c r="L279353" s="472"/>
      <c r="M279353" s="472"/>
    </row>
    <row r="279425" spans="12:13" x14ac:dyDescent="0.25">
      <c r="L279425" s="472"/>
      <c r="M279425" s="472"/>
    </row>
    <row r="279426" spans="12:13" x14ac:dyDescent="0.25">
      <c r="L279426" s="472"/>
      <c r="M279426" s="472"/>
    </row>
    <row r="279427" spans="12:13" x14ac:dyDescent="0.25">
      <c r="L279427" s="472"/>
      <c r="M279427" s="472"/>
    </row>
    <row r="279499" spans="12:13" x14ac:dyDescent="0.25">
      <c r="L279499" s="472"/>
      <c r="M279499" s="472"/>
    </row>
    <row r="279500" spans="12:13" x14ac:dyDescent="0.25">
      <c r="L279500" s="472"/>
      <c r="M279500" s="472"/>
    </row>
    <row r="279501" spans="12:13" x14ac:dyDescent="0.25">
      <c r="L279501" s="472"/>
      <c r="M279501" s="472"/>
    </row>
    <row r="279573" spans="12:13" x14ac:dyDescent="0.25">
      <c r="L279573" s="472"/>
      <c r="M279573" s="472"/>
    </row>
    <row r="279574" spans="12:13" x14ac:dyDescent="0.25">
      <c r="L279574" s="472"/>
      <c r="M279574" s="472"/>
    </row>
    <row r="279575" spans="12:13" x14ac:dyDescent="0.25">
      <c r="L279575" s="472"/>
      <c r="M279575" s="472"/>
    </row>
    <row r="279647" spans="12:13" x14ac:dyDescent="0.25">
      <c r="L279647" s="472"/>
      <c r="M279647" s="472"/>
    </row>
    <row r="279648" spans="12:13" x14ac:dyDescent="0.25">
      <c r="L279648" s="472"/>
      <c r="M279648" s="472"/>
    </row>
    <row r="279649" spans="12:13" x14ac:dyDescent="0.25">
      <c r="L279649" s="472"/>
      <c r="M279649" s="472"/>
    </row>
    <row r="279721" spans="12:13" x14ac:dyDescent="0.25">
      <c r="L279721" s="472"/>
      <c r="M279721" s="472"/>
    </row>
    <row r="279722" spans="12:13" x14ac:dyDescent="0.25">
      <c r="L279722" s="472"/>
      <c r="M279722" s="472"/>
    </row>
    <row r="279723" spans="12:13" x14ac:dyDescent="0.25">
      <c r="L279723" s="472"/>
      <c r="M279723" s="472"/>
    </row>
    <row r="279795" spans="12:13" x14ac:dyDescent="0.25">
      <c r="L279795" s="472"/>
      <c r="M279795" s="472"/>
    </row>
    <row r="279796" spans="12:13" x14ac:dyDescent="0.25">
      <c r="L279796" s="472"/>
      <c r="M279796" s="472"/>
    </row>
    <row r="279797" spans="12:13" x14ac:dyDescent="0.25">
      <c r="L279797" s="472"/>
      <c r="M279797" s="472"/>
    </row>
    <row r="279869" spans="12:13" x14ac:dyDescent="0.25">
      <c r="L279869" s="472"/>
      <c r="M279869" s="472"/>
    </row>
    <row r="279870" spans="12:13" x14ac:dyDescent="0.25">
      <c r="L279870" s="472"/>
      <c r="M279870" s="472"/>
    </row>
    <row r="279871" spans="12:13" x14ac:dyDescent="0.25">
      <c r="L279871" s="472"/>
      <c r="M279871" s="472"/>
    </row>
    <row r="279943" spans="12:13" x14ac:dyDescent="0.25">
      <c r="L279943" s="472"/>
      <c r="M279943" s="472"/>
    </row>
    <row r="279944" spans="12:13" x14ac:dyDescent="0.25">
      <c r="L279944" s="472"/>
      <c r="M279944" s="472"/>
    </row>
    <row r="279945" spans="12:13" x14ac:dyDescent="0.25">
      <c r="L279945" s="472"/>
      <c r="M279945" s="472"/>
    </row>
    <row r="280017" spans="12:13" x14ac:dyDescent="0.25">
      <c r="L280017" s="472"/>
      <c r="M280017" s="472"/>
    </row>
    <row r="280018" spans="12:13" x14ac:dyDescent="0.25">
      <c r="L280018" s="472"/>
      <c r="M280018" s="472"/>
    </row>
    <row r="280019" spans="12:13" x14ac:dyDescent="0.25">
      <c r="L280019" s="472"/>
      <c r="M280019" s="472"/>
    </row>
    <row r="280091" spans="12:13" x14ac:dyDescent="0.25">
      <c r="L280091" s="472"/>
      <c r="M280091" s="472"/>
    </row>
    <row r="280092" spans="12:13" x14ac:dyDescent="0.25">
      <c r="L280092" s="472"/>
      <c r="M280092" s="472"/>
    </row>
    <row r="280093" spans="12:13" x14ac:dyDescent="0.25">
      <c r="L280093" s="472"/>
      <c r="M280093" s="472"/>
    </row>
    <row r="280165" spans="12:13" x14ac:dyDescent="0.25">
      <c r="L280165" s="472"/>
      <c r="M280165" s="472"/>
    </row>
    <row r="280166" spans="12:13" x14ac:dyDescent="0.25">
      <c r="L280166" s="472"/>
      <c r="M280166" s="472"/>
    </row>
    <row r="280167" spans="12:13" x14ac:dyDescent="0.25">
      <c r="L280167" s="472"/>
      <c r="M280167" s="472"/>
    </row>
    <row r="280239" spans="12:13" x14ac:dyDescent="0.25">
      <c r="L280239" s="472"/>
      <c r="M280239" s="472"/>
    </row>
    <row r="280240" spans="12:13" x14ac:dyDescent="0.25">
      <c r="L280240" s="472"/>
      <c r="M280240" s="472"/>
    </row>
    <row r="280241" spans="12:13" x14ac:dyDescent="0.25">
      <c r="L280241" s="472"/>
      <c r="M280241" s="472"/>
    </row>
    <row r="280313" spans="12:13" x14ac:dyDescent="0.25">
      <c r="L280313" s="472"/>
      <c r="M280313" s="472"/>
    </row>
    <row r="280314" spans="12:13" x14ac:dyDescent="0.25">
      <c r="L280314" s="472"/>
      <c r="M280314" s="472"/>
    </row>
    <row r="280315" spans="12:13" x14ac:dyDescent="0.25">
      <c r="L280315" s="472"/>
      <c r="M280315" s="472"/>
    </row>
    <row r="280387" spans="12:13" x14ac:dyDescent="0.25">
      <c r="L280387" s="472"/>
      <c r="M280387" s="472"/>
    </row>
    <row r="280388" spans="12:13" x14ac:dyDescent="0.25">
      <c r="L280388" s="472"/>
      <c r="M280388" s="472"/>
    </row>
    <row r="280389" spans="12:13" x14ac:dyDescent="0.25">
      <c r="L280389" s="472"/>
      <c r="M280389" s="472"/>
    </row>
    <row r="280461" spans="12:13" x14ac:dyDescent="0.25">
      <c r="L280461" s="472"/>
      <c r="M280461" s="472"/>
    </row>
    <row r="280462" spans="12:13" x14ac:dyDescent="0.25">
      <c r="L280462" s="472"/>
      <c r="M280462" s="472"/>
    </row>
    <row r="280463" spans="12:13" x14ac:dyDescent="0.25">
      <c r="L280463" s="472"/>
      <c r="M280463" s="472"/>
    </row>
    <row r="280535" spans="12:13" x14ac:dyDescent="0.25">
      <c r="L280535" s="472"/>
      <c r="M280535" s="472"/>
    </row>
    <row r="280536" spans="12:13" x14ac:dyDescent="0.25">
      <c r="L280536" s="472"/>
      <c r="M280536" s="472"/>
    </row>
    <row r="280537" spans="12:13" x14ac:dyDescent="0.25">
      <c r="L280537" s="472"/>
      <c r="M280537" s="472"/>
    </row>
    <row r="280609" spans="12:13" x14ac:dyDescent="0.25">
      <c r="L280609" s="472"/>
      <c r="M280609" s="472"/>
    </row>
    <row r="280610" spans="12:13" x14ac:dyDescent="0.25">
      <c r="L280610" s="472"/>
      <c r="M280610" s="472"/>
    </row>
    <row r="280611" spans="12:13" x14ac:dyDescent="0.25">
      <c r="L280611" s="472"/>
      <c r="M280611" s="472"/>
    </row>
    <row r="280683" spans="12:13" x14ac:dyDescent="0.25">
      <c r="L280683" s="472"/>
      <c r="M280683" s="472"/>
    </row>
    <row r="280684" spans="12:13" x14ac:dyDescent="0.25">
      <c r="L280684" s="472"/>
      <c r="M280684" s="472"/>
    </row>
    <row r="280685" spans="12:13" x14ac:dyDescent="0.25">
      <c r="L280685" s="472"/>
      <c r="M280685" s="472"/>
    </row>
    <row r="280757" spans="12:13" x14ac:dyDescent="0.25">
      <c r="L280757" s="472"/>
      <c r="M280757" s="472"/>
    </row>
    <row r="280758" spans="12:13" x14ac:dyDescent="0.25">
      <c r="L280758" s="472"/>
      <c r="M280758" s="472"/>
    </row>
    <row r="280759" spans="12:13" x14ac:dyDescent="0.25">
      <c r="L280759" s="472"/>
      <c r="M280759" s="472"/>
    </row>
    <row r="280831" spans="12:13" x14ac:dyDescent="0.25">
      <c r="L280831" s="472"/>
      <c r="M280831" s="472"/>
    </row>
    <row r="280832" spans="12:13" x14ac:dyDescent="0.25">
      <c r="L280832" s="472"/>
      <c r="M280832" s="472"/>
    </row>
    <row r="280833" spans="12:13" x14ac:dyDescent="0.25">
      <c r="L280833" s="472"/>
      <c r="M280833" s="472"/>
    </row>
    <row r="280905" spans="12:13" x14ac:dyDescent="0.25">
      <c r="L280905" s="472"/>
      <c r="M280905" s="472"/>
    </row>
    <row r="280906" spans="12:13" x14ac:dyDescent="0.25">
      <c r="L280906" s="472"/>
      <c r="M280906" s="472"/>
    </row>
    <row r="280907" spans="12:13" x14ac:dyDescent="0.25">
      <c r="L280907" s="472"/>
      <c r="M280907" s="472"/>
    </row>
    <row r="280979" spans="12:13" x14ac:dyDescent="0.25">
      <c r="L280979" s="472"/>
      <c r="M280979" s="472"/>
    </row>
    <row r="280980" spans="12:13" x14ac:dyDescent="0.25">
      <c r="L280980" s="472"/>
      <c r="M280980" s="472"/>
    </row>
    <row r="280981" spans="12:13" x14ac:dyDescent="0.25">
      <c r="L280981" s="472"/>
      <c r="M280981" s="472"/>
    </row>
    <row r="281053" spans="12:13" x14ac:dyDescent="0.25">
      <c r="L281053" s="472"/>
      <c r="M281053" s="472"/>
    </row>
    <row r="281054" spans="12:13" x14ac:dyDescent="0.25">
      <c r="L281054" s="472"/>
      <c r="M281054" s="472"/>
    </row>
    <row r="281055" spans="12:13" x14ac:dyDescent="0.25">
      <c r="L281055" s="472"/>
      <c r="M281055" s="472"/>
    </row>
    <row r="281127" spans="12:13" x14ac:dyDescent="0.25">
      <c r="L281127" s="472"/>
      <c r="M281127" s="472"/>
    </row>
    <row r="281128" spans="12:13" x14ac:dyDescent="0.25">
      <c r="L281128" s="472"/>
      <c r="M281128" s="472"/>
    </row>
    <row r="281129" spans="12:13" x14ac:dyDescent="0.25">
      <c r="L281129" s="472"/>
      <c r="M281129" s="472"/>
    </row>
    <row r="281201" spans="12:13" x14ac:dyDescent="0.25">
      <c r="L281201" s="472"/>
      <c r="M281201" s="472"/>
    </row>
    <row r="281202" spans="12:13" x14ac:dyDescent="0.25">
      <c r="L281202" s="472"/>
      <c r="M281202" s="472"/>
    </row>
    <row r="281203" spans="12:13" x14ac:dyDescent="0.25">
      <c r="L281203" s="472"/>
      <c r="M281203" s="472"/>
    </row>
    <row r="281275" spans="12:13" x14ac:dyDescent="0.25">
      <c r="L281275" s="472"/>
      <c r="M281275" s="472"/>
    </row>
    <row r="281276" spans="12:13" x14ac:dyDescent="0.25">
      <c r="L281276" s="472"/>
      <c r="M281276" s="472"/>
    </row>
    <row r="281277" spans="12:13" x14ac:dyDescent="0.25">
      <c r="L281277" s="472"/>
      <c r="M281277" s="472"/>
    </row>
    <row r="281349" spans="12:13" x14ac:dyDescent="0.25">
      <c r="L281349" s="472"/>
      <c r="M281349" s="472"/>
    </row>
    <row r="281350" spans="12:13" x14ac:dyDescent="0.25">
      <c r="L281350" s="472"/>
      <c r="M281350" s="472"/>
    </row>
    <row r="281351" spans="12:13" x14ac:dyDescent="0.25">
      <c r="L281351" s="472"/>
      <c r="M281351" s="472"/>
    </row>
    <row r="281423" spans="12:13" x14ac:dyDescent="0.25">
      <c r="L281423" s="472"/>
      <c r="M281423" s="472"/>
    </row>
    <row r="281424" spans="12:13" x14ac:dyDescent="0.25">
      <c r="L281424" s="472"/>
      <c r="M281424" s="472"/>
    </row>
    <row r="281425" spans="12:13" x14ac:dyDescent="0.25">
      <c r="L281425" s="472"/>
      <c r="M281425" s="472"/>
    </row>
    <row r="281497" spans="12:13" x14ac:dyDescent="0.25">
      <c r="L281497" s="472"/>
      <c r="M281497" s="472"/>
    </row>
    <row r="281498" spans="12:13" x14ac:dyDescent="0.25">
      <c r="L281498" s="472"/>
      <c r="M281498" s="472"/>
    </row>
    <row r="281499" spans="12:13" x14ac:dyDescent="0.25">
      <c r="L281499" s="472"/>
      <c r="M281499" s="472"/>
    </row>
    <row r="281571" spans="12:13" x14ac:dyDescent="0.25">
      <c r="L281571" s="472"/>
      <c r="M281571" s="472"/>
    </row>
    <row r="281572" spans="12:13" x14ac:dyDescent="0.25">
      <c r="L281572" s="472"/>
      <c r="M281572" s="472"/>
    </row>
    <row r="281573" spans="12:13" x14ac:dyDescent="0.25">
      <c r="L281573" s="472"/>
      <c r="M281573" s="472"/>
    </row>
    <row r="281645" spans="12:13" x14ac:dyDescent="0.25">
      <c r="L281645" s="472"/>
      <c r="M281645" s="472"/>
    </row>
    <row r="281646" spans="12:13" x14ac:dyDescent="0.25">
      <c r="L281646" s="472"/>
      <c r="M281646" s="472"/>
    </row>
    <row r="281647" spans="12:13" x14ac:dyDescent="0.25">
      <c r="L281647" s="472"/>
      <c r="M281647" s="472"/>
    </row>
    <row r="281719" spans="12:13" x14ac:dyDescent="0.25">
      <c r="L281719" s="472"/>
      <c r="M281719" s="472"/>
    </row>
    <row r="281720" spans="12:13" x14ac:dyDescent="0.25">
      <c r="L281720" s="472"/>
      <c r="M281720" s="472"/>
    </row>
    <row r="281721" spans="12:13" x14ac:dyDescent="0.25">
      <c r="L281721" s="472"/>
      <c r="M281721" s="472"/>
    </row>
    <row r="281793" spans="12:13" x14ac:dyDescent="0.25">
      <c r="L281793" s="472"/>
      <c r="M281793" s="472"/>
    </row>
    <row r="281794" spans="12:13" x14ac:dyDescent="0.25">
      <c r="L281794" s="472"/>
      <c r="M281794" s="472"/>
    </row>
    <row r="281795" spans="12:13" x14ac:dyDescent="0.25">
      <c r="L281795" s="472"/>
      <c r="M281795" s="472"/>
    </row>
    <row r="281867" spans="12:13" x14ac:dyDescent="0.25">
      <c r="L281867" s="472"/>
      <c r="M281867" s="472"/>
    </row>
    <row r="281868" spans="12:13" x14ac:dyDescent="0.25">
      <c r="L281868" s="472"/>
      <c r="M281868" s="472"/>
    </row>
    <row r="281869" spans="12:13" x14ac:dyDescent="0.25">
      <c r="L281869" s="472"/>
      <c r="M281869" s="472"/>
    </row>
    <row r="281941" spans="12:13" x14ac:dyDescent="0.25">
      <c r="L281941" s="472"/>
      <c r="M281941" s="472"/>
    </row>
    <row r="281942" spans="12:13" x14ac:dyDescent="0.25">
      <c r="L281942" s="472"/>
      <c r="M281942" s="472"/>
    </row>
    <row r="281943" spans="12:13" x14ac:dyDescent="0.25">
      <c r="L281943" s="472"/>
      <c r="M281943" s="472"/>
    </row>
    <row r="282015" spans="12:13" x14ac:dyDescent="0.25">
      <c r="L282015" s="472"/>
      <c r="M282015" s="472"/>
    </row>
    <row r="282016" spans="12:13" x14ac:dyDescent="0.25">
      <c r="L282016" s="472"/>
      <c r="M282016" s="472"/>
    </row>
    <row r="282017" spans="12:13" x14ac:dyDescent="0.25">
      <c r="L282017" s="472"/>
      <c r="M282017" s="472"/>
    </row>
    <row r="282089" spans="12:13" x14ac:dyDescent="0.25">
      <c r="L282089" s="472"/>
      <c r="M282089" s="472"/>
    </row>
    <row r="282090" spans="12:13" x14ac:dyDescent="0.25">
      <c r="L282090" s="472"/>
      <c r="M282090" s="472"/>
    </row>
    <row r="282091" spans="12:13" x14ac:dyDescent="0.25">
      <c r="L282091" s="472"/>
      <c r="M282091" s="472"/>
    </row>
    <row r="282163" spans="12:13" x14ac:dyDescent="0.25">
      <c r="L282163" s="472"/>
      <c r="M282163" s="472"/>
    </row>
    <row r="282164" spans="12:13" x14ac:dyDescent="0.25">
      <c r="L282164" s="472"/>
      <c r="M282164" s="472"/>
    </row>
    <row r="282165" spans="12:13" x14ac:dyDescent="0.25">
      <c r="L282165" s="472"/>
      <c r="M282165" s="472"/>
    </row>
    <row r="282237" spans="12:13" x14ac:dyDescent="0.25">
      <c r="L282237" s="472"/>
      <c r="M282237" s="472"/>
    </row>
    <row r="282238" spans="12:13" x14ac:dyDescent="0.25">
      <c r="L282238" s="472"/>
      <c r="M282238" s="472"/>
    </row>
    <row r="282239" spans="12:13" x14ac:dyDescent="0.25">
      <c r="L282239" s="472"/>
      <c r="M282239" s="472"/>
    </row>
    <row r="282311" spans="12:13" x14ac:dyDescent="0.25">
      <c r="L282311" s="472"/>
      <c r="M282311" s="472"/>
    </row>
    <row r="282312" spans="12:13" x14ac:dyDescent="0.25">
      <c r="L282312" s="472"/>
      <c r="M282312" s="472"/>
    </row>
    <row r="282313" spans="12:13" x14ac:dyDescent="0.25">
      <c r="L282313" s="472"/>
      <c r="M282313" s="472"/>
    </row>
    <row r="282385" spans="12:13" x14ac:dyDescent="0.25">
      <c r="L282385" s="472"/>
      <c r="M282385" s="472"/>
    </row>
    <row r="282386" spans="12:13" x14ac:dyDescent="0.25">
      <c r="L282386" s="472"/>
      <c r="M282386" s="472"/>
    </row>
    <row r="282387" spans="12:13" x14ac:dyDescent="0.25">
      <c r="L282387" s="472"/>
      <c r="M282387" s="472"/>
    </row>
    <row r="282459" spans="12:13" x14ac:dyDescent="0.25">
      <c r="L282459" s="472"/>
      <c r="M282459" s="472"/>
    </row>
    <row r="282460" spans="12:13" x14ac:dyDescent="0.25">
      <c r="L282460" s="472"/>
      <c r="M282460" s="472"/>
    </row>
    <row r="282461" spans="12:13" x14ac:dyDescent="0.25">
      <c r="L282461" s="472"/>
      <c r="M282461" s="472"/>
    </row>
    <row r="282533" spans="12:13" x14ac:dyDescent="0.25">
      <c r="L282533" s="472"/>
      <c r="M282533" s="472"/>
    </row>
    <row r="282534" spans="12:13" x14ac:dyDescent="0.25">
      <c r="L282534" s="472"/>
      <c r="M282534" s="472"/>
    </row>
    <row r="282535" spans="12:13" x14ac:dyDescent="0.25">
      <c r="L282535" s="472"/>
      <c r="M282535" s="472"/>
    </row>
    <row r="282607" spans="12:13" x14ac:dyDescent="0.25">
      <c r="L282607" s="472"/>
      <c r="M282607" s="472"/>
    </row>
    <row r="282608" spans="12:13" x14ac:dyDescent="0.25">
      <c r="L282608" s="472"/>
      <c r="M282608" s="472"/>
    </row>
    <row r="282609" spans="12:13" x14ac:dyDescent="0.25">
      <c r="L282609" s="472"/>
      <c r="M282609" s="472"/>
    </row>
    <row r="282681" spans="12:13" x14ac:dyDescent="0.25">
      <c r="L282681" s="472"/>
      <c r="M282681" s="472"/>
    </row>
    <row r="282682" spans="12:13" x14ac:dyDescent="0.25">
      <c r="L282682" s="472"/>
      <c r="M282682" s="472"/>
    </row>
    <row r="282683" spans="12:13" x14ac:dyDescent="0.25">
      <c r="L282683" s="472"/>
      <c r="M282683" s="472"/>
    </row>
    <row r="282755" spans="12:13" x14ac:dyDescent="0.25">
      <c r="L282755" s="472"/>
      <c r="M282755" s="472"/>
    </row>
    <row r="282756" spans="12:13" x14ac:dyDescent="0.25">
      <c r="L282756" s="472"/>
      <c r="M282756" s="472"/>
    </row>
    <row r="282757" spans="12:13" x14ac:dyDescent="0.25">
      <c r="L282757" s="472"/>
      <c r="M282757" s="472"/>
    </row>
    <row r="282829" spans="12:13" x14ac:dyDescent="0.25">
      <c r="L282829" s="472"/>
      <c r="M282829" s="472"/>
    </row>
    <row r="282830" spans="12:13" x14ac:dyDescent="0.25">
      <c r="L282830" s="472"/>
      <c r="M282830" s="472"/>
    </row>
    <row r="282831" spans="12:13" x14ac:dyDescent="0.25">
      <c r="L282831" s="472"/>
      <c r="M282831" s="472"/>
    </row>
    <row r="282903" spans="12:13" x14ac:dyDescent="0.25">
      <c r="L282903" s="472"/>
      <c r="M282903" s="472"/>
    </row>
    <row r="282904" spans="12:13" x14ac:dyDescent="0.25">
      <c r="L282904" s="472"/>
      <c r="M282904" s="472"/>
    </row>
    <row r="282905" spans="12:13" x14ac:dyDescent="0.25">
      <c r="L282905" s="472"/>
      <c r="M282905" s="472"/>
    </row>
    <row r="282977" spans="12:13" x14ac:dyDescent="0.25">
      <c r="L282977" s="472"/>
      <c r="M282977" s="472"/>
    </row>
    <row r="282978" spans="12:13" x14ac:dyDescent="0.25">
      <c r="L282978" s="472"/>
      <c r="M282978" s="472"/>
    </row>
    <row r="282979" spans="12:13" x14ac:dyDescent="0.25">
      <c r="L282979" s="472"/>
      <c r="M282979" s="472"/>
    </row>
    <row r="283051" spans="12:13" x14ac:dyDescent="0.25">
      <c r="L283051" s="472"/>
      <c r="M283051" s="472"/>
    </row>
    <row r="283052" spans="12:13" x14ac:dyDescent="0.25">
      <c r="L283052" s="472"/>
      <c r="M283052" s="472"/>
    </row>
    <row r="283053" spans="12:13" x14ac:dyDescent="0.25">
      <c r="L283053" s="472"/>
      <c r="M283053" s="472"/>
    </row>
    <row r="283125" spans="12:13" x14ac:dyDescent="0.25">
      <c r="L283125" s="472"/>
      <c r="M283125" s="472"/>
    </row>
    <row r="283126" spans="12:13" x14ac:dyDescent="0.25">
      <c r="L283126" s="472"/>
      <c r="M283126" s="472"/>
    </row>
    <row r="283127" spans="12:13" x14ac:dyDescent="0.25">
      <c r="L283127" s="472"/>
      <c r="M283127" s="472"/>
    </row>
    <row r="283199" spans="12:13" x14ac:dyDescent="0.25">
      <c r="L283199" s="472"/>
      <c r="M283199" s="472"/>
    </row>
    <row r="283200" spans="12:13" x14ac:dyDescent="0.25">
      <c r="L283200" s="472"/>
      <c r="M283200" s="472"/>
    </row>
    <row r="283201" spans="12:13" x14ac:dyDescent="0.25">
      <c r="L283201" s="472"/>
      <c r="M283201" s="472"/>
    </row>
    <row r="283273" spans="12:13" x14ac:dyDescent="0.25">
      <c r="L283273" s="472"/>
      <c r="M283273" s="472"/>
    </row>
    <row r="283274" spans="12:13" x14ac:dyDescent="0.25">
      <c r="L283274" s="472"/>
      <c r="M283274" s="472"/>
    </row>
    <row r="283275" spans="12:13" x14ac:dyDescent="0.25">
      <c r="L283275" s="472"/>
      <c r="M283275" s="472"/>
    </row>
    <row r="283347" spans="12:13" x14ac:dyDescent="0.25">
      <c r="L283347" s="472"/>
      <c r="M283347" s="472"/>
    </row>
    <row r="283348" spans="12:13" x14ac:dyDescent="0.25">
      <c r="L283348" s="472"/>
      <c r="M283348" s="472"/>
    </row>
    <row r="283349" spans="12:13" x14ac:dyDescent="0.25">
      <c r="L283349" s="472"/>
      <c r="M283349" s="472"/>
    </row>
    <row r="283421" spans="12:13" x14ac:dyDescent="0.25">
      <c r="L283421" s="472"/>
      <c r="M283421" s="472"/>
    </row>
    <row r="283422" spans="12:13" x14ac:dyDescent="0.25">
      <c r="L283422" s="472"/>
      <c r="M283422" s="472"/>
    </row>
    <row r="283423" spans="12:13" x14ac:dyDescent="0.25">
      <c r="L283423" s="472"/>
      <c r="M283423" s="472"/>
    </row>
    <row r="283495" spans="12:13" x14ac:dyDescent="0.25">
      <c r="L283495" s="472"/>
      <c r="M283495" s="472"/>
    </row>
    <row r="283496" spans="12:13" x14ac:dyDescent="0.25">
      <c r="L283496" s="472"/>
      <c r="M283496" s="472"/>
    </row>
    <row r="283497" spans="12:13" x14ac:dyDescent="0.25">
      <c r="L283497" s="472"/>
      <c r="M283497" s="472"/>
    </row>
    <row r="283569" spans="12:13" x14ac:dyDescent="0.25">
      <c r="L283569" s="472"/>
      <c r="M283569" s="472"/>
    </row>
    <row r="283570" spans="12:13" x14ac:dyDescent="0.25">
      <c r="L283570" s="472"/>
      <c r="M283570" s="472"/>
    </row>
    <row r="283571" spans="12:13" x14ac:dyDescent="0.25">
      <c r="L283571" s="472"/>
      <c r="M283571" s="472"/>
    </row>
    <row r="283643" spans="12:13" x14ac:dyDescent="0.25">
      <c r="L283643" s="472"/>
      <c r="M283643" s="472"/>
    </row>
    <row r="283644" spans="12:13" x14ac:dyDescent="0.25">
      <c r="L283644" s="472"/>
      <c r="M283644" s="472"/>
    </row>
    <row r="283645" spans="12:13" x14ac:dyDescent="0.25">
      <c r="L283645" s="472"/>
      <c r="M283645" s="472"/>
    </row>
    <row r="283717" spans="12:13" x14ac:dyDescent="0.25">
      <c r="L283717" s="472"/>
      <c r="M283717" s="472"/>
    </row>
    <row r="283718" spans="12:13" x14ac:dyDescent="0.25">
      <c r="L283718" s="472"/>
      <c r="M283718" s="472"/>
    </row>
    <row r="283719" spans="12:13" x14ac:dyDescent="0.25">
      <c r="L283719" s="472"/>
      <c r="M283719" s="472"/>
    </row>
    <row r="283791" spans="12:13" x14ac:dyDescent="0.25">
      <c r="L283791" s="472"/>
      <c r="M283791" s="472"/>
    </row>
    <row r="283792" spans="12:13" x14ac:dyDescent="0.25">
      <c r="L283792" s="472"/>
      <c r="M283792" s="472"/>
    </row>
    <row r="283793" spans="12:13" x14ac:dyDescent="0.25">
      <c r="L283793" s="472"/>
      <c r="M283793" s="472"/>
    </row>
    <row r="283865" spans="12:13" x14ac:dyDescent="0.25">
      <c r="L283865" s="472"/>
      <c r="M283865" s="472"/>
    </row>
    <row r="283866" spans="12:13" x14ac:dyDescent="0.25">
      <c r="L283866" s="472"/>
      <c r="M283866" s="472"/>
    </row>
    <row r="283867" spans="12:13" x14ac:dyDescent="0.25">
      <c r="L283867" s="472"/>
      <c r="M283867" s="472"/>
    </row>
    <row r="283939" spans="12:13" x14ac:dyDescent="0.25">
      <c r="L283939" s="472"/>
      <c r="M283939" s="472"/>
    </row>
    <row r="283940" spans="12:13" x14ac:dyDescent="0.25">
      <c r="L283940" s="472"/>
      <c r="M283940" s="472"/>
    </row>
    <row r="283941" spans="12:13" x14ac:dyDescent="0.25">
      <c r="L283941" s="472"/>
      <c r="M283941" s="472"/>
    </row>
    <row r="284013" spans="12:13" x14ac:dyDescent="0.25">
      <c r="L284013" s="472"/>
      <c r="M284013" s="472"/>
    </row>
    <row r="284014" spans="12:13" x14ac:dyDescent="0.25">
      <c r="L284014" s="472"/>
      <c r="M284014" s="472"/>
    </row>
    <row r="284015" spans="12:13" x14ac:dyDescent="0.25">
      <c r="L284015" s="472"/>
      <c r="M284015" s="472"/>
    </row>
    <row r="284087" spans="12:13" x14ac:dyDescent="0.25">
      <c r="L284087" s="472"/>
      <c r="M284087" s="472"/>
    </row>
    <row r="284088" spans="12:13" x14ac:dyDescent="0.25">
      <c r="L284088" s="472"/>
      <c r="M284088" s="472"/>
    </row>
    <row r="284089" spans="12:13" x14ac:dyDescent="0.25">
      <c r="L284089" s="472"/>
      <c r="M284089" s="472"/>
    </row>
    <row r="284161" spans="12:13" x14ac:dyDescent="0.25">
      <c r="L284161" s="472"/>
      <c r="M284161" s="472"/>
    </row>
    <row r="284162" spans="12:13" x14ac:dyDescent="0.25">
      <c r="L284162" s="472"/>
      <c r="M284162" s="472"/>
    </row>
    <row r="284163" spans="12:13" x14ac:dyDescent="0.25">
      <c r="L284163" s="472"/>
      <c r="M284163" s="472"/>
    </row>
    <row r="284235" spans="12:13" x14ac:dyDescent="0.25">
      <c r="L284235" s="472"/>
      <c r="M284235" s="472"/>
    </row>
    <row r="284236" spans="12:13" x14ac:dyDescent="0.25">
      <c r="L284236" s="472"/>
      <c r="M284236" s="472"/>
    </row>
    <row r="284237" spans="12:13" x14ac:dyDescent="0.25">
      <c r="L284237" s="472"/>
      <c r="M284237" s="472"/>
    </row>
    <row r="284309" spans="12:13" x14ac:dyDescent="0.25">
      <c r="L284309" s="472"/>
      <c r="M284309" s="472"/>
    </row>
    <row r="284310" spans="12:13" x14ac:dyDescent="0.25">
      <c r="L284310" s="472"/>
      <c r="M284310" s="472"/>
    </row>
    <row r="284311" spans="12:13" x14ac:dyDescent="0.25">
      <c r="L284311" s="472"/>
      <c r="M284311" s="472"/>
    </row>
    <row r="284383" spans="12:13" x14ac:dyDescent="0.25">
      <c r="L284383" s="472"/>
      <c r="M284383" s="472"/>
    </row>
    <row r="284384" spans="12:13" x14ac:dyDescent="0.25">
      <c r="L284384" s="472"/>
      <c r="M284384" s="472"/>
    </row>
    <row r="284385" spans="12:13" x14ac:dyDescent="0.25">
      <c r="L284385" s="472"/>
      <c r="M284385" s="472"/>
    </row>
    <row r="284457" spans="12:13" x14ac:dyDescent="0.25">
      <c r="L284457" s="472"/>
      <c r="M284457" s="472"/>
    </row>
    <row r="284458" spans="12:13" x14ac:dyDescent="0.25">
      <c r="L284458" s="472"/>
      <c r="M284458" s="472"/>
    </row>
    <row r="284459" spans="12:13" x14ac:dyDescent="0.25">
      <c r="L284459" s="472"/>
      <c r="M284459" s="472"/>
    </row>
    <row r="284531" spans="12:13" x14ac:dyDescent="0.25">
      <c r="L284531" s="472"/>
      <c r="M284531" s="472"/>
    </row>
    <row r="284532" spans="12:13" x14ac:dyDescent="0.25">
      <c r="L284532" s="472"/>
      <c r="M284532" s="472"/>
    </row>
    <row r="284533" spans="12:13" x14ac:dyDescent="0.25">
      <c r="L284533" s="472"/>
      <c r="M284533" s="472"/>
    </row>
    <row r="284605" spans="12:13" x14ac:dyDescent="0.25">
      <c r="L284605" s="472"/>
      <c r="M284605" s="472"/>
    </row>
    <row r="284606" spans="12:13" x14ac:dyDescent="0.25">
      <c r="L284606" s="472"/>
      <c r="M284606" s="472"/>
    </row>
    <row r="284607" spans="12:13" x14ac:dyDescent="0.25">
      <c r="L284607" s="472"/>
      <c r="M284607" s="472"/>
    </row>
    <row r="284679" spans="12:13" x14ac:dyDescent="0.25">
      <c r="L284679" s="472"/>
      <c r="M284679" s="472"/>
    </row>
    <row r="284680" spans="12:13" x14ac:dyDescent="0.25">
      <c r="L284680" s="472"/>
      <c r="M284680" s="472"/>
    </row>
    <row r="284681" spans="12:13" x14ac:dyDescent="0.25">
      <c r="L284681" s="472"/>
      <c r="M284681" s="472"/>
    </row>
    <row r="284753" spans="12:13" x14ac:dyDescent="0.25">
      <c r="L284753" s="472"/>
      <c r="M284753" s="472"/>
    </row>
    <row r="284754" spans="12:13" x14ac:dyDescent="0.25">
      <c r="L284754" s="472"/>
      <c r="M284754" s="472"/>
    </row>
    <row r="284755" spans="12:13" x14ac:dyDescent="0.25">
      <c r="L284755" s="472"/>
      <c r="M284755" s="472"/>
    </row>
    <row r="284827" spans="12:13" x14ac:dyDescent="0.25">
      <c r="L284827" s="472"/>
      <c r="M284827" s="472"/>
    </row>
    <row r="284828" spans="12:13" x14ac:dyDescent="0.25">
      <c r="L284828" s="472"/>
      <c r="M284828" s="472"/>
    </row>
    <row r="284829" spans="12:13" x14ac:dyDescent="0.25">
      <c r="L284829" s="472"/>
      <c r="M284829" s="472"/>
    </row>
    <row r="284901" spans="12:13" x14ac:dyDescent="0.25">
      <c r="L284901" s="472"/>
      <c r="M284901" s="472"/>
    </row>
    <row r="284902" spans="12:13" x14ac:dyDescent="0.25">
      <c r="L284902" s="472"/>
      <c r="M284902" s="472"/>
    </row>
    <row r="284903" spans="12:13" x14ac:dyDescent="0.25">
      <c r="L284903" s="472"/>
      <c r="M284903" s="472"/>
    </row>
    <row r="284975" spans="12:13" x14ac:dyDescent="0.25">
      <c r="L284975" s="472"/>
      <c r="M284975" s="472"/>
    </row>
    <row r="284976" spans="12:13" x14ac:dyDescent="0.25">
      <c r="L284976" s="472"/>
      <c r="M284976" s="472"/>
    </row>
    <row r="284977" spans="12:13" x14ac:dyDescent="0.25">
      <c r="L284977" s="472"/>
      <c r="M284977" s="472"/>
    </row>
    <row r="285049" spans="12:13" x14ac:dyDescent="0.25">
      <c r="L285049" s="472"/>
      <c r="M285049" s="472"/>
    </row>
    <row r="285050" spans="12:13" x14ac:dyDescent="0.25">
      <c r="L285050" s="472"/>
      <c r="M285050" s="472"/>
    </row>
    <row r="285051" spans="12:13" x14ac:dyDescent="0.25">
      <c r="L285051" s="472"/>
      <c r="M285051" s="472"/>
    </row>
    <row r="285123" spans="12:13" x14ac:dyDescent="0.25">
      <c r="L285123" s="472"/>
      <c r="M285123" s="472"/>
    </row>
    <row r="285124" spans="12:13" x14ac:dyDescent="0.25">
      <c r="L285124" s="472"/>
      <c r="M285124" s="472"/>
    </row>
    <row r="285125" spans="12:13" x14ac:dyDescent="0.25">
      <c r="L285125" s="472"/>
      <c r="M285125" s="472"/>
    </row>
    <row r="285197" spans="12:13" x14ac:dyDescent="0.25">
      <c r="L285197" s="472"/>
      <c r="M285197" s="472"/>
    </row>
    <row r="285198" spans="12:13" x14ac:dyDescent="0.25">
      <c r="L285198" s="472"/>
      <c r="M285198" s="472"/>
    </row>
    <row r="285199" spans="12:13" x14ac:dyDescent="0.25">
      <c r="L285199" s="472"/>
      <c r="M285199" s="472"/>
    </row>
    <row r="285271" spans="12:13" x14ac:dyDescent="0.25">
      <c r="L285271" s="472"/>
      <c r="M285271" s="472"/>
    </row>
    <row r="285272" spans="12:13" x14ac:dyDescent="0.25">
      <c r="L285272" s="472"/>
      <c r="M285272" s="472"/>
    </row>
    <row r="285273" spans="12:13" x14ac:dyDescent="0.25">
      <c r="L285273" s="472"/>
      <c r="M285273" s="472"/>
    </row>
    <row r="285345" spans="12:13" x14ac:dyDescent="0.25">
      <c r="L285345" s="472"/>
      <c r="M285345" s="472"/>
    </row>
    <row r="285346" spans="12:13" x14ac:dyDescent="0.25">
      <c r="L285346" s="472"/>
      <c r="M285346" s="472"/>
    </row>
    <row r="285347" spans="12:13" x14ac:dyDescent="0.25">
      <c r="L285347" s="472"/>
      <c r="M285347" s="472"/>
    </row>
    <row r="285419" spans="12:13" x14ac:dyDescent="0.25">
      <c r="L285419" s="472"/>
      <c r="M285419" s="472"/>
    </row>
    <row r="285420" spans="12:13" x14ac:dyDescent="0.25">
      <c r="L285420" s="472"/>
      <c r="M285420" s="472"/>
    </row>
    <row r="285421" spans="12:13" x14ac:dyDescent="0.25">
      <c r="L285421" s="472"/>
      <c r="M285421" s="472"/>
    </row>
    <row r="285493" spans="12:13" x14ac:dyDescent="0.25">
      <c r="L285493" s="472"/>
      <c r="M285493" s="472"/>
    </row>
    <row r="285494" spans="12:13" x14ac:dyDescent="0.25">
      <c r="L285494" s="472"/>
      <c r="M285494" s="472"/>
    </row>
    <row r="285495" spans="12:13" x14ac:dyDescent="0.25">
      <c r="L285495" s="472"/>
      <c r="M285495" s="472"/>
    </row>
    <row r="285567" spans="12:13" x14ac:dyDescent="0.25">
      <c r="L285567" s="472"/>
      <c r="M285567" s="472"/>
    </row>
    <row r="285568" spans="12:13" x14ac:dyDescent="0.25">
      <c r="L285568" s="472"/>
      <c r="M285568" s="472"/>
    </row>
    <row r="285569" spans="12:13" x14ac:dyDescent="0.25">
      <c r="L285569" s="472"/>
      <c r="M285569" s="472"/>
    </row>
    <row r="285641" spans="12:13" x14ac:dyDescent="0.25">
      <c r="L285641" s="472"/>
      <c r="M285641" s="472"/>
    </row>
    <row r="285642" spans="12:13" x14ac:dyDescent="0.25">
      <c r="L285642" s="472"/>
      <c r="M285642" s="472"/>
    </row>
    <row r="285643" spans="12:13" x14ac:dyDescent="0.25">
      <c r="L285643" s="472"/>
      <c r="M285643" s="472"/>
    </row>
    <row r="285715" spans="12:13" x14ac:dyDescent="0.25">
      <c r="L285715" s="472"/>
      <c r="M285715" s="472"/>
    </row>
    <row r="285716" spans="12:13" x14ac:dyDescent="0.25">
      <c r="L285716" s="472"/>
      <c r="M285716" s="472"/>
    </row>
    <row r="285717" spans="12:13" x14ac:dyDescent="0.25">
      <c r="L285717" s="472"/>
      <c r="M285717" s="472"/>
    </row>
    <row r="285789" spans="12:13" x14ac:dyDescent="0.25">
      <c r="L285789" s="472"/>
      <c r="M285789" s="472"/>
    </row>
    <row r="285790" spans="12:13" x14ac:dyDescent="0.25">
      <c r="L285790" s="472"/>
      <c r="M285790" s="472"/>
    </row>
    <row r="285791" spans="12:13" x14ac:dyDescent="0.25">
      <c r="L285791" s="472"/>
      <c r="M285791" s="472"/>
    </row>
    <row r="285863" spans="12:13" x14ac:dyDescent="0.25">
      <c r="L285863" s="472"/>
      <c r="M285863" s="472"/>
    </row>
    <row r="285864" spans="12:13" x14ac:dyDescent="0.25">
      <c r="L285864" s="472"/>
      <c r="M285864" s="472"/>
    </row>
    <row r="285865" spans="12:13" x14ac:dyDescent="0.25">
      <c r="L285865" s="472"/>
      <c r="M285865" s="472"/>
    </row>
    <row r="285937" spans="12:13" x14ac:dyDescent="0.25">
      <c r="L285937" s="472"/>
      <c r="M285937" s="472"/>
    </row>
    <row r="285938" spans="12:13" x14ac:dyDescent="0.25">
      <c r="L285938" s="472"/>
      <c r="M285938" s="472"/>
    </row>
    <row r="285939" spans="12:13" x14ac:dyDescent="0.25">
      <c r="L285939" s="472"/>
      <c r="M285939" s="472"/>
    </row>
    <row r="286011" spans="12:13" x14ac:dyDescent="0.25">
      <c r="L286011" s="472"/>
      <c r="M286011" s="472"/>
    </row>
    <row r="286012" spans="12:13" x14ac:dyDescent="0.25">
      <c r="L286012" s="472"/>
      <c r="M286012" s="472"/>
    </row>
    <row r="286013" spans="12:13" x14ac:dyDescent="0.25">
      <c r="L286013" s="472"/>
      <c r="M286013" s="472"/>
    </row>
    <row r="286085" spans="12:13" x14ac:dyDescent="0.25">
      <c r="L286085" s="472"/>
      <c r="M286085" s="472"/>
    </row>
    <row r="286086" spans="12:13" x14ac:dyDescent="0.25">
      <c r="L286086" s="472"/>
      <c r="M286086" s="472"/>
    </row>
    <row r="286087" spans="12:13" x14ac:dyDescent="0.25">
      <c r="L286087" s="472"/>
      <c r="M286087" s="472"/>
    </row>
    <row r="286159" spans="12:13" x14ac:dyDescent="0.25">
      <c r="L286159" s="472"/>
      <c r="M286159" s="472"/>
    </row>
    <row r="286160" spans="12:13" x14ac:dyDescent="0.25">
      <c r="L286160" s="472"/>
      <c r="M286160" s="472"/>
    </row>
    <row r="286161" spans="12:13" x14ac:dyDescent="0.25">
      <c r="L286161" s="472"/>
      <c r="M286161" s="472"/>
    </row>
    <row r="286233" spans="12:13" x14ac:dyDescent="0.25">
      <c r="L286233" s="472"/>
      <c r="M286233" s="472"/>
    </row>
    <row r="286234" spans="12:13" x14ac:dyDescent="0.25">
      <c r="L286234" s="472"/>
      <c r="M286234" s="472"/>
    </row>
    <row r="286235" spans="12:13" x14ac:dyDescent="0.25">
      <c r="L286235" s="472"/>
      <c r="M286235" s="472"/>
    </row>
    <row r="286307" spans="12:13" x14ac:dyDescent="0.25">
      <c r="L286307" s="472"/>
      <c r="M286307" s="472"/>
    </row>
    <row r="286308" spans="12:13" x14ac:dyDescent="0.25">
      <c r="L286308" s="472"/>
      <c r="M286308" s="472"/>
    </row>
    <row r="286309" spans="12:13" x14ac:dyDescent="0.25">
      <c r="L286309" s="472"/>
      <c r="M286309" s="472"/>
    </row>
    <row r="286381" spans="12:13" x14ac:dyDescent="0.25">
      <c r="L286381" s="472"/>
      <c r="M286381" s="472"/>
    </row>
    <row r="286382" spans="12:13" x14ac:dyDescent="0.25">
      <c r="L286382" s="472"/>
      <c r="M286382" s="472"/>
    </row>
    <row r="286383" spans="12:13" x14ac:dyDescent="0.25">
      <c r="L286383" s="472"/>
      <c r="M286383" s="472"/>
    </row>
    <row r="286455" spans="12:13" x14ac:dyDescent="0.25">
      <c r="L286455" s="472"/>
      <c r="M286455" s="472"/>
    </row>
    <row r="286456" spans="12:13" x14ac:dyDescent="0.25">
      <c r="L286456" s="472"/>
      <c r="M286456" s="472"/>
    </row>
    <row r="286457" spans="12:13" x14ac:dyDescent="0.25">
      <c r="L286457" s="472"/>
      <c r="M286457" s="472"/>
    </row>
    <row r="286529" spans="12:13" x14ac:dyDescent="0.25">
      <c r="L286529" s="472"/>
      <c r="M286529" s="472"/>
    </row>
    <row r="286530" spans="12:13" x14ac:dyDescent="0.25">
      <c r="L286530" s="472"/>
      <c r="M286530" s="472"/>
    </row>
    <row r="286531" spans="12:13" x14ac:dyDescent="0.25">
      <c r="L286531" s="472"/>
      <c r="M286531" s="472"/>
    </row>
    <row r="286603" spans="12:13" x14ac:dyDescent="0.25">
      <c r="L286603" s="472"/>
      <c r="M286603" s="472"/>
    </row>
    <row r="286604" spans="12:13" x14ac:dyDescent="0.25">
      <c r="L286604" s="472"/>
      <c r="M286604" s="472"/>
    </row>
    <row r="286605" spans="12:13" x14ac:dyDescent="0.25">
      <c r="L286605" s="472"/>
      <c r="M286605" s="472"/>
    </row>
    <row r="286677" spans="12:13" x14ac:dyDescent="0.25">
      <c r="L286677" s="472"/>
      <c r="M286677" s="472"/>
    </row>
    <row r="286678" spans="12:13" x14ac:dyDescent="0.25">
      <c r="L286678" s="472"/>
      <c r="M286678" s="472"/>
    </row>
    <row r="286679" spans="12:13" x14ac:dyDescent="0.25">
      <c r="L286679" s="472"/>
      <c r="M286679" s="472"/>
    </row>
    <row r="286751" spans="12:13" x14ac:dyDescent="0.25">
      <c r="L286751" s="472"/>
      <c r="M286751" s="472"/>
    </row>
    <row r="286752" spans="12:13" x14ac:dyDescent="0.25">
      <c r="L286752" s="472"/>
      <c r="M286752" s="472"/>
    </row>
    <row r="286753" spans="12:13" x14ac:dyDescent="0.25">
      <c r="L286753" s="472"/>
      <c r="M286753" s="472"/>
    </row>
    <row r="286825" spans="12:13" x14ac:dyDescent="0.25">
      <c r="L286825" s="472"/>
      <c r="M286825" s="472"/>
    </row>
    <row r="286826" spans="12:13" x14ac:dyDescent="0.25">
      <c r="L286826" s="472"/>
      <c r="M286826" s="472"/>
    </row>
    <row r="286827" spans="12:13" x14ac:dyDescent="0.25">
      <c r="L286827" s="472"/>
      <c r="M286827" s="472"/>
    </row>
    <row r="286899" spans="12:13" x14ac:dyDescent="0.25">
      <c r="L286899" s="472"/>
      <c r="M286899" s="472"/>
    </row>
    <row r="286900" spans="12:13" x14ac:dyDescent="0.25">
      <c r="L286900" s="472"/>
      <c r="M286900" s="472"/>
    </row>
    <row r="286901" spans="12:13" x14ac:dyDescent="0.25">
      <c r="L286901" s="472"/>
      <c r="M286901" s="472"/>
    </row>
    <row r="286973" spans="12:13" x14ac:dyDescent="0.25">
      <c r="L286973" s="472"/>
      <c r="M286973" s="472"/>
    </row>
    <row r="286974" spans="12:13" x14ac:dyDescent="0.25">
      <c r="L286974" s="472"/>
      <c r="M286974" s="472"/>
    </row>
    <row r="286975" spans="12:13" x14ac:dyDescent="0.25">
      <c r="L286975" s="472"/>
      <c r="M286975" s="472"/>
    </row>
    <row r="287047" spans="12:13" x14ac:dyDescent="0.25">
      <c r="L287047" s="472"/>
      <c r="M287047" s="472"/>
    </row>
    <row r="287048" spans="12:13" x14ac:dyDescent="0.25">
      <c r="L287048" s="472"/>
      <c r="M287048" s="472"/>
    </row>
    <row r="287049" spans="12:13" x14ac:dyDescent="0.25">
      <c r="L287049" s="472"/>
      <c r="M287049" s="472"/>
    </row>
    <row r="287121" spans="12:13" x14ac:dyDescent="0.25">
      <c r="L287121" s="472"/>
      <c r="M287121" s="472"/>
    </row>
    <row r="287122" spans="12:13" x14ac:dyDescent="0.25">
      <c r="L287122" s="472"/>
      <c r="M287122" s="472"/>
    </row>
    <row r="287123" spans="12:13" x14ac:dyDescent="0.25">
      <c r="L287123" s="472"/>
      <c r="M287123" s="472"/>
    </row>
    <row r="287195" spans="12:13" x14ac:dyDescent="0.25">
      <c r="L287195" s="472"/>
      <c r="M287195" s="472"/>
    </row>
    <row r="287196" spans="12:13" x14ac:dyDescent="0.25">
      <c r="L287196" s="472"/>
      <c r="M287196" s="472"/>
    </row>
    <row r="287197" spans="12:13" x14ac:dyDescent="0.25">
      <c r="L287197" s="472"/>
      <c r="M287197" s="472"/>
    </row>
    <row r="287269" spans="12:13" x14ac:dyDescent="0.25">
      <c r="L287269" s="472"/>
      <c r="M287269" s="472"/>
    </row>
    <row r="287270" spans="12:13" x14ac:dyDescent="0.25">
      <c r="L287270" s="472"/>
      <c r="M287270" s="472"/>
    </row>
    <row r="287271" spans="12:13" x14ac:dyDescent="0.25">
      <c r="L287271" s="472"/>
      <c r="M287271" s="472"/>
    </row>
    <row r="287343" spans="12:13" x14ac:dyDescent="0.25">
      <c r="L287343" s="472"/>
      <c r="M287343" s="472"/>
    </row>
    <row r="287344" spans="12:13" x14ac:dyDescent="0.25">
      <c r="L287344" s="472"/>
      <c r="M287344" s="472"/>
    </row>
    <row r="287345" spans="12:13" x14ac:dyDescent="0.25">
      <c r="L287345" s="472"/>
      <c r="M287345" s="472"/>
    </row>
    <row r="287417" spans="12:13" x14ac:dyDescent="0.25">
      <c r="L287417" s="472"/>
      <c r="M287417" s="472"/>
    </row>
    <row r="287418" spans="12:13" x14ac:dyDescent="0.25">
      <c r="L287418" s="472"/>
      <c r="M287418" s="472"/>
    </row>
    <row r="287419" spans="12:13" x14ac:dyDescent="0.25">
      <c r="L287419" s="472"/>
      <c r="M287419" s="472"/>
    </row>
    <row r="287491" spans="12:13" x14ac:dyDescent="0.25">
      <c r="L287491" s="472"/>
      <c r="M287491" s="472"/>
    </row>
    <row r="287492" spans="12:13" x14ac:dyDescent="0.25">
      <c r="L287492" s="472"/>
      <c r="M287492" s="472"/>
    </row>
    <row r="287493" spans="12:13" x14ac:dyDescent="0.25">
      <c r="L287493" s="472"/>
      <c r="M287493" s="472"/>
    </row>
    <row r="287565" spans="12:13" x14ac:dyDescent="0.25">
      <c r="L287565" s="472"/>
      <c r="M287565" s="472"/>
    </row>
    <row r="287566" spans="12:13" x14ac:dyDescent="0.25">
      <c r="L287566" s="472"/>
      <c r="M287566" s="472"/>
    </row>
    <row r="287567" spans="12:13" x14ac:dyDescent="0.25">
      <c r="L287567" s="472"/>
      <c r="M287567" s="472"/>
    </row>
    <row r="287639" spans="12:13" x14ac:dyDescent="0.25">
      <c r="L287639" s="472"/>
      <c r="M287639" s="472"/>
    </row>
    <row r="287640" spans="12:13" x14ac:dyDescent="0.25">
      <c r="L287640" s="472"/>
      <c r="M287640" s="472"/>
    </row>
    <row r="287641" spans="12:13" x14ac:dyDescent="0.25">
      <c r="L287641" s="472"/>
      <c r="M287641" s="472"/>
    </row>
    <row r="287713" spans="12:13" x14ac:dyDescent="0.25">
      <c r="L287713" s="472"/>
      <c r="M287713" s="472"/>
    </row>
    <row r="287714" spans="12:13" x14ac:dyDescent="0.25">
      <c r="L287714" s="472"/>
      <c r="M287714" s="472"/>
    </row>
    <row r="287715" spans="12:13" x14ac:dyDescent="0.25">
      <c r="L287715" s="472"/>
      <c r="M287715" s="472"/>
    </row>
    <row r="287787" spans="12:13" x14ac:dyDescent="0.25">
      <c r="L287787" s="472"/>
      <c r="M287787" s="472"/>
    </row>
    <row r="287788" spans="12:13" x14ac:dyDescent="0.25">
      <c r="L287788" s="472"/>
      <c r="M287788" s="472"/>
    </row>
    <row r="287789" spans="12:13" x14ac:dyDescent="0.25">
      <c r="L287789" s="472"/>
      <c r="M287789" s="472"/>
    </row>
    <row r="287861" spans="12:13" x14ac:dyDescent="0.25">
      <c r="L287861" s="472"/>
      <c r="M287861" s="472"/>
    </row>
    <row r="287862" spans="12:13" x14ac:dyDescent="0.25">
      <c r="L287862" s="472"/>
      <c r="M287862" s="472"/>
    </row>
    <row r="287863" spans="12:13" x14ac:dyDescent="0.25">
      <c r="L287863" s="472"/>
      <c r="M287863" s="472"/>
    </row>
    <row r="287935" spans="12:13" x14ac:dyDescent="0.25">
      <c r="L287935" s="472"/>
      <c r="M287935" s="472"/>
    </row>
    <row r="287936" spans="12:13" x14ac:dyDescent="0.25">
      <c r="L287936" s="472"/>
      <c r="M287936" s="472"/>
    </row>
    <row r="287937" spans="12:13" x14ac:dyDescent="0.25">
      <c r="L287937" s="472"/>
      <c r="M287937" s="472"/>
    </row>
    <row r="288009" spans="12:13" x14ac:dyDescent="0.25">
      <c r="L288009" s="472"/>
      <c r="M288009" s="472"/>
    </row>
    <row r="288010" spans="12:13" x14ac:dyDescent="0.25">
      <c r="L288010" s="472"/>
      <c r="M288010" s="472"/>
    </row>
    <row r="288011" spans="12:13" x14ac:dyDescent="0.25">
      <c r="L288011" s="472"/>
      <c r="M288011" s="472"/>
    </row>
    <row r="288083" spans="12:13" x14ac:dyDescent="0.25">
      <c r="L288083" s="472"/>
      <c r="M288083" s="472"/>
    </row>
    <row r="288084" spans="12:13" x14ac:dyDescent="0.25">
      <c r="L288084" s="472"/>
      <c r="M288084" s="472"/>
    </row>
    <row r="288085" spans="12:13" x14ac:dyDescent="0.25">
      <c r="L288085" s="472"/>
      <c r="M288085" s="472"/>
    </row>
    <row r="288157" spans="12:13" x14ac:dyDescent="0.25">
      <c r="L288157" s="472"/>
      <c r="M288157" s="472"/>
    </row>
    <row r="288158" spans="12:13" x14ac:dyDescent="0.25">
      <c r="L288158" s="472"/>
      <c r="M288158" s="472"/>
    </row>
    <row r="288159" spans="12:13" x14ac:dyDescent="0.25">
      <c r="L288159" s="472"/>
      <c r="M288159" s="472"/>
    </row>
    <row r="288231" spans="12:13" x14ac:dyDescent="0.25">
      <c r="L288231" s="472"/>
      <c r="M288231" s="472"/>
    </row>
    <row r="288232" spans="12:13" x14ac:dyDescent="0.25">
      <c r="L288232" s="472"/>
      <c r="M288232" s="472"/>
    </row>
    <row r="288233" spans="12:13" x14ac:dyDescent="0.25">
      <c r="L288233" s="472"/>
      <c r="M288233" s="472"/>
    </row>
    <row r="288305" spans="12:13" x14ac:dyDescent="0.25">
      <c r="L288305" s="472"/>
      <c r="M288305" s="472"/>
    </row>
    <row r="288306" spans="12:13" x14ac:dyDescent="0.25">
      <c r="L288306" s="472"/>
      <c r="M288306" s="472"/>
    </row>
    <row r="288307" spans="12:13" x14ac:dyDescent="0.25">
      <c r="L288307" s="472"/>
      <c r="M288307" s="472"/>
    </row>
    <row r="288379" spans="12:13" x14ac:dyDescent="0.25">
      <c r="L288379" s="472"/>
      <c r="M288379" s="472"/>
    </row>
    <row r="288380" spans="12:13" x14ac:dyDescent="0.25">
      <c r="L288380" s="472"/>
      <c r="M288380" s="472"/>
    </row>
    <row r="288381" spans="12:13" x14ac:dyDescent="0.25">
      <c r="L288381" s="472"/>
      <c r="M288381" s="472"/>
    </row>
    <row r="288453" spans="12:13" x14ac:dyDescent="0.25">
      <c r="L288453" s="472"/>
      <c r="M288453" s="472"/>
    </row>
    <row r="288454" spans="12:13" x14ac:dyDescent="0.25">
      <c r="L288454" s="472"/>
      <c r="M288454" s="472"/>
    </row>
    <row r="288455" spans="12:13" x14ac:dyDescent="0.25">
      <c r="L288455" s="472"/>
      <c r="M288455" s="472"/>
    </row>
    <row r="288527" spans="12:13" x14ac:dyDescent="0.25">
      <c r="L288527" s="472"/>
      <c r="M288527" s="472"/>
    </row>
    <row r="288528" spans="12:13" x14ac:dyDescent="0.25">
      <c r="L288528" s="472"/>
      <c r="M288528" s="472"/>
    </row>
    <row r="288529" spans="12:13" x14ac:dyDescent="0.25">
      <c r="L288529" s="472"/>
      <c r="M288529" s="472"/>
    </row>
    <row r="288601" spans="12:13" x14ac:dyDescent="0.25">
      <c r="L288601" s="472"/>
      <c r="M288601" s="472"/>
    </row>
    <row r="288602" spans="12:13" x14ac:dyDescent="0.25">
      <c r="L288602" s="472"/>
      <c r="M288602" s="472"/>
    </row>
    <row r="288603" spans="12:13" x14ac:dyDescent="0.25">
      <c r="L288603" s="472"/>
      <c r="M288603" s="472"/>
    </row>
    <row r="288675" spans="12:13" x14ac:dyDescent="0.25">
      <c r="L288675" s="472"/>
      <c r="M288675" s="472"/>
    </row>
    <row r="288676" spans="12:13" x14ac:dyDescent="0.25">
      <c r="L288676" s="472"/>
      <c r="M288676" s="472"/>
    </row>
    <row r="288677" spans="12:13" x14ac:dyDescent="0.25">
      <c r="L288677" s="472"/>
      <c r="M288677" s="472"/>
    </row>
    <row r="288749" spans="12:13" x14ac:dyDescent="0.25">
      <c r="L288749" s="472"/>
      <c r="M288749" s="472"/>
    </row>
    <row r="288750" spans="12:13" x14ac:dyDescent="0.25">
      <c r="L288750" s="472"/>
      <c r="M288750" s="472"/>
    </row>
    <row r="288751" spans="12:13" x14ac:dyDescent="0.25">
      <c r="L288751" s="472"/>
      <c r="M288751" s="472"/>
    </row>
    <row r="288823" spans="12:13" x14ac:dyDescent="0.25">
      <c r="L288823" s="472"/>
      <c r="M288823" s="472"/>
    </row>
    <row r="288824" spans="12:13" x14ac:dyDescent="0.25">
      <c r="L288824" s="472"/>
      <c r="M288824" s="472"/>
    </row>
    <row r="288825" spans="12:13" x14ac:dyDescent="0.25">
      <c r="L288825" s="472"/>
      <c r="M288825" s="472"/>
    </row>
    <row r="288897" spans="12:13" x14ac:dyDescent="0.25">
      <c r="L288897" s="472"/>
      <c r="M288897" s="472"/>
    </row>
    <row r="288898" spans="12:13" x14ac:dyDescent="0.25">
      <c r="L288898" s="472"/>
      <c r="M288898" s="472"/>
    </row>
    <row r="288899" spans="12:13" x14ac:dyDescent="0.25">
      <c r="L288899" s="472"/>
      <c r="M288899" s="472"/>
    </row>
    <row r="288971" spans="12:13" x14ac:dyDescent="0.25">
      <c r="L288971" s="472"/>
      <c r="M288971" s="472"/>
    </row>
    <row r="288972" spans="12:13" x14ac:dyDescent="0.25">
      <c r="L288972" s="472"/>
      <c r="M288972" s="472"/>
    </row>
    <row r="288973" spans="12:13" x14ac:dyDescent="0.25">
      <c r="L288973" s="472"/>
      <c r="M288973" s="472"/>
    </row>
    <row r="289045" spans="12:13" x14ac:dyDescent="0.25">
      <c r="L289045" s="472"/>
      <c r="M289045" s="472"/>
    </row>
    <row r="289046" spans="12:13" x14ac:dyDescent="0.25">
      <c r="L289046" s="472"/>
      <c r="M289046" s="472"/>
    </row>
    <row r="289047" spans="12:13" x14ac:dyDescent="0.25">
      <c r="L289047" s="472"/>
      <c r="M289047" s="472"/>
    </row>
    <row r="289119" spans="12:13" x14ac:dyDescent="0.25">
      <c r="L289119" s="472"/>
      <c r="M289119" s="472"/>
    </row>
    <row r="289120" spans="12:13" x14ac:dyDescent="0.25">
      <c r="L289120" s="472"/>
      <c r="M289120" s="472"/>
    </row>
    <row r="289121" spans="12:13" x14ac:dyDescent="0.25">
      <c r="L289121" s="472"/>
      <c r="M289121" s="472"/>
    </row>
    <row r="289193" spans="12:13" x14ac:dyDescent="0.25">
      <c r="L289193" s="472"/>
      <c r="M289193" s="472"/>
    </row>
    <row r="289194" spans="12:13" x14ac:dyDescent="0.25">
      <c r="L289194" s="472"/>
      <c r="M289194" s="472"/>
    </row>
    <row r="289195" spans="12:13" x14ac:dyDescent="0.25">
      <c r="L289195" s="472"/>
      <c r="M289195" s="472"/>
    </row>
    <row r="289267" spans="12:13" x14ac:dyDescent="0.25">
      <c r="L289267" s="472"/>
      <c r="M289267" s="472"/>
    </row>
    <row r="289268" spans="12:13" x14ac:dyDescent="0.25">
      <c r="L289268" s="472"/>
      <c r="M289268" s="472"/>
    </row>
    <row r="289269" spans="12:13" x14ac:dyDescent="0.25">
      <c r="L289269" s="472"/>
      <c r="M289269" s="472"/>
    </row>
    <row r="289341" spans="12:13" x14ac:dyDescent="0.25">
      <c r="L289341" s="472"/>
      <c r="M289341" s="472"/>
    </row>
    <row r="289342" spans="12:13" x14ac:dyDescent="0.25">
      <c r="L289342" s="472"/>
      <c r="M289342" s="472"/>
    </row>
    <row r="289343" spans="12:13" x14ac:dyDescent="0.25">
      <c r="L289343" s="472"/>
      <c r="M289343" s="472"/>
    </row>
    <row r="289415" spans="12:13" x14ac:dyDescent="0.25">
      <c r="L289415" s="472"/>
      <c r="M289415" s="472"/>
    </row>
    <row r="289416" spans="12:13" x14ac:dyDescent="0.25">
      <c r="L289416" s="472"/>
      <c r="M289416" s="472"/>
    </row>
    <row r="289417" spans="12:13" x14ac:dyDescent="0.25">
      <c r="L289417" s="472"/>
      <c r="M289417" s="472"/>
    </row>
    <row r="289489" spans="12:13" x14ac:dyDescent="0.25">
      <c r="L289489" s="472"/>
      <c r="M289489" s="472"/>
    </row>
    <row r="289490" spans="12:13" x14ac:dyDescent="0.25">
      <c r="L289490" s="472"/>
      <c r="M289490" s="472"/>
    </row>
    <row r="289491" spans="12:13" x14ac:dyDescent="0.25">
      <c r="L289491" s="472"/>
      <c r="M289491" s="472"/>
    </row>
    <row r="289563" spans="12:13" x14ac:dyDescent="0.25">
      <c r="L289563" s="472"/>
      <c r="M289563" s="472"/>
    </row>
    <row r="289564" spans="12:13" x14ac:dyDescent="0.25">
      <c r="L289564" s="472"/>
      <c r="M289564" s="472"/>
    </row>
    <row r="289565" spans="12:13" x14ac:dyDescent="0.25">
      <c r="L289565" s="472"/>
      <c r="M289565" s="472"/>
    </row>
    <row r="289637" spans="12:13" x14ac:dyDescent="0.25">
      <c r="L289637" s="472"/>
      <c r="M289637" s="472"/>
    </row>
    <row r="289638" spans="12:13" x14ac:dyDescent="0.25">
      <c r="L289638" s="472"/>
      <c r="M289638" s="472"/>
    </row>
    <row r="289639" spans="12:13" x14ac:dyDescent="0.25">
      <c r="L289639" s="472"/>
      <c r="M289639" s="472"/>
    </row>
    <row r="289711" spans="12:13" x14ac:dyDescent="0.25">
      <c r="L289711" s="472"/>
      <c r="M289711" s="472"/>
    </row>
    <row r="289712" spans="12:13" x14ac:dyDescent="0.25">
      <c r="L289712" s="472"/>
      <c r="M289712" s="472"/>
    </row>
    <row r="289713" spans="12:13" x14ac:dyDescent="0.25">
      <c r="L289713" s="472"/>
      <c r="M289713" s="472"/>
    </row>
    <row r="289785" spans="12:13" x14ac:dyDescent="0.25">
      <c r="L289785" s="472"/>
      <c r="M289785" s="472"/>
    </row>
    <row r="289786" spans="12:13" x14ac:dyDescent="0.25">
      <c r="L289786" s="472"/>
      <c r="M289786" s="472"/>
    </row>
    <row r="289787" spans="12:13" x14ac:dyDescent="0.25">
      <c r="L289787" s="472"/>
      <c r="M289787" s="472"/>
    </row>
    <row r="289859" spans="12:13" x14ac:dyDescent="0.25">
      <c r="L289859" s="472"/>
      <c r="M289859" s="472"/>
    </row>
    <row r="289860" spans="12:13" x14ac:dyDescent="0.25">
      <c r="L289860" s="472"/>
      <c r="M289860" s="472"/>
    </row>
    <row r="289861" spans="12:13" x14ac:dyDescent="0.25">
      <c r="L289861" s="472"/>
      <c r="M289861" s="472"/>
    </row>
    <row r="289933" spans="12:13" x14ac:dyDescent="0.25">
      <c r="L289933" s="472"/>
      <c r="M289933" s="472"/>
    </row>
    <row r="289934" spans="12:13" x14ac:dyDescent="0.25">
      <c r="L289934" s="472"/>
      <c r="M289934" s="472"/>
    </row>
    <row r="289935" spans="12:13" x14ac:dyDescent="0.25">
      <c r="L289935" s="472"/>
      <c r="M289935" s="472"/>
    </row>
    <row r="290007" spans="12:13" x14ac:dyDescent="0.25">
      <c r="L290007" s="472"/>
      <c r="M290007" s="472"/>
    </row>
    <row r="290008" spans="12:13" x14ac:dyDescent="0.25">
      <c r="L290008" s="472"/>
      <c r="M290008" s="472"/>
    </row>
    <row r="290009" spans="12:13" x14ac:dyDescent="0.25">
      <c r="L290009" s="472"/>
      <c r="M290009" s="472"/>
    </row>
    <row r="290081" spans="12:13" x14ac:dyDescent="0.25">
      <c r="L290081" s="472"/>
      <c r="M290081" s="472"/>
    </row>
    <row r="290082" spans="12:13" x14ac:dyDescent="0.25">
      <c r="L290082" s="472"/>
      <c r="M290082" s="472"/>
    </row>
    <row r="290083" spans="12:13" x14ac:dyDescent="0.25">
      <c r="L290083" s="472"/>
      <c r="M290083" s="472"/>
    </row>
    <row r="290155" spans="12:13" x14ac:dyDescent="0.25">
      <c r="L290155" s="472"/>
      <c r="M290155" s="472"/>
    </row>
    <row r="290156" spans="12:13" x14ac:dyDescent="0.25">
      <c r="L290156" s="472"/>
      <c r="M290156" s="472"/>
    </row>
    <row r="290157" spans="12:13" x14ac:dyDescent="0.25">
      <c r="L290157" s="472"/>
      <c r="M290157" s="472"/>
    </row>
    <row r="290229" spans="12:13" x14ac:dyDescent="0.25">
      <c r="L290229" s="472"/>
      <c r="M290229" s="472"/>
    </row>
    <row r="290230" spans="12:13" x14ac:dyDescent="0.25">
      <c r="L290230" s="472"/>
      <c r="M290230" s="472"/>
    </row>
    <row r="290231" spans="12:13" x14ac:dyDescent="0.25">
      <c r="L290231" s="472"/>
      <c r="M290231" s="472"/>
    </row>
    <row r="290303" spans="12:13" x14ac:dyDescent="0.25">
      <c r="L290303" s="472"/>
      <c r="M290303" s="472"/>
    </row>
    <row r="290304" spans="12:13" x14ac:dyDescent="0.25">
      <c r="L290304" s="472"/>
      <c r="M290304" s="472"/>
    </row>
    <row r="290305" spans="12:13" x14ac:dyDescent="0.25">
      <c r="L290305" s="472"/>
      <c r="M290305" s="472"/>
    </row>
    <row r="290377" spans="12:13" x14ac:dyDescent="0.25">
      <c r="L290377" s="472"/>
      <c r="M290377" s="472"/>
    </row>
    <row r="290378" spans="12:13" x14ac:dyDescent="0.25">
      <c r="L290378" s="472"/>
      <c r="M290378" s="472"/>
    </row>
    <row r="290379" spans="12:13" x14ac:dyDescent="0.25">
      <c r="L290379" s="472"/>
      <c r="M290379" s="472"/>
    </row>
    <row r="290451" spans="12:13" x14ac:dyDescent="0.25">
      <c r="L290451" s="472"/>
      <c r="M290451" s="472"/>
    </row>
    <row r="290452" spans="12:13" x14ac:dyDescent="0.25">
      <c r="L290452" s="472"/>
      <c r="M290452" s="472"/>
    </row>
    <row r="290453" spans="12:13" x14ac:dyDescent="0.25">
      <c r="L290453" s="472"/>
      <c r="M290453" s="472"/>
    </row>
    <row r="290525" spans="12:13" x14ac:dyDescent="0.25">
      <c r="L290525" s="472"/>
      <c r="M290525" s="472"/>
    </row>
    <row r="290526" spans="12:13" x14ac:dyDescent="0.25">
      <c r="L290526" s="472"/>
      <c r="M290526" s="472"/>
    </row>
    <row r="290527" spans="12:13" x14ac:dyDescent="0.25">
      <c r="L290527" s="472"/>
      <c r="M290527" s="472"/>
    </row>
    <row r="290599" spans="12:13" x14ac:dyDescent="0.25">
      <c r="L290599" s="472"/>
      <c r="M290599" s="472"/>
    </row>
    <row r="290600" spans="12:13" x14ac:dyDescent="0.25">
      <c r="L290600" s="472"/>
      <c r="M290600" s="472"/>
    </row>
    <row r="290601" spans="12:13" x14ac:dyDescent="0.25">
      <c r="L290601" s="472"/>
      <c r="M290601" s="472"/>
    </row>
    <row r="290673" spans="12:13" x14ac:dyDescent="0.25">
      <c r="L290673" s="472"/>
      <c r="M290673" s="472"/>
    </row>
    <row r="290674" spans="12:13" x14ac:dyDescent="0.25">
      <c r="L290674" s="472"/>
      <c r="M290674" s="472"/>
    </row>
    <row r="290675" spans="12:13" x14ac:dyDescent="0.25">
      <c r="L290675" s="472"/>
      <c r="M290675" s="472"/>
    </row>
    <row r="290747" spans="12:13" x14ac:dyDescent="0.25">
      <c r="L290747" s="472"/>
      <c r="M290747" s="472"/>
    </row>
    <row r="290748" spans="12:13" x14ac:dyDescent="0.25">
      <c r="L290748" s="472"/>
      <c r="M290748" s="472"/>
    </row>
    <row r="290749" spans="12:13" x14ac:dyDescent="0.25">
      <c r="L290749" s="472"/>
      <c r="M290749" s="472"/>
    </row>
    <row r="290821" spans="12:13" x14ac:dyDescent="0.25">
      <c r="L290821" s="472"/>
      <c r="M290821" s="472"/>
    </row>
    <row r="290822" spans="12:13" x14ac:dyDescent="0.25">
      <c r="L290822" s="472"/>
      <c r="M290822" s="472"/>
    </row>
    <row r="290823" spans="12:13" x14ac:dyDescent="0.25">
      <c r="L290823" s="472"/>
      <c r="M290823" s="472"/>
    </row>
    <row r="290895" spans="12:13" x14ac:dyDescent="0.25">
      <c r="L290895" s="472"/>
      <c r="M290895" s="472"/>
    </row>
    <row r="290896" spans="12:13" x14ac:dyDescent="0.25">
      <c r="L290896" s="472"/>
      <c r="M290896" s="472"/>
    </row>
    <row r="290897" spans="12:13" x14ac:dyDescent="0.25">
      <c r="L290897" s="472"/>
      <c r="M290897" s="472"/>
    </row>
    <row r="290969" spans="12:13" x14ac:dyDescent="0.25">
      <c r="L290969" s="472"/>
      <c r="M290969" s="472"/>
    </row>
    <row r="290970" spans="12:13" x14ac:dyDescent="0.25">
      <c r="L290970" s="472"/>
      <c r="M290970" s="472"/>
    </row>
    <row r="290971" spans="12:13" x14ac:dyDescent="0.25">
      <c r="L290971" s="472"/>
      <c r="M290971" s="472"/>
    </row>
    <row r="291043" spans="12:13" x14ac:dyDescent="0.25">
      <c r="L291043" s="472"/>
      <c r="M291043" s="472"/>
    </row>
    <row r="291044" spans="12:13" x14ac:dyDescent="0.25">
      <c r="L291044" s="472"/>
      <c r="M291044" s="472"/>
    </row>
    <row r="291045" spans="12:13" x14ac:dyDescent="0.25">
      <c r="L291045" s="472"/>
      <c r="M291045" s="472"/>
    </row>
    <row r="291117" spans="12:13" x14ac:dyDescent="0.25">
      <c r="L291117" s="472"/>
      <c r="M291117" s="472"/>
    </row>
    <row r="291118" spans="12:13" x14ac:dyDescent="0.25">
      <c r="L291118" s="472"/>
      <c r="M291118" s="472"/>
    </row>
    <row r="291119" spans="12:13" x14ac:dyDescent="0.25">
      <c r="L291119" s="472"/>
      <c r="M291119" s="472"/>
    </row>
    <row r="291191" spans="12:13" x14ac:dyDescent="0.25">
      <c r="L291191" s="472"/>
      <c r="M291191" s="472"/>
    </row>
    <row r="291192" spans="12:13" x14ac:dyDescent="0.25">
      <c r="L291192" s="472"/>
      <c r="M291192" s="472"/>
    </row>
    <row r="291193" spans="12:13" x14ac:dyDescent="0.25">
      <c r="L291193" s="472"/>
      <c r="M291193" s="472"/>
    </row>
    <row r="291265" spans="12:13" x14ac:dyDescent="0.25">
      <c r="L291265" s="472"/>
      <c r="M291265" s="472"/>
    </row>
    <row r="291266" spans="12:13" x14ac:dyDescent="0.25">
      <c r="L291266" s="472"/>
      <c r="M291266" s="472"/>
    </row>
    <row r="291267" spans="12:13" x14ac:dyDescent="0.25">
      <c r="L291267" s="472"/>
      <c r="M291267" s="472"/>
    </row>
    <row r="291339" spans="12:13" x14ac:dyDescent="0.25">
      <c r="L291339" s="472"/>
      <c r="M291339" s="472"/>
    </row>
    <row r="291340" spans="12:13" x14ac:dyDescent="0.25">
      <c r="L291340" s="472"/>
      <c r="M291340" s="472"/>
    </row>
    <row r="291341" spans="12:13" x14ac:dyDescent="0.25">
      <c r="L291341" s="472"/>
      <c r="M291341" s="472"/>
    </row>
    <row r="291413" spans="12:13" x14ac:dyDescent="0.25">
      <c r="L291413" s="472"/>
      <c r="M291413" s="472"/>
    </row>
    <row r="291414" spans="12:13" x14ac:dyDescent="0.25">
      <c r="L291414" s="472"/>
      <c r="M291414" s="472"/>
    </row>
    <row r="291415" spans="12:13" x14ac:dyDescent="0.25">
      <c r="L291415" s="472"/>
      <c r="M291415" s="472"/>
    </row>
    <row r="291487" spans="12:13" x14ac:dyDescent="0.25">
      <c r="L291487" s="472"/>
      <c r="M291487" s="472"/>
    </row>
    <row r="291488" spans="12:13" x14ac:dyDescent="0.25">
      <c r="L291488" s="472"/>
      <c r="M291488" s="472"/>
    </row>
    <row r="291489" spans="12:13" x14ac:dyDescent="0.25">
      <c r="L291489" s="472"/>
      <c r="M291489" s="472"/>
    </row>
    <row r="291561" spans="12:13" x14ac:dyDescent="0.25">
      <c r="L291561" s="472"/>
      <c r="M291561" s="472"/>
    </row>
    <row r="291562" spans="12:13" x14ac:dyDescent="0.25">
      <c r="L291562" s="472"/>
      <c r="M291562" s="472"/>
    </row>
    <row r="291563" spans="12:13" x14ac:dyDescent="0.25">
      <c r="L291563" s="472"/>
      <c r="M291563" s="472"/>
    </row>
    <row r="291635" spans="12:13" x14ac:dyDescent="0.25">
      <c r="L291635" s="472"/>
      <c r="M291635" s="472"/>
    </row>
    <row r="291636" spans="12:13" x14ac:dyDescent="0.25">
      <c r="L291636" s="472"/>
      <c r="M291636" s="472"/>
    </row>
    <row r="291637" spans="12:13" x14ac:dyDescent="0.25">
      <c r="L291637" s="472"/>
      <c r="M291637" s="472"/>
    </row>
    <row r="291709" spans="12:13" x14ac:dyDescent="0.25">
      <c r="L291709" s="472"/>
      <c r="M291709" s="472"/>
    </row>
    <row r="291710" spans="12:13" x14ac:dyDescent="0.25">
      <c r="L291710" s="472"/>
      <c r="M291710" s="472"/>
    </row>
    <row r="291711" spans="12:13" x14ac:dyDescent="0.25">
      <c r="L291711" s="472"/>
      <c r="M291711" s="472"/>
    </row>
    <row r="291783" spans="12:13" x14ac:dyDescent="0.25">
      <c r="L291783" s="472"/>
      <c r="M291783" s="472"/>
    </row>
    <row r="291784" spans="12:13" x14ac:dyDescent="0.25">
      <c r="L291784" s="472"/>
      <c r="M291784" s="472"/>
    </row>
    <row r="291785" spans="12:13" x14ac:dyDescent="0.25">
      <c r="L291785" s="472"/>
      <c r="M291785" s="472"/>
    </row>
    <row r="291857" spans="12:13" x14ac:dyDescent="0.25">
      <c r="L291857" s="472"/>
      <c r="M291857" s="472"/>
    </row>
    <row r="291858" spans="12:13" x14ac:dyDescent="0.25">
      <c r="L291858" s="472"/>
      <c r="M291858" s="472"/>
    </row>
    <row r="291859" spans="12:13" x14ac:dyDescent="0.25">
      <c r="L291859" s="472"/>
      <c r="M291859" s="472"/>
    </row>
    <row r="291931" spans="12:13" x14ac:dyDescent="0.25">
      <c r="L291931" s="472"/>
      <c r="M291931" s="472"/>
    </row>
    <row r="291932" spans="12:13" x14ac:dyDescent="0.25">
      <c r="L291932" s="472"/>
      <c r="M291932" s="472"/>
    </row>
    <row r="291933" spans="12:13" x14ac:dyDescent="0.25">
      <c r="L291933" s="472"/>
      <c r="M291933" s="472"/>
    </row>
    <row r="292005" spans="12:13" x14ac:dyDescent="0.25">
      <c r="L292005" s="472"/>
      <c r="M292005" s="472"/>
    </row>
    <row r="292006" spans="12:13" x14ac:dyDescent="0.25">
      <c r="L292006" s="472"/>
      <c r="M292006" s="472"/>
    </row>
    <row r="292007" spans="12:13" x14ac:dyDescent="0.25">
      <c r="L292007" s="472"/>
      <c r="M292007" s="472"/>
    </row>
    <row r="292079" spans="12:13" x14ac:dyDescent="0.25">
      <c r="L292079" s="472"/>
      <c r="M292079" s="472"/>
    </row>
    <row r="292080" spans="12:13" x14ac:dyDescent="0.25">
      <c r="L292080" s="472"/>
      <c r="M292080" s="472"/>
    </row>
    <row r="292081" spans="12:13" x14ac:dyDescent="0.25">
      <c r="L292081" s="472"/>
      <c r="M292081" s="472"/>
    </row>
    <row r="292153" spans="12:13" x14ac:dyDescent="0.25">
      <c r="L292153" s="472"/>
      <c r="M292153" s="472"/>
    </row>
    <row r="292154" spans="12:13" x14ac:dyDescent="0.25">
      <c r="L292154" s="472"/>
      <c r="M292154" s="472"/>
    </row>
    <row r="292155" spans="12:13" x14ac:dyDescent="0.25">
      <c r="L292155" s="472"/>
      <c r="M292155" s="472"/>
    </row>
    <row r="292227" spans="12:13" x14ac:dyDescent="0.25">
      <c r="L292227" s="472"/>
      <c r="M292227" s="472"/>
    </row>
    <row r="292228" spans="12:13" x14ac:dyDescent="0.25">
      <c r="L292228" s="472"/>
      <c r="M292228" s="472"/>
    </row>
    <row r="292229" spans="12:13" x14ac:dyDescent="0.25">
      <c r="L292229" s="472"/>
      <c r="M292229" s="472"/>
    </row>
    <row r="292301" spans="12:13" x14ac:dyDescent="0.25">
      <c r="L292301" s="472"/>
      <c r="M292301" s="472"/>
    </row>
    <row r="292302" spans="12:13" x14ac:dyDescent="0.25">
      <c r="L292302" s="472"/>
      <c r="M292302" s="472"/>
    </row>
    <row r="292303" spans="12:13" x14ac:dyDescent="0.25">
      <c r="L292303" s="472"/>
      <c r="M292303" s="472"/>
    </row>
    <row r="292375" spans="12:13" x14ac:dyDescent="0.25">
      <c r="L292375" s="472"/>
      <c r="M292375" s="472"/>
    </row>
    <row r="292376" spans="12:13" x14ac:dyDescent="0.25">
      <c r="L292376" s="472"/>
      <c r="M292376" s="472"/>
    </row>
    <row r="292377" spans="12:13" x14ac:dyDescent="0.25">
      <c r="L292377" s="472"/>
      <c r="M292377" s="472"/>
    </row>
    <row r="292449" spans="12:13" x14ac:dyDescent="0.25">
      <c r="L292449" s="472"/>
      <c r="M292449" s="472"/>
    </row>
    <row r="292450" spans="12:13" x14ac:dyDescent="0.25">
      <c r="L292450" s="472"/>
      <c r="M292450" s="472"/>
    </row>
    <row r="292451" spans="12:13" x14ac:dyDescent="0.25">
      <c r="L292451" s="472"/>
      <c r="M292451" s="472"/>
    </row>
    <row r="292523" spans="12:13" x14ac:dyDescent="0.25">
      <c r="L292523" s="472"/>
      <c r="M292523" s="472"/>
    </row>
    <row r="292524" spans="12:13" x14ac:dyDescent="0.25">
      <c r="L292524" s="472"/>
      <c r="M292524" s="472"/>
    </row>
    <row r="292525" spans="12:13" x14ac:dyDescent="0.25">
      <c r="L292525" s="472"/>
      <c r="M292525" s="472"/>
    </row>
    <row r="292597" spans="12:13" x14ac:dyDescent="0.25">
      <c r="L292597" s="472"/>
      <c r="M292597" s="472"/>
    </row>
    <row r="292598" spans="12:13" x14ac:dyDescent="0.25">
      <c r="L292598" s="472"/>
      <c r="M292598" s="472"/>
    </row>
    <row r="292599" spans="12:13" x14ac:dyDescent="0.25">
      <c r="L292599" s="472"/>
      <c r="M292599" s="472"/>
    </row>
    <row r="292671" spans="12:13" x14ac:dyDescent="0.25">
      <c r="L292671" s="472"/>
      <c r="M292671" s="472"/>
    </row>
    <row r="292672" spans="12:13" x14ac:dyDescent="0.25">
      <c r="L292672" s="472"/>
      <c r="M292672" s="472"/>
    </row>
    <row r="292673" spans="12:13" x14ac:dyDescent="0.25">
      <c r="L292673" s="472"/>
      <c r="M292673" s="472"/>
    </row>
    <row r="292745" spans="12:13" x14ac:dyDescent="0.25">
      <c r="L292745" s="472"/>
      <c r="M292745" s="472"/>
    </row>
    <row r="292746" spans="12:13" x14ac:dyDescent="0.25">
      <c r="L292746" s="472"/>
      <c r="M292746" s="472"/>
    </row>
    <row r="292747" spans="12:13" x14ac:dyDescent="0.25">
      <c r="L292747" s="472"/>
      <c r="M292747" s="472"/>
    </row>
    <row r="292819" spans="12:13" x14ac:dyDescent="0.25">
      <c r="L292819" s="472"/>
      <c r="M292819" s="472"/>
    </row>
    <row r="292820" spans="12:13" x14ac:dyDescent="0.25">
      <c r="L292820" s="472"/>
      <c r="M292820" s="472"/>
    </row>
    <row r="292821" spans="12:13" x14ac:dyDescent="0.25">
      <c r="L292821" s="472"/>
      <c r="M292821" s="472"/>
    </row>
    <row r="292893" spans="12:13" x14ac:dyDescent="0.25">
      <c r="L292893" s="472"/>
      <c r="M292893" s="472"/>
    </row>
    <row r="292894" spans="12:13" x14ac:dyDescent="0.25">
      <c r="L292894" s="472"/>
      <c r="M292894" s="472"/>
    </row>
    <row r="292895" spans="12:13" x14ac:dyDescent="0.25">
      <c r="L292895" s="472"/>
      <c r="M292895" s="472"/>
    </row>
    <row r="292967" spans="12:13" x14ac:dyDescent="0.25">
      <c r="L292967" s="472"/>
      <c r="M292967" s="472"/>
    </row>
    <row r="292968" spans="12:13" x14ac:dyDescent="0.25">
      <c r="L292968" s="472"/>
      <c r="M292968" s="472"/>
    </row>
    <row r="292969" spans="12:13" x14ac:dyDescent="0.25">
      <c r="L292969" s="472"/>
      <c r="M292969" s="472"/>
    </row>
    <row r="293041" spans="12:13" x14ac:dyDescent="0.25">
      <c r="L293041" s="472"/>
      <c r="M293041" s="472"/>
    </row>
    <row r="293042" spans="12:13" x14ac:dyDescent="0.25">
      <c r="L293042" s="472"/>
      <c r="M293042" s="472"/>
    </row>
    <row r="293043" spans="12:13" x14ac:dyDescent="0.25">
      <c r="L293043" s="472"/>
      <c r="M293043" s="472"/>
    </row>
    <row r="293115" spans="12:13" x14ac:dyDescent="0.25">
      <c r="L293115" s="472"/>
      <c r="M293115" s="472"/>
    </row>
    <row r="293116" spans="12:13" x14ac:dyDescent="0.25">
      <c r="L293116" s="472"/>
      <c r="M293116" s="472"/>
    </row>
    <row r="293117" spans="12:13" x14ac:dyDescent="0.25">
      <c r="L293117" s="472"/>
      <c r="M293117" s="472"/>
    </row>
    <row r="293189" spans="12:13" x14ac:dyDescent="0.25">
      <c r="L293189" s="472"/>
      <c r="M293189" s="472"/>
    </row>
    <row r="293190" spans="12:13" x14ac:dyDescent="0.25">
      <c r="L293190" s="472"/>
      <c r="M293190" s="472"/>
    </row>
    <row r="293191" spans="12:13" x14ac:dyDescent="0.25">
      <c r="L293191" s="472"/>
      <c r="M293191" s="472"/>
    </row>
    <row r="293263" spans="12:13" x14ac:dyDescent="0.25">
      <c r="L293263" s="472"/>
      <c r="M293263" s="472"/>
    </row>
    <row r="293264" spans="12:13" x14ac:dyDescent="0.25">
      <c r="L293264" s="472"/>
      <c r="M293264" s="472"/>
    </row>
    <row r="293265" spans="12:13" x14ac:dyDescent="0.25">
      <c r="L293265" s="472"/>
      <c r="M293265" s="472"/>
    </row>
    <row r="293337" spans="12:13" x14ac:dyDescent="0.25">
      <c r="L293337" s="472"/>
      <c r="M293337" s="472"/>
    </row>
    <row r="293338" spans="12:13" x14ac:dyDescent="0.25">
      <c r="L293338" s="472"/>
      <c r="M293338" s="472"/>
    </row>
    <row r="293339" spans="12:13" x14ac:dyDescent="0.25">
      <c r="L293339" s="472"/>
      <c r="M293339" s="472"/>
    </row>
    <row r="293411" spans="12:13" x14ac:dyDescent="0.25">
      <c r="L293411" s="472"/>
      <c r="M293411" s="472"/>
    </row>
    <row r="293412" spans="12:13" x14ac:dyDescent="0.25">
      <c r="L293412" s="472"/>
      <c r="M293412" s="472"/>
    </row>
    <row r="293413" spans="12:13" x14ac:dyDescent="0.25">
      <c r="L293413" s="472"/>
      <c r="M293413" s="472"/>
    </row>
    <row r="293485" spans="12:13" x14ac:dyDescent="0.25">
      <c r="L293485" s="472"/>
      <c r="M293485" s="472"/>
    </row>
    <row r="293486" spans="12:13" x14ac:dyDescent="0.25">
      <c r="L293486" s="472"/>
      <c r="M293486" s="472"/>
    </row>
    <row r="293487" spans="12:13" x14ac:dyDescent="0.25">
      <c r="L293487" s="472"/>
      <c r="M293487" s="472"/>
    </row>
    <row r="293559" spans="12:13" x14ac:dyDescent="0.25">
      <c r="L293559" s="472"/>
      <c r="M293559" s="472"/>
    </row>
    <row r="293560" spans="12:13" x14ac:dyDescent="0.25">
      <c r="L293560" s="472"/>
      <c r="M293560" s="472"/>
    </row>
    <row r="293561" spans="12:13" x14ac:dyDescent="0.25">
      <c r="L293561" s="472"/>
      <c r="M293561" s="472"/>
    </row>
    <row r="293633" spans="12:13" x14ac:dyDescent="0.25">
      <c r="L293633" s="472"/>
      <c r="M293633" s="472"/>
    </row>
    <row r="293634" spans="12:13" x14ac:dyDescent="0.25">
      <c r="L293634" s="472"/>
      <c r="M293634" s="472"/>
    </row>
    <row r="293635" spans="12:13" x14ac:dyDescent="0.25">
      <c r="L293635" s="472"/>
      <c r="M293635" s="472"/>
    </row>
    <row r="293707" spans="12:13" x14ac:dyDescent="0.25">
      <c r="L293707" s="472"/>
      <c r="M293707" s="472"/>
    </row>
    <row r="293708" spans="12:13" x14ac:dyDescent="0.25">
      <c r="L293708" s="472"/>
      <c r="M293708" s="472"/>
    </row>
    <row r="293709" spans="12:13" x14ac:dyDescent="0.25">
      <c r="L293709" s="472"/>
      <c r="M293709" s="472"/>
    </row>
    <row r="293781" spans="12:13" x14ac:dyDescent="0.25">
      <c r="L293781" s="472"/>
      <c r="M293781" s="472"/>
    </row>
    <row r="293782" spans="12:13" x14ac:dyDescent="0.25">
      <c r="L293782" s="472"/>
      <c r="M293782" s="472"/>
    </row>
    <row r="293783" spans="12:13" x14ac:dyDescent="0.25">
      <c r="L293783" s="472"/>
      <c r="M293783" s="472"/>
    </row>
    <row r="293855" spans="12:13" x14ac:dyDescent="0.25">
      <c r="L293855" s="472"/>
      <c r="M293855" s="472"/>
    </row>
    <row r="293856" spans="12:13" x14ac:dyDescent="0.25">
      <c r="L293856" s="472"/>
      <c r="M293856" s="472"/>
    </row>
    <row r="293857" spans="12:13" x14ac:dyDescent="0.25">
      <c r="L293857" s="472"/>
      <c r="M293857" s="472"/>
    </row>
    <row r="293929" spans="12:13" x14ac:dyDescent="0.25">
      <c r="L293929" s="472"/>
      <c r="M293929" s="472"/>
    </row>
    <row r="293930" spans="12:13" x14ac:dyDescent="0.25">
      <c r="L293930" s="472"/>
      <c r="M293930" s="472"/>
    </row>
    <row r="293931" spans="12:13" x14ac:dyDescent="0.25">
      <c r="L293931" s="472"/>
      <c r="M293931" s="472"/>
    </row>
    <row r="294003" spans="12:13" x14ac:dyDescent="0.25">
      <c r="L294003" s="472"/>
      <c r="M294003" s="472"/>
    </row>
    <row r="294004" spans="12:13" x14ac:dyDescent="0.25">
      <c r="L294004" s="472"/>
      <c r="M294004" s="472"/>
    </row>
    <row r="294005" spans="12:13" x14ac:dyDescent="0.25">
      <c r="L294005" s="472"/>
      <c r="M294005" s="472"/>
    </row>
    <row r="294077" spans="12:13" x14ac:dyDescent="0.25">
      <c r="L294077" s="472"/>
      <c r="M294077" s="472"/>
    </row>
    <row r="294078" spans="12:13" x14ac:dyDescent="0.25">
      <c r="L294078" s="472"/>
      <c r="M294078" s="472"/>
    </row>
    <row r="294079" spans="12:13" x14ac:dyDescent="0.25">
      <c r="L294079" s="472"/>
      <c r="M294079" s="472"/>
    </row>
    <row r="294151" spans="12:13" x14ac:dyDescent="0.25">
      <c r="L294151" s="472"/>
      <c r="M294151" s="472"/>
    </row>
    <row r="294152" spans="12:13" x14ac:dyDescent="0.25">
      <c r="L294152" s="472"/>
      <c r="M294152" s="472"/>
    </row>
    <row r="294153" spans="12:13" x14ac:dyDescent="0.25">
      <c r="L294153" s="472"/>
      <c r="M294153" s="472"/>
    </row>
    <row r="294225" spans="12:13" x14ac:dyDescent="0.25">
      <c r="L294225" s="472"/>
      <c r="M294225" s="472"/>
    </row>
    <row r="294226" spans="12:13" x14ac:dyDescent="0.25">
      <c r="L294226" s="472"/>
      <c r="M294226" s="472"/>
    </row>
    <row r="294227" spans="12:13" x14ac:dyDescent="0.25">
      <c r="L294227" s="472"/>
      <c r="M294227" s="472"/>
    </row>
    <row r="294299" spans="12:13" x14ac:dyDescent="0.25">
      <c r="L294299" s="472"/>
      <c r="M294299" s="472"/>
    </row>
    <row r="294300" spans="12:13" x14ac:dyDescent="0.25">
      <c r="L294300" s="472"/>
      <c r="M294300" s="472"/>
    </row>
    <row r="294301" spans="12:13" x14ac:dyDescent="0.25">
      <c r="L294301" s="472"/>
      <c r="M294301" s="472"/>
    </row>
    <row r="294373" spans="12:13" x14ac:dyDescent="0.25">
      <c r="L294373" s="472"/>
      <c r="M294373" s="472"/>
    </row>
    <row r="294374" spans="12:13" x14ac:dyDescent="0.25">
      <c r="L294374" s="472"/>
      <c r="M294374" s="472"/>
    </row>
    <row r="294375" spans="12:13" x14ac:dyDescent="0.25">
      <c r="L294375" s="472"/>
      <c r="M294375" s="472"/>
    </row>
    <row r="294447" spans="12:13" x14ac:dyDescent="0.25">
      <c r="L294447" s="472"/>
      <c r="M294447" s="472"/>
    </row>
    <row r="294448" spans="12:13" x14ac:dyDescent="0.25">
      <c r="L294448" s="472"/>
      <c r="M294448" s="472"/>
    </row>
    <row r="294449" spans="12:13" x14ac:dyDescent="0.25">
      <c r="L294449" s="472"/>
      <c r="M294449" s="472"/>
    </row>
    <row r="294521" spans="12:13" x14ac:dyDescent="0.25">
      <c r="L294521" s="472"/>
      <c r="M294521" s="472"/>
    </row>
    <row r="294522" spans="12:13" x14ac:dyDescent="0.25">
      <c r="L294522" s="472"/>
      <c r="M294522" s="472"/>
    </row>
    <row r="294523" spans="12:13" x14ac:dyDescent="0.25">
      <c r="L294523" s="472"/>
      <c r="M294523" s="472"/>
    </row>
    <row r="294595" spans="12:13" x14ac:dyDescent="0.25">
      <c r="L294595" s="472"/>
      <c r="M294595" s="472"/>
    </row>
    <row r="294596" spans="12:13" x14ac:dyDescent="0.25">
      <c r="L294596" s="472"/>
      <c r="M294596" s="472"/>
    </row>
    <row r="294597" spans="12:13" x14ac:dyDescent="0.25">
      <c r="L294597" s="472"/>
      <c r="M294597" s="472"/>
    </row>
    <row r="294669" spans="12:13" x14ac:dyDescent="0.25">
      <c r="L294669" s="472"/>
      <c r="M294669" s="472"/>
    </row>
    <row r="294670" spans="12:13" x14ac:dyDescent="0.25">
      <c r="L294670" s="472"/>
      <c r="M294670" s="472"/>
    </row>
    <row r="294671" spans="12:13" x14ac:dyDescent="0.25">
      <c r="L294671" s="472"/>
      <c r="M294671" s="472"/>
    </row>
    <row r="294743" spans="12:13" x14ac:dyDescent="0.25">
      <c r="L294743" s="472"/>
      <c r="M294743" s="472"/>
    </row>
    <row r="294744" spans="12:13" x14ac:dyDescent="0.25">
      <c r="L294744" s="472"/>
      <c r="M294744" s="472"/>
    </row>
    <row r="294745" spans="12:13" x14ac:dyDescent="0.25">
      <c r="L294745" s="472"/>
      <c r="M294745" s="472"/>
    </row>
    <row r="294817" spans="12:13" x14ac:dyDescent="0.25">
      <c r="L294817" s="472"/>
      <c r="M294817" s="472"/>
    </row>
    <row r="294818" spans="12:13" x14ac:dyDescent="0.25">
      <c r="L294818" s="472"/>
      <c r="M294818" s="472"/>
    </row>
    <row r="294819" spans="12:13" x14ac:dyDescent="0.25">
      <c r="L294819" s="472"/>
      <c r="M294819" s="472"/>
    </row>
    <row r="294891" spans="12:13" x14ac:dyDescent="0.25">
      <c r="L294891" s="472"/>
      <c r="M294891" s="472"/>
    </row>
    <row r="294892" spans="12:13" x14ac:dyDescent="0.25">
      <c r="L294892" s="472"/>
      <c r="M294892" s="472"/>
    </row>
    <row r="294893" spans="12:13" x14ac:dyDescent="0.25">
      <c r="L294893" s="472"/>
      <c r="M294893" s="472"/>
    </row>
    <row r="294965" spans="12:13" x14ac:dyDescent="0.25">
      <c r="L294965" s="472"/>
      <c r="M294965" s="472"/>
    </row>
    <row r="294966" spans="12:13" x14ac:dyDescent="0.25">
      <c r="L294966" s="472"/>
      <c r="M294966" s="472"/>
    </row>
    <row r="294967" spans="12:13" x14ac:dyDescent="0.25">
      <c r="L294967" s="472"/>
      <c r="M294967" s="472"/>
    </row>
    <row r="295039" spans="12:13" x14ac:dyDescent="0.25">
      <c r="L295039" s="472"/>
      <c r="M295039" s="472"/>
    </row>
    <row r="295040" spans="12:13" x14ac:dyDescent="0.25">
      <c r="L295040" s="472"/>
      <c r="M295040" s="472"/>
    </row>
    <row r="295041" spans="12:13" x14ac:dyDescent="0.25">
      <c r="L295041" s="472"/>
      <c r="M295041" s="472"/>
    </row>
    <row r="295113" spans="12:13" x14ac:dyDescent="0.25">
      <c r="L295113" s="472"/>
      <c r="M295113" s="472"/>
    </row>
    <row r="295114" spans="12:13" x14ac:dyDescent="0.25">
      <c r="L295114" s="472"/>
      <c r="M295114" s="472"/>
    </row>
    <row r="295115" spans="12:13" x14ac:dyDescent="0.25">
      <c r="L295115" s="472"/>
      <c r="M295115" s="472"/>
    </row>
    <row r="295187" spans="12:13" x14ac:dyDescent="0.25">
      <c r="L295187" s="472"/>
      <c r="M295187" s="472"/>
    </row>
    <row r="295188" spans="12:13" x14ac:dyDescent="0.25">
      <c r="L295188" s="472"/>
      <c r="M295188" s="472"/>
    </row>
    <row r="295189" spans="12:13" x14ac:dyDescent="0.25">
      <c r="L295189" s="472"/>
      <c r="M295189" s="472"/>
    </row>
    <row r="295261" spans="12:13" x14ac:dyDescent="0.25">
      <c r="L295261" s="472"/>
      <c r="M295261" s="472"/>
    </row>
    <row r="295262" spans="12:13" x14ac:dyDescent="0.25">
      <c r="L295262" s="472"/>
      <c r="M295262" s="472"/>
    </row>
    <row r="295263" spans="12:13" x14ac:dyDescent="0.25">
      <c r="L295263" s="472"/>
      <c r="M295263" s="472"/>
    </row>
    <row r="295335" spans="12:13" x14ac:dyDescent="0.25">
      <c r="L295335" s="472"/>
      <c r="M295335" s="472"/>
    </row>
    <row r="295336" spans="12:13" x14ac:dyDescent="0.25">
      <c r="L295336" s="472"/>
      <c r="M295336" s="472"/>
    </row>
    <row r="295337" spans="12:13" x14ac:dyDescent="0.25">
      <c r="L295337" s="472"/>
      <c r="M295337" s="472"/>
    </row>
    <row r="295409" spans="12:13" x14ac:dyDescent="0.25">
      <c r="L295409" s="472"/>
      <c r="M295409" s="472"/>
    </row>
    <row r="295410" spans="12:13" x14ac:dyDescent="0.25">
      <c r="L295410" s="472"/>
      <c r="M295410" s="472"/>
    </row>
    <row r="295411" spans="12:13" x14ac:dyDescent="0.25">
      <c r="L295411" s="472"/>
      <c r="M295411" s="472"/>
    </row>
    <row r="295483" spans="12:13" x14ac:dyDescent="0.25">
      <c r="L295483" s="472"/>
      <c r="M295483" s="472"/>
    </row>
    <row r="295484" spans="12:13" x14ac:dyDescent="0.25">
      <c r="L295484" s="472"/>
      <c r="M295484" s="472"/>
    </row>
    <row r="295485" spans="12:13" x14ac:dyDescent="0.25">
      <c r="L295485" s="472"/>
      <c r="M295485" s="472"/>
    </row>
    <row r="295557" spans="12:13" x14ac:dyDescent="0.25">
      <c r="L295557" s="472"/>
      <c r="M295557" s="472"/>
    </row>
    <row r="295558" spans="12:13" x14ac:dyDescent="0.25">
      <c r="L295558" s="472"/>
      <c r="M295558" s="472"/>
    </row>
    <row r="295559" spans="12:13" x14ac:dyDescent="0.25">
      <c r="L295559" s="472"/>
      <c r="M295559" s="472"/>
    </row>
    <row r="295631" spans="12:13" x14ac:dyDescent="0.25">
      <c r="L295631" s="472"/>
      <c r="M295631" s="472"/>
    </row>
    <row r="295632" spans="12:13" x14ac:dyDescent="0.25">
      <c r="L295632" s="472"/>
      <c r="M295632" s="472"/>
    </row>
    <row r="295633" spans="12:13" x14ac:dyDescent="0.25">
      <c r="L295633" s="472"/>
      <c r="M295633" s="472"/>
    </row>
    <row r="295705" spans="12:13" x14ac:dyDescent="0.25">
      <c r="L295705" s="472"/>
      <c r="M295705" s="472"/>
    </row>
    <row r="295706" spans="12:13" x14ac:dyDescent="0.25">
      <c r="L295706" s="472"/>
      <c r="M295706" s="472"/>
    </row>
    <row r="295707" spans="12:13" x14ac:dyDescent="0.25">
      <c r="L295707" s="472"/>
      <c r="M295707" s="472"/>
    </row>
    <row r="295779" spans="12:13" x14ac:dyDescent="0.25">
      <c r="L295779" s="472"/>
      <c r="M295779" s="472"/>
    </row>
    <row r="295780" spans="12:13" x14ac:dyDescent="0.25">
      <c r="L295780" s="472"/>
      <c r="M295780" s="472"/>
    </row>
    <row r="295781" spans="12:13" x14ac:dyDescent="0.25">
      <c r="L295781" s="472"/>
      <c r="M295781" s="472"/>
    </row>
    <row r="295853" spans="12:13" x14ac:dyDescent="0.25">
      <c r="L295853" s="472"/>
      <c r="M295853" s="472"/>
    </row>
    <row r="295854" spans="12:13" x14ac:dyDescent="0.25">
      <c r="L295854" s="472"/>
      <c r="M295854" s="472"/>
    </row>
    <row r="295855" spans="12:13" x14ac:dyDescent="0.25">
      <c r="L295855" s="472"/>
      <c r="M295855" s="472"/>
    </row>
    <row r="295927" spans="12:13" x14ac:dyDescent="0.25">
      <c r="L295927" s="472"/>
      <c r="M295927" s="472"/>
    </row>
    <row r="295928" spans="12:13" x14ac:dyDescent="0.25">
      <c r="L295928" s="472"/>
      <c r="M295928" s="472"/>
    </row>
    <row r="295929" spans="12:13" x14ac:dyDescent="0.25">
      <c r="L295929" s="472"/>
      <c r="M295929" s="472"/>
    </row>
    <row r="296001" spans="12:13" x14ac:dyDescent="0.25">
      <c r="L296001" s="472"/>
      <c r="M296001" s="472"/>
    </row>
    <row r="296002" spans="12:13" x14ac:dyDescent="0.25">
      <c r="L296002" s="472"/>
      <c r="M296002" s="472"/>
    </row>
    <row r="296003" spans="12:13" x14ac:dyDescent="0.25">
      <c r="L296003" s="472"/>
      <c r="M296003" s="472"/>
    </row>
    <row r="296075" spans="12:13" x14ac:dyDescent="0.25">
      <c r="L296075" s="472"/>
      <c r="M296075" s="472"/>
    </row>
    <row r="296076" spans="12:13" x14ac:dyDescent="0.25">
      <c r="L296076" s="472"/>
      <c r="M296076" s="472"/>
    </row>
    <row r="296077" spans="12:13" x14ac:dyDescent="0.25">
      <c r="L296077" s="472"/>
      <c r="M296077" s="472"/>
    </row>
    <row r="296149" spans="12:13" x14ac:dyDescent="0.25">
      <c r="L296149" s="472"/>
      <c r="M296149" s="472"/>
    </row>
    <row r="296150" spans="12:13" x14ac:dyDescent="0.25">
      <c r="L296150" s="472"/>
      <c r="M296150" s="472"/>
    </row>
    <row r="296151" spans="12:13" x14ac:dyDescent="0.25">
      <c r="L296151" s="472"/>
      <c r="M296151" s="472"/>
    </row>
    <row r="296223" spans="12:13" x14ac:dyDescent="0.25">
      <c r="L296223" s="472"/>
      <c r="M296223" s="472"/>
    </row>
    <row r="296224" spans="12:13" x14ac:dyDescent="0.25">
      <c r="L296224" s="472"/>
      <c r="M296224" s="472"/>
    </row>
    <row r="296225" spans="12:13" x14ac:dyDescent="0.25">
      <c r="L296225" s="472"/>
      <c r="M296225" s="472"/>
    </row>
    <row r="296297" spans="12:13" x14ac:dyDescent="0.25">
      <c r="L296297" s="472"/>
      <c r="M296297" s="472"/>
    </row>
    <row r="296298" spans="12:13" x14ac:dyDescent="0.25">
      <c r="L296298" s="472"/>
      <c r="M296298" s="472"/>
    </row>
    <row r="296299" spans="12:13" x14ac:dyDescent="0.25">
      <c r="L296299" s="472"/>
      <c r="M296299" s="472"/>
    </row>
    <row r="296371" spans="12:13" x14ac:dyDescent="0.25">
      <c r="L296371" s="472"/>
      <c r="M296371" s="472"/>
    </row>
    <row r="296372" spans="12:13" x14ac:dyDescent="0.25">
      <c r="L296372" s="472"/>
      <c r="M296372" s="472"/>
    </row>
    <row r="296373" spans="12:13" x14ac:dyDescent="0.25">
      <c r="L296373" s="472"/>
      <c r="M296373" s="472"/>
    </row>
    <row r="296445" spans="12:13" x14ac:dyDescent="0.25">
      <c r="L296445" s="472"/>
      <c r="M296445" s="472"/>
    </row>
    <row r="296446" spans="12:13" x14ac:dyDescent="0.25">
      <c r="L296446" s="472"/>
      <c r="M296446" s="472"/>
    </row>
    <row r="296447" spans="12:13" x14ac:dyDescent="0.25">
      <c r="L296447" s="472"/>
      <c r="M296447" s="472"/>
    </row>
    <row r="296519" spans="12:13" x14ac:dyDescent="0.25">
      <c r="L296519" s="472"/>
      <c r="M296519" s="472"/>
    </row>
    <row r="296520" spans="12:13" x14ac:dyDescent="0.25">
      <c r="L296520" s="472"/>
      <c r="M296520" s="472"/>
    </row>
    <row r="296521" spans="12:13" x14ac:dyDescent="0.25">
      <c r="L296521" s="472"/>
      <c r="M296521" s="472"/>
    </row>
    <row r="296593" spans="12:13" x14ac:dyDescent="0.25">
      <c r="L296593" s="472"/>
      <c r="M296593" s="472"/>
    </row>
    <row r="296594" spans="12:13" x14ac:dyDescent="0.25">
      <c r="L296594" s="472"/>
      <c r="M296594" s="472"/>
    </row>
    <row r="296595" spans="12:13" x14ac:dyDescent="0.25">
      <c r="L296595" s="472"/>
      <c r="M296595" s="472"/>
    </row>
    <row r="296667" spans="12:13" x14ac:dyDescent="0.25">
      <c r="L296667" s="472"/>
      <c r="M296667" s="472"/>
    </row>
    <row r="296668" spans="12:13" x14ac:dyDescent="0.25">
      <c r="L296668" s="472"/>
      <c r="M296668" s="472"/>
    </row>
    <row r="296669" spans="12:13" x14ac:dyDescent="0.25">
      <c r="L296669" s="472"/>
      <c r="M296669" s="472"/>
    </row>
    <row r="296741" spans="12:13" x14ac:dyDescent="0.25">
      <c r="L296741" s="472"/>
      <c r="M296741" s="472"/>
    </row>
    <row r="296742" spans="12:13" x14ac:dyDescent="0.25">
      <c r="L296742" s="472"/>
      <c r="M296742" s="472"/>
    </row>
    <row r="296743" spans="12:13" x14ac:dyDescent="0.25">
      <c r="L296743" s="472"/>
      <c r="M296743" s="472"/>
    </row>
    <row r="296815" spans="12:13" x14ac:dyDescent="0.25">
      <c r="L296815" s="472"/>
      <c r="M296815" s="472"/>
    </row>
    <row r="296816" spans="12:13" x14ac:dyDescent="0.25">
      <c r="L296816" s="472"/>
      <c r="M296816" s="472"/>
    </row>
    <row r="296817" spans="12:13" x14ac:dyDescent="0.25">
      <c r="L296817" s="472"/>
      <c r="M296817" s="472"/>
    </row>
    <row r="296889" spans="12:13" x14ac:dyDescent="0.25">
      <c r="L296889" s="472"/>
      <c r="M296889" s="472"/>
    </row>
    <row r="296890" spans="12:13" x14ac:dyDescent="0.25">
      <c r="L296890" s="472"/>
      <c r="M296890" s="472"/>
    </row>
    <row r="296891" spans="12:13" x14ac:dyDescent="0.25">
      <c r="L296891" s="472"/>
      <c r="M296891" s="472"/>
    </row>
    <row r="296963" spans="12:13" x14ac:dyDescent="0.25">
      <c r="L296963" s="472"/>
      <c r="M296963" s="472"/>
    </row>
    <row r="296964" spans="12:13" x14ac:dyDescent="0.25">
      <c r="L296964" s="472"/>
      <c r="M296964" s="472"/>
    </row>
    <row r="296965" spans="12:13" x14ac:dyDescent="0.25">
      <c r="L296965" s="472"/>
      <c r="M296965" s="472"/>
    </row>
    <row r="297037" spans="12:13" x14ac:dyDescent="0.25">
      <c r="L297037" s="472"/>
      <c r="M297037" s="472"/>
    </row>
    <row r="297038" spans="12:13" x14ac:dyDescent="0.25">
      <c r="L297038" s="472"/>
      <c r="M297038" s="472"/>
    </row>
    <row r="297039" spans="12:13" x14ac:dyDescent="0.25">
      <c r="L297039" s="472"/>
      <c r="M297039" s="472"/>
    </row>
    <row r="297111" spans="12:13" x14ac:dyDescent="0.25">
      <c r="L297111" s="472"/>
      <c r="M297111" s="472"/>
    </row>
    <row r="297112" spans="12:13" x14ac:dyDescent="0.25">
      <c r="L297112" s="472"/>
      <c r="M297112" s="472"/>
    </row>
    <row r="297113" spans="12:13" x14ac:dyDescent="0.25">
      <c r="L297113" s="472"/>
      <c r="M297113" s="472"/>
    </row>
    <row r="297185" spans="12:13" x14ac:dyDescent="0.25">
      <c r="L297185" s="472"/>
      <c r="M297185" s="472"/>
    </row>
    <row r="297186" spans="12:13" x14ac:dyDescent="0.25">
      <c r="L297186" s="472"/>
      <c r="M297186" s="472"/>
    </row>
    <row r="297187" spans="12:13" x14ac:dyDescent="0.25">
      <c r="L297187" s="472"/>
      <c r="M297187" s="472"/>
    </row>
    <row r="297259" spans="12:13" x14ac:dyDescent="0.25">
      <c r="L297259" s="472"/>
      <c r="M297259" s="472"/>
    </row>
    <row r="297260" spans="12:13" x14ac:dyDescent="0.25">
      <c r="L297260" s="472"/>
      <c r="M297260" s="472"/>
    </row>
    <row r="297261" spans="12:13" x14ac:dyDescent="0.25">
      <c r="L297261" s="472"/>
      <c r="M297261" s="472"/>
    </row>
    <row r="297333" spans="12:13" x14ac:dyDescent="0.25">
      <c r="L297333" s="472"/>
      <c r="M297333" s="472"/>
    </row>
    <row r="297334" spans="12:13" x14ac:dyDescent="0.25">
      <c r="L297334" s="472"/>
      <c r="M297334" s="472"/>
    </row>
    <row r="297335" spans="12:13" x14ac:dyDescent="0.25">
      <c r="L297335" s="472"/>
      <c r="M297335" s="472"/>
    </row>
    <row r="297407" spans="12:13" x14ac:dyDescent="0.25">
      <c r="L297407" s="472"/>
      <c r="M297407" s="472"/>
    </row>
    <row r="297408" spans="12:13" x14ac:dyDescent="0.25">
      <c r="L297408" s="472"/>
      <c r="M297408" s="472"/>
    </row>
    <row r="297409" spans="12:13" x14ac:dyDescent="0.25">
      <c r="L297409" s="472"/>
      <c r="M297409" s="472"/>
    </row>
    <row r="297481" spans="12:13" x14ac:dyDescent="0.25">
      <c r="L297481" s="472"/>
      <c r="M297481" s="472"/>
    </row>
    <row r="297482" spans="12:13" x14ac:dyDescent="0.25">
      <c r="L297482" s="472"/>
      <c r="M297482" s="472"/>
    </row>
    <row r="297483" spans="12:13" x14ac:dyDescent="0.25">
      <c r="L297483" s="472"/>
      <c r="M297483" s="472"/>
    </row>
    <row r="297555" spans="12:13" x14ac:dyDescent="0.25">
      <c r="L297555" s="472"/>
      <c r="M297555" s="472"/>
    </row>
    <row r="297556" spans="12:13" x14ac:dyDescent="0.25">
      <c r="L297556" s="472"/>
      <c r="M297556" s="472"/>
    </row>
    <row r="297557" spans="12:13" x14ac:dyDescent="0.25">
      <c r="L297557" s="472"/>
      <c r="M297557" s="472"/>
    </row>
    <row r="297629" spans="12:13" x14ac:dyDescent="0.25">
      <c r="L297629" s="472"/>
      <c r="M297629" s="472"/>
    </row>
    <row r="297630" spans="12:13" x14ac:dyDescent="0.25">
      <c r="L297630" s="472"/>
      <c r="M297630" s="472"/>
    </row>
    <row r="297631" spans="12:13" x14ac:dyDescent="0.25">
      <c r="L297631" s="472"/>
      <c r="M297631" s="472"/>
    </row>
    <row r="297703" spans="12:13" x14ac:dyDescent="0.25">
      <c r="L297703" s="472"/>
      <c r="M297703" s="472"/>
    </row>
    <row r="297704" spans="12:13" x14ac:dyDescent="0.25">
      <c r="L297704" s="472"/>
      <c r="M297704" s="472"/>
    </row>
    <row r="297705" spans="12:13" x14ac:dyDescent="0.25">
      <c r="L297705" s="472"/>
      <c r="M297705" s="472"/>
    </row>
    <row r="297777" spans="12:13" x14ac:dyDescent="0.25">
      <c r="L297777" s="472"/>
      <c r="M297777" s="472"/>
    </row>
    <row r="297778" spans="12:13" x14ac:dyDescent="0.25">
      <c r="L297778" s="472"/>
      <c r="M297778" s="472"/>
    </row>
    <row r="297779" spans="12:13" x14ac:dyDescent="0.25">
      <c r="L297779" s="472"/>
      <c r="M297779" s="472"/>
    </row>
    <row r="297851" spans="12:13" x14ac:dyDescent="0.25">
      <c r="L297851" s="472"/>
      <c r="M297851" s="472"/>
    </row>
    <row r="297852" spans="12:13" x14ac:dyDescent="0.25">
      <c r="L297852" s="472"/>
      <c r="M297852" s="472"/>
    </row>
    <row r="297853" spans="12:13" x14ac:dyDescent="0.25">
      <c r="L297853" s="472"/>
      <c r="M297853" s="472"/>
    </row>
    <row r="297925" spans="12:13" x14ac:dyDescent="0.25">
      <c r="L297925" s="472"/>
      <c r="M297925" s="472"/>
    </row>
    <row r="297926" spans="12:13" x14ac:dyDescent="0.25">
      <c r="L297926" s="472"/>
      <c r="M297926" s="472"/>
    </row>
    <row r="297927" spans="12:13" x14ac:dyDescent="0.25">
      <c r="L297927" s="472"/>
      <c r="M297927" s="472"/>
    </row>
    <row r="297999" spans="12:13" x14ac:dyDescent="0.25">
      <c r="L297999" s="472"/>
      <c r="M297999" s="472"/>
    </row>
    <row r="298000" spans="12:13" x14ac:dyDescent="0.25">
      <c r="L298000" s="472"/>
      <c r="M298000" s="472"/>
    </row>
    <row r="298001" spans="12:13" x14ac:dyDescent="0.25">
      <c r="L298001" s="472"/>
      <c r="M298001" s="472"/>
    </row>
    <row r="298073" spans="12:13" x14ac:dyDescent="0.25">
      <c r="L298073" s="472"/>
      <c r="M298073" s="472"/>
    </row>
    <row r="298074" spans="12:13" x14ac:dyDescent="0.25">
      <c r="L298074" s="472"/>
      <c r="M298074" s="472"/>
    </row>
    <row r="298075" spans="12:13" x14ac:dyDescent="0.25">
      <c r="L298075" s="472"/>
      <c r="M298075" s="472"/>
    </row>
    <row r="298147" spans="12:13" x14ac:dyDescent="0.25">
      <c r="L298147" s="472"/>
      <c r="M298147" s="472"/>
    </row>
    <row r="298148" spans="12:13" x14ac:dyDescent="0.25">
      <c r="L298148" s="472"/>
      <c r="M298148" s="472"/>
    </row>
    <row r="298149" spans="12:13" x14ac:dyDescent="0.25">
      <c r="L298149" s="472"/>
      <c r="M298149" s="472"/>
    </row>
    <row r="298221" spans="12:13" x14ac:dyDescent="0.25">
      <c r="L298221" s="472"/>
      <c r="M298221" s="472"/>
    </row>
    <row r="298222" spans="12:13" x14ac:dyDescent="0.25">
      <c r="L298222" s="472"/>
      <c r="M298222" s="472"/>
    </row>
    <row r="298223" spans="12:13" x14ac:dyDescent="0.25">
      <c r="L298223" s="472"/>
      <c r="M298223" s="472"/>
    </row>
    <row r="298295" spans="12:13" x14ac:dyDescent="0.25">
      <c r="L298295" s="472"/>
      <c r="M298295" s="472"/>
    </row>
    <row r="298296" spans="12:13" x14ac:dyDescent="0.25">
      <c r="L298296" s="472"/>
      <c r="M298296" s="472"/>
    </row>
    <row r="298297" spans="12:13" x14ac:dyDescent="0.25">
      <c r="L298297" s="472"/>
      <c r="M298297" s="472"/>
    </row>
    <row r="298369" spans="12:13" x14ac:dyDescent="0.25">
      <c r="L298369" s="472"/>
      <c r="M298369" s="472"/>
    </row>
    <row r="298370" spans="12:13" x14ac:dyDescent="0.25">
      <c r="L298370" s="472"/>
      <c r="M298370" s="472"/>
    </row>
    <row r="298371" spans="12:13" x14ac:dyDescent="0.25">
      <c r="L298371" s="472"/>
      <c r="M298371" s="472"/>
    </row>
    <row r="298443" spans="12:13" x14ac:dyDescent="0.25">
      <c r="L298443" s="472"/>
      <c r="M298443" s="472"/>
    </row>
    <row r="298444" spans="12:13" x14ac:dyDescent="0.25">
      <c r="L298444" s="472"/>
      <c r="M298444" s="472"/>
    </row>
    <row r="298445" spans="12:13" x14ac:dyDescent="0.25">
      <c r="L298445" s="472"/>
      <c r="M298445" s="472"/>
    </row>
    <row r="298517" spans="12:13" x14ac:dyDescent="0.25">
      <c r="L298517" s="472"/>
      <c r="M298517" s="472"/>
    </row>
    <row r="298518" spans="12:13" x14ac:dyDescent="0.25">
      <c r="L298518" s="472"/>
      <c r="M298518" s="472"/>
    </row>
    <row r="298519" spans="12:13" x14ac:dyDescent="0.25">
      <c r="L298519" s="472"/>
      <c r="M298519" s="472"/>
    </row>
    <row r="298591" spans="12:13" x14ac:dyDescent="0.25">
      <c r="L298591" s="472"/>
      <c r="M298591" s="472"/>
    </row>
    <row r="298592" spans="12:13" x14ac:dyDescent="0.25">
      <c r="L298592" s="472"/>
      <c r="M298592" s="472"/>
    </row>
    <row r="298593" spans="12:13" x14ac:dyDescent="0.25">
      <c r="L298593" s="472"/>
      <c r="M298593" s="472"/>
    </row>
    <row r="298665" spans="12:13" x14ac:dyDescent="0.25">
      <c r="L298665" s="472"/>
      <c r="M298665" s="472"/>
    </row>
    <row r="298666" spans="12:13" x14ac:dyDescent="0.25">
      <c r="L298666" s="472"/>
      <c r="M298666" s="472"/>
    </row>
    <row r="298667" spans="12:13" x14ac:dyDescent="0.25">
      <c r="L298667" s="472"/>
      <c r="M298667" s="472"/>
    </row>
    <row r="298739" spans="12:13" x14ac:dyDescent="0.25">
      <c r="L298739" s="472"/>
      <c r="M298739" s="472"/>
    </row>
    <row r="298740" spans="12:13" x14ac:dyDescent="0.25">
      <c r="L298740" s="472"/>
      <c r="M298740" s="472"/>
    </row>
    <row r="298741" spans="12:13" x14ac:dyDescent="0.25">
      <c r="L298741" s="472"/>
      <c r="M298741" s="472"/>
    </row>
    <row r="298813" spans="12:13" x14ac:dyDescent="0.25">
      <c r="L298813" s="472"/>
      <c r="M298813" s="472"/>
    </row>
    <row r="298814" spans="12:13" x14ac:dyDescent="0.25">
      <c r="L298814" s="472"/>
      <c r="M298814" s="472"/>
    </row>
    <row r="298815" spans="12:13" x14ac:dyDescent="0.25">
      <c r="L298815" s="472"/>
      <c r="M298815" s="472"/>
    </row>
    <row r="298887" spans="12:13" x14ac:dyDescent="0.25">
      <c r="L298887" s="472"/>
      <c r="M298887" s="472"/>
    </row>
    <row r="298888" spans="12:13" x14ac:dyDescent="0.25">
      <c r="L298888" s="472"/>
      <c r="M298888" s="472"/>
    </row>
    <row r="298889" spans="12:13" x14ac:dyDescent="0.25">
      <c r="L298889" s="472"/>
      <c r="M298889" s="472"/>
    </row>
    <row r="298961" spans="12:13" x14ac:dyDescent="0.25">
      <c r="L298961" s="472"/>
      <c r="M298961" s="472"/>
    </row>
    <row r="298962" spans="12:13" x14ac:dyDescent="0.25">
      <c r="L298962" s="472"/>
      <c r="M298962" s="472"/>
    </row>
    <row r="298963" spans="12:13" x14ac:dyDescent="0.25">
      <c r="L298963" s="472"/>
      <c r="M298963" s="472"/>
    </row>
    <row r="299035" spans="12:13" x14ac:dyDescent="0.25">
      <c r="L299035" s="472"/>
      <c r="M299035" s="472"/>
    </row>
    <row r="299036" spans="12:13" x14ac:dyDescent="0.25">
      <c r="L299036" s="472"/>
      <c r="M299036" s="472"/>
    </row>
    <row r="299037" spans="12:13" x14ac:dyDescent="0.25">
      <c r="L299037" s="472"/>
      <c r="M299037" s="472"/>
    </row>
    <row r="299109" spans="12:13" x14ac:dyDescent="0.25">
      <c r="L299109" s="472"/>
      <c r="M299109" s="472"/>
    </row>
    <row r="299110" spans="12:13" x14ac:dyDescent="0.25">
      <c r="L299110" s="472"/>
      <c r="M299110" s="472"/>
    </row>
    <row r="299111" spans="12:13" x14ac:dyDescent="0.25">
      <c r="L299111" s="472"/>
      <c r="M299111" s="472"/>
    </row>
    <row r="299183" spans="12:13" x14ac:dyDescent="0.25">
      <c r="L299183" s="472"/>
      <c r="M299183" s="472"/>
    </row>
    <row r="299184" spans="12:13" x14ac:dyDescent="0.25">
      <c r="L299184" s="472"/>
      <c r="M299184" s="472"/>
    </row>
    <row r="299185" spans="12:13" x14ac:dyDescent="0.25">
      <c r="L299185" s="472"/>
      <c r="M299185" s="472"/>
    </row>
    <row r="299257" spans="12:13" x14ac:dyDescent="0.25">
      <c r="L299257" s="472"/>
      <c r="M299257" s="472"/>
    </row>
    <row r="299258" spans="12:13" x14ac:dyDescent="0.25">
      <c r="L299258" s="472"/>
      <c r="M299258" s="472"/>
    </row>
    <row r="299259" spans="12:13" x14ac:dyDescent="0.25">
      <c r="L299259" s="472"/>
      <c r="M299259" s="472"/>
    </row>
    <row r="299331" spans="12:13" x14ac:dyDescent="0.25">
      <c r="L299331" s="472"/>
      <c r="M299331" s="472"/>
    </row>
    <row r="299332" spans="12:13" x14ac:dyDescent="0.25">
      <c r="L299332" s="472"/>
      <c r="M299332" s="472"/>
    </row>
    <row r="299333" spans="12:13" x14ac:dyDescent="0.25">
      <c r="L299333" s="472"/>
      <c r="M299333" s="472"/>
    </row>
    <row r="299405" spans="12:13" x14ac:dyDescent="0.25">
      <c r="L299405" s="472"/>
      <c r="M299405" s="472"/>
    </row>
    <row r="299406" spans="12:13" x14ac:dyDescent="0.25">
      <c r="L299406" s="472"/>
      <c r="M299406" s="472"/>
    </row>
    <row r="299407" spans="12:13" x14ac:dyDescent="0.25">
      <c r="L299407" s="472"/>
      <c r="M299407" s="472"/>
    </row>
    <row r="299479" spans="12:13" x14ac:dyDescent="0.25">
      <c r="L299479" s="472"/>
      <c r="M299479" s="472"/>
    </row>
    <row r="299480" spans="12:13" x14ac:dyDescent="0.25">
      <c r="L299480" s="472"/>
      <c r="M299480" s="472"/>
    </row>
    <row r="299481" spans="12:13" x14ac:dyDescent="0.25">
      <c r="L299481" s="472"/>
      <c r="M299481" s="472"/>
    </row>
    <row r="299553" spans="12:13" x14ac:dyDescent="0.25">
      <c r="L299553" s="472"/>
      <c r="M299553" s="472"/>
    </row>
    <row r="299554" spans="12:13" x14ac:dyDescent="0.25">
      <c r="L299554" s="472"/>
      <c r="M299554" s="472"/>
    </row>
    <row r="299555" spans="12:13" x14ac:dyDescent="0.25">
      <c r="L299555" s="472"/>
      <c r="M299555" s="472"/>
    </row>
    <row r="299627" spans="12:13" x14ac:dyDescent="0.25">
      <c r="L299627" s="472"/>
      <c r="M299627" s="472"/>
    </row>
    <row r="299628" spans="12:13" x14ac:dyDescent="0.25">
      <c r="L299628" s="472"/>
      <c r="M299628" s="472"/>
    </row>
    <row r="299629" spans="12:13" x14ac:dyDescent="0.25">
      <c r="L299629" s="472"/>
      <c r="M299629" s="472"/>
    </row>
    <row r="299701" spans="12:13" x14ac:dyDescent="0.25">
      <c r="L299701" s="472"/>
      <c r="M299701" s="472"/>
    </row>
    <row r="299702" spans="12:13" x14ac:dyDescent="0.25">
      <c r="L299702" s="472"/>
      <c r="M299702" s="472"/>
    </row>
    <row r="299703" spans="12:13" x14ac:dyDescent="0.25">
      <c r="L299703" s="472"/>
      <c r="M299703" s="472"/>
    </row>
    <row r="299775" spans="12:13" x14ac:dyDescent="0.25">
      <c r="L299775" s="472"/>
      <c r="M299775" s="472"/>
    </row>
    <row r="299776" spans="12:13" x14ac:dyDescent="0.25">
      <c r="L299776" s="472"/>
      <c r="M299776" s="472"/>
    </row>
    <row r="299777" spans="12:13" x14ac:dyDescent="0.25">
      <c r="L299777" s="472"/>
      <c r="M299777" s="472"/>
    </row>
    <row r="299849" spans="12:13" x14ac:dyDescent="0.25">
      <c r="L299849" s="472"/>
      <c r="M299849" s="472"/>
    </row>
    <row r="299850" spans="12:13" x14ac:dyDescent="0.25">
      <c r="L299850" s="472"/>
      <c r="M299850" s="472"/>
    </row>
    <row r="299851" spans="12:13" x14ac:dyDescent="0.25">
      <c r="L299851" s="472"/>
      <c r="M299851" s="472"/>
    </row>
    <row r="299923" spans="12:13" x14ac:dyDescent="0.25">
      <c r="L299923" s="472"/>
      <c r="M299923" s="472"/>
    </row>
    <row r="299924" spans="12:13" x14ac:dyDescent="0.25">
      <c r="L299924" s="472"/>
      <c r="M299924" s="472"/>
    </row>
    <row r="299925" spans="12:13" x14ac:dyDescent="0.25">
      <c r="L299925" s="472"/>
      <c r="M299925" s="472"/>
    </row>
    <row r="299997" spans="12:13" x14ac:dyDescent="0.25">
      <c r="L299997" s="472"/>
      <c r="M299997" s="472"/>
    </row>
    <row r="299998" spans="12:13" x14ac:dyDescent="0.25">
      <c r="L299998" s="472"/>
      <c r="M299998" s="472"/>
    </row>
    <row r="299999" spans="12:13" x14ac:dyDescent="0.25">
      <c r="L299999" s="472"/>
      <c r="M299999" s="472"/>
    </row>
    <row r="300071" spans="12:13" x14ac:dyDescent="0.25">
      <c r="L300071" s="472"/>
      <c r="M300071" s="472"/>
    </row>
    <row r="300072" spans="12:13" x14ac:dyDescent="0.25">
      <c r="L300072" s="472"/>
      <c r="M300072" s="472"/>
    </row>
    <row r="300073" spans="12:13" x14ac:dyDescent="0.25">
      <c r="L300073" s="472"/>
      <c r="M300073" s="472"/>
    </row>
    <row r="300145" spans="12:13" x14ac:dyDescent="0.25">
      <c r="L300145" s="472"/>
      <c r="M300145" s="472"/>
    </row>
    <row r="300146" spans="12:13" x14ac:dyDescent="0.25">
      <c r="L300146" s="472"/>
      <c r="M300146" s="472"/>
    </row>
    <row r="300147" spans="12:13" x14ac:dyDescent="0.25">
      <c r="L300147" s="472"/>
      <c r="M300147" s="472"/>
    </row>
    <row r="300219" spans="12:13" x14ac:dyDescent="0.25">
      <c r="L300219" s="472"/>
      <c r="M300219" s="472"/>
    </row>
    <row r="300220" spans="12:13" x14ac:dyDescent="0.25">
      <c r="L300220" s="472"/>
      <c r="M300220" s="472"/>
    </row>
    <row r="300221" spans="12:13" x14ac:dyDescent="0.25">
      <c r="L300221" s="472"/>
      <c r="M300221" s="472"/>
    </row>
    <row r="300293" spans="12:13" x14ac:dyDescent="0.25">
      <c r="L300293" s="472"/>
      <c r="M300293" s="472"/>
    </row>
    <row r="300294" spans="12:13" x14ac:dyDescent="0.25">
      <c r="L300294" s="472"/>
      <c r="M300294" s="472"/>
    </row>
    <row r="300295" spans="12:13" x14ac:dyDescent="0.25">
      <c r="L300295" s="472"/>
      <c r="M300295" s="472"/>
    </row>
    <row r="300367" spans="12:13" x14ac:dyDescent="0.25">
      <c r="L300367" s="472"/>
      <c r="M300367" s="472"/>
    </row>
    <row r="300368" spans="12:13" x14ac:dyDescent="0.25">
      <c r="L300368" s="472"/>
      <c r="M300368" s="472"/>
    </row>
    <row r="300369" spans="12:13" x14ac:dyDescent="0.25">
      <c r="L300369" s="472"/>
      <c r="M300369" s="472"/>
    </row>
    <row r="300441" spans="12:13" x14ac:dyDescent="0.25">
      <c r="L300441" s="472"/>
      <c r="M300441" s="472"/>
    </row>
    <row r="300442" spans="12:13" x14ac:dyDescent="0.25">
      <c r="L300442" s="472"/>
      <c r="M300442" s="472"/>
    </row>
    <row r="300443" spans="12:13" x14ac:dyDescent="0.25">
      <c r="L300443" s="472"/>
      <c r="M300443" s="472"/>
    </row>
    <row r="300515" spans="12:13" x14ac:dyDescent="0.25">
      <c r="L300515" s="472"/>
      <c r="M300515" s="472"/>
    </row>
    <row r="300516" spans="12:13" x14ac:dyDescent="0.25">
      <c r="L300516" s="472"/>
      <c r="M300516" s="472"/>
    </row>
    <row r="300517" spans="12:13" x14ac:dyDescent="0.25">
      <c r="L300517" s="472"/>
      <c r="M300517" s="472"/>
    </row>
    <row r="300589" spans="12:13" x14ac:dyDescent="0.25">
      <c r="L300589" s="472"/>
      <c r="M300589" s="472"/>
    </row>
    <row r="300590" spans="12:13" x14ac:dyDescent="0.25">
      <c r="L300590" s="472"/>
      <c r="M300590" s="472"/>
    </row>
    <row r="300591" spans="12:13" x14ac:dyDescent="0.25">
      <c r="L300591" s="472"/>
      <c r="M300591" s="472"/>
    </row>
    <row r="300663" spans="12:13" x14ac:dyDescent="0.25">
      <c r="L300663" s="472"/>
      <c r="M300663" s="472"/>
    </row>
    <row r="300664" spans="12:13" x14ac:dyDescent="0.25">
      <c r="L300664" s="472"/>
      <c r="M300664" s="472"/>
    </row>
    <row r="300665" spans="12:13" x14ac:dyDescent="0.25">
      <c r="L300665" s="472"/>
      <c r="M300665" s="472"/>
    </row>
    <row r="300737" spans="12:13" x14ac:dyDescent="0.25">
      <c r="L300737" s="472"/>
      <c r="M300737" s="472"/>
    </row>
    <row r="300738" spans="12:13" x14ac:dyDescent="0.25">
      <c r="L300738" s="472"/>
      <c r="M300738" s="472"/>
    </row>
    <row r="300739" spans="12:13" x14ac:dyDescent="0.25">
      <c r="L300739" s="472"/>
      <c r="M300739" s="472"/>
    </row>
    <row r="300811" spans="12:13" x14ac:dyDescent="0.25">
      <c r="L300811" s="472"/>
      <c r="M300811" s="472"/>
    </row>
    <row r="300812" spans="12:13" x14ac:dyDescent="0.25">
      <c r="L300812" s="472"/>
      <c r="M300812" s="472"/>
    </row>
    <row r="300813" spans="12:13" x14ac:dyDescent="0.25">
      <c r="L300813" s="472"/>
      <c r="M300813" s="472"/>
    </row>
    <row r="300885" spans="12:13" x14ac:dyDescent="0.25">
      <c r="L300885" s="472"/>
      <c r="M300885" s="472"/>
    </row>
    <row r="300886" spans="12:13" x14ac:dyDescent="0.25">
      <c r="L300886" s="472"/>
      <c r="M300886" s="472"/>
    </row>
    <row r="300887" spans="12:13" x14ac:dyDescent="0.25">
      <c r="L300887" s="472"/>
      <c r="M300887" s="472"/>
    </row>
    <row r="300959" spans="12:13" x14ac:dyDescent="0.25">
      <c r="L300959" s="472"/>
      <c r="M300959" s="472"/>
    </row>
    <row r="300960" spans="12:13" x14ac:dyDescent="0.25">
      <c r="L300960" s="472"/>
      <c r="M300960" s="472"/>
    </row>
    <row r="300961" spans="12:13" x14ac:dyDescent="0.25">
      <c r="L300961" s="472"/>
      <c r="M300961" s="472"/>
    </row>
    <row r="301033" spans="12:13" x14ac:dyDescent="0.25">
      <c r="L301033" s="472"/>
      <c r="M301033" s="472"/>
    </row>
    <row r="301034" spans="12:13" x14ac:dyDescent="0.25">
      <c r="L301034" s="472"/>
      <c r="M301034" s="472"/>
    </row>
    <row r="301035" spans="12:13" x14ac:dyDescent="0.25">
      <c r="L301035" s="472"/>
      <c r="M301035" s="472"/>
    </row>
    <row r="301107" spans="12:13" x14ac:dyDescent="0.25">
      <c r="L301107" s="472"/>
      <c r="M301107" s="472"/>
    </row>
    <row r="301108" spans="12:13" x14ac:dyDescent="0.25">
      <c r="L301108" s="472"/>
      <c r="M301108" s="472"/>
    </row>
    <row r="301109" spans="12:13" x14ac:dyDescent="0.25">
      <c r="L301109" s="472"/>
      <c r="M301109" s="472"/>
    </row>
    <row r="301181" spans="12:13" x14ac:dyDescent="0.25">
      <c r="L301181" s="472"/>
      <c r="M301181" s="472"/>
    </row>
    <row r="301182" spans="12:13" x14ac:dyDescent="0.25">
      <c r="L301182" s="472"/>
      <c r="M301182" s="472"/>
    </row>
    <row r="301183" spans="12:13" x14ac:dyDescent="0.25">
      <c r="L301183" s="472"/>
      <c r="M301183" s="472"/>
    </row>
    <row r="301255" spans="12:13" x14ac:dyDescent="0.25">
      <c r="L301255" s="472"/>
      <c r="M301255" s="472"/>
    </row>
    <row r="301256" spans="12:13" x14ac:dyDescent="0.25">
      <c r="L301256" s="472"/>
      <c r="M301256" s="472"/>
    </row>
    <row r="301257" spans="12:13" x14ac:dyDescent="0.25">
      <c r="L301257" s="472"/>
      <c r="M301257" s="472"/>
    </row>
    <row r="301329" spans="12:13" x14ac:dyDescent="0.25">
      <c r="L301329" s="472"/>
      <c r="M301329" s="472"/>
    </row>
    <row r="301330" spans="12:13" x14ac:dyDescent="0.25">
      <c r="L301330" s="472"/>
      <c r="M301330" s="472"/>
    </row>
    <row r="301331" spans="12:13" x14ac:dyDescent="0.25">
      <c r="L301331" s="472"/>
      <c r="M301331" s="472"/>
    </row>
    <row r="301403" spans="12:13" x14ac:dyDescent="0.25">
      <c r="L301403" s="472"/>
      <c r="M301403" s="472"/>
    </row>
    <row r="301404" spans="12:13" x14ac:dyDescent="0.25">
      <c r="L301404" s="472"/>
      <c r="M301404" s="472"/>
    </row>
    <row r="301405" spans="12:13" x14ac:dyDescent="0.25">
      <c r="L301405" s="472"/>
      <c r="M301405" s="472"/>
    </row>
    <row r="301477" spans="12:13" x14ac:dyDescent="0.25">
      <c r="L301477" s="472"/>
      <c r="M301477" s="472"/>
    </row>
    <row r="301478" spans="12:13" x14ac:dyDescent="0.25">
      <c r="L301478" s="472"/>
      <c r="M301478" s="472"/>
    </row>
    <row r="301479" spans="12:13" x14ac:dyDescent="0.25">
      <c r="L301479" s="472"/>
      <c r="M301479" s="472"/>
    </row>
    <row r="301551" spans="12:13" x14ac:dyDescent="0.25">
      <c r="L301551" s="472"/>
      <c r="M301551" s="472"/>
    </row>
    <row r="301552" spans="12:13" x14ac:dyDescent="0.25">
      <c r="L301552" s="472"/>
      <c r="M301552" s="472"/>
    </row>
    <row r="301553" spans="12:13" x14ac:dyDescent="0.25">
      <c r="L301553" s="472"/>
      <c r="M301553" s="472"/>
    </row>
    <row r="301625" spans="12:13" x14ac:dyDescent="0.25">
      <c r="L301625" s="472"/>
      <c r="M301625" s="472"/>
    </row>
    <row r="301626" spans="12:13" x14ac:dyDescent="0.25">
      <c r="L301626" s="472"/>
      <c r="M301626" s="472"/>
    </row>
    <row r="301627" spans="12:13" x14ac:dyDescent="0.25">
      <c r="L301627" s="472"/>
      <c r="M301627" s="472"/>
    </row>
    <row r="301699" spans="12:13" x14ac:dyDescent="0.25">
      <c r="L301699" s="472"/>
      <c r="M301699" s="472"/>
    </row>
    <row r="301700" spans="12:13" x14ac:dyDescent="0.25">
      <c r="L301700" s="472"/>
      <c r="M301700" s="472"/>
    </row>
    <row r="301701" spans="12:13" x14ac:dyDescent="0.25">
      <c r="L301701" s="472"/>
      <c r="M301701" s="472"/>
    </row>
    <row r="301773" spans="12:13" x14ac:dyDescent="0.25">
      <c r="L301773" s="472"/>
      <c r="M301773" s="472"/>
    </row>
    <row r="301774" spans="12:13" x14ac:dyDescent="0.25">
      <c r="L301774" s="472"/>
      <c r="M301774" s="472"/>
    </row>
    <row r="301775" spans="12:13" x14ac:dyDescent="0.25">
      <c r="L301775" s="472"/>
      <c r="M301775" s="472"/>
    </row>
    <row r="301847" spans="12:13" x14ac:dyDescent="0.25">
      <c r="L301847" s="472"/>
      <c r="M301847" s="472"/>
    </row>
    <row r="301848" spans="12:13" x14ac:dyDescent="0.25">
      <c r="L301848" s="472"/>
      <c r="M301848" s="472"/>
    </row>
    <row r="301849" spans="12:13" x14ac:dyDescent="0.25">
      <c r="L301849" s="472"/>
      <c r="M301849" s="472"/>
    </row>
    <row r="301921" spans="12:13" x14ac:dyDescent="0.25">
      <c r="L301921" s="472"/>
      <c r="M301921" s="472"/>
    </row>
    <row r="301922" spans="12:13" x14ac:dyDescent="0.25">
      <c r="L301922" s="472"/>
      <c r="M301922" s="472"/>
    </row>
    <row r="301923" spans="12:13" x14ac:dyDescent="0.25">
      <c r="L301923" s="472"/>
      <c r="M301923" s="472"/>
    </row>
    <row r="301995" spans="12:13" x14ac:dyDescent="0.25">
      <c r="L301995" s="472"/>
      <c r="M301995" s="472"/>
    </row>
    <row r="301996" spans="12:13" x14ac:dyDescent="0.25">
      <c r="L301996" s="472"/>
      <c r="M301996" s="472"/>
    </row>
    <row r="301997" spans="12:13" x14ac:dyDescent="0.25">
      <c r="L301997" s="472"/>
      <c r="M301997" s="472"/>
    </row>
    <row r="302069" spans="12:13" x14ac:dyDescent="0.25">
      <c r="L302069" s="472"/>
      <c r="M302069" s="472"/>
    </row>
    <row r="302070" spans="12:13" x14ac:dyDescent="0.25">
      <c r="L302070" s="472"/>
      <c r="M302070" s="472"/>
    </row>
    <row r="302071" spans="12:13" x14ac:dyDescent="0.25">
      <c r="L302071" s="472"/>
      <c r="M302071" s="472"/>
    </row>
    <row r="302143" spans="12:13" x14ac:dyDescent="0.25">
      <c r="L302143" s="472"/>
      <c r="M302143" s="472"/>
    </row>
    <row r="302144" spans="12:13" x14ac:dyDescent="0.25">
      <c r="L302144" s="472"/>
      <c r="M302144" s="472"/>
    </row>
    <row r="302145" spans="12:13" x14ac:dyDescent="0.25">
      <c r="L302145" s="472"/>
      <c r="M302145" s="472"/>
    </row>
    <row r="302217" spans="12:13" x14ac:dyDescent="0.25">
      <c r="L302217" s="472"/>
      <c r="M302217" s="472"/>
    </row>
    <row r="302218" spans="12:13" x14ac:dyDescent="0.25">
      <c r="L302218" s="472"/>
      <c r="M302218" s="472"/>
    </row>
    <row r="302219" spans="12:13" x14ac:dyDescent="0.25">
      <c r="L302219" s="472"/>
      <c r="M302219" s="472"/>
    </row>
    <row r="302291" spans="12:13" x14ac:dyDescent="0.25">
      <c r="L302291" s="472"/>
      <c r="M302291" s="472"/>
    </row>
    <row r="302292" spans="12:13" x14ac:dyDescent="0.25">
      <c r="L302292" s="472"/>
      <c r="M302292" s="472"/>
    </row>
    <row r="302293" spans="12:13" x14ac:dyDescent="0.25">
      <c r="L302293" s="472"/>
      <c r="M302293" s="472"/>
    </row>
    <row r="302365" spans="12:13" x14ac:dyDescent="0.25">
      <c r="L302365" s="472"/>
      <c r="M302365" s="472"/>
    </row>
    <row r="302366" spans="12:13" x14ac:dyDescent="0.25">
      <c r="L302366" s="472"/>
      <c r="M302366" s="472"/>
    </row>
    <row r="302367" spans="12:13" x14ac:dyDescent="0.25">
      <c r="L302367" s="472"/>
      <c r="M302367" s="472"/>
    </row>
    <row r="302439" spans="12:13" x14ac:dyDescent="0.25">
      <c r="L302439" s="472"/>
      <c r="M302439" s="472"/>
    </row>
    <row r="302440" spans="12:13" x14ac:dyDescent="0.25">
      <c r="L302440" s="472"/>
      <c r="M302440" s="472"/>
    </row>
    <row r="302441" spans="12:13" x14ac:dyDescent="0.25">
      <c r="L302441" s="472"/>
      <c r="M302441" s="472"/>
    </row>
    <row r="302513" spans="12:13" x14ac:dyDescent="0.25">
      <c r="L302513" s="472"/>
      <c r="M302513" s="472"/>
    </row>
    <row r="302514" spans="12:13" x14ac:dyDescent="0.25">
      <c r="L302514" s="472"/>
      <c r="M302514" s="472"/>
    </row>
    <row r="302515" spans="12:13" x14ac:dyDescent="0.25">
      <c r="L302515" s="472"/>
      <c r="M302515" s="472"/>
    </row>
    <row r="302587" spans="12:13" x14ac:dyDescent="0.25">
      <c r="L302587" s="472"/>
      <c r="M302587" s="472"/>
    </row>
    <row r="302588" spans="12:13" x14ac:dyDescent="0.25">
      <c r="L302588" s="472"/>
      <c r="M302588" s="472"/>
    </row>
    <row r="302589" spans="12:13" x14ac:dyDescent="0.25">
      <c r="L302589" s="472"/>
      <c r="M302589" s="472"/>
    </row>
    <row r="302661" spans="12:13" x14ac:dyDescent="0.25">
      <c r="L302661" s="472"/>
      <c r="M302661" s="472"/>
    </row>
    <row r="302662" spans="12:13" x14ac:dyDescent="0.25">
      <c r="L302662" s="472"/>
      <c r="M302662" s="472"/>
    </row>
    <row r="302663" spans="12:13" x14ac:dyDescent="0.25">
      <c r="L302663" s="472"/>
      <c r="M302663" s="472"/>
    </row>
    <row r="302735" spans="12:13" x14ac:dyDescent="0.25">
      <c r="L302735" s="472"/>
      <c r="M302735" s="472"/>
    </row>
    <row r="302736" spans="12:13" x14ac:dyDescent="0.25">
      <c r="L302736" s="472"/>
      <c r="M302736" s="472"/>
    </row>
    <row r="302737" spans="12:13" x14ac:dyDescent="0.25">
      <c r="L302737" s="472"/>
      <c r="M302737" s="472"/>
    </row>
    <row r="302809" spans="12:13" x14ac:dyDescent="0.25">
      <c r="L302809" s="472"/>
      <c r="M302809" s="472"/>
    </row>
    <row r="302810" spans="12:13" x14ac:dyDescent="0.25">
      <c r="L302810" s="472"/>
      <c r="M302810" s="472"/>
    </row>
    <row r="302811" spans="12:13" x14ac:dyDescent="0.25">
      <c r="L302811" s="472"/>
      <c r="M302811" s="472"/>
    </row>
    <row r="302883" spans="12:13" x14ac:dyDescent="0.25">
      <c r="L302883" s="472"/>
      <c r="M302883" s="472"/>
    </row>
    <row r="302884" spans="12:13" x14ac:dyDescent="0.25">
      <c r="L302884" s="472"/>
      <c r="M302884" s="472"/>
    </row>
    <row r="302885" spans="12:13" x14ac:dyDescent="0.25">
      <c r="L302885" s="472"/>
      <c r="M302885" s="472"/>
    </row>
    <row r="302957" spans="12:13" x14ac:dyDescent="0.25">
      <c r="L302957" s="472"/>
      <c r="M302957" s="472"/>
    </row>
    <row r="302958" spans="12:13" x14ac:dyDescent="0.25">
      <c r="L302958" s="472"/>
      <c r="M302958" s="472"/>
    </row>
    <row r="302959" spans="12:13" x14ac:dyDescent="0.25">
      <c r="L302959" s="472"/>
      <c r="M302959" s="472"/>
    </row>
    <row r="303031" spans="12:13" x14ac:dyDescent="0.25">
      <c r="L303031" s="472"/>
      <c r="M303031" s="472"/>
    </row>
    <row r="303032" spans="12:13" x14ac:dyDescent="0.25">
      <c r="L303032" s="472"/>
      <c r="M303032" s="472"/>
    </row>
    <row r="303033" spans="12:13" x14ac:dyDescent="0.25">
      <c r="L303033" s="472"/>
      <c r="M303033" s="472"/>
    </row>
    <row r="303105" spans="12:13" x14ac:dyDescent="0.25">
      <c r="L303105" s="472"/>
      <c r="M303105" s="472"/>
    </row>
    <row r="303106" spans="12:13" x14ac:dyDescent="0.25">
      <c r="L303106" s="472"/>
      <c r="M303106" s="472"/>
    </row>
    <row r="303107" spans="12:13" x14ac:dyDescent="0.25">
      <c r="L303107" s="472"/>
      <c r="M303107" s="472"/>
    </row>
    <row r="303179" spans="12:13" x14ac:dyDescent="0.25">
      <c r="L303179" s="472"/>
      <c r="M303179" s="472"/>
    </row>
    <row r="303180" spans="12:13" x14ac:dyDescent="0.25">
      <c r="L303180" s="472"/>
      <c r="M303180" s="472"/>
    </row>
    <row r="303181" spans="12:13" x14ac:dyDescent="0.25">
      <c r="L303181" s="472"/>
      <c r="M303181" s="472"/>
    </row>
    <row r="303253" spans="12:13" x14ac:dyDescent="0.25">
      <c r="L303253" s="472"/>
      <c r="M303253" s="472"/>
    </row>
    <row r="303254" spans="12:13" x14ac:dyDescent="0.25">
      <c r="L303254" s="472"/>
      <c r="M303254" s="472"/>
    </row>
    <row r="303255" spans="12:13" x14ac:dyDescent="0.25">
      <c r="L303255" s="472"/>
      <c r="M303255" s="472"/>
    </row>
    <row r="303327" spans="12:13" x14ac:dyDescent="0.25">
      <c r="L303327" s="472"/>
      <c r="M303327" s="472"/>
    </row>
    <row r="303328" spans="12:13" x14ac:dyDescent="0.25">
      <c r="L303328" s="472"/>
      <c r="M303328" s="472"/>
    </row>
    <row r="303329" spans="12:13" x14ac:dyDescent="0.25">
      <c r="L303329" s="472"/>
      <c r="M303329" s="472"/>
    </row>
    <row r="303401" spans="12:13" x14ac:dyDescent="0.25">
      <c r="L303401" s="472"/>
      <c r="M303401" s="472"/>
    </row>
    <row r="303402" spans="12:13" x14ac:dyDescent="0.25">
      <c r="L303402" s="472"/>
      <c r="M303402" s="472"/>
    </row>
    <row r="303403" spans="12:13" x14ac:dyDescent="0.25">
      <c r="L303403" s="472"/>
      <c r="M303403" s="472"/>
    </row>
    <row r="303475" spans="12:13" x14ac:dyDescent="0.25">
      <c r="L303475" s="472"/>
      <c r="M303475" s="472"/>
    </row>
    <row r="303476" spans="12:13" x14ac:dyDescent="0.25">
      <c r="L303476" s="472"/>
      <c r="M303476" s="472"/>
    </row>
    <row r="303477" spans="12:13" x14ac:dyDescent="0.25">
      <c r="L303477" s="472"/>
      <c r="M303477" s="472"/>
    </row>
    <row r="303549" spans="12:13" x14ac:dyDescent="0.25">
      <c r="L303549" s="472"/>
      <c r="M303549" s="472"/>
    </row>
    <row r="303550" spans="12:13" x14ac:dyDescent="0.25">
      <c r="L303550" s="472"/>
      <c r="M303550" s="472"/>
    </row>
    <row r="303551" spans="12:13" x14ac:dyDescent="0.25">
      <c r="L303551" s="472"/>
      <c r="M303551" s="472"/>
    </row>
    <row r="303623" spans="12:13" x14ac:dyDescent="0.25">
      <c r="L303623" s="472"/>
      <c r="M303623" s="472"/>
    </row>
    <row r="303624" spans="12:13" x14ac:dyDescent="0.25">
      <c r="L303624" s="472"/>
      <c r="M303624" s="472"/>
    </row>
    <row r="303625" spans="12:13" x14ac:dyDescent="0.25">
      <c r="L303625" s="472"/>
      <c r="M303625" s="472"/>
    </row>
    <row r="303697" spans="12:13" x14ac:dyDescent="0.25">
      <c r="L303697" s="472"/>
      <c r="M303697" s="472"/>
    </row>
    <row r="303698" spans="12:13" x14ac:dyDescent="0.25">
      <c r="L303698" s="472"/>
      <c r="M303698" s="472"/>
    </row>
    <row r="303699" spans="12:13" x14ac:dyDescent="0.25">
      <c r="L303699" s="472"/>
      <c r="M303699" s="472"/>
    </row>
    <row r="303771" spans="12:13" x14ac:dyDescent="0.25">
      <c r="L303771" s="472"/>
      <c r="M303771" s="472"/>
    </row>
    <row r="303772" spans="12:13" x14ac:dyDescent="0.25">
      <c r="L303772" s="472"/>
      <c r="M303772" s="472"/>
    </row>
    <row r="303773" spans="12:13" x14ac:dyDescent="0.25">
      <c r="L303773" s="472"/>
      <c r="M303773" s="472"/>
    </row>
    <row r="303845" spans="12:13" x14ac:dyDescent="0.25">
      <c r="L303845" s="472"/>
      <c r="M303845" s="472"/>
    </row>
    <row r="303846" spans="12:13" x14ac:dyDescent="0.25">
      <c r="L303846" s="472"/>
      <c r="M303846" s="472"/>
    </row>
    <row r="303847" spans="12:13" x14ac:dyDescent="0.25">
      <c r="L303847" s="472"/>
      <c r="M303847" s="472"/>
    </row>
    <row r="303919" spans="12:13" x14ac:dyDescent="0.25">
      <c r="L303919" s="472"/>
      <c r="M303919" s="472"/>
    </row>
    <row r="303920" spans="12:13" x14ac:dyDescent="0.25">
      <c r="L303920" s="472"/>
      <c r="M303920" s="472"/>
    </row>
    <row r="303921" spans="12:13" x14ac:dyDescent="0.25">
      <c r="L303921" s="472"/>
      <c r="M303921" s="472"/>
    </row>
    <row r="303993" spans="12:13" x14ac:dyDescent="0.25">
      <c r="L303993" s="472"/>
      <c r="M303993" s="472"/>
    </row>
    <row r="303994" spans="12:13" x14ac:dyDescent="0.25">
      <c r="L303994" s="472"/>
      <c r="M303994" s="472"/>
    </row>
    <row r="303995" spans="12:13" x14ac:dyDescent="0.25">
      <c r="L303995" s="472"/>
      <c r="M303995" s="472"/>
    </row>
    <row r="304067" spans="12:13" x14ac:dyDescent="0.25">
      <c r="L304067" s="472"/>
      <c r="M304067" s="472"/>
    </row>
    <row r="304068" spans="12:13" x14ac:dyDescent="0.25">
      <c r="L304068" s="472"/>
      <c r="M304068" s="472"/>
    </row>
    <row r="304069" spans="12:13" x14ac:dyDescent="0.25">
      <c r="L304069" s="472"/>
      <c r="M304069" s="472"/>
    </row>
    <row r="304141" spans="12:13" x14ac:dyDescent="0.25">
      <c r="L304141" s="472"/>
      <c r="M304141" s="472"/>
    </row>
    <row r="304142" spans="12:13" x14ac:dyDescent="0.25">
      <c r="L304142" s="472"/>
      <c r="M304142" s="472"/>
    </row>
    <row r="304143" spans="12:13" x14ac:dyDescent="0.25">
      <c r="L304143" s="472"/>
      <c r="M304143" s="472"/>
    </row>
    <row r="304215" spans="12:13" x14ac:dyDescent="0.25">
      <c r="L304215" s="472"/>
      <c r="M304215" s="472"/>
    </row>
    <row r="304216" spans="12:13" x14ac:dyDescent="0.25">
      <c r="L304216" s="472"/>
      <c r="M304216" s="472"/>
    </row>
    <row r="304217" spans="12:13" x14ac:dyDescent="0.25">
      <c r="L304217" s="472"/>
      <c r="M304217" s="472"/>
    </row>
    <row r="304289" spans="12:13" x14ac:dyDescent="0.25">
      <c r="L304289" s="472"/>
      <c r="M304289" s="472"/>
    </row>
    <row r="304290" spans="12:13" x14ac:dyDescent="0.25">
      <c r="L304290" s="472"/>
      <c r="M304290" s="472"/>
    </row>
    <row r="304291" spans="12:13" x14ac:dyDescent="0.25">
      <c r="L304291" s="472"/>
      <c r="M304291" s="472"/>
    </row>
    <row r="304363" spans="12:13" x14ac:dyDescent="0.25">
      <c r="L304363" s="472"/>
      <c r="M304363" s="472"/>
    </row>
    <row r="304364" spans="12:13" x14ac:dyDescent="0.25">
      <c r="L304364" s="472"/>
      <c r="M304364" s="472"/>
    </row>
    <row r="304365" spans="12:13" x14ac:dyDescent="0.25">
      <c r="L304365" s="472"/>
      <c r="M304365" s="472"/>
    </row>
    <row r="304437" spans="12:13" x14ac:dyDescent="0.25">
      <c r="L304437" s="472"/>
      <c r="M304437" s="472"/>
    </row>
    <row r="304438" spans="12:13" x14ac:dyDescent="0.25">
      <c r="L304438" s="472"/>
      <c r="M304438" s="472"/>
    </row>
    <row r="304439" spans="12:13" x14ac:dyDescent="0.25">
      <c r="L304439" s="472"/>
      <c r="M304439" s="472"/>
    </row>
    <row r="304511" spans="12:13" x14ac:dyDescent="0.25">
      <c r="L304511" s="472"/>
      <c r="M304511" s="472"/>
    </row>
    <row r="304512" spans="12:13" x14ac:dyDescent="0.25">
      <c r="L304512" s="472"/>
      <c r="M304512" s="472"/>
    </row>
    <row r="304513" spans="12:13" x14ac:dyDescent="0.25">
      <c r="L304513" s="472"/>
      <c r="M304513" s="472"/>
    </row>
    <row r="304585" spans="12:13" x14ac:dyDescent="0.25">
      <c r="L304585" s="472"/>
      <c r="M304585" s="472"/>
    </row>
    <row r="304586" spans="12:13" x14ac:dyDescent="0.25">
      <c r="L304586" s="472"/>
      <c r="M304586" s="472"/>
    </row>
    <row r="304587" spans="12:13" x14ac:dyDescent="0.25">
      <c r="L304587" s="472"/>
      <c r="M304587" s="472"/>
    </row>
    <row r="304659" spans="12:13" x14ac:dyDescent="0.25">
      <c r="L304659" s="472"/>
      <c r="M304659" s="472"/>
    </row>
    <row r="304660" spans="12:13" x14ac:dyDescent="0.25">
      <c r="L304660" s="472"/>
      <c r="M304660" s="472"/>
    </row>
    <row r="304661" spans="12:13" x14ac:dyDescent="0.25">
      <c r="L304661" s="472"/>
      <c r="M304661" s="472"/>
    </row>
    <row r="304733" spans="12:13" x14ac:dyDescent="0.25">
      <c r="L304733" s="472"/>
      <c r="M304733" s="472"/>
    </row>
    <row r="304734" spans="12:13" x14ac:dyDescent="0.25">
      <c r="L304734" s="472"/>
      <c r="M304734" s="472"/>
    </row>
    <row r="304735" spans="12:13" x14ac:dyDescent="0.25">
      <c r="L304735" s="472"/>
      <c r="M304735" s="472"/>
    </row>
    <row r="304807" spans="12:13" x14ac:dyDescent="0.25">
      <c r="L304807" s="472"/>
      <c r="M304807" s="472"/>
    </row>
    <row r="304808" spans="12:13" x14ac:dyDescent="0.25">
      <c r="L304808" s="472"/>
      <c r="M304808" s="472"/>
    </row>
    <row r="304809" spans="12:13" x14ac:dyDescent="0.25">
      <c r="L304809" s="472"/>
      <c r="M304809" s="472"/>
    </row>
    <row r="304881" spans="12:13" x14ac:dyDescent="0.25">
      <c r="L304881" s="472"/>
      <c r="M304881" s="472"/>
    </row>
    <row r="304882" spans="12:13" x14ac:dyDescent="0.25">
      <c r="L304882" s="472"/>
      <c r="M304882" s="472"/>
    </row>
    <row r="304883" spans="12:13" x14ac:dyDescent="0.25">
      <c r="L304883" s="472"/>
      <c r="M304883" s="472"/>
    </row>
    <row r="304955" spans="12:13" x14ac:dyDescent="0.25">
      <c r="L304955" s="472"/>
      <c r="M304955" s="472"/>
    </row>
    <row r="304956" spans="12:13" x14ac:dyDescent="0.25">
      <c r="L304956" s="472"/>
      <c r="M304956" s="472"/>
    </row>
    <row r="304957" spans="12:13" x14ac:dyDescent="0.25">
      <c r="L304957" s="472"/>
      <c r="M304957" s="472"/>
    </row>
    <row r="305029" spans="12:13" x14ac:dyDescent="0.25">
      <c r="L305029" s="472"/>
      <c r="M305029" s="472"/>
    </row>
    <row r="305030" spans="12:13" x14ac:dyDescent="0.25">
      <c r="L305030" s="472"/>
      <c r="M305030" s="472"/>
    </row>
    <row r="305031" spans="12:13" x14ac:dyDescent="0.25">
      <c r="L305031" s="472"/>
      <c r="M305031" s="472"/>
    </row>
    <row r="305103" spans="12:13" x14ac:dyDescent="0.25">
      <c r="L305103" s="472"/>
      <c r="M305103" s="472"/>
    </row>
    <row r="305104" spans="12:13" x14ac:dyDescent="0.25">
      <c r="L305104" s="472"/>
      <c r="M305104" s="472"/>
    </row>
    <row r="305105" spans="12:13" x14ac:dyDescent="0.25">
      <c r="L305105" s="472"/>
      <c r="M305105" s="472"/>
    </row>
    <row r="305177" spans="12:13" x14ac:dyDescent="0.25">
      <c r="L305177" s="472"/>
      <c r="M305177" s="472"/>
    </row>
    <row r="305178" spans="12:13" x14ac:dyDescent="0.25">
      <c r="L305178" s="472"/>
      <c r="M305178" s="472"/>
    </row>
    <row r="305179" spans="12:13" x14ac:dyDescent="0.25">
      <c r="L305179" s="472"/>
      <c r="M305179" s="472"/>
    </row>
    <row r="305251" spans="12:13" x14ac:dyDescent="0.25">
      <c r="L305251" s="472"/>
      <c r="M305251" s="472"/>
    </row>
    <row r="305252" spans="12:13" x14ac:dyDescent="0.25">
      <c r="L305252" s="472"/>
      <c r="M305252" s="472"/>
    </row>
    <row r="305253" spans="12:13" x14ac:dyDescent="0.25">
      <c r="L305253" s="472"/>
      <c r="M305253" s="472"/>
    </row>
    <row r="305325" spans="12:13" x14ac:dyDescent="0.25">
      <c r="L305325" s="472"/>
      <c r="M305325" s="472"/>
    </row>
    <row r="305326" spans="12:13" x14ac:dyDescent="0.25">
      <c r="L305326" s="472"/>
      <c r="M305326" s="472"/>
    </row>
    <row r="305327" spans="12:13" x14ac:dyDescent="0.25">
      <c r="L305327" s="472"/>
      <c r="M305327" s="472"/>
    </row>
    <row r="305399" spans="12:13" x14ac:dyDescent="0.25">
      <c r="L305399" s="472"/>
      <c r="M305399" s="472"/>
    </row>
    <row r="305400" spans="12:13" x14ac:dyDescent="0.25">
      <c r="L305400" s="472"/>
      <c r="M305400" s="472"/>
    </row>
    <row r="305401" spans="12:13" x14ac:dyDescent="0.25">
      <c r="L305401" s="472"/>
      <c r="M305401" s="472"/>
    </row>
    <row r="305473" spans="12:13" x14ac:dyDescent="0.25">
      <c r="L305473" s="472"/>
      <c r="M305473" s="472"/>
    </row>
    <row r="305474" spans="12:13" x14ac:dyDescent="0.25">
      <c r="L305474" s="472"/>
      <c r="M305474" s="472"/>
    </row>
    <row r="305475" spans="12:13" x14ac:dyDescent="0.25">
      <c r="L305475" s="472"/>
      <c r="M305475" s="472"/>
    </row>
    <row r="305547" spans="12:13" x14ac:dyDescent="0.25">
      <c r="L305547" s="472"/>
      <c r="M305547" s="472"/>
    </row>
    <row r="305548" spans="12:13" x14ac:dyDescent="0.25">
      <c r="L305548" s="472"/>
      <c r="M305548" s="472"/>
    </row>
    <row r="305549" spans="12:13" x14ac:dyDescent="0.25">
      <c r="L305549" s="472"/>
      <c r="M305549" s="472"/>
    </row>
    <row r="305621" spans="12:13" x14ac:dyDescent="0.25">
      <c r="L305621" s="472"/>
      <c r="M305621" s="472"/>
    </row>
    <row r="305622" spans="12:13" x14ac:dyDescent="0.25">
      <c r="L305622" s="472"/>
      <c r="M305622" s="472"/>
    </row>
    <row r="305623" spans="12:13" x14ac:dyDescent="0.25">
      <c r="L305623" s="472"/>
      <c r="M305623" s="472"/>
    </row>
    <row r="305695" spans="12:13" x14ac:dyDescent="0.25">
      <c r="L305695" s="472"/>
      <c r="M305695" s="472"/>
    </row>
    <row r="305696" spans="12:13" x14ac:dyDescent="0.25">
      <c r="L305696" s="472"/>
      <c r="M305696" s="472"/>
    </row>
    <row r="305697" spans="12:13" x14ac:dyDescent="0.25">
      <c r="L305697" s="472"/>
      <c r="M305697" s="472"/>
    </row>
    <row r="305769" spans="12:13" x14ac:dyDescent="0.25">
      <c r="L305769" s="472"/>
      <c r="M305769" s="472"/>
    </row>
    <row r="305770" spans="12:13" x14ac:dyDescent="0.25">
      <c r="L305770" s="472"/>
      <c r="M305770" s="472"/>
    </row>
    <row r="305771" spans="12:13" x14ac:dyDescent="0.25">
      <c r="L305771" s="472"/>
      <c r="M305771" s="472"/>
    </row>
    <row r="305843" spans="12:13" x14ac:dyDescent="0.25">
      <c r="L305843" s="472"/>
      <c r="M305843" s="472"/>
    </row>
    <row r="305844" spans="12:13" x14ac:dyDescent="0.25">
      <c r="L305844" s="472"/>
      <c r="M305844" s="472"/>
    </row>
    <row r="305845" spans="12:13" x14ac:dyDescent="0.25">
      <c r="L305845" s="472"/>
      <c r="M305845" s="472"/>
    </row>
    <row r="305917" spans="12:13" x14ac:dyDescent="0.25">
      <c r="L305917" s="472"/>
      <c r="M305917" s="472"/>
    </row>
    <row r="305918" spans="12:13" x14ac:dyDescent="0.25">
      <c r="L305918" s="472"/>
      <c r="M305918" s="472"/>
    </row>
    <row r="305919" spans="12:13" x14ac:dyDescent="0.25">
      <c r="L305919" s="472"/>
      <c r="M305919" s="472"/>
    </row>
    <row r="305991" spans="12:13" x14ac:dyDescent="0.25">
      <c r="L305991" s="472"/>
      <c r="M305991" s="472"/>
    </row>
    <row r="305992" spans="12:13" x14ac:dyDescent="0.25">
      <c r="L305992" s="472"/>
      <c r="M305992" s="472"/>
    </row>
    <row r="305993" spans="12:13" x14ac:dyDescent="0.25">
      <c r="L305993" s="472"/>
      <c r="M305993" s="472"/>
    </row>
    <row r="306065" spans="12:13" x14ac:dyDescent="0.25">
      <c r="L306065" s="472"/>
      <c r="M306065" s="472"/>
    </row>
    <row r="306066" spans="12:13" x14ac:dyDescent="0.25">
      <c r="L306066" s="472"/>
      <c r="M306066" s="472"/>
    </row>
    <row r="306067" spans="12:13" x14ac:dyDescent="0.25">
      <c r="L306067" s="472"/>
      <c r="M306067" s="472"/>
    </row>
    <row r="306139" spans="12:13" x14ac:dyDescent="0.25">
      <c r="L306139" s="472"/>
      <c r="M306139" s="472"/>
    </row>
    <row r="306140" spans="12:13" x14ac:dyDescent="0.25">
      <c r="L306140" s="472"/>
      <c r="M306140" s="472"/>
    </row>
    <row r="306141" spans="12:13" x14ac:dyDescent="0.25">
      <c r="L306141" s="472"/>
      <c r="M306141" s="472"/>
    </row>
    <row r="306213" spans="12:13" x14ac:dyDescent="0.25">
      <c r="L306213" s="472"/>
      <c r="M306213" s="472"/>
    </row>
    <row r="306214" spans="12:13" x14ac:dyDescent="0.25">
      <c r="L306214" s="472"/>
      <c r="M306214" s="472"/>
    </row>
    <row r="306215" spans="12:13" x14ac:dyDescent="0.25">
      <c r="L306215" s="472"/>
      <c r="M306215" s="472"/>
    </row>
    <row r="306287" spans="12:13" x14ac:dyDescent="0.25">
      <c r="L306287" s="472"/>
      <c r="M306287" s="472"/>
    </row>
    <row r="306288" spans="12:13" x14ac:dyDescent="0.25">
      <c r="L306288" s="472"/>
      <c r="M306288" s="472"/>
    </row>
    <row r="306289" spans="12:13" x14ac:dyDescent="0.25">
      <c r="L306289" s="472"/>
      <c r="M306289" s="472"/>
    </row>
    <row r="306361" spans="12:13" x14ac:dyDescent="0.25">
      <c r="L306361" s="472"/>
      <c r="M306361" s="472"/>
    </row>
    <row r="306362" spans="12:13" x14ac:dyDescent="0.25">
      <c r="L306362" s="472"/>
      <c r="M306362" s="472"/>
    </row>
    <row r="306363" spans="12:13" x14ac:dyDescent="0.25">
      <c r="L306363" s="472"/>
      <c r="M306363" s="472"/>
    </row>
    <row r="306435" spans="12:13" x14ac:dyDescent="0.25">
      <c r="L306435" s="472"/>
      <c r="M306435" s="472"/>
    </row>
    <row r="306436" spans="12:13" x14ac:dyDescent="0.25">
      <c r="L306436" s="472"/>
      <c r="M306436" s="472"/>
    </row>
    <row r="306437" spans="12:13" x14ac:dyDescent="0.25">
      <c r="L306437" s="472"/>
      <c r="M306437" s="472"/>
    </row>
    <row r="306509" spans="12:13" x14ac:dyDescent="0.25">
      <c r="L306509" s="472"/>
      <c r="M306509" s="472"/>
    </row>
    <row r="306510" spans="12:13" x14ac:dyDescent="0.25">
      <c r="L306510" s="472"/>
      <c r="M306510" s="472"/>
    </row>
    <row r="306511" spans="12:13" x14ac:dyDescent="0.25">
      <c r="L306511" s="472"/>
      <c r="M306511" s="472"/>
    </row>
    <row r="306583" spans="12:13" x14ac:dyDescent="0.25">
      <c r="L306583" s="472"/>
      <c r="M306583" s="472"/>
    </row>
    <row r="306584" spans="12:13" x14ac:dyDescent="0.25">
      <c r="L306584" s="472"/>
      <c r="M306584" s="472"/>
    </row>
    <row r="306585" spans="12:13" x14ac:dyDescent="0.25">
      <c r="L306585" s="472"/>
      <c r="M306585" s="472"/>
    </row>
    <row r="306657" spans="12:13" x14ac:dyDescent="0.25">
      <c r="L306657" s="472"/>
      <c r="M306657" s="472"/>
    </row>
    <row r="306658" spans="12:13" x14ac:dyDescent="0.25">
      <c r="L306658" s="472"/>
      <c r="M306658" s="472"/>
    </row>
    <row r="306659" spans="12:13" x14ac:dyDescent="0.25">
      <c r="L306659" s="472"/>
      <c r="M306659" s="472"/>
    </row>
    <row r="306731" spans="12:13" x14ac:dyDescent="0.25">
      <c r="L306731" s="472"/>
      <c r="M306731" s="472"/>
    </row>
    <row r="306732" spans="12:13" x14ac:dyDescent="0.25">
      <c r="L306732" s="472"/>
      <c r="M306732" s="472"/>
    </row>
    <row r="306733" spans="12:13" x14ac:dyDescent="0.25">
      <c r="L306733" s="472"/>
      <c r="M306733" s="472"/>
    </row>
    <row r="306805" spans="12:13" x14ac:dyDescent="0.25">
      <c r="L306805" s="472"/>
      <c r="M306805" s="472"/>
    </row>
    <row r="306806" spans="12:13" x14ac:dyDescent="0.25">
      <c r="L306806" s="472"/>
      <c r="M306806" s="472"/>
    </row>
    <row r="306807" spans="12:13" x14ac:dyDescent="0.25">
      <c r="L306807" s="472"/>
      <c r="M306807" s="472"/>
    </row>
    <row r="306879" spans="12:13" x14ac:dyDescent="0.25">
      <c r="L306879" s="472"/>
      <c r="M306879" s="472"/>
    </row>
    <row r="306880" spans="12:13" x14ac:dyDescent="0.25">
      <c r="L306880" s="472"/>
      <c r="M306880" s="472"/>
    </row>
    <row r="306881" spans="12:13" x14ac:dyDescent="0.25">
      <c r="L306881" s="472"/>
      <c r="M306881" s="472"/>
    </row>
    <row r="306953" spans="12:13" x14ac:dyDescent="0.25">
      <c r="L306953" s="472"/>
      <c r="M306953" s="472"/>
    </row>
    <row r="306954" spans="12:13" x14ac:dyDescent="0.25">
      <c r="L306954" s="472"/>
      <c r="M306954" s="472"/>
    </row>
    <row r="306955" spans="12:13" x14ac:dyDescent="0.25">
      <c r="L306955" s="472"/>
      <c r="M306955" s="472"/>
    </row>
    <row r="307027" spans="12:13" x14ac:dyDescent="0.25">
      <c r="L307027" s="472"/>
      <c r="M307027" s="472"/>
    </row>
    <row r="307028" spans="12:13" x14ac:dyDescent="0.25">
      <c r="L307028" s="472"/>
      <c r="M307028" s="472"/>
    </row>
    <row r="307029" spans="12:13" x14ac:dyDescent="0.25">
      <c r="L307029" s="472"/>
      <c r="M307029" s="472"/>
    </row>
    <row r="307101" spans="12:13" x14ac:dyDescent="0.25">
      <c r="L307101" s="472"/>
      <c r="M307101" s="472"/>
    </row>
    <row r="307102" spans="12:13" x14ac:dyDescent="0.25">
      <c r="L307102" s="472"/>
      <c r="M307102" s="472"/>
    </row>
    <row r="307103" spans="12:13" x14ac:dyDescent="0.25">
      <c r="L307103" s="472"/>
      <c r="M307103" s="472"/>
    </row>
    <row r="307175" spans="12:13" x14ac:dyDescent="0.25">
      <c r="L307175" s="472"/>
      <c r="M307175" s="472"/>
    </row>
    <row r="307176" spans="12:13" x14ac:dyDescent="0.25">
      <c r="L307176" s="472"/>
      <c r="M307176" s="472"/>
    </row>
    <row r="307177" spans="12:13" x14ac:dyDescent="0.25">
      <c r="L307177" s="472"/>
      <c r="M307177" s="472"/>
    </row>
    <row r="307249" spans="12:13" x14ac:dyDescent="0.25">
      <c r="L307249" s="472"/>
      <c r="M307249" s="472"/>
    </row>
    <row r="307250" spans="12:13" x14ac:dyDescent="0.25">
      <c r="L307250" s="472"/>
      <c r="M307250" s="472"/>
    </row>
    <row r="307251" spans="12:13" x14ac:dyDescent="0.25">
      <c r="L307251" s="472"/>
      <c r="M307251" s="472"/>
    </row>
    <row r="307323" spans="12:13" x14ac:dyDescent="0.25">
      <c r="L307323" s="472"/>
      <c r="M307323" s="472"/>
    </row>
    <row r="307324" spans="12:13" x14ac:dyDescent="0.25">
      <c r="L307324" s="472"/>
      <c r="M307324" s="472"/>
    </row>
    <row r="307325" spans="12:13" x14ac:dyDescent="0.25">
      <c r="L307325" s="472"/>
      <c r="M307325" s="472"/>
    </row>
    <row r="307397" spans="12:13" x14ac:dyDescent="0.25">
      <c r="L307397" s="472"/>
      <c r="M307397" s="472"/>
    </row>
    <row r="307398" spans="12:13" x14ac:dyDescent="0.25">
      <c r="L307398" s="472"/>
      <c r="M307398" s="472"/>
    </row>
    <row r="307399" spans="12:13" x14ac:dyDescent="0.25">
      <c r="L307399" s="472"/>
      <c r="M307399" s="472"/>
    </row>
    <row r="307471" spans="12:13" x14ac:dyDescent="0.25">
      <c r="L307471" s="472"/>
      <c r="M307471" s="472"/>
    </row>
    <row r="307472" spans="12:13" x14ac:dyDescent="0.25">
      <c r="L307472" s="472"/>
      <c r="M307472" s="472"/>
    </row>
    <row r="307473" spans="12:13" x14ac:dyDescent="0.25">
      <c r="L307473" s="472"/>
      <c r="M307473" s="472"/>
    </row>
    <row r="307545" spans="12:13" x14ac:dyDescent="0.25">
      <c r="L307545" s="472"/>
      <c r="M307545" s="472"/>
    </row>
    <row r="307546" spans="12:13" x14ac:dyDescent="0.25">
      <c r="L307546" s="472"/>
      <c r="M307546" s="472"/>
    </row>
    <row r="307547" spans="12:13" x14ac:dyDescent="0.25">
      <c r="L307547" s="472"/>
      <c r="M307547" s="472"/>
    </row>
    <row r="307619" spans="12:13" x14ac:dyDescent="0.25">
      <c r="L307619" s="472"/>
      <c r="M307619" s="472"/>
    </row>
    <row r="307620" spans="12:13" x14ac:dyDescent="0.25">
      <c r="L307620" s="472"/>
      <c r="M307620" s="472"/>
    </row>
    <row r="307621" spans="12:13" x14ac:dyDescent="0.25">
      <c r="L307621" s="472"/>
      <c r="M307621" s="472"/>
    </row>
    <row r="307693" spans="12:13" x14ac:dyDescent="0.25">
      <c r="L307693" s="472"/>
      <c r="M307693" s="472"/>
    </row>
    <row r="307694" spans="12:13" x14ac:dyDescent="0.25">
      <c r="L307694" s="472"/>
      <c r="M307694" s="472"/>
    </row>
    <row r="307695" spans="12:13" x14ac:dyDescent="0.25">
      <c r="L307695" s="472"/>
      <c r="M307695" s="472"/>
    </row>
    <row r="307767" spans="12:13" x14ac:dyDescent="0.25">
      <c r="L307767" s="472"/>
      <c r="M307767" s="472"/>
    </row>
    <row r="307768" spans="12:13" x14ac:dyDescent="0.25">
      <c r="L307768" s="472"/>
      <c r="M307768" s="472"/>
    </row>
    <row r="307769" spans="12:13" x14ac:dyDescent="0.25">
      <c r="L307769" s="472"/>
      <c r="M307769" s="472"/>
    </row>
    <row r="307841" spans="12:13" x14ac:dyDescent="0.25">
      <c r="L307841" s="472"/>
      <c r="M307841" s="472"/>
    </row>
    <row r="307842" spans="12:13" x14ac:dyDescent="0.25">
      <c r="L307842" s="472"/>
      <c r="M307842" s="472"/>
    </row>
    <row r="307843" spans="12:13" x14ac:dyDescent="0.25">
      <c r="L307843" s="472"/>
      <c r="M307843" s="472"/>
    </row>
    <row r="307915" spans="12:13" x14ac:dyDescent="0.25">
      <c r="L307915" s="472"/>
      <c r="M307915" s="472"/>
    </row>
    <row r="307916" spans="12:13" x14ac:dyDescent="0.25">
      <c r="L307916" s="472"/>
      <c r="M307916" s="472"/>
    </row>
    <row r="307917" spans="12:13" x14ac:dyDescent="0.25">
      <c r="L307917" s="472"/>
      <c r="M307917" s="472"/>
    </row>
    <row r="307989" spans="12:13" x14ac:dyDescent="0.25">
      <c r="L307989" s="472"/>
      <c r="M307989" s="472"/>
    </row>
    <row r="307990" spans="12:13" x14ac:dyDescent="0.25">
      <c r="L307990" s="472"/>
      <c r="M307990" s="472"/>
    </row>
    <row r="307991" spans="12:13" x14ac:dyDescent="0.25">
      <c r="L307991" s="472"/>
      <c r="M307991" s="472"/>
    </row>
    <row r="308063" spans="12:13" x14ac:dyDescent="0.25">
      <c r="L308063" s="472"/>
      <c r="M308063" s="472"/>
    </row>
    <row r="308064" spans="12:13" x14ac:dyDescent="0.25">
      <c r="L308064" s="472"/>
      <c r="M308064" s="472"/>
    </row>
    <row r="308065" spans="12:13" x14ac:dyDescent="0.25">
      <c r="L308065" s="472"/>
      <c r="M308065" s="472"/>
    </row>
    <row r="308137" spans="12:13" x14ac:dyDescent="0.25">
      <c r="L308137" s="472"/>
      <c r="M308137" s="472"/>
    </row>
    <row r="308138" spans="12:13" x14ac:dyDescent="0.25">
      <c r="L308138" s="472"/>
      <c r="M308138" s="472"/>
    </row>
    <row r="308139" spans="12:13" x14ac:dyDescent="0.25">
      <c r="L308139" s="472"/>
      <c r="M308139" s="472"/>
    </row>
    <row r="308211" spans="12:13" x14ac:dyDescent="0.25">
      <c r="L308211" s="472"/>
      <c r="M308211" s="472"/>
    </row>
    <row r="308212" spans="12:13" x14ac:dyDescent="0.25">
      <c r="L308212" s="472"/>
      <c r="M308212" s="472"/>
    </row>
    <row r="308213" spans="12:13" x14ac:dyDescent="0.25">
      <c r="L308213" s="472"/>
      <c r="M308213" s="472"/>
    </row>
    <row r="308285" spans="12:13" x14ac:dyDescent="0.25">
      <c r="L308285" s="472"/>
      <c r="M308285" s="472"/>
    </row>
    <row r="308286" spans="12:13" x14ac:dyDescent="0.25">
      <c r="L308286" s="472"/>
      <c r="M308286" s="472"/>
    </row>
    <row r="308287" spans="12:13" x14ac:dyDescent="0.25">
      <c r="L308287" s="472"/>
      <c r="M308287" s="472"/>
    </row>
    <row r="308359" spans="12:13" x14ac:dyDescent="0.25">
      <c r="L308359" s="472"/>
      <c r="M308359" s="472"/>
    </row>
    <row r="308360" spans="12:13" x14ac:dyDescent="0.25">
      <c r="L308360" s="472"/>
      <c r="M308360" s="472"/>
    </row>
    <row r="308361" spans="12:13" x14ac:dyDescent="0.25">
      <c r="L308361" s="472"/>
      <c r="M308361" s="472"/>
    </row>
    <row r="308433" spans="12:13" x14ac:dyDescent="0.25">
      <c r="L308433" s="472"/>
      <c r="M308433" s="472"/>
    </row>
    <row r="308434" spans="12:13" x14ac:dyDescent="0.25">
      <c r="L308434" s="472"/>
      <c r="M308434" s="472"/>
    </row>
    <row r="308435" spans="12:13" x14ac:dyDescent="0.25">
      <c r="L308435" s="472"/>
      <c r="M308435" s="472"/>
    </row>
    <row r="308507" spans="12:13" x14ac:dyDescent="0.25">
      <c r="L308507" s="472"/>
      <c r="M308507" s="472"/>
    </row>
    <row r="308508" spans="12:13" x14ac:dyDescent="0.25">
      <c r="L308508" s="472"/>
      <c r="M308508" s="472"/>
    </row>
    <row r="308509" spans="12:13" x14ac:dyDescent="0.25">
      <c r="L308509" s="472"/>
      <c r="M308509" s="472"/>
    </row>
    <row r="308581" spans="12:13" x14ac:dyDescent="0.25">
      <c r="L308581" s="472"/>
      <c r="M308581" s="472"/>
    </row>
    <row r="308582" spans="12:13" x14ac:dyDescent="0.25">
      <c r="L308582" s="472"/>
      <c r="M308582" s="472"/>
    </row>
    <row r="308583" spans="12:13" x14ac:dyDescent="0.25">
      <c r="L308583" s="472"/>
      <c r="M308583" s="472"/>
    </row>
    <row r="308655" spans="12:13" x14ac:dyDescent="0.25">
      <c r="L308655" s="472"/>
      <c r="M308655" s="472"/>
    </row>
    <row r="308656" spans="12:13" x14ac:dyDescent="0.25">
      <c r="L308656" s="472"/>
      <c r="M308656" s="472"/>
    </row>
    <row r="308657" spans="12:13" x14ac:dyDescent="0.25">
      <c r="L308657" s="472"/>
      <c r="M308657" s="472"/>
    </row>
    <row r="308729" spans="12:13" x14ac:dyDescent="0.25">
      <c r="L308729" s="472"/>
      <c r="M308729" s="472"/>
    </row>
    <row r="308730" spans="12:13" x14ac:dyDescent="0.25">
      <c r="L308730" s="472"/>
      <c r="M308730" s="472"/>
    </row>
    <row r="308731" spans="12:13" x14ac:dyDescent="0.25">
      <c r="L308731" s="472"/>
      <c r="M308731" s="472"/>
    </row>
    <row r="308803" spans="12:13" x14ac:dyDescent="0.25">
      <c r="L308803" s="472"/>
      <c r="M308803" s="472"/>
    </row>
    <row r="308804" spans="12:13" x14ac:dyDescent="0.25">
      <c r="L308804" s="472"/>
      <c r="M308804" s="472"/>
    </row>
    <row r="308805" spans="12:13" x14ac:dyDescent="0.25">
      <c r="L308805" s="472"/>
      <c r="M308805" s="472"/>
    </row>
    <row r="308877" spans="12:13" x14ac:dyDescent="0.25">
      <c r="L308877" s="472"/>
      <c r="M308877" s="472"/>
    </row>
    <row r="308878" spans="12:13" x14ac:dyDescent="0.25">
      <c r="L308878" s="472"/>
      <c r="M308878" s="472"/>
    </row>
    <row r="308879" spans="12:13" x14ac:dyDescent="0.25">
      <c r="L308879" s="472"/>
      <c r="M308879" s="472"/>
    </row>
    <row r="308951" spans="12:13" x14ac:dyDescent="0.25">
      <c r="L308951" s="472"/>
      <c r="M308951" s="472"/>
    </row>
    <row r="308952" spans="12:13" x14ac:dyDescent="0.25">
      <c r="L308952" s="472"/>
      <c r="M308952" s="472"/>
    </row>
    <row r="308953" spans="12:13" x14ac:dyDescent="0.25">
      <c r="L308953" s="472"/>
      <c r="M308953" s="472"/>
    </row>
    <row r="309025" spans="12:13" x14ac:dyDescent="0.25">
      <c r="L309025" s="472"/>
      <c r="M309025" s="472"/>
    </row>
    <row r="309026" spans="12:13" x14ac:dyDescent="0.25">
      <c r="L309026" s="472"/>
      <c r="M309026" s="472"/>
    </row>
    <row r="309027" spans="12:13" x14ac:dyDescent="0.25">
      <c r="L309027" s="472"/>
      <c r="M309027" s="472"/>
    </row>
    <row r="309099" spans="12:13" x14ac:dyDescent="0.25">
      <c r="L309099" s="472"/>
      <c r="M309099" s="472"/>
    </row>
    <row r="309100" spans="12:13" x14ac:dyDescent="0.25">
      <c r="L309100" s="472"/>
      <c r="M309100" s="472"/>
    </row>
    <row r="309101" spans="12:13" x14ac:dyDescent="0.25">
      <c r="L309101" s="472"/>
      <c r="M309101" s="472"/>
    </row>
    <row r="309173" spans="12:13" x14ac:dyDescent="0.25">
      <c r="L309173" s="472"/>
      <c r="M309173" s="472"/>
    </row>
    <row r="309174" spans="12:13" x14ac:dyDescent="0.25">
      <c r="L309174" s="472"/>
      <c r="M309174" s="472"/>
    </row>
    <row r="309175" spans="12:13" x14ac:dyDescent="0.25">
      <c r="L309175" s="472"/>
      <c r="M309175" s="472"/>
    </row>
    <row r="309247" spans="12:13" x14ac:dyDescent="0.25">
      <c r="L309247" s="472"/>
      <c r="M309247" s="472"/>
    </row>
    <row r="309248" spans="12:13" x14ac:dyDescent="0.25">
      <c r="L309248" s="472"/>
      <c r="M309248" s="472"/>
    </row>
    <row r="309249" spans="12:13" x14ac:dyDescent="0.25">
      <c r="L309249" s="472"/>
      <c r="M309249" s="472"/>
    </row>
    <row r="309321" spans="12:13" x14ac:dyDescent="0.25">
      <c r="L309321" s="472"/>
      <c r="M309321" s="472"/>
    </row>
    <row r="309322" spans="12:13" x14ac:dyDescent="0.25">
      <c r="L309322" s="472"/>
      <c r="M309322" s="472"/>
    </row>
    <row r="309323" spans="12:13" x14ac:dyDescent="0.25">
      <c r="L309323" s="472"/>
      <c r="M309323" s="472"/>
    </row>
    <row r="309395" spans="12:13" x14ac:dyDescent="0.25">
      <c r="L309395" s="472"/>
      <c r="M309395" s="472"/>
    </row>
    <row r="309396" spans="12:13" x14ac:dyDescent="0.25">
      <c r="L309396" s="472"/>
      <c r="M309396" s="472"/>
    </row>
    <row r="309397" spans="12:13" x14ac:dyDescent="0.25">
      <c r="L309397" s="472"/>
      <c r="M309397" s="472"/>
    </row>
    <row r="309469" spans="12:13" x14ac:dyDescent="0.25">
      <c r="L309469" s="472"/>
      <c r="M309469" s="472"/>
    </row>
    <row r="309470" spans="12:13" x14ac:dyDescent="0.25">
      <c r="L309470" s="472"/>
      <c r="M309470" s="472"/>
    </row>
    <row r="309471" spans="12:13" x14ac:dyDescent="0.25">
      <c r="L309471" s="472"/>
      <c r="M309471" s="472"/>
    </row>
    <row r="309543" spans="12:13" x14ac:dyDescent="0.25">
      <c r="L309543" s="472"/>
      <c r="M309543" s="472"/>
    </row>
    <row r="309544" spans="12:13" x14ac:dyDescent="0.25">
      <c r="L309544" s="472"/>
      <c r="M309544" s="472"/>
    </row>
    <row r="309545" spans="12:13" x14ac:dyDescent="0.25">
      <c r="L309545" s="472"/>
      <c r="M309545" s="472"/>
    </row>
    <row r="309617" spans="12:13" x14ac:dyDescent="0.25">
      <c r="L309617" s="472"/>
      <c r="M309617" s="472"/>
    </row>
    <row r="309618" spans="12:13" x14ac:dyDescent="0.25">
      <c r="L309618" s="472"/>
      <c r="M309618" s="472"/>
    </row>
    <row r="309619" spans="12:13" x14ac:dyDescent="0.25">
      <c r="L309619" s="472"/>
      <c r="M309619" s="472"/>
    </row>
    <row r="309691" spans="12:13" x14ac:dyDescent="0.25">
      <c r="L309691" s="472"/>
      <c r="M309691" s="472"/>
    </row>
    <row r="309692" spans="12:13" x14ac:dyDescent="0.25">
      <c r="L309692" s="472"/>
      <c r="M309692" s="472"/>
    </row>
    <row r="309693" spans="12:13" x14ac:dyDescent="0.25">
      <c r="L309693" s="472"/>
      <c r="M309693" s="472"/>
    </row>
    <row r="309765" spans="12:13" x14ac:dyDescent="0.25">
      <c r="L309765" s="472"/>
      <c r="M309765" s="472"/>
    </row>
    <row r="309766" spans="12:13" x14ac:dyDescent="0.25">
      <c r="L309766" s="472"/>
      <c r="M309766" s="472"/>
    </row>
    <row r="309767" spans="12:13" x14ac:dyDescent="0.25">
      <c r="L309767" s="472"/>
      <c r="M309767" s="472"/>
    </row>
    <row r="309839" spans="12:13" x14ac:dyDescent="0.25">
      <c r="L309839" s="472"/>
      <c r="M309839" s="472"/>
    </row>
    <row r="309840" spans="12:13" x14ac:dyDescent="0.25">
      <c r="L309840" s="472"/>
      <c r="M309840" s="472"/>
    </row>
    <row r="309841" spans="12:13" x14ac:dyDescent="0.25">
      <c r="L309841" s="472"/>
      <c r="M309841" s="472"/>
    </row>
    <row r="309913" spans="12:13" x14ac:dyDescent="0.25">
      <c r="L309913" s="472"/>
      <c r="M309913" s="472"/>
    </row>
    <row r="309914" spans="12:13" x14ac:dyDescent="0.25">
      <c r="L309914" s="472"/>
      <c r="M309914" s="472"/>
    </row>
    <row r="309915" spans="12:13" x14ac:dyDescent="0.25">
      <c r="L309915" s="472"/>
      <c r="M309915" s="472"/>
    </row>
    <row r="309987" spans="12:13" x14ac:dyDescent="0.25">
      <c r="L309987" s="472"/>
      <c r="M309987" s="472"/>
    </row>
    <row r="309988" spans="12:13" x14ac:dyDescent="0.25">
      <c r="L309988" s="472"/>
      <c r="M309988" s="472"/>
    </row>
    <row r="309989" spans="12:13" x14ac:dyDescent="0.25">
      <c r="L309989" s="472"/>
      <c r="M309989" s="472"/>
    </row>
    <row r="310061" spans="12:13" x14ac:dyDescent="0.25">
      <c r="L310061" s="472"/>
      <c r="M310061" s="472"/>
    </row>
    <row r="310062" spans="12:13" x14ac:dyDescent="0.25">
      <c r="L310062" s="472"/>
      <c r="M310062" s="472"/>
    </row>
    <row r="310063" spans="12:13" x14ac:dyDescent="0.25">
      <c r="L310063" s="472"/>
      <c r="M310063" s="472"/>
    </row>
    <row r="310135" spans="12:13" x14ac:dyDescent="0.25">
      <c r="L310135" s="472"/>
      <c r="M310135" s="472"/>
    </row>
    <row r="310136" spans="12:13" x14ac:dyDescent="0.25">
      <c r="L310136" s="472"/>
      <c r="M310136" s="472"/>
    </row>
    <row r="310137" spans="12:13" x14ac:dyDescent="0.25">
      <c r="L310137" s="472"/>
      <c r="M310137" s="472"/>
    </row>
    <row r="310209" spans="12:13" x14ac:dyDescent="0.25">
      <c r="L310209" s="472"/>
      <c r="M310209" s="472"/>
    </row>
    <row r="310210" spans="12:13" x14ac:dyDescent="0.25">
      <c r="L310210" s="472"/>
      <c r="M310210" s="472"/>
    </row>
    <row r="310211" spans="12:13" x14ac:dyDescent="0.25">
      <c r="L310211" s="472"/>
      <c r="M310211" s="472"/>
    </row>
    <row r="310283" spans="12:13" x14ac:dyDescent="0.25">
      <c r="L310283" s="472"/>
      <c r="M310283" s="472"/>
    </row>
    <row r="310284" spans="12:13" x14ac:dyDescent="0.25">
      <c r="L310284" s="472"/>
      <c r="M310284" s="472"/>
    </row>
    <row r="310285" spans="12:13" x14ac:dyDescent="0.25">
      <c r="L310285" s="472"/>
      <c r="M310285" s="472"/>
    </row>
    <row r="310357" spans="12:13" x14ac:dyDescent="0.25">
      <c r="L310357" s="472"/>
      <c r="M310357" s="472"/>
    </row>
    <row r="310358" spans="12:13" x14ac:dyDescent="0.25">
      <c r="L310358" s="472"/>
      <c r="M310358" s="472"/>
    </row>
    <row r="310359" spans="12:13" x14ac:dyDescent="0.25">
      <c r="L310359" s="472"/>
      <c r="M310359" s="472"/>
    </row>
    <row r="310431" spans="12:13" x14ac:dyDescent="0.25">
      <c r="L310431" s="472"/>
      <c r="M310431" s="472"/>
    </row>
    <row r="310432" spans="12:13" x14ac:dyDescent="0.25">
      <c r="L310432" s="472"/>
      <c r="M310432" s="472"/>
    </row>
    <row r="310433" spans="12:13" x14ac:dyDescent="0.25">
      <c r="L310433" s="472"/>
      <c r="M310433" s="472"/>
    </row>
    <row r="310505" spans="12:13" x14ac:dyDescent="0.25">
      <c r="L310505" s="472"/>
      <c r="M310505" s="472"/>
    </row>
    <row r="310506" spans="12:13" x14ac:dyDescent="0.25">
      <c r="L310506" s="472"/>
      <c r="M310506" s="472"/>
    </row>
    <row r="310507" spans="12:13" x14ac:dyDescent="0.25">
      <c r="L310507" s="472"/>
      <c r="M310507" s="472"/>
    </row>
    <row r="310579" spans="12:13" x14ac:dyDescent="0.25">
      <c r="L310579" s="472"/>
      <c r="M310579" s="472"/>
    </row>
    <row r="310580" spans="12:13" x14ac:dyDescent="0.25">
      <c r="L310580" s="472"/>
      <c r="M310580" s="472"/>
    </row>
    <row r="310581" spans="12:13" x14ac:dyDescent="0.25">
      <c r="L310581" s="472"/>
      <c r="M310581" s="472"/>
    </row>
    <row r="310653" spans="12:13" x14ac:dyDescent="0.25">
      <c r="L310653" s="472"/>
      <c r="M310653" s="472"/>
    </row>
    <row r="310654" spans="12:13" x14ac:dyDescent="0.25">
      <c r="L310654" s="472"/>
      <c r="M310654" s="472"/>
    </row>
    <row r="310655" spans="12:13" x14ac:dyDescent="0.25">
      <c r="L310655" s="472"/>
      <c r="M310655" s="472"/>
    </row>
    <row r="310727" spans="12:13" x14ac:dyDescent="0.25">
      <c r="L310727" s="472"/>
      <c r="M310727" s="472"/>
    </row>
    <row r="310728" spans="12:13" x14ac:dyDescent="0.25">
      <c r="L310728" s="472"/>
      <c r="M310728" s="472"/>
    </row>
    <row r="310729" spans="12:13" x14ac:dyDescent="0.25">
      <c r="L310729" s="472"/>
      <c r="M310729" s="472"/>
    </row>
    <row r="310801" spans="12:13" x14ac:dyDescent="0.25">
      <c r="L310801" s="472"/>
      <c r="M310801" s="472"/>
    </row>
    <row r="310802" spans="12:13" x14ac:dyDescent="0.25">
      <c r="L310802" s="472"/>
      <c r="M310802" s="472"/>
    </row>
    <row r="310803" spans="12:13" x14ac:dyDescent="0.25">
      <c r="L310803" s="472"/>
      <c r="M310803" s="472"/>
    </row>
    <row r="310875" spans="12:13" x14ac:dyDescent="0.25">
      <c r="L310875" s="472"/>
      <c r="M310875" s="472"/>
    </row>
    <row r="310876" spans="12:13" x14ac:dyDescent="0.25">
      <c r="L310876" s="472"/>
      <c r="M310876" s="472"/>
    </row>
    <row r="310877" spans="12:13" x14ac:dyDescent="0.25">
      <c r="L310877" s="472"/>
      <c r="M310877" s="472"/>
    </row>
    <row r="310949" spans="12:13" x14ac:dyDescent="0.25">
      <c r="L310949" s="472"/>
      <c r="M310949" s="472"/>
    </row>
    <row r="310950" spans="12:13" x14ac:dyDescent="0.25">
      <c r="L310950" s="472"/>
      <c r="M310950" s="472"/>
    </row>
    <row r="310951" spans="12:13" x14ac:dyDescent="0.25">
      <c r="L310951" s="472"/>
      <c r="M310951" s="472"/>
    </row>
    <row r="311023" spans="12:13" x14ac:dyDescent="0.25">
      <c r="L311023" s="472"/>
      <c r="M311023" s="472"/>
    </row>
    <row r="311024" spans="12:13" x14ac:dyDescent="0.25">
      <c r="L311024" s="472"/>
      <c r="M311024" s="472"/>
    </row>
    <row r="311025" spans="12:13" x14ac:dyDescent="0.25">
      <c r="L311025" s="472"/>
      <c r="M311025" s="472"/>
    </row>
    <row r="311097" spans="12:13" x14ac:dyDescent="0.25">
      <c r="L311097" s="472"/>
      <c r="M311097" s="472"/>
    </row>
    <row r="311098" spans="12:13" x14ac:dyDescent="0.25">
      <c r="L311098" s="472"/>
      <c r="M311098" s="472"/>
    </row>
    <row r="311099" spans="12:13" x14ac:dyDescent="0.25">
      <c r="L311099" s="472"/>
      <c r="M311099" s="472"/>
    </row>
    <row r="311171" spans="12:13" x14ac:dyDescent="0.25">
      <c r="L311171" s="472"/>
      <c r="M311171" s="472"/>
    </row>
    <row r="311172" spans="12:13" x14ac:dyDescent="0.25">
      <c r="L311172" s="472"/>
      <c r="M311172" s="472"/>
    </row>
    <row r="311173" spans="12:13" x14ac:dyDescent="0.25">
      <c r="L311173" s="472"/>
      <c r="M311173" s="472"/>
    </row>
    <row r="311245" spans="12:13" x14ac:dyDescent="0.25">
      <c r="L311245" s="472"/>
      <c r="M311245" s="472"/>
    </row>
    <row r="311246" spans="12:13" x14ac:dyDescent="0.25">
      <c r="L311246" s="472"/>
      <c r="M311246" s="472"/>
    </row>
    <row r="311247" spans="12:13" x14ac:dyDescent="0.25">
      <c r="L311247" s="472"/>
      <c r="M311247" s="472"/>
    </row>
    <row r="311319" spans="12:13" x14ac:dyDescent="0.25">
      <c r="L311319" s="472"/>
      <c r="M311319" s="472"/>
    </row>
    <row r="311320" spans="12:13" x14ac:dyDescent="0.25">
      <c r="L311320" s="472"/>
      <c r="M311320" s="472"/>
    </row>
    <row r="311321" spans="12:13" x14ac:dyDescent="0.25">
      <c r="L311321" s="472"/>
      <c r="M311321" s="472"/>
    </row>
    <row r="311393" spans="12:13" x14ac:dyDescent="0.25">
      <c r="L311393" s="472"/>
      <c r="M311393" s="472"/>
    </row>
    <row r="311394" spans="12:13" x14ac:dyDescent="0.25">
      <c r="L311394" s="472"/>
      <c r="M311394" s="472"/>
    </row>
    <row r="311395" spans="12:13" x14ac:dyDescent="0.25">
      <c r="L311395" s="472"/>
      <c r="M311395" s="472"/>
    </row>
    <row r="311467" spans="12:13" x14ac:dyDescent="0.25">
      <c r="L311467" s="472"/>
      <c r="M311467" s="472"/>
    </row>
    <row r="311468" spans="12:13" x14ac:dyDescent="0.25">
      <c r="L311468" s="472"/>
      <c r="M311468" s="472"/>
    </row>
    <row r="311469" spans="12:13" x14ac:dyDescent="0.25">
      <c r="L311469" s="472"/>
      <c r="M311469" s="472"/>
    </row>
    <row r="311541" spans="12:13" x14ac:dyDescent="0.25">
      <c r="L311541" s="472"/>
      <c r="M311541" s="472"/>
    </row>
    <row r="311542" spans="12:13" x14ac:dyDescent="0.25">
      <c r="L311542" s="472"/>
      <c r="M311542" s="472"/>
    </row>
    <row r="311543" spans="12:13" x14ac:dyDescent="0.25">
      <c r="L311543" s="472"/>
      <c r="M311543" s="472"/>
    </row>
    <row r="311615" spans="12:13" x14ac:dyDescent="0.25">
      <c r="L311615" s="472"/>
      <c r="M311615" s="472"/>
    </row>
    <row r="311616" spans="12:13" x14ac:dyDescent="0.25">
      <c r="L311616" s="472"/>
      <c r="M311616" s="472"/>
    </row>
    <row r="311617" spans="12:13" x14ac:dyDescent="0.25">
      <c r="L311617" s="472"/>
      <c r="M311617" s="472"/>
    </row>
    <row r="311689" spans="12:13" x14ac:dyDescent="0.25">
      <c r="L311689" s="472"/>
      <c r="M311689" s="472"/>
    </row>
    <row r="311690" spans="12:13" x14ac:dyDescent="0.25">
      <c r="L311690" s="472"/>
      <c r="M311690" s="472"/>
    </row>
    <row r="311691" spans="12:13" x14ac:dyDescent="0.25">
      <c r="L311691" s="472"/>
      <c r="M311691" s="472"/>
    </row>
    <row r="311763" spans="12:13" x14ac:dyDescent="0.25">
      <c r="L311763" s="472"/>
      <c r="M311763" s="472"/>
    </row>
    <row r="311764" spans="12:13" x14ac:dyDescent="0.25">
      <c r="L311764" s="472"/>
      <c r="M311764" s="472"/>
    </row>
    <row r="311765" spans="12:13" x14ac:dyDescent="0.25">
      <c r="L311765" s="472"/>
      <c r="M311765" s="472"/>
    </row>
    <row r="311837" spans="12:13" x14ac:dyDescent="0.25">
      <c r="L311837" s="472"/>
      <c r="M311837" s="472"/>
    </row>
    <row r="311838" spans="12:13" x14ac:dyDescent="0.25">
      <c r="L311838" s="472"/>
      <c r="M311838" s="472"/>
    </row>
    <row r="311839" spans="12:13" x14ac:dyDescent="0.25">
      <c r="L311839" s="472"/>
      <c r="M311839" s="472"/>
    </row>
    <row r="311911" spans="12:13" x14ac:dyDescent="0.25">
      <c r="L311911" s="472"/>
      <c r="M311911" s="472"/>
    </row>
    <row r="311912" spans="12:13" x14ac:dyDescent="0.25">
      <c r="L311912" s="472"/>
      <c r="M311912" s="472"/>
    </row>
    <row r="311913" spans="12:13" x14ac:dyDescent="0.25">
      <c r="L311913" s="472"/>
      <c r="M311913" s="472"/>
    </row>
    <row r="311985" spans="12:13" x14ac:dyDescent="0.25">
      <c r="L311985" s="472"/>
      <c r="M311985" s="472"/>
    </row>
    <row r="311986" spans="12:13" x14ac:dyDescent="0.25">
      <c r="L311986" s="472"/>
      <c r="M311986" s="472"/>
    </row>
    <row r="311987" spans="12:13" x14ac:dyDescent="0.25">
      <c r="L311987" s="472"/>
      <c r="M311987" s="472"/>
    </row>
    <row r="312059" spans="12:13" x14ac:dyDescent="0.25">
      <c r="L312059" s="472"/>
      <c r="M312059" s="472"/>
    </row>
    <row r="312060" spans="12:13" x14ac:dyDescent="0.25">
      <c r="L312060" s="472"/>
      <c r="M312060" s="472"/>
    </row>
    <row r="312061" spans="12:13" x14ac:dyDescent="0.25">
      <c r="L312061" s="472"/>
      <c r="M312061" s="472"/>
    </row>
    <row r="312133" spans="12:13" x14ac:dyDescent="0.25">
      <c r="L312133" s="472"/>
      <c r="M312133" s="472"/>
    </row>
    <row r="312134" spans="12:13" x14ac:dyDescent="0.25">
      <c r="L312134" s="472"/>
      <c r="M312134" s="472"/>
    </row>
    <row r="312135" spans="12:13" x14ac:dyDescent="0.25">
      <c r="L312135" s="472"/>
      <c r="M312135" s="472"/>
    </row>
    <row r="312207" spans="12:13" x14ac:dyDescent="0.25">
      <c r="L312207" s="472"/>
      <c r="M312207" s="472"/>
    </row>
    <row r="312208" spans="12:13" x14ac:dyDescent="0.25">
      <c r="L312208" s="472"/>
      <c r="M312208" s="472"/>
    </row>
    <row r="312209" spans="12:13" x14ac:dyDescent="0.25">
      <c r="L312209" s="472"/>
      <c r="M312209" s="472"/>
    </row>
    <row r="312281" spans="12:13" x14ac:dyDescent="0.25">
      <c r="L312281" s="472"/>
      <c r="M312281" s="472"/>
    </row>
    <row r="312282" spans="12:13" x14ac:dyDescent="0.25">
      <c r="L312282" s="472"/>
      <c r="M312282" s="472"/>
    </row>
    <row r="312283" spans="12:13" x14ac:dyDescent="0.25">
      <c r="L312283" s="472"/>
      <c r="M312283" s="472"/>
    </row>
    <row r="312355" spans="12:13" x14ac:dyDescent="0.25">
      <c r="L312355" s="472"/>
      <c r="M312355" s="472"/>
    </row>
    <row r="312356" spans="12:13" x14ac:dyDescent="0.25">
      <c r="L312356" s="472"/>
      <c r="M312356" s="472"/>
    </row>
    <row r="312357" spans="12:13" x14ac:dyDescent="0.25">
      <c r="L312357" s="472"/>
      <c r="M312357" s="472"/>
    </row>
    <row r="312429" spans="12:13" x14ac:dyDescent="0.25">
      <c r="L312429" s="472"/>
      <c r="M312429" s="472"/>
    </row>
    <row r="312430" spans="12:13" x14ac:dyDescent="0.25">
      <c r="L312430" s="472"/>
      <c r="M312430" s="472"/>
    </row>
    <row r="312431" spans="12:13" x14ac:dyDescent="0.25">
      <c r="L312431" s="472"/>
      <c r="M312431" s="472"/>
    </row>
    <row r="312503" spans="12:13" x14ac:dyDescent="0.25">
      <c r="L312503" s="472"/>
      <c r="M312503" s="472"/>
    </row>
    <row r="312504" spans="12:13" x14ac:dyDescent="0.25">
      <c r="L312504" s="472"/>
      <c r="M312504" s="472"/>
    </row>
    <row r="312505" spans="12:13" x14ac:dyDescent="0.25">
      <c r="L312505" s="472"/>
      <c r="M312505" s="472"/>
    </row>
    <row r="312577" spans="12:13" x14ac:dyDescent="0.25">
      <c r="L312577" s="472"/>
      <c r="M312577" s="472"/>
    </row>
    <row r="312578" spans="12:13" x14ac:dyDescent="0.25">
      <c r="L312578" s="472"/>
      <c r="M312578" s="472"/>
    </row>
    <row r="312579" spans="12:13" x14ac:dyDescent="0.25">
      <c r="L312579" s="472"/>
      <c r="M312579" s="472"/>
    </row>
    <row r="312651" spans="12:13" x14ac:dyDescent="0.25">
      <c r="L312651" s="472"/>
      <c r="M312651" s="472"/>
    </row>
    <row r="312652" spans="12:13" x14ac:dyDescent="0.25">
      <c r="L312652" s="472"/>
      <c r="M312652" s="472"/>
    </row>
    <row r="312653" spans="12:13" x14ac:dyDescent="0.25">
      <c r="L312653" s="472"/>
      <c r="M312653" s="472"/>
    </row>
    <row r="312725" spans="12:13" x14ac:dyDescent="0.25">
      <c r="L312725" s="472"/>
      <c r="M312725" s="472"/>
    </row>
    <row r="312726" spans="12:13" x14ac:dyDescent="0.25">
      <c r="L312726" s="472"/>
      <c r="M312726" s="472"/>
    </row>
    <row r="312727" spans="12:13" x14ac:dyDescent="0.25">
      <c r="L312727" s="472"/>
      <c r="M312727" s="472"/>
    </row>
    <row r="312799" spans="12:13" x14ac:dyDescent="0.25">
      <c r="L312799" s="472"/>
      <c r="M312799" s="472"/>
    </row>
    <row r="312800" spans="12:13" x14ac:dyDescent="0.25">
      <c r="L312800" s="472"/>
      <c r="M312800" s="472"/>
    </row>
    <row r="312801" spans="12:13" x14ac:dyDescent="0.25">
      <c r="L312801" s="472"/>
      <c r="M312801" s="472"/>
    </row>
    <row r="312873" spans="12:13" x14ac:dyDescent="0.25">
      <c r="L312873" s="472"/>
      <c r="M312873" s="472"/>
    </row>
    <row r="312874" spans="12:13" x14ac:dyDescent="0.25">
      <c r="L312874" s="472"/>
      <c r="M312874" s="472"/>
    </row>
    <row r="312875" spans="12:13" x14ac:dyDescent="0.25">
      <c r="L312875" s="472"/>
      <c r="M312875" s="472"/>
    </row>
    <row r="312947" spans="12:13" x14ac:dyDescent="0.25">
      <c r="L312947" s="472"/>
      <c r="M312947" s="472"/>
    </row>
    <row r="312948" spans="12:13" x14ac:dyDescent="0.25">
      <c r="L312948" s="472"/>
      <c r="M312948" s="472"/>
    </row>
    <row r="312949" spans="12:13" x14ac:dyDescent="0.25">
      <c r="L312949" s="472"/>
      <c r="M312949" s="472"/>
    </row>
    <row r="313021" spans="12:13" x14ac:dyDescent="0.25">
      <c r="L313021" s="472"/>
      <c r="M313021" s="472"/>
    </row>
    <row r="313022" spans="12:13" x14ac:dyDescent="0.25">
      <c r="L313022" s="472"/>
      <c r="M313022" s="472"/>
    </row>
    <row r="313023" spans="12:13" x14ac:dyDescent="0.25">
      <c r="L313023" s="472"/>
      <c r="M313023" s="472"/>
    </row>
    <row r="313095" spans="12:13" x14ac:dyDescent="0.25">
      <c r="L313095" s="472"/>
      <c r="M313095" s="472"/>
    </row>
    <row r="313096" spans="12:13" x14ac:dyDescent="0.25">
      <c r="L313096" s="472"/>
      <c r="M313096" s="472"/>
    </row>
    <row r="313097" spans="12:13" x14ac:dyDescent="0.25">
      <c r="L313097" s="472"/>
      <c r="M313097" s="472"/>
    </row>
    <row r="313169" spans="12:13" x14ac:dyDescent="0.25">
      <c r="L313169" s="472"/>
      <c r="M313169" s="472"/>
    </row>
    <row r="313170" spans="12:13" x14ac:dyDescent="0.25">
      <c r="L313170" s="472"/>
      <c r="M313170" s="472"/>
    </row>
    <row r="313171" spans="12:13" x14ac:dyDescent="0.25">
      <c r="L313171" s="472"/>
      <c r="M313171" s="472"/>
    </row>
    <row r="313243" spans="12:13" x14ac:dyDescent="0.25">
      <c r="L313243" s="472"/>
      <c r="M313243" s="472"/>
    </row>
    <row r="313244" spans="12:13" x14ac:dyDescent="0.25">
      <c r="L313244" s="472"/>
      <c r="M313244" s="472"/>
    </row>
    <row r="313245" spans="12:13" x14ac:dyDescent="0.25">
      <c r="L313245" s="472"/>
      <c r="M313245" s="472"/>
    </row>
    <row r="313317" spans="12:13" x14ac:dyDescent="0.25">
      <c r="L313317" s="472"/>
      <c r="M313317" s="472"/>
    </row>
    <row r="313318" spans="12:13" x14ac:dyDescent="0.25">
      <c r="L313318" s="472"/>
      <c r="M313318" s="472"/>
    </row>
    <row r="313319" spans="12:13" x14ac:dyDescent="0.25">
      <c r="L313319" s="472"/>
      <c r="M313319" s="472"/>
    </row>
    <row r="313391" spans="12:13" x14ac:dyDescent="0.25">
      <c r="L313391" s="472"/>
      <c r="M313391" s="472"/>
    </row>
    <row r="313392" spans="12:13" x14ac:dyDescent="0.25">
      <c r="L313392" s="472"/>
      <c r="M313392" s="472"/>
    </row>
    <row r="313393" spans="12:13" x14ac:dyDescent="0.25">
      <c r="L313393" s="472"/>
      <c r="M313393" s="472"/>
    </row>
    <row r="313465" spans="12:13" x14ac:dyDescent="0.25">
      <c r="L313465" s="472"/>
      <c r="M313465" s="472"/>
    </row>
    <row r="313466" spans="12:13" x14ac:dyDescent="0.25">
      <c r="L313466" s="472"/>
      <c r="M313466" s="472"/>
    </row>
    <row r="313467" spans="12:13" x14ac:dyDescent="0.25">
      <c r="L313467" s="472"/>
      <c r="M313467" s="472"/>
    </row>
    <row r="313539" spans="12:13" x14ac:dyDescent="0.25">
      <c r="L313539" s="472"/>
      <c r="M313539" s="472"/>
    </row>
    <row r="313540" spans="12:13" x14ac:dyDescent="0.25">
      <c r="L313540" s="472"/>
      <c r="M313540" s="472"/>
    </row>
    <row r="313541" spans="12:13" x14ac:dyDescent="0.25">
      <c r="L313541" s="472"/>
      <c r="M313541" s="472"/>
    </row>
    <row r="313613" spans="12:13" x14ac:dyDescent="0.25">
      <c r="L313613" s="472"/>
      <c r="M313613" s="472"/>
    </row>
    <row r="313614" spans="12:13" x14ac:dyDescent="0.25">
      <c r="L313614" s="472"/>
      <c r="M313614" s="472"/>
    </row>
    <row r="313615" spans="12:13" x14ac:dyDescent="0.25">
      <c r="L313615" s="472"/>
      <c r="M313615" s="472"/>
    </row>
    <row r="313687" spans="12:13" x14ac:dyDescent="0.25">
      <c r="L313687" s="472"/>
      <c r="M313687" s="472"/>
    </row>
    <row r="313688" spans="12:13" x14ac:dyDescent="0.25">
      <c r="L313688" s="472"/>
      <c r="M313688" s="472"/>
    </row>
    <row r="313689" spans="12:13" x14ac:dyDescent="0.25">
      <c r="L313689" s="472"/>
      <c r="M313689" s="472"/>
    </row>
    <row r="313761" spans="12:13" x14ac:dyDescent="0.25">
      <c r="L313761" s="472"/>
      <c r="M313761" s="472"/>
    </row>
    <row r="313762" spans="12:13" x14ac:dyDescent="0.25">
      <c r="L313762" s="472"/>
      <c r="M313762" s="472"/>
    </row>
    <row r="313763" spans="12:13" x14ac:dyDescent="0.25">
      <c r="L313763" s="472"/>
      <c r="M313763" s="472"/>
    </row>
    <row r="313835" spans="12:13" x14ac:dyDescent="0.25">
      <c r="L313835" s="472"/>
      <c r="M313835" s="472"/>
    </row>
    <row r="313836" spans="12:13" x14ac:dyDescent="0.25">
      <c r="L313836" s="472"/>
      <c r="M313836" s="472"/>
    </row>
    <row r="313837" spans="12:13" x14ac:dyDescent="0.25">
      <c r="L313837" s="472"/>
      <c r="M313837" s="472"/>
    </row>
    <row r="313909" spans="12:13" x14ac:dyDescent="0.25">
      <c r="L313909" s="472"/>
      <c r="M313909" s="472"/>
    </row>
    <row r="313910" spans="12:13" x14ac:dyDescent="0.25">
      <c r="L313910" s="472"/>
      <c r="M313910" s="472"/>
    </row>
    <row r="313911" spans="12:13" x14ac:dyDescent="0.25">
      <c r="L313911" s="472"/>
      <c r="M313911" s="472"/>
    </row>
    <row r="313983" spans="12:13" x14ac:dyDescent="0.25">
      <c r="L313983" s="472"/>
      <c r="M313983" s="472"/>
    </row>
    <row r="313984" spans="12:13" x14ac:dyDescent="0.25">
      <c r="L313984" s="472"/>
      <c r="M313984" s="472"/>
    </row>
    <row r="313985" spans="12:13" x14ac:dyDescent="0.25">
      <c r="L313985" s="472"/>
      <c r="M313985" s="472"/>
    </row>
    <row r="314057" spans="12:13" x14ac:dyDescent="0.25">
      <c r="L314057" s="472"/>
      <c r="M314057" s="472"/>
    </row>
    <row r="314058" spans="12:13" x14ac:dyDescent="0.25">
      <c r="L314058" s="472"/>
      <c r="M314058" s="472"/>
    </row>
    <row r="314059" spans="12:13" x14ac:dyDescent="0.25">
      <c r="L314059" s="472"/>
      <c r="M314059" s="472"/>
    </row>
    <row r="314131" spans="12:13" x14ac:dyDescent="0.25">
      <c r="L314131" s="472"/>
      <c r="M314131" s="472"/>
    </row>
    <row r="314132" spans="12:13" x14ac:dyDescent="0.25">
      <c r="L314132" s="472"/>
      <c r="M314132" s="472"/>
    </row>
    <row r="314133" spans="12:13" x14ac:dyDescent="0.25">
      <c r="L314133" s="472"/>
      <c r="M314133" s="472"/>
    </row>
    <row r="314205" spans="12:13" x14ac:dyDescent="0.25">
      <c r="L314205" s="472"/>
      <c r="M314205" s="472"/>
    </row>
    <row r="314206" spans="12:13" x14ac:dyDescent="0.25">
      <c r="L314206" s="472"/>
      <c r="M314206" s="472"/>
    </row>
    <row r="314207" spans="12:13" x14ac:dyDescent="0.25">
      <c r="L314207" s="472"/>
      <c r="M314207" s="472"/>
    </row>
    <row r="314279" spans="12:13" x14ac:dyDescent="0.25">
      <c r="L314279" s="472"/>
      <c r="M314279" s="472"/>
    </row>
    <row r="314280" spans="12:13" x14ac:dyDescent="0.25">
      <c r="L314280" s="472"/>
      <c r="M314280" s="472"/>
    </row>
    <row r="314281" spans="12:13" x14ac:dyDescent="0.25">
      <c r="L314281" s="472"/>
      <c r="M314281" s="472"/>
    </row>
    <row r="314353" spans="12:13" x14ac:dyDescent="0.25">
      <c r="L314353" s="472"/>
      <c r="M314353" s="472"/>
    </row>
    <row r="314354" spans="12:13" x14ac:dyDescent="0.25">
      <c r="L314354" s="472"/>
      <c r="M314354" s="472"/>
    </row>
    <row r="314355" spans="12:13" x14ac:dyDescent="0.25">
      <c r="L314355" s="472"/>
      <c r="M314355" s="472"/>
    </row>
    <row r="314427" spans="12:13" x14ac:dyDescent="0.25">
      <c r="L314427" s="472"/>
      <c r="M314427" s="472"/>
    </row>
    <row r="314428" spans="12:13" x14ac:dyDescent="0.25">
      <c r="L314428" s="472"/>
      <c r="M314428" s="472"/>
    </row>
    <row r="314429" spans="12:13" x14ac:dyDescent="0.25">
      <c r="L314429" s="472"/>
      <c r="M314429" s="472"/>
    </row>
    <row r="314501" spans="12:13" x14ac:dyDescent="0.25">
      <c r="L314501" s="472"/>
      <c r="M314501" s="472"/>
    </row>
    <row r="314502" spans="12:13" x14ac:dyDescent="0.25">
      <c r="L314502" s="472"/>
      <c r="M314502" s="472"/>
    </row>
    <row r="314503" spans="12:13" x14ac:dyDescent="0.25">
      <c r="L314503" s="472"/>
      <c r="M314503" s="472"/>
    </row>
    <row r="314575" spans="12:13" x14ac:dyDescent="0.25">
      <c r="L314575" s="472"/>
      <c r="M314575" s="472"/>
    </row>
    <row r="314576" spans="12:13" x14ac:dyDescent="0.25">
      <c r="L314576" s="472"/>
      <c r="M314576" s="472"/>
    </row>
    <row r="314577" spans="12:13" x14ac:dyDescent="0.25">
      <c r="L314577" s="472"/>
      <c r="M314577" s="472"/>
    </row>
    <row r="314649" spans="12:13" x14ac:dyDescent="0.25">
      <c r="L314649" s="472"/>
      <c r="M314649" s="472"/>
    </row>
    <row r="314650" spans="12:13" x14ac:dyDescent="0.25">
      <c r="L314650" s="472"/>
      <c r="M314650" s="472"/>
    </row>
    <row r="314651" spans="12:13" x14ac:dyDescent="0.25">
      <c r="L314651" s="472"/>
      <c r="M314651" s="472"/>
    </row>
    <row r="314723" spans="12:13" x14ac:dyDescent="0.25">
      <c r="L314723" s="472"/>
      <c r="M314723" s="472"/>
    </row>
    <row r="314724" spans="12:13" x14ac:dyDescent="0.25">
      <c r="L314724" s="472"/>
      <c r="M314724" s="472"/>
    </row>
    <row r="314725" spans="12:13" x14ac:dyDescent="0.25">
      <c r="L314725" s="472"/>
      <c r="M314725" s="472"/>
    </row>
    <row r="314797" spans="12:13" x14ac:dyDescent="0.25">
      <c r="L314797" s="472"/>
      <c r="M314797" s="472"/>
    </row>
    <row r="314798" spans="12:13" x14ac:dyDescent="0.25">
      <c r="L314798" s="472"/>
      <c r="M314798" s="472"/>
    </row>
    <row r="314799" spans="12:13" x14ac:dyDescent="0.25">
      <c r="L314799" s="472"/>
      <c r="M314799" s="472"/>
    </row>
    <row r="314871" spans="12:13" x14ac:dyDescent="0.25">
      <c r="L314871" s="472"/>
      <c r="M314871" s="472"/>
    </row>
    <row r="314872" spans="12:13" x14ac:dyDescent="0.25">
      <c r="L314872" s="472"/>
      <c r="M314872" s="472"/>
    </row>
    <row r="314873" spans="12:13" x14ac:dyDescent="0.25">
      <c r="L314873" s="472"/>
      <c r="M314873" s="472"/>
    </row>
    <row r="314945" spans="12:13" x14ac:dyDescent="0.25">
      <c r="L314945" s="472"/>
      <c r="M314945" s="472"/>
    </row>
    <row r="314946" spans="12:13" x14ac:dyDescent="0.25">
      <c r="L314946" s="472"/>
      <c r="M314946" s="472"/>
    </row>
    <row r="314947" spans="12:13" x14ac:dyDescent="0.25">
      <c r="L314947" s="472"/>
      <c r="M314947" s="472"/>
    </row>
    <row r="315019" spans="12:13" x14ac:dyDescent="0.25">
      <c r="L315019" s="472"/>
      <c r="M315019" s="472"/>
    </row>
    <row r="315020" spans="12:13" x14ac:dyDescent="0.25">
      <c r="L315020" s="472"/>
      <c r="M315020" s="472"/>
    </row>
    <row r="315021" spans="12:13" x14ac:dyDescent="0.25">
      <c r="L315021" s="472"/>
      <c r="M315021" s="472"/>
    </row>
    <row r="315093" spans="12:13" x14ac:dyDescent="0.25">
      <c r="L315093" s="472"/>
      <c r="M315093" s="472"/>
    </row>
    <row r="315094" spans="12:13" x14ac:dyDescent="0.25">
      <c r="L315094" s="472"/>
      <c r="M315094" s="472"/>
    </row>
    <row r="315095" spans="12:13" x14ac:dyDescent="0.25">
      <c r="L315095" s="472"/>
      <c r="M315095" s="472"/>
    </row>
    <row r="315167" spans="12:13" x14ac:dyDescent="0.25">
      <c r="L315167" s="472"/>
      <c r="M315167" s="472"/>
    </row>
    <row r="315168" spans="12:13" x14ac:dyDescent="0.25">
      <c r="L315168" s="472"/>
      <c r="M315168" s="472"/>
    </row>
    <row r="315169" spans="12:13" x14ac:dyDescent="0.25">
      <c r="L315169" s="472"/>
      <c r="M315169" s="472"/>
    </row>
    <row r="315241" spans="12:13" x14ac:dyDescent="0.25">
      <c r="L315241" s="472"/>
      <c r="M315241" s="472"/>
    </row>
    <row r="315242" spans="12:13" x14ac:dyDescent="0.25">
      <c r="L315242" s="472"/>
      <c r="M315242" s="472"/>
    </row>
    <row r="315243" spans="12:13" x14ac:dyDescent="0.25">
      <c r="L315243" s="472"/>
      <c r="M315243" s="472"/>
    </row>
    <row r="315315" spans="12:13" x14ac:dyDescent="0.25">
      <c r="L315315" s="472"/>
      <c r="M315315" s="472"/>
    </row>
    <row r="315316" spans="12:13" x14ac:dyDescent="0.25">
      <c r="L315316" s="472"/>
      <c r="M315316" s="472"/>
    </row>
    <row r="315317" spans="12:13" x14ac:dyDescent="0.25">
      <c r="L315317" s="472"/>
      <c r="M315317" s="472"/>
    </row>
    <row r="315389" spans="12:13" x14ac:dyDescent="0.25">
      <c r="L315389" s="472"/>
      <c r="M315389" s="472"/>
    </row>
    <row r="315390" spans="12:13" x14ac:dyDescent="0.25">
      <c r="L315390" s="472"/>
      <c r="M315390" s="472"/>
    </row>
    <row r="315391" spans="12:13" x14ac:dyDescent="0.25">
      <c r="L315391" s="472"/>
      <c r="M315391" s="472"/>
    </row>
    <row r="315463" spans="12:13" x14ac:dyDescent="0.25">
      <c r="L315463" s="472"/>
      <c r="M315463" s="472"/>
    </row>
    <row r="315464" spans="12:13" x14ac:dyDescent="0.25">
      <c r="L315464" s="472"/>
      <c r="M315464" s="472"/>
    </row>
    <row r="315465" spans="12:13" x14ac:dyDescent="0.25">
      <c r="L315465" s="472"/>
      <c r="M315465" s="472"/>
    </row>
    <row r="315537" spans="12:13" x14ac:dyDescent="0.25">
      <c r="L315537" s="472"/>
      <c r="M315537" s="472"/>
    </row>
    <row r="315538" spans="12:13" x14ac:dyDescent="0.25">
      <c r="L315538" s="472"/>
      <c r="M315538" s="472"/>
    </row>
    <row r="315539" spans="12:13" x14ac:dyDescent="0.25">
      <c r="L315539" s="472"/>
      <c r="M315539" s="472"/>
    </row>
    <row r="315611" spans="12:13" x14ac:dyDescent="0.25">
      <c r="L315611" s="472"/>
      <c r="M315611" s="472"/>
    </row>
    <row r="315612" spans="12:13" x14ac:dyDescent="0.25">
      <c r="L315612" s="472"/>
      <c r="M315612" s="472"/>
    </row>
    <row r="315613" spans="12:13" x14ac:dyDescent="0.25">
      <c r="L315613" s="472"/>
      <c r="M315613" s="472"/>
    </row>
    <row r="315685" spans="12:13" x14ac:dyDescent="0.25">
      <c r="L315685" s="472"/>
      <c r="M315685" s="472"/>
    </row>
    <row r="315686" spans="12:13" x14ac:dyDescent="0.25">
      <c r="L315686" s="472"/>
      <c r="M315686" s="472"/>
    </row>
    <row r="315687" spans="12:13" x14ac:dyDescent="0.25">
      <c r="L315687" s="472"/>
      <c r="M315687" s="472"/>
    </row>
    <row r="315759" spans="12:13" x14ac:dyDescent="0.25">
      <c r="L315759" s="472"/>
      <c r="M315759" s="472"/>
    </row>
    <row r="315760" spans="12:13" x14ac:dyDescent="0.25">
      <c r="L315760" s="472"/>
      <c r="M315760" s="472"/>
    </row>
    <row r="315761" spans="12:13" x14ac:dyDescent="0.25">
      <c r="L315761" s="472"/>
      <c r="M315761" s="472"/>
    </row>
    <row r="315833" spans="12:13" x14ac:dyDescent="0.25">
      <c r="L315833" s="472"/>
      <c r="M315833" s="472"/>
    </row>
    <row r="315834" spans="12:13" x14ac:dyDescent="0.25">
      <c r="L315834" s="472"/>
      <c r="M315834" s="472"/>
    </row>
    <row r="315835" spans="12:13" x14ac:dyDescent="0.25">
      <c r="L315835" s="472"/>
      <c r="M315835" s="472"/>
    </row>
    <row r="315907" spans="12:13" x14ac:dyDescent="0.25">
      <c r="L315907" s="472"/>
      <c r="M315907" s="472"/>
    </row>
    <row r="315908" spans="12:13" x14ac:dyDescent="0.25">
      <c r="L315908" s="472"/>
      <c r="M315908" s="472"/>
    </row>
    <row r="315909" spans="12:13" x14ac:dyDescent="0.25">
      <c r="L315909" s="472"/>
      <c r="M315909" s="472"/>
    </row>
    <row r="315981" spans="12:13" x14ac:dyDescent="0.25">
      <c r="L315981" s="472"/>
      <c r="M315981" s="472"/>
    </row>
    <row r="315982" spans="12:13" x14ac:dyDescent="0.25">
      <c r="L315982" s="472"/>
      <c r="M315982" s="472"/>
    </row>
    <row r="315983" spans="12:13" x14ac:dyDescent="0.25">
      <c r="L315983" s="472"/>
      <c r="M315983" s="472"/>
    </row>
    <row r="316055" spans="12:13" x14ac:dyDescent="0.25">
      <c r="L316055" s="472"/>
      <c r="M316055" s="472"/>
    </row>
    <row r="316056" spans="12:13" x14ac:dyDescent="0.25">
      <c r="L316056" s="472"/>
      <c r="M316056" s="472"/>
    </row>
    <row r="316057" spans="12:13" x14ac:dyDescent="0.25">
      <c r="L316057" s="472"/>
      <c r="M316057" s="472"/>
    </row>
    <row r="316129" spans="12:13" x14ac:dyDescent="0.25">
      <c r="L316129" s="472"/>
      <c r="M316129" s="472"/>
    </row>
    <row r="316130" spans="12:13" x14ac:dyDescent="0.25">
      <c r="L316130" s="472"/>
      <c r="M316130" s="472"/>
    </row>
    <row r="316131" spans="12:13" x14ac:dyDescent="0.25">
      <c r="L316131" s="472"/>
      <c r="M316131" s="472"/>
    </row>
    <row r="316203" spans="12:13" x14ac:dyDescent="0.25">
      <c r="L316203" s="472"/>
      <c r="M316203" s="472"/>
    </row>
    <row r="316204" spans="12:13" x14ac:dyDescent="0.25">
      <c r="L316204" s="472"/>
      <c r="M316204" s="472"/>
    </row>
    <row r="316205" spans="12:13" x14ac:dyDescent="0.25">
      <c r="L316205" s="472"/>
      <c r="M316205" s="472"/>
    </row>
    <row r="316277" spans="12:13" x14ac:dyDescent="0.25">
      <c r="L316277" s="472"/>
      <c r="M316277" s="472"/>
    </row>
    <row r="316278" spans="12:13" x14ac:dyDescent="0.25">
      <c r="L316278" s="472"/>
      <c r="M316278" s="472"/>
    </row>
    <row r="316279" spans="12:13" x14ac:dyDescent="0.25">
      <c r="L316279" s="472"/>
      <c r="M316279" s="472"/>
    </row>
    <row r="316351" spans="12:13" x14ac:dyDescent="0.25">
      <c r="L316351" s="472"/>
      <c r="M316351" s="472"/>
    </row>
    <row r="316352" spans="12:13" x14ac:dyDescent="0.25">
      <c r="L316352" s="472"/>
      <c r="M316352" s="472"/>
    </row>
    <row r="316353" spans="12:13" x14ac:dyDescent="0.25">
      <c r="L316353" s="472"/>
      <c r="M316353" s="472"/>
    </row>
    <row r="316425" spans="12:13" x14ac:dyDescent="0.25">
      <c r="L316425" s="472"/>
      <c r="M316425" s="472"/>
    </row>
    <row r="316426" spans="12:13" x14ac:dyDescent="0.25">
      <c r="L316426" s="472"/>
      <c r="M316426" s="472"/>
    </row>
    <row r="316427" spans="12:13" x14ac:dyDescent="0.25">
      <c r="L316427" s="472"/>
      <c r="M316427" s="472"/>
    </row>
    <row r="316499" spans="12:13" x14ac:dyDescent="0.25">
      <c r="L316499" s="472"/>
      <c r="M316499" s="472"/>
    </row>
    <row r="316500" spans="12:13" x14ac:dyDescent="0.25">
      <c r="L316500" s="472"/>
      <c r="M316500" s="472"/>
    </row>
    <row r="316501" spans="12:13" x14ac:dyDescent="0.25">
      <c r="L316501" s="472"/>
      <c r="M316501" s="472"/>
    </row>
    <row r="316573" spans="12:13" x14ac:dyDescent="0.25">
      <c r="L316573" s="472"/>
      <c r="M316573" s="472"/>
    </row>
    <row r="316574" spans="12:13" x14ac:dyDescent="0.25">
      <c r="L316574" s="472"/>
      <c r="M316574" s="472"/>
    </row>
    <row r="316575" spans="12:13" x14ac:dyDescent="0.25">
      <c r="L316575" s="472"/>
      <c r="M316575" s="472"/>
    </row>
    <row r="316647" spans="12:13" x14ac:dyDescent="0.25">
      <c r="L316647" s="472"/>
      <c r="M316647" s="472"/>
    </row>
    <row r="316648" spans="12:13" x14ac:dyDescent="0.25">
      <c r="L316648" s="472"/>
      <c r="M316648" s="472"/>
    </row>
    <row r="316649" spans="12:13" x14ac:dyDescent="0.25">
      <c r="L316649" s="472"/>
      <c r="M316649" s="472"/>
    </row>
    <row r="316721" spans="12:13" x14ac:dyDescent="0.25">
      <c r="L316721" s="472"/>
      <c r="M316721" s="472"/>
    </row>
    <row r="316722" spans="12:13" x14ac:dyDescent="0.25">
      <c r="L316722" s="472"/>
      <c r="M316722" s="472"/>
    </row>
    <row r="316723" spans="12:13" x14ac:dyDescent="0.25">
      <c r="L316723" s="472"/>
      <c r="M316723" s="472"/>
    </row>
    <row r="316795" spans="12:13" x14ac:dyDescent="0.25">
      <c r="L316795" s="472"/>
      <c r="M316795" s="472"/>
    </row>
    <row r="316796" spans="12:13" x14ac:dyDescent="0.25">
      <c r="L316796" s="472"/>
      <c r="M316796" s="472"/>
    </row>
    <row r="316797" spans="12:13" x14ac:dyDescent="0.25">
      <c r="L316797" s="472"/>
      <c r="M316797" s="472"/>
    </row>
    <row r="316869" spans="12:13" x14ac:dyDescent="0.25">
      <c r="L316869" s="472"/>
      <c r="M316869" s="472"/>
    </row>
    <row r="316870" spans="12:13" x14ac:dyDescent="0.25">
      <c r="L316870" s="472"/>
      <c r="M316870" s="472"/>
    </row>
    <row r="316871" spans="12:13" x14ac:dyDescent="0.25">
      <c r="L316871" s="472"/>
      <c r="M316871" s="472"/>
    </row>
    <row r="316943" spans="12:13" x14ac:dyDescent="0.25">
      <c r="L316943" s="472"/>
      <c r="M316943" s="472"/>
    </row>
    <row r="316944" spans="12:13" x14ac:dyDescent="0.25">
      <c r="L316944" s="472"/>
      <c r="M316944" s="472"/>
    </row>
    <row r="316945" spans="12:13" x14ac:dyDescent="0.25">
      <c r="L316945" s="472"/>
      <c r="M316945" s="472"/>
    </row>
    <row r="317017" spans="12:13" x14ac:dyDescent="0.25">
      <c r="L317017" s="472"/>
      <c r="M317017" s="472"/>
    </row>
    <row r="317018" spans="12:13" x14ac:dyDescent="0.25">
      <c r="L317018" s="472"/>
      <c r="M317018" s="472"/>
    </row>
    <row r="317019" spans="12:13" x14ac:dyDescent="0.25">
      <c r="L317019" s="472"/>
      <c r="M317019" s="472"/>
    </row>
    <row r="317091" spans="12:13" x14ac:dyDescent="0.25">
      <c r="L317091" s="472"/>
      <c r="M317091" s="472"/>
    </row>
    <row r="317092" spans="12:13" x14ac:dyDescent="0.25">
      <c r="L317092" s="472"/>
      <c r="M317092" s="472"/>
    </row>
    <row r="317093" spans="12:13" x14ac:dyDescent="0.25">
      <c r="L317093" s="472"/>
      <c r="M317093" s="472"/>
    </row>
    <row r="317165" spans="12:13" x14ac:dyDescent="0.25">
      <c r="L317165" s="472"/>
      <c r="M317165" s="472"/>
    </row>
    <row r="317166" spans="12:13" x14ac:dyDescent="0.25">
      <c r="L317166" s="472"/>
      <c r="M317166" s="472"/>
    </row>
    <row r="317167" spans="12:13" x14ac:dyDescent="0.25">
      <c r="L317167" s="472"/>
      <c r="M317167" s="472"/>
    </row>
    <row r="317239" spans="12:13" x14ac:dyDescent="0.25">
      <c r="L317239" s="472"/>
      <c r="M317239" s="472"/>
    </row>
    <row r="317240" spans="12:13" x14ac:dyDescent="0.25">
      <c r="L317240" s="472"/>
      <c r="M317240" s="472"/>
    </row>
    <row r="317241" spans="12:13" x14ac:dyDescent="0.25">
      <c r="L317241" s="472"/>
      <c r="M317241" s="472"/>
    </row>
    <row r="317313" spans="12:13" x14ac:dyDescent="0.25">
      <c r="L317313" s="472"/>
      <c r="M317313" s="472"/>
    </row>
    <row r="317314" spans="12:13" x14ac:dyDescent="0.25">
      <c r="L317314" s="472"/>
      <c r="M317314" s="472"/>
    </row>
    <row r="317315" spans="12:13" x14ac:dyDescent="0.25">
      <c r="L317315" s="472"/>
      <c r="M317315" s="472"/>
    </row>
    <row r="317387" spans="12:13" x14ac:dyDescent="0.25">
      <c r="L317387" s="472"/>
      <c r="M317387" s="472"/>
    </row>
    <row r="317388" spans="12:13" x14ac:dyDescent="0.25">
      <c r="L317388" s="472"/>
      <c r="M317388" s="472"/>
    </row>
    <row r="317389" spans="12:13" x14ac:dyDescent="0.25">
      <c r="L317389" s="472"/>
      <c r="M317389" s="472"/>
    </row>
    <row r="317461" spans="12:13" x14ac:dyDescent="0.25">
      <c r="L317461" s="472"/>
      <c r="M317461" s="472"/>
    </row>
    <row r="317462" spans="12:13" x14ac:dyDescent="0.25">
      <c r="L317462" s="472"/>
      <c r="M317462" s="472"/>
    </row>
    <row r="317463" spans="12:13" x14ac:dyDescent="0.25">
      <c r="L317463" s="472"/>
      <c r="M317463" s="472"/>
    </row>
    <row r="317535" spans="12:13" x14ac:dyDescent="0.25">
      <c r="L317535" s="472"/>
      <c r="M317535" s="472"/>
    </row>
    <row r="317536" spans="12:13" x14ac:dyDescent="0.25">
      <c r="L317536" s="472"/>
      <c r="M317536" s="472"/>
    </row>
    <row r="317537" spans="12:13" x14ac:dyDescent="0.25">
      <c r="L317537" s="472"/>
      <c r="M317537" s="472"/>
    </row>
    <row r="317609" spans="12:13" x14ac:dyDescent="0.25">
      <c r="L317609" s="472"/>
      <c r="M317609" s="472"/>
    </row>
    <row r="317610" spans="12:13" x14ac:dyDescent="0.25">
      <c r="L317610" s="472"/>
      <c r="M317610" s="472"/>
    </row>
    <row r="317611" spans="12:13" x14ac:dyDescent="0.25">
      <c r="L317611" s="472"/>
      <c r="M317611" s="472"/>
    </row>
    <row r="317683" spans="12:13" x14ac:dyDescent="0.25">
      <c r="L317683" s="472"/>
      <c r="M317683" s="472"/>
    </row>
    <row r="317684" spans="12:13" x14ac:dyDescent="0.25">
      <c r="L317684" s="472"/>
      <c r="M317684" s="472"/>
    </row>
    <row r="317685" spans="12:13" x14ac:dyDescent="0.25">
      <c r="L317685" s="472"/>
      <c r="M317685" s="472"/>
    </row>
    <row r="317757" spans="12:13" x14ac:dyDescent="0.25">
      <c r="L317757" s="472"/>
      <c r="M317757" s="472"/>
    </row>
    <row r="317758" spans="12:13" x14ac:dyDescent="0.25">
      <c r="L317758" s="472"/>
      <c r="M317758" s="472"/>
    </row>
    <row r="317759" spans="12:13" x14ac:dyDescent="0.25">
      <c r="L317759" s="472"/>
      <c r="M317759" s="472"/>
    </row>
    <row r="317831" spans="12:13" x14ac:dyDescent="0.25">
      <c r="L317831" s="472"/>
      <c r="M317831" s="472"/>
    </row>
    <row r="317832" spans="12:13" x14ac:dyDescent="0.25">
      <c r="L317832" s="472"/>
      <c r="M317832" s="472"/>
    </row>
    <row r="317833" spans="12:13" x14ac:dyDescent="0.25">
      <c r="L317833" s="472"/>
      <c r="M317833" s="472"/>
    </row>
    <row r="317905" spans="12:13" x14ac:dyDescent="0.25">
      <c r="L317905" s="472"/>
      <c r="M317905" s="472"/>
    </row>
    <row r="317906" spans="12:13" x14ac:dyDescent="0.25">
      <c r="L317906" s="472"/>
      <c r="M317906" s="472"/>
    </row>
    <row r="317907" spans="12:13" x14ac:dyDescent="0.25">
      <c r="L317907" s="472"/>
      <c r="M317907" s="472"/>
    </row>
    <row r="317979" spans="12:13" x14ac:dyDescent="0.25">
      <c r="L317979" s="472"/>
      <c r="M317979" s="472"/>
    </row>
    <row r="317980" spans="12:13" x14ac:dyDescent="0.25">
      <c r="L317980" s="472"/>
      <c r="M317980" s="472"/>
    </row>
    <row r="317981" spans="12:13" x14ac:dyDescent="0.25">
      <c r="L317981" s="472"/>
      <c r="M317981" s="472"/>
    </row>
    <row r="318053" spans="12:13" x14ac:dyDescent="0.25">
      <c r="L318053" s="472"/>
      <c r="M318053" s="472"/>
    </row>
    <row r="318054" spans="12:13" x14ac:dyDescent="0.25">
      <c r="L318054" s="472"/>
      <c r="M318054" s="472"/>
    </row>
    <row r="318055" spans="12:13" x14ac:dyDescent="0.25">
      <c r="L318055" s="472"/>
      <c r="M318055" s="472"/>
    </row>
    <row r="318127" spans="12:13" x14ac:dyDescent="0.25">
      <c r="L318127" s="472"/>
      <c r="M318127" s="472"/>
    </row>
    <row r="318128" spans="12:13" x14ac:dyDescent="0.25">
      <c r="L318128" s="472"/>
      <c r="M318128" s="472"/>
    </row>
    <row r="318129" spans="12:13" x14ac:dyDescent="0.25">
      <c r="L318129" s="472"/>
      <c r="M318129" s="472"/>
    </row>
    <row r="318201" spans="12:13" x14ac:dyDescent="0.25">
      <c r="L318201" s="472"/>
      <c r="M318201" s="472"/>
    </row>
    <row r="318202" spans="12:13" x14ac:dyDescent="0.25">
      <c r="L318202" s="472"/>
      <c r="M318202" s="472"/>
    </row>
    <row r="318203" spans="12:13" x14ac:dyDescent="0.25">
      <c r="L318203" s="472"/>
      <c r="M318203" s="472"/>
    </row>
    <row r="318275" spans="12:13" x14ac:dyDescent="0.25">
      <c r="L318275" s="472"/>
      <c r="M318275" s="472"/>
    </row>
    <row r="318276" spans="12:13" x14ac:dyDescent="0.25">
      <c r="L318276" s="472"/>
      <c r="M318276" s="472"/>
    </row>
    <row r="318277" spans="12:13" x14ac:dyDescent="0.25">
      <c r="L318277" s="472"/>
      <c r="M318277" s="472"/>
    </row>
    <row r="318349" spans="12:13" x14ac:dyDescent="0.25">
      <c r="L318349" s="472"/>
      <c r="M318349" s="472"/>
    </row>
    <row r="318350" spans="12:13" x14ac:dyDescent="0.25">
      <c r="L318350" s="472"/>
      <c r="M318350" s="472"/>
    </row>
    <row r="318351" spans="12:13" x14ac:dyDescent="0.25">
      <c r="L318351" s="472"/>
      <c r="M318351" s="472"/>
    </row>
    <row r="318423" spans="12:13" x14ac:dyDescent="0.25">
      <c r="L318423" s="472"/>
      <c r="M318423" s="472"/>
    </row>
    <row r="318424" spans="12:13" x14ac:dyDescent="0.25">
      <c r="L318424" s="472"/>
      <c r="M318424" s="472"/>
    </row>
    <row r="318425" spans="12:13" x14ac:dyDescent="0.25">
      <c r="L318425" s="472"/>
      <c r="M318425" s="472"/>
    </row>
    <row r="318497" spans="12:13" x14ac:dyDescent="0.25">
      <c r="L318497" s="472"/>
      <c r="M318497" s="472"/>
    </row>
    <row r="318498" spans="12:13" x14ac:dyDescent="0.25">
      <c r="L318498" s="472"/>
      <c r="M318498" s="472"/>
    </row>
    <row r="318499" spans="12:13" x14ac:dyDescent="0.25">
      <c r="L318499" s="472"/>
      <c r="M318499" s="472"/>
    </row>
    <row r="318571" spans="12:13" x14ac:dyDescent="0.25">
      <c r="L318571" s="472"/>
      <c r="M318571" s="472"/>
    </row>
    <row r="318572" spans="12:13" x14ac:dyDescent="0.25">
      <c r="L318572" s="472"/>
      <c r="M318572" s="472"/>
    </row>
    <row r="318573" spans="12:13" x14ac:dyDescent="0.25">
      <c r="L318573" s="472"/>
      <c r="M318573" s="472"/>
    </row>
    <row r="318645" spans="12:13" x14ac:dyDescent="0.25">
      <c r="L318645" s="472"/>
      <c r="M318645" s="472"/>
    </row>
    <row r="318646" spans="12:13" x14ac:dyDescent="0.25">
      <c r="L318646" s="472"/>
      <c r="M318646" s="472"/>
    </row>
    <row r="318647" spans="12:13" x14ac:dyDescent="0.25">
      <c r="L318647" s="472"/>
      <c r="M318647" s="472"/>
    </row>
    <row r="318719" spans="12:13" x14ac:dyDescent="0.25">
      <c r="L318719" s="472"/>
      <c r="M318719" s="472"/>
    </row>
    <row r="318720" spans="12:13" x14ac:dyDescent="0.25">
      <c r="L318720" s="472"/>
      <c r="M318720" s="472"/>
    </row>
    <row r="318721" spans="12:13" x14ac:dyDescent="0.25">
      <c r="L318721" s="472"/>
      <c r="M318721" s="472"/>
    </row>
    <row r="318793" spans="12:13" x14ac:dyDescent="0.25">
      <c r="L318793" s="472"/>
      <c r="M318793" s="472"/>
    </row>
    <row r="318794" spans="12:13" x14ac:dyDescent="0.25">
      <c r="L318794" s="472"/>
      <c r="M318794" s="472"/>
    </row>
    <row r="318795" spans="12:13" x14ac:dyDescent="0.25">
      <c r="L318795" s="472"/>
      <c r="M318795" s="472"/>
    </row>
    <row r="318867" spans="12:13" x14ac:dyDescent="0.25">
      <c r="L318867" s="472"/>
      <c r="M318867" s="472"/>
    </row>
    <row r="318868" spans="12:13" x14ac:dyDescent="0.25">
      <c r="L318868" s="472"/>
      <c r="M318868" s="472"/>
    </row>
    <row r="318869" spans="12:13" x14ac:dyDescent="0.25">
      <c r="L318869" s="472"/>
      <c r="M318869" s="472"/>
    </row>
    <row r="318941" spans="12:13" x14ac:dyDescent="0.25">
      <c r="L318941" s="472"/>
      <c r="M318941" s="472"/>
    </row>
    <row r="318942" spans="12:13" x14ac:dyDescent="0.25">
      <c r="L318942" s="472"/>
      <c r="M318942" s="472"/>
    </row>
    <row r="318943" spans="12:13" x14ac:dyDescent="0.25">
      <c r="L318943" s="472"/>
      <c r="M318943" s="472"/>
    </row>
    <row r="319015" spans="12:13" x14ac:dyDescent="0.25">
      <c r="L319015" s="472"/>
      <c r="M319015" s="472"/>
    </row>
    <row r="319016" spans="12:13" x14ac:dyDescent="0.25">
      <c r="L319016" s="472"/>
      <c r="M319016" s="472"/>
    </row>
    <row r="319017" spans="12:13" x14ac:dyDescent="0.25">
      <c r="L319017" s="472"/>
      <c r="M319017" s="472"/>
    </row>
    <row r="319089" spans="12:13" x14ac:dyDescent="0.25">
      <c r="L319089" s="472"/>
      <c r="M319089" s="472"/>
    </row>
    <row r="319090" spans="12:13" x14ac:dyDescent="0.25">
      <c r="L319090" s="472"/>
      <c r="M319090" s="472"/>
    </row>
    <row r="319091" spans="12:13" x14ac:dyDescent="0.25">
      <c r="L319091" s="472"/>
      <c r="M319091" s="472"/>
    </row>
    <row r="319163" spans="12:13" x14ac:dyDescent="0.25">
      <c r="L319163" s="472"/>
      <c r="M319163" s="472"/>
    </row>
    <row r="319164" spans="12:13" x14ac:dyDescent="0.25">
      <c r="L319164" s="472"/>
      <c r="M319164" s="472"/>
    </row>
    <row r="319165" spans="12:13" x14ac:dyDescent="0.25">
      <c r="L319165" s="472"/>
      <c r="M319165" s="472"/>
    </row>
    <row r="319237" spans="12:13" x14ac:dyDescent="0.25">
      <c r="L319237" s="472"/>
      <c r="M319237" s="472"/>
    </row>
    <row r="319238" spans="12:13" x14ac:dyDescent="0.25">
      <c r="L319238" s="472"/>
      <c r="M319238" s="472"/>
    </row>
    <row r="319239" spans="12:13" x14ac:dyDescent="0.25">
      <c r="L319239" s="472"/>
      <c r="M319239" s="472"/>
    </row>
    <row r="319311" spans="12:13" x14ac:dyDescent="0.25">
      <c r="L319311" s="472"/>
      <c r="M319311" s="472"/>
    </row>
    <row r="319312" spans="12:13" x14ac:dyDescent="0.25">
      <c r="L319312" s="472"/>
      <c r="M319312" s="472"/>
    </row>
    <row r="319313" spans="12:13" x14ac:dyDescent="0.25">
      <c r="L319313" s="472"/>
      <c r="M319313" s="472"/>
    </row>
    <row r="319385" spans="12:13" x14ac:dyDescent="0.25">
      <c r="L319385" s="472"/>
      <c r="M319385" s="472"/>
    </row>
    <row r="319386" spans="12:13" x14ac:dyDescent="0.25">
      <c r="L319386" s="472"/>
      <c r="M319386" s="472"/>
    </row>
    <row r="319387" spans="12:13" x14ac:dyDescent="0.25">
      <c r="L319387" s="472"/>
      <c r="M319387" s="472"/>
    </row>
    <row r="319459" spans="12:13" x14ac:dyDescent="0.25">
      <c r="L319459" s="472"/>
      <c r="M319459" s="472"/>
    </row>
    <row r="319460" spans="12:13" x14ac:dyDescent="0.25">
      <c r="L319460" s="472"/>
      <c r="M319460" s="472"/>
    </row>
    <row r="319461" spans="12:13" x14ac:dyDescent="0.25">
      <c r="L319461" s="472"/>
      <c r="M319461" s="472"/>
    </row>
    <row r="319533" spans="12:13" x14ac:dyDescent="0.25">
      <c r="L319533" s="472"/>
      <c r="M319533" s="472"/>
    </row>
    <row r="319534" spans="12:13" x14ac:dyDescent="0.25">
      <c r="L319534" s="472"/>
      <c r="M319534" s="472"/>
    </row>
    <row r="319535" spans="12:13" x14ac:dyDescent="0.25">
      <c r="L319535" s="472"/>
      <c r="M319535" s="472"/>
    </row>
    <row r="319607" spans="12:13" x14ac:dyDescent="0.25">
      <c r="L319607" s="472"/>
      <c r="M319607" s="472"/>
    </row>
    <row r="319608" spans="12:13" x14ac:dyDescent="0.25">
      <c r="L319608" s="472"/>
      <c r="M319608" s="472"/>
    </row>
    <row r="319609" spans="12:13" x14ac:dyDescent="0.25">
      <c r="L319609" s="472"/>
      <c r="M319609" s="472"/>
    </row>
    <row r="319681" spans="12:13" x14ac:dyDescent="0.25">
      <c r="L319681" s="472"/>
      <c r="M319681" s="472"/>
    </row>
    <row r="319682" spans="12:13" x14ac:dyDescent="0.25">
      <c r="L319682" s="472"/>
      <c r="M319682" s="472"/>
    </row>
    <row r="319683" spans="12:13" x14ac:dyDescent="0.25">
      <c r="L319683" s="472"/>
      <c r="M319683" s="472"/>
    </row>
    <row r="319755" spans="12:13" x14ac:dyDescent="0.25">
      <c r="L319755" s="472"/>
      <c r="M319755" s="472"/>
    </row>
    <row r="319756" spans="12:13" x14ac:dyDescent="0.25">
      <c r="L319756" s="472"/>
      <c r="M319756" s="472"/>
    </row>
    <row r="319757" spans="12:13" x14ac:dyDescent="0.25">
      <c r="L319757" s="472"/>
      <c r="M319757" s="472"/>
    </row>
    <row r="319829" spans="12:13" x14ac:dyDescent="0.25">
      <c r="L319829" s="472"/>
      <c r="M319829" s="472"/>
    </row>
    <row r="319830" spans="12:13" x14ac:dyDescent="0.25">
      <c r="L319830" s="472"/>
      <c r="M319830" s="472"/>
    </row>
    <row r="319831" spans="12:13" x14ac:dyDescent="0.25">
      <c r="L319831" s="472"/>
      <c r="M319831" s="472"/>
    </row>
    <row r="319903" spans="12:13" x14ac:dyDescent="0.25">
      <c r="L319903" s="472"/>
      <c r="M319903" s="472"/>
    </row>
    <row r="319904" spans="12:13" x14ac:dyDescent="0.25">
      <c r="L319904" s="472"/>
      <c r="M319904" s="472"/>
    </row>
    <row r="319905" spans="12:13" x14ac:dyDescent="0.25">
      <c r="L319905" s="472"/>
      <c r="M319905" s="472"/>
    </row>
    <row r="319977" spans="12:13" x14ac:dyDescent="0.25">
      <c r="L319977" s="472"/>
      <c r="M319977" s="472"/>
    </row>
    <row r="319978" spans="12:13" x14ac:dyDescent="0.25">
      <c r="L319978" s="472"/>
      <c r="M319978" s="472"/>
    </row>
    <row r="319979" spans="12:13" x14ac:dyDescent="0.25">
      <c r="L319979" s="472"/>
      <c r="M319979" s="472"/>
    </row>
    <row r="320051" spans="12:13" x14ac:dyDescent="0.25">
      <c r="L320051" s="472"/>
      <c r="M320051" s="472"/>
    </row>
    <row r="320052" spans="12:13" x14ac:dyDescent="0.25">
      <c r="L320052" s="472"/>
      <c r="M320052" s="472"/>
    </row>
    <row r="320053" spans="12:13" x14ac:dyDescent="0.25">
      <c r="L320053" s="472"/>
      <c r="M320053" s="472"/>
    </row>
    <row r="320125" spans="12:13" x14ac:dyDescent="0.25">
      <c r="L320125" s="472"/>
      <c r="M320125" s="472"/>
    </row>
    <row r="320126" spans="12:13" x14ac:dyDescent="0.25">
      <c r="L320126" s="472"/>
      <c r="M320126" s="472"/>
    </row>
    <row r="320127" spans="12:13" x14ac:dyDescent="0.25">
      <c r="L320127" s="472"/>
      <c r="M320127" s="472"/>
    </row>
    <row r="320199" spans="12:13" x14ac:dyDescent="0.25">
      <c r="L320199" s="472"/>
      <c r="M320199" s="472"/>
    </row>
    <row r="320200" spans="12:13" x14ac:dyDescent="0.25">
      <c r="L320200" s="472"/>
      <c r="M320200" s="472"/>
    </row>
    <row r="320201" spans="12:13" x14ac:dyDescent="0.25">
      <c r="L320201" s="472"/>
      <c r="M320201" s="472"/>
    </row>
    <row r="320273" spans="12:13" x14ac:dyDescent="0.25">
      <c r="L320273" s="472"/>
      <c r="M320273" s="472"/>
    </row>
    <row r="320274" spans="12:13" x14ac:dyDescent="0.25">
      <c r="L320274" s="472"/>
      <c r="M320274" s="472"/>
    </row>
    <row r="320275" spans="12:13" x14ac:dyDescent="0.25">
      <c r="L320275" s="472"/>
      <c r="M320275" s="472"/>
    </row>
    <row r="320347" spans="12:13" x14ac:dyDescent="0.25">
      <c r="L320347" s="472"/>
      <c r="M320347" s="472"/>
    </row>
    <row r="320348" spans="12:13" x14ac:dyDescent="0.25">
      <c r="L320348" s="472"/>
      <c r="M320348" s="472"/>
    </row>
    <row r="320349" spans="12:13" x14ac:dyDescent="0.25">
      <c r="L320349" s="472"/>
      <c r="M320349" s="472"/>
    </row>
    <row r="320421" spans="12:13" x14ac:dyDescent="0.25">
      <c r="L320421" s="472"/>
      <c r="M320421" s="472"/>
    </row>
    <row r="320422" spans="12:13" x14ac:dyDescent="0.25">
      <c r="L320422" s="472"/>
      <c r="M320422" s="472"/>
    </row>
    <row r="320423" spans="12:13" x14ac:dyDescent="0.25">
      <c r="L320423" s="472"/>
      <c r="M320423" s="472"/>
    </row>
    <row r="320495" spans="12:13" x14ac:dyDescent="0.25">
      <c r="L320495" s="472"/>
      <c r="M320495" s="472"/>
    </row>
    <row r="320496" spans="12:13" x14ac:dyDescent="0.25">
      <c r="L320496" s="472"/>
      <c r="M320496" s="472"/>
    </row>
    <row r="320497" spans="12:13" x14ac:dyDescent="0.25">
      <c r="L320497" s="472"/>
      <c r="M320497" s="472"/>
    </row>
    <row r="320569" spans="12:13" x14ac:dyDescent="0.25">
      <c r="L320569" s="472"/>
      <c r="M320569" s="472"/>
    </row>
    <row r="320570" spans="12:13" x14ac:dyDescent="0.25">
      <c r="L320570" s="472"/>
      <c r="M320570" s="472"/>
    </row>
    <row r="320571" spans="12:13" x14ac:dyDescent="0.25">
      <c r="L320571" s="472"/>
      <c r="M320571" s="472"/>
    </row>
    <row r="320643" spans="12:13" x14ac:dyDescent="0.25">
      <c r="L320643" s="472"/>
      <c r="M320643" s="472"/>
    </row>
    <row r="320644" spans="12:13" x14ac:dyDescent="0.25">
      <c r="L320644" s="472"/>
      <c r="M320644" s="472"/>
    </row>
    <row r="320645" spans="12:13" x14ac:dyDescent="0.25">
      <c r="L320645" s="472"/>
      <c r="M320645" s="472"/>
    </row>
    <row r="320717" spans="12:13" x14ac:dyDescent="0.25">
      <c r="L320717" s="472"/>
      <c r="M320717" s="472"/>
    </row>
    <row r="320718" spans="12:13" x14ac:dyDescent="0.25">
      <c r="L320718" s="472"/>
      <c r="M320718" s="472"/>
    </row>
    <row r="320719" spans="12:13" x14ac:dyDescent="0.25">
      <c r="L320719" s="472"/>
      <c r="M320719" s="472"/>
    </row>
    <row r="320791" spans="12:13" x14ac:dyDescent="0.25">
      <c r="L320791" s="472"/>
      <c r="M320791" s="472"/>
    </row>
    <row r="320792" spans="12:13" x14ac:dyDescent="0.25">
      <c r="L320792" s="472"/>
      <c r="M320792" s="472"/>
    </row>
    <row r="320793" spans="12:13" x14ac:dyDescent="0.25">
      <c r="L320793" s="472"/>
      <c r="M320793" s="472"/>
    </row>
    <row r="320865" spans="12:13" x14ac:dyDescent="0.25">
      <c r="L320865" s="472"/>
      <c r="M320865" s="472"/>
    </row>
    <row r="320866" spans="12:13" x14ac:dyDescent="0.25">
      <c r="L320866" s="472"/>
      <c r="M320866" s="472"/>
    </row>
    <row r="320867" spans="12:13" x14ac:dyDescent="0.25">
      <c r="L320867" s="472"/>
      <c r="M320867" s="472"/>
    </row>
    <row r="320939" spans="12:13" x14ac:dyDescent="0.25">
      <c r="L320939" s="472"/>
      <c r="M320939" s="472"/>
    </row>
    <row r="320940" spans="12:13" x14ac:dyDescent="0.25">
      <c r="L320940" s="472"/>
      <c r="M320940" s="472"/>
    </row>
    <row r="320941" spans="12:13" x14ac:dyDescent="0.25">
      <c r="L320941" s="472"/>
      <c r="M320941" s="472"/>
    </row>
    <row r="321013" spans="12:13" x14ac:dyDescent="0.25">
      <c r="L321013" s="472"/>
      <c r="M321013" s="472"/>
    </row>
    <row r="321014" spans="12:13" x14ac:dyDescent="0.25">
      <c r="L321014" s="472"/>
      <c r="M321014" s="472"/>
    </row>
    <row r="321015" spans="12:13" x14ac:dyDescent="0.25">
      <c r="L321015" s="472"/>
      <c r="M321015" s="472"/>
    </row>
    <row r="321087" spans="12:13" x14ac:dyDescent="0.25">
      <c r="L321087" s="472"/>
      <c r="M321087" s="472"/>
    </row>
    <row r="321088" spans="12:13" x14ac:dyDescent="0.25">
      <c r="L321088" s="472"/>
      <c r="M321088" s="472"/>
    </row>
    <row r="321089" spans="12:13" x14ac:dyDescent="0.25">
      <c r="L321089" s="472"/>
      <c r="M321089" s="472"/>
    </row>
    <row r="321161" spans="12:13" x14ac:dyDescent="0.25">
      <c r="L321161" s="472"/>
      <c r="M321161" s="472"/>
    </row>
    <row r="321162" spans="12:13" x14ac:dyDescent="0.25">
      <c r="L321162" s="472"/>
      <c r="M321162" s="472"/>
    </row>
    <row r="321163" spans="12:13" x14ac:dyDescent="0.25">
      <c r="L321163" s="472"/>
      <c r="M321163" s="472"/>
    </row>
    <row r="321235" spans="12:13" x14ac:dyDescent="0.25">
      <c r="L321235" s="472"/>
      <c r="M321235" s="472"/>
    </row>
    <row r="321236" spans="12:13" x14ac:dyDescent="0.25">
      <c r="L321236" s="472"/>
      <c r="M321236" s="472"/>
    </row>
    <row r="321237" spans="12:13" x14ac:dyDescent="0.25">
      <c r="L321237" s="472"/>
      <c r="M321237" s="472"/>
    </row>
    <row r="321309" spans="12:13" x14ac:dyDescent="0.25">
      <c r="L321309" s="472"/>
      <c r="M321309" s="472"/>
    </row>
    <row r="321310" spans="12:13" x14ac:dyDescent="0.25">
      <c r="L321310" s="472"/>
      <c r="M321310" s="472"/>
    </row>
    <row r="321311" spans="12:13" x14ac:dyDescent="0.25">
      <c r="L321311" s="472"/>
      <c r="M321311" s="472"/>
    </row>
    <row r="321383" spans="12:13" x14ac:dyDescent="0.25">
      <c r="L321383" s="472"/>
      <c r="M321383" s="472"/>
    </row>
    <row r="321384" spans="12:13" x14ac:dyDescent="0.25">
      <c r="L321384" s="472"/>
      <c r="M321384" s="472"/>
    </row>
    <row r="321385" spans="12:13" x14ac:dyDescent="0.25">
      <c r="L321385" s="472"/>
      <c r="M321385" s="472"/>
    </row>
    <row r="321457" spans="12:13" x14ac:dyDescent="0.25">
      <c r="L321457" s="472"/>
      <c r="M321457" s="472"/>
    </row>
    <row r="321458" spans="12:13" x14ac:dyDescent="0.25">
      <c r="L321458" s="472"/>
      <c r="M321458" s="472"/>
    </row>
    <row r="321459" spans="12:13" x14ac:dyDescent="0.25">
      <c r="L321459" s="472"/>
      <c r="M321459" s="472"/>
    </row>
    <row r="321531" spans="12:13" x14ac:dyDescent="0.25">
      <c r="L321531" s="472"/>
      <c r="M321531" s="472"/>
    </row>
    <row r="321532" spans="12:13" x14ac:dyDescent="0.25">
      <c r="L321532" s="472"/>
      <c r="M321532" s="472"/>
    </row>
    <row r="321533" spans="12:13" x14ac:dyDescent="0.25">
      <c r="L321533" s="472"/>
      <c r="M321533" s="472"/>
    </row>
    <row r="321605" spans="12:13" x14ac:dyDescent="0.25">
      <c r="L321605" s="472"/>
      <c r="M321605" s="472"/>
    </row>
    <row r="321606" spans="12:13" x14ac:dyDescent="0.25">
      <c r="L321606" s="472"/>
      <c r="M321606" s="472"/>
    </row>
    <row r="321607" spans="12:13" x14ac:dyDescent="0.25">
      <c r="L321607" s="472"/>
      <c r="M321607" s="472"/>
    </row>
    <row r="321679" spans="12:13" x14ac:dyDescent="0.25">
      <c r="L321679" s="472"/>
      <c r="M321679" s="472"/>
    </row>
    <row r="321680" spans="12:13" x14ac:dyDescent="0.25">
      <c r="L321680" s="472"/>
      <c r="M321680" s="472"/>
    </row>
    <row r="321681" spans="12:13" x14ac:dyDescent="0.25">
      <c r="L321681" s="472"/>
      <c r="M321681" s="472"/>
    </row>
    <row r="321753" spans="12:13" x14ac:dyDescent="0.25">
      <c r="L321753" s="472"/>
      <c r="M321753" s="472"/>
    </row>
    <row r="321754" spans="12:13" x14ac:dyDescent="0.25">
      <c r="L321754" s="472"/>
      <c r="M321754" s="472"/>
    </row>
    <row r="321755" spans="12:13" x14ac:dyDescent="0.25">
      <c r="L321755" s="472"/>
      <c r="M321755" s="472"/>
    </row>
    <row r="321827" spans="12:13" x14ac:dyDescent="0.25">
      <c r="L321827" s="472"/>
      <c r="M321827" s="472"/>
    </row>
    <row r="321828" spans="12:13" x14ac:dyDescent="0.25">
      <c r="L321828" s="472"/>
      <c r="M321828" s="472"/>
    </row>
    <row r="321829" spans="12:13" x14ac:dyDescent="0.25">
      <c r="L321829" s="472"/>
      <c r="M321829" s="472"/>
    </row>
    <row r="321901" spans="12:13" x14ac:dyDescent="0.25">
      <c r="L321901" s="472"/>
      <c r="M321901" s="472"/>
    </row>
    <row r="321902" spans="12:13" x14ac:dyDescent="0.25">
      <c r="L321902" s="472"/>
      <c r="M321902" s="472"/>
    </row>
    <row r="321903" spans="12:13" x14ac:dyDescent="0.25">
      <c r="L321903" s="472"/>
      <c r="M321903" s="472"/>
    </row>
    <row r="321975" spans="12:13" x14ac:dyDescent="0.25">
      <c r="L321975" s="472"/>
      <c r="M321975" s="472"/>
    </row>
    <row r="321976" spans="12:13" x14ac:dyDescent="0.25">
      <c r="L321976" s="472"/>
      <c r="M321976" s="472"/>
    </row>
    <row r="321977" spans="12:13" x14ac:dyDescent="0.25">
      <c r="L321977" s="472"/>
      <c r="M321977" s="472"/>
    </row>
    <row r="322049" spans="12:13" x14ac:dyDescent="0.25">
      <c r="L322049" s="472"/>
      <c r="M322049" s="472"/>
    </row>
    <row r="322050" spans="12:13" x14ac:dyDescent="0.25">
      <c r="L322050" s="472"/>
      <c r="M322050" s="472"/>
    </row>
    <row r="322051" spans="12:13" x14ac:dyDescent="0.25">
      <c r="L322051" s="472"/>
      <c r="M322051" s="472"/>
    </row>
    <row r="322123" spans="12:13" x14ac:dyDescent="0.25">
      <c r="L322123" s="472"/>
      <c r="M322123" s="472"/>
    </row>
    <row r="322124" spans="12:13" x14ac:dyDescent="0.25">
      <c r="L322124" s="472"/>
      <c r="M322124" s="472"/>
    </row>
    <row r="322125" spans="12:13" x14ac:dyDescent="0.25">
      <c r="L322125" s="472"/>
      <c r="M322125" s="472"/>
    </row>
    <row r="322197" spans="12:13" x14ac:dyDescent="0.25">
      <c r="L322197" s="472"/>
      <c r="M322197" s="472"/>
    </row>
    <row r="322198" spans="12:13" x14ac:dyDescent="0.25">
      <c r="L322198" s="472"/>
      <c r="M322198" s="472"/>
    </row>
    <row r="322199" spans="12:13" x14ac:dyDescent="0.25">
      <c r="L322199" s="472"/>
      <c r="M322199" s="472"/>
    </row>
    <row r="322271" spans="12:13" x14ac:dyDescent="0.25">
      <c r="L322271" s="472"/>
      <c r="M322271" s="472"/>
    </row>
    <row r="322272" spans="12:13" x14ac:dyDescent="0.25">
      <c r="L322272" s="472"/>
      <c r="M322272" s="472"/>
    </row>
    <row r="322273" spans="12:13" x14ac:dyDescent="0.25">
      <c r="L322273" s="472"/>
      <c r="M322273" s="472"/>
    </row>
    <row r="322345" spans="12:13" x14ac:dyDescent="0.25">
      <c r="L322345" s="472"/>
      <c r="M322345" s="472"/>
    </row>
    <row r="322346" spans="12:13" x14ac:dyDescent="0.25">
      <c r="L322346" s="472"/>
      <c r="M322346" s="472"/>
    </row>
    <row r="322347" spans="12:13" x14ac:dyDescent="0.25">
      <c r="L322347" s="472"/>
      <c r="M322347" s="472"/>
    </row>
    <row r="322419" spans="12:13" x14ac:dyDescent="0.25">
      <c r="L322419" s="472"/>
      <c r="M322419" s="472"/>
    </row>
    <row r="322420" spans="12:13" x14ac:dyDescent="0.25">
      <c r="L322420" s="472"/>
      <c r="M322420" s="472"/>
    </row>
    <row r="322421" spans="12:13" x14ac:dyDescent="0.25">
      <c r="L322421" s="472"/>
      <c r="M322421" s="472"/>
    </row>
    <row r="322493" spans="12:13" x14ac:dyDescent="0.25">
      <c r="L322493" s="472"/>
      <c r="M322493" s="472"/>
    </row>
    <row r="322494" spans="12:13" x14ac:dyDescent="0.25">
      <c r="L322494" s="472"/>
      <c r="M322494" s="472"/>
    </row>
    <row r="322495" spans="12:13" x14ac:dyDescent="0.25">
      <c r="L322495" s="472"/>
      <c r="M322495" s="472"/>
    </row>
    <row r="322567" spans="12:13" x14ac:dyDescent="0.25">
      <c r="L322567" s="472"/>
      <c r="M322567" s="472"/>
    </row>
    <row r="322568" spans="12:13" x14ac:dyDescent="0.25">
      <c r="L322568" s="472"/>
      <c r="M322568" s="472"/>
    </row>
    <row r="322569" spans="12:13" x14ac:dyDescent="0.25">
      <c r="L322569" s="472"/>
      <c r="M322569" s="472"/>
    </row>
    <row r="322641" spans="12:13" x14ac:dyDescent="0.25">
      <c r="L322641" s="472"/>
      <c r="M322641" s="472"/>
    </row>
    <row r="322642" spans="12:13" x14ac:dyDescent="0.25">
      <c r="L322642" s="472"/>
      <c r="M322642" s="472"/>
    </row>
    <row r="322643" spans="12:13" x14ac:dyDescent="0.25">
      <c r="L322643" s="472"/>
      <c r="M322643" s="472"/>
    </row>
    <row r="322715" spans="12:13" x14ac:dyDescent="0.25">
      <c r="L322715" s="472"/>
      <c r="M322715" s="472"/>
    </row>
    <row r="322716" spans="12:13" x14ac:dyDescent="0.25">
      <c r="L322716" s="472"/>
      <c r="M322716" s="472"/>
    </row>
    <row r="322717" spans="12:13" x14ac:dyDescent="0.25">
      <c r="L322717" s="472"/>
      <c r="M322717" s="472"/>
    </row>
    <row r="322789" spans="12:13" x14ac:dyDescent="0.25">
      <c r="L322789" s="472"/>
      <c r="M322789" s="472"/>
    </row>
    <row r="322790" spans="12:13" x14ac:dyDescent="0.25">
      <c r="L322790" s="472"/>
      <c r="M322790" s="472"/>
    </row>
    <row r="322791" spans="12:13" x14ac:dyDescent="0.25">
      <c r="L322791" s="472"/>
      <c r="M322791" s="472"/>
    </row>
    <row r="322863" spans="12:13" x14ac:dyDescent="0.25">
      <c r="L322863" s="472"/>
      <c r="M322863" s="472"/>
    </row>
    <row r="322864" spans="12:13" x14ac:dyDescent="0.25">
      <c r="L322864" s="472"/>
      <c r="M322864" s="472"/>
    </row>
    <row r="322865" spans="12:13" x14ac:dyDescent="0.25">
      <c r="L322865" s="472"/>
      <c r="M322865" s="472"/>
    </row>
    <row r="322937" spans="12:13" x14ac:dyDescent="0.25">
      <c r="L322937" s="472"/>
      <c r="M322937" s="472"/>
    </row>
    <row r="322938" spans="12:13" x14ac:dyDescent="0.25">
      <c r="L322938" s="472"/>
      <c r="M322938" s="472"/>
    </row>
    <row r="322939" spans="12:13" x14ac:dyDescent="0.25">
      <c r="L322939" s="472"/>
      <c r="M322939" s="472"/>
    </row>
    <row r="323011" spans="12:13" x14ac:dyDescent="0.25">
      <c r="L323011" s="472"/>
      <c r="M323011" s="472"/>
    </row>
    <row r="323012" spans="12:13" x14ac:dyDescent="0.25">
      <c r="L323012" s="472"/>
      <c r="M323012" s="472"/>
    </row>
    <row r="323013" spans="12:13" x14ac:dyDescent="0.25">
      <c r="L323013" s="472"/>
      <c r="M323013" s="472"/>
    </row>
    <row r="323085" spans="12:13" x14ac:dyDescent="0.25">
      <c r="L323085" s="472"/>
      <c r="M323085" s="472"/>
    </row>
    <row r="323086" spans="12:13" x14ac:dyDescent="0.25">
      <c r="L323086" s="472"/>
      <c r="M323086" s="472"/>
    </row>
    <row r="323087" spans="12:13" x14ac:dyDescent="0.25">
      <c r="L323087" s="472"/>
      <c r="M323087" s="472"/>
    </row>
    <row r="323159" spans="12:13" x14ac:dyDescent="0.25">
      <c r="L323159" s="472"/>
      <c r="M323159" s="472"/>
    </row>
    <row r="323160" spans="12:13" x14ac:dyDescent="0.25">
      <c r="L323160" s="472"/>
      <c r="M323160" s="472"/>
    </row>
    <row r="323161" spans="12:13" x14ac:dyDescent="0.25">
      <c r="L323161" s="472"/>
      <c r="M323161" s="472"/>
    </row>
    <row r="323233" spans="12:13" x14ac:dyDescent="0.25">
      <c r="L323233" s="472"/>
      <c r="M323233" s="472"/>
    </row>
    <row r="323234" spans="12:13" x14ac:dyDescent="0.25">
      <c r="L323234" s="472"/>
      <c r="M323234" s="472"/>
    </row>
    <row r="323235" spans="12:13" x14ac:dyDescent="0.25">
      <c r="L323235" s="472"/>
      <c r="M323235" s="472"/>
    </row>
    <row r="323307" spans="12:13" x14ac:dyDescent="0.25">
      <c r="L323307" s="472"/>
      <c r="M323307" s="472"/>
    </row>
    <row r="323308" spans="12:13" x14ac:dyDescent="0.25">
      <c r="L323308" s="472"/>
      <c r="M323308" s="472"/>
    </row>
    <row r="323309" spans="12:13" x14ac:dyDescent="0.25">
      <c r="L323309" s="472"/>
      <c r="M323309" s="472"/>
    </row>
    <row r="323381" spans="12:13" x14ac:dyDescent="0.25">
      <c r="L323381" s="472"/>
      <c r="M323381" s="472"/>
    </row>
    <row r="323382" spans="12:13" x14ac:dyDescent="0.25">
      <c r="L323382" s="472"/>
      <c r="M323382" s="472"/>
    </row>
    <row r="323383" spans="12:13" x14ac:dyDescent="0.25">
      <c r="L323383" s="472"/>
      <c r="M323383" s="472"/>
    </row>
    <row r="323455" spans="12:13" x14ac:dyDescent="0.25">
      <c r="L323455" s="472"/>
      <c r="M323455" s="472"/>
    </row>
    <row r="323456" spans="12:13" x14ac:dyDescent="0.25">
      <c r="L323456" s="472"/>
      <c r="M323456" s="472"/>
    </row>
    <row r="323457" spans="12:13" x14ac:dyDescent="0.25">
      <c r="L323457" s="472"/>
      <c r="M323457" s="472"/>
    </row>
    <row r="323529" spans="12:13" x14ac:dyDescent="0.25">
      <c r="L323529" s="472"/>
      <c r="M323529" s="472"/>
    </row>
    <row r="323530" spans="12:13" x14ac:dyDescent="0.25">
      <c r="L323530" s="472"/>
      <c r="M323530" s="472"/>
    </row>
    <row r="323531" spans="12:13" x14ac:dyDescent="0.25">
      <c r="L323531" s="472"/>
      <c r="M323531" s="472"/>
    </row>
    <row r="323603" spans="12:13" x14ac:dyDescent="0.25">
      <c r="L323603" s="472"/>
      <c r="M323603" s="472"/>
    </row>
    <row r="323604" spans="12:13" x14ac:dyDescent="0.25">
      <c r="L323604" s="472"/>
      <c r="M323604" s="472"/>
    </row>
    <row r="323605" spans="12:13" x14ac:dyDescent="0.25">
      <c r="L323605" s="472"/>
      <c r="M323605" s="472"/>
    </row>
    <row r="323677" spans="12:13" x14ac:dyDescent="0.25">
      <c r="L323677" s="472"/>
      <c r="M323677" s="472"/>
    </row>
    <row r="323678" spans="12:13" x14ac:dyDescent="0.25">
      <c r="L323678" s="472"/>
      <c r="M323678" s="472"/>
    </row>
    <row r="323679" spans="12:13" x14ac:dyDescent="0.25">
      <c r="L323679" s="472"/>
      <c r="M323679" s="472"/>
    </row>
    <row r="323751" spans="12:13" x14ac:dyDescent="0.25">
      <c r="L323751" s="472"/>
      <c r="M323751" s="472"/>
    </row>
    <row r="323752" spans="12:13" x14ac:dyDescent="0.25">
      <c r="L323752" s="472"/>
      <c r="M323752" s="472"/>
    </row>
    <row r="323753" spans="12:13" x14ac:dyDescent="0.25">
      <c r="L323753" s="472"/>
      <c r="M323753" s="472"/>
    </row>
    <row r="323825" spans="12:13" x14ac:dyDescent="0.25">
      <c r="L323825" s="472"/>
      <c r="M323825" s="472"/>
    </row>
    <row r="323826" spans="12:13" x14ac:dyDescent="0.25">
      <c r="L323826" s="472"/>
      <c r="M323826" s="472"/>
    </row>
    <row r="323827" spans="12:13" x14ac:dyDescent="0.25">
      <c r="L323827" s="472"/>
      <c r="M323827" s="472"/>
    </row>
    <row r="323899" spans="12:13" x14ac:dyDescent="0.25">
      <c r="L323899" s="472"/>
      <c r="M323899" s="472"/>
    </row>
    <row r="323900" spans="12:13" x14ac:dyDescent="0.25">
      <c r="L323900" s="472"/>
      <c r="M323900" s="472"/>
    </row>
    <row r="323901" spans="12:13" x14ac:dyDescent="0.25">
      <c r="L323901" s="472"/>
      <c r="M323901" s="472"/>
    </row>
    <row r="323973" spans="12:13" x14ac:dyDescent="0.25">
      <c r="L323973" s="472"/>
      <c r="M323973" s="472"/>
    </row>
    <row r="323974" spans="12:13" x14ac:dyDescent="0.25">
      <c r="L323974" s="472"/>
      <c r="M323974" s="472"/>
    </row>
    <row r="323975" spans="12:13" x14ac:dyDescent="0.25">
      <c r="L323975" s="472"/>
      <c r="M323975" s="472"/>
    </row>
    <row r="324047" spans="12:13" x14ac:dyDescent="0.25">
      <c r="L324047" s="472"/>
      <c r="M324047" s="472"/>
    </row>
    <row r="324048" spans="12:13" x14ac:dyDescent="0.25">
      <c r="L324048" s="472"/>
      <c r="M324048" s="472"/>
    </row>
    <row r="324049" spans="12:13" x14ac:dyDescent="0.25">
      <c r="L324049" s="472"/>
      <c r="M324049" s="472"/>
    </row>
    <row r="324121" spans="12:13" x14ac:dyDescent="0.25">
      <c r="L324121" s="472"/>
      <c r="M324121" s="472"/>
    </row>
    <row r="324122" spans="12:13" x14ac:dyDescent="0.25">
      <c r="L324122" s="472"/>
      <c r="M324122" s="472"/>
    </row>
    <row r="324123" spans="12:13" x14ac:dyDescent="0.25">
      <c r="L324123" s="472"/>
      <c r="M324123" s="472"/>
    </row>
    <row r="324195" spans="12:13" x14ac:dyDescent="0.25">
      <c r="L324195" s="472"/>
      <c r="M324195" s="472"/>
    </row>
    <row r="324196" spans="12:13" x14ac:dyDescent="0.25">
      <c r="L324196" s="472"/>
      <c r="M324196" s="472"/>
    </row>
    <row r="324197" spans="12:13" x14ac:dyDescent="0.25">
      <c r="L324197" s="472"/>
      <c r="M324197" s="472"/>
    </row>
    <row r="324269" spans="12:13" x14ac:dyDescent="0.25">
      <c r="L324269" s="472"/>
      <c r="M324269" s="472"/>
    </row>
    <row r="324270" spans="12:13" x14ac:dyDescent="0.25">
      <c r="L324270" s="472"/>
      <c r="M324270" s="472"/>
    </row>
    <row r="324271" spans="12:13" x14ac:dyDescent="0.25">
      <c r="L324271" s="472"/>
      <c r="M324271" s="472"/>
    </row>
    <row r="324343" spans="12:13" x14ac:dyDescent="0.25">
      <c r="L324343" s="472"/>
      <c r="M324343" s="472"/>
    </row>
    <row r="324344" spans="12:13" x14ac:dyDescent="0.25">
      <c r="L324344" s="472"/>
      <c r="M324344" s="472"/>
    </row>
    <row r="324345" spans="12:13" x14ac:dyDescent="0.25">
      <c r="L324345" s="472"/>
      <c r="M324345" s="472"/>
    </row>
    <row r="324417" spans="12:13" x14ac:dyDescent="0.25">
      <c r="L324417" s="472"/>
      <c r="M324417" s="472"/>
    </row>
    <row r="324418" spans="12:13" x14ac:dyDescent="0.25">
      <c r="L324418" s="472"/>
      <c r="M324418" s="472"/>
    </row>
    <row r="324419" spans="12:13" x14ac:dyDescent="0.25">
      <c r="L324419" s="472"/>
      <c r="M324419" s="472"/>
    </row>
    <row r="324491" spans="12:13" x14ac:dyDescent="0.25">
      <c r="L324491" s="472"/>
      <c r="M324491" s="472"/>
    </row>
    <row r="324492" spans="12:13" x14ac:dyDescent="0.25">
      <c r="L324492" s="472"/>
      <c r="M324492" s="472"/>
    </row>
    <row r="324493" spans="12:13" x14ac:dyDescent="0.25">
      <c r="L324493" s="472"/>
      <c r="M324493" s="472"/>
    </row>
    <row r="324565" spans="12:13" x14ac:dyDescent="0.25">
      <c r="L324565" s="472"/>
      <c r="M324565" s="472"/>
    </row>
    <row r="324566" spans="12:13" x14ac:dyDescent="0.25">
      <c r="L324566" s="472"/>
      <c r="M324566" s="472"/>
    </row>
    <row r="324567" spans="12:13" x14ac:dyDescent="0.25">
      <c r="L324567" s="472"/>
      <c r="M324567" s="472"/>
    </row>
    <row r="324639" spans="12:13" x14ac:dyDescent="0.25">
      <c r="L324639" s="472"/>
      <c r="M324639" s="472"/>
    </row>
    <row r="324640" spans="12:13" x14ac:dyDescent="0.25">
      <c r="L324640" s="472"/>
      <c r="M324640" s="472"/>
    </row>
    <row r="324641" spans="12:13" x14ac:dyDescent="0.25">
      <c r="L324641" s="472"/>
      <c r="M324641" s="472"/>
    </row>
    <row r="324713" spans="12:13" x14ac:dyDescent="0.25">
      <c r="L324713" s="472"/>
      <c r="M324713" s="472"/>
    </row>
    <row r="324714" spans="12:13" x14ac:dyDescent="0.25">
      <c r="L324714" s="472"/>
      <c r="M324714" s="472"/>
    </row>
    <row r="324715" spans="12:13" x14ac:dyDescent="0.25">
      <c r="L324715" s="472"/>
      <c r="M324715" s="472"/>
    </row>
    <row r="324787" spans="12:13" x14ac:dyDescent="0.25">
      <c r="L324787" s="472"/>
      <c r="M324787" s="472"/>
    </row>
    <row r="324788" spans="12:13" x14ac:dyDescent="0.25">
      <c r="L324788" s="472"/>
      <c r="M324788" s="472"/>
    </row>
    <row r="324789" spans="12:13" x14ac:dyDescent="0.25">
      <c r="L324789" s="472"/>
      <c r="M324789" s="472"/>
    </row>
    <row r="324861" spans="12:13" x14ac:dyDescent="0.25">
      <c r="L324861" s="472"/>
      <c r="M324861" s="472"/>
    </row>
    <row r="324862" spans="12:13" x14ac:dyDescent="0.25">
      <c r="L324862" s="472"/>
      <c r="M324862" s="472"/>
    </row>
    <row r="324863" spans="12:13" x14ac:dyDescent="0.25">
      <c r="L324863" s="472"/>
      <c r="M324863" s="472"/>
    </row>
    <row r="324935" spans="12:13" x14ac:dyDescent="0.25">
      <c r="L324935" s="472"/>
      <c r="M324935" s="472"/>
    </row>
    <row r="324936" spans="12:13" x14ac:dyDescent="0.25">
      <c r="L324936" s="472"/>
      <c r="M324936" s="472"/>
    </row>
    <row r="324937" spans="12:13" x14ac:dyDescent="0.25">
      <c r="L324937" s="472"/>
      <c r="M324937" s="472"/>
    </row>
    <row r="325009" spans="12:13" x14ac:dyDescent="0.25">
      <c r="L325009" s="472"/>
      <c r="M325009" s="472"/>
    </row>
    <row r="325010" spans="12:13" x14ac:dyDescent="0.25">
      <c r="L325010" s="472"/>
      <c r="M325010" s="472"/>
    </row>
    <row r="325011" spans="12:13" x14ac:dyDescent="0.25">
      <c r="L325011" s="472"/>
      <c r="M325011" s="472"/>
    </row>
    <row r="325083" spans="12:13" x14ac:dyDescent="0.25">
      <c r="L325083" s="472"/>
      <c r="M325083" s="472"/>
    </row>
    <row r="325084" spans="12:13" x14ac:dyDescent="0.25">
      <c r="L325084" s="472"/>
      <c r="M325084" s="472"/>
    </row>
    <row r="325085" spans="12:13" x14ac:dyDescent="0.25">
      <c r="L325085" s="472"/>
      <c r="M325085" s="472"/>
    </row>
    <row r="325157" spans="12:13" x14ac:dyDescent="0.25">
      <c r="L325157" s="472"/>
      <c r="M325157" s="472"/>
    </row>
    <row r="325158" spans="12:13" x14ac:dyDescent="0.25">
      <c r="L325158" s="472"/>
      <c r="M325158" s="472"/>
    </row>
    <row r="325159" spans="12:13" x14ac:dyDescent="0.25">
      <c r="L325159" s="472"/>
      <c r="M325159" s="472"/>
    </row>
    <row r="325231" spans="12:13" x14ac:dyDescent="0.25">
      <c r="L325231" s="472"/>
      <c r="M325231" s="472"/>
    </row>
    <row r="325232" spans="12:13" x14ac:dyDescent="0.25">
      <c r="L325232" s="472"/>
      <c r="M325232" s="472"/>
    </row>
    <row r="325233" spans="12:13" x14ac:dyDescent="0.25">
      <c r="L325233" s="472"/>
      <c r="M325233" s="472"/>
    </row>
    <row r="325305" spans="12:13" x14ac:dyDescent="0.25">
      <c r="L325305" s="472"/>
      <c r="M325305" s="472"/>
    </row>
    <row r="325306" spans="12:13" x14ac:dyDescent="0.25">
      <c r="L325306" s="472"/>
      <c r="M325306" s="472"/>
    </row>
    <row r="325307" spans="12:13" x14ac:dyDescent="0.25">
      <c r="L325307" s="472"/>
      <c r="M325307" s="472"/>
    </row>
    <row r="325379" spans="12:13" x14ac:dyDescent="0.25">
      <c r="L325379" s="472"/>
      <c r="M325379" s="472"/>
    </row>
    <row r="325380" spans="12:13" x14ac:dyDescent="0.25">
      <c r="L325380" s="472"/>
      <c r="M325380" s="472"/>
    </row>
    <row r="325381" spans="12:13" x14ac:dyDescent="0.25">
      <c r="L325381" s="472"/>
      <c r="M325381" s="472"/>
    </row>
    <row r="325453" spans="12:13" x14ac:dyDescent="0.25">
      <c r="L325453" s="472"/>
      <c r="M325453" s="472"/>
    </row>
    <row r="325454" spans="12:13" x14ac:dyDescent="0.25">
      <c r="L325454" s="472"/>
      <c r="M325454" s="472"/>
    </row>
    <row r="325455" spans="12:13" x14ac:dyDescent="0.25">
      <c r="L325455" s="472"/>
      <c r="M325455" s="472"/>
    </row>
    <row r="325527" spans="12:13" x14ac:dyDescent="0.25">
      <c r="L325527" s="472"/>
      <c r="M325527" s="472"/>
    </row>
    <row r="325528" spans="12:13" x14ac:dyDescent="0.25">
      <c r="L325528" s="472"/>
      <c r="M325528" s="472"/>
    </row>
    <row r="325529" spans="12:13" x14ac:dyDescent="0.25">
      <c r="L325529" s="472"/>
      <c r="M325529" s="472"/>
    </row>
    <row r="325601" spans="12:13" x14ac:dyDescent="0.25">
      <c r="L325601" s="472"/>
      <c r="M325601" s="472"/>
    </row>
    <row r="325602" spans="12:13" x14ac:dyDescent="0.25">
      <c r="L325602" s="472"/>
      <c r="M325602" s="472"/>
    </row>
    <row r="325603" spans="12:13" x14ac:dyDescent="0.25">
      <c r="L325603" s="472"/>
      <c r="M325603" s="472"/>
    </row>
    <row r="325675" spans="12:13" x14ac:dyDescent="0.25">
      <c r="L325675" s="472"/>
      <c r="M325675" s="472"/>
    </row>
    <row r="325676" spans="12:13" x14ac:dyDescent="0.25">
      <c r="L325676" s="472"/>
      <c r="M325676" s="472"/>
    </row>
    <row r="325677" spans="12:13" x14ac:dyDescent="0.25">
      <c r="L325677" s="472"/>
      <c r="M325677" s="472"/>
    </row>
    <row r="325749" spans="12:13" x14ac:dyDescent="0.25">
      <c r="L325749" s="472"/>
      <c r="M325749" s="472"/>
    </row>
    <row r="325750" spans="12:13" x14ac:dyDescent="0.25">
      <c r="L325750" s="472"/>
      <c r="M325750" s="472"/>
    </row>
    <row r="325751" spans="12:13" x14ac:dyDescent="0.25">
      <c r="L325751" s="472"/>
      <c r="M325751" s="472"/>
    </row>
    <row r="325823" spans="12:13" x14ac:dyDescent="0.25">
      <c r="L325823" s="472"/>
      <c r="M325823" s="472"/>
    </row>
    <row r="325824" spans="12:13" x14ac:dyDescent="0.25">
      <c r="L325824" s="472"/>
      <c r="M325824" s="472"/>
    </row>
    <row r="325825" spans="12:13" x14ac:dyDescent="0.25">
      <c r="L325825" s="472"/>
      <c r="M325825" s="472"/>
    </row>
    <row r="325897" spans="12:13" x14ac:dyDescent="0.25">
      <c r="L325897" s="472"/>
      <c r="M325897" s="472"/>
    </row>
    <row r="325898" spans="12:13" x14ac:dyDescent="0.25">
      <c r="L325898" s="472"/>
      <c r="M325898" s="472"/>
    </row>
    <row r="325899" spans="12:13" x14ac:dyDescent="0.25">
      <c r="L325899" s="472"/>
      <c r="M325899" s="472"/>
    </row>
    <row r="325971" spans="12:13" x14ac:dyDescent="0.25">
      <c r="L325971" s="472"/>
      <c r="M325971" s="472"/>
    </row>
    <row r="325972" spans="12:13" x14ac:dyDescent="0.25">
      <c r="L325972" s="472"/>
      <c r="M325972" s="472"/>
    </row>
    <row r="325973" spans="12:13" x14ac:dyDescent="0.25">
      <c r="L325973" s="472"/>
      <c r="M325973" s="472"/>
    </row>
    <row r="326045" spans="12:13" x14ac:dyDescent="0.25">
      <c r="L326045" s="472"/>
      <c r="M326045" s="472"/>
    </row>
    <row r="326046" spans="12:13" x14ac:dyDescent="0.25">
      <c r="L326046" s="472"/>
      <c r="M326046" s="472"/>
    </row>
    <row r="326047" spans="12:13" x14ac:dyDescent="0.25">
      <c r="L326047" s="472"/>
      <c r="M326047" s="472"/>
    </row>
    <row r="326119" spans="12:13" x14ac:dyDescent="0.25">
      <c r="L326119" s="472"/>
      <c r="M326119" s="472"/>
    </row>
    <row r="326120" spans="12:13" x14ac:dyDescent="0.25">
      <c r="L326120" s="472"/>
      <c r="M326120" s="472"/>
    </row>
    <row r="326121" spans="12:13" x14ac:dyDescent="0.25">
      <c r="L326121" s="472"/>
      <c r="M326121" s="472"/>
    </row>
    <row r="326193" spans="12:13" x14ac:dyDescent="0.25">
      <c r="L326193" s="472"/>
      <c r="M326193" s="472"/>
    </row>
    <row r="326194" spans="12:13" x14ac:dyDescent="0.25">
      <c r="L326194" s="472"/>
      <c r="M326194" s="472"/>
    </row>
    <row r="326195" spans="12:13" x14ac:dyDescent="0.25">
      <c r="L326195" s="472"/>
      <c r="M326195" s="472"/>
    </row>
    <row r="326267" spans="12:13" x14ac:dyDescent="0.25">
      <c r="L326267" s="472"/>
      <c r="M326267" s="472"/>
    </row>
    <row r="326268" spans="12:13" x14ac:dyDescent="0.25">
      <c r="L326268" s="472"/>
      <c r="M326268" s="472"/>
    </row>
    <row r="326269" spans="12:13" x14ac:dyDescent="0.25">
      <c r="L326269" s="472"/>
      <c r="M326269" s="472"/>
    </row>
    <row r="326341" spans="12:13" x14ac:dyDescent="0.25">
      <c r="L326341" s="472"/>
      <c r="M326341" s="472"/>
    </row>
    <row r="326342" spans="12:13" x14ac:dyDescent="0.25">
      <c r="L326342" s="472"/>
      <c r="M326342" s="472"/>
    </row>
    <row r="326343" spans="12:13" x14ac:dyDescent="0.25">
      <c r="L326343" s="472"/>
      <c r="M326343" s="472"/>
    </row>
    <row r="326415" spans="12:13" x14ac:dyDescent="0.25">
      <c r="L326415" s="472"/>
      <c r="M326415" s="472"/>
    </row>
    <row r="326416" spans="12:13" x14ac:dyDescent="0.25">
      <c r="L326416" s="472"/>
      <c r="M326416" s="472"/>
    </row>
    <row r="326417" spans="12:13" x14ac:dyDescent="0.25">
      <c r="L326417" s="472"/>
      <c r="M326417" s="472"/>
    </row>
    <row r="326489" spans="12:13" x14ac:dyDescent="0.25">
      <c r="L326489" s="472"/>
      <c r="M326489" s="472"/>
    </row>
    <row r="326490" spans="12:13" x14ac:dyDescent="0.25">
      <c r="L326490" s="472"/>
      <c r="M326490" s="472"/>
    </row>
    <row r="326491" spans="12:13" x14ac:dyDescent="0.25">
      <c r="L326491" s="472"/>
      <c r="M326491" s="472"/>
    </row>
    <row r="326563" spans="12:13" x14ac:dyDescent="0.25">
      <c r="L326563" s="472"/>
      <c r="M326563" s="472"/>
    </row>
    <row r="326564" spans="12:13" x14ac:dyDescent="0.25">
      <c r="L326564" s="472"/>
      <c r="M326564" s="472"/>
    </row>
    <row r="326565" spans="12:13" x14ac:dyDescent="0.25">
      <c r="L326565" s="472"/>
      <c r="M326565" s="472"/>
    </row>
    <row r="326637" spans="12:13" x14ac:dyDescent="0.25">
      <c r="L326637" s="472"/>
      <c r="M326637" s="472"/>
    </row>
    <row r="326638" spans="12:13" x14ac:dyDescent="0.25">
      <c r="L326638" s="472"/>
      <c r="M326638" s="472"/>
    </row>
    <row r="326639" spans="12:13" x14ac:dyDescent="0.25">
      <c r="L326639" s="472"/>
      <c r="M326639" s="472"/>
    </row>
    <row r="326711" spans="12:13" x14ac:dyDescent="0.25">
      <c r="L326711" s="472"/>
      <c r="M326711" s="472"/>
    </row>
    <row r="326712" spans="12:13" x14ac:dyDescent="0.25">
      <c r="L326712" s="472"/>
      <c r="M326712" s="472"/>
    </row>
    <row r="326713" spans="12:13" x14ac:dyDescent="0.25">
      <c r="L326713" s="472"/>
      <c r="M326713" s="472"/>
    </row>
    <row r="326785" spans="12:13" x14ac:dyDescent="0.25">
      <c r="L326785" s="472"/>
      <c r="M326785" s="472"/>
    </row>
    <row r="326786" spans="12:13" x14ac:dyDescent="0.25">
      <c r="L326786" s="472"/>
      <c r="M326786" s="472"/>
    </row>
    <row r="326787" spans="12:13" x14ac:dyDescent="0.25">
      <c r="L326787" s="472"/>
      <c r="M326787" s="472"/>
    </row>
    <row r="326859" spans="12:13" x14ac:dyDescent="0.25">
      <c r="L326859" s="472"/>
      <c r="M326859" s="472"/>
    </row>
    <row r="326860" spans="12:13" x14ac:dyDescent="0.25">
      <c r="L326860" s="472"/>
      <c r="M326860" s="472"/>
    </row>
    <row r="326861" spans="12:13" x14ac:dyDescent="0.25">
      <c r="L326861" s="472"/>
      <c r="M326861" s="472"/>
    </row>
    <row r="326933" spans="12:13" x14ac:dyDescent="0.25">
      <c r="L326933" s="472"/>
      <c r="M326933" s="472"/>
    </row>
    <row r="326934" spans="12:13" x14ac:dyDescent="0.25">
      <c r="L326934" s="472"/>
      <c r="M326934" s="472"/>
    </row>
    <row r="326935" spans="12:13" x14ac:dyDescent="0.25">
      <c r="L326935" s="472"/>
      <c r="M326935" s="472"/>
    </row>
    <row r="327007" spans="12:13" x14ac:dyDescent="0.25">
      <c r="L327007" s="472"/>
      <c r="M327007" s="472"/>
    </row>
    <row r="327008" spans="12:13" x14ac:dyDescent="0.25">
      <c r="L327008" s="472"/>
      <c r="M327008" s="472"/>
    </row>
    <row r="327009" spans="12:13" x14ac:dyDescent="0.25">
      <c r="L327009" s="472"/>
      <c r="M327009" s="472"/>
    </row>
    <row r="327081" spans="12:13" x14ac:dyDescent="0.25">
      <c r="L327081" s="472"/>
      <c r="M327081" s="472"/>
    </row>
    <row r="327082" spans="12:13" x14ac:dyDescent="0.25">
      <c r="L327082" s="472"/>
      <c r="M327082" s="472"/>
    </row>
    <row r="327083" spans="12:13" x14ac:dyDescent="0.25">
      <c r="L327083" s="472"/>
      <c r="M327083" s="472"/>
    </row>
    <row r="327155" spans="12:13" x14ac:dyDescent="0.25">
      <c r="L327155" s="472"/>
      <c r="M327155" s="472"/>
    </row>
    <row r="327156" spans="12:13" x14ac:dyDescent="0.25">
      <c r="L327156" s="472"/>
      <c r="M327156" s="472"/>
    </row>
    <row r="327157" spans="12:13" x14ac:dyDescent="0.25">
      <c r="L327157" s="472"/>
      <c r="M327157" s="472"/>
    </row>
    <row r="327229" spans="12:13" x14ac:dyDescent="0.25">
      <c r="L327229" s="472"/>
      <c r="M327229" s="472"/>
    </row>
    <row r="327230" spans="12:13" x14ac:dyDescent="0.25">
      <c r="L327230" s="472"/>
      <c r="M327230" s="472"/>
    </row>
    <row r="327231" spans="12:13" x14ac:dyDescent="0.25">
      <c r="L327231" s="472"/>
      <c r="M327231" s="472"/>
    </row>
    <row r="327303" spans="12:13" x14ac:dyDescent="0.25">
      <c r="L327303" s="472"/>
      <c r="M327303" s="472"/>
    </row>
    <row r="327304" spans="12:13" x14ac:dyDescent="0.25">
      <c r="L327304" s="472"/>
      <c r="M327304" s="472"/>
    </row>
    <row r="327305" spans="12:13" x14ac:dyDescent="0.25">
      <c r="L327305" s="472"/>
      <c r="M327305" s="472"/>
    </row>
    <row r="327377" spans="12:13" x14ac:dyDescent="0.25">
      <c r="L327377" s="472"/>
      <c r="M327377" s="472"/>
    </row>
    <row r="327378" spans="12:13" x14ac:dyDescent="0.25">
      <c r="L327378" s="472"/>
      <c r="M327378" s="472"/>
    </row>
    <row r="327379" spans="12:13" x14ac:dyDescent="0.25">
      <c r="L327379" s="472"/>
      <c r="M327379" s="472"/>
    </row>
    <row r="327451" spans="12:13" x14ac:dyDescent="0.25">
      <c r="L327451" s="472"/>
      <c r="M327451" s="472"/>
    </row>
    <row r="327452" spans="12:13" x14ac:dyDescent="0.25">
      <c r="L327452" s="472"/>
      <c r="M327452" s="472"/>
    </row>
    <row r="327453" spans="12:13" x14ac:dyDescent="0.25">
      <c r="L327453" s="472"/>
      <c r="M327453" s="472"/>
    </row>
    <row r="327525" spans="12:13" x14ac:dyDescent="0.25">
      <c r="L327525" s="472"/>
      <c r="M327525" s="472"/>
    </row>
    <row r="327526" spans="12:13" x14ac:dyDescent="0.25">
      <c r="L327526" s="472"/>
      <c r="M327526" s="472"/>
    </row>
    <row r="327527" spans="12:13" x14ac:dyDescent="0.25">
      <c r="L327527" s="472"/>
      <c r="M327527" s="472"/>
    </row>
    <row r="327599" spans="12:13" x14ac:dyDescent="0.25">
      <c r="L327599" s="472"/>
      <c r="M327599" s="472"/>
    </row>
    <row r="327600" spans="12:13" x14ac:dyDescent="0.25">
      <c r="L327600" s="472"/>
      <c r="M327600" s="472"/>
    </row>
    <row r="327601" spans="12:13" x14ac:dyDescent="0.25">
      <c r="L327601" s="472"/>
      <c r="M327601" s="472"/>
    </row>
    <row r="327673" spans="12:13" x14ac:dyDescent="0.25">
      <c r="L327673" s="472"/>
      <c r="M327673" s="472"/>
    </row>
    <row r="327674" spans="12:13" x14ac:dyDescent="0.25">
      <c r="L327674" s="472"/>
      <c r="M327674" s="472"/>
    </row>
    <row r="327675" spans="12:13" x14ac:dyDescent="0.25">
      <c r="L327675" s="472"/>
      <c r="M327675" s="472"/>
    </row>
    <row r="327747" spans="12:13" x14ac:dyDescent="0.25">
      <c r="L327747" s="472"/>
      <c r="M327747" s="472"/>
    </row>
    <row r="327748" spans="12:13" x14ac:dyDescent="0.25">
      <c r="L327748" s="472"/>
      <c r="M327748" s="472"/>
    </row>
    <row r="327749" spans="12:13" x14ac:dyDescent="0.25">
      <c r="L327749" s="472"/>
      <c r="M327749" s="472"/>
    </row>
    <row r="327821" spans="12:13" x14ac:dyDescent="0.25">
      <c r="L327821" s="472"/>
      <c r="M327821" s="472"/>
    </row>
    <row r="327822" spans="12:13" x14ac:dyDescent="0.25">
      <c r="L327822" s="472"/>
      <c r="M327822" s="472"/>
    </row>
    <row r="327823" spans="12:13" x14ac:dyDescent="0.25">
      <c r="L327823" s="472"/>
      <c r="M327823" s="472"/>
    </row>
    <row r="327895" spans="12:13" x14ac:dyDescent="0.25">
      <c r="L327895" s="472"/>
      <c r="M327895" s="472"/>
    </row>
    <row r="327896" spans="12:13" x14ac:dyDescent="0.25">
      <c r="L327896" s="472"/>
      <c r="M327896" s="472"/>
    </row>
    <row r="327897" spans="12:13" x14ac:dyDescent="0.25">
      <c r="L327897" s="472"/>
      <c r="M327897" s="472"/>
    </row>
    <row r="327969" spans="12:13" x14ac:dyDescent="0.25">
      <c r="L327969" s="472"/>
      <c r="M327969" s="472"/>
    </row>
    <row r="327970" spans="12:13" x14ac:dyDescent="0.25">
      <c r="L327970" s="472"/>
      <c r="M327970" s="472"/>
    </row>
    <row r="327971" spans="12:13" x14ac:dyDescent="0.25">
      <c r="L327971" s="472"/>
      <c r="M327971" s="472"/>
    </row>
    <row r="328043" spans="12:13" x14ac:dyDescent="0.25">
      <c r="L328043" s="472"/>
      <c r="M328043" s="472"/>
    </row>
    <row r="328044" spans="12:13" x14ac:dyDescent="0.25">
      <c r="L328044" s="472"/>
      <c r="M328044" s="472"/>
    </row>
    <row r="328045" spans="12:13" x14ac:dyDescent="0.25">
      <c r="L328045" s="472"/>
      <c r="M328045" s="472"/>
    </row>
    <row r="328117" spans="12:13" x14ac:dyDescent="0.25">
      <c r="L328117" s="472"/>
      <c r="M328117" s="472"/>
    </row>
    <row r="328118" spans="12:13" x14ac:dyDescent="0.25">
      <c r="L328118" s="472"/>
      <c r="M328118" s="472"/>
    </row>
    <row r="328119" spans="12:13" x14ac:dyDescent="0.25">
      <c r="L328119" s="472"/>
      <c r="M328119" s="472"/>
    </row>
    <row r="328191" spans="12:13" x14ac:dyDescent="0.25">
      <c r="L328191" s="472"/>
      <c r="M328191" s="472"/>
    </row>
    <row r="328192" spans="12:13" x14ac:dyDescent="0.25">
      <c r="L328192" s="472"/>
      <c r="M328192" s="472"/>
    </row>
    <row r="328193" spans="12:13" x14ac:dyDescent="0.25">
      <c r="L328193" s="472"/>
      <c r="M328193" s="472"/>
    </row>
    <row r="328265" spans="12:13" x14ac:dyDescent="0.25">
      <c r="L328265" s="472"/>
      <c r="M328265" s="472"/>
    </row>
    <row r="328266" spans="12:13" x14ac:dyDescent="0.25">
      <c r="L328266" s="472"/>
      <c r="M328266" s="472"/>
    </row>
    <row r="328267" spans="12:13" x14ac:dyDescent="0.25">
      <c r="L328267" s="472"/>
      <c r="M328267" s="472"/>
    </row>
    <row r="328339" spans="12:13" x14ac:dyDescent="0.25">
      <c r="L328339" s="472"/>
      <c r="M328339" s="472"/>
    </row>
    <row r="328340" spans="12:13" x14ac:dyDescent="0.25">
      <c r="L328340" s="472"/>
      <c r="M328340" s="472"/>
    </row>
    <row r="328341" spans="12:13" x14ac:dyDescent="0.25">
      <c r="L328341" s="472"/>
      <c r="M328341" s="472"/>
    </row>
    <row r="328413" spans="12:13" x14ac:dyDescent="0.25">
      <c r="L328413" s="472"/>
      <c r="M328413" s="472"/>
    </row>
    <row r="328414" spans="12:13" x14ac:dyDescent="0.25">
      <c r="L328414" s="472"/>
      <c r="M328414" s="472"/>
    </row>
    <row r="328415" spans="12:13" x14ac:dyDescent="0.25">
      <c r="L328415" s="472"/>
      <c r="M328415" s="472"/>
    </row>
    <row r="328487" spans="12:13" x14ac:dyDescent="0.25">
      <c r="L328487" s="472"/>
      <c r="M328487" s="472"/>
    </row>
    <row r="328488" spans="12:13" x14ac:dyDescent="0.25">
      <c r="L328488" s="472"/>
      <c r="M328488" s="472"/>
    </row>
    <row r="328489" spans="12:13" x14ac:dyDescent="0.25">
      <c r="L328489" s="472"/>
      <c r="M328489" s="472"/>
    </row>
    <row r="328561" spans="12:13" x14ac:dyDescent="0.25">
      <c r="L328561" s="472"/>
      <c r="M328561" s="472"/>
    </row>
    <row r="328562" spans="12:13" x14ac:dyDescent="0.25">
      <c r="L328562" s="472"/>
      <c r="M328562" s="472"/>
    </row>
    <row r="328563" spans="12:13" x14ac:dyDescent="0.25">
      <c r="L328563" s="472"/>
      <c r="M328563" s="472"/>
    </row>
    <row r="328635" spans="12:13" x14ac:dyDescent="0.25">
      <c r="L328635" s="472"/>
      <c r="M328635" s="472"/>
    </row>
    <row r="328636" spans="12:13" x14ac:dyDescent="0.25">
      <c r="L328636" s="472"/>
      <c r="M328636" s="472"/>
    </row>
    <row r="328637" spans="12:13" x14ac:dyDescent="0.25">
      <c r="L328637" s="472"/>
      <c r="M328637" s="472"/>
    </row>
    <row r="328709" spans="12:13" x14ac:dyDescent="0.25">
      <c r="L328709" s="472"/>
      <c r="M328709" s="472"/>
    </row>
    <row r="328710" spans="12:13" x14ac:dyDescent="0.25">
      <c r="L328710" s="472"/>
      <c r="M328710" s="472"/>
    </row>
    <row r="328711" spans="12:13" x14ac:dyDescent="0.25">
      <c r="L328711" s="472"/>
      <c r="M328711" s="472"/>
    </row>
    <row r="328783" spans="12:13" x14ac:dyDescent="0.25">
      <c r="L328783" s="472"/>
      <c r="M328783" s="472"/>
    </row>
    <row r="328784" spans="12:13" x14ac:dyDescent="0.25">
      <c r="L328784" s="472"/>
      <c r="M328784" s="472"/>
    </row>
    <row r="328785" spans="12:13" x14ac:dyDescent="0.25">
      <c r="L328785" s="472"/>
      <c r="M328785" s="472"/>
    </row>
    <row r="328857" spans="12:13" x14ac:dyDescent="0.25">
      <c r="L328857" s="472"/>
      <c r="M328857" s="472"/>
    </row>
    <row r="328858" spans="12:13" x14ac:dyDescent="0.25">
      <c r="L328858" s="472"/>
      <c r="M328858" s="472"/>
    </row>
    <row r="328859" spans="12:13" x14ac:dyDescent="0.25">
      <c r="L328859" s="472"/>
      <c r="M328859" s="472"/>
    </row>
    <row r="328931" spans="12:13" x14ac:dyDescent="0.25">
      <c r="L328931" s="472"/>
      <c r="M328931" s="472"/>
    </row>
    <row r="328932" spans="12:13" x14ac:dyDescent="0.25">
      <c r="L328932" s="472"/>
      <c r="M328932" s="472"/>
    </row>
    <row r="328933" spans="12:13" x14ac:dyDescent="0.25">
      <c r="L328933" s="472"/>
      <c r="M328933" s="472"/>
    </row>
    <row r="329005" spans="12:13" x14ac:dyDescent="0.25">
      <c r="L329005" s="472"/>
      <c r="M329005" s="472"/>
    </row>
    <row r="329006" spans="12:13" x14ac:dyDescent="0.25">
      <c r="L329006" s="472"/>
      <c r="M329006" s="472"/>
    </row>
    <row r="329007" spans="12:13" x14ac:dyDescent="0.25">
      <c r="L329007" s="472"/>
      <c r="M329007" s="472"/>
    </row>
    <row r="329079" spans="12:13" x14ac:dyDescent="0.25">
      <c r="L329079" s="472"/>
      <c r="M329079" s="472"/>
    </row>
    <row r="329080" spans="12:13" x14ac:dyDescent="0.25">
      <c r="L329080" s="472"/>
      <c r="M329080" s="472"/>
    </row>
    <row r="329081" spans="12:13" x14ac:dyDescent="0.25">
      <c r="L329081" s="472"/>
      <c r="M329081" s="472"/>
    </row>
    <row r="329153" spans="12:13" x14ac:dyDescent="0.25">
      <c r="L329153" s="472"/>
      <c r="M329153" s="472"/>
    </row>
    <row r="329154" spans="12:13" x14ac:dyDescent="0.25">
      <c r="L329154" s="472"/>
      <c r="M329154" s="472"/>
    </row>
    <row r="329155" spans="12:13" x14ac:dyDescent="0.25">
      <c r="L329155" s="472"/>
      <c r="M329155" s="472"/>
    </row>
    <row r="329227" spans="12:13" x14ac:dyDescent="0.25">
      <c r="L329227" s="472"/>
      <c r="M329227" s="472"/>
    </row>
    <row r="329228" spans="12:13" x14ac:dyDescent="0.25">
      <c r="L329228" s="472"/>
      <c r="M329228" s="472"/>
    </row>
    <row r="329229" spans="12:13" x14ac:dyDescent="0.25">
      <c r="L329229" s="472"/>
      <c r="M329229" s="472"/>
    </row>
    <row r="329301" spans="12:13" x14ac:dyDescent="0.25">
      <c r="L329301" s="472"/>
      <c r="M329301" s="472"/>
    </row>
    <row r="329302" spans="12:13" x14ac:dyDescent="0.25">
      <c r="L329302" s="472"/>
      <c r="M329302" s="472"/>
    </row>
    <row r="329303" spans="12:13" x14ac:dyDescent="0.25">
      <c r="L329303" s="472"/>
      <c r="M329303" s="472"/>
    </row>
    <row r="329375" spans="12:13" x14ac:dyDescent="0.25">
      <c r="L329375" s="472"/>
      <c r="M329375" s="472"/>
    </row>
    <row r="329376" spans="12:13" x14ac:dyDescent="0.25">
      <c r="L329376" s="472"/>
      <c r="M329376" s="472"/>
    </row>
    <row r="329377" spans="12:13" x14ac:dyDescent="0.25">
      <c r="L329377" s="472"/>
      <c r="M329377" s="472"/>
    </row>
    <row r="329449" spans="12:13" x14ac:dyDescent="0.25">
      <c r="L329449" s="472"/>
      <c r="M329449" s="472"/>
    </row>
    <row r="329450" spans="12:13" x14ac:dyDescent="0.25">
      <c r="L329450" s="472"/>
      <c r="M329450" s="472"/>
    </row>
    <row r="329451" spans="12:13" x14ac:dyDescent="0.25">
      <c r="L329451" s="472"/>
      <c r="M329451" s="472"/>
    </row>
    <row r="329523" spans="12:13" x14ac:dyDescent="0.25">
      <c r="L329523" s="472"/>
      <c r="M329523" s="472"/>
    </row>
    <row r="329524" spans="12:13" x14ac:dyDescent="0.25">
      <c r="L329524" s="472"/>
      <c r="M329524" s="472"/>
    </row>
    <row r="329525" spans="12:13" x14ac:dyDescent="0.25">
      <c r="L329525" s="472"/>
      <c r="M329525" s="472"/>
    </row>
    <row r="329597" spans="12:13" x14ac:dyDescent="0.25">
      <c r="L329597" s="472"/>
      <c r="M329597" s="472"/>
    </row>
    <row r="329598" spans="12:13" x14ac:dyDescent="0.25">
      <c r="L329598" s="472"/>
      <c r="M329598" s="472"/>
    </row>
    <row r="329599" spans="12:13" x14ac:dyDescent="0.25">
      <c r="L329599" s="472"/>
      <c r="M329599" s="472"/>
    </row>
    <row r="329671" spans="12:13" x14ac:dyDescent="0.25">
      <c r="L329671" s="472"/>
      <c r="M329671" s="472"/>
    </row>
    <row r="329672" spans="12:13" x14ac:dyDescent="0.25">
      <c r="L329672" s="472"/>
      <c r="M329672" s="472"/>
    </row>
    <row r="329673" spans="12:13" x14ac:dyDescent="0.25">
      <c r="L329673" s="472"/>
      <c r="M329673" s="472"/>
    </row>
    <row r="329745" spans="12:13" x14ac:dyDescent="0.25">
      <c r="L329745" s="472"/>
      <c r="M329745" s="472"/>
    </row>
    <row r="329746" spans="12:13" x14ac:dyDescent="0.25">
      <c r="L329746" s="472"/>
      <c r="M329746" s="472"/>
    </row>
    <row r="329747" spans="12:13" x14ac:dyDescent="0.25">
      <c r="L329747" s="472"/>
      <c r="M329747" s="472"/>
    </row>
    <row r="329819" spans="12:13" x14ac:dyDescent="0.25">
      <c r="L329819" s="472"/>
      <c r="M329819" s="472"/>
    </row>
    <row r="329820" spans="12:13" x14ac:dyDescent="0.25">
      <c r="L329820" s="472"/>
      <c r="M329820" s="472"/>
    </row>
    <row r="329821" spans="12:13" x14ac:dyDescent="0.25">
      <c r="L329821" s="472"/>
      <c r="M329821" s="472"/>
    </row>
    <row r="329893" spans="12:13" x14ac:dyDescent="0.25">
      <c r="L329893" s="472"/>
      <c r="M329893" s="472"/>
    </row>
    <row r="329894" spans="12:13" x14ac:dyDescent="0.25">
      <c r="L329894" s="472"/>
      <c r="M329894" s="472"/>
    </row>
    <row r="329895" spans="12:13" x14ac:dyDescent="0.25">
      <c r="L329895" s="472"/>
      <c r="M329895" s="472"/>
    </row>
    <row r="329967" spans="12:13" x14ac:dyDescent="0.25">
      <c r="L329967" s="472"/>
      <c r="M329967" s="472"/>
    </row>
    <row r="329968" spans="12:13" x14ac:dyDescent="0.25">
      <c r="L329968" s="472"/>
      <c r="M329968" s="472"/>
    </row>
    <row r="329969" spans="12:13" x14ac:dyDescent="0.25">
      <c r="L329969" s="472"/>
      <c r="M329969" s="472"/>
    </row>
    <row r="330041" spans="12:13" x14ac:dyDescent="0.25">
      <c r="L330041" s="472"/>
      <c r="M330041" s="472"/>
    </row>
    <row r="330042" spans="12:13" x14ac:dyDescent="0.25">
      <c r="L330042" s="472"/>
      <c r="M330042" s="472"/>
    </row>
    <row r="330043" spans="12:13" x14ac:dyDescent="0.25">
      <c r="L330043" s="472"/>
      <c r="M330043" s="472"/>
    </row>
    <row r="330115" spans="12:13" x14ac:dyDescent="0.25">
      <c r="L330115" s="472"/>
      <c r="M330115" s="472"/>
    </row>
    <row r="330116" spans="12:13" x14ac:dyDescent="0.25">
      <c r="L330116" s="472"/>
      <c r="M330116" s="472"/>
    </row>
    <row r="330117" spans="12:13" x14ac:dyDescent="0.25">
      <c r="L330117" s="472"/>
      <c r="M330117" s="472"/>
    </row>
    <row r="330189" spans="12:13" x14ac:dyDescent="0.25">
      <c r="L330189" s="472"/>
      <c r="M330189" s="472"/>
    </row>
    <row r="330190" spans="12:13" x14ac:dyDescent="0.25">
      <c r="L330190" s="472"/>
      <c r="M330190" s="472"/>
    </row>
    <row r="330191" spans="12:13" x14ac:dyDescent="0.25">
      <c r="L330191" s="472"/>
      <c r="M330191" s="472"/>
    </row>
    <row r="330263" spans="12:13" x14ac:dyDescent="0.25">
      <c r="L330263" s="472"/>
      <c r="M330263" s="472"/>
    </row>
    <row r="330264" spans="12:13" x14ac:dyDescent="0.25">
      <c r="L330264" s="472"/>
      <c r="M330264" s="472"/>
    </row>
    <row r="330265" spans="12:13" x14ac:dyDescent="0.25">
      <c r="L330265" s="472"/>
      <c r="M330265" s="472"/>
    </row>
    <row r="330337" spans="12:13" x14ac:dyDescent="0.25">
      <c r="L330337" s="472"/>
      <c r="M330337" s="472"/>
    </row>
    <row r="330338" spans="12:13" x14ac:dyDescent="0.25">
      <c r="L330338" s="472"/>
      <c r="M330338" s="472"/>
    </row>
    <row r="330339" spans="12:13" x14ac:dyDescent="0.25">
      <c r="L330339" s="472"/>
      <c r="M330339" s="472"/>
    </row>
    <row r="330411" spans="12:13" x14ac:dyDescent="0.25">
      <c r="L330411" s="472"/>
      <c r="M330411" s="472"/>
    </row>
    <row r="330412" spans="12:13" x14ac:dyDescent="0.25">
      <c r="L330412" s="472"/>
      <c r="M330412" s="472"/>
    </row>
    <row r="330413" spans="12:13" x14ac:dyDescent="0.25">
      <c r="L330413" s="472"/>
      <c r="M330413" s="472"/>
    </row>
    <row r="330485" spans="12:13" x14ac:dyDescent="0.25">
      <c r="L330485" s="472"/>
      <c r="M330485" s="472"/>
    </row>
    <row r="330486" spans="12:13" x14ac:dyDescent="0.25">
      <c r="L330486" s="472"/>
      <c r="M330486" s="472"/>
    </row>
    <row r="330487" spans="12:13" x14ac:dyDescent="0.25">
      <c r="L330487" s="472"/>
      <c r="M330487" s="472"/>
    </row>
    <row r="330559" spans="12:13" x14ac:dyDescent="0.25">
      <c r="L330559" s="472"/>
      <c r="M330559" s="472"/>
    </row>
    <row r="330560" spans="12:13" x14ac:dyDescent="0.25">
      <c r="L330560" s="472"/>
      <c r="M330560" s="472"/>
    </row>
    <row r="330561" spans="12:13" x14ac:dyDescent="0.25">
      <c r="L330561" s="472"/>
      <c r="M330561" s="472"/>
    </row>
    <row r="330633" spans="12:13" x14ac:dyDescent="0.25">
      <c r="L330633" s="472"/>
      <c r="M330633" s="472"/>
    </row>
    <row r="330634" spans="12:13" x14ac:dyDescent="0.25">
      <c r="L330634" s="472"/>
      <c r="M330634" s="472"/>
    </row>
    <row r="330635" spans="12:13" x14ac:dyDescent="0.25">
      <c r="L330635" s="472"/>
      <c r="M330635" s="472"/>
    </row>
    <row r="330707" spans="12:13" x14ac:dyDescent="0.25">
      <c r="L330707" s="472"/>
      <c r="M330707" s="472"/>
    </row>
    <row r="330708" spans="12:13" x14ac:dyDescent="0.25">
      <c r="L330708" s="472"/>
      <c r="M330708" s="472"/>
    </row>
    <row r="330709" spans="12:13" x14ac:dyDescent="0.25">
      <c r="L330709" s="472"/>
      <c r="M330709" s="472"/>
    </row>
    <row r="330781" spans="12:13" x14ac:dyDescent="0.25">
      <c r="L330781" s="472"/>
      <c r="M330781" s="472"/>
    </row>
    <row r="330782" spans="12:13" x14ac:dyDescent="0.25">
      <c r="L330782" s="472"/>
      <c r="M330782" s="472"/>
    </row>
    <row r="330783" spans="12:13" x14ac:dyDescent="0.25">
      <c r="L330783" s="472"/>
      <c r="M330783" s="472"/>
    </row>
    <row r="330855" spans="12:13" x14ac:dyDescent="0.25">
      <c r="L330855" s="472"/>
      <c r="M330855" s="472"/>
    </row>
    <row r="330856" spans="12:13" x14ac:dyDescent="0.25">
      <c r="L330856" s="472"/>
      <c r="M330856" s="472"/>
    </row>
    <row r="330857" spans="12:13" x14ac:dyDescent="0.25">
      <c r="L330857" s="472"/>
      <c r="M330857" s="472"/>
    </row>
    <row r="330929" spans="12:13" x14ac:dyDescent="0.25">
      <c r="L330929" s="472"/>
      <c r="M330929" s="472"/>
    </row>
    <row r="330930" spans="12:13" x14ac:dyDescent="0.25">
      <c r="L330930" s="472"/>
      <c r="M330930" s="472"/>
    </row>
    <row r="330931" spans="12:13" x14ac:dyDescent="0.25">
      <c r="L330931" s="472"/>
      <c r="M330931" s="472"/>
    </row>
    <row r="331003" spans="12:13" x14ac:dyDescent="0.25">
      <c r="L331003" s="472"/>
      <c r="M331003" s="472"/>
    </row>
    <row r="331004" spans="12:13" x14ac:dyDescent="0.25">
      <c r="L331004" s="472"/>
      <c r="M331004" s="472"/>
    </row>
    <row r="331005" spans="12:13" x14ac:dyDescent="0.25">
      <c r="L331005" s="472"/>
      <c r="M331005" s="472"/>
    </row>
    <row r="331077" spans="12:13" x14ac:dyDescent="0.25">
      <c r="L331077" s="472"/>
      <c r="M331077" s="472"/>
    </row>
    <row r="331078" spans="12:13" x14ac:dyDescent="0.25">
      <c r="L331078" s="472"/>
      <c r="M331078" s="472"/>
    </row>
    <row r="331079" spans="12:13" x14ac:dyDescent="0.25">
      <c r="L331079" s="472"/>
      <c r="M331079" s="472"/>
    </row>
    <row r="331151" spans="12:13" x14ac:dyDescent="0.25">
      <c r="L331151" s="472"/>
      <c r="M331151" s="472"/>
    </row>
    <row r="331152" spans="12:13" x14ac:dyDescent="0.25">
      <c r="L331152" s="472"/>
      <c r="M331152" s="472"/>
    </row>
    <row r="331153" spans="12:13" x14ac:dyDescent="0.25">
      <c r="L331153" s="472"/>
      <c r="M331153" s="472"/>
    </row>
    <row r="331225" spans="12:13" x14ac:dyDescent="0.25">
      <c r="L331225" s="472"/>
      <c r="M331225" s="472"/>
    </row>
    <row r="331226" spans="12:13" x14ac:dyDescent="0.25">
      <c r="L331226" s="472"/>
      <c r="M331226" s="472"/>
    </row>
    <row r="331227" spans="12:13" x14ac:dyDescent="0.25">
      <c r="L331227" s="472"/>
      <c r="M331227" s="472"/>
    </row>
    <row r="331299" spans="12:13" x14ac:dyDescent="0.25">
      <c r="L331299" s="472"/>
      <c r="M331299" s="472"/>
    </row>
    <row r="331300" spans="12:13" x14ac:dyDescent="0.25">
      <c r="L331300" s="472"/>
      <c r="M331300" s="472"/>
    </row>
    <row r="331301" spans="12:13" x14ac:dyDescent="0.25">
      <c r="L331301" s="472"/>
      <c r="M331301" s="472"/>
    </row>
    <row r="331373" spans="12:13" x14ac:dyDescent="0.25">
      <c r="L331373" s="472"/>
      <c r="M331373" s="472"/>
    </row>
    <row r="331374" spans="12:13" x14ac:dyDescent="0.25">
      <c r="L331374" s="472"/>
      <c r="M331374" s="472"/>
    </row>
    <row r="331375" spans="12:13" x14ac:dyDescent="0.25">
      <c r="L331375" s="472"/>
      <c r="M331375" s="472"/>
    </row>
    <row r="331447" spans="12:13" x14ac:dyDescent="0.25">
      <c r="L331447" s="472"/>
      <c r="M331447" s="472"/>
    </row>
    <row r="331448" spans="12:13" x14ac:dyDescent="0.25">
      <c r="L331448" s="472"/>
      <c r="M331448" s="472"/>
    </row>
    <row r="331449" spans="12:13" x14ac:dyDescent="0.25">
      <c r="L331449" s="472"/>
      <c r="M331449" s="472"/>
    </row>
    <row r="331521" spans="12:13" x14ac:dyDescent="0.25">
      <c r="L331521" s="472"/>
      <c r="M331521" s="472"/>
    </row>
    <row r="331522" spans="12:13" x14ac:dyDescent="0.25">
      <c r="L331522" s="472"/>
      <c r="M331522" s="472"/>
    </row>
    <row r="331523" spans="12:13" x14ac:dyDescent="0.25">
      <c r="L331523" s="472"/>
      <c r="M331523" s="472"/>
    </row>
    <row r="331595" spans="12:13" x14ac:dyDescent="0.25">
      <c r="L331595" s="472"/>
      <c r="M331595" s="472"/>
    </row>
    <row r="331596" spans="12:13" x14ac:dyDescent="0.25">
      <c r="L331596" s="472"/>
      <c r="M331596" s="472"/>
    </row>
    <row r="331597" spans="12:13" x14ac:dyDescent="0.25">
      <c r="L331597" s="472"/>
      <c r="M331597" s="472"/>
    </row>
    <row r="331669" spans="12:13" x14ac:dyDescent="0.25">
      <c r="L331669" s="472"/>
      <c r="M331669" s="472"/>
    </row>
    <row r="331670" spans="12:13" x14ac:dyDescent="0.25">
      <c r="L331670" s="472"/>
      <c r="M331670" s="472"/>
    </row>
    <row r="331671" spans="12:13" x14ac:dyDescent="0.25">
      <c r="L331671" s="472"/>
      <c r="M331671" s="472"/>
    </row>
    <row r="331743" spans="12:13" x14ac:dyDescent="0.25">
      <c r="L331743" s="472"/>
      <c r="M331743" s="472"/>
    </row>
    <row r="331744" spans="12:13" x14ac:dyDescent="0.25">
      <c r="L331744" s="472"/>
      <c r="M331744" s="472"/>
    </row>
    <row r="331745" spans="12:13" x14ac:dyDescent="0.25">
      <c r="L331745" s="472"/>
      <c r="M331745" s="472"/>
    </row>
    <row r="331817" spans="12:13" x14ac:dyDescent="0.25">
      <c r="L331817" s="472"/>
      <c r="M331817" s="472"/>
    </row>
    <row r="331818" spans="12:13" x14ac:dyDescent="0.25">
      <c r="L331818" s="472"/>
      <c r="M331818" s="472"/>
    </row>
    <row r="331819" spans="12:13" x14ac:dyDescent="0.25">
      <c r="L331819" s="472"/>
      <c r="M331819" s="472"/>
    </row>
    <row r="331891" spans="12:13" x14ac:dyDescent="0.25">
      <c r="L331891" s="472"/>
      <c r="M331891" s="472"/>
    </row>
    <row r="331892" spans="12:13" x14ac:dyDescent="0.25">
      <c r="L331892" s="472"/>
      <c r="M331892" s="472"/>
    </row>
    <row r="331893" spans="12:13" x14ac:dyDescent="0.25">
      <c r="L331893" s="472"/>
      <c r="M331893" s="472"/>
    </row>
    <row r="331965" spans="12:13" x14ac:dyDescent="0.25">
      <c r="L331965" s="472"/>
      <c r="M331965" s="472"/>
    </row>
    <row r="331966" spans="12:13" x14ac:dyDescent="0.25">
      <c r="L331966" s="472"/>
      <c r="M331966" s="472"/>
    </row>
    <row r="331967" spans="12:13" x14ac:dyDescent="0.25">
      <c r="L331967" s="472"/>
      <c r="M331967" s="472"/>
    </row>
    <row r="332039" spans="12:13" x14ac:dyDescent="0.25">
      <c r="L332039" s="472"/>
      <c r="M332039" s="472"/>
    </row>
    <row r="332040" spans="12:13" x14ac:dyDescent="0.25">
      <c r="L332040" s="472"/>
      <c r="M332040" s="472"/>
    </row>
    <row r="332041" spans="12:13" x14ac:dyDescent="0.25">
      <c r="L332041" s="472"/>
      <c r="M332041" s="472"/>
    </row>
    <row r="332113" spans="12:13" x14ac:dyDescent="0.25">
      <c r="L332113" s="472"/>
      <c r="M332113" s="472"/>
    </row>
    <row r="332114" spans="12:13" x14ac:dyDescent="0.25">
      <c r="L332114" s="472"/>
      <c r="M332114" s="472"/>
    </row>
    <row r="332115" spans="12:13" x14ac:dyDescent="0.25">
      <c r="L332115" s="472"/>
      <c r="M332115" s="472"/>
    </row>
    <row r="332187" spans="12:13" x14ac:dyDescent="0.25">
      <c r="L332187" s="472"/>
      <c r="M332187" s="472"/>
    </row>
    <row r="332188" spans="12:13" x14ac:dyDescent="0.25">
      <c r="L332188" s="472"/>
      <c r="M332188" s="472"/>
    </row>
    <row r="332189" spans="12:13" x14ac:dyDescent="0.25">
      <c r="L332189" s="472"/>
      <c r="M332189" s="472"/>
    </row>
    <row r="332261" spans="12:13" x14ac:dyDescent="0.25">
      <c r="L332261" s="472"/>
      <c r="M332261" s="472"/>
    </row>
    <row r="332262" spans="12:13" x14ac:dyDescent="0.25">
      <c r="L332262" s="472"/>
      <c r="M332262" s="472"/>
    </row>
    <row r="332263" spans="12:13" x14ac:dyDescent="0.25">
      <c r="L332263" s="472"/>
      <c r="M332263" s="472"/>
    </row>
    <row r="332335" spans="12:13" x14ac:dyDescent="0.25">
      <c r="L332335" s="472"/>
      <c r="M332335" s="472"/>
    </row>
    <row r="332336" spans="12:13" x14ac:dyDescent="0.25">
      <c r="L332336" s="472"/>
      <c r="M332336" s="472"/>
    </row>
    <row r="332337" spans="12:13" x14ac:dyDescent="0.25">
      <c r="L332337" s="472"/>
      <c r="M332337" s="472"/>
    </row>
    <row r="332409" spans="12:13" x14ac:dyDescent="0.25">
      <c r="L332409" s="472"/>
      <c r="M332409" s="472"/>
    </row>
    <row r="332410" spans="12:13" x14ac:dyDescent="0.25">
      <c r="L332410" s="472"/>
      <c r="M332410" s="472"/>
    </row>
    <row r="332411" spans="12:13" x14ac:dyDescent="0.25">
      <c r="L332411" s="472"/>
      <c r="M332411" s="472"/>
    </row>
    <row r="332483" spans="12:13" x14ac:dyDescent="0.25">
      <c r="L332483" s="472"/>
      <c r="M332483" s="472"/>
    </row>
    <row r="332484" spans="12:13" x14ac:dyDescent="0.25">
      <c r="L332484" s="472"/>
      <c r="M332484" s="472"/>
    </row>
    <row r="332485" spans="12:13" x14ac:dyDescent="0.25">
      <c r="L332485" s="472"/>
      <c r="M332485" s="472"/>
    </row>
    <row r="332557" spans="12:13" x14ac:dyDescent="0.25">
      <c r="L332557" s="472"/>
      <c r="M332557" s="472"/>
    </row>
    <row r="332558" spans="12:13" x14ac:dyDescent="0.25">
      <c r="L332558" s="472"/>
      <c r="M332558" s="472"/>
    </row>
    <row r="332559" spans="12:13" x14ac:dyDescent="0.25">
      <c r="L332559" s="472"/>
      <c r="M332559" s="472"/>
    </row>
    <row r="332631" spans="12:13" x14ac:dyDescent="0.25">
      <c r="L332631" s="472"/>
      <c r="M332631" s="472"/>
    </row>
    <row r="332632" spans="12:13" x14ac:dyDescent="0.25">
      <c r="L332632" s="472"/>
      <c r="M332632" s="472"/>
    </row>
    <row r="332633" spans="12:13" x14ac:dyDescent="0.25">
      <c r="L332633" s="472"/>
      <c r="M332633" s="472"/>
    </row>
    <row r="332705" spans="12:13" x14ac:dyDescent="0.25">
      <c r="L332705" s="472"/>
      <c r="M332705" s="472"/>
    </row>
    <row r="332706" spans="12:13" x14ac:dyDescent="0.25">
      <c r="L332706" s="472"/>
      <c r="M332706" s="472"/>
    </row>
    <row r="332707" spans="12:13" x14ac:dyDescent="0.25">
      <c r="L332707" s="472"/>
      <c r="M332707" s="472"/>
    </row>
    <row r="332779" spans="12:13" x14ac:dyDescent="0.25">
      <c r="L332779" s="472"/>
      <c r="M332779" s="472"/>
    </row>
    <row r="332780" spans="12:13" x14ac:dyDescent="0.25">
      <c r="L332780" s="472"/>
      <c r="M332780" s="472"/>
    </row>
    <row r="332781" spans="12:13" x14ac:dyDescent="0.25">
      <c r="L332781" s="472"/>
      <c r="M332781" s="472"/>
    </row>
    <row r="332853" spans="12:13" x14ac:dyDescent="0.25">
      <c r="L332853" s="472"/>
      <c r="M332853" s="472"/>
    </row>
    <row r="332854" spans="12:13" x14ac:dyDescent="0.25">
      <c r="L332854" s="472"/>
      <c r="M332854" s="472"/>
    </row>
    <row r="332855" spans="12:13" x14ac:dyDescent="0.25">
      <c r="L332855" s="472"/>
      <c r="M332855" s="472"/>
    </row>
    <row r="332927" spans="12:13" x14ac:dyDescent="0.25">
      <c r="L332927" s="472"/>
      <c r="M332927" s="472"/>
    </row>
    <row r="332928" spans="12:13" x14ac:dyDescent="0.25">
      <c r="L332928" s="472"/>
      <c r="M332928" s="472"/>
    </row>
    <row r="332929" spans="12:13" x14ac:dyDescent="0.25">
      <c r="L332929" s="472"/>
      <c r="M332929" s="472"/>
    </row>
    <row r="333001" spans="12:13" x14ac:dyDescent="0.25">
      <c r="L333001" s="472"/>
      <c r="M333001" s="472"/>
    </row>
    <row r="333002" spans="12:13" x14ac:dyDescent="0.25">
      <c r="L333002" s="472"/>
      <c r="M333002" s="472"/>
    </row>
    <row r="333003" spans="12:13" x14ac:dyDescent="0.25">
      <c r="L333003" s="472"/>
      <c r="M333003" s="472"/>
    </row>
    <row r="333075" spans="12:13" x14ac:dyDescent="0.25">
      <c r="L333075" s="472"/>
      <c r="M333075" s="472"/>
    </row>
    <row r="333076" spans="12:13" x14ac:dyDescent="0.25">
      <c r="L333076" s="472"/>
      <c r="M333076" s="472"/>
    </row>
    <row r="333077" spans="12:13" x14ac:dyDescent="0.25">
      <c r="L333077" s="472"/>
      <c r="M333077" s="472"/>
    </row>
    <row r="333149" spans="12:13" x14ac:dyDescent="0.25">
      <c r="L333149" s="472"/>
      <c r="M333149" s="472"/>
    </row>
    <row r="333150" spans="12:13" x14ac:dyDescent="0.25">
      <c r="L333150" s="472"/>
      <c r="M333150" s="472"/>
    </row>
    <row r="333151" spans="12:13" x14ac:dyDescent="0.25">
      <c r="L333151" s="472"/>
      <c r="M333151" s="472"/>
    </row>
    <row r="333223" spans="12:13" x14ac:dyDescent="0.25">
      <c r="L333223" s="472"/>
      <c r="M333223" s="472"/>
    </row>
    <row r="333224" spans="12:13" x14ac:dyDescent="0.25">
      <c r="L333224" s="472"/>
      <c r="M333224" s="472"/>
    </row>
    <row r="333225" spans="12:13" x14ac:dyDescent="0.25">
      <c r="L333225" s="472"/>
      <c r="M333225" s="472"/>
    </row>
    <row r="333297" spans="12:13" x14ac:dyDescent="0.25">
      <c r="L333297" s="472"/>
      <c r="M333297" s="472"/>
    </row>
    <row r="333298" spans="12:13" x14ac:dyDescent="0.25">
      <c r="L333298" s="472"/>
      <c r="M333298" s="472"/>
    </row>
    <row r="333299" spans="12:13" x14ac:dyDescent="0.25">
      <c r="L333299" s="472"/>
      <c r="M333299" s="472"/>
    </row>
    <row r="333371" spans="12:13" x14ac:dyDescent="0.25">
      <c r="L333371" s="472"/>
      <c r="M333371" s="472"/>
    </row>
    <row r="333372" spans="12:13" x14ac:dyDescent="0.25">
      <c r="L333372" s="472"/>
      <c r="M333372" s="472"/>
    </row>
    <row r="333373" spans="12:13" x14ac:dyDescent="0.25">
      <c r="L333373" s="472"/>
      <c r="M333373" s="472"/>
    </row>
    <row r="333445" spans="12:13" x14ac:dyDescent="0.25">
      <c r="L333445" s="472"/>
      <c r="M333445" s="472"/>
    </row>
    <row r="333446" spans="12:13" x14ac:dyDescent="0.25">
      <c r="L333446" s="472"/>
      <c r="M333446" s="472"/>
    </row>
    <row r="333447" spans="12:13" x14ac:dyDescent="0.25">
      <c r="L333447" s="472"/>
      <c r="M333447" s="472"/>
    </row>
    <row r="333519" spans="12:13" x14ac:dyDescent="0.25">
      <c r="L333519" s="472"/>
      <c r="M333519" s="472"/>
    </row>
    <row r="333520" spans="12:13" x14ac:dyDescent="0.25">
      <c r="L333520" s="472"/>
      <c r="M333520" s="472"/>
    </row>
    <row r="333521" spans="12:13" x14ac:dyDescent="0.25">
      <c r="L333521" s="472"/>
      <c r="M333521" s="472"/>
    </row>
    <row r="333593" spans="12:13" x14ac:dyDescent="0.25">
      <c r="L333593" s="472"/>
      <c r="M333593" s="472"/>
    </row>
    <row r="333594" spans="12:13" x14ac:dyDescent="0.25">
      <c r="L333594" s="472"/>
      <c r="M333594" s="472"/>
    </row>
    <row r="333595" spans="12:13" x14ac:dyDescent="0.25">
      <c r="L333595" s="472"/>
      <c r="M333595" s="472"/>
    </row>
    <row r="333667" spans="12:13" x14ac:dyDescent="0.25">
      <c r="L333667" s="472"/>
      <c r="M333667" s="472"/>
    </row>
    <row r="333668" spans="12:13" x14ac:dyDescent="0.25">
      <c r="L333668" s="472"/>
      <c r="M333668" s="472"/>
    </row>
    <row r="333669" spans="12:13" x14ac:dyDescent="0.25">
      <c r="L333669" s="472"/>
      <c r="M333669" s="472"/>
    </row>
    <row r="333741" spans="12:13" x14ac:dyDescent="0.25">
      <c r="L333741" s="472"/>
      <c r="M333741" s="472"/>
    </row>
    <row r="333742" spans="12:13" x14ac:dyDescent="0.25">
      <c r="L333742" s="472"/>
      <c r="M333742" s="472"/>
    </row>
    <row r="333743" spans="12:13" x14ac:dyDescent="0.25">
      <c r="L333743" s="472"/>
      <c r="M333743" s="472"/>
    </row>
    <row r="333815" spans="12:13" x14ac:dyDescent="0.25">
      <c r="L333815" s="472"/>
      <c r="M333815" s="472"/>
    </row>
    <row r="333816" spans="12:13" x14ac:dyDescent="0.25">
      <c r="L333816" s="472"/>
      <c r="M333816" s="472"/>
    </row>
    <row r="333817" spans="12:13" x14ac:dyDescent="0.25">
      <c r="L333817" s="472"/>
      <c r="M333817" s="472"/>
    </row>
    <row r="333889" spans="12:13" x14ac:dyDescent="0.25">
      <c r="L333889" s="472"/>
      <c r="M333889" s="472"/>
    </row>
    <row r="333890" spans="12:13" x14ac:dyDescent="0.25">
      <c r="L333890" s="472"/>
      <c r="M333890" s="472"/>
    </row>
    <row r="333891" spans="12:13" x14ac:dyDescent="0.25">
      <c r="L333891" s="472"/>
      <c r="M333891" s="472"/>
    </row>
    <row r="333963" spans="12:13" x14ac:dyDescent="0.25">
      <c r="L333963" s="472"/>
      <c r="M333963" s="472"/>
    </row>
    <row r="333964" spans="12:13" x14ac:dyDescent="0.25">
      <c r="L333964" s="472"/>
      <c r="M333964" s="472"/>
    </row>
    <row r="333965" spans="12:13" x14ac:dyDescent="0.25">
      <c r="L333965" s="472"/>
      <c r="M333965" s="472"/>
    </row>
    <row r="334037" spans="12:13" x14ac:dyDescent="0.25">
      <c r="L334037" s="472"/>
      <c r="M334037" s="472"/>
    </row>
    <row r="334038" spans="12:13" x14ac:dyDescent="0.25">
      <c r="L334038" s="472"/>
      <c r="M334038" s="472"/>
    </row>
    <row r="334039" spans="12:13" x14ac:dyDescent="0.25">
      <c r="L334039" s="472"/>
      <c r="M334039" s="472"/>
    </row>
    <row r="334111" spans="12:13" x14ac:dyDescent="0.25">
      <c r="L334111" s="472"/>
      <c r="M334111" s="472"/>
    </row>
    <row r="334112" spans="12:13" x14ac:dyDescent="0.25">
      <c r="L334112" s="472"/>
      <c r="M334112" s="472"/>
    </row>
    <row r="334113" spans="12:13" x14ac:dyDescent="0.25">
      <c r="L334113" s="472"/>
      <c r="M334113" s="472"/>
    </row>
    <row r="334185" spans="12:13" x14ac:dyDescent="0.25">
      <c r="L334185" s="472"/>
      <c r="M334185" s="472"/>
    </row>
    <row r="334186" spans="12:13" x14ac:dyDescent="0.25">
      <c r="L334186" s="472"/>
      <c r="M334186" s="472"/>
    </row>
    <row r="334187" spans="12:13" x14ac:dyDescent="0.25">
      <c r="L334187" s="472"/>
      <c r="M334187" s="472"/>
    </row>
    <row r="334259" spans="12:13" x14ac:dyDescent="0.25">
      <c r="L334259" s="472"/>
      <c r="M334259" s="472"/>
    </row>
    <row r="334260" spans="12:13" x14ac:dyDescent="0.25">
      <c r="L334260" s="472"/>
      <c r="M334260" s="472"/>
    </row>
    <row r="334261" spans="12:13" x14ac:dyDescent="0.25">
      <c r="L334261" s="472"/>
      <c r="M334261" s="472"/>
    </row>
    <row r="334333" spans="12:13" x14ac:dyDescent="0.25">
      <c r="L334333" s="472"/>
      <c r="M334333" s="472"/>
    </row>
    <row r="334334" spans="12:13" x14ac:dyDescent="0.25">
      <c r="L334334" s="472"/>
      <c r="M334334" s="472"/>
    </row>
    <row r="334335" spans="12:13" x14ac:dyDescent="0.25">
      <c r="L334335" s="472"/>
      <c r="M334335" s="472"/>
    </row>
    <row r="334407" spans="12:13" x14ac:dyDescent="0.25">
      <c r="L334407" s="472"/>
      <c r="M334407" s="472"/>
    </row>
    <row r="334408" spans="12:13" x14ac:dyDescent="0.25">
      <c r="L334408" s="472"/>
      <c r="M334408" s="472"/>
    </row>
    <row r="334409" spans="12:13" x14ac:dyDescent="0.25">
      <c r="L334409" s="472"/>
      <c r="M334409" s="472"/>
    </row>
    <row r="334481" spans="12:13" x14ac:dyDescent="0.25">
      <c r="L334481" s="472"/>
      <c r="M334481" s="472"/>
    </row>
    <row r="334482" spans="12:13" x14ac:dyDescent="0.25">
      <c r="L334482" s="472"/>
      <c r="M334482" s="472"/>
    </row>
    <row r="334483" spans="12:13" x14ac:dyDescent="0.25">
      <c r="L334483" s="472"/>
      <c r="M334483" s="472"/>
    </row>
    <row r="334555" spans="12:13" x14ac:dyDescent="0.25">
      <c r="L334555" s="472"/>
      <c r="M334555" s="472"/>
    </row>
    <row r="334556" spans="12:13" x14ac:dyDescent="0.25">
      <c r="L334556" s="472"/>
      <c r="M334556" s="472"/>
    </row>
    <row r="334557" spans="12:13" x14ac:dyDescent="0.25">
      <c r="L334557" s="472"/>
      <c r="M334557" s="472"/>
    </row>
    <row r="334629" spans="12:13" x14ac:dyDescent="0.25">
      <c r="L334629" s="472"/>
      <c r="M334629" s="472"/>
    </row>
    <row r="334630" spans="12:13" x14ac:dyDescent="0.25">
      <c r="L334630" s="472"/>
      <c r="M334630" s="472"/>
    </row>
    <row r="334631" spans="12:13" x14ac:dyDescent="0.25">
      <c r="L334631" s="472"/>
      <c r="M334631" s="472"/>
    </row>
    <row r="334703" spans="12:13" x14ac:dyDescent="0.25">
      <c r="L334703" s="472"/>
      <c r="M334703" s="472"/>
    </row>
    <row r="334704" spans="12:13" x14ac:dyDescent="0.25">
      <c r="L334704" s="472"/>
      <c r="M334704" s="472"/>
    </row>
    <row r="334705" spans="12:13" x14ac:dyDescent="0.25">
      <c r="L334705" s="472"/>
      <c r="M334705" s="472"/>
    </row>
    <row r="334777" spans="12:13" x14ac:dyDescent="0.25">
      <c r="L334777" s="472"/>
      <c r="M334777" s="472"/>
    </row>
    <row r="334778" spans="12:13" x14ac:dyDescent="0.25">
      <c r="L334778" s="472"/>
      <c r="M334778" s="472"/>
    </row>
    <row r="334779" spans="12:13" x14ac:dyDescent="0.25">
      <c r="L334779" s="472"/>
      <c r="M334779" s="472"/>
    </row>
    <row r="334851" spans="12:13" x14ac:dyDescent="0.25">
      <c r="L334851" s="472"/>
      <c r="M334851" s="472"/>
    </row>
    <row r="334852" spans="12:13" x14ac:dyDescent="0.25">
      <c r="L334852" s="472"/>
      <c r="M334852" s="472"/>
    </row>
    <row r="334853" spans="12:13" x14ac:dyDescent="0.25">
      <c r="L334853" s="472"/>
      <c r="M334853" s="472"/>
    </row>
    <row r="334925" spans="12:13" x14ac:dyDescent="0.25">
      <c r="L334925" s="472"/>
      <c r="M334925" s="472"/>
    </row>
    <row r="334926" spans="12:13" x14ac:dyDescent="0.25">
      <c r="L334926" s="472"/>
      <c r="M334926" s="472"/>
    </row>
    <row r="334927" spans="12:13" x14ac:dyDescent="0.25">
      <c r="L334927" s="472"/>
      <c r="M334927" s="472"/>
    </row>
    <row r="334999" spans="12:13" x14ac:dyDescent="0.25">
      <c r="L334999" s="472"/>
      <c r="M334999" s="472"/>
    </row>
    <row r="335000" spans="12:13" x14ac:dyDescent="0.25">
      <c r="L335000" s="472"/>
      <c r="M335000" s="472"/>
    </row>
    <row r="335001" spans="12:13" x14ac:dyDescent="0.25">
      <c r="L335001" s="472"/>
      <c r="M335001" s="472"/>
    </row>
    <row r="335073" spans="12:13" x14ac:dyDescent="0.25">
      <c r="L335073" s="472"/>
      <c r="M335073" s="472"/>
    </row>
    <row r="335074" spans="12:13" x14ac:dyDescent="0.25">
      <c r="L335074" s="472"/>
      <c r="M335074" s="472"/>
    </row>
    <row r="335075" spans="12:13" x14ac:dyDescent="0.25">
      <c r="L335075" s="472"/>
      <c r="M335075" s="472"/>
    </row>
    <row r="335147" spans="12:13" x14ac:dyDescent="0.25">
      <c r="L335147" s="472"/>
      <c r="M335147" s="472"/>
    </row>
    <row r="335148" spans="12:13" x14ac:dyDescent="0.25">
      <c r="L335148" s="472"/>
      <c r="M335148" s="472"/>
    </row>
    <row r="335149" spans="12:13" x14ac:dyDescent="0.25">
      <c r="L335149" s="472"/>
      <c r="M335149" s="472"/>
    </row>
    <row r="335221" spans="12:13" x14ac:dyDescent="0.25">
      <c r="L335221" s="472"/>
      <c r="M335221" s="472"/>
    </row>
    <row r="335222" spans="12:13" x14ac:dyDescent="0.25">
      <c r="L335222" s="472"/>
      <c r="M335222" s="472"/>
    </row>
    <row r="335223" spans="12:13" x14ac:dyDescent="0.25">
      <c r="L335223" s="472"/>
      <c r="M335223" s="472"/>
    </row>
    <row r="335295" spans="12:13" x14ac:dyDescent="0.25">
      <c r="L335295" s="472"/>
      <c r="M335295" s="472"/>
    </row>
    <row r="335296" spans="12:13" x14ac:dyDescent="0.25">
      <c r="L335296" s="472"/>
      <c r="M335296" s="472"/>
    </row>
    <row r="335297" spans="12:13" x14ac:dyDescent="0.25">
      <c r="L335297" s="472"/>
      <c r="M335297" s="472"/>
    </row>
    <row r="335369" spans="12:13" x14ac:dyDescent="0.25">
      <c r="L335369" s="472"/>
      <c r="M335369" s="472"/>
    </row>
    <row r="335370" spans="12:13" x14ac:dyDescent="0.25">
      <c r="L335370" s="472"/>
      <c r="M335370" s="472"/>
    </row>
    <row r="335371" spans="12:13" x14ac:dyDescent="0.25">
      <c r="L335371" s="472"/>
      <c r="M335371" s="472"/>
    </row>
    <row r="335443" spans="12:13" x14ac:dyDescent="0.25">
      <c r="L335443" s="472"/>
      <c r="M335443" s="472"/>
    </row>
    <row r="335444" spans="12:13" x14ac:dyDescent="0.25">
      <c r="L335444" s="472"/>
      <c r="M335444" s="472"/>
    </row>
    <row r="335445" spans="12:13" x14ac:dyDescent="0.25">
      <c r="L335445" s="472"/>
      <c r="M335445" s="472"/>
    </row>
    <row r="335517" spans="12:13" x14ac:dyDescent="0.25">
      <c r="L335517" s="472"/>
      <c r="M335517" s="472"/>
    </row>
    <row r="335518" spans="12:13" x14ac:dyDescent="0.25">
      <c r="L335518" s="472"/>
      <c r="M335518" s="472"/>
    </row>
    <row r="335519" spans="12:13" x14ac:dyDescent="0.25">
      <c r="L335519" s="472"/>
      <c r="M335519" s="472"/>
    </row>
    <row r="335591" spans="12:13" x14ac:dyDescent="0.25">
      <c r="L335591" s="472"/>
      <c r="M335591" s="472"/>
    </row>
    <row r="335592" spans="12:13" x14ac:dyDescent="0.25">
      <c r="L335592" s="472"/>
      <c r="M335592" s="472"/>
    </row>
    <row r="335593" spans="12:13" x14ac:dyDescent="0.25">
      <c r="L335593" s="472"/>
      <c r="M335593" s="472"/>
    </row>
    <row r="335665" spans="12:13" x14ac:dyDescent="0.25">
      <c r="L335665" s="472"/>
      <c r="M335665" s="472"/>
    </row>
    <row r="335666" spans="12:13" x14ac:dyDescent="0.25">
      <c r="L335666" s="472"/>
      <c r="M335666" s="472"/>
    </row>
    <row r="335667" spans="12:13" x14ac:dyDescent="0.25">
      <c r="L335667" s="472"/>
      <c r="M335667" s="472"/>
    </row>
    <row r="335739" spans="12:13" x14ac:dyDescent="0.25">
      <c r="L335739" s="472"/>
      <c r="M335739" s="472"/>
    </row>
    <row r="335740" spans="12:13" x14ac:dyDescent="0.25">
      <c r="L335740" s="472"/>
      <c r="M335740" s="472"/>
    </row>
    <row r="335741" spans="12:13" x14ac:dyDescent="0.25">
      <c r="L335741" s="472"/>
      <c r="M335741" s="472"/>
    </row>
    <row r="335813" spans="12:13" x14ac:dyDescent="0.25">
      <c r="L335813" s="472"/>
      <c r="M335813" s="472"/>
    </row>
    <row r="335814" spans="12:13" x14ac:dyDescent="0.25">
      <c r="L335814" s="472"/>
      <c r="M335814" s="472"/>
    </row>
    <row r="335815" spans="12:13" x14ac:dyDescent="0.25">
      <c r="L335815" s="472"/>
      <c r="M335815" s="472"/>
    </row>
    <row r="335887" spans="12:13" x14ac:dyDescent="0.25">
      <c r="L335887" s="472"/>
      <c r="M335887" s="472"/>
    </row>
    <row r="335888" spans="12:13" x14ac:dyDescent="0.25">
      <c r="L335888" s="472"/>
      <c r="M335888" s="472"/>
    </row>
    <row r="335889" spans="12:13" x14ac:dyDescent="0.25">
      <c r="L335889" s="472"/>
      <c r="M335889" s="472"/>
    </row>
    <row r="335961" spans="12:13" x14ac:dyDescent="0.25">
      <c r="L335961" s="472"/>
      <c r="M335961" s="472"/>
    </row>
    <row r="335962" spans="12:13" x14ac:dyDescent="0.25">
      <c r="L335962" s="472"/>
      <c r="M335962" s="472"/>
    </row>
    <row r="335963" spans="12:13" x14ac:dyDescent="0.25">
      <c r="L335963" s="472"/>
      <c r="M335963" s="472"/>
    </row>
    <row r="336035" spans="12:13" x14ac:dyDescent="0.25">
      <c r="L336035" s="472"/>
      <c r="M336035" s="472"/>
    </row>
    <row r="336036" spans="12:13" x14ac:dyDescent="0.25">
      <c r="L336036" s="472"/>
      <c r="M336036" s="472"/>
    </row>
    <row r="336037" spans="12:13" x14ac:dyDescent="0.25">
      <c r="L336037" s="472"/>
      <c r="M336037" s="472"/>
    </row>
    <row r="336109" spans="12:13" x14ac:dyDescent="0.25">
      <c r="L336109" s="472"/>
      <c r="M336109" s="472"/>
    </row>
    <row r="336110" spans="12:13" x14ac:dyDescent="0.25">
      <c r="L336110" s="472"/>
      <c r="M336110" s="472"/>
    </row>
    <row r="336111" spans="12:13" x14ac:dyDescent="0.25">
      <c r="L336111" s="472"/>
      <c r="M336111" s="472"/>
    </row>
    <row r="336183" spans="12:13" x14ac:dyDescent="0.25">
      <c r="L336183" s="472"/>
      <c r="M336183" s="472"/>
    </row>
    <row r="336184" spans="12:13" x14ac:dyDescent="0.25">
      <c r="L336184" s="472"/>
      <c r="M336184" s="472"/>
    </row>
    <row r="336185" spans="12:13" x14ac:dyDescent="0.25">
      <c r="L336185" s="472"/>
      <c r="M336185" s="472"/>
    </row>
    <row r="336257" spans="12:13" x14ac:dyDescent="0.25">
      <c r="L336257" s="472"/>
      <c r="M336257" s="472"/>
    </row>
    <row r="336258" spans="12:13" x14ac:dyDescent="0.25">
      <c r="L336258" s="472"/>
      <c r="M336258" s="472"/>
    </row>
    <row r="336259" spans="12:13" x14ac:dyDescent="0.25">
      <c r="L336259" s="472"/>
      <c r="M336259" s="472"/>
    </row>
    <row r="336331" spans="12:13" x14ac:dyDescent="0.25">
      <c r="L336331" s="472"/>
      <c r="M336331" s="472"/>
    </row>
    <row r="336332" spans="12:13" x14ac:dyDescent="0.25">
      <c r="L336332" s="472"/>
      <c r="M336332" s="472"/>
    </row>
    <row r="336333" spans="12:13" x14ac:dyDescent="0.25">
      <c r="L336333" s="472"/>
      <c r="M336333" s="472"/>
    </row>
    <row r="336405" spans="12:13" x14ac:dyDescent="0.25">
      <c r="L336405" s="472"/>
      <c r="M336405" s="472"/>
    </row>
    <row r="336406" spans="12:13" x14ac:dyDescent="0.25">
      <c r="L336406" s="472"/>
      <c r="M336406" s="472"/>
    </row>
    <row r="336407" spans="12:13" x14ac:dyDescent="0.25">
      <c r="L336407" s="472"/>
      <c r="M336407" s="472"/>
    </row>
    <row r="336479" spans="12:13" x14ac:dyDescent="0.25">
      <c r="L336479" s="472"/>
      <c r="M336479" s="472"/>
    </row>
    <row r="336480" spans="12:13" x14ac:dyDescent="0.25">
      <c r="L336480" s="472"/>
      <c r="M336480" s="472"/>
    </row>
    <row r="336481" spans="12:13" x14ac:dyDescent="0.25">
      <c r="L336481" s="472"/>
      <c r="M336481" s="472"/>
    </row>
    <row r="336553" spans="12:13" x14ac:dyDescent="0.25">
      <c r="L336553" s="472"/>
      <c r="M336553" s="472"/>
    </row>
    <row r="336554" spans="12:13" x14ac:dyDescent="0.25">
      <c r="L336554" s="472"/>
      <c r="M336554" s="472"/>
    </row>
    <row r="336555" spans="12:13" x14ac:dyDescent="0.25">
      <c r="L336555" s="472"/>
      <c r="M336555" s="472"/>
    </row>
    <row r="336627" spans="12:13" x14ac:dyDescent="0.25">
      <c r="L336627" s="472"/>
      <c r="M336627" s="472"/>
    </row>
    <row r="336628" spans="12:13" x14ac:dyDescent="0.25">
      <c r="L336628" s="472"/>
      <c r="M336628" s="472"/>
    </row>
    <row r="336629" spans="12:13" x14ac:dyDescent="0.25">
      <c r="L336629" s="472"/>
      <c r="M336629" s="472"/>
    </row>
    <row r="336701" spans="12:13" x14ac:dyDescent="0.25">
      <c r="L336701" s="472"/>
      <c r="M336701" s="472"/>
    </row>
    <row r="336702" spans="12:13" x14ac:dyDescent="0.25">
      <c r="L336702" s="472"/>
      <c r="M336702" s="472"/>
    </row>
    <row r="336703" spans="12:13" x14ac:dyDescent="0.25">
      <c r="L336703" s="472"/>
      <c r="M336703" s="472"/>
    </row>
    <row r="336775" spans="12:13" x14ac:dyDescent="0.25">
      <c r="L336775" s="472"/>
      <c r="M336775" s="472"/>
    </row>
    <row r="336776" spans="12:13" x14ac:dyDescent="0.25">
      <c r="L336776" s="472"/>
      <c r="M336776" s="472"/>
    </row>
    <row r="336777" spans="12:13" x14ac:dyDescent="0.25">
      <c r="L336777" s="472"/>
      <c r="M336777" s="472"/>
    </row>
    <row r="336849" spans="12:13" x14ac:dyDescent="0.25">
      <c r="L336849" s="472"/>
      <c r="M336849" s="472"/>
    </row>
    <row r="336850" spans="12:13" x14ac:dyDescent="0.25">
      <c r="L336850" s="472"/>
      <c r="M336850" s="472"/>
    </row>
    <row r="336851" spans="12:13" x14ac:dyDescent="0.25">
      <c r="L336851" s="472"/>
      <c r="M336851" s="472"/>
    </row>
    <row r="336923" spans="12:13" x14ac:dyDescent="0.25">
      <c r="L336923" s="472"/>
      <c r="M336923" s="472"/>
    </row>
    <row r="336924" spans="12:13" x14ac:dyDescent="0.25">
      <c r="L336924" s="472"/>
      <c r="M336924" s="472"/>
    </row>
    <row r="336925" spans="12:13" x14ac:dyDescent="0.25">
      <c r="L336925" s="472"/>
      <c r="M336925" s="472"/>
    </row>
    <row r="336997" spans="12:13" x14ac:dyDescent="0.25">
      <c r="L336997" s="472"/>
      <c r="M336997" s="472"/>
    </row>
    <row r="336998" spans="12:13" x14ac:dyDescent="0.25">
      <c r="L336998" s="472"/>
      <c r="M336998" s="472"/>
    </row>
    <row r="336999" spans="12:13" x14ac:dyDescent="0.25">
      <c r="L336999" s="472"/>
      <c r="M336999" s="472"/>
    </row>
    <row r="337071" spans="12:13" x14ac:dyDescent="0.25">
      <c r="L337071" s="472"/>
      <c r="M337071" s="472"/>
    </row>
    <row r="337072" spans="12:13" x14ac:dyDescent="0.25">
      <c r="L337072" s="472"/>
      <c r="M337072" s="472"/>
    </row>
    <row r="337073" spans="12:13" x14ac:dyDescent="0.25">
      <c r="L337073" s="472"/>
      <c r="M337073" s="472"/>
    </row>
    <row r="337145" spans="12:13" x14ac:dyDescent="0.25">
      <c r="L337145" s="472"/>
      <c r="M337145" s="472"/>
    </row>
    <row r="337146" spans="12:13" x14ac:dyDescent="0.25">
      <c r="L337146" s="472"/>
      <c r="M337146" s="472"/>
    </row>
    <row r="337147" spans="12:13" x14ac:dyDescent="0.25">
      <c r="L337147" s="472"/>
      <c r="M337147" s="472"/>
    </row>
    <row r="337219" spans="12:13" x14ac:dyDescent="0.25">
      <c r="L337219" s="472"/>
      <c r="M337219" s="472"/>
    </row>
    <row r="337220" spans="12:13" x14ac:dyDescent="0.25">
      <c r="L337220" s="472"/>
      <c r="M337220" s="472"/>
    </row>
    <row r="337221" spans="12:13" x14ac:dyDescent="0.25">
      <c r="L337221" s="472"/>
      <c r="M337221" s="472"/>
    </row>
    <row r="337293" spans="12:13" x14ac:dyDescent="0.25">
      <c r="L337293" s="472"/>
      <c r="M337293" s="472"/>
    </row>
    <row r="337294" spans="12:13" x14ac:dyDescent="0.25">
      <c r="L337294" s="472"/>
      <c r="M337294" s="472"/>
    </row>
    <row r="337295" spans="12:13" x14ac:dyDescent="0.25">
      <c r="L337295" s="472"/>
      <c r="M337295" s="472"/>
    </row>
    <row r="337367" spans="12:13" x14ac:dyDescent="0.25">
      <c r="L337367" s="472"/>
      <c r="M337367" s="472"/>
    </row>
    <row r="337368" spans="12:13" x14ac:dyDescent="0.25">
      <c r="L337368" s="472"/>
      <c r="M337368" s="472"/>
    </row>
    <row r="337369" spans="12:13" x14ac:dyDescent="0.25">
      <c r="L337369" s="472"/>
      <c r="M337369" s="472"/>
    </row>
    <row r="337441" spans="12:13" x14ac:dyDescent="0.25">
      <c r="L337441" s="472"/>
      <c r="M337441" s="472"/>
    </row>
    <row r="337442" spans="12:13" x14ac:dyDescent="0.25">
      <c r="L337442" s="472"/>
      <c r="M337442" s="472"/>
    </row>
    <row r="337443" spans="12:13" x14ac:dyDescent="0.25">
      <c r="L337443" s="472"/>
      <c r="M337443" s="472"/>
    </row>
    <row r="337515" spans="12:13" x14ac:dyDescent="0.25">
      <c r="L337515" s="472"/>
      <c r="M337515" s="472"/>
    </row>
    <row r="337516" spans="12:13" x14ac:dyDescent="0.25">
      <c r="L337516" s="472"/>
      <c r="M337516" s="472"/>
    </row>
    <row r="337517" spans="12:13" x14ac:dyDescent="0.25">
      <c r="L337517" s="472"/>
      <c r="M337517" s="472"/>
    </row>
    <row r="337589" spans="12:13" x14ac:dyDescent="0.25">
      <c r="L337589" s="472"/>
      <c r="M337589" s="472"/>
    </row>
    <row r="337590" spans="12:13" x14ac:dyDescent="0.25">
      <c r="L337590" s="472"/>
      <c r="M337590" s="472"/>
    </row>
    <row r="337591" spans="12:13" x14ac:dyDescent="0.25">
      <c r="L337591" s="472"/>
      <c r="M337591" s="472"/>
    </row>
    <row r="337663" spans="12:13" x14ac:dyDescent="0.25">
      <c r="L337663" s="472"/>
      <c r="M337663" s="472"/>
    </row>
    <row r="337664" spans="12:13" x14ac:dyDescent="0.25">
      <c r="L337664" s="472"/>
      <c r="M337664" s="472"/>
    </row>
    <row r="337665" spans="12:13" x14ac:dyDescent="0.25">
      <c r="L337665" s="472"/>
      <c r="M337665" s="472"/>
    </row>
    <row r="337737" spans="12:13" x14ac:dyDescent="0.25">
      <c r="L337737" s="472"/>
      <c r="M337737" s="472"/>
    </row>
    <row r="337738" spans="12:13" x14ac:dyDescent="0.25">
      <c r="L337738" s="472"/>
      <c r="M337738" s="472"/>
    </row>
    <row r="337739" spans="12:13" x14ac:dyDescent="0.25">
      <c r="L337739" s="472"/>
      <c r="M337739" s="472"/>
    </row>
    <row r="337811" spans="12:13" x14ac:dyDescent="0.25">
      <c r="L337811" s="472"/>
      <c r="M337811" s="472"/>
    </row>
    <row r="337812" spans="12:13" x14ac:dyDescent="0.25">
      <c r="L337812" s="472"/>
      <c r="M337812" s="472"/>
    </row>
    <row r="337813" spans="12:13" x14ac:dyDescent="0.25">
      <c r="L337813" s="472"/>
      <c r="M337813" s="472"/>
    </row>
    <row r="337885" spans="12:13" x14ac:dyDescent="0.25">
      <c r="L337885" s="472"/>
      <c r="M337885" s="472"/>
    </row>
    <row r="337886" spans="12:13" x14ac:dyDescent="0.25">
      <c r="L337886" s="472"/>
      <c r="M337886" s="472"/>
    </row>
    <row r="337887" spans="12:13" x14ac:dyDescent="0.25">
      <c r="L337887" s="472"/>
      <c r="M337887" s="472"/>
    </row>
    <row r="337959" spans="12:13" x14ac:dyDescent="0.25">
      <c r="L337959" s="472"/>
      <c r="M337959" s="472"/>
    </row>
    <row r="337960" spans="12:13" x14ac:dyDescent="0.25">
      <c r="L337960" s="472"/>
      <c r="M337960" s="472"/>
    </row>
    <row r="337961" spans="12:13" x14ac:dyDescent="0.25">
      <c r="L337961" s="472"/>
      <c r="M337961" s="472"/>
    </row>
    <row r="338033" spans="12:13" x14ac:dyDescent="0.25">
      <c r="L338033" s="472"/>
      <c r="M338033" s="472"/>
    </row>
    <row r="338034" spans="12:13" x14ac:dyDescent="0.25">
      <c r="L338034" s="472"/>
      <c r="M338034" s="472"/>
    </row>
    <row r="338035" spans="12:13" x14ac:dyDescent="0.25">
      <c r="L338035" s="472"/>
      <c r="M338035" s="472"/>
    </row>
    <row r="338107" spans="12:13" x14ac:dyDescent="0.25">
      <c r="L338107" s="472"/>
      <c r="M338107" s="472"/>
    </row>
    <row r="338108" spans="12:13" x14ac:dyDescent="0.25">
      <c r="L338108" s="472"/>
      <c r="M338108" s="472"/>
    </row>
    <row r="338109" spans="12:13" x14ac:dyDescent="0.25">
      <c r="L338109" s="472"/>
      <c r="M338109" s="472"/>
    </row>
    <row r="338181" spans="12:13" x14ac:dyDescent="0.25">
      <c r="L338181" s="472"/>
      <c r="M338181" s="472"/>
    </row>
    <row r="338182" spans="12:13" x14ac:dyDescent="0.25">
      <c r="L338182" s="472"/>
      <c r="M338182" s="472"/>
    </row>
    <row r="338183" spans="12:13" x14ac:dyDescent="0.25">
      <c r="L338183" s="472"/>
      <c r="M338183" s="472"/>
    </row>
    <row r="338255" spans="12:13" x14ac:dyDescent="0.25">
      <c r="L338255" s="472"/>
      <c r="M338255" s="472"/>
    </row>
    <row r="338256" spans="12:13" x14ac:dyDescent="0.25">
      <c r="L338256" s="472"/>
      <c r="M338256" s="472"/>
    </row>
    <row r="338257" spans="12:13" x14ac:dyDescent="0.25">
      <c r="L338257" s="472"/>
      <c r="M338257" s="472"/>
    </row>
    <row r="338329" spans="12:13" x14ac:dyDescent="0.25">
      <c r="L338329" s="472"/>
      <c r="M338329" s="472"/>
    </row>
    <row r="338330" spans="12:13" x14ac:dyDescent="0.25">
      <c r="L338330" s="472"/>
      <c r="M338330" s="472"/>
    </row>
    <row r="338331" spans="12:13" x14ac:dyDescent="0.25">
      <c r="L338331" s="472"/>
      <c r="M338331" s="472"/>
    </row>
    <row r="338403" spans="12:13" x14ac:dyDescent="0.25">
      <c r="L338403" s="472"/>
      <c r="M338403" s="472"/>
    </row>
    <row r="338404" spans="12:13" x14ac:dyDescent="0.25">
      <c r="L338404" s="472"/>
      <c r="M338404" s="472"/>
    </row>
    <row r="338405" spans="12:13" x14ac:dyDescent="0.25">
      <c r="L338405" s="472"/>
      <c r="M338405" s="472"/>
    </row>
    <row r="338477" spans="12:13" x14ac:dyDescent="0.25">
      <c r="L338477" s="472"/>
      <c r="M338477" s="472"/>
    </row>
    <row r="338478" spans="12:13" x14ac:dyDescent="0.25">
      <c r="L338478" s="472"/>
      <c r="M338478" s="472"/>
    </row>
    <row r="338479" spans="12:13" x14ac:dyDescent="0.25">
      <c r="L338479" s="472"/>
      <c r="M338479" s="472"/>
    </row>
    <row r="338551" spans="12:13" x14ac:dyDescent="0.25">
      <c r="L338551" s="472"/>
      <c r="M338551" s="472"/>
    </row>
    <row r="338552" spans="12:13" x14ac:dyDescent="0.25">
      <c r="L338552" s="472"/>
      <c r="M338552" s="472"/>
    </row>
    <row r="338553" spans="12:13" x14ac:dyDescent="0.25">
      <c r="L338553" s="472"/>
      <c r="M338553" s="472"/>
    </row>
    <row r="338625" spans="12:13" x14ac:dyDescent="0.25">
      <c r="L338625" s="472"/>
      <c r="M338625" s="472"/>
    </row>
    <row r="338626" spans="12:13" x14ac:dyDescent="0.25">
      <c r="L338626" s="472"/>
      <c r="M338626" s="472"/>
    </row>
    <row r="338627" spans="12:13" x14ac:dyDescent="0.25">
      <c r="L338627" s="472"/>
      <c r="M338627" s="472"/>
    </row>
    <row r="338699" spans="12:13" x14ac:dyDescent="0.25">
      <c r="L338699" s="472"/>
      <c r="M338699" s="472"/>
    </row>
    <row r="338700" spans="12:13" x14ac:dyDescent="0.25">
      <c r="L338700" s="472"/>
      <c r="M338700" s="472"/>
    </row>
    <row r="338701" spans="12:13" x14ac:dyDescent="0.25">
      <c r="L338701" s="472"/>
      <c r="M338701" s="472"/>
    </row>
    <row r="338773" spans="12:13" x14ac:dyDescent="0.25">
      <c r="L338773" s="472"/>
      <c r="M338773" s="472"/>
    </row>
    <row r="338774" spans="12:13" x14ac:dyDescent="0.25">
      <c r="L338774" s="472"/>
      <c r="M338774" s="472"/>
    </row>
    <row r="338775" spans="12:13" x14ac:dyDescent="0.25">
      <c r="L338775" s="472"/>
      <c r="M338775" s="472"/>
    </row>
    <row r="338847" spans="12:13" x14ac:dyDescent="0.25">
      <c r="L338847" s="472"/>
      <c r="M338847" s="472"/>
    </row>
    <row r="338848" spans="12:13" x14ac:dyDescent="0.25">
      <c r="L338848" s="472"/>
      <c r="M338848" s="472"/>
    </row>
    <row r="338849" spans="12:13" x14ac:dyDescent="0.25">
      <c r="L338849" s="472"/>
      <c r="M338849" s="472"/>
    </row>
    <row r="338921" spans="12:13" x14ac:dyDescent="0.25">
      <c r="L338921" s="472"/>
      <c r="M338921" s="472"/>
    </row>
    <row r="338922" spans="12:13" x14ac:dyDescent="0.25">
      <c r="L338922" s="472"/>
      <c r="M338922" s="472"/>
    </row>
    <row r="338923" spans="12:13" x14ac:dyDescent="0.25">
      <c r="L338923" s="472"/>
      <c r="M338923" s="472"/>
    </row>
    <row r="338995" spans="12:13" x14ac:dyDescent="0.25">
      <c r="L338995" s="472"/>
      <c r="M338995" s="472"/>
    </row>
    <row r="338996" spans="12:13" x14ac:dyDescent="0.25">
      <c r="L338996" s="472"/>
      <c r="M338996" s="472"/>
    </row>
    <row r="338997" spans="12:13" x14ac:dyDescent="0.25">
      <c r="L338997" s="472"/>
      <c r="M338997" s="472"/>
    </row>
    <row r="339069" spans="12:13" x14ac:dyDescent="0.25">
      <c r="L339069" s="472"/>
      <c r="M339069" s="472"/>
    </row>
    <row r="339070" spans="12:13" x14ac:dyDescent="0.25">
      <c r="L339070" s="472"/>
      <c r="M339070" s="472"/>
    </row>
    <row r="339071" spans="12:13" x14ac:dyDescent="0.25">
      <c r="L339071" s="472"/>
      <c r="M339071" s="472"/>
    </row>
    <row r="339143" spans="12:13" x14ac:dyDescent="0.25">
      <c r="L339143" s="472"/>
      <c r="M339143" s="472"/>
    </row>
    <row r="339144" spans="12:13" x14ac:dyDescent="0.25">
      <c r="L339144" s="472"/>
      <c r="M339144" s="472"/>
    </row>
    <row r="339145" spans="12:13" x14ac:dyDescent="0.25">
      <c r="L339145" s="472"/>
      <c r="M339145" s="472"/>
    </row>
    <row r="339217" spans="12:13" x14ac:dyDescent="0.25">
      <c r="L339217" s="472"/>
      <c r="M339217" s="472"/>
    </row>
    <row r="339218" spans="12:13" x14ac:dyDescent="0.25">
      <c r="L339218" s="472"/>
      <c r="M339218" s="472"/>
    </row>
    <row r="339219" spans="12:13" x14ac:dyDescent="0.25">
      <c r="L339219" s="472"/>
      <c r="M339219" s="472"/>
    </row>
    <row r="339291" spans="12:13" x14ac:dyDescent="0.25">
      <c r="L339291" s="472"/>
      <c r="M339291" s="472"/>
    </row>
    <row r="339292" spans="12:13" x14ac:dyDescent="0.25">
      <c r="L339292" s="472"/>
      <c r="M339292" s="472"/>
    </row>
    <row r="339293" spans="12:13" x14ac:dyDescent="0.25">
      <c r="L339293" s="472"/>
      <c r="M339293" s="472"/>
    </row>
    <row r="339365" spans="12:13" x14ac:dyDescent="0.25">
      <c r="L339365" s="472"/>
      <c r="M339365" s="472"/>
    </row>
    <row r="339366" spans="12:13" x14ac:dyDescent="0.25">
      <c r="L339366" s="472"/>
      <c r="M339366" s="472"/>
    </row>
    <row r="339367" spans="12:13" x14ac:dyDescent="0.25">
      <c r="L339367" s="472"/>
      <c r="M339367" s="472"/>
    </row>
    <row r="339439" spans="12:13" x14ac:dyDescent="0.25">
      <c r="L339439" s="472"/>
      <c r="M339439" s="472"/>
    </row>
    <row r="339440" spans="12:13" x14ac:dyDescent="0.25">
      <c r="L339440" s="472"/>
      <c r="M339440" s="472"/>
    </row>
    <row r="339441" spans="12:13" x14ac:dyDescent="0.25">
      <c r="L339441" s="472"/>
      <c r="M339441" s="472"/>
    </row>
    <row r="339513" spans="12:13" x14ac:dyDescent="0.25">
      <c r="L339513" s="472"/>
      <c r="M339513" s="472"/>
    </row>
    <row r="339514" spans="12:13" x14ac:dyDescent="0.25">
      <c r="L339514" s="472"/>
      <c r="M339514" s="472"/>
    </row>
    <row r="339515" spans="12:13" x14ac:dyDescent="0.25">
      <c r="L339515" s="472"/>
      <c r="M339515" s="472"/>
    </row>
    <row r="339587" spans="12:13" x14ac:dyDescent="0.25">
      <c r="L339587" s="472"/>
      <c r="M339587" s="472"/>
    </row>
    <row r="339588" spans="12:13" x14ac:dyDescent="0.25">
      <c r="L339588" s="472"/>
      <c r="M339588" s="472"/>
    </row>
    <row r="339589" spans="12:13" x14ac:dyDescent="0.25">
      <c r="L339589" s="472"/>
      <c r="M339589" s="472"/>
    </row>
    <row r="339661" spans="12:13" x14ac:dyDescent="0.25">
      <c r="L339661" s="472"/>
      <c r="M339661" s="472"/>
    </row>
    <row r="339662" spans="12:13" x14ac:dyDescent="0.25">
      <c r="L339662" s="472"/>
      <c r="M339662" s="472"/>
    </row>
    <row r="339663" spans="12:13" x14ac:dyDescent="0.25">
      <c r="L339663" s="472"/>
      <c r="M339663" s="472"/>
    </row>
    <row r="339735" spans="12:13" x14ac:dyDescent="0.25">
      <c r="L339735" s="472"/>
      <c r="M339735" s="472"/>
    </row>
    <row r="339736" spans="12:13" x14ac:dyDescent="0.25">
      <c r="L339736" s="472"/>
      <c r="M339736" s="472"/>
    </row>
    <row r="339737" spans="12:13" x14ac:dyDescent="0.25">
      <c r="L339737" s="472"/>
      <c r="M339737" s="472"/>
    </row>
    <row r="339809" spans="12:13" x14ac:dyDescent="0.25">
      <c r="L339809" s="472"/>
      <c r="M339809" s="472"/>
    </row>
    <row r="339810" spans="12:13" x14ac:dyDescent="0.25">
      <c r="L339810" s="472"/>
      <c r="M339810" s="472"/>
    </row>
    <row r="339811" spans="12:13" x14ac:dyDescent="0.25">
      <c r="L339811" s="472"/>
      <c r="M339811" s="472"/>
    </row>
    <row r="339883" spans="12:13" x14ac:dyDescent="0.25">
      <c r="L339883" s="472"/>
      <c r="M339883" s="472"/>
    </row>
    <row r="339884" spans="12:13" x14ac:dyDescent="0.25">
      <c r="L339884" s="472"/>
      <c r="M339884" s="472"/>
    </row>
    <row r="339885" spans="12:13" x14ac:dyDescent="0.25">
      <c r="L339885" s="472"/>
      <c r="M339885" s="472"/>
    </row>
    <row r="339957" spans="12:13" x14ac:dyDescent="0.25">
      <c r="L339957" s="472"/>
      <c r="M339957" s="472"/>
    </row>
    <row r="339958" spans="12:13" x14ac:dyDescent="0.25">
      <c r="L339958" s="472"/>
      <c r="M339958" s="472"/>
    </row>
    <row r="339959" spans="12:13" x14ac:dyDescent="0.25">
      <c r="L339959" s="472"/>
      <c r="M339959" s="472"/>
    </row>
    <row r="340031" spans="12:13" x14ac:dyDescent="0.25">
      <c r="L340031" s="472"/>
      <c r="M340031" s="472"/>
    </row>
    <row r="340032" spans="12:13" x14ac:dyDescent="0.25">
      <c r="L340032" s="472"/>
      <c r="M340032" s="472"/>
    </row>
    <row r="340033" spans="12:13" x14ac:dyDescent="0.25">
      <c r="L340033" s="472"/>
      <c r="M340033" s="472"/>
    </row>
    <row r="340105" spans="12:13" x14ac:dyDescent="0.25">
      <c r="L340105" s="472"/>
      <c r="M340105" s="472"/>
    </row>
    <row r="340106" spans="12:13" x14ac:dyDescent="0.25">
      <c r="L340106" s="472"/>
      <c r="M340106" s="472"/>
    </row>
    <row r="340107" spans="12:13" x14ac:dyDescent="0.25">
      <c r="L340107" s="472"/>
      <c r="M340107" s="472"/>
    </row>
    <row r="340179" spans="12:13" x14ac:dyDescent="0.25">
      <c r="L340179" s="472"/>
      <c r="M340179" s="472"/>
    </row>
    <row r="340180" spans="12:13" x14ac:dyDescent="0.25">
      <c r="L340180" s="472"/>
      <c r="M340180" s="472"/>
    </row>
    <row r="340181" spans="12:13" x14ac:dyDescent="0.25">
      <c r="L340181" s="472"/>
      <c r="M340181" s="472"/>
    </row>
    <row r="340253" spans="12:13" x14ac:dyDescent="0.25">
      <c r="L340253" s="472"/>
      <c r="M340253" s="472"/>
    </row>
    <row r="340254" spans="12:13" x14ac:dyDescent="0.25">
      <c r="L340254" s="472"/>
      <c r="M340254" s="472"/>
    </row>
    <row r="340255" spans="12:13" x14ac:dyDescent="0.25">
      <c r="L340255" s="472"/>
      <c r="M340255" s="472"/>
    </row>
    <row r="340327" spans="12:13" x14ac:dyDescent="0.25">
      <c r="L340327" s="472"/>
      <c r="M340327" s="472"/>
    </row>
    <row r="340328" spans="12:13" x14ac:dyDescent="0.25">
      <c r="L340328" s="472"/>
      <c r="M340328" s="472"/>
    </row>
    <row r="340329" spans="12:13" x14ac:dyDescent="0.25">
      <c r="L340329" s="472"/>
      <c r="M340329" s="472"/>
    </row>
    <row r="340401" spans="12:13" x14ac:dyDescent="0.25">
      <c r="L340401" s="472"/>
      <c r="M340401" s="472"/>
    </row>
    <row r="340402" spans="12:13" x14ac:dyDescent="0.25">
      <c r="L340402" s="472"/>
      <c r="M340402" s="472"/>
    </row>
    <row r="340403" spans="12:13" x14ac:dyDescent="0.25">
      <c r="L340403" s="472"/>
      <c r="M340403" s="472"/>
    </row>
    <row r="340475" spans="12:13" x14ac:dyDescent="0.25">
      <c r="L340475" s="472"/>
      <c r="M340475" s="472"/>
    </row>
    <row r="340476" spans="12:13" x14ac:dyDescent="0.25">
      <c r="L340476" s="472"/>
      <c r="M340476" s="472"/>
    </row>
    <row r="340477" spans="12:13" x14ac:dyDescent="0.25">
      <c r="L340477" s="472"/>
      <c r="M340477" s="472"/>
    </row>
    <row r="340549" spans="12:13" x14ac:dyDescent="0.25">
      <c r="L340549" s="472"/>
      <c r="M340549" s="472"/>
    </row>
    <row r="340550" spans="12:13" x14ac:dyDescent="0.25">
      <c r="L340550" s="472"/>
      <c r="M340550" s="472"/>
    </row>
    <row r="340551" spans="12:13" x14ac:dyDescent="0.25">
      <c r="L340551" s="472"/>
      <c r="M340551" s="472"/>
    </row>
    <row r="340623" spans="12:13" x14ac:dyDescent="0.25">
      <c r="L340623" s="472"/>
      <c r="M340623" s="472"/>
    </row>
    <row r="340624" spans="12:13" x14ac:dyDescent="0.25">
      <c r="L340624" s="472"/>
      <c r="M340624" s="472"/>
    </row>
    <row r="340625" spans="12:13" x14ac:dyDescent="0.25">
      <c r="L340625" s="472"/>
      <c r="M340625" s="472"/>
    </row>
    <row r="340697" spans="12:13" x14ac:dyDescent="0.25">
      <c r="L340697" s="472"/>
      <c r="M340697" s="472"/>
    </row>
    <row r="340698" spans="12:13" x14ac:dyDescent="0.25">
      <c r="L340698" s="472"/>
      <c r="M340698" s="472"/>
    </row>
    <row r="340699" spans="12:13" x14ac:dyDescent="0.25">
      <c r="L340699" s="472"/>
      <c r="M340699" s="472"/>
    </row>
    <row r="340771" spans="12:13" x14ac:dyDescent="0.25">
      <c r="L340771" s="472"/>
      <c r="M340771" s="472"/>
    </row>
    <row r="340772" spans="12:13" x14ac:dyDescent="0.25">
      <c r="L340772" s="472"/>
      <c r="M340772" s="472"/>
    </row>
    <row r="340773" spans="12:13" x14ac:dyDescent="0.25">
      <c r="L340773" s="472"/>
      <c r="M340773" s="472"/>
    </row>
    <row r="340845" spans="12:13" x14ac:dyDescent="0.25">
      <c r="L340845" s="472"/>
      <c r="M340845" s="472"/>
    </row>
    <row r="340846" spans="12:13" x14ac:dyDescent="0.25">
      <c r="L340846" s="472"/>
      <c r="M340846" s="472"/>
    </row>
    <row r="340847" spans="12:13" x14ac:dyDescent="0.25">
      <c r="L340847" s="472"/>
      <c r="M340847" s="472"/>
    </row>
    <row r="340919" spans="12:13" x14ac:dyDescent="0.25">
      <c r="L340919" s="472"/>
      <c r="M340919" s="472"/>
    </row>
    <row r="340920" spans="12:13" x14ac:dyDescent="0.25">
      <c r="L340920" s="472"/>
      <c r="M340920" s="472"/>
    </row>
    <row r="340921" spans="12:13" x14ac:dyDescent="0.25">
      <c r="L340921" s="472"/>
      <c r="M340921" s="472"/>
    </row>
    <row r="340993" spans="12:13" x14ac:dyDescent="0.25">
      <c r="L340993" s="472"/>
      <c r="M340993" s="472"/>
    </row>
    <row r="340994" spans="12:13" x14ac:dyDescent="0.25">
      <c r="L340994" s="472"/>
      <c r="M340994" s="472"/>
    </row>
    <row r="340995" spans="12:13" x14ac:dyDescent="0.25">
      <c r="L340995" s="472"/>
      <c r="M340995" s="472"/>
    </row>
    <row r="341067" spans="12:13" x14ac:dyDescent="0.25">
      <c r="L341067" s="472"/>
      <c r="M341067" s="472"/>
    </row>
    <row r="341068" spans="12:13" x14ac:dyDescent="0.25">
      <c r="L341068" s="472"/>
      <c r="M341068" s="472"/>
    </row>
    <row r="341069" spans="12:13" x14ac:dyDescent="0.25">
      <c r="L341069" s="472"/>
      <c r="M341069" s="472"/>
    </row>
    <row r="341141" spans="12:13" x14ac:dyDescent="0.25">
      <c r="L341141" s="472"/>
      <c r="M341141" s="472"/>
    </row>
    <row r="341142" spans="12:13" x14ac:dyDescent="0.25">
      <c r="L341142" s="472"/>
      <c r="M341142" s="472"/>
    </row>
    <row r="341143" spans="12:13" x14ac:dyDescent="0.25">
      <c r="L341143" s="472"/>
      <c r="M341143" s="472"/>
    </row>
    <row r="341215" spans="12:13" x14ac:dyDescent="0.25">
      <c r="L341215" s="472"/>
      <c r="M341215" s="472"/>
    </row>
    <row r="341216" spans="12:13" x14ac:dyDescent="0.25">
      <c r="L341216" s="472"/>
      <c r="M341216" s="472"/>
    </row>
    <row r="341217" spans="12:13" x14ac:dyDescent="0.25">
      <c r="L341217" s="472"/>
      <c r="M341217" s="472"/>
    </row>
    <row r="341289" spans="12:13" x14ac:dyDescent="0.25">
      <c r="L341289" s="472"/>
      <c r="M341289" s="472"/>
    </row>
    <row r="341290" spans="12:13" x14ac:dyDescent="0.25">
      <c r="L341290" s="472"/>
      <c r="M341290" s="472"/>
    </row>
    <row r="341291" spans="12:13" x14ac:dyDescent="0.25">
      <c r="L341291" s="472"/>
      <c r="M341291" s="472"/>
    </row>
    <row r="341363" spans="12:13" x14ac:dyDescent="0.25">
      <c r="L341363" s="472"/>
      <c r="M341363" s="472"/>
    </row>
    <row r="341364" spans="12:13" x14ac:dyDescent="0.25">
      <c r="L341364" s="472"/>
      <c r="M341364" s="472"/>
    </row>
    <row r="341365" spans="12:13" x14ac:dyDescent="0.25">
      <c r="L341365" s="472"/>
      <c r="M341365" s="472"/>
    </row>
    <row r="341437" spans="12:13" x14ac:dyDescent="0.25">
      <c r="L341437" s="472"/>
      <c r="M341437" s="472"/>
    </row>
    <row r="341438" spans="12:13" x14ac:dyDescent="0.25">
      <c r="L341438" s="472"/>
      <c r="M341438" s="472"/>
    </row>
    <row r="341439" spans="12:13" x14ac:dyDescent="0.25">
      <c r="L341439" s="472"/>
      <c r="M341439" s="472"/>
    </row>
    <row r="341511" spans="12:13" x14ac:dyDescent="0.25">
      <c r="L341511" s="472"/>
      <c r="M341511" s="472"/>
    </row>
    <row r="341512" spans="12:13" x14ac:dyDescent="0.25">
      <c r="L341512" s="472"/>
      <c r="M341512" s="472"/>
    </row>
    <row r="341513" spans="12:13" x14ac:dyDescent="0.25">
      <c r="L341513" s="472"/>
      <c r="M341513" s="472"/>
    </row>
    <row r="341585" spans="12:13" x14ac:dyDescent="0.25">
      <c r="L341585" s="472"/>
      <c r="M341585" s="472"/>
    </row>
    <row r="341586" spans="12:13" x14ac:dyDescent="0.25">
      <c r="L341586" s="472"/>
      <c r="M341586" s="472"/>
    </row>
    <row r="341587" spans="12:13" x14ac:dyDescent="0.25">
      <c r="L341587" s="472"/>
      <c r="M341587" s="472"/>
    </row>
    <row r="341659" spans="12:13" x14ac:dyDescent="0.25">
      <c r="L341659" s="472"/>
      <c r="M341659" s="472"/>
    </row>
    <row r="341660" spans="12:13" x14ac:dyDescent="0.25">
      <c r="L341660" s="472"/>
      <c r="M341660" s="472"/>
    </row>
    <row r="341661" spans="12:13" x14ac:dyDescent="0.25">
      <c r="L341661" s="472"/>
      <c r="M341661" s="472"/>
    </row>
    <row r="341733" spans="12:13" x14ac:dyDescent="0.25">
      <c r="L341733" s="472"/>
      <c r="M341733" s="472"/>
    </row>
    <row r="341734" spans="12:13" x14ac:dyDescent="0.25">
      <c r="L341734" s="472"/>
      <c r="M341734" s="472"/>
    </row>
    <row r="341735" spans="12:13" x14ac:dyDescent="0.25">
      <c r="L341735" s="472"/>
      <c r="M341735" s="472"/>
    </row>
    <row r="341807" spans="12:13" x14ac:dyDescent="0.25">
      <c r="L341807" s="472"/>
      <c r="M341807" s="472"/>
    </row>
    <row r="341808" spans="12:13" x14ac:dyDescent="0.25">
      <c r="L341808" s="472"/>
      <c r="M341808" s="472"/>
    </row>
    <row r="341809" spans="12:13" x14ac:dyDescent="0.25">
      <c r="L341809" s="472"/>
      <c r="M341809" s="472"/>
    </row>
    <row r="341881" spans="12:13" x14ac:dyDescent="0.25">
      <c r="L341881" s="472"/>
      <c r="M341881" s="472"/>
    </row>
    <row r="341882" spans="12:13" x14ac:dyDescent="0.25">
      <c r="L341882" s="472"/>
      <c r="M341882" s="472"/>
    </row>
    <row r="341883" spans="12:13" x14ac:dyDescent="0.25">
      <c r="L341883" s="472"/>
      <c r="M341883" s="472"/>
    </row>
    <row r="341955" spans="12:13" x14ac:dyDescent="0.25">
      <c r="L341955" s="472"/>
      <c r="M341955" s="472"/>
    </row>
    <row r="341956" spans="12:13" x14ac:dyDescent="0.25">
      <c r="L341956" s="472"/>
      <c r="M341956" s="472"/>
    </row>
    <row r="341957" spans="12:13" x14ac:dyDescent="0.25">
      <c r="L341957" s="472"/>
      <c r="M341957" s="472"/>
    </row>
    <row r="342029" spans="12:13" x14ac:dyDescent="0.25">
      <c r="L342029" s="472"/>
      <c r="M342029" s="472"/>
    </row>
    <row r="342030" spans="12:13" x14ac:dyDescent="0.25">
      <c r="L342030" s="472"/>
      <c r="M342030" s="472"/>
    </row>
    <row r="342031" spans="12:13" x14ac:dyDescent="0.25">
      <c r="L342031" s="472"/>
      <c r="M342031" s="472"/>
    </row>
    <row r="342103" spans="12:13" x14ac:dyDescent="0.25">
      <c r="L342103" s="472"/>
      <c r="M342103" s="472"/>
    </row>
    <row r="342104" spans="12:13" x14ac:dyDescent="0.25">
      <c r="L342104" s="472"/>
      <c r="M342104" s="472"/>
    </row>
    <row r="342105" spans="12:13" x14ac:dyDescent="0.25">
      <c r="L342105" s="472"/>
      <c r="M342105" s="472"/>
    </row>
    <row r="342177" spans="12:13" x14ac:dyDescent="0.25">
      <c r="L342177" s="472"/>
      <c r="M342177" s="472"/>
    </row>
    <row r="342178" spans="12:13" x14ac:dyDescent="0.25">
      <c r="L342178" s="472"/>
      <c r="M342178" s="472"/>
    </row>
    <row r="342179" spans="12:13" x14ac:dyDescent="0.25">
      <c r="L342179" s="472"/>
      <c r="M342179" s="472"/>
    </row>
    <row r="342251" spans="12:13" x14ac:dyDescent="0.25">
      <c r="L342251" s="472"/>
      <c r="M342251" s="472"/>
    </row>
    <row r="342252" spans="12:13" x14ac:dyDescent="0.25">
      <c r="L342252" s="472"/>
      <c r="M342252" s="472"/>
    </row>
    <row r="342253" spans="12:13" x14ac:dyDescent="0.25">
      <c r="L342253" s="472"/>
      <c r="M342253" s="472"/>
    </row>
    <row r="342325" spans="12:13" x14ac:dyDescent="0.25">
      <c r="L342325" s="472"/>
      <c r="M342325" s="472"/>
    </row>
    <row r="342326" spans="12:13" x14ac:dyDescent="0.25">
      <c r="L342326" s="472"/>
      <c r="M342326" s="472"/>
    </row>
    <row r="342327" spans="12:13" x14ac:dyDescent="0.25">
      <c r="L342327" s="472"/>
      <c r="M342327" s="472"/>
    </row>
    <row r="342399" spans="12:13" x14ac:dyDescent="0.25">
      <c r="L342399" s="472"/>
      <c r="M342399" s="472"/>
    </row>
    <row r="342400" spans="12:13" x14ac:dyDescent="0.25">
      <c r="L342400" s="472"/>
      <c r="M342400" s="472"/>
    </row>
    <row r="342401" spans="12:13" x14ac:dyDescent="0.25">
      <c r="L342401" s="472"/>
      <c r="M342401" s="472"/>
    </row>
    <row r="342473" spans="12:13" x14ac:dyDescent="0.25">
      <c r="L342473" s="472"/>
      <c r="M342473" s="472"/>
    </row>
    <row r="342474" spans="12:13" x14ac:dyDescent="0.25">
      <c r="L342474" s="472"/>
      <c r="M342474" s="472"/>
    </row>
    <row r="342475" spans="12:13" x14ac:dyDescent="0.25">
      <c r="L342475" s="472"/>
      <c r="M342475" s="472"/>
    </row>
    <row r="342547" spans="12:13" x14ac:dyDescent="0.25">
      <c r="L342547" s="472"/>
      <c r="M342547" s="472"/>
    </row>
    <row r="342548" spans="12:13" x14ac:dyDescent="0.25">
      <c r="L342548" s="472"/>
      <c r="M342548" s="472"/>
    </row>
    <row r="342549" spans="12:13" x14ac:dyDescent="0.25">
      <c r="L342549" s="472"/>
      <c r="M342549" s="472"/>
    </row>
    <row r="342621" spans="12:13" x14ac:dyDescent="0.25">
      <c r="L342621" s="472"/>
      <c r="M342621" s="472"/>
    </row>
    <row r="342622" spans="12:13" x14ac:dyDescent="0.25">
      <c r="L342622" s="472"/>
      <c r="M342622" s="472"/>
    </row>
    <row r="342623" spans="12:13" x14ac:dyDescent="0.25">
      <c r="L342623" s="472"/>
      <c r="M342623" s="472"/>
    </row>
    <row r="342695" spans="12:13" x14ac:dyDescent="0.25">
      <c r="L342695" s="472"/>
      <c r="M342695" s="472"/>
    </row>
    <row r="342696" spans="12:13" x14ac:dyDescent="0.25">
      <c r="L342696" s="472"/>
      <c r="M342696" s="472"/>
    </row>
    <row r="342697" spans="12:13" x14ac:dyDescent="0.25">
      <c r="L342697" s="472"/>
      <c r="M342697" s="472"/>
    </row>
    <row r="342769" spans="12:13" x14ac:dyDescent="0.25">
      <c r="L342769" s="472"/>
      <c r="M342769" s="472"/>
    </row>
    <row r="342770" spans="12:13" x14ac:dyDescent="0.25">
      <c r="L342770" s="472"/>
      <c r="M342770" s="472"/>
    </row>
    <row r="342771" spans="12:13" x14ac:dyDescent="0.25">
      <c r="L342771" s="472"/>
      <c r="M342771" s="472"/>
    </row>
    <row r="342843" spans="12:13" x14ac:dyDescent="0.25">
      <c r="L342843" s="472"/>
      <c r="M342843" s="472"/>
    </row>
    <row r="342844" spans="12:13" x14ac:dyDescent="0.25">
      <c r="L342844" s="472"/>
      <c r="M342844" s="472"/>
    </row>
    <row r="342845" spans="12:13" x14ac:dyDescent="0.25">
      <c r="L342845" s="472"/>
      <c r="M342845" s="472"/>
    </row>
    <row r="342917" spans="12:13" x14ac:dyDescent="0.25">
      <c r="L342917" s="472"/>
      <c r="M342917" s="472"/>
    </row>
    <row r="342918" spans="12:13" x14ac:dyDescent="0.25">
      <c r="L342918" s="472"/>
      <c r="M342918" s="472"/>
    </row>
    <row r="342919" spans="12:13" x14ac:dyDescent="0.25">
      <c r="L342919" s="472"/>
      <c r="M342919" s="472"/>
    </row>
    <row r="342991" spans="12:13" x14ac:dyDescent="0.25">
      <c r="L342991" s="472"/>
      <c r="M342991" s="472"/>
    </row>
    <row r="342992" spans="12:13" x14ac:dyDescent="0.25">
      <c r="L342992" s="472"/>
      <c r="M342992" s="472"/>
    </row>
    <row r="342993" spans="12:13" x14ac:dyDescent="0.25">
      <c r="L342993" s="472"/>
      <c r="M342993" s="472"/>
    </row>
    <row r="343065" spans="12:13" x14ac:dyDescent="0.25">
      <c r="L343065" s="472"/>
      <c r="M343065" s="472"/>
    </row>
    <row r="343066" spans="12:13" x14ac:dyDescent="0.25">
      <c r="L343066" s="472"/>
      <c r="M343066" s="472"/>
    </row>
    <row r="343067" spans="12:13" x14ac:dyDescent="0.25">
      <c r="L343067" s="472"/>
      <c r="M343067" s="472"/>
    </row>
    <row r="343139" spans="12:13" x14ac:dyDescent="0.25">
      <c r="L343139" s="472"/>
      <c r="M343139" s="472"/>
    </row>
    <row r="343140" spans="12:13" x14ac:dyDescent="0.25">
      <c r="L343140" s="472"/>
      <c r="M343140" s="472"/>
    </row>
    <row r="343141" spans="12:13" x14ac:dyDescent="0.25">
      <c r="L343141" s="472"/>
      <c r="M343141" s="472"/>
    </row>
    <row r="343213" spans="12:13" x14ac:dyDescent="0.25">
      <c r="L343213" s="472"/>
      <c r="M343213" s="472"/>
    </row>
    <row r="343214" spans="12:13" x14ac:dyDescent="0.25">
      <c r="L343214" s="472"/>
      <c r="M343214" s="472"/>
    </row>
    <row r="343215" spans="12:13" x14ac:dyDescent="0.25">
      <c r="L343215" s="472"/>
      <c r="M343215" s="472"/>
    </row>
    <row r="343287" spans="12:13" x14ac:dyDescent="0.25">
      <c r="L343287" s="472"/>
      <c r="M343287" s="472"/>
    </row>
    <row r="343288" spans="12:13" x14ac:dyDescent="0.25">
      <c r="L343288" s="472"/>
      <c r="M343288" s="472"/>
    </row>
    <row r="343289" spans="12:13" x14ac:dyDescent="0.25">
      <c r="L343289" s="472"/>
      <c r="M343289" s="472"/>
    </row>
    <row r="343361" spans="12:13" x14ac:dyDescent="0.25">
      <c r="L343361" s="472"/>
      <c r="M343361" s="472"/>
    </row>
    <row r="343362" spans="12:13" x14ac:dyDescent="0.25">
      <c r="L343362" s="472"/>
      <c r="M343362" s="472"/>
    </row>
    <row r="343363" spans="12:13" x14ac:dyDescent="0.25">
      <c r="L343363" s="472"/>
      <c r="M343363" s="472"/>
    </row>
    <row r="343435" spans="12:13" x14ac:dyDescent="0.25">
      <c r="L343435" s="472"/>
      <c r="M343435" s="472"/>
    </row>
    <row r="343436" spans="12:13" x14ac:dyDescent="0.25">
      <c r="L343436" s="472"/>
      <c r="M343436" s="472"/>
    </row>
    <row r="343437" spans="12:13" x14ac:dyDescent="0.25">
      <c r="L343437" s="472"/>
      <c r="M343437" s="472"/>
    </row>
    <row r="343509" spans="12:13" x14ac:dyDescent="0.25">
      <c r="L343509" s="472"/>
      <c r="M343509" s="472"/>
    </row>
    <row r="343510" spans="12:13" x14ac:dyDescent="0.25">
      <c r="L343510" s="472"/>
      <c r="M343510" s="472"/>
    </row>
    <row r="343511" spans="12:13" x14ac:dyDescent="0.25">
      <c r="L343511" s="472"/>
      <c r="M343511" s="472"/>
    </row>
    <row r="343583" spans="12:13" x14ac:dyDescent="0.25">
      <c r="L343583" s="472"/>
      <c r="M343583" s="472"/>
    </row>
    <row r="343584" spans="12:13" x14ac:dyDescent="0.25">
      <c r="L343584" s="472"/>
      <c r="M343584" s="472"/>
    </row>
    <row r="343585" spans="12:13" x14ac:dyDescent="0.25">
      <c r="L343585" s="472"/>
      <c r="M343585" s="472"/>
    </row>
    <row r="343657" spans="12:13" x14ac:dyDescent="0.25">
      <c r="L343657" s="472"/>
      <c r="M343657" s="472"/>
    </row>
    <row r="343658" spans="12:13" x14ac:dyDescent="0.25">
      <c r="L343658" s="472"/>
      <c r="M343658" s="472"/>
    </row>
    <row r="343659" spans="12:13" x14ac:dyDescent="0.25">
      <c r="L343659" s="472"/>
      <c r="M343659" s="472"/>
    </row>
    <row r="343731" spans="12:13" x14ac:dyDescent="0.25">
      <c r="L343731" s="472"/>
      <c r="M343731" s="472"/>
    </row>
    <row r="343732" spans="12:13" x14ac:dyDescent="0.25">
      <c r="L343732" s="472"/>
      <c r="M343732" s="472"/>
    </row>
    <row r="343733" spans="12:13" x14ac:dyDescent="0.25">
      <c r="L343733" s="472"/>
      <c r="M343733" s="472"/>
    </row>
    <row r="343805" spans="12:13" x14ac:dyDescent="0.25">
      <c r="L343805" s="472"/>
      <c r="M343805" s="472"/>
    </row>
    <row r="343806" spans="12:13" x14ac:dyDescent="0.25">
      <c r="L343806" s="472"/>
      <c r="M343806" s="472"/>
    </row>
    <row r="343807" spans="12:13" x14ac:dyDescent="0.25">
      <c r="L343807" s="472"/>
      <c r="M343807" s="472"/>
    </row>
    <row r="343879" spans="12:13" x14ac:dyDescent="0.25">
      <c r="L343879" s="472"/>
      <c r="M343879" s="472"/>
    </row>
    <row r="343880" spans="12:13" x14ac:dyDescent="0.25">
      <c r="L343880" s="472"/>
      <c r="M343880" s="472"/>
    </row>
    <row r="343881" spans="12:13" x14ac:dyDescent="0.25">
      <c r="L343881" s="472"/>
      <c r="M343881" s="472"/>
    </row>
    <row r="343953" spans="12:13" x14ac:dyDescent="0.25">
      <c r="L343953" s="472"/>
      <c r="M343953" s="472"/>
    </row>
    <row r="343954" spans="12:13" x14ac:dyDescent="0.25">
      <c r="L343954" s="472"/>
      <c r="M343954" s="472"/>
    </row>
    <row r="343955" spans="12:13" x14ac:dyDescent="0.25">
      <c r="L343955" s="472"/>
      <c r="M343955" s="472"/>
    </row>
    <row r="344027" spans="12:13" x14ac:dyDescent="0.25">
      <c r="L344027" s="472"/>
      <c r="M344027" s="472"/>
    </row>
    <row r="344028" spans="12:13" x14ac:dyDescent="0.25">
      <c r="L344028" s="472"/>
      <c r="M344028" s="472"/>
    </row>
    <row r="344029" spans="12:13" x14ac:dyDescent="0.25">
      <c r="L344029" s="472"/>
      <c r="M344029" s="472"/>
    </row>
    <row r="344101" spans="12:13" x14ac:dyDescent="0.25">
      <c r="L344101" s="472"/>
      <c r="M344101" s="472"/>
    </row>
    <row r="344102" spans="12:13" x14ac:dyDescent="0.25">
      <c r="L344102" s="472"/>
      <c r="M344102" s="472"/>
    </row>
    <row r="344103" spans="12:13" x14ac:dyDescent="0.25">
      <c r="L344103" s="472"/>
      <c r="M344103" s="472"/>
    </row>
    <row r="344175" spans="12:13" x14ac:dyDescent="0.25">
      <c r="L344175" s="472"/>
      <c r="M344175" s="472"/>
    </row>
    <row r="344176" spans="12:13" x14ac:dyDescent="0.25">
      <c r="L344176" s="472"/>
      <c r="M344176" s="472"/>
    </row>
    <row r="344177" spans="12:13" x14ac:dyDescent="0.25">
      <c r="L344177" s="472"/>
      <c r="M344177" s="472"/>
    </row>
    <row r="344249" spans="12:13" x14ac:dyDescent="0.25">
      <c r="L344249" s="472"/>
      <c r="M344249" s="472"/>
    </row>
    <row r="344250" spans="12:13" x14ac:dyDescent="0.25">
      <c r="L344250" s="472"/>
      <c r="M344250" s="472"/>
    </row>
    <row r="344251" spans="12:13" x14ac:dyDescent="0.25">
      <c r="L344251" s="472"/>
      <c r="M344251" s="472"/>
    </row>
    <row r="344323" spans="12:13" x14ac:dyDescent="0.25">
      <c r="L344323" s="472"/>
      <c r="M344323" s="472"/>
    </row>
    <row r="344324" spans="12:13" x14ac:dyDescent="0.25">
      <c r="L344324" s="472"/>
      <c r="M344324" s="472"/>
    </row>
    <row r="344325" spans="12:13" x14ac:dyDescent="0.25">
      <c r="L344325" s="472"/>
      <c r="M344325" s="472"/>
    </row>
    <row r="344397" spans="12:13" x14ac:dyDescent="0.25">
      <c r="L344397" s="472"/>
      <c r="M344397" s="472"/>
    </row>
    <row r="344398" spans="12:13" x14ac:dyDescent="0.25">
      <c r="L344398" s="472"/>
      <c r="M344398" s="472"/>
    </row>
    <row r="344399" spans="12:13" x14ac:dyDescent="0.25">
      <c r="L344399" s="472"/>
      <c r="M344399" s="472"/>
    </row>
    <row r="344471" spans="12:13" x14ac:dyDescent="0.25">
      <c r="L344471" s="472"/>
      <c r="M344471" s="472"/>
    </row>
    <row r="344472" spans="12:13" x14ac:dyDescent="0.25">
      <c r="L344472" s="472"/>
      <c r="M344472" s="472"/>
    </row>
    <row r="344473" spans="12:13" x14ac:dyDescent="0.25">
      <c r="L344473" s="472"/>
      <c r="M344473" s="472"/>
    </row>
    <row r="344545" spans="12:13" x14ac:dyDescent="0.25">
      <c r="L344545" s="472"/>
      <c r="M344545" s="472"/>
    </row>
    <row r="344546" spans="12:13" x14ac:dyDescent="0.25">
      <c r="L344546" s="472"/>
      <c r="M344546" s="472"/>
    </row>
    <row r="344547" spans="12:13" x14ac:dyDescent="0.25">
      <c r="L344547" s="472"/>
      <c r="M344547" s="472"/>
    </row>
    <row r="344619" spans="12:13" x14ac:dyDescent="0.25">
      <c r="L344619" s="472"/>
      <c r="M344619" s="472"/>
    </row>
    <row r="344620" spans="12:13" x14ac:dyDescent="0.25">
      <c r="L344620" s="472"/>
      <c r="M344620" s="472"/>
    </row>
    <row r="344621" spans="12:13" x14ac:dyDescent="0.25">
      <c r="L344621" s="472"/>
      <c r="M344621" s="472"/>
    </row>
    <row r="344693" spans="12:13" x14ac:dyDescent="0.25">
      <c r="L344693" s="472"/>
      <c r="M344693" s="472"/>
    </row>
    <row r="344694" spans="12:13" x14ac:dyDescent="0.25">
      <c r="L344694" s="472"/>
      <c r="M344694" s="472"/>
    </row>
    <row r="344695" spans="12:13" x14ac:dyDescent="0.25">
      <c r="L344695" s="472"/>
      <c r="M344695" s="472"/>
    </row>
    <row r="344767" spans="12:13" x14ac:dyDescent="0.25">
      <c r="L344767" s="472"/>
      <c r="M344767" s="472"/>
    </row>
    <row r="344768" spans="12:13" x14ac:dyDescent="0.25">
      <c r="L344768" s="472"/>
      <c r="M344768" s="472"/>
    </row>
    <row r="344769" spans="12:13" x14ac:dyDescent="0.25">
      <c r="L344769" s="472"/>
      <c r="M344769" s="472"/>
    </row>
    <row r="344841" spans="12:13" x14ac:dyDescent="0.25">
      <c r="L344841" s="472"/>
      <c r="M344841" s="472"/>
    </row>
    <row r="344842" spans="12:13" x14ac:dyDescent="0.25">
      <c r="L344842" s="472"/>
      <c r="M344842" s="472"/>
    </row>
    <row r="344843" spans="12:13" x14ac:dyDescent="0.25">
      <c r="L344843" s="472"/>
      <c r="M344843" s="472"/>
    </row>
    <row r="344915" spans="12:13" x14ac:dyDescent="0.25">
      <c r="L344915" s="472"/>
      <c r="M344915" s="472"/>
    </row>
    <row r="344916" spans="12:13" x14ac:dyDescent="0.25">
      <c r="L344916" s="472"/>
      <c r="M344916" s="472"/>
    </row>
    <row r="344917" spans="12:13" x14ac:dyDescent="0.25">
      <c r="L344917" s="472"/>
      <c r="M344917" s="472"/>
    </row>
    <row r="344989" spans="12:13" x14ac:dyDescent="0.25">
      <c r="L344989" s="472"/>
      <c r="M344989" s="472"/>
    </row>
    <row r="344990" spans="12:13" x14ac:dyDescent="0.25">
      <c r="L344990" s="472"/>
      <c r="M344990" s="472"/>
    </row>
    <row r="344991" spans="12:13" x14ac:dyDescent="0.25">
      <c r="L344991" s="472"/>
      <c r="M344991" s="472"/>
    </row>
    <row r="345063" spans="12:13" x14ac:dyDescent="0.25">
      <c r="L345063" s="472"/>
      <c r="M345063" s="472"/>
    </row>
    <row r="345064" spans="12:13" x14ac:dyDescent="0.25">
      <c r="L345064" s="472"/>
      <c r="M345064" s="472"/>
    </row>
    <row r="345065" spans="12:13" x14ac:dyDescent="0.25">
      <c r="L345065" s="472"/>
      <c r="M345065" s="472"/>
    </row>
    <row r="345137" spans="12:13" x14ac:dyDescent="0.25">
      <c r="L345137" s="472"/>
      <c r="M345137" s="472"/>
    </row>
    <row r="345138" spans="12:13" x14ac:dyDescent="0.25">
      <c r="L345138" s="472"/>
      <c r="M345138" s="472"/>
    </row>
    <row r="345139" spans="12:13" x14ac:dyDescent="0.25">
      <c r="L345139" s="472"/>
      <c r="M345139" s="472"/>
    </row>
    <row r="345211" spans="12:13" x14ac:dyDescent="0.25">
      <c r="L345211" s="472"/>
      <c r="M345211" s="472"/>
    </row>
    <row r="345212" spans="12:13" x14ac:dyDescent="0.25">
      <c r="L345212" s="472"/>
      <c r="M345212" s="472"/>
    </row>
    <row r="345213" spans="12:13" x14ac:dyDescent="0.25">
      <c r="L345213" s="472"/>
      <c r="M345213" s="472"/>
    </row>
    <row r="345285" spans="12:13" x14ac:dyDescent="0.25">
      <c r="L345285" s="472"/>
      <c r="M345285" s="472"/>
    </row>
    <row r="345286" spans="12:13" x14ac:dyDescent="0.25">
      <c r="L345286" s="472"/>
      <c r="M345286" s="472"/>
    </row>
    <row r="345287" spans="12:13" x14ac:dyDescent="0.25">
      <c r="L345287" s="472"/>
      <c r="M345287" s="472"/>
    </row>
    <row r="345359" spans="12:13" x14ac:dyDescent="0.25">
      <c r="L345359" s="472"/>
      <c r="M345359" s="472"/>
    </row>
    <row r="345360" spans="12:13" x14ac:dyDescent="0.25">
      <c r="L345360" s="472"/>
      <c r="M345360" s="472"/>
    </row>
    <row r="345361" spans="12:13" x14ac:dyDescent="0.25">
      <c r="L345361" s="472"/>
      <c r="M345361" s="472"/>
    </row>
    <row r="345433" spans="12:13" x14ac:dyDescent="0.25">
      <c r="L345433" s="472"/>
      <c r="M345433" s="472"/>
    </row>
    <row r="345434" spans="12:13" x14ac:dyDescent="0.25">
      <c r="L345434" s="472"/>
      <c r="M345434" s="472"/>
    </row>
    <row r="345435" spans="12:13" x14ac:dyDescent="0.25">
      <c r="L345435" s="472"/>
      <c r="M345435" s="472"/>
    </row>
    <row r="345507" spans="12:13" x14ac:dyDescent="0.25">
      <c r="L345507" s="472"/>
      <c r="M345507" s="472"/>
    </row>
    <row r="345508" spans="12:13" x14ac:dyDescent="0.25">
      <c r="L345508" s="472"/>
      <c r="M345508" s="472"/>
    </row>
    <row r="345509" spans="12:13" x14ac:dyDescent="0.25">
      <c r="L345509" s="472"/>
      <c r="M345509" s="472"/>
    </row>
    <row r="345581" spans="12:13" x14ac:dyDescent="0.25">
      <c r="L345581" s="472"/>
      <c r="M345581" s="472"/>
    </row>
    <row r="345582" spans="12:13" x14ac:dyDescent="0.25">
      <c r="L345582" s="472"/>
      <c r="M345582" s="472"/>
    </row>
    <row r="345583" spans="12:13" x14ac:dyDescent="0.25">
      <c r="L345583" s="472"/>
      <c r="M345583" s="472"/>
    </row>
    <row r="345655" spans="12:13" x14ac:dyDescent="0.25">
      <c r="L345655" s="472"/>
      <c r="M345655" s="472"/>
    </row>
    <row r="345656" spans="12:13" x14ac:dyDescent="0.25">
      <c r="L345656" s="472"/>
      <c r="M345656" s="472"/>
    </row>
    <row r="345657" spans="12:13" x14ac:dyDescent="0.25">
      <c r="L345657" s="472"/>
      <c r="M345657" s="472"/>
    </row>
    <row r="345729" spans="12:13" x14ac:dyDescent="0.25">
      <c r="L345729" s="472"/>
      <c r="M345729" s="472"/>
    </row>
    <row r="345730" spans="12:13" x14ac:dyDescent="0.25">
      <c r="L345730" s="472"/>
      <c r="M345730" s="472"/>
    </row>
    <row r="345731" spans="12:13" x14ac:dyDescent="0.25">
      <c r="L345731" s="472"/>
      <c r="M345731" s="472"/>
    </row>
    <row r="345803" spans="12:13" x14ac:dyDescent="0.25">
      <c r="L345803" s="472"/>
      <c r="M345803" s="472"/>
    </row>
    <row r="345804" spans="12:13" x14ac:dyDescent="0.25">
      <c r="L345804" s="472"/>
      <c r="M345804" s="472"/>
    </row>
    <row r="345805" spans="12:13" x14ac:dyDescent="0.25">
      <c r="L345805" s="472"/>
      <c r="M345805" s="472"/>
    </row>
    <row r="345877" spans="12:13" x14ac:dyDescent="0.25">
      <c r="L345877" s="472"/>
      <c r="M345877" s="472"/>
    </row>
    <row r="345878" spans="12:13" x14ac:dyDescent="0.25">
      <c r="L345878" s="472"/>
      <c r="M345878" s="472"/>
    </row>
    <row r="345879" spans="12:13" x14ac:dyDescent="0.25">
      <c r="L345879" s="472"/>
      <c r="M345879" s="472"/>
    </row>
    <row r="345951" spans="12:13" x14ac:dyDescent="0.25">
      <c r="L345951" s="472"/>
      <c r="M345951" s="472"/>
    </row>
    <row r="345952" spans="12:13" x14ac:dyDescent="0.25">
      <c r="L345952" s="472"/>
      <c r="M345952" s="472"/>
    </row>
    <row r="345953" spans="12:13" x14ac:dyDescent="0.25">
      <c r="L345953" s="472"/>
      <c r="M345953" s="472"/>
    </row>
    <row r="346025" spans="12:13" x14ac:dyDescent="0.25">
      <c r="L346025" s="472"/>
      <c r="M346025" s="472"/>
    </row>
    <row r="346026" spans="12:13" x14ac:dyDescent="0.25">
      <c r="L346026" s="472"/>
      <c r="M346026" s="472"/>
    </row>
    <row r="346027" spans="12:13" x14ac:dyDescent="0.25">
      <c r="L346027" s="472"/>
      <c r="M346027" s="472"/>
    </row>
    <row r="346099" spans="12:13" x14ac:dyDescent="0.25">
      <c r="L346099" s="472"/>
      <c r="M346099" s="472"/>
    </row>
    <row r="346100" spans="12:13" x14ac:dyDescent="0.25">
      <c r="L346100" s="472"/>
      <c r="M346100" s="472"/>
    </row>
    <row r="346101" spans="12:13" x14ac:dyDescent="0.25">
      <c r="L346101" s="472"/>
      <c r="M346101" s="472"/>
    </row>
    <row r="346173" spans="12:13" x14ac:dyDescent="0.25">
      <c r="L346173" s="472"/>
      <c r="M346173" s="472"/>
    </row>
    <row r="346174" spans="12:13" x14ac:dyDescent="0.25">
      <c r="L346174" s="472"/>
      <c r="M346174" s="472"/>
    </row>
    <row r="346175" spans="12:13" x14ac:dyDescent="0.25">
      <c r="L346175" s="472"/>
      <c r="M346175" s="472"/>
    </row>
    <row r="346247" spans="12:13" x14ac:dyDescent="0.25">
      <c r="L346247" s="472"/>
      <c r="M346247" s="472"/>
    </row>
    <row r="346248" spans="12:13" x14ac:dyDescent="0.25">
      <c r="L346248" s="472"/>
      <c r="M346248" s="472"/>
    </row>
    <row r="346249" spans="12:13" x14ac:dyDescent="0.25">
      <c r="L346249" s="472"/>
      <c r="M346249" s="472"/>
    </row>
    <row r="346321" spans="12:13" x14ac:dyDescent="0.25">
      <c r="L346321" s="472"/>
      <c r="M346321" s="472"/>
    </row>
    <row r="346322" spans="12:13" x14ac:dyDescent="0.25">
      <c r="L346322" s="472"/>
      <c r="M346322" s="472"/>
    </row>
    <row r="346323" spans="12:13" x14ac:dyDescent="0.25">
      <c r="L346323" s="472"/>
      <c r="M346323" s="472"/>
    </row>
    <row r="346395" spans="12:13" x14ac:dyDescent="0.25">
      <c r="L346395" s="472"/>
      <c r="M346395" s="472"/>
    </row>
    <row r="346396" spans="12:13" x14ac:dyDescent="0.25">
      <c r="L346396" s="472"/>
      <c r="M346396" s="472"/>
    </row>
    <row r="346397" spans="12:13" x14ac:dyDescent="0.25">
      <c r="L346397" s="472"/>
      <c r="M346397" s="472"/>
    </row>
    <row r="346469" spans="12:13" x14ac:dyDescent="0.25">
      <c r="L346469" s="472"/>
      <c r="M346469" s="472"/>
    </row>
    <row r="346470" spans="12:13" x14ac:dyDescent="0.25">
      <c r="L346470" s="472"/>
      <c r="M346470" s="472"/>
    </row>
    <row r="346471" spans="12:13" x14ac:dyDescent="0.25">
      <c r="L346471" s="472"/>
      <c r="M346471" s="472"/>
    </row>
    <row r="346543" spans="12:13" x14ac:dyDescent="0.25">
      <c r="L346543" s="472"/>
      <c r="M346543" s="472"/>
    </row>
    <row r="346544" spans="12:13" x14ac:dyDescent="0.25">
      <c r="L346544" s="472"/>
      <c r="M346544" s="472"/>
    </row>
    <row r="346545" spans="12:13" x14ac:dyDescent="0.25">
      <c r="L346545" s="472"/>
      <c r="M346545" s="472"/>
    </row>
    <row r="346617" spans="12:13" x14ac:dyDescent="0.25">
      <c r="L346617" s="472"/>
      <c r="M346617" s="472"/>
    </row>
    <row r="346618" spans="12:13" x14ac:dyDescent="0.25">
      <c r="L346618" s="472"/>
      <c r="M346618" s="472"/>
    </row>
    <row r="346619" spans="12:13" x14ac:dyDescent="0.25">
      <c r="L346619" s="472"/>
      <c r="M346619" s="472"/>
    </row>
    <row r="346691" spans="12:13" x14ac:dyDescent="0.25">
      <c r="L346691" s="472"/>
      <c r="M346691" s="472"/>
    </row>
    <row r="346692" spans="12:13" x14ac:dyDescent="0.25">
      <c r="L346692" s="472"/>
      <c r="M346692" s="472"/>
    </row>
    <row r="346693" spans="12:13" x14ac:dyDescent="0.25">
      <c r="L346693" s="472"/>
      <c r="M346693" s="472"/>
    </row>
    <row r="346765" spans="12:13" x14ac:dyDescent="0.25">
      <c r="L346765" s="472"/>
      <c r="M346765" s="472"/>
    </row>
    <row r="346766" spans="12:13" x14ac:dyDescent="0.25">
      <c r="L346766" s="472"/>
      <c r="M346766" s="472"/>
    </row>
    <row r="346767" spans="12:13" x14ac:dyDescent="0.25">
      <c r="L346767" s="472"/>
      <c r="M346767" s="472"/>
    </row>
    <row r="346839" spans="12:13" x14ac:dyDescent="0.25">
      <c r="L346839" s="472"/>
      <c r="M346839" s="472"/>
    </row>
    <row r="346840" spans="12:13" x14ac:dyDescent="0.25">
      <c r="L346840" s="472"/>
      <c r="M346840" s="472"/>
    </row>
    <row r="346841" spans="12:13" x14ac:dyDescent="0.25">
      <c r="L346841" s="472"/>
      <c r="M346841" s="472"/>
    </row>
    <row r="346913" spans="12:13" x14ac:dyDescent="0.25">
      <c r="L346913" s="472"/>
      <c r="M346913" s="472"/>
    </row>
    <row r="346914" spans="12:13" x14ac:dyDescent="0.25">
      <c r="L346914" s="472"/>
      <c r="M346914" s="472"/>
    </row>
    <row r="346915" spans="12:13" x14ac:dyDescent="0.25">
      <c r="L346915" s="472"/>
      <c r="M346915" s="472"/>
    </row>
    <row r="346987" spans="12:13" x14ac:dyDescent="0.25">
      <c r="L346987" s="472"/>
      <c r="M346987" s="472"/>
    </row>
    <row r="346988" spans="12:13" x14ac:dyDescent="0.25">
      <c r="L346988" s="472"/>
      <c r="M346988" s="472"/>
    </row>
    <row r="346989" spans="12:13" x14ac:dyDescent="0.25">
      <c r="L346989" s="472"/>
      <c r="M346989" s="472"/>
    </row>
    <row r="347061" spans="12:13" x14ac:dyDescent="0.25">
      <c r="L347061" s="472"/>
      <c r="M347061" s="472"/>
    </row>
    <row r="347062" spans="12:13" x14ac:dyDescent="0.25">
      <c r="L347062" s="472"/>
      <c r="M347062" s="472"/>
    </row>
    <row r="347063" spans="12:13" x14ac:dyDescent="0.25">
      <c r="L347063" s="472"/>
      <c r="M347063" s="472"/>
    </row>
    <row r="347135" spans="12:13" x14ac:dyDescent="0.25">
      <c r="L347135" s="472"/>
      <c r="M347135" s="472"/>
    </row>
    <row r="347136" spans="12:13" x14ac:dyDescent="0.25">
      <c r="L347136" s="472"/>
      <c r="M347136" s="472"/>
    </row>
    <row r="347137" spans="12:13" x14ac:dyDescent="0.25">
      <c r="L347137" s="472"/>
      <c r="M347137" s="472"/>
    </row>
    <row r="347209" spans="12:13" x14ac:dyDescent="0.25">
      <c r="L347209" s="472"/>
      <c r="M347209" s="472"/>
    </row>
    <row r="347210" spans="12:13" x14ac:dyDescent="0.25">
      <c r="L347210" s="472"/>
      <c r="M347210" s="472"/>
    </row>
    <row r="347211" spans="12:13" x14ac:dyDescent="0.25">
      <c r="L347211" s="472"/>
      <c r="M347211" s="472"/>
    </row>
    <row r="347283" spans="12:13" x14ac:dyDescent="0.25">
      <c r="L347283" s="472"/>
      <c r="M347283" s="472"/>
    </row>
    <row r="347284" spans="12:13" x14ac:dyDescent="0.25">
      <c r="L347284" s="472"/>
      <c r="M347284" s="472"/>
    </row>
    <row r="347285" spans="12:13" x14ac:dyDescent="0.25">
      <c r="L347285" s="472"/>
      <c r="M347285" s="472"/>
    </row>
    <row r="347357" spans="12:13" x14ac:dyDescent="0.25">
      <c r="L347357" s="472"/>
      <c r="M347357" s="472"/>
    </row>
    <row r="347358" spans="12:13" x14ac:dyDescent="0.25">
      <c r="L347358" s="472"/>
      <c r="M347358" s="472"/>
    </row>
    <row r="347359" spans="12:13" x14ac:dyDescent="0.25">
      <c r="L347359" s="472"/>
      <c r="M347359" s="472"/>
    </row>
    <row r="347431" spans="12:13" x14ac:dyDescent="0.25">
      <c r="L347431" s="472"/>
      <c r="M347431" s="472"/>
    </row>
    <row r="347432" spans="12:13" x14ac:dyDescent="0.25">
      <c r="L347432" s="472"/>
      <c r="M347432" s="472"/>
    </row>
    <row r="347433" spans="12:13" x14ac:dyDescent="0.25">
      <c r="L347433" s="472"/>
      <c r="M347433" s="472"/>
    </row>
    <row r="347505" spans="12:13" x14ac:dyDescent="0.25">
      <c r="L347505" s="472"/>
      <c r="M347505" s="472"/>
    </row>
    <row r="347506" spans="12:13" x14ac:dyDescent="0.25">
      <c r="L347506" s="472"/>
      <c r="M347506" s="472"/>
    </row>
    <row r="347507" spans="12:13" x14ac:dyDescent="0.25">
      <c r="L347507" s="472"/>
      <c r="M347507" s="472"/>
    </row>
    <row r="347579" spans="12:13" x14ac:dyDescent="0.25">
      <c r="L347579" s="472"/>
      <c r="M347579" s="472"/>
    </row>
    <row r="347580" spans="12:13" x14ac:dyDescent="0.25">
      <c r="L347580" s="472"/>
      <c r="M347580" s="472"/>
    </row>
    <row r="347581" spans="12:13" x14ac:dyDescent="0.25">
      <c r="L347581" s="472"/>
      <c r="M347581" s="472"/>
    </row>
    <row r="347653" spans="12:13" x14ac:dyDescent="0.25">
      <c r="L347653" s="472"/>
      <c r="M347653" s="472"/>
    </row>
    <row r="347654" spans="12:13" x14ac:dyDescent="0.25">
      <c r="L347654" s="472"/>
      <c r="M347654" s="472"/>
    </row>
    <row r="347655" spans="12:13" x14ac:dyDescent="0.25">
      <c r="L347655" s="472"/>
      <c r="M347655" s="472"/>
    </row>
    <row r="347727" spans="12:13" x14ac:dyDescent="0.25">
      <c r="L347727" s="472"/>
      <c r="M347727" s="472"/>
    </row>
    <row r="347728" spans="12:13" x14ac:dyDescent="0.25">
      <c r="L347728" s="472"/>
      <c r="M347728" s="472"/>
    </row>
    <row r="347729" spans="12:13" x14ac:dyDescent="0.25">
      <c r="L347729" s="472"/>
      <c r="M347729" s="472"/>
    </row>
    <row r="347801" spans="12:13" x14ac:dyDescent="0.25">
      <c r="L347801" s="472"/>
      <c r="M347801" s="472"/>
    </row>
    <row r="347802" spans="12:13" x14ac:dyDescent="0.25">
      <c r="L347802" s="472"/>
      <c r="M347802" s="472"/>
    </row>
    <row r="347803" spans="12:13" x14ac:dyDescent="0.25">
      <c r="L347803" s="472"/>
      <c r="M347803" s="472"/>
    </row>
    <row r="347875" spans="12:13" x14ac:dyDescent="0.25">
      <c r="L347875" s="472"/>
      <c r="M347875" s="472"/>
    </row>
    <row r="347876" spans="12:13" x14ac:dyDescent="0.25">
      <c r="L347876" s="472"/>
      <c r="M347876" s="472"/>
    </row>
    <row r="347877" spans="12:13" x14ac:dyDescent="0.25">
      <c r="L347877" s="472"/>
      <c r="M347877" s="472"/>
    </row>
    <row r="347949" spans="12:13" x14ac:dyDescent="0.25">
      <c r="L347949" s="472"/>
      <c r="M347949" s="472"/>
    </row>
    <row r="347950" spans="12:13" x14ac:dyDescent="0.25">
      <c r="L347950" s="472"/>
      <c r="M347950" s="472"/>
    </row>
    <row r="347951" spans="12:13" x14ac:dyDescent="0.25">
      <c r="L347951" s="472"/>
      <c r="M347951" s="472"/>
    </row>
    <row r="348023" spans="12:13" x14ac:dyDescent="0.25">
      <c r="L348023" s="472"/>
      <c r="M348023" s="472"/>
    </row>
    <row r="348024" spans="12:13" x14ac:dyDescent="0.25">
      <c r="L348024" s="472"/>
      <c r="M348024" s="472"/>
    </row>
    <row r="348025" spans="12:13" x14ac:dyDescent="0.25">
      <c r="L348025" s="472"/>
      <c r="M348025" s="472"/>
    </row>
    <row r="348097" spans="12:13" x14ac:dyDescent="0.25">
      <c r="L348097" s="472"/>
      <c r="M348097" s="472"/>
    </row>
    <row r="348098" spans="12:13" x14ac:dyDescent="0.25">
      <c r="L348098" s="472"/>
      <c r="M348098" s="472"/>
    </row>
    <row r="348099" spans="12:13" x14ac:dyDescent="0.25">
      <c r="L348099" s="472"/>
      <c r="M348099" s="472"/>
    </row>
    <row r="348171" spans="12:13" x14ac:dyDescent="0.25">
      <c r="L348171" s="472"/>
      <c r="M348171" s="472"/>
    </row>
    <row r="348172" spans="12:13" x14ac:dyDescent="0.25">
      <c r="L348172" s="472"/>
      <c r="M348172" s="472"/>
    </row>
    <row r="348173" spans="12:13" x14ac:dyDescent="0.25">
      <c r="L348173" s="472"/>
      <c r="M348173" s="472"/>
    </row>
    <row r="348245" spans="12:13" x14ac:dyDescent="0.25">
      <c r="L348245" s="472"/>
      <c r="M348245" s="472"/>
    </row>
    <row r="348246" spans="12:13" x14ac:dyDescent="0.25">
      <c r="L348246" s="472"/>
      <c r="M348246" s="472"/>
    </row>
    <row r="348247" spans="12:13" x14ac:dyDescent="0.25">
      <c r="L348247" s="472"/>
      <c r="M348247" s="472"/>
    </row>
    <row r="348319" spans="12:13" x14ac:dyDescent="0.25">
      <c r="L348319" s="472"/>
      <c r="M348319" s="472"/>
    </row>
    <row r="348320" spans="12:13" x14ac:dyDescent="0.25">
      <c r="L348320" s="472"/>
      <c r="M348320" s="472"/>
    </row>
    <row r="348321" spans="12:13" x14ac:dyDescent="0.25">
      <c r="L348321" s="472"/>
      <c r="M348321" s="472"/>
    </row>
    <row r="348393" spans="12:13" x14ac:dyDescent="0.25">
      <c r="L348393" s="472"/>
      <c r="M348393" s="472"/>
    </row>
    <row r="348394" spans="12:13" x14ac:dyDescent="0.25">
      <c r="L348394" s="472"/>
      <c r="M348394" s="472"/>
    </row>
    <row r="348395" spans="12:13" x14ac:dyDescent="0.25">
      <c r="L348395" s="472"/>
      <c r="M348395" s="472"/>
    </row>
    <row r="348467" spans="12:13" x14ac:dyDescent="0.25">
      <c r="L348467" s="472"/>
      <c r="M348467" s="472"/>
    </row>
    <row r="348468" spans="12:13" x14ac:dyDescent="0.25">
      <c r="L348468" s="472"/>
      <c r="M348468" s="472"/>
    </row>
    <row r="348469" spans="12:13" x14ac:dyDescent="0.25">
      <c r="L348469" s="472"/>
      <c r="M348469" s="472"/>
    </row>
    <row r="348541" spans="12:13" x14ac:dyDescent="0.25">
      <c r="L348541" s="472"/>
      <c r="M348541" s="472"/>
    </row>
    <row r="348542" spans="12:13" x14ac:dyDescent="0.25">
      <c r="L348542" s="472"/>
      <c r="M348542" s="472"/>
    </row>
    <row r="348543" spans="12:13" x14ac:dyDescent="0.25">
      <c r="L348543" s="472"/>
      <c r="M348543" s="472"/>
    </row>
    <row r="348615" spans="12:13" x14ac:dyDescent="0.25">
      <c r="L348615" s="472"/>
      <c r="M348615" s="472"/>
    </row>
    <row r="348616" spans="12:13" x14ac:dyDescent="0.25">
      <c r="L348616" s="472"/>
      <c r="M348616" s="472"/>
    </row>
    <row r="348617" spans="12:13" x14ac:dyDescent="0.25">
      <c r="L348617" s="472"/>
      <c r="M348617" s="472"/>
    </row>
    <row r="348689" spans="12:13" x14ac:dyDescent="0.25">
      <c r="L348689" s="472"/>
      <c r="M348689" s="472"/>
    </row>
    <row r="348690" spans="12:13" x14ac:dyDescent="0.25">
      <c r="L348690" s="472"/>
      <c r="M348690" s="472"/>
    </row>
    <row r="348691" spans="12:13" x14ac:dyDescent="0.25">
      <c r="L348691" s="472"/>
      <c r="M348691" s="472"/>
    </row>
    <row r="348763" spans="12:13" x14ac:dyDescent="0.25">
      <c r="L348763" s="472"/>
      <c r="M348763" s="472"/>
    </row>
    <row r="348764" spans="12:13" x14ac:dyDescent="0.25">
      <c r="L348764" s="472"/>
      <c r="M348764" s="472"/>
    </row>
    <row r="348765" spans="12:13" x14ac:dyDescent="0.25">
      <c r="L348765" s="472"/>
      <c r="M348765" s="472"/>
    </row>
    <row r="348837" spans="12:13" x14ac:dyDescent="0.25">
      <c r="L348837" s="472"/>
      <c r="M348837" s="472"/>
    </row>
    <row r="348838" spans="12:13" x14ac:dyDescent="0.25">
      <c r="L348838" s="472"/>
      <c r="M348838" s="472"/>
    </row>
    <row r="348839" spans="12:13" x14ac:dyDescent="0.25">
      <c r="L348839" s="472"/>
      <c r="M348839" s="472"/>
    </row>
    <row r="348911" spans="12:13" x14ac:dyDescent="0.25">
      <c r="L348911" s="472"/>
      <c r="M348911" s="472"/>
    </row>
    <row r="348912" spans="12:13" x14ac:dyDescent="0.25">
      <c r="L348912" s="472"/>
      <c r="M348912" s="472"/>
    </row>
    <row r="348913" spans="12:13" x14ac:dyDescent="0.25">
      <c r="L348913" s="472"/>
      <c r="M348913" s="472"/>
    </row>
    <row r="348985" spans="12:13" x14ac:dyDescent="0.25">
      <c r="L348985" s="472"/>
      <c r="M348985" s="472"/>
    </row>
    <row r="348986" spans="12:13" x14ac:dyDescent="0.25">
      <c r="L348986" s="472"/>
      <c r="M348986" s="472"/>
    </row>
    <row r="348987" spans="12:13" x14ac:dyDescent="0.25">
      <c r="L348987" s="472"/>
      <c r="M348987" s="472"/>
    </row>
    <row r="349059" spans="12:13" x14ac:dyDescent="0.25">
      <c r="L349059" s="472"/>
      <c r="M349059" s="472"/>
    </row>
    <row r="349060" spans="12:13" x14ac:dyDescent="0.25">
      <c r="L349060" s="472"/>
      <c r="M349060" s="472"/>
    </row>
    <row r="349061" spans="12:13" x14ac:dyDescent="0.25">
      <c r="L349061" s="472"/>
      <c r="M349061" s="472"/>
    </row>
    <row r="349133" spans="12:13" x14ac:dyDescent="0.25">
      <c r="L349133" s="472"/>
      <c r="M349133" s="472"/>
    </row>
    <row r="349134" spans="12:13" x14ac:dyDescent="0.25">
      <c r="L349134" s="472"/>
      <c r="M349134" s="472"/>
    </row>
    <row r="349135" spans="12:13" x14ac:dyDescent="0.25">
      <c r="L349135" s="472"/>
      <c r="M349135" s="472"/>
    </row>
    <row r="349207" spans="12:13" x14ac:dyDescent="0.25">
      <c r="L349207" s="472"/>
      <c r="M349207" s="472"/>
    </row>
    <row r="349208" spans="12:13" x14ac:dyDescent="0.25">
      <c r="L349208" s="472"/>
      <c r="M349208" s="472"/>
    </row>
    <row r="349209" spans="12:13" x14ac:dyDescent="0.25">
      <c r="L349209" s="472"/>
      <c r="M349209" s="472"/>
    </row>
    <row r="349281" spans="12:13" x14ac:dyDescent="0.25">
      <c r="L349281" s="472"/>
      <c r="M349281" s="472"/>
    </row>
    <row r="349282" spans="12:13" x14ac:dyDescent="0.25">
      <c r="L349282" s="472"/>
      <c r="M349282" s="472"/>
    </row>
    <row r="349283" spans="12:13" x14ac:dyDescent="0.25">
      <c r="L349283" s="472"/>
      <c r="M349283" s="472"/>
    </row>
    <row r="349355" spans="12:13" x14ac:dyDescent="0.25">
      <c r="L349355" s="472"/>
      <c r="M349355" s="472"/>
    </row>
    <row r="349356" spans="12:13" x14ac:dyDescent="0.25">
      <c r="L349356" s="472"/>
      <c r="M349356" s="472"/>
    </row>
    <row r="349357" spans="12:13" x14ac:dyDescent="0.25">
      <c r="L349357" s="472"/>
      <c r="M349357" s="472"/>
    </row>
    <row r="349429" spans="12:13" x14ac:dyDescent="0.25">
      <c r="L349429" s="472"/>
      <c r="M349429" s="472"/>
    </row>
    <row r="349430" spans="12:13" x14ac:dyDescent="0.25">
      <c r="L349430" s="472"/>
      <c r="M349430" s="472"/>
    </row>
    <row r="349431" spans="12:13" x14ac:dyDescent="0.25">
      <c r="L349431" s="472"/>
      <c r="M349431" s="472"/>
    </row>
    <row r="349503" spans="12:13" x14ac:dyDescent="0.25">
      <c r="L349503" s="472"/>
      <c r="M349503" s="472"/>
    </row>
    <row r="349504" spans="12:13" x14ac:dyDescent="0.25">
      <c r="L349504" s="472"/>
      <c r="M349504" s="472"/>
    </row>
    <row r="349505" spans="12:13" x14ac:dyDescent="0.25">
      <c r="L349505" s="472"/>
      <c r="M349505" s="472"/>
    </row>
    <row r="349577" spans="12:13" x14ac:dyDescent="0.25">
      <c r="L349577" s="472"/>
      <c r="M349577" s="472"/>
    </row>
    <row r="349578" spans="12:13" x14ac:dyDescent="0.25">
      <c r="L349578" s="472"/>
      <c r="M349578" s="472"/>
    </row>
    <row r="349579" spans="12:13" x14ac:dyDescent="0.25">
      <c r="L349579" s="472"/>
      <c r="M349579" s="472"/>
    </row>
    <row r="349651" spans="12:13" x14ac:dyDescent="0.25">
      <c r="L349651" s="472"/>
      <c r="M349651" s="472"/>
    </row>
    <row r="349652" spans="12:13" x14ac:dyDescent="0.25">
      <c r="L349652" s="472"/>
      <c r="M349652" s="472"/>
    </row>
    <row r="349653" spans="12:13" x14ac:dyDescent="0.25">
      <c r="L349653" s="472"/>
      <c r="M349653" s="472"/>
    </row>
    <row r="349725" spans="12:13" x14ac:dyDescent="0.25">
      <c r="L349725" s="472"/>
      <c r="M349725" s="472"/>
    </row>
    <row r="349726" spans="12:13" x14ac:dyDescent="0.25">
      <c r="L349726" s="472"/>
      <c r="M349726" s="472"/>
    </row>
    <row r="349727" spans="12:13" x14ac:dyDescent="0.25">
      <c r="L349727" s="472"/>
      <c r="M349727" s="472"/>
    </row>
    <row r="349799" spans="12:13" x14ac:dyDescent="0.25">
      <c r="L349799" s="472"/>
      <c r="M349799" s="472"/>
    </row>
    <row r="349800" spans="12:13" x14ac:dyDescent="0.25">
      <c r="L349800" s="472"/>
      <c r="M349800" s="472"/>
    </row>
    <row r="349801" spans="12:13" x14ac:dyDescent="0.25">
      <c r="L349801" s="472"/>
      <c r="M349801" s="472"/>
    </row>
    <row r="349873" spans="12:13" x14ac:dyDescent="0.25">
      <c r="L349873" s="472"/>
      <c r="M349873" s="472"/>
    </row>
    <row r="349874" spans="12:13" x14ac:dyDescent="0.25">
      <c r="L349874" s="472"/>
      <c r="M349874" s="472"/>
    </row>
    <row r="349875" spans="12:13" x14ac:dyDescent="0.25">
      <c r="L349875" s="472"/>
      <c r="M349875" s="472"/>
    </row>
    <row r="349947" spans="12:13" x14ac:dyDescent="0.25">
      <c r="L349947" s="472"/>
      <c r="M349947" s="472"/>
    </row>
    <row r="349948" spans="12:13" x14ac:dyDescent="0.25">
      <c r="L349948" s="472"/>
      <c r="M349948" s="472"/>
    </row>
    <row r="349949" spans="12:13" x14ac:dyDescent="0.25">
      <c r="L349949" s="472"/>
      <c r="M349949" s="472"/>
    </row>
    <row r="350021" spans="12:13" x14ac:dyDescent="0.25">
      <c r="L350021" s="472"/>
      <c r="M350021" s="472"/>
    </row>
    <row r="350022" spans="12:13" x14ac:dyDescent="0.25">
      <c r="L350022" s="472"/>
      <c r="M350022" s="472"/>
    </row>
    <row r="350023" spans="12:13" x14ac:dyDescent="0.25">
      <c r="L350023" s="472"/>
      <c r="M350023" s="472"/>
    </row>
    <row r="350095" spans="12:13" x14ac:dyDescent="0.25">
      <c r="L350095" s="472"/>
      <c r="M350095" s="472"/>
    </row>
    <row r="350096" spans="12:13" x14ac:dyDescent="0.25">
      <c r="L350096" s="472"/>
      <c r="M350096" s="472"/>
    </row>
    <row r="350097" spans="12:13" x14ac:dyDescent="0.25">
      <c r="L350097" s="472"/>
      <c r="M350097" s="472"/>
    </row>
    <row r="350169" spans="12:13" x14ac:dyDescent="0.25">
      <c r="L350169" s="472"/>
      <c r="M350169" s="472"/>
    </row>
    <row r="350170" spans="12:13" x14ac:dyDescent="0.25">
      <c r="L350170" s="472"/>
      <c r="M350170" s="472"/>
    </row>
    <row r="350171" spans="12:13" x14ac:dyDescent="0.25">
      <c r="L350171" s="472"/>
      <c r="M350171" s="472"/>
    </row>
    <row r="350243" spans="12:13" x14ac:dyDescent="0.25">
      <c r="L350243" s="472"/>
      <c r="M350243" s="472"/>
    </row>
    <row r="350244" spans="12:13" x14ac:dyDescent="0.25">
      <c r="L350244" s="472"/>
      <c r="M350244" s="472"/>
    </row>
    <row r="350245" spans="12:13" x14ac:dyDescent="0.25">
      <c r="L350245" s="472"/>
      <c r="M350245" s="472"/>
    </row>
    <row r="350317" spans="12:13" x14ac:dyDescent="0.25">
      <c r="L350317" s="472"/>
      <c r="M350317" s="472"/>
    </row>
    <row r="350318" spans="12:13" x14ac:dyDescent="0.25">
      <c r="L350318" s="472"/>
      <c r="M350318" s="472"/>
    </row>
    <row r="350319" spans="12:13" x14ac:dyDescent="0.25">
      <c r="L350319" s="472"/>
      <c r="M350319" s="472"/>
    </row>
    <row r="350391" spans="12:13" x14ac:dyDescent="0.25">
      <c r="L350391" s="472"/>
      <c r="M350391" s="472"/>
    </row>
    <row r="350392" spans="12:13" x14ac:dyDescent="0.25">
      <c r="L350392" s="472"/>
      <c r="M350392" s="472"/>
    </row>
    <row r="350393" spans="12:13" x14ac:dyDescent="0.25">
      <c r="L350393" s="472"/>
      <c r="M350393" s="472"/>
    </row>
    <row r="350465" spans="12:13" x14ac:dyDescent="0.25">
      <c r="L350465" s="472"/>
      <c r="M350465" s="472"/>
    </row>
    <row r="350466" spans="12:13" x14ac:dyDescent="0.25">
      <c r="L350466" s="472"/>
      <c r="M350466" s="472"/>
    </row>
    <row r="350467" spans="12:13" x14ac:dyDescent="0.25">
      <c r="L350467" s="472"/>
      <c r="M350467" s="472"/>
    </row>
    <row r="350539" spans="12:13" x14ac:dyDescent="0.25">
      <c r="L350539" s="472"/>
      <c r="M350539" s="472"/>
    </row>
    <row r="350540" spans="12:13" x14ac:dyDescent="0.25">
      <c r="L350540" s="472"/>
      <c r="M350540" s="472"/>
    </row>
    <row r="350541" spans="12:13" x14ac:dyDescent="0.25">
      <c r="L350541" s="472"/>
      <c r="M350541" s="472"/>
    </row>
    <row r="350613" spans="12:13" x14ac:dyDescent="0.25">
      <c r="L350613" s="472"/>
      <c r="M350613" s="472"/>
    </row>
    <row r="350614" spans="12:13" x14ac:dyDescent="0.25">
      <c r="L350614" s="472"/>
      <c r="M350614" s="472"/>
    </row>
    <row r="350615" spans="12:13" x14ac:dyDescent="0.25">
      <c r="L350615" s="472"/>
      <c r="M350615" s="472"/>
    </row>
    <row r="350687" spans="12:13" x14ac:dyDescent="0.25">
      <c r="L350687" s="472"/>
      <c r="M350687" s="472"/>
    </row>
    <row r="350688" spans="12:13" x14ac:dyDescent="0.25">
      <c r="L350688" s="472"/>
      <c r="M350688" s="472"/>
    </row>
    <row r="350689" spans="12:13" x14ac:dyDescent="0.25">
      <c r="L350689" s="472"/>
      <c r="M350689" s="472"/>
    </row>
    <row r="350761" spans="12:13" x14ac:dyDescent="0.25">
      <c r="L350761" s="472"/>
      <c r="M350761" s="472"/>
    </row>
    <row r="350762" spans="12:13" x14ac:dyDescent="0.25">
      <c r="L350762" s="472"/>
      <c r="M350762" s="472"/>
    </row>
    <row r="350763" spans="12:13" x14ac:dyDescent="0.25">
      <c r="L350763" s="472"/>
      <c r="M350763" s="472"/>
    </row>
    <row r="350835" spans="12:13" x14ac:dyDescent="0.25">
      <c r="L350835" s="472"/>
      <c r="M350835" s="472"/>
    </row>
    <row r="350836" spans="12:13" x14ac:dyDescent="0.25">
      <c r="L350836" s="472"/>
      <c r="M350836" s="472"/>
    </row>
    <row r="350837" spans="12:13" x14ac:dyDescent="0.25">
      <c r="L350837" s="472"/>
      <c r="M350837" s="472"/>
    </row>
    <row r="350909" spans="12:13" x14ac:dyDescent="0.25">
      <c r="L350909" s="472"/>
      <c r="M350909" s="472"/>
    </row>
    <row r="350910" spans="12:13" x14ac:dyDescent="0.25">
      <c r="L350910" s="472"/>
      <c r="M350910" s="472"/>
    </row>
    <row r="350911" spans="12:13" x14ac:dyDescent="0.25">
      <c r="L350911" s="472"/>
      <c r="M350911" s="472"/>
    </row>
    <row r="350983" spans="12:13" x14ac:dyDescent="0.25">
      <c r="L350983" s="472"/>
      <c r="M350983" s="472"/>
    </row>
    <row r="350984" spans="12:13" x14ac:dyDescent="0.25">
      <c r="L350984" s="472"/>
      <c r="M350984" s="472"/>
    </row>
    <row r="350985" spans="12:13" x14ac:dyDescent="0.25">
      <c r="L350985" s="472"/>
      <c r="M350985" s="472"/>
    </row>
    <row r="351057" spans="12:13" x14ac:dyDescent="0.25">
      <c r="L351057" s="472"/>
      <c r="M351057" s="472"/>
    </row>
    <row r="351058" spans="12:13" x14ac:dyDescent="0.25">
      <c r="L351058" s="472"/>
      <c r="M351058" s="472"/>
    </row>
    <row r="351059" spans="12:13" x14ac:dyDescent="0.25">
      <c r="L351059" s="472"/>
      <c r="M351059" s="472"/>
    </row>
    <row r="351131" spans="12:13" x14ac:dyDescent="0.25">
      <c r="L351131" s="472"/>
      <c r="M351131" s="472"/>
    </row>
    <row r="351132" spans="12:13" x14ac:dyDescent="0.25">
      <c r="L351132" s="472"/>
      <c r="M351132" s="472"/>
    </row>
    <row r="351133" spans="12:13" x14ac:dyDescent="0.25">
      <c r="L351133" s="472"/>
      <c r="M351133" s="472"/>
    </row>
    <row r="351205" spans="12:13" x14ac:dyDescent="0.25">
      <c r="L351205" s="472"/>
      <c r="M351205" s="472"/>
    </row>
    <row r="351206" spans="12:13" x14ac:dyDescent="0.25">
      <c r="L351206" s="472"/>
      <c r="M351206" s="472"/>
    </row>
    <row r="351207" spans="12:13" x14ac:dyDescent="0.25">
      <c r="L351207" s="472"/>
      <c r="M351207" s="472"/>
    </row>
    <row r="351279" spans="12:13" x14ac:dyDescent="0.25">
      <c r="L351279" s="472"/>
      <c r="M351279" s="472"/>
    </row>
    <row r="351280" spans="12:13" x14ac:dyDescent="0.25">
      <c r="L351280" s="472"/>
      <c r="M351280" s="472"/>
    </row>
    <row r="351281" spans="12:13" x14ac:dyDescent="0.25">
      <c r="L351281" s="472"/>
      <c r="M351281" s="472"/>
    </row>
    <row r="351353" spans="12:13" x14ac:dyDescent="0.25">
      <c r="L351353" s="472"/>
      <c r="M351353" s="472"/>
    </row>
    <row r="351354" spans="12:13" x14ac:dyDescent="0.25">
      <c r="L351354" s="472"/>
      <c r="M351354" s="472"/>
    </row>
    <row r="351355" spans="12:13" x14ac:dyDescent="0.25">
      <c r="L351355" s="472"/>
      <c r="M351355" s="472"/>
    </row>
    <row r="351427" spans="12:13" x14ac:dyDescent="0.25">
      <c r="L351427" s="472"/>
      <c r="M351427" s="472"/>
    </row>
    <row r="351428" spans="12:13" x14ac:dyDescent="0.25">
      <c r="L351428" s="472"/>
      <c r="M351428" s="472"/>
    </row>
    <row r="351429" spans="12:13" x14ac:dyDescent="0.25">
      <c r="L351429" s="472"/>
      <c r="M351429" s="472"/>
    </row>
    <row r="351501" spans="12:13" x14ac:dyDescent="0.25">
      <c r="L351501" s="472"/>
      <c r="M351501" s="472"/>
    </row>
    <row r="351502" spans="12:13" x14ac:dyDescent="0.25">
      <c r="L351502" s="472"/>
      <c r="M351502" s="472"/>
    </row>
    <row r="351503" spans="12:13" x14ac:dyDescent="0.25">
      <c r="L351503" s="472"/>
      <c r="M351503" s="472"/>
    </row>
    <row r="351575" spans="12:13" x14ac:dyDescent="0.25">
      <c r="L351575" s="472"/>
      <c r="M351575" s="472"/>
    </row>
    <row r="351576" spans="12:13" x14ac:dyDescent="0.25">
      <c r="L351576" s="472"/>
      <c r="M351576" s="472"/>
    </row>
    <row r="351577" spans="12:13" x14ac:dyDescent="0.25">
      <c r="L351577" s="472"/>
      <c r="M351577" s="472"/>
    </row>
    <row r="351649" spans="12:13" x14ac:dyDescent="0.25">
      <c r="L351649" s="472"/>
      <c r="M351649" s="472"/>
    </row>
    <row r="351650" spans="12:13" x14ac:dyDescent="0.25">
      <c r="L351650" s="472"/>
      <c r="M351650" s="472"/>
    </row>
    <row r="351651" spans="12:13" x14ac:dyDescent="0.25">
      <c r="L351651" s="472"/>
      <c r="M351651" s="472"/>
    </row>
    <row r="351723" spans="12:13" x14ac:dyDescent="0.25">
      <c r="L351723" s="472"/>
      <c r="M351723" s="472"/>
    </row>
    <row r="351724" spans="12:13" x14ac:dyDescent="0.25">
      <c r="L351724" s="472"/>
      <c r="M351724" s="472"/>
    </row>
    <row r="351725" spans="12:13" x14ac:dyDescent="0.25">
      <c r="L351725" s="472"/>
      <c r="M351725" s="472"/>
    </row>
    <row r="351797" spans="12:13" x14ac:dyDescent="0.25">
      <c r="L351797" s="472"/>
      <c r="M351797" s="472"/>
    </row>
    <row r="351798" spans="12:13" x14ac:dyDescent="0.25">
      <c r="L351798" s="472"/>
      <c r="M351798" s="472"/>
    </row>
    <row r="351799" spans="12:13" x14ac:dyDescent="0.25">
      <c r="L351799" s="472"/>
      <c r="M351799" s="472"/>
    </row>
    <row r="351871" spans="12:13" x14ac:dyDescent="0.25">
      <c r="L351871" s="472"/>
      <c r="M351871" s="472"/>
    </row>
    <row r="351872" spans="12:13" x14ac:dyDescent="0.25">
      <c r="L351872" s="472"/>
      <c r="M351872" s="472"/>
    </row>
    <row r="351873" spans="12:13" x14ac:dyDescent="0.25">
      <c r="L351873" s="472"/>
      <c r="M351873" s="472"/>
    </row>
    <row r="351945" spans="12:13" x14ac:dyDescent="0.25">
      <c r="L351945" s="472"/>
      <c r="M351945" s="472"/>
    </row>
    <row r="351946" spans="12:13" x14ac:dyDescent="0.25">
      <c r="L351946" s="472"/>
      <c r="M351946" s="472"/>
    </row>
    <row r="351947" spans="12:13" x14ac:dyDescent="0.25">
      <c r="L351947" s="472"/>
      <c r="M351947" s="472"/>
    </row>
    <row r="352019" spans="12:13" x14ac:dyDescent="0.25">
      <c r="L352019" s="472"/>
      <c r="M352019" s="472"/>
    </row>
    <row r="352020" spans="12:13" x14ac:dyDescent="0.25">
      <c r="L352020" s="472"/>
      <c r="M352020" s="472"/>
    </row>
    <row r="352021" spans="12:13" x14ac:dyDescent="0.25">
      <c r="L352021" s="472"/>
      <c r="M352021" s="472"/>
    </row>
    <row r="352093" spans="12:13" x14ac:dyDescent="0.25">
      <c r="L352093" s="472"/>
      <c r="M352093" s="472"/>
    </row>
    <row r="352094" spans="12:13" x14ac:dyDescent="0.25">
      <c r="L352094" s="472"/>
      <c r="M352094" s="472"/>
    </row>
    <row r="352095" spans="12:13" x14ac:dyDescent="0.25">
      <c r="L352095" s="472"/>
      <c r="M352095" s="472"/>
    </row>
    <row r="352167" spans="12:13" x14ac:dyDescent="0.25">
      <c r="L352167" s="472"/>
      <c r="M352167" s="472"/>
    </row>
    <row r="352168" spans="12:13" x14ac:dyDescent="0.25">
      <c r="L352168" s="472"/>
      <c r="M352168" s="472"/>
    </row>
    <row r="352169" spans="12:13" x14ac:dyDescent="0.25">
      <c r="L352169" s="472"/>
      <c r="M352169" s="472"/>
    </row>
    <row r="352241" spans="12:13" x14ac:dyDescent="0.25">
      <c r="L352241" s="472"/>
      <c r="M352241" s="472"/>
    </row>
    <row r="352242" spans="12:13" x14ac:dyDescent="0.25">
      <c r="L352242" s="472"/>
      <c r="M352242" s="472"/>
    </row>
    <row r="352243" spans="12:13" x14ac:dyDescent="0.25">
      <c r="L352243" s="472"/>
      <c r="M352243" s="472"/>
    </row>
    <row r="352315" spans="12:13" x14ac:dyDescent="0.25">
      <c r="L352315" s="472"/>
      <c r="M352315" s="472"/>
    </row>
    <row r="352316" spans="12:13" x14ac:dyDescent="0.25">
      <c r="L352316" s="472"/>
      <c r="M352316" s="472"/>
    </row>
    <row r="352317" spans="12:13" x14ac:dyDescent="0.25">
      <c r="L352317" s="472"/>
      <c r="M352317" s="472"/>
    </row>
    <row r="352389" spans="12:13" x14ac:dyDescent="0.25">
      <c r="L352389" s="472"/>
      <c r="M352389" s="472"/>
    </row>
    <row r="352390" spans="12:13" x14ac:dyDescent="0.25">
      <c r="L352390" s="472"/>
      <c r="M352390" s="472"/>
    </row>
    <row r="352391" spans="12:13" x14ac:dyDescent="0.25">
      <c r="L352391" s="472"/>
      <c r="M352391" s="472"/>
    </row>
    <row r="352463" spans="12:13" x14ac:dyDescent="0.25">
      <c r="L352463" s="472"/>
      <c r="M352463" s="472"/>
    </row>
    <row r="352464" spans="12:13" x14ac:dyDescent="0.25">
      <c r="L352464" s="472"/>
      <c r="M352464" s="472"/>
    </row>
    <row r="352465" spans="12:13" x14ac:dyDescent="0.25">
      <c r="L352465" s="472"/>
      <c r="M352465" s="472"/>
    </row>
    <row r="352537" spans="12:13" x14ac:dyDescent="0.25">
      <c r="L352537" s="472"/>
      <c r="M352537" s="472"/>
    </row>
    <row r="352538" spans="12:13" x14ac:dyDescent="0.25">
      <c r="L352538" s="472"/>
      <c r="M352538" s="472"/>
    </row>
    <row r="352539" spans="12:13" x14ac:dyDescent="0.25">
      <c r="L352539" s="472"/>
      <c r="M352539" s="472"/>
    </row>
    <row r="352611" spans="12:13" x14ac:dyDescent="0.25">
      <c r="L352611" s="472"/>
      <c r="M352611" s="472"/>
    </row>
    <row r="352612" spans="12:13" x14ac:dyDescent="0.25">
      <c r="L352612" s="472"/>
      <c r="M352612" s="472"/>
    </row>
    <row r="352613" spans="12:13" x14ac:dyDescent="0.25">
      <c r="L352613" s="472"/>
      <c r="M352613" s="472"/>
    </row>
    <row r="352685" spans="12:13" x14ac:dyDescent="0.25">
      <c r="L352685" s="472"/>
      <c r="M352685" s="472"/>
    </row>
    <row r="352686" spans="12:13" x14ac:dyDescent="0.25">
      <c r="L352686" s="472"/>
      <c r="M352686" s="472"/>
    </row>
    <row r="352687" spans="12:13" x14ac:dyDescent="0.25">
      <c r="L352687" s="472"/>
      <c r="M352687" s="472"/>
    </row>
    <row r="352759" spans="12:13" x14ac:dyDescent="0.25">
      <c r="L352759" s="472"/>
      <c r="M352759" s="472"/>
    </row>
    <row r="352760" spans="12:13" x14ac:dyDescent="0.25">
      <c r="L352760" s="472"/>
      <c r="M352760" s="472"/>
    </row>
    <row r="352761" spans="12:13" x14ac:dyDescent="0.25">
      <c r="L352761" s="472"/>
      <c r="M352761" s="472"/>
    </row>
    <row r="352833" spans="12:13" x14ac:dyDescent="0.25">
      <c r="L352833" s="472"/>
      <c r="M352833" s="472"/>
    </row>
    <row r="352834" spans="12:13" x14ac:dyDescent="0.25">
      <c r="L352834" s="472"/>
      <c r="M352834" s="472"/>
    </row>
    <row r="352835" spans="12:13" x14ac:dyDescent="0.25">
      <c r="L352835" s="472"/>
      <c r="M352835" s="472"/>
    </row>
    <row r="352907" spans="12:13" x14ac:dyDescent="0.25">
      <c r="L352907" s="472"/>
      <c r="M352907" s="472"/>
    </row>
    <row r="352908" spans="12:13" x14ac:dyDescent="0.25">
      <c r="L352908" s="472"/>
      <c r="M352908" s="472"/>
    </row>
    <row r="352909" spans="12:13" x14ac:dyDescent="0.25">
      <c r="L352909" s="472"/>
      <c r="M352909" s="472"/>
    </row>
    <row r="352981" spans="12:13" x14ac:dyDescent="0.25">
      <c r="L352981" s="472"/>
      <c r="M352981" s="472"/>
    </row>
    <row r="352982" spans="12:13" x14ac:dyDescent="0.25">
      <c r="L352982" s="472"/>
      <c r="M352982" s="472"/>
    </row>
    <row r="352983" spans="12:13" x14ac:dyDescent="0.25">
      <c r="L352983" s="472"/>
      <c r="M352983" s="472"/>
    </row>
    <row r="353055" spans="12:13" x14ac:dyDescent="0.25">
      <c r="L353055" s="472"/>
      <c r="M353055" s="472"/>
    </row>
    <row r="353056" spans="12:13" x14ac:dyDescent="0.25">
      <c r="L353056" s="472"/>
      <c r="M353056" s="472"/>
    </row>
    <row r="353057" spans="12:13" x14ac:dyDescent="0.25">
      <c r="L353057" s="472"/>
      <c r="M353057" s="472"/>
    </row>
    <row r="353129" spans="12:13" x14ac:dyDescent="0.25">
      <c r="L353129" s="472"/>
      <c r="M353129" s="472"/>
    </row>
    <row r="353130" spans="12:13" x14ac:dyDescent="0.25">
      <c r="L353130" s="472"/>
      <c r="M353130" s="472"/>
    </row>
    <row r="353131" spans="12:13" x14ac:dyDescent="0.25">
      <c r="L353131" s="472"/>
      <c r="M353131" s="472"/>
    </row>
    <row r="353203" spans="12:13" x14ac:dyDescent="0.25">
      <c r="L353203" s="472"/>
      <c r="M353203" s="472"/>
    </row>
    <row r="353204" spans="12:13" x14ac:dyDescent="0.25">
      <c r="L353204" s="472"/>
      <c r="M353204" s="472"/>
    </row>
    <row r="353205" spans="12:13" x14ac:dyDescent="0.25">
      <c r="L353205" s="472"/>
      <c r="M353205" s="472"/>
    </row>
    <row r="353277" spans="12:13" x14ac:dyDescent="0.25">
      <c r="L353277" s="472"/>
      <c r="M353277" s="472"/>
    </row>
    <row r="353278" spans="12:13" x14ac:dyDescent="0.25">
      <c r="L353278" s="472"/>
      <c r="M353278" s="472"/>
    </row>
    <row r="353279" spans="12:13" x14ac:dyDescent="0.25">
      <c r="L353279" s="472"/>
      <c r="M353279" s="472"/>
    </row>
    <row r="353351" spans="12:13" x14ac:dyDescent="0.25">
      <c r="L353351" s="472"/>
      <c r="M353351" s="472"/>
    </row>
    <row r="353352" spans="12:13" x14ac:dyDescent="0.25">
      <c r="L353352" s="472"/>
      <c r="M353352" s="472"/>
    </row>
    <row r="353353" spans="12:13" x14ac:dyDescent="0.25">
      <c r="L353353" s="472"/>
      <c r="M353353" s="472"/>
    </row>
    <row r="353425" spans="12:13" x14ac:dyDescent="0.25">
      <c r="L353425" s="472"/>
      <c r="M353425" s="472"/>
    </row>
    <row r="353426" spans="12:13" x14ac:dyDescent="0.25">
      <c r="L353426" s="472"/>
      <c r="M353426" s="472"/>
    </row>
    <row r="353427" spans="12:13" x14ac:dyDescent="0.25">
      <c r="L353427" s="472"/>
      <c r="M353427" s="472"/>
    </row>
    <row r="353499" spans="12:13" x14ac:dyDescent="0.25">
      <c r="L353499" s="472"/>
      <c r="M353499" s="472"/>
    </row>
    <row r="353500" spans="12:13" x14ac:dyDescent="0.25">
      <c r="L353500" s="472"/>
      <c r="M353500" s="472"/>
    </row>
    <row r="353501" spans="12:13" x14ac:dyDescent="0.25">
      <c r="L353501" s="472"/>
      <c r="M353501" s="472"/>
    </row>
    <row r="353573" spans="12:13" x14ac:dyDescent="0.25">
      <c r="L353573" s="472"/>
      <c r="M353573" s="472"/>
    </row>
    <row r="353574" spans="12:13" x14ac:dyDescent="0.25">
      <c r="L353574" s="472"/>
      <c r="M353574" s="472"/>
    </row>
    <row r="353575" spans="12:13" x14ac:dyDescent="0.25">
      <c r="L353575" s="472"/>
      <c r="M353575" s="472"/>
    </row>
    <row r="353647" spans="12:13" x14ac:dyDescent="0.25">
      <c r="L353647" s="472"/>
      <c r="M353647" s="472"/>
    </row>
    <row r="353648" spans="12:13" x14ac:dyDescent="0.25">
      <c r="L353648" s="472"/>
      <c r="M353648" s="472"/>
    </row>
    <row r="353649" spans="12:13" x14ac:dyDescent="0.25">
      <c r="L353649" s="472"/>
      <c r="M353649" s="472"/>
    </row>
    <row r="353721" spans="12:13" x14ac:dyDescent="0.25">
      <c r="L353721" s="472"/>
      <c r="M353721" s="472"/>
    </row>
    <row r="353722" spans="12:13" x14ac:dyDescent="0.25">
      <c r="L353722" s="472"/>
      <c r="M353722" s="472"/>
    </row>
    <row r="353723" spans="12:13" x14ac:dyDescent="0.25">
      <c r="L353723" s="472"/>
      <c r="M353723" s="472"/>
    </row>
    <row r="353795" spans="12:13" x14ac:dyDescent="0.25">
      <c r="L353795" s="472"/>
      <c r="M353795" s="472"/>
    </row>
    <row r="353796" spans="12:13" x14ac:dyDescent="0.25">
      <c r="L353796" s="472"/>
      <c r="M353796" s="472"/>
    </row>
    <row r="353797" spans="12:13" x14ac:dyDescent="0.25">
      <c r="L353797" s="472"/>
      <c r="M353797" s="472"/>
    </row>
    <row r="353869" spans="12:13" x14ac:dyDescent="0.25">
      <c r="L353869" s="472"/>
      <c r="M353869" s="472"/>
    </row>
    <row r="353870" spans="12:13" x14ac:dyDescent="0.25">
      <c r="L353870" s="472"/>
      <c r="M353870" s="472"/>
    </row>
    <row r="353871" spans="12:13" x14ac:dyDescent="0.25">
      <c r="L353871" s="472"/>
      <c r="M353871" s="472"/>
    </row>
    <row r="353943" spans="12:13" x14ac:dyDescent="0.25">
      <c r="L353943" s="472"/>
      <c r="M353943" s="472"/>
    </row>
    <row r="353944" spans="12:13" x14ac:dyDescent="0.25">
      <c r="L353944" s="472"/>
      <c r="M353944" s="472"/>
    </row>
    <row r="353945" spans="12:13" x14ac:dyDescent="0.25">
      <c r="L353945" s="472"/>
      <c r="M353945" s="472"/>
    </row>
    <row r="354017" spans="12:13" x14ac:dyDescent="0.25">
      <c r="L354017" s="472"/>
      <c r="M354017" s="472"/>
    </row>
    <row r="354018" spans="12:13" x14ac:dyDescent="0.25">
      <c r="L354018" s="472"/>
      <c r="M354018" s="472"/>
    </row>
    <row r="354019" spans="12:13" x14ac:dyDescent="0.25">
      <c r="L354019" s="472"/>
      <c r="M354019" s="472"/>
    </row>
    <row r="354091" spans="12:13" x14ac:dyDescent="0.25">
      <c r="L354091" s="472"/>
      <c r="M354091" s="472"/>
    </row>
    <row r="354092" spans="12:13" x14ac:dyDescent="0.25">
      <c r="L354092" s="472"/>
      <c r="M354092" s="472"/>
    </row>
    <row r="354093" spans="12:13" x14ac:dyDescent="0.25">
      <c r="L354093" s="472"/>
      <c r="M354093" s="472"/>
    </row>
    <row r="354165" spans="12:13" x14ac:dyDescent="0.25">
      <c r="L354165" s="472"/>
      <c r="M354165" s="472"/>
    </row>
    <row r="354166" spans="12:13" x14ac:dyDescent="0.25">
      <c r="L354166" s="472"/>
      <c r="M354166" s="472"/>
    </row>
    <row r="354167" spans="12:13" x14ac:dyDescent="0.25">
      <c r="L354167" s="472"/>
      <c r="M354167" s="472"/>
    </row>
    <row r="354239" spans="12:13" x14ac:dyDescent="0.25">
      <c r="L354239" s="472"/>
      <c r="M354239" s="472"/>
    </row>
    <row r="354240" spans="12:13" x14ac:dyDescent="0.25">
      <c r="L354240" s="472"/>
      <c r="M354240" s="472"/>
    </row>
    <row r="354241" spans="12:13" x14ac:dyDescent="0.25">
      <c r="L354241" s="472"/>
      <c r="M354241" s="472"/>
    </row>
    <row r="354313" spans="12:13" x14ac:dyDescent="0.25">
      <c r="L354313" s="472"/>
      <c r="M354313" s="472"/>
    </row>
    <row r="354314" spans="12:13" x14ac:dyDescent="0.25">
      <c r="L354314" s="472"/>
      <c r="M354314" s="472"/>
    </row>
    <row r="354315" spans="12:13" x14ac:dyDescent="0.25">
      <c r="L354315" s="472"/>
      <c r="M354315" s="472"/>
    </row>
    <row r="354387" spans="12:13" x14ac:dyDescent="0.25">
      <c r="L354387" s="472"/>
      <c r="M354387" s="472"/>
    </row>
    <row r="354388" spans="12:13" x14ac:dyDescent="0.25">
      <c r="L354388" s="472"/>
      <c r="M354388" s="472"/>
    </row>
    <row r="354389" spans="12:13" x14ac:dyDescent="0.25">
      <c r="L354389" s="472"/>
      <c r="M354389" s="472"/>
    </row>
    <row r="354461" spans="12:13" x14ac:dyDescent="0.25">
      <c r="L354461" s="472"/>
      <c r="M354461" s="472"/>
    </row>
    <row r="354462" spans="12:13" x14ac:dyDescent="0.25">
      <c r="L354462" s="472"/>
      <c r="M354462" s="472"/>
    </row>
    <row r="354463" spans="12:13" x14ac:dyDescent="0.25">
      <c r="L354463" s="472"/>
      <c r="M354463" s="472"/>
    </row>
    <row r="354535" spans="12:13" x14ac:dyDescent="0.25">
      <c r="L354535" s="472"/>
      <c r="M354535" s="472"/>
    </row>
    <row r="354536" spans="12:13" x14ac:dyDescent="0.25">
      <c r="L354536" s="472"/>
      <c r="M354536" s="472"/>
    </row>
    <row r="354537" spans="12:13" x14ac:dyDescent="0.25">
      <c r="L354537" s="472"/>
      <c r="M354537" s="472"/>
    </row>
    <row r="354609" spans="12:13" x14ac:dyDescent="0.25">
      <c r="L354609" s="472"/>
      <c r="M354609" s="472"/>
    </row>
    <row r="354610" spans="12:13" x14ac:dyDescent="0.25">
      <c r="L354610" s="472"/>
      <c r="M354610" s="472"/>
    </row>
    <row r="354611" spans="12:13" x14ac:dyDescent="0.25">
      <c r="L354611" s="472"/>
      <c r="M354611" s="472"/>
    </row>
    <row r="354683" spans="12:13" x14ac:dyDescent="0.25">
      <c r="L354683" s="472"/>
      <c r="M354683" s="472"/>
    </row>
    <row r="354684" spans="12:13" x14ac:dyDescent="0.25">
      <c r="L354684" s="472"/>
      <c r="M354684" s="472"/>
    </row>
    <row r="354685" spans="12:13" x14ac:dyDescent="0.25">
      <c r="L354685" s="472"/>
      <c r="M354685" s="472"/>
    </row>
    <row r="354757" spans="12:13" x14ac:dyDescent="0.25">
      <c r="L354757" s="472"/>
      <c r="M354757" s="472"/>
    </row>
    <row r="354758" spans="12:13" x14ac:dyDescent="0.25">
      <c r="L354758" s="472"/>
      <c r="M354758" s="472"/>
    </row>
    <row r="354759" spans="12:13" x14ac:dyDescent="0.25">
      <c r="L354759" s="472"/>
      <c r="M354759" s="472"/>
    </row>
    <row r="354831" spans="12:13" x14ac:dyDescent="0.25">
      <c r="L354831" s="472"/>
      <c r="M354831" s="472"/>
    </row>
    <row r="354832" spans="12:13" x14ac:dyDescent="0.25">
      <c r="L354832" s="472"/>
      <c r="M354832" s="472"/>
    </row>
    <row r="354833" spans="12:13" x14ac:dyDescent="0.25">
      <c r="L354833" s="472"/>
      <c r="M354833" s="472"/>
    </row>
    <row r="354905" spans="12:13" x14ac:dyDescent="0.25">
      <c r="L354905" s="472"/>
      <c r="M354905" s="472"/>
    </row>
    <row r="354906" spans="12:13" x14ac:dyDescent="0.25">
      <c r="L354906" s="472"/>
      <c r="M354906" s="472"/>
    </row>
    <row r="354907" spans="12:13" x14ac:dyDescent="0.25">
      <c r="L354907" s="472"/>
      <c r="M354907" s="472"/>
    </row>
    <row r="354979" spans="12:13" x14ac:dyDescent="0.25">
      <c r="L354979" s="472"/>
      <c r="M354979" s="472"/>
    </row>
    <row r="354980" spans="12:13" x14ac:dyDescent="0.25">
      <c r="L354980" s="472"/>
      <c r="M354980" s="472"/>
    </row>
    <row r="354981" spans="12:13" x14ac:dyDescent="0.25">
      <c r="L354981" s="472"/>
      <c r="M354981" s="472"/>
    </row>
    <row r="355053" spans="12:13" x14ac:dyDescent="0.25">
      <c r="L355053" s="472"/>
      <c r="M355053" s="472"/>
    </row>
    <row r="355054" spans="12:13" x14ac:dyDescent="0.25">
      <c r="L355054" s="472"/>
      <c r="M355054" s="472"/>
    </row>
    <row r="355055" spans="12:13" x14ac:dyDescent="0.25">
      <c r="L355055" s="472"/>
      <c r="M355055" s="472"/>
    </row>
    <row r="355127" spans="12:13" x14ac:dyDescent="0.25">
      <c r="L355127" s="472"/>
      <c r="M355127" s="472"/>
    </row>
    <row r="355128" spans="12:13" x14ac:dyDescent="0.25">
      <c r="L355128" s="472"/>
      <c r="M355128" s="472"/>
    </row>
    <row r="355129" spans="12:13" x14ac:dyDescent="0.25">
      <c r="L355129" s="472"/>
      <c r="M355129" s="472"/>
    </row>
    <row r="355201" spans="12:13" x14ac:dyDescent="0.25">
      <c r="L355201" s="472"/>
      <c r="M355201" s="472"/>
    </row>
    <row r="355202" spans="12:13" x14ac:dyDescent="0.25">
      <c r="L355202" s="472"/>
      <c r="M355202" s="472"/>
    </row>
    <row r="355203" spans="12:13" x14ac:dyDescent="0.25">
      <c r="L355203" s="472"/>
      <c r="M355203" s="472"/>
    </row>
    <row r="355275" spans="12:13" x14ac:dyDescent="0.25">
      <c r="L355275" s="472"/>
      <c r="M355275" s="472"/>
    </row>
    <row r="355276" spans="12:13" x14ac:dyDescent="0.25">
      <c r="L355276" s="472"/>
      <c r="M355276" s="472"/>
    </row>
    <row r="355277" spans="12:13" x14ac:dyDescent="0.25">
      <c r="L355277" s="472"/>
      <c r="M355277" s="472"/>
    </row>
    <row r="355349" spans="12:13" x14ac:dyDescent="0.25">
      <c r="L355349" s="472"/>
      <c r="M355349" s="472"/>
    </row>
    <row r="355350" spans="12:13" x14ac:dyDescent="0.25">
      <c r="L355350" s="472"/>
      <c r="M355350" s="472"/>
    </row>
    <row r="355351" spans="12:13" x14ac:dyDescent="0.25">
      <c r="L355351" s="472"/>
      <c r="M355351" s="472"/>
    </row>
    <row r="355423" spans="12:13" x14ac:dyDescent="0.25">
      <c r="L355423" s="472"/>
      <c r="M355423" s="472"/>
    </row>
    <row r="355424" spans="12:13" x14ac:dyDescent="0.25">
      <c r="L355424" s="472"/>
      <c r="M355424" s="472"/>
    </row>
    <row r="355425" spans="12:13" x14ac:dyDescent="0.25">
      <c r="L355425" s="472"/>
      <c r="M355425" s="472"/>
    </row>
    <row r="355497" spans="12:13" x14ac:dyDescent="0.25">
      <c r="L355497" s="472"/>
      <c r="M355497" s="472"/>
    </row>
    <row r="355498" spans="12:13" x14ac:dyDescent="0.25">
      <c r="L355498" s="472"/>
      <c r="M355498" s="472"/>
    </row>
    <row r="355499" spans="12:13" x14ac:dyDescent="0.25">
      <c r="L355499" s="472"/>
      <c r="M355499" s="472"/>
    </row>
    <row r="355571" spans="12:13" x14ac:dyDescent="0.25">
      <c r="L355571" s="472"/>
      <c r="M355571" s="472"/>
    </row>
    <row r="355572" spans="12:13" x14ac:dyDescent="0.25">
      <c r="L355572" s="472"/>
      <c r="M355572" s="472"/>
    </row>
    <row r="355573" spans="12:13" x14ac:dyDescent="0.25">
      <c r="L355573" s="472"/>
      <c r="M355573" s="472"/>
    </row>
    <row r="355645" spans="12:13" x14ac:dyDescent="0.25">
      <c r="L355645" s="472"/>
      <c r="M355645" s="472"/>
    </row>
    <row r="355646" spans="12:13" x14ac:dyDescent="0.25">
      <c r="L355646" s="472"/>
      <c r="M355646" s="472"/>
    </row>
    <row r="355647" spans="12:13" x14ac:dyDescent="0.25">
      <c r="L355647" s="472"/>
      <c r="M355647" s="472"/>
    </row>
    <row r="355719" spans="12:13" x14ac:dyDescent="0.25">
      <c r="L355719" s="472"/>
      <c r="M355719" s="472"/>
    </row>
    <row r="355720" spans="12:13" x14ac:dyDescent="0.25">
      <c r="L355720" s="472"/>
      <c r="M355720" s="472"/>
    </row>
    <row r="355721" spans="12:13" x14ac:dyDescent="0.25">
      <c r="L355721" s="472"/>
      <c r="M355721" s="472"/>
    </row>
    <row r="355793" spans="12:13" x14ac:dyDescent="0.25">
      <c r="L355793" s="472"/>
      <c r="M355793" s="472"/>
    </row>
    <row r="355794" spans="12:13" x14ac:dyDescent="0.25">
      <c r="L355794" s="472"/>
      <c r="M355794" s="472"/>
    </row>
    <row r="355795" spans="12:13" x14ac:dyDescent="0.25">
      <c r="L355795" s="472"/>
      <c r="M355795" s="472"/>
    </row>
    <row r="355867" spans="12:13" x14ac:dyDescent="0.25">
      <c r="L355867" s="472"/>
      <c r="M355867" s="472"/>
    </row>
    <row r="355868" spans="12:13" x14ac:dyDescent="0.25">
      <c r="L355868" s="472"/>
      <c r="M355868" s="472"/>
    </row>
    <row r="355869" spans="12:13" x14ac:dyDescent="0.25">
      <c r="L355869" s="472"/>
      <c r="M355869" s="472"/>
    </row>
    <row r="355941" spans="12:13" x14ac:dyDescent="0.25">
      <c r="L355941" s="472"/>
      <c r="M355941" s="472"/>
    </row>
    <row r="355942" spans="12:13" x14ac:dyDescent="0.25">
      <c r="L355942" s="472"/>
      <c r="M355942" s="472"/>
    </row>
    <row r="355943" spans="12:13" x14ac:dyDescent="0.25">
      <c r="L355943" s="472"/>
      <c r="M355943" s="472"/>
    </row>
    <row r="356015" spans="12:13" x14ac:dyDescent="0.25">
      <c r="L356015" s="472"/>
      <c r="M356015" s="472"/>
    </row>
    <row r="356016" spans="12:13" x14ac:dyDescent="0.25">
      <c r="L356016" s="472"/>
      <c r="M356016" s="472"/>
    </row>
    <row r="356017" spans="12:13" x14ac:dyDescent="0.25">
      <c r="L356017" s="472"/>
      <c r="M356017" s="472"/>
    </row>
    <row r="356089" spans="12:13" x14ac:dyDescent="0.25">
      <c r="L356089" s="472"/>
      <c r="M356089" s="472"/>
    </row>
    <row r="356090" spans="12:13" x14ac:dyDescent="0.25">
      <c r="L356090" s="472"/>
      <c r="M356090" s="472"/>
    </row>
    <row r="356091" spans="12:13" x14ac:dyDescent="0.25">
      <c r="L356091" s="472"/>
      <c r="M356091" s="472"/>
    </row>
    <row r="356163" spans="12:13" x14ac:dyDescent="0.25">
      <c r="L356163" s="472"/>
      <c r="M356163" s="472"/>
    </row>
    <row r="356164" spans="12:13" x14ac:dyDescent="0.25">
      <c r="L356164" s="472"/>
      <c r="M356164" s="472"/>
    </row>
    <row r="356165" spans="12:13" x14ac:dyDescent="0.25">
      <c r="L356165" s="472"/>
      <c r="M356165" s="472"/>
    </row>
    <row r="356237" spans="12:13" x14ac:dyDescent="0.25">
      <c r="L356237" s="472"/>
      <c r="M356237" s="472"/>
    </row>
    <row r="356238" spans="12:13" x14ac:dyDescent="0.25">
      <c r="L356238" s="472"/>
      <c r="M356238" s="472"/>
    </row>
    <row r="356239" spans="12:13" x14ac:dyDescent="0.25">
      <c r="L356239" s="472"/>
      <c r="M356239" s="472"/>
    </row>
    <row r="356311" spans="12:13" x14ac:dyDescent="0.25">
      <c r="L356311" s="472"/>
      <c r="M356311" s="472"/>
    </row>
    <row r="356312" spans="12:13" x14ac:dyDescent="0.25">
      <c r="L356312" s="472"/>
      <c r="M356312" s="472"/>
    </row>
    <row r="356313" spans="12:13" x14ac:dyDescent="0.25">
      <c r="L356313" s="472"/>
      <c r="M356313" s="472"/>
    </row>
    <row r="356385" spans="12:13" x14ac:dyDescent="0.25">
      <c r="L356385" s="472"/>
      <c r="M356385" s="472"/>
    </row>
    <row r="356386" spans="12:13" x14ac:dyDescent="0.25">
      <c r="L356386" s="472"/>
      <c r="M356386" s="472"/>
    </row>
    <row r="356387" spans="12:13" x14ac:dyDescent="0.25">
      <c r="L356387" s="472"/>
      <c r="M356387" s="472"/>
    </row>
    <row r="356459" spans="12:13" x14ac:dyDescent="0.25">
      <c r="L356459" s="472"/>
      <c r="M356459" s="472"/>
    </row>
    <row r="356460" spans="12:13" x14ac:dyDescent="0.25">
      <c r="L356460" s="472"/>
      <c r="M356460" s="472"/>
    </row>
    <row r="356461" spans="12:13" x14ac:dyDescent="0.25">
      <c r="L356461" s="472"/>
      <c r="M356461" s="472"/>
    </row>
    <row r="356533" spans="12:13" x14ac:dyDescent="0.25">
      <c r="L356533" s="472"/>
      <c r="M356533" s="472"/>
    </row>
    <row r="356534" spans="12:13" x14ac:dyDescent="0.25">
      <c r="L356534" s="472"/>
      <c r="M356534" s="472"/>
    </row>
    <row r="356535" spans="12:13" x14ac:dyDescent="0.25">
      <c r="L356535" s="472"/>
      <c r="M356535" s="472"/>
    </row>
    <row r="356607" spans="12:13" x14ac:dyDescent="0.25">
      <c r="L356607" s="472"/>
      <c r="M356607" s="472"/>
    </row>
    <row r="356608" spans="12:13" x14ac:dyDescent="0.25">
      <c r="L356608" s="472"/>
      <c r="M356608" s="472"/>
    </row>
    <row r="356609" spans="12:13" x14ac:dyDescent="0.25">
      <c r="L356609" s="472"/>
      <c r="M356609" s="472"/>
    </row>
    <row r="356681" spans="12:13" x14ac:dyDescent="0.25">
      <c r="L356681" s="472"/>
      <c r="M356681" s="472"/>
    </row>
    <row r="356682" spans="12:13" x14ac:dyDescent="0.25">
      <c r="L356682" s="472"/>
      <c r="M356682" s="472"/>
    </row>
    <row r="356683" spans="12:13" x14ac:dyDescent="0.25">
      <c r="L356683" s="472"/>
      <c r="M356683" s="472"/>
    </row>
    <row r="356755" spans="12:13" x14ac:dyDescent="0.25">
      <c r="L356755" s="472"/>
      <c r="M356755" s="472"/>
    </row>
    <row r="356756" spans="12:13" x14ac:dyDescent="0.25">
      <c r="L356756" s="472"/>
      <c r="M356756" s="472"/>
    </row>
    <row r="356757" spans="12:13" x14ac:dyDescent="0.25">
      <c r="L356757" s="472"/>
      <c r="M356757" s="472"/>
    </row>
    <row r="356829" spans="12:13" x14ac:dyDescent="0.25">
      <c r="L356829" s="472"/>
      <c r="M356829" s="472"/>
    </row>
    <row r="356830" spans="12:13" x14ac:dyDescent="0.25">
      <c r="L356830" s="472"/>
      <c r="M356830" s="472"/>
    </row>
    <row r="356831" spans="12:13" x14ac:dyDescent="0.25">
      <c r="L356831" s="472"/>
      <c r="M356831" s="472"/>
    </row>
    <row r="356903" spans="12:13" x14ac:dyDescent="0.25">
      <c r="L356903" s="472"/>
      <c r="M356903" s="472"/>
    </row>
    <row r="356904" spans="12:13" x14ac:dyDescent="0.25">
      <c r="L356904" s="472"/>
      <c r="M356904" s="472"/>
    </row>
    <row r="356905" spans="12:13" x14ac:dyDescent="0.25">
      <c r="L356905" s="472"/>
      <c r="M356905" s="472"/>
    </row>
    <row r="356977" spans="12:13" x14ac:dyDescent="0.25">
      <c r="L356977" s="472"/>
      <c r="M356977" s="472"/>
    </row>
    <row r="356978" spans="12:13" x14ac:dyDescent="0.25">
      <c r="L356978" s="472"/>
      <c r="M356978" s="472"/>
    </row>
    <row r="356979" spans="12:13" x14ac:dyDescent="0.25">
      <c r="L356979" s="472"/>
      <c r="M356979" s="472"/>
    </row>
    <row r="357051" spans="12:13" x14ac:dyDescent="0.25">
      <c r="L357051" s="472"/>
      <c r="M357051" s="472"/>
    </row>
    <row r="357052" spans="12:13" x14ac:dyDescent="0.25">
      <c r="L357052" s="472"/>
      <c r="M357052" s="472"/>
    </row>
    <row r="357053" spans="12:13" x14ac:dyDescent="0.25">
      <c r="L357053" s="472"/>
      <c r="M357053" s="472"/>
    </row>
    <row r="357125" spans="12:13" x14ac:dyDescent="0.25">
      <c r="L357125" s="472"/>
      <c r="M357125" s="472"/>
    </row>
    <row r="357126" spans="12:13" x14ac:dyDescent="0.25">
      <c r="L357126" s="472"/>
      <c r="M357126" s="472"/>
    </row>
    <row r="357127" spans="12:13" x14ac:dyDescent="0.25">
      <c r="L357127" s="472"/>
      <c r="M357127" s="472"/>
    </row>
    <row r="357199" spans="12:13" x14ac:dyDescent="0.25">
      <c r="L357199" s="472"/>
      <c r="M357199" s="472"/>
    </row>
    <row r="357200" spans="12:13" x14ac:dyDescent="0.25">
      <c r="L357200" s="472"/>
      <c r="M357200" s="472"/>
    </row>
    <row r="357201" spans="12:13" x14ac:dyDescent="0.25">
      <c r="L357201" s="472"/>
      <c r="M357201" s="472"/>
    </row>
    <row r="357273" spans="12:13" x14ac:dyDescent="0.25">
      <c r="L357273" s="472"/>
      <c r="M357273" s="472"/>
    </row>
    <row r="357274" spans="12:13" x14ac:dyDescent="0.25">
      <c r="L357274" s="472"/>
      <c r="M357274" s="472"/>
    </row>
    <row r="357275" spans="12:13" x14ac:dyDescent="0.25">
      <c r="L357275" s="472"/>
      <c r="M357275" s="472"/>
    </row>
    <row r="357347" spans="12:13" x14ac:dyDescent="0.25">
      <c r="L357347" s="472"/>
      <c r="M357347" s="472"/>
    </row>
    <row r="357348" spans="12:13" x14ac:dyDescent="0.25">
      <c r="L357348" s="472"/>
      <c r="M357348" s="472"/>
    </row>
    <row r="357349" spans="12:13" x14ac:dyDescent="0.25">
      <c r="L357349" s="472"/>
      <c r="M357349" s="472"/>
    </row>
    <row r="357421" spans="12:13" x14ac:dyDescent="0.25">
      <c r="L357421" s="472"/>
      <c r="M357421" s="472"/>
    </row>
    <row r="357422" spans="12:13" x14ac:dyDescent="0.25">
      <c r="L357422" s="472"/>
      <c r="M357422" s="472"/>
    </row>
    <row r="357423" spans="12:13" x14ac:dyDescent="0.25">
      <c r="L357423" s="472"/>
      <c r="M357423" s="472"/>
    </row>
    <row r="357495" spans="12:13" x14ac:dyDescent="0.25">
      <c r="L357495" s="472"/>
      <c r="M357495" s="472"/>
    </row>
    <row r="357496" spans="12:13" x14ac:dyDescent="0.25">
      <c r="L357496" s="472"/>
      <c r="M357496" s="472"/>
    </row>
    <row r="357497" spans="12:13" x14ac:dyDescent="0.25">
      <c r="L357497" s="472"/>
      <c r="M357497" s="472"/>
    </row>
    <row r="357569" spans="12:13" x14ac:dyDescent="0.25">
      <c r="L357569" s="472"/>
      <c r="M357569" s="472"/>
    </row>
    <row r="357570" spans="12:13" x14ac:dyDescent="0.25">
      <c r="L357570" s="472"/>
      <c r="M357570" s="472"/>
    </row>
    <row r="357571" spans="12:13" x14ac:dyDescent="0.25">
      <c r="L357571" s="472"/>
      <c r="M357571" s="472"/>
    </row>
    <row r="357643" spans="12:13" x14ac:dyDescent="0.25">
      <c r="L357643" s="472"/>
      <c r="M357643" s="472"/>
    </row>
    <row r="357644" spans="12:13" x14ac:dyDescent="0.25">
      <c r="L357644" s="472"/>
      <c r="M357644" s="472"/>
    </row>
    <row r="357645" spans="12:13" x14ac:dyDescent="0.25">
      <c r="L357645" s="472"/>
      <c r="M357645" s="472"/>
    </row>
    <row r="357717" spans="12:13" x14ac:dyDescent="0.25">
      <c r="L357717" s="472"/>
      <c r="M357717" s="472"/>
    </row>
    <row r="357718" spans="12:13" x14ac:dyDescent="0.25">
      <c r="L357718" s="472"/>
      <c r="M357718" s="472"/>
    </row>
    <row r="357719" spans="12:13" x14ac:dyDescent="0.25">
      <c r="L357719" s="472"/>
      <c r="M357719" s="472"/>
    </row>
    <row r="357791" spans="12:13" x14ac:dyDescent="0.25">
      <c r="L357791" s="472"/>
      <c r="M357791" s="472"/>
    </row>
    <row r="357792" spans="12:13" x14ac:dyDescent="0.25">
      <c r="L357792" s="472"/>
      <c r="M357792" s="472"/>
    </row>
    <row r="357793" spans="12:13" x14ac:dyDescent="0.25">
      <c r="L357793" s="472"/>
      <c r="M357793" s="472"/>
    </row>
    <row r="357865" spans="12:13" x14ac:dyDescent="0.25">
      <c r="L357865" s="472"/>
      <c r="M357865" s="472"/>
    </row>
    <row r="357866" spans="12:13" x14ac:dyDescent="0.25">
      <c r="L357866" s="472"/>
      <c r="M357866" s="472"/>
    </row>
    <row r="357867" spans="12:13" x14ac:dyDescent="0.25">
      <c r="L357867" s="472"/>
      <c r="M357867" s="472"/>
    </row>
    <row r="357939" spans="12:13" x14ac:dyDescent="0.25">
      <c r="L357939" s="472"/>
      <c r="M357939" s="472"/>
    </row>
    <row r="357940" spans="12:13" x14ac:dyDescent="0.25">
      <c r="L357940" s="472"/>
      <c r="M357940" s="472"/>
    </row>
    <row r="357941" spans="12:13" x14ac:dyDescent="0.25">
      <c r="L357941" s="472"/>
      <c r="M357941" s="472"/>
    </row>
    <row r="358013" spans="12:13" x14ac:dyDescent="0.25">
      <c r="L358013" s="472"/>
      <c r="M358013" s="472"/>
    </row>
    <row r="358014" spans="12:13" x14ac:dyDescent="0.25">
      <c r="L358014" s="472"/>
      <c r="M358014" s="472"/>
    </row>
    <row r="358015" spans="12:13" x14ac:dyDescent="0.25">
      <c r="L358015" s="472"/>
      <c r="M358015" s="472"/>
    </row>
    <row r="358087" spans="12:13" x14ac:dyDescent="0.25">
      <c r="L358087" s="472"/>
      <c r="M358087" s="472"/>
    </row>
    <row r="358088" spans="12:13" x14ac:dyDescent="0.25">
      <c r="L358088" s="472"/>
      <c r="M358088" s="472"/>
    </row>
    <row r="358089" spans="12:13" x14ac:dyDescent="0.25">
      <c r="L358089" s="472"/>
      <c r="M358089" s="472"/>
    </row>
    <row r="358161" spans="12:13" x14ac:dyDescent="0.25">
      <c r="L358161" s="472"/>
      <c r="M358161" s="472"/>
    </row>
    <row r="358162" spans="12:13" x14ac:dyDescent="0.25">
      <c r="L358162" s="472"/>
      <c r="M358162" s="472"/>
    </row>
    <row r="358163" spans="12:13" x14ac:dyDescent="0.25">
      <c r="L358163" s="472"/>
      <c r="M358163" s="472"/>
    </row>
    <row r="358235" spans="12:13" x14ac:dyDescent="0.25">
      <c r="L358235" s="472"/>
      <c r="M358235" s="472"/>
    </row>
    <row r="358236" spans="12:13" x14ac:dyDescent="0.25">
      <c r="L358236" s="472"/>
      <c r="M358236" s="472"/>
    </row>
    <row r="358237" spans="12:13" x14ac:dyDescent="0.25">
      <c r="L358237" s="472"/>
      <c r="M358237" s="472"/>
    </row>
    <row r="358309" spans="12:13" x14ac:dyDescent="0.25">
      <c r="L358309" s="472"/>
      <c r="M358309" s="472"/>
    </row>
    <row r="358310" spans="12:13" x14ac:dyDescent="0.25">
      <c r="L358310" s="472"/>
      <c r="M358310" s="472"/>
    </row>
    <row r="358311" spans="12:13" x14ac:dyDescent="0.25">
      <c r="L358311" s="472"/>
      <c r="M358311" s="472"/>
    </row>
    <row r="358383" spans="12:13" x14ac:dyDescent="0.25">
      <c r="L358383" s="472"/>
      <c r="M358383" s="472"/>
    </row>
    <row r="358384" spans="12:13" x14ac:dyDescent="0.25">
      <c r="L358384" s="472"/>
      <c r="M358384" s="472"/>
    </row>
    <row r="358385" spans="12:13" x14ac:dyDescent="0.25">
      <c r="L358385" s="472"/>
      <c r="M358385" s="472"/>
    </row>
    <row r="358457" spans="12:13" x14ac:dyDescent="0.25">
      <c r="L358457" s="472"/>
      <c r="M358457" s="472"/>
    </row>
    <row r="358458" spans="12:13" x14ac:dyDescent="0.25">
      <c r="L358458" s="472"/>
      <c r="M358458" s="472"/>
    </row>
    <row r="358459" spans="12:13" x14ac:dyDescent="0.25">
      <c r="L358459" s="472"/>
      <c r="M358459" s="472"/>
    </row>
    <row r="358531" spans="12:13" x14ac:dyDescent="0.25">
      <c r="L358531" s="472"/>
      <c r="M358531" s="472"/>
    </row>
    <row r="358532" spans="12:13" x14ac:dyDescent="0.25">
      <c r="L358532" s="472"/>
      <c r="M358532" s="472"/>
    </row>
    <row r="358533" spans="12:13" x14ac:dyDescent="0.25">
      <c r="L358533" s="472"/>
      <c r="M358533" s="472"/>
    </row>
    <row r="358605" spans="12:13" x14ac:dyDescent="0.25">
      <c r="L358605" s="472"/>
      <c r="M358605" s="472"/>
    </row>
    <row r="358606" spans="12:13" x14ac:dyDescent="0.25">
      <c r="L358606" s="472"/>
      <c r="M358606" s="472"/>
    </row>
    <row r="358607" spans="12:13" x14ac:dyDescent="0.25">
      <c r="L358607" s="472"/>
      <c r="M358607" s="472"/>
    </row>
    <row r="358679" spans="12:13" x14ac:dyDescent="0.25">
      <c r="L358679" s="472"/>
      <c r="M358679" s="472"/>
    </row>
    <row r="358680" spans="12:13" x14ac:dyDescent="0.25">
      <c r="L358680" s="472"/>
      <c r="M358680" s="472"/>
    </row>
    <row r="358681" spans="12:13" x14ac:dyDescent="0.25">
      <c r="L358681" s="472"/>
      <c r="M358681" s="472"/>
    </row>
    <row r="358753" spans="12:13" x14ac:dyDescent="0.25">
      <c r="L358753" s="472"/>
      <c r="M358753" s="472"/>
    </row>
    <row r="358754" spans="12:13" x14ac:dyDescent="0.25">
      <c r="L358754" s="472"/>
      <c r="M358754" s="472"/>
    </row>
    <row r="358755" spans="12:13" x14ac:dyDescent="0.25">
      <c r="L358755" s="472"/>
      <c r="M358755" s="472"/>
    </row>
    <row r="358827" spans="12:13" x14ac:dyDescent="0.25">
      <c r="L358827" s="472"/>
      <c r="M358827" s="472"/>
    </row>
    <row r="358828" spans="12:13" x14ac:dyDescent="0.25">
      <c r="L358828" s="472"/>
      <c r="M358828" s="472"/>
    </row>
    <row r="358829" spans="12:13" x14ac:dyDescent="0.25">
      <c r="L358829" s="472"/>
      <c r="M358829" s="472"/>
    </row>
    <row r="358901" spans="12:13" x14ac:dyDescent="0.25">
      <c r="L358901" s="472"/>
      <c r="M358901" s="472"/>
    </row>
    <row r="358902" spans="12:13" x14ac:dyDescent="0.25">
      <c r="L358902" s="472"/>
      <c r="M358902" s="472"/>
    </row>
    <row r="358903" spans="12:13" x14ac:dyDescent="0.25">
      <c r="L358903" s="472"/>
      <c r="M358903" s="472"/>
    </row>
    <row r="358975" spans="12:13" x14ac:dyDescent="0.25">
      <c r="L358975" s="472"/>
      <c r="M358975" s="472"/>
    </row>
    <row r="358976" spans="12:13" x14ac:dyDescent="0.25">
      <c r="L358976" s="472"/>
      <c r="M358976" s="472"/>
    </row>
    <row r="358977" spans="12:13" x14ac:dyDescent="0.25">
      <c r="L358977" s="472"/>
      <c r="M358977" s="472"/>
    </row>
    <row r="359049" spans="12:13" x14ac:dyDescent="0.25">
      <c r="L359049" s="472"/>
      <c r="M359049" s="472"/>
    </row>
    <row r="359050" spans="12:13" x14ac:dyDescent="0.25">
      <c r="L359050" s="472"/>
      <c r="M359050" s="472"/>
    </row>
    <row r="359051" spans="12:13" x14ac:dyDescent="0.25">
      <c r="L359051" s="472"/>
      <c r="M359051" s="472"/>
    </row>
    <row r="359123" spans="12:13" x14ac:dyDescent="0.25">
      <c r="L359123" s="472"/>
      <c r="M359123" s="472"/>
    </row>
    <row r="359124" spans="12:13" x14ac:dyDescent="0.25">
      <c r="L359124" s="472"/>
      <c r="M359124" s="472"/>
    </row>
    <row r="359125" spans="12:13" x14ac:dyDescent="0.25">
      <c r="L359125" s="472"/>
      <c r="M359125" s="472"/>
    </row>
    <row r="359197" spans="12:13" x14ac:dyDescent="0.25">
      <c r="L359197" s="472"/>
      <c r="M359197" s="472"/>
    </row>
    <row r="359198" spans="12:13" x14ac:dyDescent="0.25">
      <c r="L359198" s="472"/>
      <c r="M359198" s="472"/>
    </row>
    <row r="359199" spans="12:13" x14ac:dyDescent="0.25">
      <c r="L359199" s="472"/>
      <c r="M359199" s="472"/>
    </row>
    <row r="359271" spans="12:13" x14ac:dyDescent="0.25">
      <c r="L359271" s="472"/>
      <c r="M359271" s="472"/>
    </row>
    <row r="359272" spans="12:13" x14ac:dyDescent="0.25">
      <c r="L359272" s="472"/>
      <c r="M359272" s="472"/>
    </row>
    <row r="359273" spans="12:13" x14ac:dyDescent="0.25">
      <c r="L359273" s="472"/>
      <c r="M359273" s="472"/>
    </row>
    <row r="359345" spans="12:13" x14ac:dyDescent="0.25">
      <c r="L359345" s="472"/>
      <c r="M359345" s="472"/>
    </row>
    <row r="359346" spans="12:13" x14ac:dyDescent="0.25">
      <c r="L359346" s="472"/>
      <c r="M359346" s="472"/>
    </row>
    <row r="359347" spans="12:13" x14ac:dyDescent="0.25">
      <c r="L359347" s="472"/>
      <c r="M359347" s="472"/>
    </row>
    <row r="359419" spans="12:13" x14ac:dyDescent="0.25">
      <c r="L359419" s="472"/>
      <c r="M359419" s="472"/>
    </row>
    <row r="359420" spans="12:13" x14ac:dyDescent="0.25">
      <c r="L359420" s="472"/>
      <c r="M359420" s="472"/>
    </row>
    <row r="359421" spans="12:13" x14ac:dyDescent="0.25">
      <c r="L359421" s="472"/>
      <c r="M359421" s="472"/>
    </row>
    <row r="359493" spans="12:13" x14ac:dyDescent="0.25">
      <c r="L359493" s="472"/>
      <c r="M359493" s="472"/>
    </row>
    <row r="359494" spans="12:13" x14ac:dyDescent="0.25">
      <c r="L359494" s="472"/>
      <c r="M359494" s="472"/>
    </row>
    <row r="359495" spans="12:13" x14ac:dyDescent="0.25">
      <c r="L359495" s="472"/>
      <c r="M359495" s="472"/>
    </row>
    <row r="359567" spans="12:13" x14ac:dyDescent="0.25">
      <c r="L359567" s="472"/>
      <c r="M359567" s="472"/>
    </row>
    <row r="359568" spans="12:13" x14ac:dyDescent="0.25">
      <c r="L359568" s="472"/>
      <c r="M359568" s="472"/>
    </row>
    <row r="359569" spans="12:13" x14ac:dyDescent="0.25">
      <c r="L359569" s="472"/>
      <c r="M359569" s="472"/>
    </row>
    <row r="359641" spans="12:13" x14ac:dyDescent="0.25">
      <c r="L359641" s="472"/>
      <c r="M359641" s="472"/>
    </row>
    <row r="359642" spans="12:13" x14ac:dyDescent="0.25">
      <c r="L359642" s="472"/>
      <c r="M359642" s="472"/>
    </row>
    <row r="359643" spans="12:13" x14ac:dyDescent="0.25">
      <c r="L359643" s="472"/>
      <c r="M359643" s="472"/>
    </row>
    <row r="359715" spans="12:13" x14ac:dyDescent="0.25">
      <c r="L359715" s="472"/>
      <c r="M359715" s="472"/>
    </row>
    <row r="359716" spans="12:13" x14ac:dyDescent="0.25">
      <c r="L359716" s="472"/>
      <c r="M359716" s="472"/>
    </row>
    <row r="359717" spans="12:13" x14ac:dyDescent="0.25">
      <c r="L359717" s="472"/>
      <c r="M359717" s="472"/>
    </row>
    <row r="359789" spans="12:13" x14ac:dyDescent="0.25">
      <c r="L359789" s="472"/>
      <c r="M359789" s="472"/>
    </row>
    <row r="359790" spans="12:13" x14ac:dyDescent="0.25">
      <c r="L359790" s="472"/>
      <c r="M359790" s="472"/>
    </row>
    <row r="359791" spans="12:13" x14ac:dyDescent="0.25">
      <c r="L359791" s="472"/>
      <c r="M359791" s="472"/>
    </row>
    <row r="359863" spans="12:13" x14ac:dyDescent="0.25">
      <c r="L359863" s="472"/>
      <c r="M359863" s="472"/>
    </row>
    <row r="359864" spans="12:13" x14ac:dyDescent="0.25">
      <c r="L359864" s="472"/>
      <c r="M359864" s="472"/>
    </row>
    <row r="359865" spans="12:13" x14ac:dyDescent="0.25">
      <c r="L359865" s="472"/>
      <c r="M359865" s="472"/>
    </row>
    <row r="359937" spans="12:13" x14ac:dyDescent="0.25">
      <c r="L359937" s="472"/>
      <c r="M359937" s="472"/>
    </row>
    <row r="359938" spans="12:13" x14ac:dyDescent="0.25">
      <c r="L359938" s="472"/>
      <c r="M359938" s="472"/>
    </row>
    <row r="359939" spans="12:13" x14ac:dyDescent="0.25">
      <c r="L359939" s="472"/>
      <c r="M359939" s="472"/>
    </row>
    <row r="360011" spans="12:13" x14ac:dyDescent="0.25">
      <c r="L360011" s="472"/>
      <c r="M360011" s="472"/>
    </row>
    <row r="360012" spans="12:13" x14ac:dyDescent="0.25">
      <c r="L360012" s="472"/>
      <c r="M360012" s="472"/>
    </row>
    <row r="360013" spans="12:13" x14ac:dyDescent="0.25">
      <c r="L360013" s="472"/>
      <c r="M360013" s="472"/>
    </row>
    <row r="360085" spans="12:13" x14ac:dyDescent="0.25">
      <c r="L360085" s="472"/>
      <c r="M360085" s="472"/>
    </row>
    <row r="360086" spans="12:13" x14ac:dyDescent="0.25">
      <c r="L360086" s="472"/>
      <c r="M360086" s="472"/>
    </row>
    <row r="360087" spans="12:13" x14ac:dyDescent="0.25">
      <c r="L360087" s="472"/>
      <c r="M360087" s="472"/>
    </row>
    <row r="360159" spans="12:13" x14ac:dyDescent="0.25">
      <c r="L360159" s="472"/>
      <c r="M360159" s="472"/>
    </row>
    <row r="360160" spans="12:13" x14ac:dyDescent="0.25">
      <c r="L360160" s="472"/>
      <c r="M360160" s="472"/>
    </row>
    <row r="360161" spans="12:13" x14ac:dyDescent="0.25">
      <c r="L360161" s="472"/>
      <c r="M360161" s="472"/>
    </row>
    <row r="360233" spans="12:13" x14ac:dyDescent="0.25">
      <c r="L360233" s="472"/>
      <c r="M360233" s="472"/>
    </row>
    <row r="360234" spans="12:13" x14ac:dyDescent="0.25">
      <c r="L360234" s="472"/>
      <c r="M360234" s="472"/>
    </row>
    <row r="360235" spans="12:13" x14ac:dyDescent="0.25">
      <c r="L360235" s="472"/>
      <c r="M360235" s="472"/>
    </row>
    <row r="360307" spans="12:13" x14ac:dyDescent="0.25">
      <c r="L360307" s="472"/>
      <c r="M360307" s="472"/>
    </row>
    <row r="360308" spans="12:13" x14ac:dyDescent="0.25">
      <c r="L360308" s="472"/>
      <c r="M360308" s="472"/>
    </row>
    <row r="360309" spans="12:13" x14ac:dyDescent="0.25">
      <c r="L360309" s="472"/>
      <c r="M360309" s="472"/>
    </row>
    <row r="360381" spans="12:13" x14ac:dyDescent="0.25">
      <c r="L360381" s="472"/>
      <c r="M360381" s="472"/>
    </row>
    <row r="360382" spans="12:13" x14ac:dyDescent="0.25">
      <c r="L360382" s="472"/>
      <c r="M360382" s="472"/>
    </row>
    <row r="360383" spans="12:13" x14ac:dyDescent="0.25">
      <c r="L360383" s="472"/>
      <c r="M360383" s="472"/>
    </row>
    <row r="360455" spans="12:13" x14ac:dyDescent="0.25">
      <c r="L360455" s="472"/>
      <c r="M360455" s="472"/>
    </row>
    <row r="360456" spans="12:13" x14ac:dyDescent="0.25">
      <c r="L360456" s="472"/>
      <c r="M360456" s="472"/>
    </row>
    <row r="360457" spans="12:13" x14ac:dyDescent="0.25">
      <c r="L360457" s="472"/>
      <c r="M360457" s="472"/>
    </row>
    <row r="360529" spans="12:13" x14ac:dyDescent="0.25">
      <c r="L360529" s="472"/>
      <c r="M360529" s="472"/>
    </row>
    <row r="360530" spans="12:13" x14ac:dyDescent="0.25">
      <c r="L360530" s="472"/>
      <c r="M360530" s="472"/>
    </row>
    <row r="360531" spans="12:13" x14ac:dyDescent="0.25">
      <c r="L360531" s="472"/>
      <c r="M360531" s="472"/>
    </row>
    <row r="360603" spans="12:13" x14ac:dyDescent="0.25">
      <c r="L360603" s="472"/>
      <c r="M360603" s="472"/>
    </row>
    <row r="360604" spans="12:13" x14ac:dyDescent="0.25">
      <c r="L360604" s="472"/>
      <c r="M360604" s="472"/>
    </row>
    <row r="360605" spans="12:13" x14ac:dyDescent="0.25">
      <c r="L360605" s="472"/>
      <c r="M360605" s="472"/>
    </row>
    <row r="360677" spans="12:13" x14ac:dyDescent="0.25">
      <c r="L360677" s="472"/>
      <c r="M360677" s="472"/>
    </row>
    <row r="360678" spans="12:13" x14ac:dyDescent="0.25">
      <c r="L360678" s="472"/>
      <c r="M360678" s="472"/>
    </row>
    <row r="360679" spans="12:13" x14ac:dyDescent="0.25">
      <c r="L360679" s="472"/>
      <c r="M360679" s="472"/>
    </row>
    <row r="360751" spans="12:13" x14ac:dyDescent="0.25">
      <c r="L360751" s="472"/>
      <c r="M360751" s="472"/>
    </row>
    <row r="360752" spans="12:13" x14ac:dyDescent="0.25">
      <c r="L360752" s="472"/>
      <c r="M360752" s="472"/>
    </row>
    <row r="360753" spans="12:13" x14ac:dyDescent="0.25">
      <c r="L360753" s="472"/>
      <c r="M360753" s="472"/>
    </row>
    <row r="360825" spans="12:13" x14ac:dyDescent="0.25">
      <c r="L360825" s="472"/>
      <c r="M360825" s="472"/>
    </row>
    <row r="360826" spans="12:13" x14ac:dyDescent="0.25">
      <c r="L360826" s="472"/>
      <c r="M360826" s="472"/>
    </row>
    <row r="360827" spans="12:13" x14ac:dyDescent="0.25">
      <c r="L360827" s="472"/>
      <c r="M360827" s="472"/>
    </row>
    <row r="360899" spans="12:13" x14ac:dyDescent="0.25">
      <c r="L360899" s="472"/>
      <c r="M360899" s="472"/>
    </row>
    <row r="360900" spans="12:13" x14ac:dyDescent="0.25">
      <c r="L360900" s="472"/>
      <c r="M360900" s="472"/>
    </row>
    <row r="360901" spans="12:13" x14ac:dyDescent="0.25">
      <c r="L360901" s="472"/>
      <c r="M360901" s="472"/>
    </row>
    <row r="360973" spans="12:13" x14ac:dyDescent="0.25">
      <c r="L360973" s="472"/>
      <c r="M360973" s="472"/>
    </row>
    <row r="360974" spans="12:13" x14ac:dyDescent="0.25">
      <c r="L360974" s="472"/>
      <c r="M360974" s="472"/>
    </row>
    <row r="360975" spans="12:13" x14ac:dyDescent="0.25">
      <c r="L360975" s="472"/>
      <c r="M360975" s="472"/>
    </row>
    <row r="361047" spans="12:13" x14ac:dyDescent="0.25">
      <c r="L361047" s="472"/>
      <c r="M361047" s="472"/>
    </row>
    <row r="361048" spans="12:13" x14ac:dyDescent="0.25">
      <c r="L361048" s="472"/>
      <c r="M361048" s="472"/>
    </row>
    <row r="361049" spans="12:13" x14ac:dyDescent="0.25">
      <c r="L361049" s="472"/>
      <c r="M361049" s="472"/>
    </row>
    <row r="361121" spans="12:13" x14ac:dyDescent="0.25">
      <c r="L361121" s="472"/>
      <c r="M361121" s="472"/>
    </row>
    <row r="361122" spans="12:13" x14ac:dyDescent="0.25">
      <c r="L361122" s="472"/>
      <c r="M361122" s="472"/>
    </row>
    <row r="361123" spans="12:13" x14ac:dyDescent="0.25">
      <c r="L361123" s="472"/>
      <c r="M361123" s="472"/>
    </row>
    <row r="361195" spans="12:13" x14ac:dyDescent="0.25">
      <c r="L361195" s="472"/>
      <c r="M361195" s="472"/>
    </row>
    <row r="361196" spans="12:13" x14ac:dyDescent="0.25">
      <c r="L361196" s="472"/>
      <c r="M361196" s="472"/>
    </row>
    <row r="361197" spans="12:13" x14ac:dyDescent="0.25">
      <c r="L361197" s="472"/>
      <c r="M361197" s="472"/>
    </row>
    <row r="361269" spans="12:13" x14ac:dyDescent="0.25">
      <c r="L361269" s="472"/>
      <c r="M361269" s="472"/>
    </row>
    <row r="361270" spans="12:13" x14ac:dyDescent="0.25">
      <c r="L361270" s="472"/>
      <c r="M361270" s="472"/>
    </row>
    <row r="361271" spans="12:13" x14ac:dyDescent="0.25">
      <c r="L361271" s="472"/>
      <c r="M361271" s="472"/>
    </row>
    <row r="361343" spans="12:13" x14ac:dyDescent="0.25">
      <c r="L361343" s="472"/>
      <c r="M361343" s="472"/>
    </row>
    <row r="361344" spans="12:13" x14ac:dyDescent="0.25">
      <c r="L361344" s="472"/>
      <c r="M361344" s="472"/>
    </row>
    <row r="361345" spans="12:13" x14ac:dyDescent="0.25">
      <c r="L361345" s="472"/>
      <c r="M361345" s="472"/>
    </row>
    <row r="361417" spans="12:13" x14ac:dyDescent="0.25">
      <c r="L361417" s="472"/>
      <c r="M361417" s="472"/>
    </row>
    <row r="361418" spans="12:13" x14ac:dyDescent="0.25">
      <c r="L361418" s="472"/>
      <c r="M361418" s="472"/>
    </row>
    <row r="361419" spans="12:13" x14ac:dyDescent="0.25">
      <c r="L361419" s="472"/>
      <c r="M361419" s="472"/>
    </row>
    <row r="361491" spans="12:13" x14ac:dyDescent="0.25">
      <c r="L361491" s="472"/>
      <c r="M361491" s="472"/>
    </row>
    <row r="361492" spans="12:13" x14ac:dyDescent="0.25">
      <c r="L361492" s="472"/>
      <c r="M361492" s="472"/>
    </row>
    <row r="361493" spans="12:13" x14ac:dyDescent="0.25">
      <c r="L361493" s="472"/>
      <c r="M361493" s="472"/>
    </row>
    <row r="361565" spans="12:13" x14ac:dyDescent="0.25">
      <c r="L361565" s="472"/>
      <c r="M361565" s="472"/>
    </row>
    <row r="361566" spans="12:13" x14ac:dyDescent="0.25">
      <c r="L361566" s="472"/>
      <c r="M361566" s="472"/>
    </row>
    <row r="361567" spans="12:13" x14ac:dyDescent="0.25">
      <c r="L361567" s="472"/>
      <c r="M361567" s="472"/>
    </row>
    <row r="361639" spans="12:13" x14ac:dyDescent="0.25">
      <c r="L361639" s="472"/>
      <c r="M361639" s="472"/>
    </row>
    <row r="361640" spans="12:13" x14ac:dyDescent="0.25">
      <c r="L361640" s="472"/>
      <c r="M361640" s="472"/>
    </row>
    <row r="361641" spans="12:13" x14ac:dyDescent="0.25">
      <c r="L361641" s="472"/>
      <c r="M361641" s="472"/>
    </row>
    <row r="361713" spans="12:13" x14ac:dyDescent="0.25">
      <c r="L361713" s="472"/>
      <c r="M361713" s="472"/>
    </row>
    <row r="361714" spans="12:13" x14ac:dyDescent="0.25">
      <c r="L361714" s="472"/>
      <c r="M361714" s="472"/>
    </row>
    <row r="361715" spans="12:13" x14ac:dyDescent="0.25">
      <c r="L361715" s="472"/>
      <c r="M361715" s="472"/>
    </row>
    <row r="361787" spans="12:13" x14ac:dyDescent="0.25">
      <c r="L361787" s="472"/>
      <c r="M361787" s="472"/>
    </row>
    <row r="361788" spans="12:13" x14ac:dyDescent="0.25">
      <c r="L361788" s="472"/>
      <c r="M361788" s="472"/>
    </row>
    <row r="361789" spans="12:13" x14ac:dyDescent="0.25">
      <c r="L361789" s="472"/>
      <c r="M361789" s="472"/>
    </row>
    <row r="361861" spans="12:13" x14ac:dyDescent="0.25">
      <c r="L361861" s="472"/>
      <c r="M361861" s="472"/>
    </row>
    <row r="361862" spans="12:13" x14ac:dyDescent="0.25">
      <c r="L361862" s="472"/>
      <c r="M361862" s="472"/>
    </row>
    <row r="361863" spans="12:13" x14ac:dyDescent="0.25">
      <c r="L361863" s="472"/>
      <c r="M361863" s="472"/>
    </row>
    <row r="361935" spans="12:13" x14ac:dyDescent="0.25">
      <c r="L361935" s="472"/>
      <c r="M361935" s="472"/>
    </row>
    <row r="361936" spans="12:13" x14ac:dyDescent="0.25">
      <c r="L361936" s="472"/>
      <c r="M361936" s="472"/>
    </row>
    <row r="361937" spans="12:13" x14ac:dyDescent="0.25">
      <c r="L361937" s="472"/>
      <c r="M361937" s="472"/>
    </row>
    <row r="362009" spans="12:13" x14ac:dyDescent="0.25">
      <c r="L362009" s="472"/>
      <c r="M362009" s="472"/>
    </row>
    <row r="362010" spans="12:13" x14ac:dyDescent="0.25">
      <c r="L362010" s="472"/>
      <c r="M362010" s="472"/>
    </row>
    <row r="362011" spans="12:13" x14ac:dyDescent="0.25">
      <c r="L362011" s="472"/>
      <c r="M362011" s="472"/>
    </row>
    <row r="362083" spans="12:13" x14ac:dyDescent="0.25">
      <c r="L362083" s="472"/>
      <c r="M362083" s="472"/>
    </row>
    <row r="362084" spans="12:13" x14ac:dyDescent="0.25">
      <c r="L362084" s="472"/>
      <c r="M362084" s="472"/>
    </row>
    <row r="362085" spans="12:13" x14ac:dyDescent="0.25">
      <c r="L362085" s="472"/>
      <c r="M362085" s="472"/>
    </row>
    <row r="362157" spans="12:13" x14ac:dyDescent="0.25">
      <c r="L362157" s="472"/>
      <c r="M362157" s="472"/>
    </row>
    <row r="362158" spans="12:13" x14ac:dyDescent="0.25">
      <c r="L362158" s="472"/>
      <c r="M362158" s="472"/>
    </row>
    <row r="362159" spans="12:13" x14ac:dyDescent="0.25">
      <c r="L362159" s="472"/>
      <c r="M362159" s="472"/>
    </row>
    <row r="362231" spans="12:13" x14ac:dyDescent="0.25">
      <c r="L362231" s="472"/>
      <c r="M362231" s="472"/>
    </row>
    <row r="362232" spans="12:13" x14ac:dyDescent="0.25">
      <c r="L362232" s="472"/>
      <c r="M362232" s="472"/>
    </row>
    <row r="362233" spans="12:13" x14ac:dyDescent="0.25">
      <c r="L362233" s="472"/>
      <c r="M362233" s="472"/>
    </row>
    <row r="362305" spans="12:13" x14ac:dyDescent="0.25">
      <c r="L362305" s="472"/>
      <c r="M362305" s="472"/>
    </row>
    <row r="362306" spans="12:13" x14ac:dyDescent="0.25">
      <c r="L362306" s="472"/>
      <c r="M362306" s="472"/>
    </row>
    <row r="362307" spans="12:13" x14ac:dyDescent="0.25">
      <c r="L362307" s="472"/>
      <c r="M362307" s="472"/>
    </row>
    <row r="362379" spans="12:13" x14ac:dyDescent="0.25">
      <c r="L362379" s="472"/>
      <c r="M362379" s="472"/>
    </row>
    <row r="362380" spans="12:13" x14ac:dyDescent="0.25">
      <c r="L362380" s="472"/>
      <c r="M362380" s="472"/>
    </row>
    <row r="362381" spans="12:13" x14ac:dyDescent="0.25">
      <c r="L362381" s="472"/>
      <c r="M362381" s="472"/>
    </row>
    <row r="362453" spans="12:13" x14ac:dyDescent="0.25">
      <c r="L362453" s="472"/>
      <c r="M362453" s="472"/>
    </row>
    <row r="362454" spans="12:13" x14ac:dyDescent="0.25">
      <c r="L362454" s="472"/>
      <c r="M362454" s="472"/>
    </row>
    <row r="362455" spans="12:13" x14ac:dyDescent="0.25">
      <c r="L362455" s="472"/>
      <c r="M362455" s="472"/>
    </row>
    <row r="362527" spans="12:13" x14ac:dyDescent="0.25">
      <c r="L362527" s="472"/>
      <c r="M362527" s="472"/>
    </row>
    <row r="362528" spans="12:13" x14ac:dyDescent="0.25">
      <c r="L362528" s="472"/>
      <c r="M362528" s="472"/>
    </row>
    <row r="362529" spans="12:13" x14ac:dyDescent="0.25">
      <c r="L362529" s="472"/>
      <c r="M362529" s="472"/>
    </row>
    <row r="362601" spans="12:13" x14ac:dyDescent="0.25">
      <c r="L362601" s="472"/>
      <c r="M362601" s="472"/>
    </row>
    <row r="362602" spans="12:13" x14ac:dyDescent="0.25">
      <c r="L362602" s="472"/>
      <c r="M362602" s="472"/>
    </row>
    <row r="362603" spans="12:13" x14ac:dyDescent="0.25">
      <c r="L362603" s="472"/>
      <c r="M362603" s="472"/>
    </row>
    <row r="362675" spans="12:13" x14ac:dyDescent="0.25">
      <c r="L362675" s="472"/>
      <c r="M362675" s="472"/>
    </row>
    <row r="362676" spans="12:13" x14ac:dyDescent="0.25">
      <c r="L362676" s="472"/>
      <c r="M362676" s="472"/>
    </row>
    <row r="362677" spans="12:13" x14ac:dyDescent="0.25">
      <c r="L362677" s="472"/>
      <c r="M362677" s="472"/>
    </row>
    <row r="362749" spans="12:13" x14ac:dyDescent="0.25">
      <c r="L362749" s="472"/>
      <c r="M362749" s="472"/>
    </row>
    <row r="362750" spans="12:13" x14ac:dyDescent="0.25">
      <c r="L362750" s="472"/>
      <c r="M362750" s="472"/>
    </row>
    <row r="362751" spans="12:13" x14ac:dyDescent="0.25">
      <c r="L362751" s="472"/>
      <c r="M362751" s="472"/>
    </row>
    <row r="362823" spans="12:13" x14ac:dyDescent="0.25">
      <c r="L362823" s="472"/>
      <c r="M362823" s="472"/>
    </row>
    <row r="362824" spans="12:13" x14ac:dyDescent="0.25">
      <c r="L362824" s="472"/>
      <c r="M362824" s="472"/>
    </row>
    <row r="362825" spans="12:13" x14ac:dyDescent="0.25">
      <c r="L362825" s="472"/>
      <c r="M362825" s="472"/>
    </row>
    <row r="362897" spans="12:13" x14ac:dyDescent="0.25">
      <c r="L362897" s="472"/>
      <c r="M362897" s="472"/>
    </row>
    <row r="362898" spans="12:13" x14ac:dyDescent="0.25">
      <c r="L362898" s="472"/>
      <c r="M362898" s="472"/>
    </row>
    <row r="362899" spans="12:13" x14ac:dyDescent="0.25">
      <c r="L362899" s="472"/>
      <c r="M362899" s="472"/>
    </row>
    <row r="362971" spans="12:13" x14ac:dyDescent="0.25">
      <c r="L362971" s="472"/>
      <c r="M362971" s="472"/>
    </row>
    <row r="362972" spans="12:13" x14ac:dyDescent="0.25">
      <c r="L362972" s="472"/>
      <c r="M362972" s="472"/>
    </row>
    <row r="362973" spans="12:13" x14ac:dyDescent="0.25">
      <c r="L362973" s="472"/>
      <c r="M362973" s="472"/>
    </row>
    <row r="363045" spans="12:13" x14ac:dyDescent="0.25">
      <c r="L363045" s="472"/>
      <c r="M363045" s="472"/>
    </row>
    <row r="363046" spans="12:13" x14ac:dyDescent="0.25">
      <c r="L363046" s="472"/>
      <c r="M363046" s="472"/>
    </row>
    <row r="363047" spans="12:13" x14ac:dyDescent="0.25">
      <c r="L363047" s="472"/>
      <c r="M363047" s="472"/>
    </row>
    <row r="363119" spans="12:13" x14ac:dyDescent="0.25">
      <c r="L363119" s="472"/>
      <c r="M363119" s="472"/>
    </row>
    <row r="363120" spans="12:13" x14ac:dyDescent="0.25">
      <c r="L363120" s="472"/>
      <c r="M363120" s="472"/>
    </row>
    <row r="363121" spans="12:13" x14ac:dyDescent="0.25">
      <c r="L363121" s="472"/>
      <c r="M363121" s="472"/>
    </row>
    <row r="363193" spans="12:13" x14ac:dyDescent="0.25">
      <c r="L363193" s="472"/>
      <c r="M363193" s="472"/>
    </row>
    <row r="363194" spans="12:13" x14ac:dyDescent="0.25">
      <c r="L363194" s="472"/>
      <c r="M363194" s="472"/>
    </row>
    <row r="363195" spans="12:13" x14ac:dyDescent="0.25">
      <c r="L363195" s="472"/>
      <c r="M363195" s="472"/>
    </row>
    <row r="363267" spans="12:13" x14ac:dyDescent="0.25">
      <c r="L363267" s="472"/>
      <c r="M363267" s="472"/>
    </row>
    <row r="363268" spans="12:13" x14ac:dyDescent="0.25">
      <c r="L363268" s="472"/>
      <c r="M363268" s="472"/>
    </row>
    <row r="363269" spans="12:13" x14ac:dyDescent="0.25">
      <c r="L363269" s="472"/>
      <c r="M363269" s="472"/>
    </row>
    <row r="363341" spans="12:13" x14ac:dyDescent="0.25">
      <c r="L363341" s="472"/>
      <c r="M363341" s="472"/>
    </row>
    <row r="363342" spans="12:13" x14ac:dyDescent="0.25">
      <c r="L363342" s="472"/>
      <c r="M363342" s="472"/>
    </row>
    <row r="363343" spans="12:13" x14ac:dyDescent="0.25">
      <c r="L363343" s="472"/>
      <c r="M363343" s="472"/>
    </row>
    <row r="363415" spans="12:13" x14ac:dyDescent="0.25">
      <c r="L363415" s="472"/>
      <c r="M363415" s="472"/>
    </row>
    <row r="363416" spans="12:13" x14ac:dyDescent="0.25">
      <c r="L363416" s="472"/>
      <c r="M363416" s="472"/>
    </row>
    <row r="363417" spans="12:13" x14ac:dyDescent="0.25">
      <c r="L363417" s="472"/>
      <c r="M363417" s="472"/>
    </row>
    <row r="363489" spans="12:13" x14ac:dyDescent="0.25">
      <c r="L363489" s="472"/>
      <c r="M363489" s="472"/>
    </row>
    <row r="363490" spans="12:13" x14ac:dyDescent="0.25">
      <c r="L363490" s="472"/>
      <c r="M363490" s="472"/>
    </row>
    <row r="363491" spans="12:13" x14ac:dyDescent="0.25">
      <c r="L363491" s="472"/>
      <c r="M363491" s="472"/>
    </row>
    <row r="363563" spans="12:13" x14ac:dyDescent="0.25">
      <c r="L363563" s="472"/>
      <c r="M363563" s="472"/>
    </row>
    <row r="363564" spans="12:13" x14ac:dyDescent="0.25">
      <c r="L363564" s="472"/>
      <c r="M363564" s="472"/>
    </row>
    <row r="363565" spans="12:13" x14ac:dyDescent="0.25">
      <c r="L363565" s="472"/>
      <c r="M363565" s="472"/>
    </row>
    <row r="363637" spans="12:13" x14ac:dyDescent="0.25">
      <c r="L363637" s="472"/>
      <c r="M363637" s="472"/>
    </row>
    <row r="363638" spans="12:13" x14ac:dyDescent="0.25">
      <c r="L363638" s="472"/>
      <c r="M363638" s="472"/>
    </row>
    <row r="363639" spans="12:13" x14ac:dyDescent="0.25">
      <c r="L363639" s="472"/>
      <c r="M363639" s="472"/>
    </row>
    <row r="363711" spans="12:13" x14ac:dyDescent="0.25">
      <c r="L363711" s="472"/>
      <c r="M363711" s="472"/>
    </row>
    <row r="363712" spans="12:13" x14ac:dyDescent="0.25">
      <c r="L363712" s="472"/>
      <c r="M363712" s="472"/>
    </row>
    <row r="363713" spans="12:13" x14ac:dyDescent="0.25">
      <c r="L363713" s="472"/>
      <c r="M363713" s="472"/>
    </row>
    <row r="363785" spans="12:13" x14ac:dyDescent="0.25">
      <c r="L363785" s="472"/>
      <c r="M363785" s="472"/>
    </row>
    <row r="363786" spans="12:13" x14ac:dyDescent="0.25">
      <c r="L363786" s="472"/>
      <c r="M363786" s="472"/>
    </row>
    <row r="363787" spans="12:13" x14ac:dyDescent="0.25">
      <c r="L363787" s="472"/>
      <c r="M363787" s="472"/>
    </row>
    <row r="363859" spans="12:13" x14ac:dyDescent="0.25">
      <c r="L363859" s="472"/>
      <c r="M363859" s="472"/>
    </row>
    <row r="363860" spans="12:13" x14ac:dyDescent="0.25">
      <c r="L363860" s="472"/>
      <c r="M363860" s="472"/>
    </row>
    <row r="363861" spans="12:13" x14ac:dyDescent="0.25">
      <c r="L363861" s="472"/>
      <c r="M363861" s="472"/>
    </row>
    <row r="363933" spans="12:13" x14ac:dyDescent="0.25">
      <c r="L363933" s="472"/>
      <c r="M363933" s="472"/>
    </row>
    <row r="363934" spans="12:13" x14ac:dyDescent="0.25">
      <c r="L363934" s="472"/>
      <c r="M363934" s="472"/>
    </row>
    <row r="363935" spans="12:13" x14ac:dyDescent="0.25">
      <c r="L363935" s="472"/>
      <c r="M363935" s="472"/>
    </row>
    <row r="364007" spans="12:13" x14ac:dyDescent="0.25">
      <c r="L364007" s="472"/>
      <c r="M364007" s="472"/>
    </row>
    <row r="364008" spans="12:13" x14ac:dyDescent="0.25">
      <c r="L364008" s="472"/>
      <c r="M364008" s="472"/>
    </row>
    <row r="364009" spans="12:13" x14ac:dyDescent="0.25">
      <c r="L364009" s="472"/>
      <c r="M364009" s="472"/>
    </row>
    <row r="364081" spans="12:13" x14ac:dyDescent="0.25">
      <c r="L364081" s="472"/>
      <c r="M364081" s="472"/>
    </row>
    <row r="364082" spans="12:13" x14ac:dyDescent="0.25">
      <c r="L364082" s="472"/>
      <c r="M364082" s="472"/>
    </row>
    <row r="364083" spans="12:13" x14ac:dyDescent="0.25">
      <c r="L364083" s="472"/>
      <c r="M364083" s="472"/>
    </row>
    <row r="364155" spans="12:13" x14ac:dyDescent="0.25">
      <c r="L364155" s="472"/>
      <c r="M364155" s="472"/>
    </row>
    <row r="364156" spans="12:13" x14ac:dyDescent="0.25">
      <c r="L364156" s="472"/>
      <c r="M364156" s="472"/>
    </row>
    <row r="364157" spans="12:13" x14ac:dyDescent="0.25">
      <c r="L364157" s="472"/>
      <c r="M364157" s="472"/>
    </row>
    <row r="364229" spans="12:13" x14ac:dyDescent="0.25">
      <c r="L364229" s="472"/>
      <c r="M364229" s="472"/>
    </row>
    <row r="364230" spans="12:13" x14ac:dyDescent="0.25">
      <c r="L364230" s="472"/>
      <c r="M364230" s="472"/>
    </row>
    <row r="364231" spans="12:13" x14ac:dyDescent="0.25">
      <c r="L364231" s="472"/>
      <c r="M364231" s="472"/>
    </row>
    <row r="364303" spans="12:13" x14ac:dyDescent="0.25">
      <c r="L364303" s="472"/>
      <c r="M364303" s="472"/>
    </row>
    <row r="364304" spans="12:13" x14ac:dyDescent="0.25">
      <c r="L364304" s="472"/>
      <c r="M364304" s="472"/>
    </row>
    <row r="364305" spans="12:13" x14ac:dyDescent="0.25">
      <c r="L364305" s="472"/>
      <c r="M364305" s="472"/>
    </row>
    <row r="364377" spans="12:13" x14ac:dyDescent="0.25">
      <c r="L364377" s="472"/>
      <c r="M364377" s="472"/>
    </row>
    <row r="364378" spans="12:13" x14ac:dyDescent="0.25">
      <c r="L364378" s="472"/>
      <c r="M364378" s="472"/>
    </row>
    <row r="364379" spans="12:13" x14ac:dyDescent="0.25">
      <c r="L364379" s="472"/>
      <c r="M364379" s="472"/>
    </row>
    <row r="364451" spans="12:13" x14ac:dyDescent="0.25">
      <c r="L364451" s="472"/>
      <c r="M364451" s="472"/>
    </row>
    <row r="364452" spans="12:13" x14ac:dyDescent="0.25">
      <c r="L364452" s="472"/>
      <c r="M364452" s="472"/>
    </row>
    <row r="364453" spans="12:13" x14ac:dyDescent="0.25">
      <c r="L364453" s="472"/>
      <c r="M364453" s="472"/>
    </row>
    <row r="364525" spans="12:13" x14ac:dyDescent="0.25">
      <c r="L364525" s="472"/>
      <c r="M364525" s="472"/>
    </row>
    <row r="364526" spans="12:13" x14ac:dyDescent="0.25">
      <c r="L364526" s="472"/>
      <c r="M364526" s="472"/>
    </row>
    <row r="364527" spans="12:13" x14ac:dyDescent="0.25">
      <c r="L364527" s="472"/>
      <c r="M364527" s="472"/>
    </row>
    <row r="364599" spans="12:13" x14ac:dyDescent="0.25">
      <c r="L364599" s="472"/>
      <c r="M364599" s="472"/>
    </row>
    <row r="364600" spans="12:13" x14ac:dyDescent="0.25">
      <c r="L364600" s="472"/>
      <c r="M364600" s="472"/>
    </row>
    <row r="364601" spans="12:13" x14ac:dyDescent="0.25">
      <c r="L364601" s="472"/>
      <c r="M364601" s="472"/>
    </row>
    <row r="364673" spans="12:13" x14ac:dyDescent="0.25">
      <c r="L364673" s="472"/>
      <c r="M364673" s="472"/>
    </row>
    <row r="364674" spans="12:13" x14ac:dyDescent="0.25">
      <c r="L364674" s="472"/>
      <c r="M364674" s="472"/>
    </row>
    <row r="364675" spans="12:13" x14ac:dyDescent="0.25">
      <c r="L364675" s="472"/>
      <c r="M364675" s="472"/>
    </row>
    <row r="364747" spans="12:13" x14ac:dyDescent="0.25">
      <c r="L364747" s="472"/>
      <c r="M364747" s="472"/>
    </row>
    <row r="364748" spans="12:13" x14ac:dyDescent="0.25">
      <c r="L364748" s="472"/>
      <c r="M364748" s="472"/>
    </row>
    <row r="364749" spans="12:13" x14ac:dyDescent="0.25">
      <c r="L364749" s="472"/>
      <c r="M364749" s="472"/>
    </row>
    <row r="364821" spans="12:13" x14ac:dyDescent="0.25">
      <c r="L364821" s="472"/>
      <c r="M364821" s="472"/>
    </row>
    <row r="364822" spans="12:13" x14ac:dyDescent="0.25">
      <c r="L364822" s="472"/>
      <c r="M364822" s="472"/>
    </row>
    <row r="364823" spans="12:13" x14ac:dyDescent="0.25">
      <c r="L364823" s="472"/>
      <c r="M364823" s="472"/>
    </row>
    <row r="364895" spans="12:13" x14ac:dyDescent="0.25">
      <c r="L364895" s="472"/>
      <c r="M364895" s="472"/>
    </row>
    <row r="364896" spans="12:13" x14ac:dyDescent="0.25">
      <c r="L364896" s="472"/>
      <c r="M364896" s="472"/>
    </row>
    <row r="364897" spans="12:13" x14ac:dyDescent="0.25">
      <c r="L364897" s="472"/>
      <c r="M364897" s="472"/>
    </row>
    <row r="364969" spans="12:13" x14ac:dyDescent="0.25">
      <c r="L364969" s="472"/>
      <c r="M364969" s="472"/>
    </row>
    <row r="364970" spans="12:13" x14ac:dyDescent="0.25">
      <c r="L364970" s="472"/>
      <c r="M364970" s="472"/>
    </row>
    <row r="364971" spans="12:13" x14ac:dyDescent="0.25">
      <c r="L364971" s="472"/>
      <c r="M364971" s="472"/>
    </row>
    <row r="365043" spans="12:13" x14ac:dyDescent="0.25">
      <c r="L365043" s="472"/>
      <c r="M365043" s="472"/>
    </row>
    <row r="365044" spans="12:13" x14ac:dyDescent="0.25">
      <c r="L365044" s="472"/>
      <c r="M365044" s="472"/>
    </row>
    <row r="365045" spans="12:13" x14ac:dyDescent="0.25">
      <c r="L365045" s="472"/>
      <c r="M365045" s="472"/>
    </row>
    <row r="365117" spans="12:13" x14ac:dyDescent="0.25">
      <c r="L365117" s="472"/>
      <c r="M365117" s="472"/>
    </row>
    <row r="365118" spans="12:13" x14ac:dyDescent="0.25">
      <c r="L365118" s="472"/>
      <c r="M365118" s="472"/>
    </row>
    <row r="365119" spans="12:13" x14ac:dyDescent="0.25">
      <c r="L365119" s="472"/>
      <c r="M365119" s="472"/>
    </row>
    <row r="365191" spans="12:13" x14ac:dyDescent="0.25">
      <c r="L365191" s="472"/>
      <c r="M365191" s="472"/>
    </row>
    <row r="365192" spans="12:13" x14ac:dyDescent="0.25">
      <c r="L365192" s="472"/>
      <c r="M365192" s="472"/>
    </row>
    <row r="365193" spans="12:13" x14ac:dyDescent="0.25">
      <c r="L365193" s="472"/>
      <c r="M365193" s="472"/>
    </row>
    <row r="365265" spans="12:13" x14ac:dyDescent="0.25">
      <c r="L365265" s="472"/>
      <c r="M365265" s="472"/>
    </row>
    <row r="365266" spans="12:13" x14ac:dyDescent="0.25">
      <c r="L365266" s="472"/>
      <c r="M365266" s="472"/>
    </row>
    <row r="365267" spans="12:13" x14ac:dyDescent="0.25">
      <c r="L365267" s="472"/>
      <c r="M365267" s="472"/>
    </row>
    <row r="365339" spans="12:13" x14ac:dyDescent="0.25">
      <c r="L365339" s="472"/>
      <c r="M365339" s="472"/>
    </row>
    <row r="365340" spans="12:13" x14ac:dyDescent="0.25">
      <c r="L365340" s="472"/>
      <c r="M365340" s="472"/>
    </row>
    <row r="365341" spans="12:13" x14ac:dyDescent="0.25">
      <c r="L365341" s="472"/>
      <c r="M365341" s="472"/>
    </row>
    <row r="365413" spans="12:13" x14ac:dyDescent="0.25">
      <c r="L365413" s="472"/>
      <c r="M365413" s="472"/>
    </row>
    <row r="365414" spans="12:13" x14ac:dyDescent="0.25">
      <c r="L365414" s="472"/>
      <c r="M365414" s="472"/>
    </row>
    <row r="365415" spans="12:13" x14ac:dyDescent="0.25">
      <c r="L365415" s="472"/>
      <c r="M365415" s="472"/>
    </row>
    <row r="365487" spans="12:13" x14ac:dyDescent="0.25">
      <c r="L365487" s="472"/>
      <c r="M365487" s="472"/>
    </row>
    <row r="365488" spans="12:13" x14ac:dyDescent="0.25">
      <c r="L365488" s="472"/>
      <c r="M365488" s="472"/>
    </row>
    <row r="365489" spans="12:13" x14ac:dyDescent="0.25">
      <c r="L365489" s="472"/>
      <c r="M365489" s="472"/>
    </row>
    <row r="365561" spans="12:13" x14ac:dyDescent="0.25">
      <c r="L365561" s="472"/>
      <c r="M365561" s="472"/>
    </row>
    <row r="365562" spans="12:13" x14ac:dyDescent="0.25">
      <c r="L365562" s="472"/>
      <c r="M365562" s="472"/>
    </row>
    <row r="365563" spans="12:13" x14ac:dyDescent="0.25">
      <c r="L365563" s="472"/>
      <c r="M365563" s="472"/>
    </row>
    <row r="365635" spans="12:13" x14ac:dyDescent="0.25">
      <c r="L365635" s="472"/>
      <c r="M365635" s="472"/>
    </row>
    <row r="365636" spans="12:13" x14ac:dyDescent="0.25">
      <c r="L365636" s="472"/>
      <c r="M365636" s="472"/>
    </row>
    <row r="365637" spans="12:13" x14ac:dyDescent="0.25">
      <c r="L365637" s="472"/>
      <c r="M365637" s="472"/>
    </row>
    <row r="365709" spans="12:13" x14ac:dyDescent="0.25">
      <c r="L365709" s="472"/>
      <c r="M365709" s="472"/>
    </row>
    <row r="365710" spans="12:13" x14ac:dyDescent="0.25">
      <c r="L365710" s="472"/>
      <c r="M365710" s="472"/>
    </row>
    <row r="365711" spans="12:13" x14ac:dyDescent="0.25">
      <c r="L365711" s="472"/>
      <c r="M365711" s="472"/>
    </row>
    <row r="365783" spans="12:13" x14ac:dyDescent="0.25">
      <c r="L365783" s="472"/>
      <c r="M365783" s="472"/>
    </row>
    <row r="365784" spans="12:13" x14ac:dyDescent="0.25">
      <c r="L365784" s="472"/>
      <c r="M365784" s="472"/>
    </row>
    <row r="365785" spans="12:13" x14ac:dyDescent="0.25">
      <c r="L365785" s="472"/>
      <c r="M365785" s="472"/>
    </row>
    <row r="365857" spans="12:13" x14ac:dyDescent="0.25">
      <c r="L365857" s="472"/>
      <c r="M365857" s="472"/>
    </row>
    <row r="365858" spans="12:13" x14ac:dyDescent="0.25">
      <c r="L365858" s="472"/>
      <c r="M365858" s="472"/>
    </row>
    <row r="365859" spans="12:13" x14ac:dyDescent="0.25">
      <c r="L365859" s="472"/>
      <c r="M365859" s="472"/>
    </row>
    <row r="365931" spans="12:13" x14ac:dyDescent="0.25">
      <c r="L365931" s="472"/>
      <c r="M365931" s="472"/>
    </row>
    <row r="365932" spans="12:13" x14ac:dyDescent="0.25">
      <c r="L365932" s="472"/>
      <c r="M365932" s="472"/>
    </row>
    <row r="365933" spans="12:13" x14ac:dyDescent="0.25">
      <c r="L365933" s="472"/>
      <c r="M365933" s="472"/>
    </row>
    <row r="366005" spans="12:13" x14ac:dyDescent="0.25">
      <c r="L366005" s="472"/>
      <c r="M366005" s="472"/>
    </row>
    <row r="366006" spans="12:13" x14ac:dyDescent="0.25">
      <c r="L366006" s="472"/>
      <c r="M366006" s="472"/>
    </row>
    <row r="366007" spans="12:13" x14ac:dyDescent="0.25">
      <c r="L366007" s="472"/>
      <c r="M366007" s="472"/>
    </row>
    <row r="366079" spans="12:13" x14ac:dyDescent="0.25">
      <c r="L366079" s="472"/>
      <c r="M366079" s="472"/>
    </row>
    <row r="366080" spans="12:13" x14ac:dyDescent="0.25">
      <c r="L366080" s="472"/>
      <c r="M366080" s="472"/>
    </row>
    <row r="366081" spans="12:13" x14ac:dyDescent="0.25">
      <c r="L366081" s="472"/>
      <c r="M366081" s="472"/>
    </row>
    <row r="366153" spans="12:13" x14ac:dyDescent="0.25">
      <c r="L366153" s="472"/>
      <c r="M366153" s="472"/>
    </row>
    <row r="366154" spans="12:13" x14ac:dyDescent="0.25">
      <c r="L366154" s="472"/>
      <c r="M366154" s="472"/>
    </row>
    <row r="366155" spans="12:13" x14ac:dyDescent="0.25">
      <c r="L366155" s="472"/>
      <c r="M366155" s="472"/>
    </row>
    <row r="366227" spans="12:13" x14ac:dyDescent="0.25">
      <c r="L366227" s="472"/>
      <c r="M366227" s="472"/>
    </row>
    <row r="366228" spans="12:13" x14ac:dyDescent="0.25">
      <c r="L366228" s="472"/>
      <c r="M366228" s="472"/>
    </row>
    <row r="366229" spans="12:13" x14ac:dyDescent="0.25">
      <c r="L366229" s="472"/>
      <c r="M366229" s="472"/>
    </row>
    <row r="366301" spans="12:13" x14ac:dyDescent="0.25">
      <c r="L366301" s="472"/>
      <c r="M366301" s="472"/>
    </row>
    <row r="366302" spans="12:13" x14ac:dyDescent="0.25">
      <c r="L366302" s="472"/>
      <c r="M366302" s="472"/>
    </row>
    <row r="366303" spans="12:13" x14ac:dyDescent="0.25">
      <c r="L366303" s="472"/>
      <c r="M366303" s="472"/>
    </row>
    <row r="366375" spans="12:13" x14ac:dyDescent="0.25">
      <c r="L366375" s="472"/>
      <c r="M366375" s="472"/>
    </row>
    <row r="366376" spans="12:13" x14ac:dyDescent="0.25">
      <c r="L366376" s="472"/>
      <c r="M366376" s="472"/>
    </row>
    <row r="366377" spans="12:13" x14ac:dyDescent="0.25">
      <c r="L366377" s="472"/>
      <c r="M366377" s="472"/>
    </row>
    <row r="366449" spans="12:13" x14ac:dyDescent="0.25">
      <c r="L366449" s="472"/>
      <c r="M366449" s="472"/>
    </row>
    <row r="366450" spans="12:13" x14ac:dyDescent="0.25">
      <c r="L366450" s="472"/>
      <c r="M366450" s="472"/>
    </row>
    <row r="366451" spans="12:13" x14ac:dyDescent="0.25">
      <c r="L366451" s="472"/>
      <c r="M366451" s="472"/>
    </row>
    <row r="366523" spans="12:13" x14ac:dyDescent="0.25">
      <c r="L366523" s="472"/>
      <c r="M366523" s="472"/>
    </row>
    <row r="366524" spans="12:13" x14ac:dyDescent="0.25">
      <c r="L366524" s="472"/>
      <c r="M366524" s="472"/>
    </row>
    <row r="366525" spans="12:13" x14ac:dyDescent="0.25">
      <c r="L366525" s="472"/>
      <c r="M366525" s="472"/>
    </row>
    <row r="366597" spans="12:13" x14ac:dyDescent="0.25">
      <c r="L366597" s="472"/>
      <c r="M366597" s="472"/>
    </row>
    <row r="366598" spans="12:13" x14ac:dyDescent="0.25">
      <c r="L366598" s="472"/>
      <c r="M366598" s="472"/>
    </row>
    <row r="366599" spans="12:13" x14ac:dyDescent="0.25">
      <c r="L366599" s="472"/>
      <c r="M366599" s="472"/>
    </row>
    <row r="366671" spans="12:13" x14ac:dyDescent="0.25">
      <c r="L366671" s="472"/>
      <c r="M366671" s="472"/>
    </row>
    <row r="366672" spans="12:13" x14ac:dyDescent="0.25">
      <c r="L366672" s="472"/>
      <c r="M366672" s="472"/>
    </row>
    <row r="366673" spans="12:13" x14ac:dyDescent="0.25">
      <c r="L366673" s="472"/>
      <c r="M366673" s="472"/>
    </row>
    <row r="366745" spans="12:13" x14ac:dyDescent="0.25">
      <c r="L366745" s="472"/>
      <c r="M366745" s="472"/>
    </row>
    <row r="366746" spans="12:13" x14ac:dyDescent="0.25">
      <c r="L366746" s="472"/>
      <c r="M366746" s="472"/>
    </row>
    <row r="366747" spans="12:13" x14ac:dyDescent="0.25">
      <c r="L366747" s="472"/>
      <c r="M366747" s="472"/>
    </row>
    <row r="366819" spans="12:13" x14ac:dyDescent="0.25">
      <c r="L366819" s="472"/>
      <c r="M366819" s="472"/>
    </row>
    <row r="366820" spans="12:13" x14ac:dyDescent="0.25">
      <c r="L366820" s="472"/>
      <c r="M366820" s="472"/>
    </row>
    <row r="366821" spans="12:13" x14ac:dyDescent="0.25">
      <c r="L366821" s="472"/>
      <c r="M366821" s="472"/>
    </row>
    <row r="366893" spans="12:13" x14ac:dyDescent="0.25">
      <c r="L366893" s="472"/>
      <c r="M366893" s="472"/>
    </row>
    <row r="366894" spans="12:13" x14ac:dyDescent="0.25">
      <c r="L366894" s="472"/>
      <c r="M366894" s="472"/>
    </row>
    <row r="366895" spans="12:13" x14ac:dyDescent="0.25">
      <c r="L366895" s="472"/>
      <c r="M366895" s="472"/>
    </row>
    <row r="366967" spans="12:13" x14ac:dyDescent="0.25">
      <c r="L366967" s="472"/>
      <c r="M366967" s="472"/>
    </row>
    <row r="366968" spans="12:13" x14ac:dyDescent="0.25">
      <c r="L366968" s="472"/>
      <c r="M366968" s="472"/>
    </row>
    <row r="366969" spans="12:13" x14ac:dyDescent="0.25">
      <c r="L366969" s="472"/>
      <c r="M366969" s="472"/>
    </row>
    <row r="367041" spans="12:13" x14ac:dyDescent="0.25">
      <c r="L367041" s="472"/>
      <c r="M367041" s="472"/>
    </row>
    <row r="367042" spans="12:13" x14ac:dyDescent="0.25">
      <c r="L367042" s="472"/>
      <c r="M367042" s="472"/>
    </row>
    <row r="367043" spans="12:13" x14ac:dyDescent="0.25">
      <c r="L367043" s="472"/>
      <c r="M367043" s="472"/>
    </row>
    <row r="367115" spans="12:13" x14ac:dyDescent="0.25">
      <c r="L367115" s="472"/>
      <c r="M367115" s="472"/>
    </row>
    <row r="367116" spans="12:13" x14ac:dyDescent="0.25">
      <c r="L367116" s="472"/>
      <c r="M367116" s="472"/>
    </row>
    <row r="367117" spans="12:13" x14ac:dyDescent="0.25">
      <c r="L367117" s="472"/>
      <c r="M367117" s="472"/>
    </row>
    <row r="367189" spans="12:13" x14ac:dyDescent="0.25">
      <c r="L367189" s="472"/>
      <c r="M367189" s="472"/>
    </row>
    <row r="367190" spans="12:13" x14ac:dyDescent="0.25">
      <c r="L367190" s="472"/>
      <c r="M367190" s="472"/>
    </row>
    <row r="367191" spans="12:13" x14ac:dyDescent="0.25">
      <c r="L367191" s="472"/>
      <c r="M367191" s="472"/>
    </row>
    <row r="367263" spans="12:13" x14ac:dyDescent="0.25">
      <c r="L367263" s="472"/>
      <c r="M367263" s="472"/>
    </row>
    <row r="367264" spans="12:13" x14ac:dyDescent="0.25">
      <c r="L367264" s="472"/>
      <c r="M367264" s="472"/>
    </row>
    <row r="367265" spans="12:13" x14ac:dyDescent="0.25">
      <c r="L367265" s="472"/>
      <c r="M367265" s="472"/>
    </row>
    <row r="367337" spans="12:13" x14ac:dyDescent="0.25">
      <c r="L367337" s="472"/>
      <c r="M367337" s="472"/>
    </row>
    <row r="367338" spans="12:13" x14ac:dyDescent="0.25">
      <c r="L367338" s="472"/>
      <c r="M367338" s="472"/>
    </row>
    <row r="367339" spans="12:13" x14ac:dyDescent="0.25">
      <c r="L367339" s="472"/>
      <c r="M367339" s="472"/>
    </row>
    <row r="367411" spans="12:13" x14ac:dyDescent="0.25">
      <c r="L367411" s="472"/>
      <c r="M367411" s="472"/>
    </row>
    <row r="367412" spans="12:13" x14ac:dyDescent="0.25">
      <c r="L367412" s="472"/>
      <c r="M367412" s="472"/>
    </row>
    <row r="367413" spans="12:13" x14ac:dyDescent="0.25">
      <c r="L367413" s="472"/>
      <c r="M367413" s="472"/>
    </row>
    <row r="367485" spans="12:13" x14ac:dyDescent="0.25">
      <c r="L367485" s="472"/>
      <c r="M367485" s="472"/>
    </row>
    <row r="367486" spans="12:13" x14ac:dyDescent="0.25">
      <c r="L367486" s="472"/>
      <c r="M367486" s="472"/>
    </row>
    <row r="367487" spans="12:13" x14ac:dyDescent="0.25">
      <c r="L367487" s="472"/>
      <c r="M367487" s="472"/>
    </row>
    <row r="367559" spans="12:13" x14ac:dyDescent="0.25">
      <c r="L367559" s="472"/>
      <c r="M367559" s="472"/>
    </row>
    <row r="367560" spans="12:13" x14ac:dyDescent="0.25">
      <c r="L367560" s="472"/>
      <c r="M367560" s="472"/>
    </row>
    <row r="367561" spans="12:13" x14ac:dyDescent="0.25">
      <c r="L367561" s="472"/>
      <c r="M367561" s="472"/>
    </row>
    <row r="367633" spans="12:13" x14ac:dyDescent="0.25">
      <c r="L367633" s="472"/>
      <c r="M367633" s="472"/>
    </row>
    <row r="367634" spans="12:13" x14ac:dyDescent="0.25">
      <c r="L367634" s="472"/>
      <c r="M367634" s="472"/>
    </row>
    <row r="367635" spans="12:13" x14ac:dyDescent="0.25">
      <c r="L367635" s="472"/>
      <c r="M367635" s="472"/>
    </row>
    <row r="367707" spans="12:13" x14ac:dyDescent="0.25">
      <c r="L367707" s="472"/>
      <c r="M367707" s="472"/>
    </row>
    <row r="367708" spans="12:13" x14ac:dyDescent="0.25">
      <c r="L367708" s="472"/>
      <c r="M367708" s="472"/>
    </row>
    <row r="367709" spans="12:13" x14ac:dyDescent="0.25">
      <c r="L367709" s="472"/>
      <c r="M367709" s="472"/>
    </row>
    <row r="367781" spans="12:13" x14ac:dyDescent="0.25">
      <c r="L367781" s="472"/>
      <c r="M367781" s="472"/>
    </row>
    <row r="367782" spans="12:13" x14ac:dyDescent="0.25">
      <c r="L367782" s="472"/>
      <c r="M367782" s="472"/>
    </row>
    <row r="367783" spans="12:13" x14ac:dyDescent="0.25">
      <c r="L367783" s="472"/>
      <c r="M367783" s="472"/>
    </row>
    <row r="367855" spans="12:13" x14ac:dyDescent="0.25">
      <c r="L367855" s="472"/>
      <c r="M367855" s="472"/>
    </row>
    <row r="367856" spans="12:13" x14ac:dyDescent="0.25">
      <c r="L367856" s="472"/>
      <c r="M367856" s="472"/>
    </row>
    <row r="367857" spans="12:13" x14ac:dyDescent="0.25">
      <c r="L367857" s="472"/>
      <c r="M367857" s="472"/>
    </row>
    <row r="367929" spans="12:13" x14ac:dyDescent="0.25">
      <c r="L367929" s="472"/>
      <c r="M367929" s="472"/>
    </row>
    <row r="367930" spans="12:13" x14ac:dyDescent="0.25">
      <c r="L367930" s="472"/>
      <c r="M367930" s="472"/>
    </row>
    <row r="367931" spans="12:13" x14ac:dyDescent="0.25">
      <c r="L367931" s="472"/>
      <c r="M367931" s="472"/>
    </row>
    <row r="368003" spans="12:13" x14ac:dyDescent="0.25">
      <c r="L368003" s="472"/>
      <c r="M368003" s="472"/>
    </row>
    <row r="368004" spans="12:13" x14ac:dyDescent="0.25">
      <c r="L368004" s="472"/>
      <c r="M368004" s="472"/>
    </row>
    <row r="368005" spans="12:13" x14ac:dyDescent="0.25">
      <c r="L368005" s="472"/>
      <c r="M368005" s="472"/>
    </row>
    <row r="368077" spans="12:13" x14ac:dyDescent="0.25">
      <c r="L368077" s="472"/>
      <c r="M368077" s="472"/>
    </row>
    <row r="368078" spans="12:13" x14ac:dyDescent="0.25">
      <c r="L368078" s="472"/>
      <c r="M368078" s="472"/>
    </row>
    <row r="368079" spans="12:13" x14ac:dyDescent="0.25">
      <c r="L368079" s="472"/>
      <c r="M368079" s="472"/>
    </row>
    <row r="368151" spans="12:13" x14ac:dyDescent="0.25">
      <c r="L368151" s="472"/>
      <c r="M368151" s="472"/>
    </row>
    <row r="368152" spans="12:13" x14ac:dyDescent="0.25">
      <c r="L368152" s="472"/>
      <c r="M368152" s="472"/>
    </row>
    <row r="368153" spans="12:13" x14ac:dyDescent="0.25">
      <c r="L368153" s="472"/>
      <c r="M368153" s="472"/>
    </row>
    <row r="368225" spans="12:13" x14ac:dyDescent="0.25">
      <c r="L368225" s="472"/>
      <c r="M368225" s="472"/>
    </row>
    <row r="368226" spans="12:13" x14ac:dyDescent="0.25">
      <c r="L368226" s="472"/>
      <c r="M368226" s="472"/>
    </row>
    <row r="368227" spans="12:13" x14ac:dyDescent="0.25">
      <c r="L368227" s="472"/>
      <c r="M368227" s="472"/>
    </row>
    <row r="368299" spans="12:13" x14ac:dyDescent="0.25">
      <c r="L368299" s="472"/>
      <c r="M368299" s="472"/>
    </row>
    <row r="368300" spans="12:13" x14ac:dyDescent="0.25">
      <c r="L368300" s="472"/>
      <c r="M368300" s="472"/>
    </row>
    <row r="368301" spans="12:13" x14ac:dyDescent="0.25">
      <c r="L368301" s="472"/>
      <c r="M368301" s="472"/>
    </row>
    <row r="368373" spans="12:13" x14ac:dyDescent="0.25">
      <c r="L368373" s="472"/>
      <c r="M368373" s="472"/>
    </row>
    <row r="368374" spans="12:13" x14ac:dyDescent="0.25">
      <c r="L368374" s="472"/>
      <c r="M368374" s="472"/>
    </row>
    <row r="368375" spans="12:13" x14ac:dyDescent="0.25">
      <c r="L368375" s="472"/>
      <c r="M368375" s="472"/>
    </row>
    <row r="368447" spans="12:13" x14ac:dyDescent="0.25">
      <c r="L368447" s="472"/>
      <c r="M368447" s="472"/>
    </row>
    <row r="368448" spans="12:13" x14ac:dyDescent="0.25">
      <c r="L368448" s="472"/>
      <c r="M368448" s="472"/>
    </row>
    <row r="368449" spans="12:13" x14ac:dyDescent="0.25">
      <c r="L368449" s="472"/>
      <c r="M368449" s="472"/>
    </row>
    <row r="368521" spans="12:13" x14ac:dyDescent="0.25">
      <c r="L368521" s="472"/>
      <c r="M368521" s="472"/>
    </row>
    <row r="368522" spans="12:13" x14ac:dyDescent="0.25">
      <c r="L368522" s="472"/>
      <c r="M368522" s="472"/>
    </row>
    <row r="368523" spans="12:13" x14ac:dyDescent="0.25">
      <c r="L368523" s="472"/>
      <c r="M368523" s="472"/>
    </row>
    <row r="368595" spans="12:13" x14ac:dyDescent="0.25">
      <c r="L368595" s="472"/>
      <c r="M368595" s="472"/>
    </row>
    <row r="368596" spans="12:13" x14ac:dyDescent="0.25">
      <c r="L368596" s="472"/>
      <c r="M368596" s="472"/>
    </row>
    <row r="368597" spans="12:13" x14ac:dyDescent="0.25">
      <c r="L368597" s="472"/>
      <c r="M368597" s="472"/>
    </row>
    <row r="368669" spans="12:13" x14ac:dyDescent="0.25">
      <c r="L368669" s="472"/>
      <c r="M368669" s="472"/>
    </row>
    <row r="368670" spans="12:13" x14ac:dyDescent="0.25">
      <c r="L368670" s="472"/>
      <c r="M368670" s="472"/>
    </row>
    <row r="368671" spans="12:13" x14ac:dyDescent="0.25">
      <c r="L368671" s="472"/>
      <c r="M368671" s="472"/>
    </row>
    <row r="368743" spans="12:13" x14ac:dyDescent="0.25">
      <c r="L368743" s="472"/>
      <c r="M368743" s="472"/>
    </row>
    <row r="368744" spans="12:13" x14ac:dyDescent="0.25">
      <c r="L368744" s="472"/>
      <c r="M368744" s="472"/>
    </row>
    <row r="368745" spans="12:13" x14ac:dyDescent="0.25">
      <c r="L368745" s="472"/>
      <c r="M368745" s="472"/>
    </row>
    <row r="368817" spans="12:13" x14ac:dyDescent="0.25">
      <c r="L368817" s="472"/>
      <c r="M368817" s="472"/>
    </row>
    <row r="368818" spans="12:13" x14ac:dyDescent="0.25">
      <c r="L368818" s="472"/>
      <c r="M368818" s="472"/>
    </row>
    <row r="368819" spans="12:13" x14ac:dyDescent="0.25">
      <c r="L368819" s="472"/>
      <c r="M368819" s="472"/>
    </row>
    <row r="368891" spans="12:13" x14ac:dyDescent="0.25">
      <c r="L368891" s="472"/>
      <c r="M368891" s="472"/>
    </row>
    <row r="368892" spans="12:13" x14ac:dyDescent="0.25">
      <c r="L368892" s="472"/>
      <c r="M368892" s="472"/>
    </row>
    <row r="368893" spans="12:13" x14ac:dyDescent="0.25">
      <c r="L368893" s="472"/>
      <c r="M368893" s="472"/>
    </row>
    <row r="368965" spans="12:13" x14ac:dyDescent="0.25">
      <c r="L368965" s="472"/>
      <c r="M368965" s="472"/>
    </row>
    <row r="368966" spans="12:13" x14ac:dyDescent="0.25">
      <c r="L368966" s="472"/>
      <c r="M368966" s="472"/>
    </row>
    <row r="368967" spans="12:13" x14ac:dyDescent="0.25">
      <c r="L368967" s="472"/>
      <c r="M368967" s="472"/>
    </row>
    <row r="369039" spans="12:13" x14ac:dyDescent="0.25">
      <c r="L369039" s="472"/>
      <c r="M369039" s="472"/>
    </row>
    <row r="369040" spans="12:13" x14ac:dyDescent="0.25">
      <c r="L369040" s="472"/>
      <c r="M369040" s="472"/>
    </row>
    <row r="369041" spans="12:13" x14ac:dyDescent="0.25">
      <c r="L369041" s="472"/>
      <c r="M369041" s="472"/>
    </row>
    <row r="369113" spans="12:13" x14ac:dyDescent="0.25">
      <c r="L369113" s="472"/>
      <c r="M369113" s="472"/>
    </row>
    <row r="369114" spans="12:13" x14ac:dyDescent="0.25">
      <c r="L369114" s="472"/>
      <c r="M369114" s="472"/>
    </row>
    <row r="369115" spans="12:13" x14ac:dyDescent="0.25">
      <c r="L369115" s="472"/>
      <c r="M369115" s="472"/>
    </row>
    <row r="369187" spans="12:13" x14ac:dyDescent="0.25">
      <c r="L369187" s="472"/>
      <c r="M369187" s="472"/>
    </row>
    <row r="369188" spans="12:13" x14ac:dyDescent="0.25">
      <c r="L369188" s="472"/>
      <c r="M369188" s="472"/>
    </row>
    <row r="369189" spans="12:13" x14ac:dyDescent="0.25">
      <c r="L369189" s="472"/>
      <c r="M369189" s="472"/>
    </row>
    <row r="369261" spans="12:13" x14ac:dyDescent="0.25">
      <c r="L369261" s="472"/>
      <c r="M369261" s="472"/>
    </row>
    <row r="369262" spans="12:13" x14ac:dyDescent="0.25">
      <c r="L369262" s="472"/>
      <c r="M369262" s="472"/>
    </row>
    <row r="369263" spans="12:13" x14ac:dyDescent="0.25">
      <c r="L369263" s="472"/>
      <c r="M369263" s="472"/>
    </row>
    <row r="369335" spans="12:13" x14ac:dyDescent="0.25">
      <c r="L369335" s="472"/>
      <c r="M369335" s="472"/>
    </row>
    <row r="369336" spans="12:13" x14ac:dyDescent="0.25">
      <c r="L369336" s="472"/>
      <c r="M369336" s="472"/>
    </row>
    <row r="369337" spans="12:13" x14ac:dyDescent="0.25">
      <c r="L369337" s="472"/>
      <c r="M369337" s="472"/>
    </row>
    <row r="369409" spans="12:13" x14ac:dyDescent="0.25">
      <c r="L369409" s="472"/>
      <c r="M369409" s="472"/>
    </row>
    <row r="369410" spans="12:13" x14ac:dyDescent="0.25">
      <c r="L369410" s="472"/>
      <c r="M369410" s="472"/>
    </row>
    <row r="369411" spans="12:13" x14ac:dyDescent="0.25">
      <c r="L369411" s="472"/>
      <c r="M369411" s="472"/>
    </row>
    <row r="369483" spans="12:13" x14ac:dyDescent="0.25">
      <c r="L369483" s="472"/>
      <c r="M369483" s="472"/>
    </row>
    <row r="369484" spans="12:13" x14ac:dyDescent="0.25">
      <c r="L369484" s="472"/>
      <c r="M369484" s="472"/>
    </row>
    <row r="369485" spans="12:13" x14ac:dyDescent="0.25">
      <c r="L369485" s="472"/>
      <c r="M369485" s="472"/>
    </row>
    <row r="369557" spans="12:13" x14ac:dyDescent="0.25">
      <c r="L369557" s="472"/>
      <c r="M369557" s="472"/>
    </row>
    <row r="369558" spans="12:13" x14ac:dyDescent="0.25">
      <c r="L369558" s="472"/>
      <c r="M369558" s="472"/>
    </row>
    <row r="369559" spans="12:13" x14ac:dyDescent="0.25">
      <c r="L369559" s="472"/>
      <c r="M369559" s="472"/>
    </row>
    <row r="369631" spans="12:13" x14ac:dyDescent="0.25">
      <c r="L369631" s="472"/>
      <c r="M369631" s="472"/>
    </row>
    <row r="369632" spans="12:13" x14ac:dyDescent="0.25">
      <c r="L369632" s="472"/>
      <c r="M369632" s="472"/>
    </row>
    <row r="369633" spans="12:13" x14ac:dyDescent="0.25">
      <c r="L369633" s="472"/>
      <c r="M369633" s="472"/>
    </row>
    <row r="369705" spans="12:13" x14ac:dyDescent="0.25">
      <c r="L369705" s="472"/>
      <c r="M369705" s="472"/>
    </row>
    <row r="369706" spans="12:13" x14ac:dyDescent="0.25">
      <c r="L369706" s="472"/>
      <c r="M369706" s="472"/>
    </row>
    <row r="369707" spans="12:13" x14ac:dyDescent="0.25">
      <c r="L369707" s="472"/>
      <c r="M369707" s="472"/>
    </row>
    <row r="369779" spans="12:13" x14ac:dyDescent="0.25">
      <c r="L369779" s="472"/>
      <c r="M369779" s="472"/>
    </row>
    <row r="369780" spans="12:13" x14ac:dyDescent="0.25">
      <c r="L369780" s="472"/>
      <c r="M369780" s="472"/>
    </row>
    <row r="369781" spans="12:13" x14ac:dyDescent="0.25">
      <c r="L369781" s="472"/>
      <c r="M369781" s="472"/>
    </row>
    <row r="369853" spans="12:13" x14ac:dyDescent="0.25">
      <c r="L369853" s="472"/>
      <c r="M369853" s="472"/>
    </row>
    <row r="369854" spans="12:13" x14ac:dyDescent="0.25">
      <c r="L369854" s="472"/>
      <c r="M369854" s="472"/>
    </row>
    <row r="369855" spans="12:13" x14ac:dyDescent="0.25">
      <c r="L369855" s="472"/>
      <c r="M369855" s="472"/>
    </row>
    <row r="369927" spans="12:13" x14ac:dyDescent="0.25">
      <c r="L369927" s="472"/>
      <c r="M369927" s="472"/>
    </row>
    <row r="369928" spans="12:13" x14ac:dyDescent="0.25">
      <c r="L369928" s="472"/>
      <c r="M369928" s="472"/>
    </row>
    <row r="369929" spans="12:13" x14ac:dyDescent="0.25">
      <c r="L369929" s="472"/>
      <c r="M369929" s="472"/>
    </row>
    <row r="370001" spans="12:13" x14ac:dyDescent="0.25">
      <c r="L370001" s="472"/>
      <c r="M370001" s="472"/>
    </row>
    <row r="370002" spans="12:13" x14ac:dyDescent="0.25">
      <c r="L370002" s="472"/>
      <c r="M370002" s="472"/>
    </row>
    <row r="370003" spans="12:13" x14ac:dyDescent="0.25">
      <c r="L370003" s="472"/>
      <c r="M370003" s="472"/>
    </row>
    <row r="370075" spans="12:13" x14ac:dyDescent="0.25">
      <c r="L370075" s="472"/>
      <c r="M370075" s="472"/>
    </row>
    <row r="370076" spans="12:13" x14ac:dyDescent="0.25">
      <c r="L370076" s="472"/>
      <c r="M370076" s="472"/>
    </row>
    <row r="370077" spans="12:13" x14ac:dyDescent="0.25">
      <c r="L370077" s="472"/>
      <c r="M370077" s="472"/>
    </row>
    <row r="370149" spans="12:13" x14ac:dyDescent="0.25">
      <c r="L370149" s="472"/>
      <c r="M370149" s="472"/>
    </row>
    <row r="370150" spans="12:13" x14ac:dyDescent="0.25">
      <c r="L370150" s="472"/>
      <c r="M370150" s="472"/>
    </row>
    <row r="370151" spans="12:13" x14ac:dyDescent="0.25">
      <c r="L370151" s="472"/>
      <c r="M370151" s="472"/>
    </row>
    <row r="370223" spans="12:13" x14ac:dyDescent="0.25">
      <c r="L370223" s="472"/>
      <c r="M370223" s="472"/>
    </row>
    <row r="370224" spans="12:13" x14ac:dyDescent="0.25">
      <c r="L370224" s="472"/>
      <c r="M370224" s="472"/>
    </row>
    <row r="370225" spans="12:13" x14ac:dyDescent="0.25">
      <c r="L370225" s="472"/>
      <c r="M370225" s="472"/>
    </row>
    <row r="370297" spans="12:13" x14ac:dyDescent="0.25">
      <c r="L370297" s="472"/>
      <c r="M370297" s="472"/>
    </row>
    <row r="370298" spans="12:13" x14ac:dyDescent="0.25">
      <c r="L370298" s="472"/>
      <c r="M370298" s="472"/>
    </row>
    <row r="370299" spans="12:13" x14ac:dyDescent="0.25">
      <c r="L370299" s="472"/>
      <c r="M370299" s="472"/>
    </row>
    <row r="370371" spans="12:13" x14ac:dyDescent="0.25">
      <c r="L370371" s="472"/>
      <c r="M370371" s="472"/>
    </row>
    <row r="370372" spans="12:13" x14ac:dyDescent="0.25">
      <c r="L370372" s="472"/>
      <c r="M370372" s="472"/>
    </row>
    <row r="370373" spans="12:13" x14ac:dyDescent="0.25">
      <c r="L370373" s="472"/>
      <c r="M370373" s="472"/>
    </row>
    <row r="370445" spans="12:13" x14ac:dyDescent="0.25">
      <c r="L370445" s="472"/>
      <c r="M370445" s="472"/>
    </row>
    <row r="370446" spans="12:13" x14ac:dyDescent="0.25">
      <c r="L370446" s="472"/>
      <c r="M370446" s="472"/>
    </row>
    <row r="370447" spans="12:13" x14ac:dyDescent="0.25">
      <c r="L370447" s="472"/>
      <c r="M370447" s="472"/>
    </row>
    <row r="370519" spans="12:13" x14ac:dyDescent="0.25">
      <c r="L370519" s="472"/>
      <c r="M370519" s="472"/>
    </row>
    <row r="370520" spans="12:13" x14ac:dyDescent="0.25">
      <c r="L370520" s="472"/>
      <c r="M370520" s="472"/>
    </row>
    <row r="370521" spans="12:13" x14ac:dyDescent="0.25">
      <c r="L370521" s="472"/>
      <c r="M370521" s="472"/>
    </row>
    <row r="370593" spans="12:13" x14ac:dyDescent="0.25">
      <c r="L370593" s="472"/>
      <c r="M370593" s="472"/>
    </row>
    <row r="370594" spans="12:13" x14ac:dyDescent="0.25">
      <c r="L370594" s="472"/>
      <c r="M370594" s="472"/>
    </row>
    <row r="370595" spans="12:13" x14ac:dyDescent="0.25">
      <c r="L370595" s="472"/>
      <c r="M370595" s="472"/>
    </row>
    <row r="370667" spans="12:13" x14ac:dyDescent="0.25">
      <c r="L370667" s="472"/>
      <c r="M370667" s="472"/>
    </row>
    <row r="370668" spans="12:13" x14ac:dyDescent="0.25">
      <c r="L370668" s="472"/>
      <c r="M370668" s="472"/>
    </row>
    <row r="370669" spans="12:13" x14ac:dyDescent="0.25">
      <c r="L370669" s="472"/>
      <c r="M370669" s="472"/>
    </row>
    <row r="370741" spans="12:13" x14ac:dyDescent="0.25">
      <c r="L370741" s="472"/>
      <c r="M370741" s="472"/>
    </row>
    <row r="370742" spans="12:13" x14ac:dyDescent="0.25">
      <c r="L370742" s="472"/>
      <c r="M370742" s="472"/>
    </row>
    <row r="370743" spans="12:13" x14ac:dyDescent="0.25">
      <c r="L370743" s="472"/>
      <c r="M370743" s="472"/>
    </row>
    <row r="370815" spans="12:13" x14ac:dyDescent="0.25">
      <c r="L370815" s="472"/>
      <c r="M370815" s="472"/>
    </row>
    <row r="370816" spans="12:13" x14ac:dyDescent="0.25">
      <c r="L370816" s="472"/>
      <c r="M370816" s="472"/>
    </row>
    <row r="370817" spans="12:13" x14ac:dyDescent="0.25">
      <c r="L370817" s="472"/>
      <c r="M370817" s="472"/>
    </row>
    <row r="370889" spans="12:13" x14ac:dyDescent="0.25">
      <c r="L370889" s="472"/>
      <c r="M370889" s="472"/>
    </row>
    <row r="370890" spans="12:13" x14ac:dyDescent="0.25">
      <c r="L370890" s="472"/>
      <c r="M370890" s="472"/>
    </row>
    <row r="370891" spans="12:13" x14ac:dyDescent="0.25">
      <c r="L370891" s="472"/>
      <c r="M370891" s="472"/>
    </row>
    <row r="370963" spans="12:13" x14ac:dyDescent="0.25">
      <c r="L370963" s="472"/>
      <c r="M370963" s="472"/>
    </row>
    <row r="370964" spans="12:13" x14ac:dyDescent="0.25">
      <c r="L370964" s="472"/>
      <c r="M370964" s="472"/>
    </row>
    <row r="370965" spans="12:13" x14ac:dyDescent="0.25">
      <c r="L370965" s="472"/>
      <c r="M370965" s="472"/>
    </row>
    <row r="371037" spans="12:13" x14ac:dyDescent="0.25">
      <c r="L371037" s="472"/>
      <c r="M371037" s="472"/>
    </row>
    <row r="371038" spans="12:13" x14ac:dyDescent="0.25">
      <c r="L371038" s="472"/>
      <c r="M371038" s="472"/>
    </row>
    <row r="371039" spans="12:13" x14ac:dyDescent="0.25">
      <c r="L371039" s="472"/>
      <c r="M371039" s="472"/>
    </row>
    <row r="371111" spans="12:13" x14ac:dyDescent="0.25">
      <c r="L371111" s="472"/>
      <c r="M371111" s="472"/>
    </row>
    <row r="371112" spans="12:13" x14ac:dyDescent="0.25">
      <c r="L371112" s="472"/>
      <c r="M371112" s="472"/>
    </row>
    <row r="371113" spans="12:13" x14ac:dyDescent="0.25">
      <c r="L371113" s="472"/>
      <c r="M371113" s="472"/>
    </row>
    <row r="371185" spans="12:13" x14ac:dyDescent="0.25">
      <c r="L371185" s="472"/>
      <c r="M371185" s="472"/>
    </row>
    <row r="371186" spans="12:13" x14ac:dyDescent="0.25">
      <c r="L371186" s="472"/>
      <c r="M371186" s="472"/>
    </row>
    <row r="371187" spans="12:13" x14ac:dyDescent="0.25">
      <c r="L371187" s="472"/>
      <c r="M371187" s="472"/>
    </row>
    <row r="371259" spans="12:13" x14ac:dyDescent="0.25">
      <c r="L371259" s="472"/>
      <c r="M371259" s="472"/>
    </row>
    <row r="371260" spans="12:13" x14ac:dyDescent="0.25">
      <c r="L371260" s="472"/>
      <c r="M371260" s="472"/>
    </row>
    <row r="371261" spans="12:13" x14ac:dyDescent="0.25">
      <c r="L371261" s="472"/>
      <c r="M371261" s="472"/>
    </row>
    <row r="371333" spans="12:13" x14ac:dyDescent="0.25">
      <c r="L371333" s="472"/>
      <c r="M371333" s="472"/>
    </row>
    <row r="371334" spans="12:13" x14ac:dyDescent="0.25">
      <c r="L371334" s="472"/>
      <c r="M371334" s="472"/>
    </row>
    <row r="371335" spans="12:13" x14ac:dyDescent="0.25">
      <c r="L371335" s="472"/>
      <c r="M371335" s="472"/>
    </row>
    <row r="371407" spans="12:13" x14ac:dyDescent="0.25">
      <c r="L371407" s="472"/>
      <c r="M371407" s="472"/>
    </row>
    <row r="371408" spans="12:13" x14ac:dyDescent="0.25">
      <c r="L371408" s="472"/>
      <c r="M371408" s="472"/>
    </row>
    <row r="371409" spans="12:13" x14ac:dyDescent="0.25">
      <c r="L371409" s="472"/>
      <c r="M371409" s="472"/>
    </row>
    <row r="371481" spans="12:13" x14ac:dyDescent="0.25">
      <c r="L371481" s="472"/>
      <c r="M371481" s="472"/>
    </row>
    <row r="371482" spans="12:13" x14ac:dyDescent="0.25">
      <c r="L371482" s="472"/>
      <c r="M371482" s="472"/>
    </row>
    <row r="371483" spans="12:13" x14ac:dyDescent="0.25">
      <c r="L371483" s="472"/>
      <c r="M371483" s="472"/>
    </row>
    <row r="371555" spans="12:13" x14ac:dyDescent="0.25">
      <c r="L371555" s="472"/>
      <c r="M371555" s="472"/>
    </row>
    <row r="371556" spans="12:13" x14ac:dyDescent="0.25">
      <c r="L371556" s="472"/>
      <c r="M371556" s="472"/>
    </row>
    <row r="371557" spans="12:13" x14ac:dyDescent="0.25">
      <c r="L371557" s="472"/>
      <c r="M371557" s="472"/>
    </row>
    <row r="371629" spans="12:13" x14ac:dyDescent="0.25">
      <c r="L371629" s="472"/>
      <c r="M371629" s="472"/>
    </row>
    <row r="371630" spans="12:13" x14ac:dyDescent="0.25">
      <c r="L371630" s="472"/>
      <c r="M371630" s="472"/>
    </row>
    <row r="371631" spans="12:13" x14ac:dyDescent="0.25">
      <c r="L371631" s="472"/>
      <c r="M371631" s="472"/>
    </row>
    <row r="371703" spans="12:13" x14ac:dyDescent="0.25">
      <c r="L371703" s="472"/>
      <c r="M371703" s="472"/>
    </row>
    <row r="371704" spans="12:13" x14ac:dyDescent="0.25">
      <c r="L371704" s="472"/>
      <c r="M371704" s="472"/>
    </row>
    <row r="371705" spans="12:13" x14ac:dyDescent="0.25">
      <c r="L371705" s="472"/>
      <c r="M371705" s="472"/>
    </row>
    <row r="371777" spans="12:13" x14ac:dyDescent="0.25">
      <c r="L371777" s="472"/>
      <c r="M371777" s="472"/>
    </row>
    <row r="371778" spans="12:13" x14ac:dyDescent="0.25">
      <c r="L371778" s="472"/>
      <c r="M371778" s="472"/>
    </row>
    <row r="371779" spans="12:13" x14ac:dyDescent="0.25">
      <c r="L371779" s="472"/>
      <c r="M371779" s="472"/>
    </row>
    <row r="371851" spans="12:13" x14ac:dyDescent="0.25">
      <c r="L371851" s="472"/>
      <c r="M371851" s="472"/>
    </row>
    <row r="371852" spans="12:13" x14ac:dyDescent="0.25">
      <c r="L371852" s="472"/>
      <c r="M371852" s="472"/>
    </row>
    <row r="371853" spans="12:13" x14ac:dyDescent="0.25">
      <c r="L371853" s="472"/>
      <c r="M371853" s="472"/>
    </row>
    <row r="371925" spans="12:13" x14ac:dyDescent="0.25">
      <c r="L371925" s="472"/>
      <c r="M371925" s="472"/>
    </row>
    <row r="371926" spans="12:13" x14ac:dyDescent="0.25">
      <c r="L371926" s="472"/>
      <c r="M371926" s="472"/>
    </row>
    <row r="371927" spans="12:13" x14ac:dyDescent="0.25">
      <c r="L371927" s="472"/>
      <c r="M371927" s="472"/>
    </row>
    <row r="371999" spans="12:13" x14ac:dyDescent="0.25">
      <c r="L371999" s="472"/>
      <c r="M371999" s="472"/>
    </row>
    <row r="372000" spans="12:13" x14ac:dyDescent="0.25">
      <c r="L372000" s="472"/>
      <c r="M372000" s="472"/>
    </row>
    <row r="372001" spans="12:13" x14ac:dyDescent="0.25">
      <c r="L372001" s="472"/>
      <c r="M372001" s="472"/>
    </row>
    <row r="372073" spans="12:13" x14ac:dyDescent="0.25">
      <c r="L372073" s="472"/>
      <c r="M372073" s="472"/>
    </row>
    <row r="372074" spans="12:13" x14ac:dyDescent="0.25">
      <c r="L372074" s="472"/>
      <c r="M372074" s="472"/>
    </row>
    <row r="372075" spans="12:13" x14ac:dyDescent="0.25">
      <c r="L372075" s="472"/>
      <c r="M372075" s="472"/>
    </row>
    <row r="372147" spans="12:13" x14ac:dyDescent="0.25">
      <c r="L372147" s="472"/>
      <c r="M372147" s="472"/>
    </row>
    <row r="372148" spans="12:13" x14ac:dyDescent="0.25">
      <c r="L372148" s="472"/>
      <c r="M372148" s="472"/>
    </row>
    <row r="372149" spans="12:13" x14ac:dyDescent="0.25">
      <c r="L372149" s="472"/>
      <c r="M372149" s="472"/>
    </row>
    <row r="372221" spans="12:13" x14ac:dyDescent="0.25">
      <c r="L372221" s="472"/>
      <c r="M372221" s="472"/>
    </row>
    <row r="372222" spans="12:13" x14ac:dyDescent="0.25">
      <c r="L372222" s="472"/>
      <c r="M372222" s="472"/>
    </row>
    <row r="372223" spans="12:13" x14ac:dyDescent="0.25">
      <c r="L372223" s="472"/>
      <c r="M372223" s="472"/>
    </row>
    <row r="372295" spans="12:13" x14ac:dyDescent="0.25">
      <c r="L372295" s="472"/>
      <c r="M372295" s="472"/>
    </row>
    <row r="372296" spans="12:13" x14ac:dyDescent="0.25">
      <c r="L372296" s="472"/>
      <c r="M372296" s="472"/>
    </row>
    <row r="372297" spans="12:13" x14ac:dyDescent="0.25">
      <c r="L372297" s="472"/>
      <c r="M372297" s="472"/>
    </row>
    <row r="372369" spans="12:13" x14ac:dyDescent="0.25">
      <c r="L372369" s="472"/>
      <c r="M372369" s="472"/>
    </row>
    <row r="372370" spans="12:13" x14ac:dyDescent="0.25">
      <c r="L372370" s="472"/>
      <c r="M372370" s="472"/>
    </row>
    <row r="372371" spans="12:13" x14ac:dyDescent="0.25">
      <c r="L372371" s="472"/>
      <c r="M372371" s="472"/>
    </row>
    <row r="372443" spans="12:13" x14ac:dyDescent="0.25">
      <c r="L372443" s="472"/>
      <c r="M372443" s="472"/>
    </row>
    <row r="372444" spans="12:13" x14ac:dyDescent="0.25">
      <c r="L372444" s="472"/>
      <c r="M372444" s="472"/>
    </row>
    <row r="372445" spans="12:13" x14ac:dyDescent="0.25">
      <c r="L372445" s="472"/>
      <c r="M372445" s="472"/>
    </row>
    <row r="372517" spans="12:13" x14ac:dyDescent="0.25">
      <c r="L372517" s="472"/>
      <c r="M372517" s="472"/>
    </row>
    <row r="372518" spans="12:13" x14ac:dyDescent="0.25">
      <c r="L372518" s="472"/>
      <c r="M372518" s="472"/>
    </row>
    <row r="372519" spans="12:13" x14ac:dyDescent="0.25">
      <c r="L372519" s="472"/>
      <c r="M372519" s="472"/>
    </row>
    <row r="372591" spans="12:13" x14ac:dyDescent="0.25">
      <c r="L372591" s="472"/>
      <c r="M372591" s="472"/>
    </row>
    <row r="372592" spans="12:13" x14ac:dyDescent="0.25">
      <c r="L372592" s="472"/>
      <c r="M372592" s="472"/>
    </row>
    <row r="372593" spans="12:13" x14ac:dyDescent="0.25">
      <c r="L372593" s="472"/>
      <c r="M372593" s="472"/>
    </row>
    <row r="372665" spans="12:13" x14ac:dyDescent="0.25">
      <c r="L372665" s="472"/>
      <c r="M372665" s="472"/>
    </row>
    <row r="372666" spans="12:13" x14ac:dyDescent="0.25">
      <c r="L372666" s="472"/>
      <c r="M372666" s="472"/>
    </row>
    <row r="372667" spans="12:13" x14ac:dyDescent="0.25">
      <c r="L372667" s="472"/>
      <c r="M372667" s="472"/>
    </row>
    <row r="372739" spans="12:13" x14ac:dyDescent="0.25">
      <c r="L372739" s="472"/>
      <c r="M372739" s="472"/>
    </row>
    <row r="372740" spans="12:13" x14ac:dyDescent="0.25">
      <c r="L372740" s="472"/>
      <c r="M372740" s="472"/>
    </row>
    <row r="372741" spans="12:13" x14ac:dyDescent="0.25">
      <c r="L372741" s="472"/>
      <c r="M372741" s="472"/>
    </row>
    <row r="372813" spans="12:13" x14ac:dyDescent="0.25">
      <c r="L372813" s="472"/>
      <c r="M372813" s="472"/>
    </row>
    <row r="372814" spans="12:13" x14ac:dyDescent="0.25">
      <c r="L372814" s="472"/>
      <c r="M372814" s="472"/>
    </row>
    <row r="372815" spans="12:13" x14ac:dyDescent="0.25">
      <c r="L372815" s="472"/>
      <c r="M372815" s="472"/>
    </row>
    <row r="372887" spans="12:13" x14ac:dyDescent="0.25">
      <c r="L372887" s="472"/>
      <c r="M372887" s="472"/>
    </row>
    <row r="372888" spans="12:13" x14ac:dyDescent="0.25">
      <c r="L372888" s="472"/>
      <c r="M372888" s="472"/>
    </row>
    <row r="372889" spans="12:13" x14ac:dyDescent="0.25">
      <c r="L372889" s="472"/>
      <c r="M372889" s="472"/>
    </row>
    <row r="372961" spans="12:13" x14ac:dyDescent="0.25">
      <c r="L372961" s="472"/>
      <c r="M372961" s="472"/>
    </row>
    <row r="372962" spans="12:13" x14ac:dyDescent="0.25">
      <c r="L372962" s="472"/>
      <c r="M372962" s="472"/>
    </row>
    <row r="372963" spans="12:13" x14ac:dyDescent="0.25">
      <c r="L372963" s="472"/>
      <c r="M372963" s="472"/>
    </row>
    <row r="373035" spans="12:13" x14ac:dyDescent="0.25">
      <c r="L373035" s="472"/>
      <c r="M373035" s="472"/>
    </row>
    <row r="373036" spans="12:13" x14ac:dyDescent="0.25">
      <c r="L373036" s="472"/>
      <c r="M373036" s="472"/>
    </row>
    <row r="373037" spans="12:13" x14ac:dyDescent="0.25">
      <c r="L373037" s="472"/>
      <c r="M373037" s="472"/>
    </row>
    <row r="373109" spans="12:13" x14ac:dyDescent="0.25">
      <c r="L373109" s="472"/>
      <c r="M373109" s="472"/>
    </row>
    <row r="373110" spans="12:13" x14ac:dyDescent="0.25">
      <c r="L373110" s="472"/>
      <c r="M373110" s="472"/>
    </row>
    <row r="373111" spans="12:13" x14ac:dyDescent="0.25">
      <c r="L373111" s="472"/>
      <c r="M373111" s="472"/>
    </row>
    <row r="373183" spans="12:13" x14ac:dyDescent="0.25">
      <c r="L373183" s="472"/>
      <c r="M373183" s="472"/>
    </row>
    <row r="373184" spans="12:13" x14ac:dyDescent="0.25">
      <c r="L373184" s="472"/>
      <c r="M373184" s="472"/>
    </row>
    <row r="373185" spans="12:13" x14ac:dyDescent="0.25">
      <c r="L373185" s="472"/>
      <c r="M373185" s="472"/>
    </row>
    <row r="373257" spans="12:13" x14ac:dyDescent="0.25">
      <c r="L373257" s="472"/>
      <c r="M373257" s="472"/>
    </row>
    <row r="373258" spans="12:13" x14ac:dyDescent="0.25">
      <c r="L373258" s="472"/>
      <c r="M373258" s="472"/>
    </row>
    <row r="373259" spans="12:13" x14ac:dyDescent="0.25">
      <c r="L373259" s="472"/>
      <c r="M373259" s="472"/>
    </row>
    <row r="373331" spans="12:13" x14ac:dyDescent="0.25">
      <c r="L373331" s="472"/>
      <c r="M373331" s="472"/>
    </row>
    <row r="373332" spans="12:13" x14ac:dyDescent="0.25">
      <c r="L373332" s="472"/>
      <c r="M373332" s="472"/>
    </row>
    <row r="373333" spans="12:13" x14ac:dyDescent="0.25">
      <c r="L373333" s="472"/>
      <c r="M373333" s="472"/>
    </row>
    <row r="373405" spans="12:13" x14ac:dyDescent="0.25">
      <c r="L373405" s="472"/>
      <c r="M373405" s="472"/>
    </row>
    <row r="373406" spans="12:13" x14ac:dyDescent="0.25">
      <c r="L373406" s="472"/>
      <c r="M373406" s="472"/>
    </row>
    <row r="373407" spans="12:13" x14ac:dyDescent="0.25">
      <c r="L373407" s="472"/>
      <c r="M373407" s="472"/>
    </row>
    <row r="373479" spans="12:13" x14ac:dyDescent="0.25">
      <c r="L373479" s="472"/>
      <c r="M373479" s="472"/>
    </row>
    <row r="373480" spans="12:13" x14ac:dyDescent="0.25">
      <c r="L373480" s="472"/>
      <c r="M373480" s="472"/>
    </row>
    <row r="373481" spans="12:13" x14ac:dyDescent="0.25">
      <c r="L373481" s="472"/>
      <c r="M373481" s="472"/>
    </row>
    <row r="373553" spans="12:13" x14ac:dyDescent="0.25">
      <c r="L373553" s="472"/>
      <c r="M373553" s="472"/>
    </row>
    <row r="373554" spans="12:13" x14ac:dyDescent="0.25">
      <c r="L373554" s="472"/>
      <c r="M373554" s="472"/>
    </row>
    <row r="373555" spans="12:13" x14ac:dyDescent="0.25">
      <c r="L373555" s="472"/>
      <c r="M373555" s="472"/>
    </row>
    <row r="373627" spans="12:13" x14ac:dyDescent="0.25">
      <c r="L373627" s="472"/>
      <c r="M373627" s="472"/>
    </row>
    <row r="373628" spans="12:13" x14ac:dyDescent="0.25">
      <c r="L373628" s="472"/>
      <c r="M373628" s="472"/>
    </row>
    <row r="373629" spans="12:13" x14ac:dyDescent="0.25">
      <c r="L373629" s="472"/>
      <c r="M373629" s="472"/>
    </row>
    <row r="373701" spans="12:13" x14ac:dyDescent="0.25">
      <c r="L373701" s="472"/>
      <c r="M373701" s="472"/>
    </row>
    <row r="373702" spans="12:13" x14ac:dyDescent="0.25">
      <c r="L373702" s="472"/>
      <c r="M373702" s="472"/>
    </row>
    <row r="373703" spans="12:13" x14ac:dyDescent="0.25">
      <c r="L373703" s="472"/>
      <c r="M373703" s="472"/>
    </row>
    <row r="373775" spans="12:13" x14ac:dyDescent="0.25">
      <c r="L373775" s="472"/>
      <c r="M373775" s="472"/>
    </row>
    <row r="373776" spans="12:13" x14ac:dyDescent="0.25">
      <c r="L373776" s="472"/>
      <c r="M373776" s="472"/>
    </row>
    <row r="373777" spans="12:13" x14ac:dyDescent="0.25">
      <c r="L373777" s="472"/>
      <c r="M373777" s="472"/>
    </row>
    <row r="373849" spans="12:13" x14ac:dyDescent="0.25">
      <c r="L373849" s="472"/>
      <c r="M373849" s="472"/>
    </row>
    <row r="373850" spans="12:13" x14ac:dyDescent="0.25">
      <c r="L373850" s="472"/>
      <c r="M373850" s="472"/>
    </row>
    <row r="373851" spans="12:13" x14ac:dyDescent="0.25">
      <c r="L373851" s="472"/>
      <c r="M373851" s="472"/>
    </row>
    <row r="373923" spans="12:13" x14ac:dyDescent="0.25">
      <c r="L373923" s="472"/>
      <c r="M373923" s="472"/>
    </row>
    <row r="373924" spans="12:13" x14ac:dyDescent="0.25">
      <c r="L373924" s="472"/>
      <c r="M373924" s="472"/>
    </row>
    <row r="373925" spans="12:13" x14ac:dyDescent="0.25">
      <c r="L373925" s="472"/>
      <c r="M373925" s="472"/>
    </row>
    <row r="373997" spans="12:13" x14ac:dyDescent="0.25">
      <c r="L373997" s="472"/>
      <c r="M373997" s="472"/>
    </row>
    <row r="373998" spans="12:13" x14ac:dyDescent="0.25">
      <c r="L373998" s="472"/>
      <c r="M373998" s="472"/>
    </row>
    <row r="373999" spans="12:13" x14ac:dyDescent="0.25">
      <c r="L373999" s="472"/>
      <c r="M373999" s="472"/>
    </row>
    <row r="374071" spans="12:13" x14ac:dyDescent="0.25">
      <c r="L374071" s="472"/>
      <c r="M374071" s="472"/>
    </row>
    <row r="374072" spans="12:13" x14ac:dyDescent="0.25">
      <c r="L374072" s="472"/>
      <c r="M374072" s="472"/>
    </row>
    <row r="374073" spans="12:13" x14ac:dyDescent="0.25">
      <c r="L374073" s="472"/>
      <c r="M374073" s="472"/>
    </row>
    <row r="374145" spans="12:13" x14ac:dyDescent="0.25">
      <c r="L374145" s="472"/>
      <c r="M374145" s="472"/>
    </row>
    <row r="374146" spans="12:13" x14ac:dyDescent="0.25">
      <c r="L374146" s="472"/>
      <c r="M374146" s="472"/>
    </row>
    <row r="374147" spans="12:13" x14ac:dyDescent="0.25">
      <c r="L374147" s="472"/>
      <c r="M374147" s="472"/>
    </row>
    <row r="374219" spans="12:13" x14ac:dyDescent="0.25">
      <c r="L374219" s="472"/>
      <c r="M374219" s="472"/>
    </row>
    <row r="374220" spans="12:13" x14ac:dyDescent="0.25">
      <c r="L374220" s="472"/>
      <c r="M374220" s="472"/>
    </row>
    <row r="374221" spans="12:13" x14ac:dyDescent="0.25">
      <c r="L374221" s="472"/>
      <c r="M374221" s="472"/>
    </row>
    <row r="374293" spans="12:13" x14ac:dyDescent="0.25">
      <c r="L374293" s="472"/>
      <c r="M374293" s="472"/>
    </row>
    <row r="374294" spans="12:13" x14ac:dyDescent="0.25">
      <c r="L374294" s="472"/>
      <c r="M374294" s="472"/>
    </row>
    <row r="374295" spans="12:13" x14ac:dyDescent="0.25">
      <c r="L374295" s="472"/>
      <c r="M374295" s="472"/>
    </row>
    <row r="374367" spans="12:13" x14ac:dyDescent="0.25">
      <c r="L374367" s="472"/>
      <c r="M374367" s="472"/>
    </row>
    <row r="374368" spans="12:13" x14ac:dyDescent="0.25">
      <c r="L374368" s="472"/>
      <c r="M374368" s="472"/>
    </row>
    <row r="374369" spans="12:13" x14ac:dyDescent="0.25">
      <c r="L374369" s="472"/>
      <c r="M374369" s="472"/>
    </row>
    <row r="374441" spans="12:13" x14ac:dyDescent="0.25">
      <c r="L374441" s="472"/>
      <c r="M374441" s="472"/>
    </row>
    <row r="374442" spans="12:13" x14ac:dyDescent="0.25">
      <c r="L374442" s="472"/>
      <c r="M374442" s="472"/>
    </row>
    <row r="374443" spans="12:13" x14ac:dyDescent="0.25">
      <c r="L374443" s="472"/>
      <c r="M374443" s="472"/>
    </row>
    <row r="374515" spans="12:13" x14ac:dyDescent="0.25">
      <c r="L374515" s="472"/>
      <c r="M374515" s="472"/>
    </row>
    <row r="374516" spans="12:13" x14ac:dyDescent="0.25">
      <c r="L374516" s="472"/>
      <c r="M374516" s="472"/>
    </row>
    <row r="374517" spans="12:13" x14ac:dyDescent="0.25">
      <c r="L374517" s="472"/>
      <c r="M374517" s="472"/>
    </row>
    <row r="374589" spans="12:13" x14ac:dyDescent="0.25">
      <c r="L374589" s="472"/>
      <c r="M374589" s="472"/>
    </row>
    <row r="374590" spans="12:13" x14ac:dyDescent="0.25">
      <c r="L374590" s="472"/>
      <c r="M374590" s="472"/>
    </row>
    <row r="374591" spans="12:13" x14ac:dyDescent="0.25">
      <c r="L374591" s="472"/>
      <c r="M374591" s="472"/>
    </row>
    <row r="374663" spans="12:13" x14ac:dyDescent="0.25">
      <c r="L374663" s="472"/>
      <c r="M374663" s="472"/>
    </row>
    <row r="374664" spans="12:13" x14ac:dyDescent="0.25">
      <c r="L374664" s="472"/>
      <c r="M374664" s="472"/>
    </row>
    <row r="374665" spans="12:13" x14ac:dyDescent="0.25">
      <c r="L374665" s="472"/>
      <c r="M374665" s="472"/>
    </row>
    <row r="374737" spans="12:13" x14ac:dyDescent="0.25">
      <c r="L374737" s="472"/>
      <c r="M374737" s="472"/>
    </row>
    <row r="374738" spans="12:13" x14ac:dyDescent="0.25">
      <c r="L374738" s="472"/>
      <c r="M374738" s="472"/>
    </row>
    <row r="374739" spans="12:13" x14ac:dyDescent="0.25">
      <c r="L374739" s="472"/>
      <c r="M374739" s="472"/>
    </row>
    <row r="374811" spans="12:13" x14ac:dyDescent="0.25">
      <c r="L374811" s="472"/>
      <c r="M374811" s="472"/>
    </row>
    <row r="374812" spans="12:13" x14ac:dyDescent="0.25">
      <c r="L374812" s="472"/>
      <c r="M374812" s="472"/>
    </row>
    <row r="374813" spans="12:13" x14ac:dyDescent="0.25">
      <c r="L374813" s="472"/>
      <c r="M374813" s="472"/>
    </row>
    <row r="374885" spans="12:13" x14ac:dyDescent="0.25">
      <c r="L374885" s="472"/>
      <c r="M374885" s="472"/>
    </row>
    <row r="374886" spans="12:13" x14ac:dyDescent="0.25">
      <c r="L374886" s="472"/>
      <c r="M374886" s="472"/>
    </row>
    <row r="374887" spans="12:13" x14ac:dyDescent="0.25">
      <c r="L374887" s="472"/>
      <c r="M374887" s="472"/>
    </row>
    <row r="374959" spans="12:13" x14ac:dyDescent="0.25">
      <c r="L374959" s="472"/>
      <c r="M374959" s="472"/>
    </row>
    <row r="374960" spans="12:13" x14ac:dyDescent="0.25">
      <c r="L374960" s="472"/>
      <c r="M374960" s="472"/>
    </row>
    <row r="374961" spans="12:13" x14ac:dyDescent="0.25">
      <c r="L374961" s="472"/>
      <c r="M374961" s="472"/>
    </row>
    <row r="375033" spans="12:13" x14ac:dyDescent="0.25">
      <c r="L375033" s="472"/>
      <c r="M375033" s="472"/>
    </row>
    <row r="375034" spans="12:13" x14ac:dyDescent="0.25">
      <c r="L375034" s="472"/>
      <c r="M375034" s="472"/>
    </row>
    <row r="375035" spans="12:13" x14ac:dyDescent="0.25">
      <c r="L375035" s="472"/>
      <c r="M375035" s="472"/>
    </row>
    <row r="375107" spans="12:13" x14ac:dyDescent="0.25">
      <c r="L375107" s="472"/>
      <c r="M375107" s="472"/>
    </row>
    <row r="375108" spans="12:13" x14ac:dyDescent="0.25">
      <c r="L375108" s="472"/>
      <c r="M375108" s="472"/>
    </row>
    <row r="375109" spans="12:13" x14ac:dyDescent="0.25">
      <c r="L375109" s="472"/>
      <c r="M375109" s="472"/>
    </row>
    <row r="375181" spans="12:13" x14ac:dyDescent="0.25">
      <c r="L375181" s="472"/>
      <c r="M375181" s="472"/>
    </row>
    <row r="375182" spans="12:13" x14ac:dyDescent="0.25">
      <c r="L375182" s="472"/>
      <c r="M375182" s="472"/>
    </row>
    <row r="375183" spans="12:13" x14ac:dyDescent="0.25">
      <c r="L375183" s="472"/>
      <c r="M375183" s="472"/>
    </row>
    <row r="375255" spans="12:13" x14ac:dyDescent="0.25">
      <c r="L375255" s="472"/>
      <c r="M375255" s="472"/>
    </row>
    <row r="375256" spans="12:13" x14ac:dyDescent="0.25">
      <c r="L375256" s="472"/>
      <c r="M375256" s="472"/>
    </row>
    <row r="375257" spans="12:13" x14ac:dyDescent="0.25">
      <c r="L375257" s="472"/>
      <c r="M375257" s="472"/>
    </row>
    <row r="375329" spans="12:13" x14ac:dyDescent="0.25">
      <c r="L375329" s="472"/>
      <c r="M375329" s="472"/>
    </row>
    <row r="375330" spans="12:13" x14ac:dyDescent="0.25">
      <c r="L375330" s="472"/>
      <c r="M375330" s="472"/>
    </row>
    <row r="375331" spans="12:13" x14ac:dyDescent="0.25">
      <c r="L375331" s="472"/>
      <c r="M375331" s="472"/>
    </row>
    <row r="375403" spans="12:13" x14ac:dyDescent="0.25">
      <c r="L375403" s="472"/>
      <c r="M375403" s="472"/>
    </row>
    <row r="375404" spans="12:13" x14ac:dyDescent="0.25">
      <c r="L375404" s="472"/>
      <c r="M375404" s="472"/>
    </row>
    <row r="375405" spans="12:13" x14ac:dyDescent="0.25">
      <c r="L375405" s="472"/>
      <c r="M375405" s="472"/>
    </row>
    <row r="375477" spans="12:13" x14ac:dyDescent="0.25">
      <c r="L375477" s="472"/>
      <c r="M375477" s="472"/>
    </row>
    <row r="375478" spans="12:13" x14ac:dyDescent="0.25">
      <c r="L375478" s="472"/>
      <c r="M375478" s="472"/>
    </row>
    <row r="375479" spans="12:13" x14ac:dyDescent="0.25">
      <c r="L375479" s="472"/>
      <c r="M375479" s="472"/>
    </row>
    <row r="375551" spans="12:13" x14ac:dyDescent="0.25">
      <c r="L375551" s="472"/>
      <c r="M375551" s="472"/>
    </row>
    <row r="375552" spans="12:13" x14ac:dyDescent="0.25">
      <c r="L375552" s="472"/>
      <c r="M375552" s="472"/>
    </row>
    <row r="375553" spans="12:13" x14ac:dyDescent="0.25">
      <c r="L375553" s="472"/>
      <c r="M375553" s="472"/>
    </row>
    <row r="375625" spans="12:13" x14ac:dyDescent="0.25">
      <c r="L375625" s="472"/>
      <c r="M375625" s="472"/>
    </row>
    <row r="375626" spans="12:13" x14ac:dyDescent="0.25">
      <c r="L375626" s="472"/>
      <c r="M375626" s="472"/>
    </row>
    <row r="375627" spans="12:13" x14ac:dyDescent="0.25">
      <c r="L375627" s="472"/>
      <c r="M375627" s="472"/>
    </row>
    <row r="375699" spans="12:13" x14ac:dyDescent="0.25">
      <c r="L375699" s="472"/>
      <c r="M375699" s="472"/>
    </row>
    <row r="375700" spans="12:13" x14ac:dyDescent="0.25">
      <c r="L375700" s="472"/>
      <c r="M375700" s="472"/>
    </row>
    <row r="375701" spans="12:13" x14ac:dyDescent="0.25">
      <c r="L375701" s="472"/>
      <c r="M375701" s="472"/>
    </row>
    <row r="375773" spans="12:13" x14ac:dyDescent="0.25">
      <c r="L375773" s="472"/>
      <c r="M375773" s="472"/>
    </row>
    <row r="375774" spans="12:13" x14ac:dyDescent="0.25">
      <c r="L375774" s="472"/>
      <c r="M375774" s="472"/>
    </row>
    <row r="375775" spans="12:13" x14ac:dyDescent="0.25">
      <c r="L375775" s="472"/>
      <c r="M375775" s="472"/>
    </row>
    <row r="375847" spans="12:13" x14ac:dyDescent="0.25">
      <c r="L375847" s="472"/>
      <c r="M375847" s="472"/>
    </row>
    <row r="375848" spans="12:13" x14ac:dyDescent="0.25">
      <c r="L375848" s="472"/>
      <c r="M375848" s="472"/>
    </row>
    <row r="375849" spans="12:13" x14ac:dyDescent="0.25">
      <c r="L375849" s="472"/>
      <c r="M375849" s="472"/>
    </row>
    <row r="375921" spans="12:13" x14ac:dyDescent="0.25">
      <c r="L375921" s="472"/>
      <c r="M375921" s="472"/>
    </row>
    <row r="375922" spans="12:13" x14ac:dyDescent="0.25">
      <c r="L375922" s="472"/>
      <c r="M375922" s="472"/>
    </row>
    <row r="375923" spans="12:13" x14ac:dyDescent="0.25">
      <c r="L375923" s="472"/>
      <c r="M375923" s="472"/>
    </row>
    <row r="375995" spans="12:13" x14ac:dyDescent="0.25">
      <c r="L375995" s="472"/>
      <c r="M375995" s="472"/>
    </row>
    <row r="375996" spans="12:13" x14ac:dyDescent="0.25">
      <c r="L375996" s="472"/>
      <c r="M375996" s="472"/>
    </row>
    <row r="375997" spans="12:13" x14ac:dyDescent="0.25">
      <c r="L375997" s="472"/>
      <c r="M375997" s="472"/>
    </row>
    <row r="376069" spans="12:13" x14ac:dyDescent="0.25">
      <c r="L376069" s="472"/>
      <c r="M376069" s="472"/>
    </row>
    <row r="376070" spans="12:13" x14ac:dyDescent="0.25">
      <c r="L376070" s="472"/>
      <c r="M376070" s="472"/>
    </row>
    <row r="376071" spans="12:13" x14ac:dyDescent="0.25">
      <c r="L376071" s="472"/>
      <c r="M376071" s="472"/>
    </row>
    <row r="376143" spans="12:13" x14ac:dyDescent="0.25">
      <c r="L376143" s="472"/>
      <c r="M376143" s="472"/>
    </row>
    <row r="376144" spans="12:13" x14ac:dyDescent="0.25">
      <c r="L376144" s="472"/>
      <c r="M376144" s="472"/>
    </row>
    <row r="376145" spans="12:13" x14ac:dyDescent="0.25">
      <c r="L376145" s="472"/>
      <c r="M376145" s="472"/>
    </row>
    <row r="376217" spans="12:13" x14ac:dyDescent="0.25">
      <c r="L376217" s="472"/>
      <c r="M376217" s="472"/>
    </row>
    <row r="376218" spans="12:13" x14ac:dyDescent="0.25">
      <c r="L376218" s="472"/>
      <c r="M376218" s="472"/>
    </row>
    <row r="376219" spans="12:13" x14ac:dyDescent="0.25">
      <c r="L376219" s="472"/>
      <c r="M376219" s="472"/>
    </row>
    <row r="376291" spans="12:13" x14ac:dyDescent="0.25">
      <c r="L376291" s="472"/>
      <c r="M376291" s="472"/>
    </row>
    <row r="376292" spans="12:13" x14ac:dyDescent="0.25">
      <c r="L376292" s="472"/>
      <c r="M376292" s="472"/>
    </row>
    <row r="376293" spans="12:13" x14ac:dyDescent="0.25">
      <c r="L376293" s="472"/>
      <c r="M376293" s="472"/>
    </row>
    <row r="376365" spans="12:13" x14ac:dyDescent="0.25">
      <c r="L376365" s="472"/>
      <c r="M376365" s="472"/>
    </row>
    <row r="376366" spans="12:13" x14ac:dyDescent="0.25">
      <c r="L376366" s="472"/>
      <c r="M376366" s="472"/>
    </row>
    <row r="376367" spans="12:13" x14ac:dyDescent="0.25">
      <c r="L376367" s="472"/>
      <c r="M376367" s="472"/>
    </row>
    <row r="376439" spans="12:13" x14ac:dyDescent="0.25">
      <c r="L376439" s="472"/>
      <c r="M376439" s="472"/>
    </row>
    <row r="376440" spans="12:13" x14ac:dyDescent="0.25">
      <c r="L376440" s="472"/>
      <c r="M376440" s="472"/>
    </row>
    <row r="376441" spans="12:13" x14ac:dyDescent="0.25">
      <c r="L376441" s="472"/>
      <c r="M376441" s="472"/>
    </row>
    <row r="376513" spans="12:13" x14ac:dyDescent="0.25">
      <c r="L376513" s="472"/>
      <c r="M376513" s="472"/>
    </row>
    <row r="376514" spans="12:13" x14ac:dyDescent="0.25">
      <c r="L376514" s="472"/>
      <c r="M376514" s="472"/>
    </row>
    <row r="376515" spans="12:13" x14ac:dyDescent="0.25">
      <c r="L376515" s="472"/>
      <c r="M376515" s="472"/>
    </row>
    <row r="376587" spans="12:13" x14ac:dyDescent="0.25">
      <c r="L376587" s="472"/>
      <c r="M376587" s="472"/>
    </row>
    <row r="376588" spans="12:13" x14ac:dyDescent="0.25">
      <c r="L376588" s="472"/>
      <c r="M376588" s="472"/>
    </row>
    <row r="376589" spans="12:13" x14ac:dyDescent="0.25">
      <c r="L376589" s="472"/>
      <c r="M376589" s="472"/>
    </row>
    <row r="376661" spans="12:13" x14ac:dyDescent="0.25">
      <c r="L376661" s="472"/>
      <c r="M376661" s="472"/>
    </row>
    <row r="376662" spans="12:13" x14ac:dyDescent="0.25">
      <c r="L376662" s="472"/>
      <c r="M376662" s="472"/>
    </row>
    <row r="376663" spans="12:13" x14ac:dyDescent="0.25">
      <c r="L376663" s="472"/>
      <c r="M376663" s="472"/>
    </row>
    <row r="376735" spans="12:13" x14ac:dyDescent="0.25">
      <c r="L376735" s="472"/>
      <c r="M376735" s="472"/>
    </row>
    <row r="376736" spans="12:13" x14ac:dyDescent="0.25">
      <c r="L376736" s="472"/>
      <c r="M376736" s="472"/>
    </row>
    <row r="376737" spans="12:13" x14ac:dyDescent="0.25">
      <c r="L376737" s="472"/>
      <c r="M376737" s="472"/>
    </row>
    <row r="376809" spans="12:13" x14ac:dyDescent="0.25">
      <c r="L376809" s="472"/>
      <c r="M376809" s="472"/>
    </row>
    <row r="376810" spans="12:13" x14ac:dyDescent="0.25">
      <c r="L376810" s="472"/>
      <c r="M376810" s="472"/>
    </row>
    <row r="376811" spans="12:13" x14ac:dyDescent="0.25">
      <c r="L376811" s="472"/>
      <c r="M376811" s="472"/>
    </row>
    <row r="376883" spans="12:13" x14ac:dyDescent="0.25">
      <c r="L376883" s="472"/>
      <c r="M376883" s="472"/>
    </row>
    <row r="376884" spans="12:13" x14ac:dyDescent="0.25">
      <c r="L376884" s="472"/>
      <c r="M376884" s="472"/>
    </row>
    <row r="376885" spans="12:13" x14ac:dyDescent="0.25">
      <c r="L376885" s="472"/>
      <c r="M376885" s="472"/>
    </row>
    <row r="376957" spans="12:13" x14ac:dyDescent="0.25">
      <c r="L376957" s="472"/>
      <c r="M376957" s="472"/>
    </row>
    <row r="376958" spans="12:13" x14ac:dyDescent="0.25">
      <c r="L376958" s="472"/>
      <c r="M376958" s="472"/>
    </row>
    <row r="376959" spans="12:13" x14ac:dyDescent="0.25">
      <c r="L376959" s="472"/>
      <c r="M376959" s="472"/>
    </row>
    <row r="377031" spans="12:13" x14ac:dyDescent="0.25">
      <c r="L377031" s="472"/>
      <c r="M377031" s="472"/>
    </row>
    <row r="377032" spans="12:13" x14ac:dyDescent="0.25">
      <c r="L377032" s="472"/>
      <c r="M377032" s="472"/>
    </row>
    <row r="377033" spans="12:13" x14ac:dyDescent="0.25">
      <c r="L377033" s="472"/>
      <c r="M377033" s="472"/>
    </row>
    <row r="377105" spans="12:13" x14ac:dyDescent="0.25">
      <c r="L377105" s="472"/>
      <c r="M377105" s="472"/>
    </row>
    <row r="377106" spans="12:13" x14ac:dyDescent="0.25">
      <c r="L377106" s="472"/>
      <c r="M377106" s="472"/>
    </row>
    <row r="377107" spans="12:13" x14ac:dyDescent="0.25">
      <c r="L377107" s="472"/>
      <c r="M377107" s="472"/>
    </row>
    <row r="377179" spans="12:13" x14ac:dyDescent="0.25">
      <c r="L377179" s="472"/>
      <c r="M377179" s="472"/>
    </row>
    <row r="377180" spans="12:13" x14ac:dyDescent="0.25">
      <c r="L377180" s="472"/>
      <c r="M377180" s="472"/>
    </row>
    <row r="377181" spans="12:13" x14ac:dyDescent="0.25">
      <c r="L377181" s="472"/>
      <c r="M377181" s="472"/>
    </row>
    <row r="377253" spans="12:13" x14ac:dyDescent="0.25">
      <c r="L377253" s="472"/>
      <c r="M377253" s="472"/>
    </row>
    <row r="377254" spans="12:13" x14ac:dyDescent="0.25">
      <c r="L377254" s="472"/>
      <c r="M377254" s="472"/>
    </row>
    <row r="377255" spans="12:13" x14ac:dyDescent="0.25">
      <c r="L377255" s="472"/>
      <c r="M377255" s="472"/>
    </row>
    <row r="377327" spans="12:13" x14ac:dyDescent="0.25">
      <c r="L377327" s="472"/>
      <c r="M377327" s="472"/>
    </row>
    <row r="377328" spans="12:13" x14ac:dyDescent="0.25">
      <c r="L377328" s="472"/>
      <c r="M377328" s="472"/>
    </row>
    <row r="377329" spans="12:13" x14ac:dyDescent="0.25">
      <c r="L377329" s="472"/>
      <c r="M377329" s="472"/>
    </row>
    <row r="377401" spans="12:13" x14ac:dyDescent="0.25">
      <c r="L377401" s="472"/>
      <c r="M377401" s="472"/>
    </row>
    <row r="377402" spans="12:13" x14ac:dyDescent="0.25">
      <c r="L377402" s="472"/>
      <c r="M377402" s="472"/>
    </row>
    <row r="377403" spans="12:13" x14ac:dyDescent="0.25">
      <c r="L377403" s="472"/>
      <c r="M377403" s="472"/>
    </row>
    <row r="377475" spans="12:13" x14ac:dyDescent="0.25">
      <c r="L377475" s="472"/>
      <c r="M377475" s="472"/>
    </row>
    <row r="377476" spans="12:13" x14ac:dyDescent="0.25">
      <c r="L377476" s="472"/>
      <c r="M377476" s="472"/>
    </row>
    <row r="377477" spans="12:13" x14ac:dyDescent="0.25">
      <c r="L377477" s="472"/>
      <c r="M377477" s="472"/>
    </row>
    <row r="377549" spans="12:13" x14ac:dyDescent="0.25">
      <c r="L377549" s="472"/>
      <c r="M377549" s="472"/>
    </row>
    <row r="377550" spans="12:13" x14ac:dyDescent="0.25">
      <c r="L377550" s="472"/>
      <c r="M377550" s="472"/>
    </row>
    <row r="377551" spans="12:13" x14ac:dyDescent="0.25">
      <c r="L377551" s="472"/>
      <c r="M377551" s="472"/>
    </row>
    <row r="377623" spans="12:13" x14ac:dyDescent="0.25">
      <c r="L377623" s="472"/>
      <c r="M377623" s="472"/>
    </row>
    <row r="377624" spans="12:13" x14ac:dyDescent="0.25">
      <c r="L377624" s="472"/>
      <c r="M377624" s="472"/>
    </row>
    <row r="377625" spans="12:13" x14ac:dyDescent="0.25">
      <c r="L377625" s="472"/>
      <c r="M377625" s="472"/>
    </row>
    <row r="377697" spans="12:13" x14ac:dyDescent="0.25">
      <c r="L377697" s="472"/>
      <c r="M377697" s="472"/>
    </row>
    <row r="377698" spans="12:13" x14ac:dyDescent="0.25">
      <c r="L377698" s="472"/>
      <c r="M377698" s="472"/>
    </row>
    <row r="377699" spans="12:13" x14ac:dyDescent="0.25">
      <c r="L377699" s="472"/>
      <c r="M377699" s="472"/>
    </row>
    <row r="377771" spans="12:13" x14ac:dyDescent="0.25">
      <c r="L377771" s="472"/>
      <c r="M377771" s="472"/>
    </row>
    <row r="377772" spans="12:13" x14ac:dyDescent="0.25">
      <c r="L377772" s="472"/>
      <c r="M377772" s="472"/>
    </row>
    <row r="377773" spans="12:13" x14ac:dyDescent="0.25">
      <c r="L377773" s="472"/>
      <c r="M377773" s="472"/>
    </row>
    <row r="377845" spans="12:13" x14ac:dyDescent="0.25">
      <c r="L377845" s="472"/>
      <c r="M377845" s="472"/>
    </row>
    <row r="377846" spans="12:13" x14ac:dyDescent="0.25">
      <c r="L377846" s="472"/>
      <c r="M377846" s="472"/>
    </row>
    <row r="377847" spans="12:13" x14ac:dyDescent="0.25">
      <c r="L377847" s="472"/>
      <c r="M377847" s="472"/>
    </row>
    <row r="377919" spans="12:13" x14ac:dyDescent="0.25">
      <c r="L377919" s="472"/>
      <c r="M377919" s="472"/>
    </row>
    <row r="377920" spans="12:13" x14ac:dyDescent="0.25">
      <c r="L377920" s="472"/>
      <c r="M377920" s="472"/>
    </row>
    <row r="377921" spans="12:13" x14ac:dyDescent="0.25">
      <c r="L377921" s="472"/>
      <c r="M377921" s="472"/>
    </row>
    <row r="377993" spans="12:13" x14ac:dyDescent="0.25">
      <c r="L377993" s="472"/>
      <c r="M377993" s="472"/>
    </row>
    <row r="377994" spans="12:13" x14ac:dyDescent="0.25">
      <c r="L377994" s="472"/>
      <c r="M377994" s="472"/>
    </row>
    <row r="377995" spans="12:13" x14ac:dyDescent="0.25">
      <c r="L377995" s="472"/>
      <c r="M377995" s="472"/>
    </row>
    <row r="378067" spans="12:13" x14ac:dyDescent="0.25">
      <c r="L378067" s="472"/>
      <c r="M378067" s="472"/>
    </row>
    <row r="378068" spans="12:13" x14ac:dyDescent="0.25">
      <c r="L378068" s="472"/>
      <c r="M378068" s="472"/>
    </row>
    <row r="378069" spans="12:13" x14ac:dyDescent="0.25">
      <c r="L378069" s="472"/>
      <c r="M378069" s="472"/>
    </row>
    <row r="378141" spans="12:13" x14ac:dyDescent="0.25">
      <c r="L378141" s="472"/>
      <c r="M378141" s="472"/>
    </row>
    <row r="378142" spans="12:13" x14ac:dyDescent="0.25">
      <c r="L378142" s="472"/>
      <c r="M378142" s="472"/>
    </row>
    <row r="378143" spans="12:13" x14ac:dyDescent="0.25">
      <c r="L378143" s="472"/>
      <c r="M378143" s="472"/>
    </row>
    <row r="378215" spans="12:13" x14ac:dyDescent="0.25">
      <c r="L378215" s="472"/>
      <c r="M378215" s="472"/>
    </row>
    <row r="378216" spans="12:13" x14ac:dyDescent="0.25">
      <c r="L378216" s="472"/>
      <c r="M378216" s="472"/>
    </row>
    <row r="378217" spans="12:13" x14ac:dyDescent="0.25">
      <c r="L378217" s="472"/>
      <c r="M378217" s="472"/>
    </row>
    <row r="378289" spans="12:13" x14ac:dyDescent="0.25">
      <c r="L378289" s="472"/>
      <c r="M378289" s="472"/>
    </row>
    <row r="378290" spans="12:13" x14ac:dyDescent="0.25">
      <c r="L378290" s="472"/>
      <c r="M378290" s="472"/>
    </row>
    <row r="378291" spans="12:13" x14ac:dyDescent="0.25">
      <c r="L378291" s="472"/>
      <c r="M378291" s="472"/>
    </row>
    <row r="378363" spans="12:13" x14ac:dyDescent="0.25">
      <c r="L378363" s="472"/>
      <c r="M378363" s="472"/>
    </row>
    <row r="378364" spans="12:13" x14ac:dyDescent="0.25">
      <c r="L378364" s="472"/>
      <c r="M378364" s="472"/>
    </row>
    <row r="378365" spans="12:13" x14ac:dyDescent="0.25">
      <c r="L378365" s="472"/>
      <c r="M378365" s="472"/>
    </row>
    <row r="378437" spans="12:13" x14ac:dyDescent="0.25">
      <c r="L378437" s="472"/>
      <c r="M378437" s="472"/>
    </row>
    <row r="378438" spans="12:13" x14ac:dyDescent="0.25">
      <c r="L378438" s="472"/>
      <c r="M378438" s="472"/>
    </row>
    <row r="378439" spans="12:13" x14ac:dyDescent="0.25">
      <c r="L378439" s="472"/>
      <c r="M378439" s="472"/>
    </row>
    <row r="378511" spans="12:13" x14ac:dyDescent="0.25">
      <c r="L378511" s="472"/>
      <c r="M378511" s="472"/>
    </row>
    <row r="378512" spans="12:13" x14ac:dyDescent="0.25">
      <c r="L378512" s="472"/>
      <c r="M378512" s="472"/>
    </row>
    <row r="378513" spans="12:13" x14ac:dyDescent="0.25">
      <c r="L378513" s="472"/>
      <c r="M378513" s="472"/>
    </row>
    <row r="378585" spans="12:13" x14ac:dyDescent="0.25">
      <c r="L378585" s="472"/>
      <c r="M378585" s="472"/>
    </row>
    <row r="378586" spans="12:13" x14ac:dyDescent="0.25">
      <c r="L378586" s="472"/>
      <c r="M378586" s="472"/>
    </row>
    <row r="378587" spans="12:13" x14ac:dyDescent="0.25">
      <c r="L378587" s="472"/>
      <c r="M378587" s="472"/>
    </row>
    <row r="378659" spans="12:13" x14ac:dyDescent="0.25">
      <c r="L378659" s="472"/>
      <c r="M378659" s="472"/>
    </row>
    <row r="378660" spans="12:13" x14ac:dyDescent="0.25">
      <c r="L378660" s="472"/>
      <c r="M378660" s="472"/>
    </row>
    <row r="378661" spans="12:13" x14ac:dyDescent="0.25">
      <c r="L378661" s="472"/>
      <c r="M378661" s="472"/>
    </row>
    <row r="378733" spans="12:13" x14ac:dyDescent="0.25">
      <c r="L378733" s="472"/>
      <c r="M378733" s="472"/>
    </row>
    <row r="378734" spans="12:13" x14ac:dyDescent="0.25">
      <c r="L378734" s="472"/>
      <c r="M378734" s="472"/>
    </row>
    <row r="378735" spans="12:13" x14ac:dyDescent="0.25">
      <c r="L378735" s="472"/>
      <c r="M378735" s="472"/>
    </row>
    <row r="378807" spans="12:13" x14ac:dyDescent="0.25">
      <c r="L378807" s="472"/>
      <c r="M378807" s="472"/>
    </row>
    <row r="378808" spans="12:13" x14ac:dyDescent="0.25">
      <c r="L378808" s="472"/>
      <c r="M378808" s="472"/>
    </row>
    <row r="378809" spans="12:13" x14ac:dyDescent="0.25">
      <c r="L378809" s="472"/>
      <c r="M378809" s="472"/>
    </row>
    <row r="378881" spans="12:13" x14ac:dyDescent="0.25">
      <c r="L378881" s="472"/>
      <c r="M378881" s="472"/>
    </row>
    <row r="378882" spans="12:13" x14ac:dyDescent="0.25">
      <c r="L378882" s="472"/>
      <c r="M378882" s="472"/>
    </row>
    <row r="378883" spans="12:13" x14ac:dyDescent="0.25">
      <c r="L378883" s="472"/>
      <c r="M378883" s="472"/>
    </row>
    <row r="378955" spans="12:13" x14ac:dyDescent="0.25">
      <c r="L378955" s="472"/>
      <c r="M378955" s="472"/>
    </row>
    <row r="378956" spans="12:13" x14ac:dyDescent="0.25">
      <c r="L378956" s="472"/>
      <c r="M378956" s="472"/>
    </row>
    <row r="378957" spans="12:13" x14ac:dyDescent="0.25">
      <c r="L378957" s="472"/>
      <c r="M378957" s="472"/>
    </row>
    <row r="379029" spans="12:13" x14ac:dyDescent="0.25">
      <c r="L379029" s="472"/>
      <c r="M379029" s="472"/>
    </row>
    <row r="379030" spans="12:13" x14ac:dyDescent="0.25">
      <c r="L379030" s="472"/>
      <c r="M379030" s="472"/>
    </row>
    <row r="379031" spans="12:13" x14ac:dyDescent="0.25">
      <c r="L379031" s="472"/>
      <c r="M379031" s="472"/>
    </row>
    <row r="379103" spans="12:13" x14ac:dyDescent="0.25">
      <c r="L379103" s="472"/>
      <c r="M379103" s="472"/>
    </row>
    <row r="379104" spans="12:13" x14ac:dyDescent="0.25">
      <c r="L379104" s="472"/>
      <c r="M379104" s="472"/>
    </row>
    <row r="379105" spans="12:13" x14ac:dyDescent="0.25">
      <c r="L379105" s="472"/>
      <c r="M379105" s="472"/>
    </row>
    <row r="379177" spans="12:13" x14ac:dyDescent="0.25">
      <c r="L379177" s="472"/>
      <c r="M379177" s="472"/>
    </row>
    <row r="379178" spans="12:13" x14ac:dyDescent="0.25">
      <c r="L379178" s="472"/>
      <c r="M379178" s="472"/>
    </row>
    <row r="379179" spans="12:13" x14ac:dyDescent="0.25">
      <c r="L379179" s="472"/>
      <c r="M379179" s="472"/>
    </row>
    <row r="379251" spans="12:13" x14ac:dyDescent="0.25">
      <c r="L379251" s="472"/>
      <c r="M379251" s="472"/>
    </row>
    <row r="379252" spans="12:13" x14ac:dyDescent="0.25">
      <c r="L379252" s="472"/>
      <c r="M379252" s="472"/>
    </row>
    <row r="379253" spans="12:13" x14ac:dyDescent="0.25">
      <c r="L379253" s="472"/>
      <c r="M379253" s="472"/>
    </row>
    <row r="379325" spans="12:13" x14ac:dyDescent="0.25">
      <c r="L379325" s="472"/>
      <c r="M379325" s="472"/>
    </row>
    <row r="379326" spans="12:13" x14ac:dyDescent="0.25">
      <c r="L379326" s="472"/>
      <c r="M379326" s="472"/>
    </row>
    <row r="379327" spans="12:13" x14ac:dyDescent="0.25">
      <c r="L379327" s="472"/>
      <c r="M379327" s="472"/>
    </row>
    <row r="379399" spans="12:13" x14ac:dyDescent="0.25">
      <c r="L379399" s="472"/>
      <c r="M379399" s="472"/>
    </row>
    <row r="379400" spans="12:13" x14ac:dyDescent="0.25">
      <c r="L379400" s="472"/>
      <c r="M379400" s="472"/>
    </row>
    <row r="379401" spans="12:13" x14ac:dyDescent="0.25">
      <c r="L379401" s="472"/>
      <c r="M379401" s="472"/>
    </row>
    <row r="379473" spans="12:13" x14ac:dyDescent="0.25">
      <c r="L379473" s="472"/>
      <c r="M379473" s="472"/>
    </row>
    <row r="379474" spans="12:13" x14ac:dyDescent="0.25">
      <c r="L379474" s="472"/>
      <c r="M379474" s="472"/>
    </row>
    <row r="379475" spans="12:13" x14ac:dyDescent="0.25">
      <c r="L379475" s="472"/>
      <c r="M379475" s="472"/>
    </row>
    <row r="379547" spans="12:13" x14ac:dyDescent="0.25">
      <c r="L379547" s="472"/>
      <c r="M379547" s="472"/>
    </row>
    <row r="379548" spans="12:13" x14ac:dyDescent="0.25">
      <c r="L379548" s="472"/>
      <c r="M379548" s="472"/>
    </row>
    <row r="379549" spans="12:13" x14ac:dyDescent="0.25">
      <c r="L379549" s="472"/>
      <c r="M379549" s="472"/>
    </row>
    <row r="379621" spans="12:13" x14ac:dyDescent="0.25">
      <c r="L379621" s="472"/>
      <c r="M379621" s="472"/>
    </row>
    <row r="379622" spans="12:13" x14ac:dyDescent="0.25">
      <c r="L379622" s="472"/>
      <c r="M379622" s="472"/>
    </row>
    <row r="379623" spans="12:13" x14ac:dyDescent="0.25">
      <c r="L379623" s="472"/>
      <c r="M379623" s="472"/>
    </row>
    <row r="379695" spans="12:13" x14ac:dyDescent="0.25">
      <c r="L379695" s="472"/>
      <c r="M379695" s="472"/>
    </row>
    <row r="379696" spans="12:13" x14ac:dyDescent="0.25">
      <c r="L379696" s="472"/>
      <c r="M379696" s="472"/>
    </row>
    <row r="379697" spans="12:13" x14ac:dyDescent="0.25">
      <c r="L379697" s="472"/>
      <c r="M379697" s="472"/>
    </row>
    <row r="379769" spans="12:13" x14ac:dyDescent="0.25">
      <c r="L379769" s="472"/>
      <c r="M379769" s="472"/>
    </row>
    <row r="379770" spans="12:13" x14ac:dyDescent="0.25">
      <c r="L379770" s="472"/>
      <c r="M379770" s="472"/>
    </row>
    <row r="379771" spans="12:13" x14ac:dyDescent="0.25">
      <c r="L379771" s="472"/>
      <c r="M379771" s="472"/>
    </row>
    <row r="379843" spans="12:13" x14ac:dyDescent="0.25">
      <c r="L379843" s="472"/>
      <c r="M379843" s="472"/>
    </row>
    <row r="379844" spans="12:13" x14ac:dyDescent="0.25">
      <c r="L379844" s="472"/>
      <c r="M379844" s="472"/>
    </row>
    <row r="379845" spans="12:13" x14ac:dyDescent="0.25">
      <c r="L379845" s="472"/>
      <c r="M379845" s="472"/>
    </row>
    <row r="379917" spans="12:13" x14ac:dyDescent="0.25">
      <c r="L379917" s="472"/>
      <c r="M379917" s="472"/>
    </row>
    <row r="379918" spans="12:13" x14ac:dyDescent="0.25">
      <c r="L379918" s="472"/>
      <c r="M379918" s="472"/>
    </row>
    <row r="379919" spans="12:13" x14ac:dyDescent="0.25">
      <c r="L379919" s="472"/>
      <c r="M379919" s="472"/>
    </row>
    <row r="379991" spans="12:13" x14ac:dyDescent="0.25">
      <c r="L379991" s="472"/>
      <c r="M379991" s="472"/>
    </row>
    <row r="379992" spans="12:13" x14ac:dyDescent="0.25">
      <c r="L379992" s="472"/>
      <c r="M379992" s="472"/>
    </row>
    <row r="379993" spans="12:13" x14ac:dyDescent="0.25">
      <c r="L379993" s="472"/>
      <c r="M379993" s="472"/>
    </row>
    <row r="380065" spans="12:13" x14ac:dyDescent="0.25">
      <c r="L380065" s="472"/>
      <c r="M380065" s="472"/>
    </row>
    <row r="380066" spans="12:13" x14ac:dyDescent="0.25">
      <c r="L380066" s="472"/>
      <c r="M380066" s="472"/>
    </row>
    <row r="380067" spans="12:13" x14ac:dyDescent="0.25">
      <c r="L380067" s="472"/>
      <c r="M380067" s="472"/>
    </row>
    <row r="380139" spans="12:13" x14ac:dyDescent="0.25">
      <c r="L380139" s="472"/>
      <c r="M380139" s="472"/>
    </row>
    <row r="380140" spans="12:13" x14ac:dyDescent="0.25">
      <c r="L380140" s="472"/>
      <c r="M380140" s="472"/>
    </row>
    <row r="380141" spans="12:13" x14ac:dyDescent="0.25">
      <c r="L380141" s="472"/>
      <c r="M380141" s="472"/>
    </row>
    <row r="380213" spans="12:13" x14ac:dyDescent="0.25">
      <c r="L380213" s="472"/>
      <c r="M380213" s="472"/>
    </row>
    <row r="380214" spans="12:13" x14ac:dyDescent="0.25">
      <c r="L380214" s="472"/>
      <c r="M380214" s="472"/>
    </row>
    <row r="380215" spans="12:13" x14ac:dyDescent="0.25">
      <c r="L380215" s="472"/>
      <c r="M380215" s="472"/>
    </row>
    <row r="380287" spans="12:13" x14ac:dyDescent="0.25">
      <c r="L380287" s="472"/>
      <c r="M380287" s="472"/>
    </row>
    <row r="380288" spans="12:13" x14ac:dyDescent="0.25">
      <c r="L380288" s="472"/>
      <c r="M380288" s="472"/>
    </row>
    <row r="380289" spans="12:13" x14ac:dyDescent="0.25">
      <c r="L380289" s="472"/>
      <c r="M380289" s="472"/>
    </row>
    <row r="380361" spans="12:13" x14ac:dyDescent="0.25">
      <c r="L380361" s="472"/>
      <c r="M380361" s="472"/>
    </row>
    <row r="380362" spans="12:13" x14ac:dyDescent="0.25">
      <c r="L380362" s="472"/>
      <c r="M380362" s="472"/>
    </row>
    <row r="380363" spans="12:13" x14ac:dyDescent="0.25">
      <c r="L380363" s="472"/>
      <c r="M380363" s="472"/>
    </row>
    <row r="380435" spans="12:13" x14ac:dyDescent="0.25">
      <c r="L380435" s="472"/>
      <c r="M380435" s="472"/>
    </row>
    <row r="380436" spans="12:13" x14ac:dyDescent="0.25">
      <c r="L380436" s="472"/>
      <c r="M380436" s="472"/>
    </row>
    <row r="380437" spans="12:13" x14ac:dyDescent="0.25">
      <c r="L380437" s="472"/>
      <c r="M380437" s="472"/>
    </row>
    <row r="380509" spans="12:13" x14ac:dyDescent="0.25">
      <c r="L380509" s="472"/>
      <c r="M380509" s="472"/>
    </row>
    <row r="380510" spans="12:13" x14ac:dyDescent="0.25">
      <c r="L380510" s="472"/>
      <c r="M380510" s="472"/>
    </row>
    <row r="380511" spans="12:13" x14ac:dyDescent="0.25">
      <c r="L380511" s="472"/>
      <c r="M380511" s="472"/>
    </row>
    <row r="380583" spans="12:13" x14ac:dyDescent="0.25">
      <c r="L380583" s="472"/>
      <c r="M380583" s="472"/>
    </row>
    <row r="380584" spans="12:13" x14ac:dyDescent="0.25">
      <c r="L380584" s="472"/>
      <c r="M380584" s="472"/>
    </row>
    <row r="380585" spans="12:13" x14ac:dyDescent="0.25">
      <c r="L380585" s="472"/>
      <c r="M380585" s="472"/>
    </row>
    <row r="380657" spans="12:13" x14ac:dyDescent="0.25">
      <c r="L380657" s="472"/>
      <c r="M380657" s="472"/>
    </row>
    <row r="380658" spans="12:13" x14ac:dyDescent="0.25">
      <c r="L380658" s="472"/>
      <c r="M380658" s="472"/>
    </row>
    <row r="380659" spans="12:13" x14ac:dyDescent="0.25">
      <c r="L380659" s="472"/>
      <c r="M380659" s="472"/>
    </row>
    <row r="380731" spans="12:13" x14ac:dyDescent="0.25">
      <c r="L380731" s="472"/>
      <c r="M380731" s="472"/>
    </row>
    <row r="380732" spans="12:13" x14ac:dyDescent="0.25">
      <c r="L380732" s="472"/>
      <c r="M380732" s="472"/>
    </row>
    <row r="380733" spans="12:13" x14ac:dyDescent="0.25">
      <c r="L380733" s="472"/>
      <c r="M380733" s="472"/>
    </row>
    <row r="380805" spans="12:13" x14ac:dyDescent="0.25">
      <c r="L380805" s="472"/>
      <c r="M380805" s="472"/>
    </row>
    <row r="380806" spans="12:13" x14ac:dyDescent="0.25">
      <c r="L380806" s="472"/>
      <c r="M380806" s="472"/>
    </row>
    <row r="380807" spans="12:13" x14ac:dyDescent="0.25">
      <c r="L380807" s="472"/>
      <c r="M380807" s="472"/>
    </row>
    <row r="380879" spans="12:13" x14ac:dyDescent="0.25">
      <c r="L380879" s="472"/>
      <c r="M380879" s="472"/>
    </row>
    <row r="380880" spans="12:13" x14ac:dyDescent="0.25">
      <c r="L380880" s="472"/>
      <c r="M380880" s="472"/>
    </row>
    <row r="380881" spans="12:13" x14ac:dyDescent="0.25">
      <c r="L380881" s="472"/>
      <c r="M380881" s="472"/>
    </row>
    <row r="380953" spans="12:13" x14ac:dyDescent="0.25">
      <c r="L380953" s="472"/>
      <c r="M380953" s="472"/>
    </row>
    <row r="380954" spans="12:13" x14ac:dyDescent="0.25">
      <c r="L380954" s="472"/>
      <c r="M380954" s="472"/>
    </row>
    <row r="380955" spans="12:13" x14ac:dyDescent="0.25">
      <c r="L380955" s="472"/>
      <c r="M380955" s="472"/>
    </row>
    <row r="381027" spans="12:13" x14ac:dyDescent="0.25">
      <c r="L381027" s="472"/>
      <c r="M381027" s="472"/>
    </row>
    <row r="381028" spans="12:13" x14ac:dyDescent="0.25">
      <c r="L381028" s="472"/>
      <c r="M381028" s="472"/>
    </row>
    <row r="381029" spans="12:13" x14ac:dyDescent="0.25">
      <c r="L381029" s="472"/>
      <c r="M381029" s="472"/>
    </row>
    <row r="381101" spans="12:13" x14ac:dyDescent="0.25">
      <c r="L381101" s="472"/>
      <c r="M381101" s="472"/>
    </row>
    <row r="381102" spans="12:13" x14ac:dyDescent="0.25">
      <c r="L381102" s="472"/>
      <c r="M381102" s="472"/>
    </row>
    <row r="381103" spans="12:13" x14ac:dyDescent="0.25">
      <c r="L381103" s="472"/>
      <c r="M381103" s="472"/>
    </row>
    <row r="381175" spans="12:13" x14ac:dyDescent="0.25">
      <c r="L381175" s="472"/>
      <c r="M381175" s="472"/>
    </row>
    <row r="381176" spans="12:13" x14ac:dyDescent="0.25">
      <c r="L381176" s="472"/>
      <c r="M381176" s="472"/>
    </row>
    <row r="381177" spans="12:13" x14ac:dyDescent="0.25">
      <c r="L381177" s="472"/>
      <c r="M381177" s="472"/>
    </row>
    <row r="381249" spans="12:13" x14ac:dyDescent="0.25">
      <c r="L381249" s="472"/>
      <c r="M381249" s="472"/>
    </row>
    <row r="381250" spans="12:13" x14ac:dyDescent="0.25">
      <c r="L381250" s="472"/>
      <c r="M381250" s="472"/>
    </row>
    <row r="381251" spans="12:13" x14ac:dyDescent="0.25">
      <c r="L381251" s="472"/>
      <c r="M381251" s="472"/>
    </row>
    <row r="381323" spans="12:13" x14ac:dyDescent="0.25">
      <c r="L381323" s="472"/>
      <c r="M381323" s="472"/>
    </row>
    <row r="381324" spans="12:13" x14ac:dyDescent="0.25">
      <c r="L381324" s="472"/>
      <c r="M381324" s="472"/>
    </row>
    <row r="381325" spans="12:13" x14ac:dyDescent="0.25">
      <c r="L381325" s="472"/>
      <c r="M381325" s="472"/>
    </row>
    <row r="381397" spans="12:13" x14ac:dyDescent="0.25">
      <c r="L381397" s="472"/>
      <c r="M381397" s="472"/>
    </row>
    <row r="381398" spans="12:13" x14ac:dyDescent="0.25">
      <c r="L381398" s="472"/>
      <c r="M381398" s="472"/>
    </row>
    <row r="381399" spans="12:13" x14ac:dyDescent="0.25">
      <c r="L381399" s="472"/>
      <c r="M381399" s="472"/>
    </row>
    <row r="381471" spans="12:13" x14ac:dyDescent="0.25">
      <c r="L381471" s="472"/>
      <c r="M381471" s="472"/>
    </row>
    <row r="381472" spans="12:13" x14ac:dyDescent="0.25">
      <c r="L381472" s="472"/>
      <c r="M381472" s="472"/>
    </row>
    <row r="381473" spans="12:13" x14ac:dyDescent="0.25">
      <c r="L381473" s="472"/>
      <c r="M381473" s="472"/>
    </row>
    <row r="381545" spans="12:13" x14ac:dyDescent="0.25">
      <c r="L381545" s="472"/>
      <c r="M381545" s="472"/>
    </row>
    <row r="381546" spans="12:13" x14ac:dyDescent="0.25">
      <c r="L381546" s="472"/>
      <c r="M381546" s="472"/>
    </row>
    <row r="381547" spans="12:13" x14ac:dyDescent="0.25">
      <c r="L381547" s="472"/>
      <c r="M381547" s="472"/>
    </row>
    <row r="381619" spans="12:13" x14ac:dyDescent="0.25">
      <c r="L381619" s="472"/>
      <c r="M381619" s="472"/>
    </row>
    <row r="381620" spans="12:13" x14ac:dyDescent="0.25">
      <c r="L381620" s="472"/>
      <c r="M381620" s="472"/>
    </row>
    <row r="381621" spans="12:13" x14ac:dyDescent="0.25">
      <c r="L381621" s="472"/>
      <c r="M381621" s="472"/>
    </row>
    <row r="381693" spans="12:13" x14ac:dyDescent="0.25">
      <c r="L381693" s="472"/>
      <c r="M381693" s="472"/>
    </row>
    <row r="381694" spans="12:13" x14ac:dyDescent="0.25">
      <c r="L381694" s="472"/>
      <c r="M381694" s="472"/>
    </row>
    <row r="381695" spans="12:13" x14ac:dyDescent="0.25">
      <c r="L381695" s="472"/>
      <c r="M381695" s="472"/>
    </row>
    <row r="381767" spans="12:13" x14ac:dyDescent="0.25">
      <c r="L381767" s="472"/>
      <c r="M381767" s="472"/>
    </row>
    <row r="381768" spans="12:13" x14ac:dyDescent="0.25">
      <c r="L381768" s="472"/>
      <c r="M381768" s="472"/>
    </row>
    <row r="381769" spans="12:13" x14ac:dyDescent="0.25">
      <c r="L381769" s="472"/>
      <c r="M381769" s="472"/>
    </row>
    <row r="381841" spans="12:13" x14ac:dyDescent="0.25">
      <c r="L381841" s="472"/>
      <c r="M381841" s="472"/>
    </row>
    <row r="381842" spans="12:13" x14ac:dyDescent="0.25">
      <c r="L381842" s="472"/>
      <c r="M381842" s="472"/>
    </row>
    <row r="381843" spans="12:13" x14ac:dyDescent="0.25">
      <c r="L381843" s="472"/>
      <c r="M381843" s="472"/>
    </row>
    <row r="381915" spans="12:13" x14ac:dyDescent="0.25">
      <c r="L381915" s="472"/>
      <c r="M381915" s="472"/>
    </row>
    <row r="381916" spans="12:13" x14ac:dyDescent="0.25">
      <c r="L381916" s="472"/>
      <c r="M381916" s="472"/>
    </row>
    <row r="381917" spans="12:13" x14ac:dyDescent="0.25">
      <c r="L381917" s="472"/>
      <c r="M381917" s="472"/>
    </row>
    <row r="381989" spans="12:13" x14ac:dyDescent="0.25">
      <c r="L381989" s="472"/>
      <c r="M381989" s="472"/>
    </row>
    <row r="381990" spans="12:13" x14ac:dyDescent="0.25">
      <c r="L381990" s="472"/>
      <c r="M381990" s="472"/>
    </row>
    <row r="381991" spans="12:13" x14ac:dyDescent="0.25">
      <c r="L381991" s="472"/>
      <c r="M381991" s="472"/>
    </row>
    <row r="382063" spans="12:13" x14ac:dyDescent="0.25">
      <c r="L382063" s="472"/>
      <c r="M382063" s="472"/>
    </row>
    <row r="382064" spans="12:13" x14ac:dyDescent="0.25">
      <c r="L382064" s="472"/>
      <c r="M382064" s="472"/>
    </row>
    <row r="382065" spans="12:13" x14ac:dyDescent="0.25">
      <c r="L382065" s="472"/>
      <c r="M382065" s="472"/>
    </row>
    <row r="382137" spans="12:13" x14ac:dyDescent="0.25">
      <c r="L382137" s="472"/>
      <c r="M382137" s="472"/>
    </row>
    <row r="382138" spans="12:13" x14ac:dyDescent="0.25">
      <c r="L382138" s="472"/>
      <c r="M382138" s="472"/>
    </row>
    <row r="382139" spans="12:13" x14ac:dyDescent="0.25">
      <c r="L382139" s="472"/>
      <c r="M382139" s="472"/>
    </row>
    <row r="382211" spans="12:13" x14ac:dyDescent="0.25">
      <c r="L382211" s="472"/>
      <c r="M382211" s="472"/>
    </row>
    <row r="382212" spans="12:13" x14ac:dyDescent="0.25">
      <c r="L382212" s="472"/>
      <c r="M382212" s="472"/>
    </row>
    <row r="382213" spans="12:13" x14ac:dyDescent="0.25">
      <c r="L382213" s="472"/>
      <c r="M382213" s="472"/>
    </row>
    <row r="382285" spans="12:13" x14ac:dyDescent="0.25">
      <c r="L382285" s="472"/>
      <c r="M382285" s="472"/>
    </row>
    <row r="382286" spans="12:13" x14ac:dyDescent="0.25">
      <c r="L382286" s="472"/>
      <c r="M382286" s="472"/>
    </row>
    <row r="382287" spans="12:13" x14ac:dyDescent="0.25">
      <c r="L382287" s="472"/>
      <c r="M382287" s="472"/>
    </row>
    <row r="382359" spans="12:13" x14ac:dyDescent="0.25">
      <c r="L382359" s="472"/>
      <c r="M382359" s="472"/>
    </row>
    <row r="382360" spans="12:13" x14ac:dyDescent="0.25">
      <c r="L382360" s="472"/>
      <c r="M382360" s="472"/>
    </row>
    <row r="382361" spans="12:13" x14ac:dyDescent="0.25">
      <c r="L382361" s="472"/>
      <c r="M382361" s="472"/>
    </row>
    <row r="382433" spans="12:13" x14ac:dyDescent="0.25">
      <c r="L382433" s="472"/>
      <c r="M382433" s="472"/>
    </row>
    <row r="382434" spans="12:13" x14ac:dyDescent="0.25">
      <c r="L382434" s="472"/>
      <c r="M382434" s="472"/>
    </row>
    <row r="382435" spans="12:13" x14ac:dyDescent="0.25">
      <c r="L382435" s="472"/>
      <c r="M382435" s="472"/>
    </row>
    <row r="382507" spans="12:13" x14ac:dyDescent="0.25">
      <c r="L382507" s="472"/>
      <c r="M382507" s="472"/>
    </row>
    <row r="382508" spans="12:13" x14ac:dyDescent="0.25">
      <c r="L382508" s="472"/>
      <c r="M382508" s="472"/>
    </row>
    <row r="382509" spans="12:13" x14ac:dyDescent="0.25">
      <c r="L382509" s="472"/>
      <c r="M382509" s="472"/>
    </row>
    <row r="382581" spans="12:13" x14ac:dyDescent="0.25">
      <c r="L382581" s="472"/>
      <c r="M382581" s="472"/>
    </row>
    <row r="382582" spans="12:13" x14ac:dyDescent="0.25">
      <c r="L382582" s="472"/>
      <c r="M382582" s="472"/>
    </row>
    <row r="382583" spans="12:13" x14ac:dyDescent="0.25">
      <c r="L382583" s="472"/>
      <c r="M382583" s="472"/>
    </row>
    <row r="382655" spans="12:13" x14ac:dyDescent="0.25">
      <c r="L382655" s="472"/>
      <c r="M382655" s="472"/>
    </row>
    <row r="382656" spans="12:13" x14ac:dyDescent="0.25">
      <c r="L382656" s="472"/>
      <c r="M382656" s="472"/>
    </row>
    <row r="382657" spans="12:13" x14ac:dyDescent="0.25">
      <c r="L382657" s="472"/>
      <c r="M382657" s="472"/>
    </row>
    <row r="382729" spans="12:13" x14ac:dyDescent="0.25">
      <c r="L382729" s="472"/>
      <c r="M382729" s="472"/>
    </row>
    <row r="382730" spans="12:13" x14ac:dyDescent="0.25">
      <c r="L382730" s="472"/>
      <c r="M382730" s="472"/>
    </row>
    <row r="382731" spans="12:13" x14ac:dyDescent="0.25">
      <c r="L382731" s="472"/>
      <c r="M382731" s="472"/>
    </row>
    <row r="382803" spans="12:13" x14ac:dyDescent="0.25">
      <c r="L382803" s="472"/>
      <c r="M382803" s="472"/>
    </row>
    <row r="382804" spans="12:13" x14ac:dyDescent="0.25">
      <c r="L382804" s="472"/>
      <c r="M382804" s="472"/>
    </row>
    <row r="382805" spans="12:13" x14ac:dyDescent="0.25">
      <c r="L382805" s="472"/>
      <c r="M382805" s="472"/>
    </row>
    <row r="382877" spans="12:13" x14ac:dyDescent="0.25">
      <c r="L382877" s="472"/>
      <c r="M382877" s="472"/>
    </row>
    <row r="382878" spans="12:13" x14ac:dyDescent="0.25">
      <c r="L382878" s="472"/>
      <c r="M382878" s="472"/>
    </row>
    <row r="382879" spans="12:13" x14ac:dyDescent="0.25">
      <c r="L382879" s="472"/>
      <c r="M382879" s="472"/>
    </row>
    <row r="382951" spans="12:13" x14ac:dyDescent="0.25">
      <c r="L382951" s="472"/>
      <c r="M382951" s="472"/>
    </row>
    <row r="382952" spans="12:13" x14ac:dyDescent="0.25">
      <c r="L382952" s="472"/>
      <c r="M382952" s="472"/>
    </row>
    <row r="382953" spans="12:13" x14ac:dyDescent="0.25">
      <c r="L382953" s="472"/>
      <c r="M382953" s="472"/>
    </row>
    <row r="383025" spans="12:13" x14ac:dyDescent="0.25">
      <c r="L383025" s="472"/>
      <c r="M383025" s="472"/>
    </row>
    <row r="383026" spans="12:13" x14ac:dyDescent="0.25">
      <c r="L383026" s="472"/>
      <c r="M383026" s="472"/>
    </row>
    <row r="383027" spans="12:13" x14ac:dyDescent="0.25">
      <c r="L383027" s="472"/>
      <c r="M383027" s="472"/>
    </row>
    <row r="383099" spans="12:13" x14ac:dyDescent="0.25">
      <c r="L383099" s="472"/>
      <c r="M383099" s="472"/>
    </row>
    <row r="383100" spans="12:13" x14ac:dyDescent="0.25">
      <c r="L383100" s="472"/>
      <c r="M383100" s="472"/>
    </row>
    <row r="383101" spans="12:13" x14ac:dyDescent="0.25">
      <c r="L383101" s="472"/>
      <c r="M383101" s="472"/>
    </row>
    <row r="383173" spans="12:13" x14ac:dyDescent="0.25">
      <c r="L383173" s="472"/>
      <c r="M383173" s="472"/>
    </row>
    <row r="383174" spans="12:13" x14ac:dyDescent="0.25">
      <c r="L383174" s="472"/>
      <c r="M383174" s="472"/>
    </row>
    <row r="383175" spans="12:13" x14ac:dyDescent="0.25">
      <c r="L383175" s="472"/>
      <c r="M383175" s="472"/>
    </row>
    <row r="383247" spans="12:13" x14ac:dyDescent="0.25">
      <c r="L383247" s="472"/>
      <c r="M383247" s="472"/>
    </row>
    <row r="383248" spans="12:13" x14ac:dyDescent="0.25">
      <c r="L383248" s="472"/>
      <c r="M383248" s="472"/>
    </row>
    <row r="383249" spans="12:13" x14ac:dyDescent="0.25">
      <c r="L383249" s="472"/>
      <c r="M383249" s="472"/>
    </row>
    <row r="383321" spans="12:13" x14ac:dyDescent="0.25">
      <c r="L383321" s="472"/>
      <c r="M383321" s="472"/>
    </row>
    <row r="383322" spans="12:13" x14ac:dyDescent="0.25">
      <c r="L383322" s="472"/>
      <c r="M383322" s="472"/>
    </row>
    <row r="383323" spans="12:13" x14ac:dyDescent="0.25">
      <c r="L383323" s="472"/>
      <c r="M383323" s="472"/>
    </row>
    <row r="383395" spans="12:13" x14ac:dyDescent="0.25">
      <c r="L383395" s="472"/>
      <c r="M383395" s="472"/>
    </row>
    <row r="383396" spans="12:13" x14ac:dyDescent="0.25">
      <c r="L383396" s="472"/>
      <c r="M383396" s="472"/>
    </row>
    <row r="383397" spans="12:13" x14ac:dyDescent="0.25">
      <c r="L383397" s="472"/>
      <c r="M383397" s="472"/>
    </row>
    <row r="383469" spans="12:13" x14ac:dyDescent="0.25">
      <c r="L383469" s="472"/>
      <c r="M383469" s="472"/>
    </row>
    <row r="383470" spans="12:13" x14ac:dyDescent="0.25">
      <c r="L383470" s="472"/>
      <c r="M383470" s="472"/>
    </row>
    <row r="383471" spans="12:13" x14ac:dyDescent="0.25">
      <c r="L383471" s="472"/>
      <c r="M383471" s="472"/>
    </row>
    <row r="383543" spans="12:13" x14ac:dyDescent="0.25">
      <c r="L383543" s="472"/>
      <c r="M383543" s="472"/>
    </row>
    <row r="383544" spans="12:13" x14ac:dyDescent="0.25">
      <c r="L383544" s="472"/>
      <c r="M383544" s="472"/>
    </row>
    <row r="383545" spans="12:13" x14ac:dyDescent="0.25">
      <c r="L383545" s="472"/>
      <c r="M383545" s="472"/>
    </row>
    <row r="383617" spans="12:13" x14ac:dyDescent="0.25">
      <c r="L383617" s="472"/>
      <c r="M383617" s="472"/>
    </row>
    <row r="383618" spans="12:13" x14ac:dyDescent="0.25">
      <c r="L383618" s="472"/>
      <c r="M383618" s="472"/>
    </row>
    <row r="383619" spans="12:13" x14ac:dyDescent="0.25">
      <c r="L383619" s="472"/>
      <c r="M383619" s="472"/>
    </row>
    <row r="383691" spans="12:13" x14ac:dyDescent="0.25">
      <c r="L383691" s="472"/>
      <c r="M383691" s="472"/>
    </row>
    <row r="383692" spans="12:13" x14ac:dyDescent="0.25">
      <c r="L383692" s="472"/>
      <c r="M383692" s="472"/>
    </row>
    <row r="383693" spans="12:13" x14ac:dyDescent="0.25">
      <c r="L383693" s="472"/>
      <c r="M383693" s="472"/>
    </row>
    <row r="383765" spans="12:13" x14ac:dyDescent="0.25">
      <c r="L383765" s="472"/>
      <c r="M383765" s="472"/>
    </row>
    <row r="383766" spans="12:13" x14ac:dyDescent="0.25">
      <c r="L383766" s="472"/>
      <c r="M383766" s="472"/>
    </row>
    <row r="383767" spans="12:13" x14ac:dyDescent="0.25">
      <c r="L383767" s="472"/>
      <c r="M383767" s="472"/>
    </row>
    <row r="383839" spans="12:13" x14ac:dyDescent="0.25">
      <c r="L383839" s="472"/>
      <c r="M383839" s="472"/>
    </row>
    <row r="383840" spans="12:13" x14ac:dyDescent="0.25">
      <c r="L383840" s="472"/>
      <c r="M383840" s="472"/>
    </row>
    <row r="383841" spans="12:13" x14ac:dyDescent="0.25">
      <c r="L383841" s="472"/>
      <c r="M383841" s="472"/>
    </row>
    <row r="383913" spans="12:13" x14ac:dyDescent="0.25">
      <c r="L383913" s="472"/>
      <c r="M383913" s="472"/>
    </row>
    <row r="383914" spans="12:13" x14ac:dyDescent="0.25">
      <c r="L383914" s="472"/>
      <c r="M383914" s="472"/>
    </row>
    <row r="383915" spans="12:13" x14ac:dyDescent="0.25">
      <c r="L383915" s="472"/>
      <c r="M383915" s="472"/>
    </row>
    <row r="383987" spans="12:13" x14ac:dyDescent="0.25">
      <c r="L383987" s="472"/>
      <c r="M383987" s="472"/>
    </row>
    <row r="383988" spans="12:13" x14ac:dyDescent="0.25">
      <c r="L383988" s="472"/>
      <c r="M383988" s="472"/>
    </row>
    <row r="383989" spans="12:13" x14ac:dyDescent="0.25">
      <c r="L383989" s="472"/>
      <c r="M383989" s="472"/>
    </row>
    <row r="384061" spans="12:13" x14ac:dyDescent="0.25">
      <c r="L384061" s="472"/>
      <c r="M384061" s="472"/>
    </row>
    <row r="384062" spans="12:13" x14ac:dyDescent="0.25">
      <c r="L384062" s="472"/>
      <c r="M384062" s="472"/>
    </row>
    <row r="384063" spans="12:13" x14ac:dyDescent="0.25">
      <c r="L384063" s="472"/>
      <c r="M384063" s="472"/>
    </row>
    <row r="384135" spans="12:13" x14ac:dyDescent="0.25">
      <c r="L384135" s="472"/>
      <c r="M384135" s="472"/>
    </row>
    <row r="384136" spans="12:13" x14ac:dyDescent="0.25">
      <c r="L384136" s="472"/>
      <c r="M384136" s="472"/>
    </row>
    <row r="384137" spans="12:13" x14ac:dyDescent="0.25">
      <c r="L384137" s="472"/>
      <c r="M384137" s="472"/>
    </row>
    <row r="384209" spans="12:13" x14ac:dyDescent="0.25">
      <c r="L384209" s="472"/>
      <c r="M384209" s="472"/>
    </row>
    <row r="384210" spans="12:13" x14ac:dyDescent="0.25">
      <c r="L384210" s="472"/>
      <c r="M384210" s="472"/>
    </row>
    <row r="384211" spans="12:13" x14ac:dyDescent="0.25">
      <c r="L384211" s="472"/>
      <c r="M384211" s="472"/>
    </row>
    <row r="384283" spans="12:13" x14ac:dyDescent="0.25">
      <c r="L384283" s="472"/>
      <c r="M384283" s="472"/>
    </row>
    <row r="384284" spans="12:13" x14ac:dyDescent="0.25">
      <c r="L384284" s="472"/>
      <c r="M384284" s="472"/>
    </row>
    <row r="384285" spans="12:13" x14ac:dyDescent="0.25">
      <c r="L384285" s="472"/>
      <c r="M384285" s="472"/>
    </row>
    <row r="384357" spans="12:13" x14ac:dyDescent="0.25">
      <c r="L384357" s="472"/>
      <c r="M384357" s="472"/>
    </row>
    <row r="384358" spans="12:13" x14ac:dyDescent="0.25">
      <c r="L384358" s="472"/>
      <c r="M384358" s="472"/>
    </row>
    <row r="384359" spans="12:13" x14ac:dyDescent="0.25">
      <c r="L384359" s="472"/>
      <c r="M384359" s="472"/>
    </row>
    <row r="384431" spans="12:13" x14ac:dyDescent="0.25">
      <c r="L384431" s="472"/>
      <c r="M384431" s="472"/>
    </row>
    <row r="384432" spans="12:13" x14ac:dyDescent="0.25">
      <c r="L384432" s="472"/>
      <c r="M384432" s="472"/>
    </row>
    <row r="384433" spans="12:13" x14ac:dyDescent="0.25">
      <c r="L384433" s="472"/>
      <c r="M384433" s="472"/>
    </row>
    <row r="384505" spans="12:13" x14ac:dyDescent="0.25">
      <c r="L384505" s="472"/>
      <c r="M384505" s="472"/>
    </row>
    <row r="384506" spans="12:13" x14ac:dyDescent="0.25">
      <c r="L384506" s="472"/>
      <c r="M384506" s="472"/>
    </row>
    <row r="384507" spans="12:13" x14ac:dyDescent="0.25">
      <c r="L384507" s="472"/>
      <c r="M384507" s="472"/>
    </row>
    <row r="384579" spans="12:13" x14ac:dyDescent="0.25">
      <c r="L384579" s="472"/>
      <c r="M384579" s="472"/>
    </row>
    <row r="384580" spans="12:13" x14ac:dyDescent="0.25">
      <c r="L384580" s="472"/>
      <c r="M384580" s="472"/>
    </row>
    <row r="384581" spans="12:13" x14ac:dyDescent="0.25">
      <c r="L384581" s="472"/>
      <c r="M384581" s="472"/>
    </row>
    <row r="384653" spans="12:13" x14ac:dyDescent="0.25">
      <c r="L384653" s="472"/>
      <c r="M384653" s="472"/>
    </row>
    <row r="384654" spans="12:13" x14ac:dyDescent="0.25">
      <c r="L384654" s="472"/>
      <c r="M384654" s="472"/>
    </row>
    <row r="384655" spans="12:13" x14ac:dyDescent="0.25">
      <c r="L384655" s="472"/>
      <c r="M384655" s="472"/>
    </row>
    <row r="384727" spans="12:13" x14ac:dyDescent="0.25">
      <c r="L384727" s="472"/>
      <c r="M384727" s="472"/>
    </row>
    <row r="384728" spans="12:13" x14ac:dyDescent="0.25">
      <c r="L384728" s="472"/>
      <c r="M384728" s="472"/>
    </row>
    <row r="384729" spans="12:13" x14ac:dyDescent="0.25">
      <c r="L384729" s="472"/>
      <c r="M384729" s="472"/>
    </row>
    <row r="384801" spans="12:13" x14ac:dyDescent="0.25">
      <c r="L384801" s="472"/>
      <c r="M384801" s="472"/>
    </row>
    <row r="384802" spans="12:13" x14ac:dyDescent="0.25">
      <c r="L384802" s="472"/>
      <c r="M384802" s="472"/>
    </row>
    <row r="384803" spans="12:13" x14ac:dyDescent="0.25">
      <c r="L384803" s="472"/>
      <c r="M384803" s="472"/>
    </row>
    <row r="384875" spans="12:13" x14ac:dyDescent="0.25">
      <c r="L384875" s="472"/>
      <c r="M384875" s="472"/>
    </row>
    <row r="384876" spans="12:13" x14ac:dyDescent="0.25">
      <c r="L384876" s="472"/>
      <c r="M384876" s="472"/>
    </row>
    <row r="384877" spans="12:13" x14ac:dyDescent="0.25">
      <c r="L384877" s="472"/>
      <c r="M384877" s="472"/>
    </row>
    <row r="384949" spans="12:13" x14ac:dyDescent="0.25">
      <c r="L384949" s="472"/>
      <c r="M384949" s="472"/>
    </row>
    <row r="384950" spans="12:13" x14ac:dyDescent="0.25">
      <c r="L384950" s="472"/>
      <c r="M384950" s="472"/>
    </row>
    <row r="384951" spans="12:13" x14ac:dyDescent="0.25">
      <c r="L384951" s="472"/>
      <c r="M384951" s="472"/>
    </row>
    <row r="385023" spans="12:13" x14ac:dyDescent="0.25">
      <c r="L385023" s="472"/>
      <c r="M385023" s="472"/>
    </row>
    <row r="385024" spans="12:13" x14ac:dyDescent="0.25">
      <c r="L385024" s="472"/>
      <c r="M385024" s="472"/>
    </row>
    <row r="385025" spans="12:13" x14ac:dyDescent="0.25">
      <c r="L385025" s="472"/>
      <c r="M385025" s="472"/>
    </row>
    <row r="385097" spans="12:13" x14ac:dyDescent="0.25">
      <c r="L385097" s="472"/>
      <c r="M385097" s="472"/>
    </row>
    <row r="385098" spans="12:13" x14ac:dyDescent="0.25">
      <c r="L385098" s="472"/>
      <c r="M385098" s="472"/>
    </row>
    <row r="385099" spans="12:13" x14ac:dyDescent="0.25">
      <c r="L385099" s="472"/>
      <c r="M385099" s="472"/>
    </row>
    <row r="385171" spans="12:13" x14ac:dyDescent="0.25">
      <c r="L385171" s="472"/>
      <c r="M385171" s="472"/>
    </row>
    <row r="385172" spans="12:13" x14ac:dyDescent="0.25">
      <c r="L385172" s="472"/>
      <c r="M385172" s="472"/>
    </row>
    <row r="385173" spans="12:13" x14ac:dyDescent="0.25">
      <c r="L385173" s="472"/>
      <c r="M385173" s="472"/>
    </row>
    <row r="385245" spans="12:13" x14ac:dyDescent="0.25">
      <c r="L385245" s="472"/>
      <c r="M385245" s="472"/>
    </row>
    <row r="385246" spans="12:13" x14ac:dyDescent="0.25">
      <c r="L385246" s="472"/>
      <c r="M385246" s="472"/>
    </row>
    <row r="385247" spans="12:13" x14ac:dyDescent="0.25">
      <c r="L385247" s="472"/>
      <c r="M385247" s="472"/>
    </row>
    <row r="385319" spans="12:13" x14ac:dyDescent="0.25">
      <c r="L385319" s="472"/>
      <c r="M385319" s="472"/>
    </row>
    <row r="385320" spans="12:13" x14ac:dyDescent="0.25">
      <c r="L385320" s="472"/>
      <c r="M385320" s="472"/>
    </row>
    <row r="385321" spans="12:13" x14ac:dyDescent="0.25">
      <c r="L385321" s="472"/>
      <c r="M385321" s="472"/>
    </row>
    <row r="385393" spans="12:13" x14ac:dyDescent="0.25">
      <c r="L385393" s="472"/>
      <c r="M385393" s="472"/>
    </row>
    <row r="385394" spans="12:13" x14ac:dyDescent="0.25">
      <c r="L385394" s="472"/>
      <c r="M385394" s="472"/>
    </row>
    <row r="385395" spans="12:13" x14ac:dyDescent="0.25">
      <c r="L385395" s="472"/>
      <c r="M385395" s="472"/>
    </row>
    <row r="385467" spans="12:13" x14ac:dyDescent="0.25">
      <c r="L385467" s="472"/>
      <c r="M385467" s="472"/>
    </row>
    <row r="385468" spans="12:13" x14ac:dyDescent="0.25">
      <c r="L385468" s="472"/>
      <c r="M385468" s="472"/>
    </row>
    <row r="385469" spans="12:13" x14ac:dyDescent="0.25">
      <c r="L385469" s="472"/>
      <c r="M385469" s="472"/>
    </row>
    <row r="385541" spans="12:13" x14ac:dyDescent="0.25">
      <c r="L385541" s="472"/>
      <c r="M385541" s="472"/>
    </row>
    <row r="385542" spans="12:13" x14ac:dyDescent="0.25">
      <c r="L385542" s="472"/>
      <c r="M385542" s="472"/>
    </row>
    <row r="385543" spans="12:13" x14ac:dyDescent="0.25">
      <c r="L385543" s="472"/>
      <c r="M385543" s="472"/>
    </row>
    <row r="385615" spans="12:13" x14ac:dyDescent="0.25">
      <c r="L385615" s="472"/>
      <c r="M385615" s="472"/>
    </row>
    <row r="385616" spans="12:13" x14ac:dyDescent="0.25">
      <c r="L385616" s="472"/>
      <c r="M385616" s="472"/>
    </row>
    <row r="385617" spans="12:13" x14ac:dyDescent="0.25">
      <c r="L385617" s="472"/>
      <c r="M385617" s="472"/>
    </row>
    <row r="385689" spans="12:13" x14ac:dyDescent="0.25">
      <c r="L385689" s="472"/>
      <c r="M385689" s="472"/>
    </row>
    <row r="385690" spans="12:13" x14ac:dyDescent="0.25">
      <c r="L385690" s="472"/>
      <c r="M385690" s="472"/>
    </row>
    <row r="385691" spans="12:13" x14ac:dyDescent="0.25">
      <c r="L385691" s="472"/>
      <c r="M385691" s="472"/>
    </row>
    <row r="385763" spans="12:13" x14ac:dyDescent="0.25">
      <c r="L385763" s="472"/>
      <c r="M385763" s="472"/>
    </row>
    <row r="385764" spans="12:13" x14ac:dyDescent="0.25">
      <c r="L385764" s="472"/>
      <c r="M385764" s="472"/>
    </row>
    <row r="385765" spans="12:13" x14ac:dyDescent="0.25">
      <c r="L385765" s="472"/>
      <c r="M385765" s="472"/>
    </row>
    <row r="385837" spans="12:13" x14ac:dyDescent="0.25">
      <c r="L385837" s="472"/>
      <c r="M385837" s="472"/>
    </row>
    <row r="385838" spans="12:13" x14ac:dyDescent="0.25">
      <c r="L385838" s="472"/>
      <c r="M385838" s="472"/>
    </row>
    <row r="385839" spans="12:13" x14ac:dyDescent="0.25">
      <c r="L385839" s="472"/>
      <c r="M385839" s="472"/>
    </row>
    <row r="385911" spans="12:13" x14ac:dyDescent="0.25">
      <c r="L385911" s="472"/>
      <c r="M385911" s="472"/>
    </row>
    <row r="385912" spans="12:13" x14ac:dyDescent="0.25">
      <c r="L385912" s="472"/>
      <c r="M385912" s="472"/>
    </row>
    <row r="385913" spans="12:13" x14ac:dyDescent="0.25">
      <c r="L385913" s="472"/>
      <c r="M385913" s="472"/>
    </row>
    <row r="385985" spans="12:13" x14ac:dyDescent="0.25">
      <c r="L385985" s="472"/>
      <c r="M385985" s="472"/>
    </row>
    <row r="385986" spans="12:13" x14ac:dyDescent="0.25">
      <c r="L385986" s="472"/>
      <c r="M385986" s="472"/>
    </row>
    <row r="385987" spans="12:13" x14ac:dyDescent="0.25">
      <c r="L385987" s="472"/>
      <c r="M385987" s="472"/>
    </row>
    <row r="386059" spans="12:13" x14ac:dyDescent="0.25">
      <c r="L386059" s="472"/>
      <c r="M386059" s="472"/>
    </row>
    <row r="386060" spans="12:13" x14ac:dyDescent="0.25">
      <c r="L386060" s="472"/>
      <c r="M386060" s="472"/>
    </row>
    <row r="386061" spans="12:13" x14ac:dyDescent="0.25">
      <c r="L386061" s="472"/>
      <c r="M386061" s="472"/>
    </row>
    <row r="386133" spans="12:13" x14ac:dyDescent="0.25">
      <c r="L386133" s="472"/>
      <c r="M386133" s="472"/>
    </row>
    <row r="386134" spans="12:13" x14ac:dyDescent="0.25">
      <c r="L386134" s="472"/>
      <c r="M386134" s="472"/>
    </row>
    <row r="386135" spans="12:13" x14ac:dyDescent="0.25">
      <c r="L386135" s="472"/>
      <c r="M386135" s="472"/>
    </row>
    <row r="386207" spans="12:13" x14ac:dyDescent="0.25">
      <c r="L386207" s="472"/>
      <c r="M386207" s="472"/>
    </row>
    <row r="386208" spans="12:13" x14ac:dyDescent="0.25">
      <c r="L386208" s="472"/>
      <c r="M386208" s="472"/>
    </row>
    <row r="386209" spans="12:13" x14ac:dyDescent="0.25">
      <c r="L386209" s="472"/>
      <c r="M386209" s="472"/>
    </row>
    <row r="386281" spans="12:13" x14ac:dyDescent="0.25">
      <c r="L386281" s="472"/>
      <c r="M386281" s="472"/>
    </row>
    <row r="386282" spans="12:13" x14ac:dyDescent="0.25">
      <c r="L386282" s="472"/>
      <c r="M386282" s="472"/>
    </row>
    <row r="386283" spans="12:13" x14ac:dyDescent="0.25">
      <c r="L386283" s="472"/>
      <c r="M386283" s="472"/>
    </row>
    <row r="386355" spans="12:13" x14ac:dyDescent="0.25">
      <c r="L386355" s="472"/>
      <c r="M386355" s="472"/>
    </row>
    <row r="386356" spans="12:13" x14ac:dyDescent="0.25">
      <c r="L386356" s="472"/>
      <c r="M386356" s="472"/>
    </row>
    <row r="386357" spans="12:13" x14ac:dyDescent="0.25">
      <c r="L386357" s="472"/>
      <c r="M386357" s="472"/>
    </row>
    <row r="386429" spans="12:13" x14ac:dyDescent="0.25">
      <c r="L386429" s="472"/>
      <c r="M386429" s="472"/>
    </row>
    <row r="386430" spans="12:13" x14ac:dyDescent="0.25">
      <c r="L386430" s="472"/>
      <c r="M386430" s="472"/>
    </row>
    <row r="386431" spans="12:13" x14ac:dyDescent="0.25">
      <c r="L386431" s="472"/>
      <c r="M386431" s="472"/>
    </row>
    <row r="386503" spans="12:13" x14ac:dyDescent="0.25">
      <c r="L386503" s="472"/>
      <c r="M386503" s="472"/>
    </row>
    <row r="386504" spans="12:13" x14ac:dyDescent="0.25">
      <c r="L386504" s="472"/>
      <c r="M386504" s="472"/>
    </row>
    <row r="386505" spans="12:13" x14ac:dyDescent="0.25">
      <c r="L386505" s="472"/>
      <c r="M386505" s="472"/>
    </row>
    <row r="386577" spans="12:13" x14ac:dyDescent="0.25">
      <c r="L386577" s="472"/>
      <c r="M386577" s="472"/>
    </row>
    <row r="386578" spans="12:13" x14ac:dyDescent="0.25">
      <c r="L386578" s="472"/>
      <c r="M386578" s="472"/>
    </row>
    <row r="386579" spans="12:13" x14ac:dyDescent="0.25">
      <c r="L386579" s="472"/>
      <c r="M386579" s="472"/>
    </row>
    <row r="386651" spans="12:13" x14ac:dyDescent="0.25">
      <c r="L386651" s="472"/>
      <c r="M386651" s="472"/>
    </row>
    <row r="386652" spans="12:13" x14ac:dyDescent="0.25">
      <c r="L386652" s="472"/>
      <c r="M386652" s="472"/>
    </row>
    <row r="386653" spans="12:13" x14ac:dyDescent="0.25">
      <c r="L386653" s="472"/>
      <c r="M386653" s="472"/>
    </row>
    <row r="386725" spans="12:13" x14ac:dyDescent="0.25">
      <c r="L386725" s="472"/>
      <c r="M386725" s="472"/>
    </row>
    <row r="386726" spans="12:13" x14ac:dyDescent="0.25">
      <c r="L386726" s="472"/>
      <c r="M386726" s="472"/>
    </row>
    <row r="386727" spans="12:13" x14ac:dyDescent="0.25">
      <c r="L386727" s="472"/>
      <c r="M386727" s="472"/>
    </row>
    <row r="386799" spans="12:13" x14ac:dyDescent="0.25">
      <c r="L386799" s="472"/>
      <c r="M386799" s="472"/>
    </row>
    <row r="386800" spans="12:13" x14ac:dyDescent="0.25">
      <c r="L386800" s="472"/>
      <c r="M386800" s="472"/>
    </row>
    <row r="386801" spans="12:13" x14ac:dyDescent="0.25">
      <c r="L386801" s="472"/>
      <c r="M386801" s="472"/>
    </row>
    <row r="386873" spans="12:13" x14ac:dyDescent="0.25">
      <c r="L386873" s="472"/>
      <c r="M386873" s="472"/>
    </row>
    <row r="386874" spans="12:13" x14ac:dyDescent="0.25">
      <c r="L386874" s="472"/>
      <c r="M386874" s="472"/>
    </row>
    <row r="386875" spans="12:13" x14ac:dyDescent="0.25">
      <c r="L386875" s="472"/>
      <c r="M386875" s="472"/>
    </row>
    <row r="386947" spans="12:13" x14ac:dyDescent="0.25">
      <c r="L386947" s="472"/>
      <c r="M386947" s="472"/>
    </row>
    <row r="386948" spans="12:13" x14ac:dyDescent="0.25">
      <c r="L386948" s="472"/>
      <c r="M386948" s="472"/>
    </row>
    <row r="386949" spans="12:13" x14ac:dyDescent="0.25">
      <c r="L386949" s="472"/>
      <c r="M386949" s="472"/>
    </row>
    <row r="387021" spans="12:13" x14ac:dyDescent="0.25">
      <c r="L387021" s="472"/>
      <c r="M387021" s="472"/>
    </row>
    <row r="387022" spans="12:13" x14ac:dyDescent="0.25">
      <c r="L387022" s="472"/>
      <c r="M387022" s="472"/>
    </row>
    <row r="387023" spans="12:13" x14ac:dyDescent="0.25">
      <c r="L387023" s="472"/>
      <c r="M387023" s="472"/>
    </row>
    <row r="387095" spans="12:13" x14ac:dyDescent="0.25">
      <c r="L387095" s="472"/>
      <c r="M387095" s="472"/>
    </row>
    <row r="387096" spans="12:13" x14ac:dyDescent="0.25">
      <c r="L387096" s="472"/>
      <c r="M387096" s="472"/>
    </row>
    <row r="387097" spans="12:13" x14ac:dyDescent="0.25">
      <c r="L387097" s="472"/>
      <c r="M387097" s="472"/>
    </row>
    <row r="387169" spans="12:13" x14ac:dyDescent="0.25">
      <c r="L387169" s="472"/>
      <c r="M387169" s="472"/>
    </row>
    <row r="387170" spans="12:13" x14ac:dyDescent="0.25">
      <c r="L387170" s="472"/>
      <c r="M387170" s="472"/>
    </row>
    <row r="387171" spans="12:13" x14ac:dyDescent="0.25">
      <c r="L387171" s="472"/>
      <c r="M387171" s="472"/>
    </row>
    <row r="387243" spans="12:13" x14ac:dyDescent="0.25">
      <c r="L387243" s="472"/>
      <c r="M387243" s="472"/>
    </row>
    <row r="387244" spans="12:13" x14ac:dyDescent="0.25">
      <c r="L387244" s="472"/>
      <c r="M387244" s="472"/>
    </row>
    <row r="387245" spans="12:13" x14ac:dyDescent="0.25">
      <c r="L387245" s="472"/>
      <c r="M387245" s="472"/>
    </row>
    <row r="387317" spans="12:13" x14ac:dyDescent="0.25">
      <c r="L387317" s="472"/>
      <c r="M387317" s="472"/>
    </row>
    <row r="387318" spans="12:13" x14ac:dyDescent="0.25">
      <c r="L387318" s="472"/>
      <c r="M387318" s="472"/>
    </row>
    <row r="387319" spans="12:13" x14ac:dyDescent="0.25">
      <c r="L387319" s="472"/>
      <c r="M387319" s="472"/>
    </row>
    <row r="387391" spans="12:13" x14ac:dyDescent="0.25">
      <c r="L387391" s="472"/>
      <c r="M387391" s="472"/>
    </row>
    <row r="387392" spans="12:13" x14ac:dyDescent="0.25">
      <c r="L387392" s="472"/>
      <c r="M387392" s="472"/>
    </row>
    <row r="387393" spans="12:13" x14ac:dyDescent="0.25">
      <c r="L387393" s="472"/>
      <c r="M387393" s="472"/>
    </row>
    <row r="387465" spans="12:13" x14ac:dyDescent="0.25">
      <c r="L387465" s="472"/>
      <c r="M387465" s="472"/>
    </row>
    <row r="387466" spans="12:13" x14ac:dyDescent="0.25">
      <c r="L387466" s="472"/>
      <c r="M387466" s="472"/>
    </row>
    <row r="387467" spans="12:13" x14ac:dyDescent="0.25">
      <c r="L387467" s="472"/>
      <c r="M387467" s="472"/>
    </row>
    <row r="387539" spans="12:13" x14ac:dyDescent="0.25">
      <c r="L387539" s="472"/>
      <c r="M387539" s="472"/>
    </row>
    <row r="387540" spans="12:13" x14ac:dyDescent="0.25">
      <c r="L387540" s="472"/>
      <c r="M387540" s="472"/>
    </row>
    <row r="387541" spans="12:13" x14ac:dyDescent="0.25">
      <c r="L387541" s="472"/>
      <c r="M387541" s="472"/>
    </row>
    <row r="387613" spans="12:13" x14ac:dyDescent="0.25">
      <c r="L387613" s="472"/>
      <c r="M387613" s="472"/>
    </row>
    <row r="387614" spans="12:13" x14ac:dyDescent="0.25">
      <c r="L387614" s="472"/>
      <c r="M387614" s="472"/>
    </row>
    <row r="387615" spans="12:13" x14ac:dyDescent="0.25">
      <c r="L387615" s="472"/>
      <c r="M387615" s="472"/>
    </row>
    <row r="387687" spans="12:13" x14ac:dyDescent="0.25">
      <c r="L387687" s="472"/>
      <c r="M387687" s="472"/>
    </row>
    <row r="387688" spans="12:13" x14ac:dyDescent="0.25">
      <c r="L387688" s="472"/>
      <c r="M387688" s="472"/>
    </row>
    <row r="387689" spans="12:13" x14ac:dyDescent="0.25">
      <c r="L387689" s="472"/>
      <c r="M387689" s="472"/>
    </row>
    <row r="387761" spans="12:13" x14ac:dyDescent="0.25">
      <c r="L387761" s="472"/>
      <c r="M387761" s="472"/>
    </row>
    <row r="387762" spans="12:13" x14ac:dyDescent="0.25">
      <c r="L387762" s="472"/>
      <c r="M387762" s="472"/>
    </row>
    <row r="387763" spans="12:13" x14ac:dyDescent="0.25">
      <c r="L387763" s="472"/>
      <c r="M387763" s="472"/>
    </row>
    <row r="387835" spans="12:13" x14ac:dyDescent="0.25">
      <c r="L387835" s="472"/>
      <c r="M387835" s="472"/>
    </row>
    <row r="387836" spans="12:13" x14ac:dyDescent="0.25">
      <c r="L387836" s="472"/>
      <c r="M387836" s="472"/>
    </row>
    <row r="387837" spans="12:13" x14ac:dyDescent="0.25">
      <c r="L387837" s="472"/>
      <c r="M387837" s="472"/>
    </row>
    <row r="387909" spans="12:13" x14ac:dyDescent="0.25">
      <c r="L387909" s="472"/>
      <c r="M387909" s="472"/>
    </row>
    <row r="387910" spans="12:13" x14ac:dyDescent="0.25">
      <c r="L387910" s="472"/>
      <c r="M387910" s="472"/>
    </row>
    <row r="387911" spans="12:13" x14ac:dyDescent="0.25">
      <c r="L387911" s="472"/>
      <c r="M387911" s="472"/>
    </row>
    <row r="387983" spans="12:13" x14ac:dyDescent="0.25">
      <c r="L387983" s="472"/>
      <c r="M387983" s="472"/>
    </row>
    <row r="387984" spans="12:13" x14ac:dyDescent="0.25">
      <c r="L387984" s="472"/>
      <c r="M387984" s="472"/>
    </row>
    <row r="387985" spans="12:13" x14ac:dyDescent="0.25">
      <c r="L387985" s="472"/>
      <c r="M387985" s="472"/>
    </row>
    <row r="388057" spans="12:13" x14ac:dyDescent="0.25">
      <c r="L388057" s="472"/>
      <c r="M388057" s="472"/>
    </row>
    <row r="388058" spans="12:13" x14ac:dyDescent="0.25">
      <c r="L388058" s="472"/>
      <c r="M388058" s="472"/>
    </row>
    <row r="388059" spans="12:13" x14ac:dyDescent="0.25">
      <c r="L388059" s="472"/>
      <c r="M388059" s="472"/>
    </row>
    <row r="388131" spans="12:13" x14ac:dyDescent="0.25">
      <c r="L388131" s="472"/>
      <c r="M388131" s="472"/>
    </row>
    <row r="388132" spans="12:13" x14ac:dyDescent="0.25">
      <c r="L388132" s="472"/>
      <c r="M388132" s="472"/>
    </row>
    <row r="388133" spans="12:13" x14ac:dyDescent="0.25">
      <c r="L388133" s="472"/>
      <c r="M388133" s="472"/>
    </row>
    <row r="388205" spans="12:13" x14ac:dyDescent="0.25">
      <c r="L388205" s="472"/>
      <c r="M388205" s="472"/>
    </row>
    <row r="388206" spans="12:13" x14ac:dyDescent="0.25">
      <c r="L388206" s="472"/>
      <c r="M388206" s="472"/>
    </row>
    <row r="388207" spans="12:13" x14ac:dyDescent="0.25">
      <c r="L388207" s="472"/>
      <c r="M388207" s="472"/>
    </row>
    <row r="388279" spans="12:13" x14ac:dyDescent="0.25">
      <c r="L388279" s="472"/>
      <c r="M388279" s="472"/>
    </row>
    <row r="388280" spans="12:13" x14ac:dyDescent="0.25">
      <c r="L388280" s="472"/>
      <c r="M388280" s="472"/>
    </row>
    <row r="388281" spans="12:13" x14ac:dyDescent="0.25">
      <c r="L388281" s="472"/>
      <c r="M388281" s="472"/>
    </row>
    <row r="388353" spans="12:13" x14ac:dyDescent="0.25">
      <c r="L388353" s="472"/>
      <c r="M388353" s="472"/>
    </row>
    <row r="388354" spans="12:13" x14ac:dyDescent="0.25">
      <c r="L388354" s="472"/>
      <c r="M388354" s="472"/>
    </row>
    <row r="388355" spans="12:13" x14ac:dyDescent="0.25">
      <c r="L388355" s="472"/>
      <c r="M388355" s="472"/>
    </row>
    <row r="388427" spans="12:13" x14ac:dyDescent="0.25">
      <c r="L388427" s="472"/>
      <c r="M388427" s="472"/>
    </row>
    <row r="388428" spans="12:13" x14ac:dyDescent="0.25">
      <c r="L388428" s="472"/>
      <c r="M388428" s="472"/>
    </row>
    <row r="388429" spans="12:13" x14ac:dyDescent="0.25">
      <c r="L388429" s="472"/>
      <c r="M388429" s="472"/>
    </row>
    <row r="388501" spans="12:13" x14ac:dyDescent="0.25">
      <c r="L388501" s="472"/>
      <c r="M388501" s="472"/>
    </row>
    <row r="388502" spans="12:13" x14ac:dyDescent="0.25">
      <c r="L388502" s="472"/>
      <c r="M388502" s="472"/>
    </row>
    <row r="388503" spans="12:13" x14ac:dyDescent="0.25">
      <c r="L388503" s="472"/>
      <c r="M388503" s="472"/>
    </row>
    <row r="388575" spans="12:13" x14ac:dyDescent="0.25">
      <c r="L388575" s="472"/>
      <c r="M388575" s="472"/>
    </row>
    <row r="388576" spans="12:13" x14ac:dyDescent="0.25">
      <c r="L388576" s="472"/>
      <c r="M388576" s="472"/>
    </row>
    <row r="388577" spans="12:13" x14ac:dyDescent="0.25">
      <c r="L388577" s="472"/>
      <c r="M388577" s="472"/>
    </row>
    <row r="388649" spans="12:13" x14ac:dyDescent="0.25">
      <c r="L388649" s="472"/>
      <c r="M388649" s="472"/>
    </row>
    <row r="388650" spans="12:13" x14ac:dyDescent="0.25">
      <c r="L388650" s="472"/>
      <c r="M388650" s="472"/>
    </row>
    <row r="388651" spans="12:13" x14ac:dyDescent="0.25">
      <c r="L388651" s="472"/>
      <c r="M388651" s="472"/>
    </row>
    <row r="388723" spans="12:13" x14ac:dyDescent="0.25">
      <c r="L388723" s="472"/>
      <c r="M388723" s="472"/>
    </row>
    <row r="388724" spans="12:13" x14ac:dyDescent="0.25">
      <c r="L388724" s="472"/>
      <c r="M388724" s="472"/>
    </row>
    <row r="388725" spans="12:13" x14ac:dyDescent="0.25">
      <c r="L388725" s="472"/>
      <c r="M388725" s="472"/>
    </row>
    <row r="388797" spans="12:13" x14ac:dyDescent="0.25">
      <c r="L388797" s="472"/>
      <c r="M388797" s="472"/>
    </row>
    <row r="388798" spans="12:13" x14ac:dyDescent="0.25">
      <c r="L388798" s="472"/>
      <c r="M388798" s="472"/>
    </row>
    <row r="388799" spans="12:13" x14ac:dyDescent="0.25">
      <c r="L388799" s="472"/>
      <c r="M388799" s="472"/>
    </row>
    <row r="388871" spans="12:13" x14ac:dyDescent="0.25">
      <c r="L388871" s="472"/>
      <c r="M388871" s="472"/>
    </row>
    <row r="388872" spans="12:13" x14ac:dyDescent="0.25">
      <c r="L388872" s="472"/>
      <c r="M388872" s="472"/>
    </row>
    <row r="388873" spans="12:13" x14ac:dyDescent="0.25">
      <c r="L388873" s="472"/>
      <c r="M388873" s="472"/>
    </row>
    <row r="388945" spans="12:13" x14ac:dyDescent="0.25">
      <c r="L388945" s="472"/>
      <c r="M388945" s="472"/>
    </row>
    <row r="388946" spans="12:13" x14ac:dyDescent="0.25">
      <c r="L388946" s="472"/>
      <c r="M388946" s="472"/>
    </row>
    <row r="388947" spans="12:13" x14ac:dyDescent="0.25">
      <c r="L388947" s="472"/>
      <c r="M388947" s="472"/>
    </row>
    <row r="389019" spans="12:13" x14ac:dyDescent="0.25">
      <c r="L389019" s="472"/>
      <c r="M389019" s="472"/>
    </row>
    <row r="389020" spans="12:13" x14ac:dyDescent="0.25">
      <c r="L389020" s="472"/>
      <c r="M389020" s="472"/>
    </row>
    <row r="389021" spans="12:13" x14ac:dyDescent="0.25">
      <c r="L389021" s="472"/>
      <c r="M389021" s="472"/>
    </row>
    <row r="389093" spans="12:13" x14ac:dyDescent="0.25">
      <c r="L389093" s="472"/>
      <c r="M389093" s="472"/>
    </row>
    <row r="389094" spans="12:13" x14ac:dyDescent="0.25">
      <c r="L389094" s="472"/>
      <c r="M389094" s="472"/>
    </row>
    <row r="389095" spans="12:13" x14ac:dyDescent="0.25">
      <c r="L389095" s="472"/>
      <c r="M389095" s="472"/>
    </row>
    <row r="389167" spans="12:13" x14ac:dyDescent="0.25">
      <c r="L389167" s="472"/>
      <c r="M389167" s="472"/>
    </row>
    <row r="389168" spans="12:13" x14ac:dyDescent="0.25">
      <c r="L389168" s="472"/>
      <c r="M389168" s="472"/>
    </row>
    <row r="389169" spans="12:13" x14ac:dyDescent="0.25">
      <c r="L389169" s="472"/>
      <c r="M389169" s="472"/>
    </row>
    <row r="389241" spans="12:13" x14ac:dyDescent="0.25">
      <c r="L389241" s="472"/>
      <c r="M389241" s="472"/>
    </row>
    <row r="389242" spans="12:13" x14ac:dyDescent="0.25">
      <c r="L389242" s="472"/>
      <c r="M389242" s="472"/>
    </row>
    <row r="389243" spans="12:13" x14ac:dyDescent="0.25">
      <c r="L389243" s="472"/>
      <c r="M389243" s="472"/>
    </row>
    <row r="389315" spans="12:13" x14ac:dyDescent="0.25">
      <c r="L389315" s="472"/>
      <c r="M389315" s="472"/>
    </row>
    <row r="389316" spans="12:13" x14ac:dyDescent="0.25">
      <c r="L389316" s="472"/>
      <c r="M389316" s="472"/>
    </row>
    <row r="389317" spans="12:13" x14ac:dyDescent="0.25">
      <c r="L389317" s="472"/>
      <c r="M389317" s="472"/>
    </row>
    <row r="389389" spans="12:13" x14ac:dyDescent="0.25">
      <c r="L389389" s="472"/>
      <c r="M389389" s="472"/>
    </row>
    <row r="389390" spans="12:13" x14ac:dyDescent="0.25">
      <c r="L389390" s="472"/>
      <c r="M389390" s="472"/>
    </row>
    <row r="389391" spans="12:13" x14ac:dyDescent="0.25">
      <c r="L389391" s="472"/>
      <c r="M389391" s="472"/>
    </row>
    <row r="389463" spans="12:13" x14ac:dyDescent="0.25">
      <c r="L389463" s="472"/>
      <c r="M389463" s="472"/>
    </row>
    <row r="389464" spans="12:13" x14ac:dyDescent="0.25">
      <c r="L389464" s="472"/>
      <c r="M389464" s="472"/>
    </row>
    <row r="389465" spans="12:13" x14ac:dyDescent="0.25">
      <c r="L389465" s="472"/>
      <c r="M389465" s="472"/>
    </row>
    <row r="389537" spans="12:13" x14ac:dyDescent="0.25">
      <c r="L389537" s="472"/>
      <c r="M389537" s="472"/>
    </row>
    <row r="389538" spans="12:13" x14ac:dyDescent="0.25">
      <c r="L389538" s="472"/>
      <c r="M389538" s="472"/>
    </row>
    <row r="389539" spans="12:13" x14ac:dyDescent="0.25">
      <c r="L389539" s="472"/>
      <c r="M389539" s="472"/>
    </row>
    <row r="389611" spans="12:13" x14ac:dyDescent="0.25">
      <c r="L389611" s="472"/>
      <c r="M389611" s="472"/>
    </row>
    <row r="389612" spans="12:13" x14ac:dyDescent="0.25">
      <c r="L389612" s="472"/>
      <c r="M389612" s="472"/>
    </row>
    <row r="389613" spans="12:13" x14ac:dyDescent="0.25">
      <c r="L389613" s="472"/>
      <c r="M389613" s="472"/>
    </row>
    <row r="389685" spans="12:13" x14ac:dyDescent="0.25">
      <c r="L389685" s="472"/>
      <c r="M389685" s="472"/>
    </row>
    <row r="389686" spans="12:13" x14ac:dyDescent="0.25">
      <c r="L389686" s="472"/>
      <c r="M389686" s="472"/>
    </row>
    <row r="389687" spans="12:13" x14ac:dyDescent="0.25">
      <c r="L389687" s="472"/>
      <c r="M389687" s="472"/>
    </row>
    <row r="389759" spans="12:13" x14ac:dyDescent="0.25">
      <c r="L389759" s="472"/>
      <c r="M389759" s="472"/>
    </row>
    <row r="389760" spans="12:13" x14ac:dyDescent="0.25">
      <c r="L389760" s="472"/>
      <c r="M389760" s="472"/>
    </row>
    <row r="389761" spans="12:13" x14ac:dyDescent="0.25">
      <c r="L389761" s="472"/>
      <c r="M389761" s="472"/>
    </row>
    <row r="389833" spans="12:13" x14ac:dyDescent="0.25">
      <c r="L389833" s="472"/>
      <c r="M389833" s="472"/>
    </row>
    <row r="389834" spans="12:13" x14ac:dyDescent="0.25">
      <c r="L389834" s="472"/>
      <c r="M389834" s="472"/>
    </row>
    <row r="389835" spans="12:13" x14ac:dyDescent="0.25">
      <c r="L389835" s="472"/>
      <c r="M389835" s="472"/>
    </row>
    <row r="389907" spans="12:13" x14ac:dyDescent="0.25">
      <c r="L389907" s="472"/>
      <c r="M389907" s="472"/>
    </row>
    <row r="389908" spans="12:13" x14ac:dyDescent="0.25">
      <c r="L389908" s="472"/>
      <c r="M389908" s="472"/>
    </row>
    <row r="389909" spans="12:13" x14ac:dyDescent="0.25">
      <c r="L389909" s="472"/>
      <c r="M389909" s="472"/>
    </row>
    <row r="389981" spans="12:13" x14ac:dyDescent="0.25">
      <c r="L389981" s="472"/>
      <c r="M389981" s="472"/>
    </row>
    <row r="389982" spans="12:13" x14ac:dyDescent="0.25">
      <c r="L389982" s="472"/>
      <c r="M389982" s="472"/>
    </row>
    <row r="389983" spans="12:13" x14ac:dyDescent="0.25">
      <c r="L389983" s="472"/>
      <c r="M389983" s="472"/>
    </row>
    <row r="390055" spans="12:13" x14ac:dyDescent="0.25">
      <c r="L390055" s="472"/>
      <c r="M390055" s="472"/>
    </row>
    <row r="390056" spans="12:13" x14ac:dyDescent="0.25">
      <c r="L390056" s="472"/>
      <c r="M390056" s="472"/>
    </row>
    <row r="390057" spans="12:13" x14ac:dyDescent="0.25">
      <c r="L390057" s="472"/>
      <c r="M390057" s="472"/>
    </row>
    <row r="390129" spans="12:13" x14ac:dyDescent="0.25">
      <c r="L390129" s="472"/>
      <c r="M390129" s="472"/>
    </row>
    <row r="390130" spans="12:13" x14ac:dyDescent="0.25">
      <c r="L390130" s="472"/>
      <c r="M390130" s="472"/>
    </row>
    <row r="390131" spans="12:13" x14ac:dyDescent="0.25">
      <c r="L390131" s="472"/>
      <c r="M390131" s="472"/>
    </row>
    <row r="390203" spans="12:13" x14ac:dyDescent="0.25">
      <c r="L390203" s="472"/>
      <c r="M390203" s="472"/>
    </row>
    <row r="390204" spans="12:13" x14ac:dyDescent="0.25">
      <c r="L390204" s="472"/>
      <c r="M390204" s="472"/>
    </row>
    <row r="390205" spans="12:13" x14ac:dyDescent="0.25">
      <c r="L390205" s="472"/>
      <c r="M390205" s="472"/>
    </row>
    <row r="390277" spans="12:13" x14ac:dyDescent="0.25">
      <c r="L390277" s="472"/>
      <c r="M390277" s="472"/>
    </row>
    <row r="390278" spans="12:13" x14ac:dyDescent="0.25">
      <c r="L390278" s="472"/>
      <c r="M390278" s="472"/>
    </row>
    <row r="390279" spans="12:13" x14ac:dyDescent="0.25">
      <c r="L390279" s="472"/>
      <c r="M390279" s="472"/>
    </row>
    <row r="390351" spans="12:13" x14ac:dyDescent="0.25">
      <c r="L390351" s="472"/>
      <c r="M390351" s="472"/>
    </row>
    <row r="390352" spans="12:13" x14ac:dyDescent="0.25">
      <c r="L390352" s="472"/>
      <c r="M390352" s="472"/>
    </row>
    <row r="390353" spans="12:13" x14ac:dyDescent="0.25">
      <c r="L390353" s="472"/>
      <c r="M390353" s="472"/>
    </row>
    <row r="390425" spans="12:13" x14ac:dyDescent="0.25">
      <c r="L390425" s="472"/>
      <c r="M390425" s="472"/>
    </row>
    <row r="390426" spans="12:13" x14ac:dyDescent="0.25">
      <c r="L390426" s="472"/>
      <c r="M390426" s="472"/>
    </row>
    <row r="390427" spans="12:13" x14ac:dyDescent="0.25">
      <c r="L390427" s="472"/>
      <c r="M390427" s="472"/>
    </row>
    <row r="390499" spans="12:13" x14ac:dyDescent="0.25">
      <c r="L390499" s="472"/>
      <c r="M390499" s="472"/>
    </row>
    <row r="390500" spans="12:13" x14ac:dyDescent="0.25">
      <c r="L390500" s="472"/>
      <c r="M390500" s="472"/>
    </row>
    <row r="390501" spans="12:13" x14ac:dyDescent="0.25">
      <c r="L390501" s="472"/>
      <c r="M390501" s="472"/>
    </row>
    <row r="390573" spans="12:13" x14ac:dyDescent="0.25">
      <c r="L390573" s="472"/>
      <c r="M390573" s="472"/>
    </row>
    <row r="390574" spans="12:13" x14ac:dyDescent="0.25">
      <c r="L390574" s="472"/>
      <c r="M390574" s="472"/>
    </row>
    <row r="390575" spans="12:13" x14ac:dyDescent="0.25">
      <c r="L390575" s="472"/>
      <c r="M390575" s="472"/>
    </row>
    <row r="390647" spans="12:13" x14ac:dyDescent="0.25">
      <c r="L390647" s="472"/>
      <c r="M390647" s="472"/>
    </row>
    <row r="390648" spans="12:13" x14ac:dyDescent="0.25">
      <c r="L390648" s="472"/>
      <c r="M390648" s="472"/>
    </row>
    <row r="390649" spans="12:13" x14ac:dyDescent="0.25">
      <c r="L390649" s="472"/>
      <c r="M390649" s="472"/>
    </row>
    <row r="390721" spans="12:13" x14ac:dyDescent="0.25">
      <c r="L390721" s="472"/>
      <c r="M390721" s="472"/>
    </row>
    <row r="390722" spans="12:13" x14ac:dyDescent="0.25">
      <c r="L390722" s="472"/>
      <c r="M390722" s="472"/>
    </row>
    <row r="390723" spans="12:13" x14ac:dyDescent="0.25">
      <c r="L390723" s="472"/>
      <c r="M390723" s="472"/>
    </row>
    <row r="390795" spans="12:13" x14ac:dyDescent="0.25">
      <c r="L390795" s="472"/>
      <c r="M390795" s="472"/>
    </row>
    <row r="390796" spans="12:13" x14ac:dyDescent="0.25">
      <c r="L390796" s="472"/>
      <c r="M390796" s="472"/>
    </row>
    <row r="390797" spans="12:13" x14ac:dyDescent="0.25">
      <c r="L390797" s="472"/>
      <c r="M390797" s="472"/>
    </row>
    <row r="390869" spans="12:13" x14ac:dyDescent="0.25">
      <c r="L390869" s="472"/>
      <c r="M390869" s="472"/>
    </row>
    <row r="390870" spans="12:13" x14ac:dyDescent="0.25">
      <c r="L390870" s="472"/>
      <c r="M390870" s="472"/>
    </row>
    <row r="390871" spans="12:13" x14ac:dyDescent="0.25">
      <c r="L390871" s="472"/>
      <c r="M390871" s="472"/>
    </row>
    <row r="390943" spans="12:13" x14ac:dyDescent="0.25">
      <c r="L390943" s="472"/>
      <c r="M390943" s="472"/>
    </row>
    <row r="390944" spans="12:13" x14ac:dyDescent="0.25">
      <c r="L390944" s="472"/>
      <c r="M390944" s="472"/>
    </row>
    <row r="390945" spans="12:13" x14ac:dyDescent="0.25">
      <c r="L390945" s="472"/>
      <c r="M390945" s="472"/>
    </row>
    <row r="391017" spans="12:13" x14ac:dyDescent="0.25">
      <c r="L391017" s="472"/>
      <c r="M391017" s="472"/>
    </row>
    <row r="391018" spans="12:13" x14ac:dyDescent="0.25">
      <c r="L391018" s="472"/>
      <c r="M391018" s="472"/>
    </row>
    <row r="391019" spans="12:13" x14ac:dyDescent="0.25">
      <c r="L391019" s="472"/>
      <c r="M391019" s="472"/>
    </row>
    <row r="391091" spans="12:13" x14ac:dyDescent="0.25">
      <c r="L391091" s="472"/>
      <c r="M391091" s="472"/>
    </row>
    <row r="391092" spans="12:13" x14ac:dyDescent="0.25">
      <c r="L391092" s="472"/>
      <c r="M391092" s="472"/>
    </row>
    <row r="391093" spans="12:13" x14ac:dyDescent="0.25">
      <c r="L391093" s="472"/>
      <c r="M391093" s="472"/>
    </row>
    <row r="391165" spans="12:13" x14ac:dyDescent="0.25">
      <c r="L391165" s="472"/>
      <c r="M391165" s="472"/>
    </row>
    <row r="391166" spans="12:13" x14ac:dyDescent="0.25">
      <c r="L391166" s="472"/>
      <c r="M391166" s="472"/>
    </row>
    <row r="391167" spans="12:13" x14ac:dyDescent="0.25">
      <c r="L391167" s="472"/>
      <c r="M391167" s="472"/>
    </row>
    <row r="391239" spans="12:13" x14ac:dyDescent="0.25">
      <c r="L391239" s="472"/>
      <c r="M391239" s="472"/>
    </row>
    <row r="391240" spans="12:13" x14ac:dyDescent="0.25">
      <c r="L391240" s="472"/>
      <c r="M391240" s="472"/>
    </row>
    <row r="391241" spans="12:13" x14ac:dyDescent="0.25">
      <c r="L391241" s="472"/>
      <c r="M391241" s="472"/>
    </row>
    <row r="391313" spans="12:13" x14ac:dyDescent="0.25">
      <c r="L391313" s="472"/>
      <c r="M391313" s="472"/>
    </row>
    <row r="391314" spans="12:13" x14ac:dyDescent="0.25">
      <c r="L391314" s="472"/>
      <c r="M391314" s="472"/>
    </row>
    <row r="391315" spans="12:13" x14ac:dyDescent="0.25">
      <c r="L391315" s="472"/>
      <c r="M391315" s="472"/>
    </row>
    <row r="391387" spans="12:13" x14ac:dyDescent="0.25">
      <c r="L391387" s="472"/>
      <c r="M391387" s="472"/>
    </row>
    <row r="391388" spans="12:13" x14ac:dyDescent="0.25">
      <c r="L391388" s="472"/>
      <c r="M391388" s="472"/>
    </row>
    <row r="391389" spans="12:13" x14ac:dyDescent="0.25">
      <c r="L391389" s="472"/>
      <c r="M391389" s="472"/>
    </row>
    <row r="391461" spans="12:13" x14ac:dyDescent="0.25">
      <c r="L391461" s="472"/>
      <c r="M391461" s="472"/>
    </row>
    <row r="391462" spans="12:13" x14ac:dyDescent="0.25">
      <c r="L391462" s="472"/>
      <c r="M391462" s="472"/>
    </row>
    <row r="391463" spans="12:13" x14ac:dyDescent="0.25">
      <c r="L391463" s="472"/>
      <c r="M391463" s="472"/>
    </row>
    <row r="391535" spans="12:13" x14ac:dyDescent="0.25">
      <c r="L391535" s="472"/>
      <c r="M391535" s="472"/>
    </row>
    <row r="391536" spans="12:13" x14ac:dyDescent="0.25">
      <c r="L391536" s="472"/>
      <c r="M391536" s="472"/>
    </row>
    <row r="391537" spans="12:13" x14ac:dyDescent="0.25">
      <c r="L391537" s="472"/>
      <c r="M391537" s="472"/>
    </row>
    <row r="391609" spans="12:13" x14ac:dyDescent="0.25">
      <c r="L391609" s="472"/>
      <c r="M391609" s="472"/>
    </row>
    <row r="391610" spans="12:13" x14ac:dyDescent="0.25">
      <c r="L391610" s="472"/>
      <c r="M391610" s="472"/>
    </row>
    <row r="391611" spans="12:13" x14ac:dyDescent="0.25">
      <c r="L391611" s="472"/>
      <c r="M391611" s="472"/>
    </row>
    <row r="391683" spans="12:13" x14ac:dyDescent="0.25">
      <c r="L391683" s="472"/>
      <c r="M391683" s="472"/>
    </row>
    <row r="391684" spans="12:13" x14ac:dyDescent="0.25">
      <c r="L391684" s="472"/>
      <c r="M391684" s="472"/>
    </row>
    <row r="391685" spans="12:13" x14ac:dyDescent="0.25">
      <c r="L391685" s="472"/>
      <c r="M391685" s="472"/>
    </row>
    <row r="391757" spans="12:13" x14ac:dyDescent="0.25">
      <c r="L391757" s="472"/>
      <c r="M391757" s="472"/>
    </row>
    <row r="391758" spans="12:13" x14ac:dyDescent="0.25">
      <c r="L391758" s="472"/>
      <c r="M391758" s="472"/>
    </row>
    <row r="391759" spans="12:13" x14ac:dyDescent="0.25">
      <c r="L391759" s="472"/>
      <c r="M391759" s="472"/>
    </row>
    <row r="391831" spans="12:13" x14ac:dyDescent="0.25">
      <c r="L391831" s="472"/>
      <c r="M391831" s="472"/>
    </row>
    <row r="391832" spans="12:13" x14ac:dyDescent="0.25">
      <c r="L391832" s="472"/>
      <c r="M391832" s="472"/>
    </row>
    <row r="391833" spans="12:13" x14ac:dyDescent="0.25">
      <c r="L391833" s="472"/>
      <c r="M391833" s="472"/>
    </row>
    <row r="391905" spans="12:13" x14ac:dyDescent="0.25">
      <c r="L391905" s="472"/>
      <c r="M391905" s="472"/>
    </row>
    <row r="391906" spans="12:13" x14ac:dyDescent="0.25">
      <c r="L391906" s="472"/>
      <c r="M391906" s="472"/>
    </row>
    <row r="391907" spans="12:13" x14ac:dyDescent="0.25">
      <c r="L391907" s="472"/>
      <c r="M391907" s="472"/>
    </row>
    <row r="391979" spans="12:13" x14ac:dyDescent="0.25">
      <c r="L391979" s="472"/>
      <c r="M391979" s="472"/>
    </row>
    <row r="391980" spans="12:13" x14ac:dyDescent="0.25">
      <c r="L391980" s="472"/>
      <c r="M391980" s="472"/>
    </row>
    <row r="391981" spans="12:13" x14ac:dyDescent="0.25">
      <c r="L391981" s="472"/>
      <c r="M391981" s="472"/>
    </row>
    <row r="392053" spans="12:13" x14ac:dyDescent="0.25">
      <c r="L392053" s="472"/>
      <c r="M392053" s="472"/>
    </row>
    <row r="392054" spans="12:13" x14ac:dyDescent="0.25">
      <c r="L392054" s="472"/>
      <c r="M392054" s="472"/>
    </row>
    <row r="392055" spans="12:13" x14ac:dyDescent="0.25">
      <c r="L392055" s="472"/>
      <c r="M392055" s="472"/>
    </row>
    <row r="392127" spans="12:13" x14ac:dyDescent="0.25">
      <c r="L392127" s="472"/>
      <c r="M392127" s="472"/>
    </row>
    <row r="392128" spans="12:13" x14ac:dyDescent="0.25">
      <c r="L392128" s="472"/>
      <c r="M392128" s="472"/>
    </row>
    <row r="392129" spans="12:13" x14ac:dyDescent="0.25">
      <c r="L392129" s="472"/>
      <c r="M392129" s="472"/>
    </row>
    <row r="392201" spans="12:13" x14ac:dyDescent="0.25">
      <c r="L392201" s="472"/>
      <c r="M392201" s="472"/>
    </row>
    <row r="392202" spans="12:13" x14ac:dyDescent="0.25">
      <c r="L392202" s="472"/>
      <c r="M392202" s="472"/>
    </row>
    <row r="392203" spans="12:13" x14ac:dyDescent="0.25">
      <c r="L392203" s="472"/>
      <c r="M392203" s="472"/>
    </row>
    <row r="392275" spans="12:13" x14ac:dyDescent="0.25">
      <c r="L392275" s="472"/>
      <c r="M392275" s="472"/>
    </row>
    <row r="392276" spans="12:13" x14ac:dyDescent="0.25">
      <c r="L392276" s="472"/>
      <c r="M392276" s="472"/>
    </row>
    <row r="392277" spans="12:13" x14ac:dyDescent="0.25">
      <c r="L392277" s="472"/>
      <c r="M392277" s="472"/>
    </row>
    <row r="392349" spans="12:13" x14ac:dyDescent="0.25">
      <c r="L392349" s="472"/>
      <c r="M392349" s="472"/>
    </row>
    <row r="392350" spans="12:13" x14ac:dyDescent="0.25">
      <c r="L392350" s="472"/>
      <c r="M392350" s="472"/>
    </row>
    <row r="392351" spans="12:13" x14ac:dyDescent="0.25">
      <c r="L392351" s="472"/>
      <c r="M392351" s="472"/>
    </row>
    <row r="392423" spans="12:13" x14ac:dyDescent="0.25">
      <c r="L392423" s="472"/>
      <c r="M392423" s="472"/>
    </row>
    <row r="392424" spans="12:13" x14ac:dyDescent="0.25">
      <c r="L392424" s="472"/>
      <c r="M392424" s="472"/>
    </row>
    <row r="392425" spans="12:13" x14ac:dyDescent="0.25">
      <c r="L392425" s="472"/>
      <c r="M392425" s="472"/>
    </row>
    <row r="392497" spans="12:13" x14ac:dyDescent="0.25">
      <c r="L392497" s="472"/>
      <c r="M392497" s="472"/>
    </row>
    <row r="392498" spans="12:13" x14ac:dyDescent="0.25">
      <c r="L392498" s="472"/>
      <c r="M392498" s="472"/>
    </row>
    <row r="392499" spans="12:13" x14ac:dyDescent="0.25">
      <c r="L392499" s="472"/>
      <c r="M392499" s="472"/>
    </row>
    <row r="392571" spans="12:13" x14ac:dyDescent="0.25">
      <c r="L392571" s="472"/>
      <c r="M392571" s="472"/>
    </row>
    <row r="392572" spans="12:13" x14ac:dyDescent="0.25">
      <c r="L392572" s="472"/>
      <c r="M392572" s="472"/>
    </row>
    <row r="392573" spans="12:13" x14ac:dyDescent="0.25">
      <c r="L392573" s="472"/>
      <c r="M392573" s="472"/>
    </row>
    <row r="392645" spans="12:13" x14ac:dyDescent="0.25">
      <c r="L392645" s="472"/>
      <c r="M392645" s="472"/>
    </row>
    <row r="392646" spans="12:13" x14ac:dyDescent="0.25">
      <c r="L392646" s="472"/>
      <c r="M392646" s="472"/>
    </row>
    <row r="392647" spans="12:13" x14ac:dyDescent="0.25">
      <c r="L392647" s="472"/>
      <c r="M392647" s="472"/>
    </row>
    <row r="392719" spans="12:13" x14ac:dyDescent="0.25">
      <c r="L392719" s="472"/>
      <c r="M392719" s="472"/>
    </row>
    <row r="392720" spans="12:13" x14ac:dyDescent="0.25">
      <c r="L392720" s="472"/>
      <c r="M392720" s="472"/>
    </row>
    <row r="392721" spans="12:13" x14ac:dyDescent="0.25">
      <c r="L392721" s="472"/>
      <c r="M392721" s="472"/>
    </row>
    <row r="392793" spans="12:13" x14ac:dyDescent="0.25">
      <c r="L392793" s="472"/>
      <c r="M392793" s="472"/>
    </row>
    <row r="392794" spans="12:13" x14ac:dyDescent="0.25">
      <c r="L392794" s="472"/>
      <c r="M392794" s="472"/>
    </row>
    <row r="392795" spans="12:13" x14ac:dyDescent="0.25">
      <c r="L392795" s="472"/>
      <c r="M392795" s="472"/>
    </row>
    <row r="392867" spans="12:13" x14ac:dyDescent="0.25">
      <c r="L392867" s="472"/>
      <c r="M392867" s="472"/>
    </row>
    <row r="392868" spans="12:13" x14ac:dyDescent="0.25">
      <c r="L392868" s="472"/>
      <c r="M392868" s="472"/>
    </row>
    <row r="392869" spans="12:13" x14ac:dyDescent="0.25">
      <c r="L392869" s="472"/>
      <c r="M392869" s="472"/>
    </row>
    <row r="392941" spans="12:13" x14ac:dyDescent="0.25">
      <c r="L392941" s="472"/>
      <c r="M392941" s="472"/>
    </row>
    <row r="392942" spans="12:13" x14ac:dyDescent="0.25">
      <c r="L392942" s="472"/>
      <c r="M392942" s="472"/>
    </row>
    <row r="392943" spans="12:13" x14ac:dyDescent="0.25">
      <c r="L392943" s="472"/>
      <c r="M392943" s="472"/>
    </row>
    <row r="393015" spans="12:13" x14ac:dyDescent="0.25">
      <c r="L393015" s="472"/>
      <c r="M393015" s="472"/>
    </row>
    <row r="393016" spans="12:13" x14ac:dyDescent="0.25">
      <c r="L393016" s="472"/>
      <c r="M393016" s="472"/>
    </row>
    <row r="393017" spans="12:13" x14ac:dyDescent="0.25">
      <c r="L393017" s="472"/>
      <c r="M393017" s="472"/>
    </row>
    <row r="393089" spans="12:13" x14ac:dyDescent="0.25">
      <c r="L393089" s="472"/>
      <c r="M393089" s="472"/>
    </row>
    <row r="393090" spans="12:13" x14ac:dyDescent="0.25">
      <c r="L393090" s="472"/>
      <c r="M393090" s="472"/>
    </row>
    <row r="393091" spans="12:13" x14ac:dyDescent="0.25">
      <c r="L393091" s="472"/>
      <c r="M393091" s="472"/>
    </row>
    <row r="393163" spans="12:13" x14ac:dyDescent="0.25">
      <c r="L393163" s="472"/>
      <c r="M393163" s="472"/>
    </row>
    <row r="393164" spans="12:13" x14ac:dyDescent="0.25">
      <c r="L393164" s="472"/>
      <c r="M393164" s="472"/>
    </row>
    <row r="393165" spans="12:13" x14ac:dyDescent="0.25">
      <c r="L393165" s="472"/>
      <c r="M393165" s="472"/>
    </row>
    <row r="393237" spans="12:13" x14ac:dyDescent="0.25">
      <c r="L393237" s="472"/>
      <c r="M393237" s="472"/>
    </row>
    <row r="393238" spans="12:13" x14ac:dyDescent="0.25">
      <c r="L393238" s="472"/>
      <c r="M393238" s="472"/>
    </row>
    <row r="393239" spans="12:13" x14ac:dyDescent="0.25">
      <c r="L393239" s="472"/>
      <c r="M393239" s="472"/>
    </row>
    <row r="393311" spans="12:13" x14ac:dyDescent="0.25">
      <c r="L393311" s="472"/>
      <c r="M393311" s="472"/>
    </row>
    <row r="393312" spans="12:13" x14ac:dyDescent="0.25">
      <c r="L393312" s="472"/>
      <c r="M393312" s="472"/>
    </row>
    <row r="393313" spans="12:13" x14ac:dyDescent="0.25">
      <c r="L393313" s="472"/>
      <c r="M393313" s="472"/>
    </row>
    <row r="393385" spans="12:13" x14ac:dyDescent="0.25">
      <c r="L393385" s="472"/>
      <c r="M393385" s="472"/>
    </row>
    <row r="393386" spans="12:13" x14ac:dyDescent="0.25">
      <c r="L393386" s="472"/>
      <c r="M393386" s="472"/>
    </row>
    <row r="393387" spans="12:13" x14ac:dyDescent="0.25">
      <c r="L393387" s="472"/>
      <c r="M393387" s="472"/>
    </row>
    <row r="393459" spans="12:13" x14ac:dyDescent="0.25">
      <c r="L393459" s="472"/>
      <c r="M393459" s="472"/>
    </row>
    <row r="393460" spans="12:13" x14ac:dyDescent="0.25">
      <c r="L393460" s="472"/>
      <c r="M393460" s="472"/>
    </row>
    <row r="393461" spans="12:13" x14ac:dyDescent="0.25">
      <c r="L393461" s="472"/>
      <c r="M393461" s="472"/>
    </row>
    <row r="393533" spans="12:13" x14ac:dyDescent="0.25">
      <c r="L393533" s="472"/>
      <c r="M393533" s="472"/>
    </row>
    <row r="393534" spans="12:13" x14ac:dyDescent="0.25">
      <c r="L393534" s="472"/>
      <c r="M393534" s="472"/>
    </row>
    <row r="393535" spans="12:13" x14ac:dyDescent="0.25">
      <c r="L393535" s="472"/>
      <c r="M393535" s="472"/>
    </row>
    <row r="393607" spans="12:13" x14ac:dyDescent="0.25">
      <c r="L393607" s="472"/>
      <c r="M393607" s="472"/>
    </row>
    <row r="393608" spans="12:13" x14ac:dyDescent="0.25">
      <c r="L393608" s="472"/>
      <c r="M393608" s="472"/>
    </row>
    <row r="393609" spans="12:13" x14ac:dyDescent="0.25">
      <c r="L393609" s="472"/>
      <c r="M393609" s="472"/>
    </row>
    <row r="393681" spans="12:13" x14ac:dyDescent="0.25">
      <c r="L393681" s="472"/>
      <c r="M393681" s="472"/>
    </row>
    <row r="393682" spans="12:13" x14ac:dyDescent="0.25">
      <c r="L393682" s="472"/>
      <c r="M393682" s="472"/>
    </row>
    <row r="393683" spans="12:13" x14ac:dyDescent="0.25">
      <c r="L393683" s="472"/>
      <c r="M393683" s="472"/>
    </row>
    <row r="393755" spans="12:13" x14ac:dyDescent="0.25">
      <c r="L393755" s="472"/>
      <c r="M393755" s="472"/>
    </row>
    <row r="393756" spans="12:13" x14ac:dyDescent="0.25">
      <c r="L393756" s="472"/>
      <c r="M393756" s="472"/>
    </row>
    <row r="393757" spans="12:13" x14ac:dyDescent="0.25">
      <c r="L393757" s="472"/>
      <c r="M393757" s="472"/>
    </row>
    <row r="393829" spans="12:13" x14ac:dyDescent="0.25">
      <c r="L393829" s="472"/>
      <c r="M393829" s="472"/>
    </row>
    <row r="393830" spans="12:13" x14ac:dyDescent="0.25">
      <c r="L393830" s="472"/>
      <c r="M393830" s="472"/>
    </row>
    <row r="393831" spans="12:13" x14ac:dyDescent="0.25">
      <c r="L393831" s="472"/>
      <c r="M393831" s="472"/>
    </row>
    <row r="393903" spans="12:13" x14ac:dyDescent="0.25">
      <c r="L393903" s="472"/>
      <c r="M393903" s="472"/>
    </row>
    <row r="393904" spans="12:13" x14ac:dyDescent="0.25">
      <c r="L393904" s="472"/>
      <c r="M393904" s="472"/>
    </row>
    <row r="393905" spans="12:13" x14ac:dyDescent="0.25">
      <c r="L393905" s="472"/>
      <c r="M393905" s="472"/>
    </row>
    <row r="393977" spans="12:13" x14ac:dyDescent="0.25">
      <c r="L393977" s="472"/>
      <c r="M393977" s="472"/>
    </row>
    <row r="393978" spans="12:13" x14ac:dyDescent="0.25">
      <c r="L393978" s="472"/>
      <c r="M393978" s="472"/>
    </row>
    <row r="393979" spans="12:13" x14ac:dyDescent="0.25">
      <c r="L393979" s="472"/>
      <c r="M393979" s="472"/>
    </row>
    <row r="394051" spans="12:13" x14ac:dyDescent="0.25">
      <c r="L394051" s="472"/>
      <c r="M394051" s="472"/>
    </row>
    <row r="394052" spans="12:13" x14ac:dyDescent="0.25">
      <c r="L394052" s="472"/>
      <c r="M394052" s="472"/>
    </row>
    <row r="394053" spans="12:13" x14ac:dyDescent="0.25">
      <c r="L394053" s="472"/>
      <c r="M394053" s="472"/>
    </row>
    <row r="394125" spans="12:13" x14ac:dyDescent="0.25">
      <c r="L394125" s="472"/>
      <c r="M394125" s="472"/>
    </row>
    <row r="394126" spans="12:13" x14ac:dyDescent="0.25">
      <c r="L394126" s="472"/>
      <c r="M394126" s="472"/>
    </row>
    <row r="394127" spans="12:13" x14ac:dyDescent="0.25">
      <c r="L394127" s="472"/>
      <c r="M394127" s="472"/>
    </row>
    <row r="394199" spans="12:13" x14ac:dyDescent="0.25">
      <c r="L394199" s="472"/>
      <c r="M394199" s="472"/>
    </row>
    <row r="394200" spans="12:13" x14ac:dyDescent="0.25">
      <c r="L394200" s="472"/>
      <c r="M394200" s="472"/>
    </row>
    <row r="394201" spans="12:13" x14ac:dyDescent="0.25">
      <c r="L394201" s="472"/>
      <c r="M394201" s="472"/>
    </row>
    <row r="394273" spans="12:13" x14ac:dyDescent="0.25">
      <c r="L394273" s="472"/>
      <c r="M394273" s="472"/>
    </row>
    <row r="394274" spans="12:13" x14ac:dyDescent="0.25">
      <c r="L394274" s="472"/>
      <c r="M394274" s="472"/>
    </row>
    <row r="394275" spans="12:13" x14ac:dyDescent="0.25">
      <c r="L394275" s="472"/>
      <c r="M394275" s="472"/>
    </row>
    <row r="394347" spans="12:13" x14ac:dyDescent="0.25">
      <c r="L394347" s="472"/>
      <c r="M394347" s="472"/>
    </row>
    <row r="394348" spans="12:13" x14ac:dyDescent="0.25">
      <c r="L394348" s="472"/>
      <c r="M394348" s="472"/>
    </row>
    <row r="394349" spans="12:13" x14ac:dyDescent="0.25">
      <c r="L394349" s="472"/>
      <c r="M394349" s="472"/>
    </row>
    <row r="394421" spans="12:13" x14ac:dyDescent="0.25">
      <c r="L394421" s="472"/>
      <c r="M394421" s="472"/>
    </row>
    <row r="394422" spans="12:13" x14ac:dyDescent="0.25">
      <c r="L394422" s="472"/>
      <c r="M394422" s="472"/>
    </row>
    <row r="394423" spans="12:13" x14ac:dyDescent="0.25">
      <c r="L394423" s="472"/>
      <c r="M394423" s="472"/>
    </row>
    <row r="394495" spans="12:13" x14ac:dyDescent="0.25">
      <c r="L394495" s="472"/>
      <c r="M394495" s="472"/>
    </row>
    <row r="394496" spans="12:13" x14ac:dyDescent="0.25">
      <c r="L394496" s="472"/>
      <c r="M394496" s="472"/>
    </row>
    <row r="394497" spans="12:13" x14ac:dyDescent="0.25">
      <c r="L394497" s="472"/>
      <c r="M394497" s="472"/>
    </row>
    <row r="394569" spans="12:13" x14ac:dyDescent="0.25">
      <c r="L394569" s="472"/>
      <c r="M394569" s="472"/>
    </row>
    <row r="394570" spans="12:13" x14ac:dyDescent="0.25">
      <c r="L394570" s="472"/>
      <c r="M394570" s="472"/>
    </row>
    <row r="394571" spans="12:13" x14ac:dyDescent="0.25">
      <c r="L394571" s="472"/>
      <c r="M394571" s="472"/>
    </row>
    <row r="394643" spans="12:13" x14ac:dyDescent="0.25">
      <c r="L394643" s="472"/>
      <c r="M394643" s="472"/>
    </row>
    <row r="394644" spans="12:13" x14ac:dyDescent="0.25">
      <c r="L394644" s="472"/>
      <c r="M394644" s="472"/>
    </row>
    <row r="394645" spans="12:13" x14ac:dyDescent="0.25">
      <c r="L394645" s="472"/>
      <c r="M394645" s="472"/>
    </row>
    <row r="394717" spans="12:13" x14ac:dyDescent="0.25">
      <c r="L394717" s="472"/>
      <c r="M394717" s="472"/>
    </row>
    <row r="394718" spans="12:13" x14ac:dyDescent="0.25">
      <c r="L394718" s="472"/>
      <c r="M394718" s="472"/>
    </row>
    <row r="394719" spans="12:13" x14ac:dyDescent="0.25">
      <c r="L394719" s="472"/>
      <c r="M394719" s="472"/>
    </row>
    <row r="394791" spans="12:13" x14ac:dyDescent="0.25">
      <c r="L394791" s="472"/>
      <c r="M394791" s="472"/>
    </row>
    <row r="394792" spans="12:13" x14ac:dyDescent="0.25">
      <c r="L394792" s="472"/>
      <c r="M394792" s="472"/>
    </row>
    <row r="394793" spans="12:13" x14ac:dyDescent="0.25">
      <c r="L394793" s="472"/>
      <c r="M394793" s="472"/>
    </row>
    <row r="394865" spans="12:13" x14ac:dyDescent="0.25">
      <c r="L394865" s="472"/>
      <c r="M394865" s="472"/>
    </row>
    <row r="394866" spans="12:13" x14ac:dyDescent="0.25">
      <c r="L394866" s="472"/>
      <c r="M394866" s="472"/>
    </row>
    <row r="394867" spans="12:13" x14ac:dyDescent="0.25">
      <c r="L394867" s="472"/>
      <c r="M394867" s="472"/>
    </row>
    <row r="394939" spans="12:13" x14ac:dyDescent="0.25">
      <c r="L394939" s="472"/>
      <c r="M394939" s="472"/>
    </row>
    <row r="394940" spans="12:13" x14ac:dyDescent="0.25">
      <c r="L394940" s="472"/>
      <c r="M394940" s="472"/>
    </row>
    <row r="394941" spans="12:13" x14ac:dyDescent="0.25">
      <c r="L394941" s="472"/>
      <c r="M394941" s="472"/>
    </row>
    <row r="395013" spans="12:13" x14ac:dyDescent="0.25">
      <c r="L395013" s="472"/>
      <c r="M395013" s="472"/>
    </row>
    <row r="395014" spans="12:13" x14ac:dyDescent="0.25">
      <c r="L395014" s="472"/>
      <c r="M395014" s="472"/>
    </row>
    <row r="395015" spans="12:13" x14ac:dyDescent="0.25">
      <c r="L395015" s="472"/>
      <c r="M395015" s="472"/>
    </row>
    <row r="395087" spans="12:13" x14ac:dyDescent="0.25">
      <c r="L395087" s="472"/>
      <c r="M395087" s="472"/>
    </row>
    <row r="395088" spans="12:13" x14ac:dyDescent="0.25">
      <c r="L395088" s="472"/>
      <c r="M395088" s="472"/>
    </row>
    <row r="395089" spans="12:13" x14ac:dyDescent="0.25">
      <c r="L395089" s="472"/>
      <c r="M395089" s="472"/>
    </row>
    <row r="395161" spans="12:13" x14ac:dyDescent="0.25">
      <c r="L395161" s="472"/>
      <c r="M395161" s="472"/>
    </row>
    <row r="395162" spans="12:13" x14ac:dyDescent="0.25">
      <c r="L395162" s="472"/>
      <c r="M395162" s="472"/>
    </row>
    <row r="395163" spans="12:13" x14ac:dyDescent="0.25">
      <c r="L395163" s="472"/>
      <c r="M395163" s="472"/>
    </row>
    <row r="395235" spans="12:13" x14ac:dyDescent="0.25">
      <c r="L395235" s="472"/>
      <c r="M395235" s="472"/>
    </row>
    <row r="395236" spans="12:13" x14ac:dyDescent="0.25">
      <c r="L395236" s="472"/>
      <c r="M395236" s="472"/>
    </row>
    <row r="395237" spans="12:13" x14ac:dyDescent="0.25">
      <c r="L395237" s="472"/>
      <c r="M395237" s="472"/>
    </row>
    <row r="395309" spans="12:13" x14ac:dyDescent="0.25">
      <c r="L395309" s="472"/>
      <c r="M395309" s="472"/>
    </row>
    <row r="395310" spans="12:13" x14ac:dyDescent="0.25">
      <c r="L395310" s="472"/>
      <c r="M395310" s="472"/>
    </row>
    <row r="395311" spans="12:13" x14ac:dyDescent="0.25">
      <c r="L395311" s="472"/>
      <c r="M395311" s="472"/>
    </row>
    <row r="395383" spans="12:13" x14ac:dyDescent="0.25">
      <c r="L395383" s="472"/>
      <c r="M395383" s="472"/>
    </row>
    <row r="395384" spans="12:13" x14ac:dyDescent="0.25">
      <c r="L395384" s="472"/>
      <c r="M395384" s="472"/>
    </row>
    <row r="395385" spans="12:13" x14ac:dyDescent="0.25">
      <c r="L395385" s="472"/>
      <c r="M395385" s="472"/>
    </row>
    <row r="395457" spans="12:13" x14ac:dyDescent="0.25">
      <c r="L395457" s="472"/>
      <c r="M395457" s="472"/>
    </row>
    <row r="395458" spans="12:13" x14ac:dyDescent="0.25">
      <c r="L395458" s="472"/>
      <c r="M395458" s="472"/>
    </row>
    <row r="395459" spans="12:13" x14ac:dyDescent="0.25">
      <c r="L395459" s="472"/>
      <c r="M395459" s="472"/>
    </row>
    <row r="395531" spans="12:13" x14ac:dyDescent="0.25">
      <c r="L395531" s="472"/>
      <c r="M395531" s="472"/>
    </row>
    <row r="395532" spans="12:13" x14ac:dyDescent="0.25">
      <c r="L395532" s="472"/>
      <c r="M395532" s="472"/>
    </row>
    <row r="395533" spans="12:13" x14ac:dyDescent="0.25">
      <c r="L395533" s="472"/>
      <c r="M395533" s="472"/>
    </row>
    <row r="395605" spans="12:13" x14ac:dyDescent="0.25">
      <c r="L395605" s="472"/>
      <c r="M395605" s="472"/>
    </row>
    <row r="395606" spans="12:13" x14ac:dyDescent="0.25">
      <c r="L395606" s="472"/>
      <c r="M395606" s="472"/>
    </row>
    <row r="395607" spans="12:13" x14ac:dyDescent="0.25">
      <c r="L395607" s="472"/>
      <c r="M395607" s="472"/>
    </row>
    <row r="395679" spans="12:13" x14ac:dyDescent="0.25">
      <c r="L395679" s="472"/>
      <c r="M395679" s="472"/>
    </row>
    <row r="395680" spans="12:13" x14ac:dyDescent="0.25">
      <c r="L395680" s="472"/>
      <c r="M395680" s="472"/>
    </row>
    <row r="395681" spans="12:13" x14ac:dyDescent="0.25">
      <c r="L395681" s="472"/>
      <c r="M395681" s="472"/>
    </row>
    <row r="395753" spans="12:13" x14ac:dyDescent="0.25">
      <c r="L395753" s="472"/>
      <c r="M395753" s="472"/>
    </row>
    <row r="395754" spans="12:13" x14ac:dyDescent="0.25">
      <c r="L395754" s="472"/>
      <c r="M395754" s="472"/>
    </row>
    <row r="395755" spans="12:13" x14ac:dyDescent="0.25">
      <c r="L395755" s="472"/>
      <c r="M395755" s="472"/>
    </row>
    <row r="395827" spans="12:13" x14ac:dyDescent="0.25">
      <c r="L395827" s="472"/>
      <c r="M395827" s="472"/>
    </row>
    <row r="395828" spans="12:13" x14ac:dyDescent="0.25">
      <c r="L395828" s="472"/>
      <c r="M395828" s="472"/>
    </row>
    <row r="395829" spans="12:13" x14ac:dyDescent="0.25">
      <c r="L395829" s="472"/>
      <c r="M395829" s="472"/>
    </row>
    <row r="395901" spans="12:13" x14ac:dyDescent="0.25">
      <c r="L395901" s="472"/>
      <c r="M395901" s="472"/>
    </row>
    <row r="395902" spans="12:13" x14ac:dyDescent="0.25">
      <c r="L395902" s="472"/>
      <c r="M395902" s="472"/>
    </row>
    <row r="395903" spans="12:13" x14ac:dyDescent="0.25">
      <c r="L395903" s="472"/>
      <c r="M395903" s="472"/>
    </row>
    <row r="395975" spans="12:13" x14ac:dyDescent="0.25">
      <c r="L395975" s="472"/>
      <c r="M395975" s="472"/>
    </row>
    <row r="395976" spans="12:13" x14ac:dyDescent="0.25">
      <c r="L395976" s="472"/>
      <c r="M395976" s="472"/>
    </row>
    <row r="395977" spans="12:13" x14ac:dyDescent="0.25">
      <c r="L395977" s="472"/>
      <c r="M395977" s="472"/>
    </row>
    <row r="396049" spans="12:13" x14ac:dyDescent="0.25">
      <c r="L396049" s="472"/>
      <c r="M396049" s="472"/>
    </row>
    <row r="396050" spans="12:13" x14ac:dyDescent="0.25">
      <c r="L396050" s="472"/>
      <c r="M396050" s="472"/>
    </row>
    <row r="396051" spans="12:13" x14ac:dyDescent="0.25">
      <c r="L396051" s="472"/>
      <c r="M396051" s="472"/>
    </row>
    <row r="396123" spans="12:13" x14ac:dyDescent="0.25">
      <c r="L396123" s="472"/>
      <c r="M396123" s="472"/>
    </row>
    <row r="396124" spans="12:13" x14ac:dyDescent="0.25">
      <c r="L396124" s="472"/>
      <c r="M396124" s="472"/>
    </row>
    <row r="396125" spans="12:13" x14ac:dyDescent="0.25">
      <c r="L396125" s="472"/>
      <c r="M396125" s="472"/>
    </row>
    <row r="396197" spans="12:13" x14ac:dyDescent="0.25">
      <c r="L396197" s="472"/>
      <c r="M396197" s="472"/>
    </row>
    <row r="396198" spans="12:13" x14ac:dyDescent="0.25">
      <c r="L396198" s="472"/>
      <c r="M396198" s="472"/>
    </row>
    <row r="396199" spans="12:13" x14ac:dyDescent="0.25">
      <c r="L396199" s="472"/>
      <c r="M396199" s="472"/>
    </row>
    <row r="396271" spans="12:13" x14ac:dyDescent="0.25">
      <c r="L396271" s="472"/>
      <c r="M396271" s="472"/>
    </row>
    <row r="396272" spans="12:13" x14ac:dyDescent="0.25">
      <c r="L396272" s="472"/>
      <c r="M396272" s="472"/>
    </row>
    <row r="396273" spans="12:13" x14ac:dyDescent="0.25">
      <c r="L396273" s="472"/>
      <c r="M396273" s="472"/>
    </row>
    <row r="396345" spans="12:13" x14ac:dyDescent="0.25">
      <c r="L396345" s="472"/>
      <c r="M396345" s="472"/>
    </row>
    <row r="396346" spans="12:13" x14ac:dyDescent="0.25">
      <c r="L396346" s="472"/>
      <c r="M396346" s="472"/>
    </row>
    <row r="396347" spans="12:13" x14ac:dyDescent="0.25">
      <c r="L396347" s="472"/>
      <c r="M396347" s="472"/>
    </row>
    <row r="396419" spans="12:13" x14ac:dyDescent="0.25">
      <c r="L396419" s="472"/>
      <c r="M396419" s="472"/>
    </row>
    <row r="396420" spans="12:13" x14ac:dyDescent="0.25">
      <c r="L396420" s="472"/>
      <c r="M396420" s="472"/>
    </row>
    <row r="396421" spans="12:13" x14ac:dyDescent="0.25">
      <c r="L396421" s="472"/>
      <c r="M396421" s="472"/>
    </row>
    <row r="396493" spans="12:13" x14ac:dyDescent="0.25">
      <c r="L396493" s="472"/>
      <c r="M396493" s="472"/>
    </row>
    <row r="396494" spans="12:13" x14ac:dyDescent="0.25">
      <c r="L396494" s="472"/>
      <c r="M396494" s="472"/>
    </row>
    <row r="396495" spans="12:13" x14ac:dyDescent="0.25">
      <c r="L396495" s="472"/>
      <c r="M396495" s="472"/>
    </row>
    <row r="396567" spans="12:13" x14ac:dyDescent="0.25">
      <c r="L396567" s="472"/>
      <c r="M396567" s="472"/>
    </row>
    <row r="396568" spans="12:13" x14ac:dyDescent="0.25">
      <c r="L396568" s="472"/>
      <c r="M396568" s="472"/>
    </row>
    <row r="396569" spans="12:13" x14ac:dyDescent="0.25">
      <c r="L396569" s="472"/>
      <c r="M396569" s="472"/>
    </row>
    <row r="396641" spans="12:13" x14ac:dyDescent="0.25">
      <c r="L396641" s="472"/>
      <c r="M396641" s="472"/>
    </row>
    <row r="396642" spans="12:13" x14ac:dyDescent="0.25">
      <c r="L396642" s="472"/>
      <c r="M396642" s="472"/>
    </row>
    <row r="396643" spans="12:13" x14ac:dyDescent="0.25">
      <c r="L396643" s="472"/>
      <c r="M396643" s="472"/>
    </row>
    <row r="396715" spans="12:13" x14ac:dyDescent="0.25">
      <c r="L396715" s="472"/>
      <c r="M396715" s="472"/>
    </row>
    <row r="396716" spans="12:13" x14ac:dyDescent="0.25">
      <c r="L396716" s="472"/>
      <c r="M396716" s="472"/>
    </row>
    <row r="396717" spans="12:13" x14ac:dyDescent="0.25">
      <c r="L396717" s="472"/>
      <c r="M396717" s="472"/>
    </row>
    <row r="396789" spans="12:13" x14ac:dyDescent="0.25">
      <c r="L396789" s="472"/>
      <c r="M396789" s="472"/>
    </row>
    <row r="396790" spans="12:13" x14ac:dyDescent="0.25">
      <c r="L396790" s="472"/>
      <c r="M396790" s="472"/>
    </row>
    <row r="396791" spans="12:13" x14ac:dyDescent="0.25">
      <c r="L396791" s="472"/>
      <c r="M396791" s="472"/>
    </row>
    <row r="396863" spans="12:13" x14ac:dyDescent="0.25">
      <c r="L396863" s="472"/>
      <c r="M396863" s="472"/>
    </row>
    <row r="396864" spans="12:13" x14ac:dyDescent="0.25">
      <c r="L396864" s="472"/>
      <c r="M396864" s="472"/>
    </row>
    <row r="396865" spans="12:13" x14ac:dyDescent="0.25">
      <c r="L396865" s="472"/>
      <c r="M396865" s="472"/>
    </row>
    <row r="396937" spans="12:13" x14ac:dyDescent="0.25">
      <c r="L396937" s="472"/>
      <c r="M396937" s="472"/>
    </row>
    <row r="396938" spans="12:13" x14ac:dyDescent="0.25">
      <c r="L396938" s="472"/>
      <c r="M396938" s="472"/>
    </row>
    <row r="396939" spans="12:13" x14ac:dyDescent="0.25">
      <c r="L396939" s="472"/>
      <c r="M396939" s="472"/>
    </row>
    <row r="397011" spans="12:13" x14ac:dyDescent="0.25">
      <c r="L397011" s="472"/>
      <c r="M397011" s="472"/>
    </row>
    <row r="397012" spans="12:13" x14ac:dyDescent="0.25">
      <c r="L397012" s="472"/>
      <c r="M397012" s="472"/>
    </row>
    <row r="397013" spans="12:13" x14ac:dyDescent="0.25">
      <c r="L397013" s="472"/>
      <c r="M397013" s="472"/>
    </row>
    <row r="397085" spans="12:13" x14ac:dyDescent="0.25">
      <c r="L397085" s="472"/>
      <c r="M397085" s="472"/>
    </row>
    <row r="397086" spans="12:13" x14ac:dyDescent="0.25">
      <c r="L397086" s="472"/>
      <c r="M397086" s="472"/>
    </row>
    <row r="397087" spans="12:13" x14ac:dyDescent="0.25">
      <c r="L397087" s="472"/>
      <c r="M397087" s="472"/>
    </row>
    <row r="397159" spans="12:13" x14ac:dyDescent="0.25">
      <c r="L397159" s="472"/>
      <c r="M397159" s="472"/>
    </row>
    <row r="397160" spans="12:13" x14ac:dyDescent="0.25">
      <c r="L397160" s="472"/>
      <c r="M397160" s="472"/>
    </row>
    <row r="397161" spans="12:13" x14ac:dyDescent="0.25">
      <c r="L397161" s="472"/>
      <c r="M397161" s="472"/>
    </row>
    <row r="397233" spans="12:13" x14ac:dyDescent="0.25">
      <c r="L397233" s="472"/>
      <c r="M397233" s="472"/>
    </row>
    <row r="397234" spans="12:13" x14ac:dyDescent="0.25">
      <c r="L397234" s="472"/>
      <c r="M397234" s="472"/>
    </row>
    <row r="397235" spans="12:13" x14ac:dyDescent="0.25">
      <c r="L397235" s="472"/>
      <c r="M397235" s="472"/>
    </row>
    <row r="397307" spans="12:13" x14ac:dyDescent="0.25">
      <c r="L397307" s="472"/>
      <c r="M397307" s="472"/>
    </row>
    <row r="397308" spans="12:13" x14ac:dyDescent="0.25">
      <c r="L397308" s="472"/>
      <c r="M397308" s="472"/>
    </row>
    <row r="397309" spans="12:13" x14ac:dyDescent="0.25">
      <c r="L397309" s="472"/>
      <c r="M397309" s="472"/>
    </row>
    <row r="397381" spans="12:13" x14ac:dyDescent="0.25">
      <c r="L397381" s="472"/>
      <c r="M397381" s="472"/>
    </row>
    <row r="397382" spans="12:13" x14ac:dyDescent="0.25">
      <c r="L397382" s="472"/>
      <c r="M397382" s="472"/>
    </row>
    <row r="397383" spans="12:13" x14ac:dyDescent="0.25">
      <c r="L397383" s="472"/>
      <c r="M397383" s="472"/>
    </row>
    <row r="397455" spans="12:13" x14ac:dyDescent="0.25">
      <c r="L397455" s="472"/>
      <c r="M397455" s="472"/>
    </row>
    <row r="397456" spans="12:13" x14ac:dyDescent="0.25">
      <c r="L397456" s="472"/>
      <c r="M397456" s="472"/>
    </row>
    <row r="397457" spans="12:13" x14ac:dyDescent="0.25">
      <c r="L397457" s="472"/>
      <c r="M397457" s="472"/>
    </row>
    <row r="397529" spans="12:13" x14ac:dyDescent="0.25">
      <c r="L397529" s="472"/>
      <c r="M397529" s="472"/>
    </row>
    <row r="397530" spans="12:13" x14ac:dyDescent="0.25">
      <c r="L397530" s="472"/>
      <c r="M397530" s="472"/>
    </row>
    <row r="397531" spans="12:13" x14ac:dyDescent="0.25">
      <c r="L397531" s="472"/>
      <c r="M397531" s="472"/>
    </row>
    <row r="397603" spans="12:13" x14ac:dyDescent="0.25">
      <c r="L397603" s="472"/>
      <c r="M397603" s="472"/>
    </row>
    <row r="397604" spans="12:13" x14ac:dyDescent="0.25">
      <c r="L397604" s="472"/>
      <c r="M397604" s="472"/>
    </row>
    <row r="397605" spans="12:13" x14ac:dyDescent="0.25">
      <c r="L397605" s="472"/>
      <c r="M397605" s="472"/>
    </row>
    <row r="397677" spans="12:13" x14ac:dyDescent="0.25">
      <c r="L397677" s="472"/>
      <c r="M397677" s="472"/>
    </row>
    <row r="397678" spans="12:13" x14ac:dyDescent="0.25">
      <c r="L397678" s="472"/>
      <c r="M397678" s="472"/>
    </row>
    <row r="397679" spans="12:13" x14ac:dyDescent="0.25">
      <c r="L397679" s="472"/>
      <c r="M397679" s="472"/>
    </row>
    <row r="397751" spans="12:13" x14ac:dyDescent="0.25">
      <c r="L397751" s="472"/>
      <c r="M397751" s="472"/>
    </row>
    <row r="397752" spans="12:13" x14ac:dyDescent="0.25">
      <c r="L397752" s="472"/>
      <c r="M397752" s="472"/>
    </row>
    <row r="397753" spans="12:13" x14ac:dyDescent="0.25">
      <c r="L397753" s="472"/>
      <c r="M397753" s="472"/>
    </row>
    <row r="397825" spans="12:13" x14ac:dyDescent="0.25">
      <c r="L397825" s="472"/>
      <c r="M397825" s="472"/>
    </row>
    <row r="397826" spans="12:13" x14ac:dyDescent="0.25">
      <c r="L397826" s="472"/>
      <c r="M397826" s="472"/>
    </row>
    <row r="397827" spans="12:13" x14ac:dyDescent="0.25">
      <c r="L397827" s="472"/>
      <c r="M397827" s="472"/>
    </row>
    <row r="397899" spans="12:13" x14ac:dyDescent="0.25">
      <c r="L397899" s="472"/>
      <c r="M397899" s="472"/>
    </row>
    <row r="397900" spans="12:13" x14ac:dyDescent="0.25">
      <c r="L397900" s="472"/>
      <c r="M397900" s="472"/>
    </row>
    <row r="397901" spans="12:13" x14ac:dyDescent="0.25">
      <c r="L397901" s="472"/>
      <c r="M397901" s="472"/>
    </row>
    <row r="397973" spans="12:13" x14ac:dyDescent="0.25">
      <c r="L397973" s="472"/>
      <c r="M397973" s="472"/>
    </row>
    <row r="397974" spans="12:13" x14ac:dyDescent="0.25">
      <c r="L397974" s="472"/>
      <c r="M397974" s="472"/>
    </row>
    <row r="397975" spans="12:13" x14ac:dyDescent="0.25">
      <c r="L397975" s="472"/>
      <c r="M397975" s="472"/>
    </row>
    <row r="398047" spans="12:13" x14ac:dyDescent="0.25">
      <c r="L398047" s="472"/>
      <c r="M398047" s="472"/>
    </row>
    <row r="398048" spans="12:13" x14ac:dyDescent="0.25">
      <c r="L398048" s="472"/>
      <c r="M398048" s="472"/>
    </row>
    <row r="398049" spans="12:13" x14ac:dyDescent="0.25">
      <c r="L398049" s="472"/>
      <c r="M398049" s="472"/>
    </row>
    <row r="398121" spans="12:13" x14ac:dyDescent="0.25">
      <c r="L398121" s="472"/>
      <c r="M398121" s="472"/>
    </row>
    <row r="398122" spans="12:13" x14ac:dyDescent="0.25">
      <c r="L398122" s="472"/>
      <c r="M398122" s="472"/>
    </row>
    <row r="398123" spans="12:13" x14ac:dyDescent="0.25">
      <c r="L398123" s="472"/>
      <c r="M398123" s="472"/>
    </row>
    <row r="398195" spans="12:13" x14ac:dyDescent="0.25">
      <c r="L398195" s="472"/>
      <c r="M398195" s="472"/>
    </row>
    <row r="398196" spans="12:13" x14ac:dyDescent="0.25">
      <c r="L398196" s="472"/>
      <c r="M398196" s="472"/>
    </row>
    <row r="398197" spans="12:13" x14ac:dyDescent="0.25">
      <c r="L398197" s="472"/>
      <c r="M398197" s="472"/>
    </row>
    <row r="398269" spans="12:13" x14ac:dyDescent="0.25">
      <c r="L398269" s="472"/>
      <c r="M398269" s="472"/>
    </row>
    <row r="398270" spans="12:13" x14ac:dyDescent="0.25">
      <c r="L398270" s="472"/>
      <c r="M398270" s="472"/>
    </row>
    <row r="398271" spans="12:13" x14ac:dyDescent="0.25">
      <c r="L398271" s="472"/>
      <c r="M398271" s="472"/>
    </row>
    <row r="398343" spans="12:13" x14ac:dyDescent="0.25">
      <c r="L398343" s="472"/>
      <c r="M398343" s="472"/>
    </row>
    <row r="398344" spans="12:13" x14ac:dyDescent="0.25">
      <c r="L398344" s="472"/>
      <c r="M398344" s="472"/>
    </row>
    <row r="398345" spans="12:13" x14ac:dyDescent="0.25">
      <c r="L398345" s="472"/>
      <c r="M398345" s="472"/>
    </row>
    <row r="398417" spans="12:13" x14ac:dyDescent="0.25">
      <c r="L398417" s="472"/>
      <c r="M398417" s="472"/>
    </row>
    <row r="398418" spans="12:13" x14ac:dyDescent="0.25">
      <c r="L398418" s="472"/>
      <c r="M398418" s="472"/>
    </row>
    <row r="398419" spans="12:13" x14ac:dyDescent="0.25">
      <c r="L398419" s="472"/>
      <c r="M398419" s="472"/>
    </row>
    <row r="398491" spans="12:13" x14ac:dyDescent="0.25">
      <c r="L398491" s="472"/>
      <c r="M398491" s="472"/>
    </row>
    <row r="398492" spans="12:13" x14ac:dyDescent="0.25">
      <c r="L398492" s="472"/>
      <c r="M398492" s="472"/>
    </row>
    <row r="398493" spans="12:13" x14ac:dyDescent="0.25">
      <c r="L398493" s="472"/>
      <c r="M398493" s="472"/>
    </row>
    <row r="398565" spans="12:13" x14ac:dyDescent="0.25">
      <c r="L398565" s="472"/>
      <c r="M398565" s="472"/>
    </row>
    <row r="398566" spans="12:13" x14ac:dyDescent="0.25">
      <c r="L398566" s="472"/>
      <c r="M398566" s="472"/>
    </row>
    <row r="398567" spans="12:13" x14ac:dyDescent="0.25">
      <c r="L398567" s="472"/>
      <c r="M398567" s="472"/>
    </row>
    <row r="398639" spans="12:13" x14ac:dyDescent="0.25">
      <c r="L398639" s="472"/>
      <c r="M398639" s="472"/>
    </row>
    <row r="398640" spans="12:13" x14ac:dyDescent="0.25">
      <c r="L398640" s="472"/>
      <c r="M398640" s="472"/>
    </row>
    <row r="398641" spans="12:13" x14ac:dyDescent="0.25">
      <c r="L398641" s="472"/>
      <c r="M398641" s="472"/>
    </row>
    <row r="398713" spans="12:13" x14ac:dyDescent="0.25">
      <c r="L398713" s="472"/>
      <c r="M398713" s="472"/>
    </row>
    <row r="398714" spans="12:13" x14ac:dyDescent="0.25">
      <c r="L398714" s="472"/>
      <c r="M398714" s="472"/>
    </row>
    <row r="398715" spans="12:13" x14ac:dyDescent="0.25">
      <c r="L398715" s="472"/>
      <c r="M398715" s="472"/>
    </row>
    <row r="398787" spans="12:13" x14ac:dyDescent="0.25">
      <c r="L398787" s="472"/>
      <c r="M398787" s="472"/>
    </row>
    <row r="398788" spans="12:13" x14ac:dyDescent="0.25">
      <c r="L398788" s="472"/>
      <c r="M398788" s="472"/>
    </row>
    <row r="398789" spans="12:13" x14ac:dyDescent="0.25">
      <c r="L398789" s="472"/>
      <c r="M398789" s="472"/>
    </row>
    <row r="398861" spans="12:13" x14ac:dyDescent="0.25">
      <c r="L398861" s="472"/>
      <c r="M398861" s="472"/>
    </row>
    <row r="398862" spans="12:13" x14ac:dyDescent="0.25">
      <c r="L398862" s="472"/>
      <c r="M398862" s="472"/>
    </row>
    <row r="398863" spans="12:13" x14ac:dyDescent="0.25">
      <c r="L398863" s="472"/>
      <c r="M398863" s="472"/>
    </row>
    <row r="398935" spans="12:13" x14ac:dyDescent="0.25">
      <c r="L398935" s="472"/>
      <c r="M398935" s="472"/>
    </row>
    <row r="398936" spans="12:13" x14ac:dyDescent="0.25">
      <c r="L398936" s="472"/>
      <c r="M398936" s="472"/>
    </row>
    <row r="398937" spans="12:13" x14ac:dyDescent="0.25">
      <c r="L398937" s="472"/>
      <c r="M398937" s="472"/>
    </row>
    <row r="399009" spans="12:13" x14ac:dyDescent="0.25">
      <c r="L399009" s="472"/>
      <c r="M399009" s="472"/>
    </row>
    <row r="399010" spans="12:13" x14ac:dyDescent="0.25">
      <c r="L399010" s="472"/>
      <c r="M399010" s="472"/>
    </row>
    <row r="399011" spans="12:13" x14ac:dyDescent="0.25">
      <c r="L399011" s="472"/>
      <c r="M399011" s="472"/>
    </row>
    <row r="399083" spans="12:13" x14ac:dyDescent="0.25">
      <c r="L399083" s="472"/>
      <c r="M399083" s="472"/>
    </row>
    <row r="399084" spans="12:13" x14ac:dyDescent="0.25">
      <c r="L399084" s="472"/>
      <c r="M399084" s="472"/>
    </row>
    <row r="399085" spans="12:13" x14ac:dyDescent="0.25">
      <c r="L399085" s="472"/>
      <c r="M399085" s="472"/>
    </row>
    <row r="399157" spans="12:13" x14ac:dyDescent="0.25">
      <c r="L399157" s="472"/>
      <c r="M399157" s="472"/>
    </row>
    <row r="399158" spans="12:13" x14ac:dyDescent="0.25">
      <c r="L399158" s="472"/>
      <c r="M399158" s="472"/>
    </row>
    <row r="399159" spans="12:13" x14ac:dyDescent="0.25">
      <c r="L399159" s="472"/>
      <c r="M399159" s="472"/>
    </row>
    <row r="399231" spans="12:13" x14ac:dyDescent="0.25">
      <c r="L399231" s="472"/>
      <c r="M399231" s="472"/>
    </row>
    <row r="399232" spans="12:13" x14ac:dyDescent="0.25">
      <c r="L399232" s="472"/>
      <c r="M399232" s="472"/>
    </row>
    <row r="399233" spans="12:13" x14ac:dyDescent="0.25">
      <c r="L399233" s="472"/>
      <c r="M399233" s="472"/>
    </row>
    <row r="399305" spans="12:13" x14ac:dyDescent="0.25">
      <c r="L399305" s="472"/>
      <c r="M399305" s="472"/>
    </row>
    <row r="399306" spans="12:13" x14ac:dyDescent="0.25">
      <c r="L399306" s="472"/>
      <c r="M399306" s="472"/>
    </row>
    <row r="399307" spans="12:13" x14ac:dyDescent="0.25">
      <c r="L399307" s="472"/>
      <c r="M399307" s="472"/>
    </row>
    <row r="399379" spans="12:13" x14ac:dyDescent="0.25">
      <c r="L399379" s="472"/>
      <c r="M399379" s="472"/>
    </row>
    <row r="399380" spans="12:13" x14ac:dyDescent="0.25">
      <c r="L399380" s="472"/>
      <c r="M399380" s="472"/>
    </row>
    <row r="399381" spans="12:13" x14ac:dyDescent="0.25">
      <c r="L399381" s="472"/>
      <c r="M399381" s="472"/>
    </row>
    <row r="399453" spans="12:13" x14ac:dyDescent="0.25">
      <c r="L399453" s="472"/>
      <c r="M399453" s="472"/>
    </row>
    <row r="399454" spans="12:13" x14ac:dyDescent="0.25">
      <c r="L399454" s="472"/>
      <c r="M399454" s="472"/>
    </row>
    <row r="399455" spans="12:13" x14ac:dyDescent="0.25">
      <c r="L399455" s="472"/>
      <c r="M399455" s="472"/>
    </row>
    <row r="399527" spans="12:13" x14ac:dyDescent="0.25">
      <c r="L399527" s="472"/>
      <c r="M399527" s="472"/>
    </row>
    <row r="399528" spans="12:13" x14ac:dyDescent="0.25">
      <c r="L399528" s="472"/>
      <c r="M399528" s="472"/>
    </row>
    <row r="399529" spans="12:13" x14ac:dyDescent="0.25">
      <c r="L399529" s="472"/>
      <c r="M399529" s="472"/>
    </row>
    <row r="399601" spans="12:13" x14ac:dyDescent="0.25">
      <c r="L399601" s="472"/>
      <c r="M399601" s="472"/>
    </row>
    <row r="399602" spans="12:13" x14ac:dyDescent="0.25">
      <c r="L399602" s="472"/>
      <c r="M399602" s="472"/>
    </row>
    <row r="399603" spans="12:13" x14ac:dyDescent="0.25">
      <c r="L399603" s="472"/>
      <c r="M399603" s="472"/>
    </row>
    <row r="399675" spans="12:13" x14ac:dyDescent="0.25">
      <c r="L399675" s="472"/>
      <c r="M399675" s="472"/>
    </row>
    <row r="399676" spans="12:13" x14ac:dyDescent="0.25">
      <c r="L399676" s="472"/>
      <c r="M399676" s="472"/>
    </row>
    <row r="399677" spans="12:13" x14ac:dyDescent="0.25">
      <c r="L399677" s="472"/>
      <c r="M399677" s="472"/>
    </row>
    <row r="399749" spans="12:13" x14ac:dyDescent="0.25">
      <c r="L399749" s="472"/>
      <c r="M399749" s="472"/>
    </row>
    <row r="399750" spans="12:13" x14ac:dyDescent="0.25">
      <c r="L399750" s="472"/>
      <c r="M399750" s="472"/>
    </row>
    <row r="399751" spans="12:13" x14ac:dyDescent="0.25">
      <c r="L399751" s="472"/>
      <c r="M399751" s="472"/>
    </row>
    <row r="399823" spans="12:13" x14ac:dyDescent="0.25">
      <c r="L399823" s="472"/>
      <c r="M399823" s="472"/>
    </row>
    <row r="399824" spans="12:13" x14ac:dyDescent="0.25">
      <c r="L399824" s="472"/>
      <c r="M399824" s="472"/>
    </row>
    <row r="399825" spans="12:13" x14ac:dyDescent="0.25">
      <c r="L399825" s="472"/>
      <c r="M399825" s="472"/>
    </row>
    <row r="399897" spans="12:13" x14ac:dyDescent="0.25">
      <c r="L399897" s="472"/>
      <c r="M399897" s="472"/>
    </row>
    <row r="399898" spans="12:13" x14ac:dyDescent="0.25">
      <c r="L399898" s="472"/>
      <c r="M399898" s="472"/>
    </row>
    <row r="399899" spans="12:13" x14ac:dyDescent="0.25">
      <c r="L399899" s="472"/>
      <c r="M399899" s="472"/>
    </row>
    <row r="399971" spans="12:13" x14ac:dyDescent="0.25">
      <c r="L399971" s="472"/>
      <c r="M399971" s="472"/>
    </row>
    <row r="399972" spans="12:13" x14ac:dyDescent="0.25">
      <c r="L399972" s="472"/>
      <c r="M399972" s="472"/>
    </row>
    <row r="399973" spans="12:13" x14ac:dyDescent="0.25">
      <c r="L399973" s="472"/>
      <c r="M399973" s="472"/>
    </row>
    <row r="400045" spans="12:13" x14ac:dyDescent="0.25">
      <c r="L400045" s="472"/>
      <c r="M400045" s="472"/>
    </row>
    <row r="400046" spans="12:13" x14ac:dyDescent="0.25">
      <c r="L400046" s="472"/>
      <c r="M400046" s="472"/>
    </row>
    <row r="400047" spans="12:13" x14ac:dyDescent="0.25">
      <c r="L400047" s="472"/>
      <c r="M400047" s="472"/>
    </row>
    <row r="400119" spans="12:13" x14ac:dyDescent="0.25">
      <c r="L400119" s="472"/>
      <c r="M400119" s="472"/>
    </row>
    <row r="400120" spans="12:13" x14ac:dyDescent="0.25">
      <c r="L400120" s="472"/>
      <c r="M400120" s="472"/>
    </row>
    <row r="400121" spans="12:13" x14ac:dyDescent="0.25">
      <c r="L400121" s="472"/>
      <c r="M400121" s="472"/>
    </row>
    <row r="400193" spans="12:13" x14ac:dyDescent="0.25">
      <c r="L400193" s="472"/>
      <c r="M400193" s="472"/>
    </row>
    <row r="400194" spans="12:13" x14ac:dyDescent="0.25">
      <c r="L400194" s="472"/>
      <c r="M400194" s="472"/>
    </row>
    <row r="400195" spans="12:13" x14ac:dyDescent="0.25">
      <c r="L400195" s="472"/>
      <c r="M400195" s="472"/>
    </row>
    <row r="400267" spans="12:13" x14ac:dyDescent="0.25">
      <c r="L400267" s="472"/>
      <c r="M400267" s="472"/>
    </row>
    <row r="400268" spans="12:13" x14ac:dyDescent="0.25">
      <c r="L400268" s="472"/>
      <c r="M400268" s="472"/>
    </row>
    <row r="400269" spans="12:13" x14ac:dyDescent="0.25">
      <c r="L400269" s="472"/>
      <c r="M400269" s="472"/>
    </row>
    <row r="400341" spans="12:13" x14ac:dyDescent="0.25">
      <c r="L400341" s="472"/>
      <c r="M400341" s="472"/>
    </row>
    <row r="400342" spans="12:13" x14ac:dyDescent="0.25">
      <c r="L400342" s="472"/>
      <c r="M400342" s="472"/>
    </row>
    <row r="400343" spans="12:13" x14ac:dyDescent="0.25">
      <c r="L400343" s="472"/>
      <c r="M400343" s="472"/>
    </row>
    <row r="400415" spans="12:13" x14ac:dyDescent="0.25">
      <c r="L400415" s="472"/>
      <c r="M400415" s="472"/>
    </row>
    <row r="400416" spans="12:13" x14ac:dyDescent="0.25">
      <c r="L400416" s="472"/>
      <c r="M400416" s="472"/>
    </row>
    <row r="400417" spans="12:13" x14ac:dyDescent="0.25">
      <c r="L400417" s="472"/>
      <c r="M400417" s="472"/>
    </row>
    <row r="400489" spans="12:13" x14ac:dyDescent="0.25">
      <c r="L400489" s="472"/>
      <c r="M400489" s="472"/>
    </row>
    <row r="400490" spans="12:13" x14ac:dyDescent="0.25">
      <c r="L400490" s="472"/>
      <c r="M400490" s="472"/>
    </row>
    <row r="400491" spans="12:13" x14ac:dyDescent="0.25">
      <c r="L400491" s="472"/>
      <c r="M400491" s="472"/>
    </row>
    <row r="400563" spans="12:13" x14ac:dyDescent="0.25">
      <c r="L400563" s="472"/>
      <c r="M400563" s="472"/>
    </row>
    <row r="400564" spans="12:13" x14ac:dyDescent="0.25">
      <c r="L400564" s="472"/>
      <c r="M400564" s="472"/>
    </row>
    <row r="400565" spans="12:13" x14ac:dyDescent="0.25">
      <c r="L400565" s="472"/>
      <c r="M400565" s="472"/>
    </row>
    <row r="400637" spans="12:13" x14ac:dyDescent="0.25">
      <c r="L400637" s="472"/>
      <c r="M400637" s="472"/>
    </row>
    <row r="400638" spans="12:13" x14ac:dyDescent="0.25">
      <c r="L400638" s="472"/>
      <c r="M400638" s="472"/>
    </row>
    <row r="400639" spans="12:13" x14ac:dyDescent="0.25">
      <c r="L400639" s="472"/>
      <c r="M400639" s="472"/>
    </row>
    <row r="400711" spans="12:13" x14ac:dyDescent="0.25">
      <c r="L400711" s="472"/>
      <c r="M400711" s="472"/>
    </row>
    <row r="400712" spans="12:13" x14ac:dyDescent="0.25">
      <c r="L400712" s="472"/>
      <c r="M400712" s="472"/>
    </row>
    <row r="400713" spans="12:13" x14ac:dyDescent="0.25">
      <c r="L400713" s="472"/>
      <c r="M400713" s="472"/>
    </row>
    <row r="400785" spans="12:13" x14ac:dyDescent="0.25">
      <c r="L400785" s="472"/>
      <c r="M400785" s="472"/>
    </row>
    <row r="400786" spans="12:13" x14ac:dyDescent="0.25">
      <c r="L400786" s="472"/>
      <c r="M400786" s="472"/>
    </row>
    <row r="400787" spans="12:13" x14ac:dyDescent="0.25">
      <c r="L400787" s="472"/>
      <c r="M400787" s="472"/>
    </row>
    <row r="400859" spans="12:13" x14ac:dyDescent="0.25">
      <c r="L400859" s="472"/>
      <c r="M400859" s="472"/>
    </row>
    <row r="400860" spans="12:13" x14ac:dyDescent="0.25">
      <c r="L400860" s="472"/>
      <c r="M400860" s="472"/>
    </row>
    <row r="400861" spans="12:13" x14ac:dyDescent="0.25">
      <c r="L400861" s="472"/>
      <c r="M400861" s="472"/>
    </row>
    <row r="400933" spans="12:13" x14ac:dyDescent="0.25">
      <c r="L400933" s="472"/>
      <c r="M400933" s="472"/>
    </row>
    <row r="400934" spans="12:13" x14ac:dyDescent="0.25">
      <c r="L400934" s="472"/>
      <c r="M400934" s="472"/>
    </row>
    <row r="400935" spans="12:13" x14ac:dyDescent="0.25">
      <c r="L400935" s="472"/>
      <c r="M400935" s="472"/>
    </row>
    <row r="401007" spans="12:13" x14ac:dyDescent="0.25">
      <c r="L401007" s="472"/>
      <c r="M401007" s="472"/>
    </row>
    <row r="401008" spans="12:13" x14ac:dyDescent="0.25">
      <c r="L401008" s="472"/>
      <c r="M401008" s="472"/>
    </row>
    <row r="401009" spans="12:13" x14ac:dyDescent="0.25">
      <c r="L401009" s="472"/>
      <c r="M401009" s="472"/>
    </row>
    <row r="401081" spans="12:13" x14ac:dyDescent="0.25">
      <c r="L401081" s="472"/>
      <c r="M401081" s="472"/>
    </row>
    <row r="401082" spans="12:13" x14ac:dyDescent="0.25">
      <c r="L401082" s="472"/>
      <c r="M401082" s="472"/>
    </row>
    <row r="401083" spans="12:13" x14ac:dyDescent="0.25">
      <c r="L401083" s="472"/>
      <c r="M401083" s="472"/>
    </row>
    <row r="401155" spans="12:13" x14ac:dyDescent="0.25">
      <c r="L401155" s="472"/>
      <c r="M401155" s="472"/>
    </row>
    <row r="401156" spans="12:13" x14ac:dyDescent="0.25">
      <c r="L401156" s="472"/>
      <c r="M401156" s="472"/>
    </row>
    <row r="401157" spans="12:13" x14ac:dyDescent="0.25">
      <c r="L401157" s="472"/>
      <c r="M401157" s="472"/>
    </row>
    <row r="401229" spans="12:13" x14ac:dyDescent="0.25">
      <c r="L401229" s="472"/>
      <c r="M401229" s="472"/>
    </row>
    <row r="401230" spans="12:13" x14ac:dyDescent="0.25">
      <c r="L401230" s="472"/>
      <c r="M401230" s="472"/>
    </row>
    <row r="401231" spans="12:13" x14ac:dyDescent="0.25">
      <c r="L401231" s="472"/>
      <c r="M401231" s="472"/>
    </row>
    <row r="401303" spans="12:13" x14ac:dyDescent="0.25">
      <c r="L401303" s="472"/>
      <c r="M401303" s="472"/>
    </row>
    <row r="401304" spans="12:13" x14ac:dyDescent="0.25">
      <c r="L401304" s="472"/>
      <c r="M401304" s="472"/>
    </row>
    <row r="401305" spans="12:13" x14ac:dyDescent="0.25">
      <c r="L401305" s="472"/>
      <c r="M401305" s="472"/>
    </row>
    <row r="401377" spans="12:13" x14ac:dyDescent="0.25">
      <c r="L401377" s="472"/>
      <c r="M401377" s="472"/>
    </row>
    <row r="401378" spans="12:13" x14ac:dyDescent="0.25">
      <c r="L401378" s="472"/>
      <c r="M401378" s="472"/>
    </row>
    <row r="401379" spans="12:13" x14ac:dyDescent="0.25">
      <c r="L401379" s="472"/>
      <c r="M401379" s="472"/>
    </row>
    <row r="401451" spans="12:13" x14ac:dyDescent="0.25">
      <c r="L401451" s="472"/>
      <c r="M401451" s="472"/>
    </row>
    <row r="401452" spans="12:13" x14ac:dyDescent="0.25">
      <c r="L401452" s="472"/>
      <c r="M401452" s="472"/>
    </row>
    <row r="401453" spans="12:13" x14ac:dyDescent="0.25">
      <c r="L401453" s="472"/>
      <c r="M401453" s="472"/>
    </row>
    <row r="401525" spans="12:13" x14ac:dyDescent="0.25">
      <c r="L401525" s="472"/>
      <c r="M401525" s="472"/>
    </row>
    <row r="401526" spans="12:13" x14ac:dyDescent="0.25">
      <c r="L401526" s="472"/>
      <c r="M401526" s="472"/>
    </row>
    <row r="401527" spans="12:13" x14ac:dyDescent="0.25">
      <c r="L401527" s="472"/>
      <c r="M401527" s="472"/>
    </row>
    <row r="401599" spans="12:13" x14ac:dyDescent="0.25">
      <c r="L401599" s="472"/>
      <c r="M401599" s="472"/>
    </row>
    <row r="401600" spans="12:13" x14ac:dyDescent="0.25">
      <c r="L401600" s="472"/>
      <c r="M401600" s="472"/>
    </row>
    <row r="401601" spans="12:13" x14ac:dyDescent="0.25">
      <c r="L401601" s="472"/>
      <c r="M401601" s="472"/>
    </row>
    <row r="401673" spans="12:13" x14ac:dyDescent="0.25">
      <c r="L401673" s="472"/>
      <c r="M401673" s="472"/>
    </row>
    <row r="401674" spans="12:13" x14ac:dyDescent="0.25">
      <c r="L401674" s="472"/>
      <c r="M401674" s="472"/>
    </row>
    <row r="401675" spans="12:13" x14ac:dyDescent="0.25">
      <c r="L401675" s="472"/>
      <c r="M401675" s="472"/>
    </row>
    <row r="401747" spans="12:13" x14ac:dyDescent="0.25">
      <c r="L401747" s="472"/>
      <c r="M401747" s="472"/>
    </row>
    <row r="401748" spans="12:13" x14ac:dyDescent="0.25">
      <c r="L401748" s="472"/>
      <c r="M401748" s="472"/>
    </row>
    <row r="401749" spans="12:13" x14ac:dyDescent="0.25">
      <c r="L401749" s="472"/>
      <c r="M401749" s="472"/>
    </row>
    <row r="401821" spans="12:13" x14ac:dyDescent="0.25">
      <c r="L401821" s="472"/>
      <c r="M401821" s="472"/>
    </row>
    <row r="401822" spans="12:13" x14ac:dyDescent="0.25">
      <c r="L401822" s="472"/>
      <c r="M401822" s="472"/>
    </row>
    <row r="401823" spans="12:13" x14ac:dyDescent="0.25">
      <c r="L401823" s="472"/>
      <c r="M401823" s="472"/>
    </row>
    <row r="401895" spans="12:13" x14ac:dyDescent="0.25">
      <c r="L401895" s="472"/>
      <c r="M401895" s="472"/>
    </row>
    <row r="401896" spans="12:13" x14ac:dyDescent="0.25">
      <c r="L401896" s="472"/>
      <c r="M401896" s="472"/>
    </row>
    <row r="401897" spans="12:13" x14ac:dyDescent="0.25">
      <c r="L401897" s="472"/>
      <c r="M401897" s="472"/>
    </row>
    <row r="401969" spans="12:13" x14ac:dyDescent="0.25">
      <c r="L401969" s="472"/>
      <c r="M401969" s="472"/>
    </row>
    <row r="401970" spans="12:13" x14ac:dyDescent="0.25">
      <c r="L401970" s="472"/>
      <c r="M401970" s="472"/>
    </row>
    <row r="401971" spans="12:13" x14ac:dyDescent="0.25">
      <c r="L401971" s="472"/>
      <c r="M401971" s="472"/>
    </row>
    <row r="402043" spans="12:13" x14ac:dyDescent="0.25">
      <c r="L402043" s="472"/>
      <c r="M402043" s="472"/>
    </row>
    <row r="402044" spans="12:13" x14ac:dyDescent="0.25">
      <c r="L402044" s="472"/>
      <c r="M402044" s="472"/>
    </row>
    <row r="402045" spans="12:13" x14ac:dyDescent="0.25">
      <c r="L402045" s="472"/>
      <c r="M402045" s="472"/>
    </row>
    <row r="402117" spans="12:13" x14ac:dyDescent="0.25">
      <c r="L402117" s="472"/>
      <c r="M402117" s="472"/>
    </row>
    <row r="402118" spans="12:13" x14ac:dyDescent="0.25">
      <c r="L402118" s="472"/>
      <c r="M402118" s="472"/>
    </row>
    <row r="402119" spans="12:13" x14ac:dyDescent="0.25">
      <c r="L402119" s="472"/>
      <c r="M402119" s="472"/>
    </row>
    <row r="402191" spans="12:13" x14ac:dyDescent="0.25">
      <c r="L402191" s="472"/>
      <c r="M402191" s="472"/>
    </row>
    <row r="402192" spans="12:13" x14ac:dyDescent="0.25">
      <c r="L402192" s="472"/>
      <c r="M402192" s="472"/>
    </row>
    <row r="402193" spans="12:13" x14ac:dyDescent="0.25">
      <c r="L402193" s="472"/>
      <c r="M402193" s="472"/>
    </row>
    <row r="402265" spans="12:13" x14ac:dyDescent="0.25">
      <c r="L402265" s="472"/>
      <c r="M402265" s="472"/>
    </row>
    <row r="402266" spans="12:13" x14ac:dyDescent="0.25">
      <c r="L402266" s="472"/>
      <c r="M402266" s="472"/>
    </row>
    <row r="402267" spans="12:13" x14ac:dyDescent="0.25">
      <c r="L402267" s="472"/>
      <c r="M402267" s="472"/>
    </row>
    <row r="402339" spans="12:13" x14ac:dyDescent="0.25">
      <c r="L402339" s="472"/>
      <c r="M402339" s="472"/>
    </row>
    <row r="402340" spans="12:13" x14ac:dyDescent="0.25">
      <c r="L402340" s="472"/>
      <c r="M402340" s="472"/>
    </row>
    <row r="402341" spans="12:13" x14ac:dyDescent="0.25">
      <c r="L402341" s="472"/>
      <c r="M402341" s="472"/>
    </row>
    <row r="402413" spans="12:13" x14ac:dyDescent="0.25">
      <c r="L402413" s="472"/>
      <c r="M402413" s="472"/>
    </row>
    <row r="402414" spans="12:13" x14ac:dyDescent="0.25">
      <c r="L402414" s="472"/>
      <c r="M402414" s="472"/>
    </row>
    <row r="402415" spans="12:13" x14ac:dyDescent="0.25">
      <c r="L402415" s="472"/>
      <c r="M402415" s="472"/>
    </row>
    <row r="402487" spans="12:13" x14ac:dyDescent="0.25">
      <c r="L402487" s="472"/>
      <c r="M402487" s="472"/>
    </row>
    <row r="402488" spans="12:13" x14ac:dyDescent="0.25">
      <c r="L402488" s="472"/>
      <c r="M402488" s="472"/>
    </row>
    <row r="402489" spans="12:13" x14ac:dyDescent="0.25">
      <c r="L402489" s="472"/>
      <c r="M402489" s="472"/>
    </row>
    <row r="402561" spans="12:13" x14ac:dyDescent="0.25">
      <c r="L402561" s="472"/>
      <c r="M402561" s="472"/>
    </row>
    <row r="402562" spans="12:13" x14ac:dyDescent="0.25">
      <c r="L402562" s="472"/>
      <c r="M402562" s="472"/>
    </row>
    <row r="402563" spans="12:13" x14ac:dyDescent="0.25">
      <c r="L402563" s="472"/>
      <c r="M402563" s="472"/>
    </row>
    <row r="402635" spans="12:13" x14ac:dyDescent="0.25">
      <c r="L402635" s="472"/>
      <c r="M402635" s="472"/>
    </row>
    <row r="402636" spans="12:13" x14ac:dyDescent="0.25">
      <c r="L402636" s="472"/>
      <c r="M402636" s="472"/>
    </row>
    <row r="402637" spans="12:13" x14ac:dyDescent="0.25">
      <c r="L402637" s="472"/>
      <c r="M402637" s="472"/>
    </row>
    <row r="402709" spans="12:13" x14ac:dyDescent="0.25">
      <c r="L402709" s="472"/>
      <c r="M402709" s="472"/>
    </row>
    <row r="402710" spans="12:13" x14ac:dyDescent="0.25">
      <c r="L402710" s="472"/>
      <c r="M402710" s="472"/>
    </row>
    <row r="402711" spans="12:13" x14ac:dyDescent="0.25">
      <c r="L402711" s="472"/>
      <c r="M402711" s="472"/>
    </row>
    <row r="402783" spans="12:13" x14ac:dyDescent="0.25">
      <c r="L402783" s="472"/>
      <c r="M402783" s="472"/>
    </row>
    <row r="402784" spans="12:13" x14ac:dyDescent="0.25">
      <c r="L402784" s="472"/>
      <c r="M402784" s="472"/>
    </row>
    <row r="402785" spans="12:13" x14ac:dyDescent="0.25">
      <c r="L402785" s="472"/>
      <c r="M402785" s="472"/>
    </row>
    <row r="402857" spans="12:13" x14ac:dyDescent="0.25">
      <c r="L402857" s="472"/>
      <c r="M402857" s="472"/>
    </row>
    <row r="402858" spans="12:13" x14ac:dyDescent="0.25">
      <c r="L402858" s="472"/>
      <c r="M402858" s="472"/>
    </row>
    <row r="402859" spans="12:13" x14ac:dyDescent="0.25">
      <c r="L402859" s="472"/>
      <c r="M402859" s="472"/>
    </row>
    <row r="402931" spans="12:13" x14ac:dyDescent="0.25">
      <c r="L402931" s="472"/>
      <c r="M402931" s="472"/>
    </row>
    <row r="402932" spans="12:13" x14ac:dyDescent="0.25">
      <c r="L402932" s="472"/>
      <c r="M402932" s="472"/>
    </row>
    <row r="402933" spans="12:13" x14ac:dyDescent="0.25">
      <c r="L402933" s="472"/>
      <c r="M402933" s="472"/>
    </row>
    <row r="403005" spans="12:13" x14ac:dyDescent="0.25">
      <c r="L403005" s="472"/>
      <c r="M403005" s="472"/>
    </row>
    <row r="403006" spans="12:13" x14ac:dyDescent="0.25">
      <c r="L403006" s="472"/>
      <c r="M403006" s="472"/>
    </row>
    <row r="403007" spans="12:13" x14ac:dyDescent="0.25">
      <c r="L403007" s="472"/>
      <c r="M403007" s="472"/>
    </row>
    <row r="403079" spans="12:13" x14ac:dyDescent="0.25">
      <c r="L403079" s="472"/>
      <c r="M403079" s="472"/>
    </row>
    <row r="403080" spans="12:13" x14ac:dyDescent="0.25">
      <c r="L403080" s="472"/>
      <c r="M403080" s="472"/>
    </row>
    <row r="403081" spans="12:13" x14ac:dyDescent="0.25">
      <c r="L403081" s="472"/>
      <c r="M403081" s="472"/>
    </row>
    <row r="403153" spans="12:13" x14ac:dyDescent="0.25">
      <c r="L403153" s="472"/>
      <c r="M403153" s="472"/>
    </row>
    <row r="403154" spans="12:13" x14ac:dyDescent="0.25">
      <c r="L403154" s="472"/>
      <c r="M403154" s="472"/>
    </row>
    <row r="403155" spans="12:13" x14ac:dyDescent="0.25">
      <c r="L403155" s="472"/>
      <c r="M403155" s="472"/>
    </row>
    <row r="403227" spans="12:13" x14ac:dyDescent="0.25">
      <c r="L403227" s="472"/>
      <c r="M403227" s="472"/>
    </row>
    <row r="403228" spans="12:13" x14ac:dyDescent="0.25">
      <c r="L403228" s="472"/>
      <c r="M403228" s="472"/>
    </row>
    <row r="403229" spans="12:13" x14ac:dyDescent="0.25">
      <c r="L403229" s="472"/>
      <c r="M403229" s="472"/>
    </row>
    <row r="403301" spans="12:13" x14ac:dyDescent="0.25">
      <c r="L403301" s="472"/>
      <c r="M403301" s="472"/>
    </row>
    <row r="403302" spans="12:13" x14ac:dyDescent="0.25">
      <c r="L403302" s="472"/>
      <c r="M403302" s="472"/>
    </row>
    <row r="403303" spans="12:13" x14ac:dyDescent="0.25">
      <c r="L403303" s="472"/>
      <c r="M403303" s="472"/>
    </row>
    <row r="403375" spans="12:13" x14ac:dyDescent="0.25">
      <c r="L403375" s="472"/>
      <c r="M403375" s="472"/>
    </row>
    <row r="403376" spans="12:13" x14ac:dyDescent="0.25">
      <c r="L403376" s="472"/>
      <c r="M403376" s="472"/>
    </row>
    <row r="403377" spans="12:13" x14ac:dyDescent="0.25">
      <c r="L403377" s="472"/>
      <c r="M403377" s="472"/>
    </row>
    <row r="403449" spans="12:13" x14ac:dyDescent="0.25">
      <c r="L403449" s="472"/>
      <c r="M403449" s="472"/>
    </row>
    <row r="403450" spans="12:13" x14ac:dyDescent="0.25">
      <c r="L403450" s="472"/>
      <c r="M403450" s="472"/>
    </row>
    <row r="403451" spans="12:13" x14ac:dyDescent="0.25">
      <c r="L403451" s="472"/>
      <c r="M403451" s="472"/>
    </row>
    <row r="403523" spans="12:13" x14ac:dyDescent="0.25">
      <c r="L403523" s="472"/>
      <c r="M403523" s="472"/>
    </row>
    <row r="403524" spans="12:13" x14ac:dyDescent="0.25">
      <c r="L403524" s="472"/>
      <c r="M403524" s="472"/>
    </row>
    <row r="403525" spans="12:13" x14ac:dyDescent="0.25">
      <c r="L403525" s="472"/>
      <c r="M403525" s="472"/>
    </row>
    <row r="403597" spans="12:13" x14ac:dyDescent="0.25">
      <c r="L403597" s="472"/>
      <c r="M403597" s="472"/>
    </row>
    <row r="403598" spans="12:13" x14ac:dyDescent="0.25">
      <c r="L403598" s="472"/>
      <c r="M403598" s="472"/>
    </row>
    <row r="403599" spans="12:13" x14ac:dyDescent="0.25">
      <c r="L403599" s="472"/>
      <c r="M403599" s="472"/>
    </row>
    <row r="403671" spans="12:13" x14ac:dyDescent="0.25">
      <c r="L403671" s="472"/>
      <c r="M403671" s="472"/>
    </row>
    <row r="403672" spans="12:13" x14ac:dyDescent="0.25">
      <c r="L403672" s="472"/>
      <c r="M403672" s="472"/>
    </row>
    <row r="403673" spans="12:13" x14ac:dyDescent="0.25">
      <c r="L403673" s="472"/>
      <c r="M403673" s="472"/>
    </row>
    <row r="403745" spans="12:13" x14ac:dyDescent="0.25">
      <c r="L403745" s="472"/>
      <c r="M403745" s="472"/>
    </row>
    <row r="403746" spans="12:13" x14ac:dyDescent="0.25">
      <c r="L403746" s="472"/>
      <c r="M403746" s="472"/>
    </row>
    <row r="403747" spans="12:13" x14ac:dyDescent="0.25">
      <c r="L403747" s="472"/>
      <c r="M403747" s="472"/>
    </row>
    <row r="403819" spans="12:13" x14ac:dyDescent="0.25">
      <c r="L403819" s="472"/>
      <c r="M403819" s="472"/>
    </row>
    <row r="403820" spans="12:13" x14ac:dyDescent="0.25">
      <c r="L403820" s="472"/>
      <c r="M403820" s="472"/>
    </row>
    <row r="403821" spans="12:13" x14ac:dyDescent="0.25">
      <c r="L403821" s="472"/>
      <c r="M403821" s="472"/>
    </row>
    <row r="403893" spans="12:13" x14ac:dyDescent="0.25">
      <c r="L403893" s="472"/>
      <c r="M403893" s="472"/>
    </row>
    <row r="403894" spans="12:13" x14ac:dyDescent="0.25">
      <c r="L403894" s="472"/>
      <c r="M403894" s="472"/>
    </row>
    <row r="403895" spans="12:13" x14ac:dyDescent="0.25">
      <c r="L403895" s="472"/>
      <c r="M403895" s="472"/>
    </row>
    <row r="403967" spans="12:13" x14ac:dyDescent="0.25">
      <c r="L403967" s="472"/>
      <c r="M403967" s="472"/>
    </row>
    <row r="403968" spans="12:13" x14ac:dyDescent="0.25">
      <c r="L403968" s="472"/>
      <c r="M403968" s="472"/>
    </row>
    <row r="403969" spans="12:13" x14ac:dyDescent="0.25">
      <c r="L403969" s="472"/>
      <c r="M403969" s="472"/>
    </row>
    <row r="404041" spans="12:13" x14ac:dyDescent="0.25">
      <c r="L404041" s="472"/>
      <c r="M404041" s="472"/>
    </row>
    <row r="404042" spans="12:13" x14ac:dyDescent="0.25">
      <c r="L404042" s="472"/>
      <c r="M404042" s="472"/>
    </row>
    <row r="404043" spans="12:13" x14ac:dyDescent="0.25">
      <c r="L404043" s="472"/>
      <c r="M404043" s="472"/>
    </row>
    <row r="404115" spans="12:13" x14ac:dyDescent="0.25">
      <c r="L404115" s="472"/>
      <c r="M404115" s="472"/>
    </row>
    <row r="404116" spans="12:13" x14ac:dyDescent="0.25">
      <c r="L404116" s="472"/>
      <c r="M404116" s="472"/>
    </row>
    <row r="404117" spans="12:13" x14ac:dyDescent="0.25">
      <c r="L404117" s="472"/>
      <c r="M404117" s="472"/>
    </row>
    <row r="404189" spans="12:13" x14ac:dyDescent="0.25">
      <c r="L404189" s="472"/>
      <c r="M404189" s="472"/>
    </row>
    <row r="404190" spans="12:13" x14ac:dyDescent="0.25">
      <c r="L404190" s="472"/>
      <c r="M404190" s="472"/>
    </row>
    <row r="404191" spans="12:13" x14ac:dyDescent="0.25">
      <c r="L404191" s="472"/>
      <c r="M404191" s="472"/>
    </row>
    <row r="404263" spans="12:13" x14ac:dyDescent="0.25">
      <c r="L404263" s="472"/>
      <c r="M404263" s="472"/>
    </row>
    <row r="404264" spans="12:13" x14ac:dyDescent="0.25">
      <c r="L404264" s="472"/>
      <c r="M404264" s="472"/>
    </row>
    <row r="404265" spans="12:13" x14ac:dyDescent="0.25">
      <c r="L404265" s="472"/>
      <c r="M404265" s="472"/>
    </row>
    <row r="404337" spans="12:13" x14ac:dyDescent="0.25">
      <c r="L404337" s="472"/>
      <c r="M404337" s="472"/>
    </row>
    <row r="404338" spans="12:13" x14ac:dyDescent="0.25">
      <c r="L404338" s="472"/>
      <c r="M404338" s="472"/>
    </row>
    <row r="404339" spans="12:13" x14ac:dyDescent="0.25">
      <c r="L404339" s="472"/>
      <c r="M404339" s="472"/>
    </row>
    <row r="404411" spans="12:13" x14ac:dyDescent="0.25">
      <c r="L404411" s="472"/>
      <c r="M404411" s="472"/>
    </row>
    <row r="404412" spans="12:13" x14ac:dyDescent="0.25">
      <c r="L404412" s="472"/>
      <c r="M404412" s="472"/>
    </row>
    <row r="404413" spans="12:13" x14ac:dyDescent="0.25">
      <c r="L404413" s="472"/>
      <c r="M404413" s="472"/>
    </row>
    <row r="404485" spans="12:13" x14ac:dyDescent="0.25">
      <c r="L404485" s="472"/>
      <c r="M404485" s="472"/>
    </row>
    <row r="404486" spans="12:13" x14ac:dyDescent="0.25">
      <c r="L404486" s="472"/>
      <c r="M404486" s="472"/>
    </row>
    <row r="404487" spans="12:13" x14ac:dyDescent="0.25">
      <c r="L404487" s="472"/>
      <c r="M404487" s="472"/>
    </row>
    <row r="404559" spans="12:13" x14ac:dyDescent="0.25">
      <c r="L404559" s="472"/>
      <c r="M404559" s="472"/>
    </row>
    <row r="404560" spans="12:13" x14ac:dyDescent="0.25">
      <c r="L404560" s="472"/>
      <c r="M404560" s="472"/>
    </row>
    <row r="404561" spans="12:13" x14ac:dyDescent="0.25">
      <c r="L404561" s="472"/>
      <c r="M404561" s="472"/>
    </row>
    <row r="404633" spans="12:13" x14ac:dyDescent="0.25">
      <c r="L404633" s="472"/>
      <c r="M404633" s="472"/>
    </row>
    <row r="404634" spans="12:13" x14ac:dyDescent="0.25">
      <c r="L404634" s="472"/>
      <c r="M404634" s="472"/>
    </row>
    <row r="404635" spans="12:13" x14ac:dyDescent="0.25">
      <c r="L404635" s="472"/>
      <c r="M404635" s="472"/>
    </row>
    <row r="404707" spans="12:13" x14ac:dyDescent="0.25">
      <c r="L404707" s="472"/>
      <c r="M404707" s="472"/>
    </row>
    <row r="404708" spans="12:13" x14ac:dyDescent="0.25">
      <c r="L404708" s="472"/>
      <c r="M404708" s="472"/>
    </row>
    <row r="404709" spans="12:13" x14ac:dyDescent="0.25">
      <c r="L404709" s="472"/>
      <c r="M404709" s="472"/>
    </row>
    <row r="404781" spans="12:13" x14ac:dyDescent="0.25">
      <c r="L404781" s="472"/>
      <c r="M404781" s="472"/>
    </row>
    <row r="404782" spans="12:13" x14ac:dyDescent="0.25">
      <c r="L404782" s="472"/>
      <c r="M404782" s="472"/>
    </row>
    <row r="404783" spans="12:13" x14ac:dyDescent="0.25">
      <c r="L404783" s="472"/>
      <c r="M404783" s="472"/>
    </row>
    <row r="404855" spans="12:13" x14ac:dyDescent="0.25">
      <c r="L404855" s="472"/>
      <c r="M404855" s="472"/>
    </row>
    <row r="404856" spans="12:13" x14ac:dyDescent="0.25">
      <c r="L404856" s="472"/>
      <c r="M404856" s="472"/>
    </row>
    <row r="404857" spans="12:13" x14ac:dyDescent="0.25">
      <c r="L404857" s="472"/>
      <c r="M404857" s="472"/>
    </row>
    <row r="404929" spans="12:13" x14ac:dyDescent="0.25">
      <c r="L404929" s="472"/>
      <c r="M404929" s="472"/>
    </row>
    <row r="404930" spans="12:13" x14ac:dyDescent="0.25">
      <c r="L404930" s="472"/>
      <c r="M404930" s="472"/>
    </row>
    <row r="404931" spans="12:13" x14ac:dyDescent="0.25">
      <c r="L404931" s="472"/>
      <c r="M404931" s="472"/>
    </row>
    <row r="405003" spans="12:13" x14ac:dyDescent="0.25">
      <c r="L405003" s="472"/>
      <c r="M405003" s="472"/>
    </row>
    <row r="405004" spans="12:13" x14ac:dyDescent="0.25">
      <c r="L405004" s="472"/>
      <c r="M405004" s="472"/>
    </row>
    <row r="405005" spans="12:13" x14ac:dyDescent="0.25">
      <c r="L405005" s="472"/>
      <c r="M405005" s="472"/>
    </row>
    <row r="405077" spans="12:13" x14ac:dyDescent="0.25">
      <c r="L405077" s="472"/>
      <c r="M405077" s="472"/>
    </row>
    <row r="405078" spans="12:13" x14ac:dyDescent="0.25">
      <c r="L405078" s="472"/>
      <c r="M405078" s="472"/>
    </row>
    <row r="405079" spans="12:13" x14ac:dyDescent="0.25">
      <c r="L405079" s="472"/>
      <c r="M405079" s="472"/>
    </row>
    <row r="405151" spans="12:13" x14ac:dyDescent="0.25">
      <c r="L405151" s="472"/>
      <c r="M405151" s="472"/>
    </row>
    <row r="405152" spans="12:13" x14ac:dyDescent="0.25">
      <c r="L405152" s="472"/>
      <c r="M405152" s="472"/>
    </row>
    <row r="405153" spans="12:13" x14ac:dyDescent="0.25">
      <c r="L405153" s="472"/>
      <c r="M405153" s="472"/>
    </row>
    <row r="405225" spans="12:13" x14ac:dyDescent="0.25">
      <c r="L405225" s="472"/>
      <c r="M405225" s="472"/>
    </row>
    <row r="405226" spans="12:13" x14ac:dyDescent="0.25">
      <c r="L405226" s="472"/>
      <c r="M405226" s="472"/>
    </row>
    <row r="405227" spans="12:13" x14ac:dyDescent="0.25">
      <c r="L405227" s="472"/>
      <c r="M405227" s="472"/>
    </row>
    <row r="405299" spans="12:13" x14ac:dyDescent="0.25">
      <c r="L405299" s="472"/>
      <c r="M405299" s="472"/>
    </row>
    <row r="405300" spans="12:13" x14ac:dyDescent="0.25">
      <c r="L405300" s="472"/>
      <c r="M405300" s="472"/>
    </row>
    <row r="405301" spans="12:13" x14ac:dyDescent="0.25">
      <c r="L405301" s="472"/>
      <c r="M405301" s="472"/>
    </row>
    <row r="405373" spans="12:13" x14ac:dyDescent="0.25">
      <c r="L405373" s="472"/>
      <c r="M405373" s="472"/>
    </row>
    <row r="405374" spans="12:13" x14ac:dyDescent="0.25">
      <c r="L405374" s="472"/>
      <c r="M405374" s="472"/>
    </row>
    <row r="405375" spans="12:13" x14ac:dyDescent="0.25">
      <c r="L405375" s="472"/>
      <c r="M405375" s="472"/>
    </row>
    <row r="405447" spans="12:13" x14ac:dyDescent="0.25">
      <c r="L405447" s="472"/>
      <c r="M405447" s="472"/>
    </row>
    <row r="405448" spans="12:13" x14ac:dyDescent="0.25">
      <c r="L405448" s="472"/>
      <c r="M405448" s="472"/>
    </row>
    <row r="405449" spans="12:13" x14ac:dyDescent="0.25">
      <c r="L405449" s="472"/>
      <c r="M405449" s="472"/>
    </row>
    <row r="405521" spans="12:13" x14ac:dyDescent="0.25">
      <c r="L405521" s="472"/>
      <c r="M405521" s="472"/>
    </row>
    <row r="405522" spans="12:13" x14ac:dyDescent="0.25">
      <c r="L405522" s="472"/>
      <c r="M405522" s="472"/>
    </row>
    <row r="405523" spans="12:13" x14ac:dyDescent="0.25">
      <c r="L405523" s="472"/>
      <c r="M405523" s="472"/>
    </row>
    <row r="405595" spans="12:13" x14ac:dyDescent="0.25">
      <c r="L405595" s="472"/>
      <c r="M405595" s="472"/>
    </row>
    <row r="405596" spans="12:13" x14ac:dyDescent="0.25">
      <c r="L405596" s="472"/>
      <c r="M405596" s="472"/>
    </row>
    <row r="405597" spans="12:13" x14ac:dyDescent="0.25">
      <c r="L405597" s="472"/>
      <c r="M405597" s="472"/>
    </row>
    <row r="405669" spans="12:13" x14ac:dyDescent="0.25">
      <c r="L405669" s="472"/>
      <c r="M405669" s="472"/>
    </row>
    <row r="405670" spans="12:13" x14ac:dyDescent="0.25">
      <c r="L405670" s="472"/>
      <c r="M405670" s="472"/>
    </row>
    <row r="405671" spans="12:13" x14ac:dyDescent="0.25">
      <c r="L405671" s="472"/>
      <c r="M405671" s="472"/>
    </row>
    <row r="405743" spans="12:13" x14ac:dyDescent="0.25">
      <c r="L405743" s="472"/>
      <c r="M405743" s="472"/>
    </row>
    <row r="405744" spans="12:13" x14ac:dyDescent="0.25">
      <c r="L405744" s="472"/>
      <c r="M405744" s="472"/>
    </row>
    <row r="405745" spans="12:13" x14ac:dyDescent="0.25">
      <c r="L405745" s="472"/>
      <c r="M405745" s="472"/>
    </row>
    <row r="405817" spans="12:13" x14ac:dyDescent="0.25">
      <c r="L405817" s="472"/>
      <c r="M405817" s="472"/>
    </row>
    <row r="405818" spans="12:13" x14ac:dyDescent="0.25">
      <c r="L405818" s="472"/>
      <c r="M405818" s="472"/>
    </row>
    <row r="405819" spans="12:13" x14ac:dyDescent="0.25">
      <c r="L405819" s="472"/>
      <c r="M405819" s="472"/>
    </row>
    <row r="405891" spans="12:13" x14ac:dyDescent="0.25">
      <c r="L405891" s="472"/>
      <c r="M405891" s="472"/>
    </row>
    <row r="405892" spans="12:13" x14ac:dyDescent="0.25">
      <c r="L405892" s="472"/>
      <c r="M405892" s="472"/>
    </row>
    <row r="405893" spans="12:13" x14ac:dyDescent="0.25">
      <c r="L405893" s="472"/>
      <c r="M405893" s="472"/>
    </row>
    <row r="405965" spans="12:13" x14ac:dyDescent="0.25">
      <c r="L405965" s="472"/>
      <c r="M405965" s="472"/>
    </row>
    <row r="405966" spans="12:13" x14ac:dyDescent="0.25">
      <c r="L405966" s="472"/>
      <c r="M405966" s="472"/>
    </row>
    <row r="405967" spans="12:13" x14ac:dyDescent="0.25">
      <c r="L405967" s="472"/>
      <c r="M405967" s="472"/>
    </row>
    <row r="406039" spans="12:13" x14ac:dyDescent="0.25">
      <c r="L406039" s="472"/>
      <c r="M406039" s="472"/>
    </row>
    <row r="406040" spans="12:13" x14ac:dyDescent="0.25">
      <c r="L406040" s="472"/>
      <c r="M406040" s="472"/>
    </row>
    <row r="406041" spans="12:13" x14ac:dyDescent="0.25">
      <c r="L406041" s="472"/>
      <c r="M406041" s="472"/>
    </row>
    <row r="406113" spans="12:13" x14ac:dyDescent="0.25">
      <c r="L406113" s="472"/>
      <c r="M406113" s="472"/>
    </row>
    <row r="406114" spans="12:13" x14ac:dyDescent="0.25">
      <c r="L406114" s="472"/>
      <c r="M406114" s="472"/>
    </row>
    <row r="406115" spans="12:13" x14ac:dyDescent="0.25">
      <c r="L406115" s="472"/>
      <c r="M406115" s="472"/>
    </row>
    <row r="406187" spans="12:13" x14ac:dyDescent="0.25">
      <c r="L406187" s="472"/>
      <c r="M406187" s="472"/>
    </row>
    <row r="406188" spans="12:13" x14ac:dyDescent="0.25">
      <c r="L406188" s="472"/>
      <c r="M406188" s="472"/>
    </row>
    <row r="406189" spans="12:13" x14ac:dyDescent="0.25">
      <c r="L406189" s="472"/>
      <c r="M406189" s="472"/>
    </row>
    <row r="406261" spans="12:13" x14ac:dyDescent="0.25">
      <c r="L406261" s="472"/>
      <c r="M406261" s="472"/>
    </row>
    <row r="406262" spans="12:13" x14ac:dyDescent="0.25">
      <c r="L406262" s="472"/>
      <c r="M406262" s="472"/>
    </row>
    <row r="406263" spans="12:13" x14ac:dyDescent="0.25">
      <c r="L406263" s="472"/>
      <c r="M406263" s="472"/>
    </row>
    <row r="406335" spans="12:13" x14ac:dyDescent="0.25">
      <c r="L406335" s="472"/>
      <c r="M406335" s="472"/>
    </row>
    <row r="406336" spans="12:13" x14ac:dyDescent="0.25">
      <c r="L406336" s="472"/>
      <c r="M406336" s="472"/>
    </row>
    <row r="406337" spans="12:13" x14ac:dyDescent="0.25">
      <c r="L406337" s="472"/>
      <c r="M406337" s="472"/>
    </row>
    <row r="406409" spans="12:13" x14ac:dyDescent="0.25">
      <c r="L406409" s="472"/>
      <c r="M406409" s="472"/>
    </row>
    <row r="406410" spans="12:13" x14ac:dyDescent="0.25">
      <c r="L406410" s="472"/>
      <c r="M406410" s="472"/>
    </row>
    <row r="406411" spans="12:13" x14ac:dyDescent="0.25">
      <c r="L406411" s="472"/>
      <c r="M406411" s="472"/>
    </row>
    <row r="406483" spans="12:13" x14ac:dyDescent="0.25">
      <c r="L406483" s="472"/>
      <c r="M406483" s="472"/>
    </row>
    <row r="406484" spans="12:13" x14ac:dyDescent="0.25">
      <c r="L406484" s="472"/>
      <c r="M406484" s="472"/>
    </row>
    <row r="406485" spans="12:13" x14ac:dyDescent="0.25">
      <c r="L406485" s="472"/>
      <c r="M406485" s="472"/>
    </row>
    <row r="406557" spans="12:13" x14ac:dyDescent="0.25">
      <c r="L406557" s="472"/>
      <c r="M406557" s="472"/>
    </row>
    <row r="406558" spans="12:13" x14ac:dyDescent="0.25">
      <c r="L406558" s="472"/>
      <c r="M406558" s="472"/>
    </row>
    <row r="406559" spans="12:13" x14ac:dyDescent="0.25">
      <c r="L406559" s="472"/>
      <c r="M406559" s="472"/>
    </row>
    <row r="406631" spans="12:13" x14ac:dyDescent="0.25">
      <c r="L406631" s="472"/>
      <c r="M406631" s="472"/>
    </row>
    <row r="406632" spans="12:13" x14ac:dyDescent="0.25">
      <c r="L406632" s="472"/>
      <c r="M406632" s="472"/>
    </row>
    <row r="406633" spans="12:13" x14ac:dyDescent="0.25">
      <c r="L406633" s="472"/>
      <c r="M406633" s="472"/>
    </row>
    <row r="406705" spans="12:13" x14ac:dyDescent="0.25">
      <c r="L406705" s="472"/>
      <c r="M406705" s="472"/>
    </row>
    <row r="406706" spans="12:13" x14ac:dyDescent="0.25">
      <c r="L406706" s="472"/>
      <c r="M406706" s="472"/>
    </row>
    <row r="406707" spans="12:13" x14ac:dyDescent="0.25">
      <c r="L406707" s="472"/>
      <c r="M406707" s="472"/>
    </row>
    <row r="406779" spans="12:13" x14ac:dyDescent="0.25">
      <c r="L406779" s="472"/>
      <c r="M406779" s="472"/>
    </row>
    <row r="406780" spans="12:13" x14ac:dyDescent="0.25">
      <c r="L406780" s="472"/>
      <c r="M406780" s="472"/>
    </row>
    <row r="406781" spans="12:13" x14ac:dyDescent="0.25">
      <c r="L406781" s="472"/>
      <c r="M406781" s="472"/>
    </row>
    <row r="406853" spans="12:13" x14ac:dyDescent="0.25">
      <c r="L406853" s="472"/>
      <c r="M406853" s="472"/>
    </row>
    <row r="406854" spans="12:13" x14ac:dyDescent="0.25">
      <c r="L406854" s="472"/>
      <c r="M406854" s="472"/>
    </row>
    <row r="406855" spans="12:13" x14ac:dyDescent="0.25">
      <c r="L406855" s="472"/>
      <c r="M406855" s="472"/>
    </row>
    <row r="406927" spans="12:13" x14ac:dyDescent="0.25">
      <c r="L406927" s="472"/>
      <c r="M406927" s="472"/>
    </row>
    <row r="406928" spans="12:13" x14ac:dyDescent="0.25">
      <c r="L406928" s="472"/>
      <c r="M406928" s="472"/>
    </row>
    <row r="406929" spans="12:13" x14ac:dyDescent="0.25">
      <c r="L406929" s="472"/>
      <c r="M406929" s="472"/>
    </row>
    <row r="407001" spans="12:13" x14ac:dyDescent="0.25">
      <c r="L407001" s="472"/>
      <c r="M407001" s="472"/>
    </row>
    <row r="407002" spans="12:13" x14ac:dyDescent="0.25">
      <c r="L407002" s="472"/>
      <c r="M407002" s="472"/>
    </row>
    <row r="407003" spans="12:13" x14ac:dyDescent="0.25">
      <c r="L407003" s="472"/>
      <c r="M407003" s="472"/>
    </row>
    <row r="407075" spans="12:13" x14ac:dyDescent="0.25">
      <c r="L407075" s="472"/>
      <c r="M407075" s="472"/>
    </row>
    <row r="407076" spans="12:13" x14ac:dyDescent="0.25">
      <c r="L407076" s="472"/>
      <c r="M407076" s="472"/>
    </row>
    <row r="407077" spans="12:13" x14ac:dyDescent="0.25">
      <c r="L407077" s="472"/>
      <c r="M407077" s="472"/>
    </row>
    <row r="407149" spans="12:13" x14ac:dyDescent="0.25">
      <c r="L407149" s="472"/>
      <c r="M407149" s="472"/>
    </row>
    <row r="407150" spans="12:13" x14ac:dyDescent="0.25">
      <c r="L407150" s="472"/>
      <c r="M407150" s="472"/>
    </row>
    <row r="407151" spans="12:13" x14ac:dyDescent="0.25">
      <c r="L407151" s="472"/>
      <c r="M407151" s="472"/>
    </row>
    <row r="407223" spans="12:13" x14ac:dyDescent="0.25">
      <c r="L407223" s="472"/>
      <c r="M407223" s="472"/>
    </row>
    <row r="407224" spans="12:13" x14ac:dyDescent="0.25">
      <c r="L407224" s="472"/>
      <c r="M407224" s="472"/>
    </row>
    <row r="407225" spans="12:13" x14ac:dyDescent="0.25">
      <c r="L407225" s="472"/>
      <c r="M407225" s="472"/>
    </row>
    <row r="407297" spans="12:13" x14ac:dyDescent="0.25">
      <c r="L407297" s="472"/>
      <c r="M407297" s="472"/>
    </row>
    <row r="407298" spans="12:13" x14ac:dyDescent="0.25">
      <c r="L407298" s="472"/>
      <c r="M407298" s="472"/>
    </row>
    <row r="407299" spans="12:13" x14ac:dyDescent="0.25">
      <c r="L407299" s="472"/>
      <c r="M407299" s="472"/>
    </row>
    <row r="407371" spans="12:13" x14ac:dyDescent="0.25">
      <c r="L407371" s="472"/>
      <c r="M407371" s="472"/>
    </row>
    <row r="407372" spans="12:13" x14ac:dyDescent="0.25">
      <c r="L407372" s="472"/>
      <c r="M407372" s="472"/>
    </row>
    <row r="407373" spans="12:13" x14ac:dyDescent="0.25">
      <c r="L407373" s="472"/>
      <c r="M407373" s="472"/>
    </row>
    <row r="407445" spans="12:13" x14ac:dyDescent="0.25">
      <c r="L407445" s="472"/>
      <c r="M407445" s="472"/>
    </row>
    <row r="407446" spans="12:13" x14ac:dyDescent="0.25">
      <c r="L407446" s="472"/>
      <c r="M407446" s="472"/>
    </row>
    <row r="407447" spans="12:13" x14ac:dyDescent="0.25">
      <c r="L407447" s="472"/>
      <c r="M407447" s="472"/>
    </row>
    <row r="407519" spans="12:13" x14ac:dyDescent="0.25">
      <c r="L407519" s="472"/>
      <c r="M407519" s="472"/>
    </row>
    <row r="407520" spans="12:13" x14ac:dyDescent="0.25">
      <c r="L407520" s="472"/>
      <c r="M407520" s="472"/>
    </row>
    <row r="407521" spans="12:13" x14ac:dyDescent="0.25">
      <c r="L407521" s="472"/>
      <c r="M407521" s="472"/>
    </row>
    <row r="407593" spans="12:13" x14ac:dyDescent="0.25">
      <c r="L407593" s="472"/>
      <c r="M407593" s="472"/>
    </row>
    <row r="407594" spans="12:13" x14ac:dyDescent="0.25">
      <c r="L407594" s="472"/>
      <c r="M407594" s="472"/>
    </row>
    <row r="407595" spans="12:13" x14ac:dyDescent="0.25">
      <c r="L407595" s="472"/>
      <c r="M407595" s="472"/>
    </row>
    <row r="407667" spans="12:13" x14ac:dyDescent="0.25">
      <c r="L407667" s="472"/>
      <c r="M407667" s="472"/>
    </row>
    <row r="407668" spans="12:13" x14ac:dyDescent="0.25">
      <c r="L407668" s="472"/>
      <c r="M407668" s="472"/>
    </row>
    <row r="407669" spans="12:13" x14ac:dyDescent="0.25">
      <c r="L407669" s="472"/>
      <c r="M407669" s="472"/>
    </row>
    <row r="407741" spans="12:13" x14ac:dyDescent="0.25">
      <c r="L407741" s="472"/>
      <c r="M407741" s="472"/>
    </row>
    <row r="407742" spans="12:13" x14ac:dyDescent="0.25">
      <c r="L407742" s="472"/>
      <c r="M407742" s="472"/>
    </row>
    <row r="407743" spans="12:13" x14ac:dyDescent="0.25">
      <c r="L407743" s="472"/>
      <c r="M407743" s="472"/>
    </row>
    <row r="407815" spans="12:13" x14ac:dyDescent="0.25">
      <c r="L407815" s="472"/>
      <c r="M407815" s="472"/>
    </row>
    <row r="407816" spans="12:13" x14ac:dyDescent="0.25">
      <c r="L407816" s="472"/>
      <c r="M407816" s="472"/>
    </row>
    <row r="407817" spans="12:13" x14ac:dyDescent="0.25">
      <c r="L407817" s="472"/>
      <c r="M407817" s="472"/>
    </row>
    <row r="407889" spans="12:13" x14ac:dyDescent="0.25">
      <c r="L407889" s="472"/>
      <c r="M407889" s="472"/>
    </row>
    <row r="407890" spans="12:13" x14ac:dyDescent="0.25">
      <c r="L407890" s="472"/>
      <c r="M407890" s="472"/>
    </row>
    <row r="407891" spans="12:13" x14ac:dyDescent="0.25">
      <c r="L407891" s="472"/>
      <c r="M407891" s="472"/>
    </row>
    <row r="407963" spans="12:13" x14ac:dyDescent="0.25">
      <c r="L407963" s="472"/>
      <c r="M407963" s="472"/>
    </row>
    <row r="407964" spans="12:13" x14ac:dyDescent="0.25">
      <c r="L407964" s="472"/>
      <c r="M407964" s="472"/>
    </row>
    <row r="407965" spans="12:13" x14ac:dyDescent="0.25">
      <c r="L407965" s="472"/>
      <c r="M407965" s="472"/>
    </row>
    <row r="408037" spans="12:13" x14ac:dyDescent="0.25">
      <c r="L408037" s="472"/>
      <c r="M408037" s="472"/>
    </row>
    <row r="408038" spans="12:13" x14ac:dyDescent="0.25">
      <c r="L408038" s="472"/>
      <c r="M408038" s="472"/>
    </row>
    <row r="408039" spans="12:13" x14ac:dyDescent="0.25">
      <c r="L408039" s="472"/>
      <c r="M408039" s="472"/>
    </row>
    <row r="408111" spans="12:13" x14ac:dyDescent="0.25">
      <c r="L408111" s="472"/>
      <c r="M408111" s="472"/>
    </row>
    <row r="408112" spans="12:13" x14ac:dyDescent="0.25">
      <c r="L408112" s="472"/>
      <c r="M408112" s="472"/>
    </row>
    <row r="408113" spans="12:13" x14ac:dyDescent="0.25">
      <c r="L408113" s="472"/>
      <c r="M408113" s="472"/>
    </row>
    <row r="408185" spans="12:13" x14ac:dyDescent="0.25">
      <c r="L408185" s="472"/>
      <c r="M408185" s="472"/>
    </row>
    <row r="408186" spans="12:13" x14ac:dyDescent="0.25">
      <c r="L408186" s="472"/>
      <c r="M408186" s="472"/>
    </row>
    <row r="408187" spans="12:13" x14ac:dyDescent="0.25">
      <c r="L408187" s="472"/>
      <c r="M408187" s="472"/>
    </row>
    <row r="408259" spans="12:13" x14ac:dyDescent="0.25">
      <c r="L408259" s="472"/>
      <c r="M408259" s="472"/>
    </row>
    <row r="408260" spans="12:13" x14ac:dyDescent="0.25">
      <c r="L408260" s="472"/>
      <c r="M408260" s="472"/>
    </row>
    <row r="408261" spans="12:13" x14ac:dyDescent="0.25">
      <c r="L408261" s="472"/>
      <c r="M408261" s="472"/>
    </row>
    <row r="408333" spans="12:13" x14ac:dyDescent="0.25">
      <c r="L408333" s="472"/>
      <c r="M408333" s="472"/>
    </row>
    <row r="408334" spans="12:13" x14ac:dyDescent="0.25">
      <c r="L408334" s="472"/>
      <c r="M408334" s="472"/>
    </row>
    <row r="408335" spans="12:13" x14ac:dyDescent="0.25">
      <c r="L408335" s="472"/>
      <c r="M408335" s="472"/>
    </row>
    <row r="408407" spans="12:13" x14ac:dyDescent="0.25">
      <c r="L408407" s="472"/>
      <c r="M408407" s="472"/>
    </row>
    <row r="408408" spans="12:13" x14ac:dyDescent="0.25">
      <c r="L408408" s="472"/>
      <c r="M408408" s="472"/>
    </row>
    <row r="408409" spans="12:13" x14ac:dyDescent="0.25">
      <c r="L408409" s="472"/>
      <c r="M408409" s="472"/>
    </row>
    <row r="408481" spans="12:13" x14ac:dyDescent="0.25">
      <c r="L408481" s="472"/>
      <c r="M408481" s="472"/>
    </row>
    <row r="408482" spans="12:13" x14ac:dyDescent="0.25">
      <c r="L408482" s="472"/>
      <c r="M408482" s="472"/>
    </row>
    <row r="408483" spans="12:13" x14ac:dyDescent="0.25">
      <c r="L408483" s="472"/>
      <c r="M408483" s="472"/>
    </row>
    <row r="408555" spans="12:13" x14ac:dyDescent="0.25">
      <c r="L408555" s="472"/>
      <c r="M408555" s="472"/>
    </row>
    <row r="408556" spans="12:13" x14ac:dyDescent="0.25">
      <c r="L408556" s="472"/>
      <c r="M408556" s="472"/>
    </row>
    <row r="408557" spans="12:13" x14ac:dyDescent="0.25">
      <c r="L408557" s="472"/>
      <c r="M408557" s="472"/>
    </row>
    <row r="408629" spans="12:13" x14ac:dyDescent="0.25">
      <c r="L408629" s="472"/>
      <c r="M408629" s="472"/>
    </row>
    <row r="408630" spans="12:13" x14ac:dyDescent="0.25">
      <c r="L408630" s="472"/>
      <c r="M408630" s="472"/>
    </row>
    <row r="408631" spans="12:13" x14ac:dyDescent="0.25">
      <c r="L408631" s="472"/>
      <c r="M408631" s="472"/>
    </row>
    <row r="408703" spans="12:13" x14ac:dyDescent="0.25">
      <c r="L408703" s="472"/>
      <c r="M408703" s="472"/>
    </row>
    <row r="408704" spans="12:13" x14ac:dyDescent="0.25">
      <c r="L408704" s="472"/>
      <c r="M408704" s="472"/>
    </row>
    <row r="408705" spans="12:13" x14ac:dyDescent="0.25">
      <c r="L408705" s="472"/>
      <c r="M408705" s="472"/>
    </row>
    <row r="408777" spans="12:13" x14ac:dyDescent="0.25">
      <c r="L408777" s="472"/>
      <c r="M408777" s="472"/>
    </row>
    <row r="408778" spans="12:13" x14ac:dyDescent="0.25">
      <c r="L408778" s="472"/>
      <c r="M408778" s="472"/>
    </row>
    <row r="408779" spans="12:13" x14ac:dyDescent="0.25">
      <c r="L408779" s="472"/>
      <c r="M408779" s="472"/>
    </row>
    <row r="408851" spans="12:13" x14ac:dyDescent="0.25">
      <c r="L408851" s="472"/>
      <c r="M408851" s="472"/>
    </row>
    <row r="408852" spans="12:13" x14ac:dyDescent="0.25">
      <c r="L408852" s="472"/>
      <c r="M408852" s="472"/>
    </row>
    <row r="408853" spans="12:13" x14ac:dyDescent="0.25">
      <c r="L408853" s="472"/>
      <c r="M408853" s="472"/>
    </row>
    <row r="408925" spans="12:13" x14ac:dyDescent="0.25">
      <c r="L408925" s="472"/>
      <c r="M408925" s="472"/>
    </row>
    <row r="408926" spans="12:13" x14ac:dyDescent="0.25">
      <c r="L408926" s="472"/>
      <c r="M408926" s="472"/>
    </row>
    <row r="408927" spans="12:13" x14ac:dyDescent="0.25">
      <c r="L408927" s="472"/>
      <c r="M408927" s="472"/>
    </row>
    <row r="408999" spans="12:13" x14ac:dyDescent="0.25">
      <c r="L408999" s="472"/>
      <c r="M408999" s="472"/>
    </row>
    <row r="409000" spans="12:13" x14ac:dyDescent="0.25">
      <c r="L409000" s="472"/>
      <c r="M409000" s="472"/>
    </row>
    <row r="409001" spans="12:13" x14ac:dyDescent="0.25">
      <c r="L409001" s="472"/>
      <c r="M409001" s="472"/>
    </row>
    <row r="409073" spans="12:13" x14ac:dyDescent="0.25">
      <c r="L409073" s="472"/>
      <c r="M409073" s="472"/>
    </row>
    <row r="409074" spans="12:13" x14ac:dyDescent="0.25">
      <c r="L409074" s="472"/>
      <c r="M409074" s="472"/>
    </row>
    <row r="409075" spans="12:13" x14ac:dyDescent="0.25">
      <c r="L409075" s="472"/>
      <c r="M409075" s="472"/>
    </row>
    <row r="409147" spans="12:13" x14ac:dyDescent="0.25">
      <c r="L409147" s="472"/>
      <c r="M409147" s="472"/>
    </row>
    <row r="409148" spans="12:13" x14ac:dyDescent="0.25">
      <c r="L409148" s="472"/>
      <c r="M409148" s="472"/>
    </row>
    <row r="409149" spans="12:13" x14ac:dyDescent="0.25">
      <c r="L409149" s="472"/>
      <c r="M409149" s="472"/>
    </row>
    <row r="409221" spans="12:13" x14ac:dyDescent="0.25">
      <c r="L409221" s="472"/>
      <c r="M409221" s="472"/>
    </row>
    <row r="409222" spans="12:13" x14ac:dyDescent="0.25">
      <c r="L409222" s="472"/>
      <c r="M409222" s="472"/>
    </row>
    <row r="409223" spans="12:13" x14ac:dyDescent="0.25">
      <c r="L409223" s="472"/>
      <c r="M409223" s="472"/>
    </row>
    <row r="409295" spans="12:13" x14ac:dyDescent="0.25">
      <c r="L409295" s="472"/>
      <c r="M409295" s="472"/>
    </row>
    <row r="409296" spans="12:13" x14ac:dyDescent="0.25">
      <c r="L409296" s="472"/>
      <c r="M409296" s="472"/>
    </row>
    <row r="409297" spans="12:13" x14ac:dyDescent="0.25">
      <c r="L409297" s="472"/>
      <c r="M409297" s="472"/>
    </row>
    <row r="409369" spans="12:13" x14ac:dyDescent="0.25">
      <c r="L409369" s="472"/>
      <c r="M409369" s="472"/>
    </row>
    <row r="409370" spans="12:13" x14ac:dyDescent="0.25">
      <c r="L409370" s="472"/>
      <c r="M409370" s="472"/>
    </row>
    <row r="409371" spans="12:13" x14ac:dyDescent="0.25">
      <c r="L409371" s="472"/>
      <c r="M409371" s="472"/>
    </row>
    <row r="409443" spans="12:13" x14ac:dyDescent="0.25">
      <c r="L409443" s="472"/>
      <c r="M409443" s="472"/>
    </row>
    <row r="409444" spans="12:13" x14ac:dyDescent="0.25">
      <c r="L409444" s="472"/>
      <c r="M409444" s="472"/>
    </row>
    <row r="409445" spans="12:13" x14ac:dyDescent="0.25">
      <c r="L409445" s="472"/>
      <c r="M409445" s="472"/>
    </row>
    <row r="409517" spans="12:13" x14ac:dyDescent="0.25">
      <c r="L409517" s="472"/>
      <c r="M409517" s="472"/>
    </row>
    <row r="409518" spans="12:13" x14ac:dyDescent="0.25">
      <c r="L409518" s="472"/>
      <c r="M409518" s="472"/>
    </row>
    <row r="409519" spans="12:13" x14ac:dyDescent="0.25">
      <c r="L409519" s="472"/>
      <c r="M409519" s="472"/>
    </row>
    <row r="409591" spans="12:13" x14ac:dyDescent="0.25">
      <c r="L409591" s="472"/>
      <c r="M409591" s="472"/>
    </row>
    <row r="409592" spans="12:13" x14ac:dyDescent="0.25">
      <c r="L409592" s="472"/>
      <c r="M409592" s="472"/>
    </row>
    <row r="409593" spans="12:13" x14ac:dyDescent="0.25">
      <c r="L409593" s="472"/>
      <c r="M409593" s="472"/>
    </row>
    <row r="409665" spans="12:13" x14ac:dyDescent="0.25">
      <c r="L409665" s="472"/>
      <c r="M409665" s="472"/>
    </row>
    <row r="409666" spans="12:13" x14ac:dyDescent="0.25">
      <c r="L409666" s="472"/>
      <c r="M409666" s="472"/>
    </row>
    <row r="409667" spans="12:13" x14ac:dyDescent="0.25">
      <c r="L409667" s="472"/>
      <c r="M409667" s="472"/>
    </row>
    <row r="409739" spans="12:13" x14ac:dyDescent="0.25">
      <c r="L409739" s="472"/>
      <c r="M409739" s="472"/>
    </row>
    <row r="409740" spans="12:13" x14ac:dyDescent="0.25">
      <c r="L409740" s="472"/>
      <c r="M409740" s="472"/>
    </row>
    <row r="409741" spans="12:13" x14ac:dyDescent="0.25">
      <c r="L409741" s="472"/>
      <c r="M409741" s="472"/>
    </row>
    <row r="409813" spans="12:13" x14ac:dyDescent="0.25">
      <c r="L409813" s="472"/>
      <c r="M409813" s="472"/>
    </row>
    <row r="409814" spans="12:13" x14ac:dyDescent="0.25">
      <c r="L409814" s="472"/>
      <c r="M409814" s="472"/>
    </row>
    <row r="409815" spans="12:13" x14ac:dyDescent="0.25">
      <c r="L409815" s="472"/>
      <c r="M409815" s="472"/>
    </row>
    <row r="409887" spans="12:13" x14ac:dyDescent="0.25">
      <c r="L409887" s="472"/>
      <c r="M409887" s="472"/>
    </row>
    <row r="409888" spans="12:13" x14ac:dyDescent="0.25">
      <c r="L409888" s="472"/>
      <c r="M409888" s="472"/>
    </row>
    <row r="409889" spans="12:13" x14ac:dyDescent="0.25">
      <c r="L409889" s="472"/>
      <c r="M409889" s="472"/>
    </row>
    <row r="409961" spans="12:13" x14ac:dyDescent="0.25">
      <c r="L409961" s="472"/>
      <c r="M409961" s="472"/>
    </row>
    <row r="409962" spans="12:13" x14ac:dyDescent="0.25">
      <c r="L409962" s="472"/>
      <c r="M409962" s="472"/>
    </row>
    <row r="409963" spans="12:13" x14ac:dyDescent="0.25">
      <c r="L409963" s="472"/>
      <c r="M409963" s="472"/>
    </row>
    <row r="410035" spans="12:13" x14ac:dyDescent="0.25">
      <c r="L410035" s="472"/>
      <c r="M410035" s="472"/>
    </row>
    <row r="410036" spans="12:13" x14ac:dyDescent="0.25">
      <c r="L410036" s="472"/>
      <c r="M410036" s="472"/>
    </row>
    <row r="410037" spans="12:13" x14ac:dyDescent="0.25">
      <c r="L410037" s="472"/>
      <c r="M410037" s="472"/>
    </row>
    <row r="410109" spans="12:13" x14ac:dyDescent="0.25">
      <c r="L410109" s="472"/>
      <c r="M410109" s="472"/>
    </row>
    <row r="410110" spans="12:13" x14ac:dyDescent="0.25">
      <c r="L410110" s="472"/>
      <c r="M410110" s="472"/>
    </row>
    <row r="410111" spans="12:13" x14ac:dyDescent="0.25">
      <c r="L410111" s="472"/>
      <c r="M410111" s="472"/>
    </row>
    <row r="410183" spans="12:13" x14ac:dyDescent="0.25">
      <c r="L410183" s="472"/>
      <c r="M410183" s="472"/>
    </row>
    <row r="410184" spans="12:13" x14ac:dyDescent="0.25">
      <c r="L410184" s="472"/>
      <c r="M410184" s="472"/>
    </row>
    <row r="410185" spans="12:13" x14ac:dyDescent="0.25">
      <c r="L410185" s="472"/>
      <c r="M410185" s="472"/>
    </row>
    <row r="410257" spans="12:13" x14ac:dyDescent="0.25">
      <c r="L410257" s="472"/>
      <c r="M410257" s="472"/>
    </row>
    <row r="410258" spans="12:13" x14ac:dyDescent="0.25">
      <c r="L410258" s="472"/>
      <c r="M410258" s="472"/>
    </row>
    <row r="410259" spans="12:13" x14ac:dyDescent="0.25">
      <c r="L410259" s="472"/>
      <c r="M410259" s="472"/>
    </row>
    <row r="410331" spans="12:13" x14ac:dyDescent="0.25">
      <c r="L410331" s="472"/>
      <c r="M410331" s="472"/>
    </row>
    <row r="410332" spans="12:13" x14ac:dyDescent="0.25">
      <c r="L410332" s="472"/>
      <c r="M410332" s="472"/>
    </row>
    <row r="410333" spans="12:13" x14ac:dyDescent="0.25">
      <c r="L410333" s="472"/>
      <c r="M410333" s="472"/>
    </row>
    <row r="410405" spans="12:13" x14ac:dyDescent="0.25">
      <c r="L410405" s="472"/>
      <c r="M410405" s="472"/>
    </row>
    <row r="410406" spans="12:13" x14ac:dyDescent="0.25">
      <c r="L410406" s="472"/>
      <c r="M410406" s="472"/>
    </row>
    <row r="410407" spans="12:13" x14ac:dyDescent="0.25">
      <c r="L410407" s="472"/>
      <c r="M410407" s="472"/>
    </row>
    <row r="410479" spans="12:13" x14ac:dyDescent="0.25">
      <c r="L410479" s="472"/>
      <c r="M410479" s="472"/>
    </row>
    <row r="410480" spans="12:13" x14ac:dyDescent="0.25">
      <c r="L410480" s="472"/>
      <c r="M410480" s="472"/>
    </row>
    <row r="410481" spans="12:13" x14ac:dyDescent="0.25">
      <c r="L410481" s="472"/>
      <c r="M410481" s="472"/>
    </row>
    <row r="410553" spans="12:13" x14ac:dyDescent="0.25">
      <c r="L410553" s="472"/>
      <c r="M410553" s="472"/>
    </row>
    <row r="410554" spans="12:13" x14ac:dyDescent="0.25">
      <c r="L410554" s="472"/>
      <c r="M410554" s="472"/>
    </row>
    <row r="410555" spans="12:13" x14ac:dyDescent="0.25">
      <c r="L410555" s="472"/>
      <c r="M410555" s="472"/>
    </row>
    <row r="410627" spans="12:13" x14ac:dyDescent="0.25">
      <c r="L410627" s="472"/>
      <c r="M410627" s="472"/>
    </row>
    <row r="410628" spans="12:13" x14ac:dyDescent="0.25">
      <c r="L410628" s="472"/>
      <c r="M410628" s="472"/>
    </row>
    <row r="410629" spans="12:13" x14ac:dyDescent="0.25">
      <c r="L410629" s="472"/>
      <c r="M410629" s="472"/>
    </row>
    <row r="410701" spans="12:13" x14ac:dyDescent="0.25">
      <c r="L410701" s="472"/>
      <c r="M410701" s="472"/>
    </row>
    <row r="410702" spans="12:13" x14ac:dyDescent="0.25">
      <c r="L410702" s="472"/>
      <c r="M410702" s="472"/>
    </row>
    <row r="410703" spans="12:13" x14ac:dyDescent="0.25">
      <c r="L410703" s="472"/>
      <c r="M410703" s="472"/>
    </row>
    <row r="410775" spans="12:13" x14ac:dyDescent="0.25">
      <c r="L410775" s="472"/>
      <c r="M410775" s="472"/>
    </row>
    <row r="410776" spans="12:13" x14ac:dyDescent="0.25">
      <c r="L410776" s="472"/>
      <c r="M410776" s="472"/>
    </row>
    <row r="410777" spans="12:13" x14ac:dyDescent="0.25">
      <c r="L410777" s="472"/>
      <c r="M410777" s="472"/>
    </row>
    <row r="410849" spans="12:13" x14ac:dyDescent="0.25">
      <c r="L410849" s="472"/>
      <c r="M410849" s="472"/>
    </row>
    <row r="410850" spans="12:13" x14ac:dyDescent="0.25">
      <c r="L410850" s="472"/>
      <c r="M410850" s="472"/>
    </row>
    <row r="410851" spans="12:13" x14ac:dyDescent="0.25">
      <c r="L410851" s="472"/>
      <c r="M410851" s="472"/>
    </row>
    <row r="410923" spans="12:13" x14ac:dyDescent="0.25">
      <c r="L410923" s="472"/>
      <c r="M410923" s="472"/>
    </row>
    <row r="410924" spans="12:13" x14ac:dyDescent="0.25">
      <c r="L410924" s="472"/>
      <c r="M410924" s="472"/>
    </row>
    <row r="410925" spans="12:13" x14ac:dyDescent="0.25">
      <c r="L410925" s="472"/>
      <c r="M410925" s="472"/>
    </row>
    <row r="410997" spans="12:13" x14ac:dyDescent="0.25">
      <c r="L410997" s="472"/>
      <c r="M410997" s="472"/>
    </row>
    <row r="410998" spans="12:13" x14ac:dyDescent="0.25">
      <c r="L410998" s="472"/>
      <c r="M410998" s="472"/>
    </row>
    <row r="410999" spans="12:13" x14ac:dyDescent="0.25">
      <c r="L410999" s="472"/>
      <c r="M410999" s="472"/>
    </row>
    <row r="411071" spans="12:13" x14ac:dyDescent="0.25">
      <c r="L411071" s="472"/>
      <c r="M411071" s="472"/>
    </row>
    <row r="411072" spans="12:13" x14ac:dyDescent="0.25">
      <c r="L411072" s="472"/>
      <c r="M411072" s="472"/>
    </row>
    <row r="411073" spans="12:13" x14ac:dyDescent="0.25">
      <c r="L411073" s="472"/>
      <c r="M411073" s="472"/>
    </row>
    <row r="411145" spans="12:13" x14ac:dyDescent="0.25">
      <c r="L411145" s="472"/>
      <c r="M411145" s="472"/>
    </row>
    <row r="411146" spans="12:13" x14ac:dyDescent="0.25">
      <c r="L411146" s="472"/>
      <c r="M411146" s="472"/>
    </row>
    <row r="411147" spans="12:13" x14ac:dyDescent="0.25">
      <c r="L411147" s="472"/>
      <c r="M411147" s="472"/>
    </row>
    <row r="411219" spans="12:13" x14ac:dyDescent="0.25">
      <c r="L411219" s="472"/>
      <c r="M411219" s="472"/>
    </row>
    <row r="411220" spans="12:13" x14ac:dyDescent="0.25">
      <c r="L411220" s="472"/>
      <c r="M411220" s="472"/>
    </row>
    <row r="411221" spans="12:13" x14ac:dyDescent="0.25">
      <c r="L411221" s="472"/>
      <c r="M411221" s="472"/>
    </row>
    <row r="411293" spans="12:13" x14ac:dyDescent="0.25">
      <c r="L411293" s="472"/>
      <c r="M411293" s="472"/>
    </row>
    <row r="411294" spans="12:13" x14ac:dyDescent="0.25">
      <c r="L411294" s="472"/>
      <c r="M411294" s="472"/>
    </row>
    <row r="411295" spans="12:13" x14ac:dyDescent="0.25">
      <c r="L411295" s="472"/>
      <c r="M411295" s="472"/>
    </row>
    <row r="411367" spans="12:13" x14ac:dyDescent="0.25">
      <c r="L411367" s="472"/>
      <c r="M411367" s="472"/>
    </row>
    <row r="411368" spans="12:13" x14ac:dyDescent="0.25">
      <c r="L411368" s="472"/>
      <c r="M411368" s="472"/>
    </row>
    <row r="411369" spans="12:13" x14ac:dyDescent="0.25">
      <c r="L411369" s="472"/>
      <c r="M411369" s="472"/>
    </row>
    <row r="411441" spans="12:13" x14ac:dyDescent="0.25">
      <c r="L411441" s="472"/>
      <c r="M411441" s="472"/>
    </row>
    <row r="411442" spans="12:13" x14ac:dyDescent="0.25">
      <c r="L411442" s="472"/>
      <c r="M411442" s="472"/>
    </row>
    <row r="411443" spans="12:13" x14ac:dyDescent="0.25">
      <c r="L411443" s="472"/>
      <c r="M411443" s="472"/>
    </row>
    <row r="411515" spans="12:13" x14ac:dyDescent="0.25">
      <c r="L411515" s="472"/>
      <c r="M411515" s="472"/>
    </row>
    <row r="411516" spans="12:13" x14ac:dyDescent="0.25">
      <c r="L411516" s="472"/>
      <c r="M411516" s="472"/>
    </row>
    <row r="411517" spans="12:13" x14ac:dyDescent="0.25">
      <c r="L411517" s="472"/>
      <c r="M411517" s="472"/>
    </row>
    <row r="411589" spans="12:13" x14ac:dyDescent="0.25">
      <c r="L411589" s="472"/>
      <c r="M411589" s="472"/>
    </row>
    <row r="411590" spans="12:13" x14ac:dyDescent="0.25">
      <c r="L411590" s="472"/>
      <c r="M411590" s="472"/>
    </row>
    <row r="411591" spans="12:13" x14ac:dyDescent="0.25">
      <c r="L411591" s="472"/>
      <c r="M411591" s="472"/>
    </row>
    <row r="411663" spans="12:13" x14ac:dyDescent="0.25">
      <c r="L411663" s="472"/>
      <c r="M411663" s="472"/>
    </row>
    <row r="411664" spans="12:13" x14ac:dyDescent="0.25">
      <c r="L411664" s="472"/>
      <c r="M411664" s="472"/>
    </row>
    <row r="411665" spans="12:13" x14ac:dyDescent="0.25">
      <c r="L411665" s="472"/>
      <c r="M411665" s="472"/>
    </row>
    <row r="411737" spans="12:13" x14ac:dyDescent="0.25">
      <c r="L411737" s="472"/>
      <c r="M411737" s="472"/>
    </row>
    <row r="411738" spans="12:13" x14ac:dyDescent="0.25">
      <c r="L411738" s="472"/>
      <c r="M411738" s="472"/>
    </row>
    <row r="411739" spans="12:13" x14ac:dyDescent="0.25">
      <c r="L411739" s="472"/>
      <c r="M411739" s="472"/>
    </row>
    <row r="411811" spans="12:13" x14ac:dyDescent="0.25">
      <c r="L411811" s="472"/>
      <c r="M411811" s="472"/>
    </row>
    <row r="411812" spans="12:13" x14ac:dyDescent="0.25">
      <c r="L411812" s="472"/>
      <c r="M411812" s="472"/>
    </row>
    <row r="411813" spans="12:13" x14ac:dyDescent="0.25">
      <c r="L411813" s="472"/>
      <c r="M411813" s="472"/>
    </row>
    <row r="411885" spans="12:13" x14ac:dyDescent="0.25">
      <c r="L411885" s="472"/>
      <c r="M411885" s="472"/>
    </row>
    <row r="411886" spans="12:13" x14ac:dyDescent="0.25">
      <c r="L411886" s="472"/>
      <c r="M411886" s="472"/>
    </row>
    <row r="411887" spans="12:13" x14ac:dyDescent="0.25">
      <c r="L411887" s="472"/>
      <c r="M411887" s="472"/>
    </row>
    <row r="411959" spans="12:13" x14ac:dyDescent="0.25">
      <c r="L411959" s="472"/>
      <c r="M411959" s="472"/>
    </row>
    <row r="411960" spans="12:13" x14ac:dyDescent="0.25">
      <c r="L411960" s="472"/>
      <c r="M411960" s="472"/>
    </row>
    <row r="411961" spans="12:13" x14ac:dyDescent="0.25">
      <c r="L411961" s="472"/>
      <c r="M411961" s="472"/>
    </row>
    <row r="412033" spans="12:13" x14ac:dyDescent="0.25">
      <c r="L412033" s="472"/>
      <c r="M412033" s="472"/>
    </row>
    <row r="412034" spans="12:13" x14ac:dyDescent="0.25">
      <c r="L412034" s="472"/>
      <c r="M412034" s="472"/>
    </row>
    <row r="412035" spans="12:13" x14ac:dyDescent="0.25">
      <c r="L412035" s="472"/>
      <c r="M412035" s="472"/>
    </row>
    <row r="412107" spans="12:13" x14ac:dyDescent="0.25">
      <c r="L412107" s="472"/>
      <c r="M412107" s="472"/>
    </row>
    <row r="412108" spans="12:13" x14ac:dyDescent="0.25">
      <c r="L412108" s="472"/>
      <c r="M412108" s="472"/>
    </row>
    <row r="412109" spans="12:13" x14ac:dyDescent="0.25">
      <c r="L412109" s="472"/>
      <c r="M412109" s="472"/>
    </row>
    <row r="412181" spans="12:13" x14ac:dyDescent="0.25">
      <c r="L412181" s="472"/>
      <c r="M412181" s="472"/>
    </row>
    <row r="412182" spans="12:13" x14ac:dyDescent="0.25">
      <c r="L412182" s="472"/>
      <c r="M412182" s="472"/>
    </row>
    <row r="412183" spans="12:13" x14ac:dyDescent="0.25">
      <c r="L412183" s="472"/>
      <c r="M412183" s="472"/>
    </row>
    <row r="412255" spans="12:13" x14ac:dyDescent="0.25">
      <c r="L412255" s="472"/>
      <c r="M412255" s="472"/>
    </row>
    <row r="412256" spans="12:13" x14ac:dyDescent="0.25">
      <c r="L412256" s="472"/>
      <c r="M412256" s="472"/>
    </row>
    <row r="412257" spans="12:13" x14ac:dyDescent="0.25">
      <c r="L412257" s="472"/>
      <c r="M412257" s="472"/>
    </row>
    <row r="412329" spans="12:13" x14ac:dyDescent="0.25">
      <c r="L412329" s="472"/>
      <c r="M412329" s="472"/>
    </row>
    <row r="412330" spans="12:13" x14ac:dyDescent="0.25">
      <c r="L412330" s="472"/>
      <c r="M412330" s="472"/>
    </row>
    <row r="412331" spans="12:13" x14ac:dyDescent="0.25">
      <c r="L412331" s="472"/>
      <c r="M412331" s="472"/>
    </row>
    <row r="412403" spans="12:13" x14ac:dyDescent="0.25">
      <c r="L412403" s="472"/>
      <c r="M412403" s="472"/>
    </row>
    <row r="412404" spans="12:13" x14ac:dyDescent="0.25">
      <c r="L412404" s="472"/>
      <c r="M412404" s="472"/>
    </row>
    <row r="412405" spans="12:13" x14ac:dyDescent="0.25">
      <c r="L412405" s="472"/>
      <c r="M412405" s="472"/>
    </row>
    <row r="412477" spans="12:13" x14ac:dyDescent="0.25">
      <c r="L412477" s="472"/>
      <c r="M412477" s="472"/>
    </row>
    <row r="412478" spans="12:13" x14ac:dyDescent="0.25">
      <c r="L412478" s="472"/>
      <c r="M412478" s="472"/>
    </row>
    <row r="412479" spans="12:13" x14ac:dyDescent="0.25">
      <c r="L412479" s="472"/>
      <c r="M412479" s="472"/>
    </row>
    <row r="412551" spans="12:13" x14ac:dyDescent="0.25">
      <c r="L412551" s="472"/>
      <c r="M412551" s="472"/>
    </row>
    <row r="412552" spans="12:13" x14ac:dyDescent="0.25">
      <c r="L412552" s="472"/>
      <c r="M412552" s="472"/>
    </row>
    <row r="412553" spans="12:13" x14ac:dyDescent="0.25">
      <c r="L412553" s="472"/>
      <c r="M412553" s="472"/>
    </row>
    <row r="412625" spans="12:13" x14ac:dyDescent="0.25">
      <c r="L412625" s="472"/>
      <c r="M412625" s="472"/>
    </row>
    <row r="412626" spans="12:13" x14ac:dyDescent="0.25">
      <c r="L412626" s="472"/>
      <c r="M412626" s="472"/>
    </row>
    <row r="412627" spans="12:13" x14ac:dyDescent="0.25">
      <c r="L412627" s="472"/>
      <c r="M412627" s="472"/>
    </row>
    <row r="412699" spans="12:13" x14ac:dyDescent="0.25">
      <c r="L412699" s="472"/>
      <c r="M412699" s="472"/>
    </row>
    <row r="412700" spans="12:13" x14ac:dyDescent="0.25">
      <c r="L412700" s="472"/>
      <c r="M412700" s="472"/>
    </row>
    <row r="412701" spans="12:13" x14ac:dyDescent="0.25">
      <c r="L412701" s="472"/>
      <c r="M412701" s="472"/>
    </row>
    <row r="412773" spans="12:13" x14ac:dyDescent="0.25">
      <c r="L412773" s="472"/>
      <c r="M412773" s="472"/>
    </row>
    <row r="412774" spans="12:13" x14ac:dyDescent="0.25">
      <c r="L412774" s="472"/>
      <c r="M412774" s="472"/>
    </row>
    <row r="412775" spans="12:13" x14ac:dyDescent="0.25">
      <c r="L412775" s="472"/>
      <c r="M412775" s="472"/>
    </row>
    <row r="412847" spans="12:13" x14ac:dyDescent="0.25">
      <c r="L412847" s="472"/>
      <c r="M412847" s="472"/>
    </row>
    <row r="412848" spans="12:13" x14ac:dyDescent="0.25">
      <c r="L412848" s="472"/>
      <c r="M412848" s="472"/>
    </row>
    <row r="412849" spans="12:13" x14ac:dyDescent="0.25">
      <c r="L412849" s="472"/>
      <c r="M412849" s="472"/>
    </row>
    <row r="412921" spans="12:13" x14ac:dyDescent="0.25">
      <c r="L412921" s="472"/>
      <c r="M412921" s="472"/>
    </row>
    <row r="412922" spans="12:13" x14ac:dyDescent="0.25">
      <c r="L412922" s="472"/>
      <c r="M412922" s="472"/>
    </row>
    <row r="412923" spans="12:13" x14ac:dyDescent="0.25">
      <c r="L412923" s="472"/>
      <c r="M412923" s="472"/>
    </row>
    <row r="412995" spans="12:13" x14ac:dyDescent="0.25">
      <c r="L412995" s="472"/>
      <c r="M412995" s="472"/>
    </row>
    <row r="412996" spans="12:13" x14ac:dyDescent="0.25">
      <c r="L412996" s="472"/>
      <c r="M412996" s="472"/>
    </row>
    <row r="412997" spans="12:13" x14ac:dyDescent="0.25">
      <c r="L412997" s="472"/>
      <c r="M412997" s="472"/>
    </row>
    <row r="413069" spans="12:13" x14ac:dyDescent="0.25">
      <c r="L413069" s="472"/>
      <c r="M413069" s="472"/>
    </row>
    <row r="413070" spans="12:13" x14ac:dyDescent="0.25">
      <c r="L413070" s="472"/>
      <c r="M413070" s="472"/>
    </row>
    <row r="413071" spans="12:13" x14ac:dyDescent="0.25">
      <c r="L413071" s="472"/>
      <c r="M413071" s="472"/>
    </row>
    <row r="413143" spans="12:13" x14ac:dyDescent="0.25">
      <c r="L413143" s="472"/>
      <c r="M413143" s="472"/>
    </row>
    <row r="413144" spans="12:13" x14ac:dyDescent="0.25">
      <c r="L413144" s="472"/>
      <c r="M413144" s="472"/>
    </row>
    <row r="413145" spans="12:13" x14ac:dyDescent="0.25">
      <c r="L413145" s="472"/>
      <c r="M413145" s="472"/>
    </row>
    <row r="413217" spans="12:13" x14ac:dyDescent="0.25">
      <c r="L413217" s="472"/>
      <c r="M413217" s="472"/>
    </row>
    <row r="413218" spans="12:13" x14ac:dyDescent="0.25">
      <c r="L413218" s="472"/>
      <c r="M413218" s="472"/>
    </row>
    <row r="413219" spans="12:13" x14ac:dyDescent="0.25">
      <c r="L413219" s="472"/>
      <c r="M413219" s="472"/>
    </row>
    <row r="413291" spans="12:13" x14ac:dyDescent="0.25">
      <c r="L413291" s="472"/>
      <c r="M413291" s="472"/>
    </row>
    <row r="413292" spans="12:13" x14ac:dyDescent="0.25">
      <c r="L413292" s="472"/>
      <c r="M413292" s="472"/>
    </row>
    <row r="413293" spans="12:13" x14ac:dyDescent="0.25">
      <c r="L413293" s="472"/>
      <c r="M413293" s="472"/>
    </row>
    <row r="413365" spans="12:13" x14ac:dyDescent="0.25">
      <c r="L413365" s="472"/>
      <c r="M413365" s="472"/>
    </row>
    <row r="413366" spans="12:13" x14ac:dyDescent="0.25">
      <c r="L413366" s="472"/>
      <c r="M413366" s="472"/>
    </row>
    <row r="413367" spans="12:13" x14ac:dyDescent="0.25">
      <c r="L413367" s="472"/>
      <c r="M413367" s="472"/>
    </row>
    <row r="413439" spans="12:13" x14ac:dyDescent="0.25">
      <c r="L413439" s="472"/>
      <c r="M413439" s="472"/>
    </row>
    <row r="413440" spans="12:13" x14ac:dyDescent="0.25">
      <c r="L413440" s="472"/>
      <c r="M413440" s="472"/>
    </row>
    <row r="413441" spans="12:13" x14ac:dyDescent="0.25">
      <c r="L413441" s="472"/>
      <c r="M413441" s="472"/>
    </row>
    <row r="413513" spans="12:13" x14ac:dyDescent="0.25">
      <c r="L413513" s="472"/>
      <c r="M413513" s="472"/>
    </row>
    <row r="413514" spans="12:13" x14ac:dyDescent="0.25">
      <c r="L413514" s="472"/>
      <c r="M413514" s="472"/>
    </row>
    <row r="413515" spans="12:13" x14ac:dyDescent="0.25">
      <c r="L413515" s="472"/>
      <c r="M413515" s="472"/>
    </row>
    <row r="413587" spans="12:13" x14ac:dyDescent="0.25">
      <c r="L413587" s="472"/>
      <c r="M413587" s="472"/>
    </row>
    <row r="413588" spans="12:13" x14ac:dyDescent="0.25">
      <c r="L413588" s="472"/>
      <c r="M413588" s="472"/>
    </row>
    <row r="413589" spans="12:13" x14ac:dyDescent="0.25">
      <c r="L413589" s="472"/>
      <c r="M413589" s="472"/>
    </row>
    <row r="413661" spans="12:13" x14ac:dyDescent="0.25">
      <c r="L413661" s="472"/>
      <c r="M413661" s="472"/>
    </row>
    <row r="413662" spans="12:13" x14ac:dyDescent="0.25">
      <c r="L413662" s="472"/>
      <c r="M413662" s="472"/>
    </row>
    <row r="413663" spans="12:13" x14ac:dyDescent="0.25">
      <c r="L413663" s="472"/>
      <c r="M413663" s="472"/>
    </row>
    <row r="413735" spans="12:13" x14ac:dyDescent="0.25">
      <c r="L413735" s="472"/>
      <c r="M413735" s="472"/>
    </row>
    <row r="413736" spans="12:13" x14ac:dyDescent="0.25">
      <c r="L413736" s="472"/>
      <c r="M413736" s="472"/>
    </row>
    <row r="413737" spans="12:13" x14ac:dyDescent="0.25">
      <c r="L413737" s="472"/>
      <c r="M413737" s="472"/>
    </row>
    <row r="413809" spans="12:13" x14ac:dyDescent="0.25">
      <c r="L413809" s="472"/>
      <c r="M413809" s="472"/>
    </row>
    <row r="413810" spans="12:13" x14ac:dyDescent="0.25">
      <c r="L413810" s="472"/>
      <c r="M413810" s="472"/>
    </row>
    <row r="413811" spans="12:13" x14ac:dyDescent="0.25">
      <c r="L413811" s="472"/>
      <c r="M413811" s="472"/>
    </row>
    <row r="413883" spans="12:13" x14ac:dyDescent="0.25">
      <c r="L413883" s="472"/>
      <c r="M413883" s="472"/>
    </row>
    <row r="413884" spans="12:13" x14ac:dyDescent="0.25">
      <c r="L413884" s="472"/>
      <c r="M413884" s="472"/>
    </row>
    <row r="413885" spans="12:13" x14ac:dyDescent="0.25">
      <c r="L413885" s="472"/>
      <c r="M413885" s="472"/>
    </row>
    <row r="413957" spans="12:13" x14ac:dyDescent="0.25">
      <c r="L413957" s="472"/>
      <c r="M413957" s="472"/>
    </row>
    <row r="413958" spans="12:13" x14ac:dyDescent="0.25">
      <c r="L413958" s="472"/>
      <c r="M413958" s="472"/>
    </row>
    <row r="413959" spans="12:13" x14ac:dyDescent="0.25">
      <c r="L413959" s="472"/>
      <c r="M413959" s="472"/>
    </row>
    <row r="414031" spans="12:13" x14ac:dyDescent="0.25">
      <c r="L414031" s="472"/>
      <c r="M414031" s="472"/>
    </row>
    <row r="414032" spans="12:13" x14ac:dyDescent="0.25">
      <c r="L414032" s="472"/>
      <c r="M414032" s="472"/>
    </row>
    <row r="414033" spans="12:13" x14ac:dyDescent="0.25">
      <c r="L414033" s="472"/>
      <c r="M414033" s="472"/>
    </row>
    <row r="414105" spans="12:13" x14ac:dyDescent="0.25">
      <c r="L414105" s="472"/>
      <c r="M414105" s="472"/>
    </row>
    <row r="414106" spans="12:13" x14ac:dyDescent="0.25">
      <c r="L414106" s="472"/>
      <c r="M414106" s="472"/>
    </row>
    <row r="414107" spans="12:13" x14ac:dyDescent="0.25">
      <c r="L414107" s="472"/>
      <c r="M414107" s="472"/>
    </row>
    <row r="414179" spans="12:13" x14ac:dyDescent="0.25">
      <c r="L414179" s="472"/>
      <c r="M414179" s="472"/>
    </row>
    <row r="414180" spans="12:13" x14ac:dyDescent="0.25">
      <c r="L414180" s="472"/>
      <c r="M414180" s="472"/>
    </row>
    <row r="414181" spans="12:13" x14ac:dyDescent="0.25">
      <c r="L414181" s="472"/>
      <c r="M414181" s="472"/>
    </row>
    <row r="414253" spans="12:13" x14ac:dyDescent="0.25">
      <c r="L414253" s="472"/>
      <c r="M414253" s="472"/>
    </row>
    <row r="414254" spans="12:13" x14ac:dyDescent="0.25">
      <c r="L414254" s="472"/>
      <c r="M414254" s="472"/>
    </row>
    <row r="414255" spans="12:13" x14ac:dyDescent="0.25">
      <c r="L414255" s="472"/>
      <c r="M414255" s="472"/>
    </row>
    <row r="414327" spans="12:13" x14ac:dyDescent="0.25">
      <c r="L414327" s="472"/>
      <c r="M414327" s="472"/>
    </row>
    <row r="414328" spans="12:13" x14ac:dyDescent="0.25">
      <c r="L414328" s="472"/>
      <c r="M414328" s="472"/>
    </row>
    <row r="414329" spans="12:13" x14ac:dyDescent="0.25">
      <c r="L414329" s="472"/>
      <c r="M414329" s="472"/>
    </row>
    <row r="414401" spans="12:13" x14ac:dyDescent="0.25">
      <c r="L414401" s="472"/>
      <c r="M414401" s="472"/>
    </row>
    <row r="414402" spans="12:13" x14ac:dyDescent="0.25">
      <c r="L414402" s="472"/>
      <c r="M414402" s="472"/>
    </row>
    <row r="414403" spans="12:13" x14ac:dyDescent="0.25">
      <c r="L414403" s="472"/>
      <c r="M414403" s="472"/>
    </row>
    <row r="414475" spans="12:13" x14ac:dyDescent="0.25">
      <c r="L414475" s="472"/>
      <c r="M414475" s="472"/>
    </row>
    <row r="414476" spans="12:13" x14ac:dyDescent="0.25">
      <c r="L414476" s="472"/>
      <c r="M414476" s="472"/>
    </row>
    <row r="414477" spans="12:13" x14ac:dyDescent="0.25">
      <c r="L414477" s="472"/>
      <c r="M414477" s="472"/>
    </row>
    <row r="414549" spans="12:13" x14ac:dyDescent="0.25">
      <c r="L414549" s="472"/>
      <c r="M414549" s="472"/>
    </row>
    <row r="414550" spans="12:13" x14ac:dyDescent="0.25">
      <c r="L414550" s="472"/>
      <c r="M414550" s="472"/>
    </row>
    <row r="414551" spans="12:13" x14ac:dyDescent="0.25">
      <c r="L414551" s="472"/>
      <c r="M414551" s="472"/>
    </row>
    <row r="414623" spans="12:13" x14ac:dyDescent="0.25">
      <c r="L414623" s="472"/>
      <c r="M414623" s="472"/>
    </row>
    <row r="414624" spans="12:13" x14ac:dyDescent="0.25">
      <c r="L414624" s="472"/>
      <c r="M414624" s="472"/>
    </row>
    <row r="414625" spans="12:13" x14ac:dyDescent="0.25">
      <c r="L414625" s="472"/>
      <c r="M414625" s="472"/>
    </row>
    <row r="414697" spans="12:13" x14ac:dyDescent="0.25">
      <c r="L414697" s="472"/>
      <c r="M414697" s="472"/>
    </row>
    <row r="414698" spans="12:13" x14ac:dyDescent="0.25">
      <c r="L414698" s="472"/>
      <c r="M414698" s="472"/>
    </row>
    <row r="414699" spans="12:13" x14ac:dyDescent="0.25">
      <c r="L414699" s="472"/>
      <c r="M414699" s="472"/>
    </row>
    <row r="414771" spans="12:13" x14ac:dyDescent="0.25">
      <c r="L414771" s="472"/>
      <c r="M414771" s="472"/>
    </row>
    <row r="414772" spans="12:13" x14ac:dyDescent="0.25">
      <c r="L414772" s="472"/>
      <c r="M414772" s="472"/>
    </row>
    <row r="414773" spans="12:13" x14ac:dyDescent="0.25">
      <c r="L414773" s="472"/>
      <c r="M414773" s="472"/>
    </row>
    <row r="414845" spans="12:13" x14ac:dyDescent="0.25">
      <c r="L414845" s="472"/>
      <c r="M414845" s="472"/>
    </row>
    <row r="414846" spans="12:13" x14ac:dyDescent="0.25">
      <c r="L414846" s="472"/>
      <c r="M414846" s="472"/>
    </row>
    <row r="414847" spans="12:13" x14ac:dyDescent="0.25">
      <c r="L414847" s="472"/>
      <c r="M414847" s="472"/>
    </row>
    <row r="414919" spans="12:13" x14ac:dyDescent="0.25">
      <c r="L414919" s="472"/>
      <c r="M414919" s="472"/>
    </row>
    <row r="414920" spans="12:13" x14ac:dyDescent="0.25">
      <c r="L414920" s="472"/>
      <c r="M414920" s="472"/>
    </row>
    <row r="414921" spans="12:13" x14ac:dyDescent="0.25">
      <c r="L414921" s="472"/>
      <c r="M414921" s="472"/>
    </row>
    <row r="414993" spans="12:13" x14ac:dyDescent="0.25">
      <c r="L414993" s="472"/>
      <c r="M414993" s="472"/>
    </row>
    <row r="414994" spans="12:13" x14ac:dyDescent="0.25">
      <c r="L414994" s="472"/>
      <c r="M414994" s="472"/>
    </row>
    <row r="414995" spans="12:13" x14ac:dyDescent="0.25">
      <c r="L414995" s="472"/>
      <c r="M414995" s="472"/>
    </row>
    <row r="415067" spans="12:13" x14ac:dyDescent="0.25">
      <c r="L415067" s="472"/>
      <c r="M415067" s="472"/>
    </row>
    <row r="415068" spans="12:13" x14ac:dyDescent="0.25">
      <c r="L415068" s="472"/>
      <c r="M415068" s="472"/>
    </row>
    <row r="415069" spans="12:13" x14ac:dyDescent="0.25">
      <c r="L415069" s="472"/>
      <c r="M415069" s="472"/>
    </row>
    <row r="415141" spans="12:13" x14ac:dyDescent="0.25">
      <c r="L415141" s="472"/>
      <c r="M415141" s="472"/>
    </row>
    <row r="415142" spans="12:13" x14ac:dyDescent="0.25">
      <c r="L415142" s="472"/>
      <c r="M415142" s="472"/>
    </row>
    <row r="415143" spans="12:13" x14ac:dyDescent="0.25">
      <c r="L415143" s="472"/>
      <c r="M415143" s="472"/>
    </row>
    <row r="415215" spans="12:13" x14ac:dyDescent="0.25">
      <c r="L415215" s="472"/>
      <c r="M415215" s="472"/>
    </row>
    <row r="415216" spans="12:13" x14ac:dyDescent="0.25">
      <c r="L415216" s="472"/>
      <c r="M415216" s="472"/>
    </row>
    <row r="415217" spans="12:13" x14ac:dyDescent="0.25">
      <c r="L415217" s="472"/>
      <c r="M415217" s="472"/>
    </row>
    <row r="415289" spans="12:13" x14ac:dyDescent="0.25">
      <c r="L415289" s="472"/>
      <c r="M415289" s="472"/>
    </row>
    <row r="415290" spans="12:13" x14ac:dyDescent="0.25">
      <c r="L415290" s="472"/>
      <c r="M415290" s="472"/>
    </row>
    <row r="415291" spans="12:13" x14ac:dyDescent="0.25">
      <c r="L415291" s="472"/>
      <c r="M415291" s="472"/>
    </row>
    <row r="415363" spans="12:13" x14ac:dyDescent="0.25">
      <c r="L415363" s="472"/>
      <c r="M415363" s="472"/>
    </row>
    <row r="415364" spans="12:13" x14ac:dyDescent="0.25">
      <c r="L415364" s="472"/>
      <c r="M415364" s="472"/>
    </row>
    <row r="415365" spans="12:13" x14ac:dyDescent="0.25">
      <c r="L415365" s="472"/>
      <c r="M415365" s="472"/>
    </row>
    <row r="415437" spans="12:13" x14ac:dyDescent="0.25">
      <c r="L415437" s="472"/>
      <c r="M415437" s="472"/>
    </row>
    <row r="415438" spans="12:13" x14ac:dyDescent="0.25">
      <c r="L415438" s="472"/>
      <c r="M415438" s="472"/>
    </row>
    <row r="415439" spans="12:13" x14ac:dyDescent="0.25">
      <c r="L415439" s="472"/>
      <c r="M415439" s="472"/>
    </row>
    <row r="415511" spans="12:13" x14ac:dyDescent="0.25">
      <c r="L415511" s="472"/>
      <c r="M415511" s="472"/>
    </row>
    <row r="415512" spans="12:13" x14ac:dyDescent="0.25">
      <c r="L415512" s="472"/>
      <c r="M415512" s="472"/>
    </row>
    <row r="415513" spans="12:13" x14ac:dyDescent="0.25">
      <c r="L415513" s="472"/>
      <c r="M415513" s="472"/>
    </row>
    <row r="415585" spans="12:13" x14ac:dyDescent="0.25">
      <c r="L415585" s="472"/>
      <c r="M415585" s="472"/>
    </row>
    <row r="415586" spans="12:13" x14ac:dyDescent="0.25">
      <c r="L415586" s="472"/>
      <c r="M415586" s="472"/>
    </row>
    <row r="415587" spans="12:13" x14ac:dyDescent="0.25">
      <c r="L415587" s="472"/>
      <c r="M415587" s="472"/>
    </row>
    <row r="415659" spans="12:13" x14ac:dyDescent="0.25">
      <c r="L415659" s="472"/>
      <c r="M415659" s="472"/>
    </row>
    <row r="415660" spans="12:13" x14ac:dyDescent="0.25">
      <c r="L415660" s="472"/>
      <c r="M415660" s="472"/>
    </row>
    <row r="415661" spans="12:13" x14ac:dyDescent="0.25">
      <c r="L415661" s="472"/>
      <c r="M415661" s="472"/>
    </row>
    <row r="415733" spans="12:13" x14ac:dyDescent="0.25">
      <c r="L415733" s="472"/>
      <c r="M415733" s="472"/>
    </row>
    <row r="415734" spans="12:13" x14ac:dyDescent="0.25">
      <c r="L415734" s="472"/>
      <c r="M415734" s="472"/>
    </row>
    <row r="415735" spans="12:13" x14ac:dyDescent="0.25">
      <c r="L415735" s="472"/>
      <c r="M415735" s="472"/>
    </row>
    <row r="415807" spans="12:13" x14ac:dyDescent="0.25">
      <c r="L415807" s="472"/>
      <c r="M415807" s="472"/>
    </row>
    <row r="415808" spans="12:13" x14ac:dyDescent="0.25">
      <c r="L415808" s="472"/>
      <c r="M415808" s="472"/>
    </row>
    <row r="415809" spans="12:13" x14ac:dyDescent="0.25">
      <c r="L415809" s="472"/>
      <c r="M415809" s="472"/>
    </row>
    <row r="415881" spans="12:13" x14ac:dyDescent="0.25">
      <c r="L415881" s="472"/>
      <c r="M415881" s="472"/>
    </row>
    <row r="415882" spans="12:13" x14ac:dyDescent="0.25">
      <c r="L415882" s="472"/>
      <c r="M415882" s="472"/>
    </row>
    <row r="415883" spans="12:13" x14ac:dyDescent="0.25">
      <c r="L415883" s="472"/>
      <c r="M415883" s="472"/>
    </row>
    <row r="415955" spans="12:13" x14ac:dyDescent="0.25">
      <c r="L415955" s="472"/>
      <c r="M415955" s="472"/>
    </row>
    <row r="415956" spans="12:13" x14ac:dyDescent="0.25">
      <c r="L415956" s="472"/>
      <c r="M415956" s="472"/>
    </row>
    <row r="415957" spans="12:13" x14ac:dyDescent="0.25">
      <c r="L415957" s="472"/>
      <c r="M415957" s="472"/>
    </row>
    <row r="416029" spans="12:13" x14ac:dyDescent="0.25">
      <c r="L416029" s="472"/>
      <c r="M416029" s="472"/>
    </row>
    <row r="416030" spans="12:13" x14ac:dyDescent="0.25">
      <c r="L416030" s="472"/>
      <c r="M416030" s="472"/>
    </row>
    <row r="416031" spans="12:13" x14ac:dyDescent="0.25">
      <c r="L416031" s="472"/>
      <c r="M416031" s="472"/>
    </row>
    <row r="416103" spans="12:13" x14ac:dyDescent="0.25">
      <c r="L416103" s="472"/>
      <c r="M416103" s="472"/>
    </row>
    <row r="416104" spans="12:13" x14ac:dyDescent="0.25">
      <c r="L416104" s="472"/>
      <c r="M416104" s="472"/>
    </row>
    <row r="416105" spans="12:13" x14ac:dyDescent="0.25">
      <c r="L416105" s="472"/>
      <c r="M416105" s="472"/>
    </row>
    <row r="416177" spans="12:13" x14ac:dyDescent="0.25">
      <c r="L416177" s="472"/>
      <c r="M416177" s="472"/>
    </row>
    <row r="416178" spans="12:13" x14ac:dyDescent="0.25">
      <c r="L416178" s="472"/>
      <c r="M416178" s="472"/>
    </row>
    <row r="416179" spans="12:13" x14ac:dyDescent="0.25">
      <c r="L416179" s="472"/>
      <c r="M416179" s="472"/>
    </row>
    <row r="416251" spans="12:13" x14ac:dyDescent="0.25">
      <c r="L416251" s="472"/>
      <c r="M416251" s="472"/>
    </row>
    <row r="416252" spans="12:13" x14ac:dyDescent="0.25">
      <c r="L416252" s="472"/>
      <c r="M416252" s="472"/>
    </row>
    <row r="416253" spans="12:13" x14ac:dyDescent="0.25">
      <c r="L416253" s="472"/>
      <c r="M416253" s="472"/>
    </row>
    <row r="416325" spans="12:13" x14ac:dyDescent="0.25">
      <c r="L416325" s="472"/>
      <c r="M416325" s="472"/>
    </row>
    <row r="416326" spans="12:13" x14ac:dyDescent="0.25">
      <c r="L416326" s="472"/>
      <c r="M416326" s="472"/>
    </row>
    <row r="416327" spans="12:13" x14ac:dyDescent="0.25">
      <c r="L416327" s="472"/>
      <c r="M416327" s="472"/>
    </row>
    <row r="416399" spans="12:13" x14ac:dyDescent="0.25">
      <c r="L416399" s="472"/>
      <c r="M416399" s="472"/>
    </row>
    <row r="416400" spans="12:13" x14ac:dyDescent="0.25">
      <c r="L416400" s="472"/>
      <c r="M416400" s="472"/>
    </row>
    <row r="416401" spans="12:13" x14ac:dyDescent="0.25">
      <c r="L416401" s="472"/>
      <c r="M416401" s="472"/>
    </row>
    <row r="416473" spans="12:13" x14ac:dyDescent="0.25">
      <c r="L416473" s="472"/>
      <c r="M416473" s="472"/>
    </row>
    <row r="416474" spans="12:13" x14ac:dyDescent="0.25">
      <c r="L416474" s="472"/>
      <c r="M416474" s="472"/>
    </row>
    <row r="416475" spans="12:13" x14ac:dyDescent="0.25">
      <c r="L416475" s="472"/>
      <c r="M416475" s="472"/>
    </row>
    <row r="416547" spans="12:13" x14ac:dyDescent="0.25">
      <c r="L416547" s="472"/>
      <c r="M416547" s="472"/>
    </row>
    <row r="416548" spans="12:13" x14ac:dyDescent="0.25">
      <c r="L416548" s="472"/>
      <c r="M416548" s="472"/>
    </row>
    <row r="416549" spans="12:13" x14ac:dyDescent="0.25">
      <c r="L416549" s="472"/>
      <c r="M416549" s="472"/>
    </row>
    <row r="416621" spans="12:13" x14ac:dyDescent="0.25">
      <c r="L416621" s="472"/>
      <c r="M416621" s="472"/>
    </row>
    <row r="416622" spans="12:13" x14ac:dyDescent="0.25">
      <c r="L416622" s="472"/>
      <c r="M416622" s="472"/>
    </row>
    <row r="416623" spans="12:13" x14ac:dyDescent="0.25">
      <c r="L416623" s="472"/>
      <c r="M416623" s="472"/>
    </row>
    <row r="416695" spans="12:13" x14ac:dyDescent="0.25">
      <c r="L416695" s="472"/>
      <c r="M416695" s="472"/>
    </row>
    <row r="416696" spans="12:13" x14ac:dyDescent="0.25">
      <c r="L416696" s="472"/>
      <c r="M416696" s="472"/>
    </row>
    <row r="416697" spans="12:13" x14ac:dyDescent="0.25">
      <c r="L416697" s="472"/>
      <c r="M416697" s="472"/>
    </row>
    <row r="416769" spans="12:13" x14ac:dyDescent="0.25">
      <c r="L416769" s="472"/>
      <c r="M416769" s="472"/>
    </row>
    <row r="416770" spans="12:13" x14ac:dyDescent="0.25">
      <c r="L416770" s="472"/>
      <c r="M416770" s="472"/>
    </row>
    <row r="416771" spans="12:13" x14ac:dyDescent="0.25">
      <c r="L416771" s="472"/>
      <c r="M416771" s="472"/>
    </row>
    <row r="416843" spans="12:13" x14ac:dyDescent="0.25">
      <c r="L416843" s="472"/>
      <c r="M416843" s="472"/>
    </row>
    <row r="416844" spans="12:13" x14ac:dyDescent="0.25">
      <c r="L416844" s="472"/>
      <c r="M416844" s="472"/>
    </row>
    <row r="416845" spans="12:13" x14ac:dyDescent="0.25">
      <c r="L416845" s="472"/>
      <c r="M416845" s="472"/>
    </row>
    <row r="416917" spans="12:13" x14ac:dyDescent="0.25">
      <c r="L416917" s="472"/>
      <c r="M416917" s="472"/>
    </row>
    <row r="416918" spans="12:13" x14ac:dyDescent="0.25">
      <c r="L416918" s="472"/>
      <c r="M416918" s="472"/>
    </row>
    <row r="416919" spans="12:13" x14ac:dyDescent="0.25">
      <c r="L416919" s="472"/>
      <c r="M416919" s="472"/>
    </row>
    <row r="416991" spans="12:13" x14ac:dyDescent="0.25">
      <c r="L416991" s="472"/>
      <c r="M416991" s="472"/>
    </row>
    <row r="416992" spans="12:13" x14ac:dyDescent="0.25">
      <c r="L416992" s="472"/>
      <c r="M416992" s="472"/>
    </row>
    <row r="416993" spans="12:13" x14ac:dyDescent="0.25">
      <c r="L416993" s="472"/>
      <c r="M416993" s="472"/>
    </row>
    <row r="417065" spans="12:13" x14ac:dyDescent="0.25">
      <c r="L417065" s="472"/>
      <c r="M417065" s="472"/>
    </row>
    <row r="417066" spans="12:13" x14ac:dyDescent="0.25">
      <c r="L417066" s="472"/>
      <c r="M417066" s="472"/>
    </row>
    <row r="417067" spans="12:13" x14ac:dyDescent="0.25">
      <c r="L417067" s="472"/>
      <c r="M417067" s="472"/>
    </row>
    <row r="417139" spans="12:13" x14ac:dyDescent="0.25">
      <c r="L417139" s="472"/>
      <c r="M417139" s="472"/>
    </row>
    <row r="417140" spans="12:13" x14ac:dyDescent="0.25">
      <c r="L417140" s="472"/>
      <c r="M417140" s="472"/>
    </row>
    <row r="417141" spans="12:13" x14ac:dyDescent="0.25">
      <c r="L417141" s="472"/>
      <c r="M417141" s="472"/>
    </row>
    <row r="417213" spans="12:13" x14ac:dyDescent="0.25">
      <c r="L417213" s="472"/>
      <c r="M417213" s="472"/>
    </row>
    <row r="417214" spans="12:13" x14ac:dyDescent="0.25">
      <c r="L417214" s="472"/>
      <c r="M417214" s="472"/>
    </row>
    <row r="417215" spans="12:13" x14ac:dyDescent="0.25">
      <c r="L417215" s="472"/>
      <c r="M417215" s="472"/>
    </row>
    <row r="417287" spans="12:13" x14ac:dyDescent="0.25">
      <c r="L417287" s="472"/>
      <c r="M417287" s="472"/>
    </row>
    <row r="417288" spans="12:13" x14ac:dyDescent="0.25">
      <c r="L417288" s="472"/>
      <c r="M417288" s="472"/>
    </row>
    <row r="417289" spans="12:13" x14ac:dyDescent="0.25">
      <c r="L417289" s="472"/>
      <c r="M417289" s="472"/>
    </row>
    <row r="417361" spans="12:13" x14ac:dyDescent="0.25">
      <c r="L417361" s="472"/>
      <c r="M417361" s="472"/>
    </row>
    <row r="417362" spans="12:13" x14ac:dyDescent="0.25">
      <c r="L417362" s="472"/>
      <c r="M417362" s="472"/>
    </row>
    <row r="417363" spans="12:13" x14ac:dyDescent="0.25">
      <c r="L417363" s="472"/>
      <c r="M417363" s="472"/>
    </row>
    <row r="417435" spans="12:13" x14ac:dyDescent="0.25">
      <c r="L417435" s="472"/>
      <c r="M417435" s="472"/>
    </row>
    <row r="417436" spans="12:13" x14ac:dyDescent="0.25">
      <c r="L417436" s="472"/>
      <c r="M417436" s="472"/>
    </row>
    <row r="417437" spans="12:13" x14ac:dyDescent="0.25">
      <c r="L417437" s="472"/>
      <c r="M417437" s="472"/>
    </row>
    <row r="417509" spans="12:13" x14ac:dyDescent="0.25">
      <c r="L417509" s="472"/>
      <c r="M417509" s="472"/>
    </row>
    <row r="417510" spans="12:13" x14ac:dyDescent="0.25">
      <c r="L417510" s="472"/>
      <c r="M417510" s="472"/>
    </row>
    <row r="417511" spans="12:13" x14ac:dyDescent="0.25">
      <c r="L417511" s="472"/>
      <c r="M417511" s="472"/>
    </row>
    <row r="417583" spans="12:13" x14ac:dyDescent="0.25">
      <c r="L417583" s="472"/>
      <c r="M417583" s="472"/>
    </row>
    <row r="417584" spans="12:13" x14ac:dyDescent="0.25">
      <c r="L417584" s="472"/>
      <c r="M417584" s="472"/>
    </row>
    <row r="417585" spans="12:13" x14ac:dyDescent="0.25">
      <c r="L417585" s="472"/>
      <c r="M417585" s="472"/>
    </row>
    <row r="417657" spans="12:13" x14ac:dyDescent="0.25">
      <c r="L417657" s="472"/>
      <c r="M417657" s="472"/>
    </row>
    <row r="417658" spans="12:13" x14ac:dyDescent="0.25">
      <c r="L417658" s="472"/>
      <c r="M417658" s="472"/>
    </row>
    <row r="417659" spans="12:13" x14ac:dyDescent="0.25">
      <c r="L417659" s="472"/>
      <c r="M417659" s="472"/>
    </row>
    <row r="417731" spans="12:13" x14ac:dyDescent="0.25">
      <c r="L417731" s="472"/>
      <c r="M417731" s="472"/>
    </row>
    <row r="417732" spans="12:13" x14ac:dyDescent="0.25">
      <c r="L417732" s="472"/>
      <c r="M417732" s="472"/>
    </row>
    <row r="417733" spans="12:13" x14ac:dyDescent="0.25">
      <c r="L417733" s="472"/>
      <c r="M417733" s="472"/>
    </row>
    <row r="417805" spans="12:13" x14ac:dyDescent="0.25">
      <c r="L417805" s="472"/>
      <c r="M417805" s="472"/>
    </row>
    <row r="417806" spans="12:13" x14ac:dyDescent="0.25">
      <c r="L417806" s="472"/>
      <c r="M417806" s="472"/>
    </row>
    <row r="417807" spans="12:13" x14ac:dyDescent="0.25">
      <c r="L417807" s="472"/>
      <c r="M417807" s="472"/>
    </row>
    <row r="417879" spans="12:13" x14ac:dyDescent="0.25">
      <c r="L417879" s="472"/>
      <c r="M417879" s="472"/>
    </row>
    <row r="417880" spans="12:13" x14ac:dyDescent="0.25">
      <c r="L417880" s="472"/>
      <c r="M417880" s="472"/>
    </row>
    <row r="417881" spans="12:13" x14ac:dyDescent="0.25">
      <c r="L417881" s="472"/>
      <c r="M417881" s="472"/>
    </row>
    <row r="417953" spans="12:13" x14ac:dyDescent="0.25">
      <c r="L417953" s="472"/>
      <c r="M417953" s="472"/>
    </row>
    <row r="417954" spans="12:13" x14ac:dyDescent="0.25">
      <c r="L417954" s="472"/>
      <c r="M417954" s="472"/>
    </row>
    <row r="417955" spans="12:13" x14ac:dyDescent="0.25">
      <c r="L417955" s="472"/>
      <c r="M417955" s="472"/>
    </row>
    <row r="418027" spans="12:13" x14ac:dyDescent="0.25">
      <c r="L418027" s="472"/>
      <c r="M418027" s="472"/>
    </row>
    <row r="418028" spans="12:13" x14ac:dyDescent="0.25">
      <c r="L418028" s="472"/>
      <c r="M418028" s="472"/>
    </row>
    <row r="418029" spans="12:13" x14ac:dyDescent="0.25">
      <c r="L418029" s="472"/>
      <c r="M418029" s="472"/>
    </row>
    <row r="418101" spans="12:13" x14ac:dyDescent="0.25">
      <c r="L418101" s="472"/>
      <c r="M418101" s="472"/>
    </row>
    <row r="418102" spans="12:13" x14ac:dyDescent="0.25">
      <c r="L418102" s="472"/>
      <c r="M418102" s="472"/>
    </row>
    <row r="418103" spans="12:13" x14ac:dyDescent="0.25">
      <c r="L418103" s="472"/>
      <c r="M418103" s="472"/>
    </row>
    <row r="418175" spans="12:13" x14ac:dyDescent="0.25">
      <c r="L418175" s="472"/>
      <c r="M418175" s="472"/>
    </row>
    <row r="418176" spans="12:13" x14ac:dyDescent="0.25">
      <c r="L418176" s="472"/>
      <c r="M418176" s="472"/>
    </row>
    <row r="418177" spans="12:13" x14ac:dyDescent="0.25">
      <c r="L418177" s="472"/>
      <c r="M418177" s="472"/>
    </row>
    <row r="418249" spans="12:13" x14ac:dyDescent="0.25">
      <c r="L418249" s="472"/>
      <c r="M418249" s="472"/>
    </row>
    <row r="418250" spans="12:13" x14ac:dyDescent="0.25">
      <c r="L418250" s="472"/>
      <c r="M418250" s="472"/>
    </row>
    <row r="418251" spans="12:13" x14ac:dyDescent="0.25">
      <c r="L418251" s="472"/>
      <c r="M418251" s="472"/>
    </row>
    <row r="418323" spans="12:13" x14ac:dyDescent="0.25">
      <c r="L418323" s="472"/>
      <c r="M418323" s="472"/>
    </row>
    <row r="418324" spans="12:13" x14ac:dyDescent="0.25">
      <c r="L418324" s="472"/>
      <c r="M418324" s="472"/>
    </row>
    <row r="418325" spans="12:13" x14ac:dyDescent="0.25">
      <c r="L418325" s="472"/>
      <c r="M418325" s="472"/>
    </row>
    <row r="418397" spans="12:13" x14ac:dyDescent="0.25">
      <c r="L418397" s="472"/>
      <c r="M418397" s="472"/>
    </row>
    <row r="418398" spans="12:13" x14ac:dyDescent="0.25">
      <c r="L418398" s="472"/>
      <c r="M418398" s="472"/>
    </row>
    <row r="418399" spans="12:13" x14ac:dyDescent="0.25">
      <c r="L418399" s="472"/>
      <c r="M418399" s="472"/>
    </row>
    <row r="418471" spans="12:13" x14ac:dyDescent="0.25">
      <c r="L418471" s="472"/>
      <c r="M418471" s="472"/>
    </row>
    <row r="418472" spans="12:13" x14ac:dyDescent="0.25">
      <c r="L418472" s="472"/>
      <c r="M418472" s="472"/>
    </row>
    <row r="418473" spans="12:13" x14ac:dyDescent="0.25">
      <c r="L418473" s="472"/>
      <c r="M418473" s="472"/>
    </row>
    <row r="418545" spans="12:13" x14ac:dyDescent="0.25">
      <c r="L418545" s="472"/>
      <c r="M418545" s="472"/>
    </row>
    <row r="418546" spans="12:13" x14ac:dyDescent="0.25">
      <c r="L418546" s="472"/>
      <c r="M418546" s="472"/>
    </row>
    <row r="418547" spans="12:13" x14ac:dyDescent="0.25">
      <c r="L418547" s="472"/>
      <c r="M418547" s="472"/>
    </row>
    <row r="418619" spans="12:13" x14ac:dyDescent="0.25">
      <c r="L418619" s="472"/>
      <c r="M418619" s="472"/>
    </row>
    <row r="418620" spans="12:13" x14ac:dyDescent="0.25">
      <c r="L418620" s="472"/>
      <c r="M418620" s="472"/>
    </row>
    <row r="418621" spans="12:13" x14ac:dyDescent="0.25">
      <c r="L418621" s="472"/>
      <c r="M418621" s="472"/>
    </row>
    <row r="418693" spans="12:13" x14ac:dyDescent="0.25">
      <c r="L418693" s="472"/>
      <c r="M418693" s="472"/>
    </row>
    <row r="418694" spans="12:13" x14ac:dyDescent="0.25">
      <c r="L418694" s="472"/>
      <c r="M418694" s="472"/>
    </row>
    <row r="418695" spans="12:13" x14ac:dyDescent="0.25">
      <c r="L418695" s="472"/>
      <c r="M418695" s="472"/>
    </row>
    <row r="418767" spans="12:13" x14ac:dyDescent="0.25">
      <c r="L418767" s="472"/>
      <c r="M418767" s="472"/>
    </row>
    <row r="418768" spans="12:13" x14ac:dyDescent="0.25">
      <c r="L418768" s="472"/>
      <c r="M418768" s="472"/>
    </row>
    <row r="418769" spans="12:13" x14ac:dyDescent="0.25">
      <c r="L418769" s="472"/>
      <c r="M418769" s="472"/>
    </row>
    <row r="418841" spans="12:13" x14ac:dyDescent="0.25">
      <c r="L418841" s="472"/>
      <c r="M418841" s="472"/>
    </row>
    <row r="418842" spans="12:13" x14ac:dyDescent="0.25">
      <c r="L418842" s="472"/>
      <c r="M418842" s="472"/>
    </row>
    <row r="418843" spans="12:13" x14ac:dyDescent="0.25">
      <c r="L418843" s="472"/>
      <c r="M418843" s="472"/>
    </row>
    <row r="418915" spans="12:13" x14ac:dyDescent="0.25">
      <c r="L418915" s="472"/>
      <c r="M418915" s="472"/>
    </row>
    <row r="418916" spans="12:13" x14ac:dyDescent="0.25">
      <c r="L418916" s="472"/>
      <c r="M418916" s="472"/>
    </row>
    <row r="418917" spans="12:13" x14ac:dyDescent="0.25">
      <c r="L418917" s="472"/>
      <c r="M418917" s="472"/>
    </row>
    <row r="418989" spans="12:13" x14ac:dyDescent="0.25">
      <c r="L418989" s="472"/>
      <c r="M418989" s="472"/>
    </row>
    <row r="418990" spans="12:13" x14ac:dyDescent="0.25">
      <c r="L418990" s="472"/>
      <c r="M418990" s="472"/>
    </row>
    <row r="418991" spans="12:13" x14ac:dyDescent="0.25">
      <c r="L418991" s="472"/>
      <c r="M418991" s="472"/>
    </row>
    <row r="419063" spans="12:13" x14ac:dyDescent="0.25">
      <c r="L419063" s="472"/>
      <c r="M419063" s="472"/>
    </row>
    <row r="419064" spans="12:13" x14ac:dyDescent="0.25">
      <c r="L419064" s="472"/>
      <c r="M419064" s="472"/>
    </row>
    <row r="419065" spans="12:13" x14ac:dyDescent="0.25">
      <c r="L419065" s="472"/>
      <c r="M419065" s="472"/>
    </row>
    <row r="419137" spans="12:13" x14ac:dyDescent="0.25">
      <c r="L419137" s="472"/>
      <c r="M419137" s="472"/>
    </row>
    <row r="419138" spans="12:13" x14ac:dyDescent="0.25">
      <c r="L419138" s="472"/>
      <c r="M419138" s="472"/>
    </row>
    <row r="419139" spans="12:13" x14ac:dyDescent="0.25">
      <c r="L419139" s="472"/>
      <c r="M419139" s="472"/>
    </row>
    <row r="419211" spans="12:13" x14ac:dyDescent="0.25">
      <c r="L419211" s="472"/>
      <c r="M419211" s="472"/>
    </row>
    <row r="419212" spans="12:13" x14ac:dyDescent="0.25">
      <c r="L419212" s="472"/>
      <c r="M419212" s="472"/>
    </row>
    <row r="419213" spans="12:13" x14ac:dyDescent="0.25">
      <c r="L419213" s="472"/>
      <c r="M419213" s="472"/>
    </row>
    <row r="419285" spans="12:13" x14ac:dyDescent="0.25">
      <c r="L419285" s="472"/>
      <c r="M419285" s="472"/>
    </row>
    <row r="419286" spans="12:13" x14ac:dyDescent="0.25">
      <c r="L419286" s="472"/>
      <c r="M419286" s="472"/>
    </row>
    <row r="419287" spans="12:13" x14ac:dyDescent="0.25">
      <c r="L419287" s="472"/>
      <c r="M419287" s="472"/>
    </row>
    <row r="419359" spans="12:13" x14ac:dyDescent="0.25">
      <c r="L419359" s="472"/>
      <c r="M419359" s="472"/>
    </row>
    <row r="419360" spans="12:13" x14ac:dyDescent="0.25">
      <c r="L419360" s="472"/>
      <c r="M419360" s="472"/>
    </row>
    <row r="419361" spans="12:13" x14ac:dyDescent="0.25">
      <c r="L419361" s="472"/>
      <c r="M419361" s="472"/>
    </row>
    <row r="419433" spans="12:13" x14ac:dyDescent="0.25">
      <c r="L419433" s="472"/>
      <c r="M419433" s="472"/>
    </row>
    <row r="419434" spans="12:13" x14ac:dyDescent="0.25">
      <c r="L419434" s="472"/>
      <c r="M419434" s="472"/>
    </row>
    <row r="419435" spans="12:13" x14ac:dyDescent="0.25">
      <c r="L419435" s="472"/>
      <c r="M419435" s="472"/>
    </row>
    <row r="419507" spans="12:13" x14ac:dyDescent="0.25">
      <c r="L419507" s="472"/>
      <c r="M419507" s="472"/>
    </row>
    <row r="419508" spans="12:13" x14ac:dyDescent="0.25">
      <c r="L419508" s="472"/>
      <c r="M419508" s="472"/>
    </row>
    <row r="419509" spans="12:13" x14ac:dyDescent="0.25">
      <c r="L419509" s="472"/>
      <c r="M419509" s="472"/>
    </row>
    <row r="419581" spans="12:13" x14ac:dyDescent="0.25">
      <c r="L419581" s="472"/>
      <c r="M419581" s="472"/>
    </row>
    <row r="419582" spans="12:13" x14ac:dyDescent="0.25">
      <c r="L419582" s="472"/>
      <c r="M419582" s="472"/>
    </row>
    <row r="419583" spans="12:13" x14ac:dyDescent="0.25">
      <c r="L419583" s="472"/>
      <c r="M419583" s="472"/>
    </row>
    <row r="419655" spans="12:13" x14ac:dyDescent="0.25">
      <c r="L419655" s="472"/>
      <c r="M419655" s="472"/>
    </row>
    <row r="419656" spans="12:13" x14ac:dyDescent="0.25">
      <c r="L419656" s="472"/>
      <c r="M419656" s="472"/>
    </row>
    <row r="419657" spans="12:13" x14ac:dyDescent="0.25">
      <c r="L419657" s="472"/>
      <c r="M419657" s="472"/>
    </row>
    <row r="419729" spans="12:13" x14ac:dyDescent="0.25">
      <c r="L419729" s="472"/>
      <c r="M419729" s="472"/>
    </row>
    <row r="419730" spans="12:13" x14ac:dyDescent="0.25">
      <c r="L419730" s="472"/>
      <c r="M419730" s="472"/>
    </row>
    <row r="419731" spans="12:13" x14ac:dyDescent="0.25">
      <c r="L419731" s="472"/>
      <c r="M419731" s="472"/>
    </row>
    <row r="419803" spans="12:13" x14ac:dyDescent="0.25">
      <c r="L419803" s="472"/>
      <c r="M419803" s="472"/>
    </row>
    <row r="419804" spans="12:13" x14ac:dyDescent="0.25">
      <c r="L419804" s="472"/>
      <c r="M419804" s="472"/>
    </row>
    <row r="419805" spans="12:13" x14ac:dyDescent="0.25">
      <c r="L419805" s="472"/>
      <c r="M419805" s="472"/>
    </row>
    <row r="419877" spans="12:13" x14ac:dyDescent="0.25">
      <c r="L419877" s="472"/>
      <c r="M419877" s="472"/>
    </row>
    <row r="419878" spans="12:13" x14ac:dyDescent="0.25">
      <c r="L419878" s="472"/>
      <c r="M419878" s="472"/>
    </row>
    <row r="419879" spans="12:13" x14ac:dyDescent="0.25">
      <c r="L419879" s="472"/>
      <c r="M419879" s="472"/>
    </row>
    <row r="419951" spans="12:13" x14ac:dyDescent="0.25">
      <c r="L419951" s="472"/>
      <c r="M419951" s="472"/>
    </row>
    <row r="419952" spans="12:13" x14ac:dyDescent="0.25">
      <c r="L419952" s="472"/>
      <c r="M419952" s="472"/>
    </row>
    <row r="419953" spans="12:13" x14ac:dyDescent="0.25">
      <c r="L419953" s="472"/>
      <c r="M419953" s="472"/>
    </row>
    <row r="420025" spans="12:13" x14ac:dyDescent="0.25">
      <c r="L420025" s="472"/>
      <c r="M420025" s="472"/>
    </row>
    <row r="420026" spans="12:13" x14ac:dyDescent="0.25">
      <c r="L420026" s="472"/>
      <c r="M420026" s="472"/>
    </row>
    <row r="420027" spans="12:13" x14ac:dyDescent="0.25">
      <c r="L420027" s="472"/>
      <c r="M420027" s="472"/>
    </row>
    <row r="420099" spans="12:13" x14ac:dyDescent="0.25">
      <c r="L420099" s="472"/>
      <c r="M420099" s="472"/>
    </row>
    <row r="420100" spans="12:13" x14ac:dyDescent="0.25">
      <c r="L420100" s="472"/>
      <c r="M420100" s="472"/>
    </row>
    <row r="420101" spans="12:13" x14ac:dyDescent="0.25">
      <c r="L420101" s="472"/>
      <c r="M420101" s="472"/>
    </row>
    <row r="420173" spans="12:13" x14ac:dyDescent="0.25">
      <c r="L420173" s="472"/>
      <c r="M420173" s="472"/>
    </row>
    <row r="420174" spans="12:13" x14ac:dyDescent="0.25">
      <c r="L420174" s="472"/>
      <c r="M420174" s="472"/>
    </row>
    <row r="420175" spans="12:13" x14ac:dyDescent="0.25">
      <c r="L420175" s="472"/>
      <c r="M420175" s="472"/>
    </row>
    <row r="420247" spans="12:13" x14ac:dyDescent="0.25">
      <c r="L420247" s="472"/>
      <c r="M420247" s="472"/>
    </row>
    <row r="420248" spans="12:13" x14ac:dyDescent="0.25">
      <c r="L420248" s="472"/>
      <c r="M420248" s="472"/>
    </row>
    <row r="420249" spans="12:13" x14ac:dyDescent="0.25">
      <c r="L420249" s="472"/>
      <c r="M420249" s="472"/>
    </row>
    <row r="420321" spans="12:13" x14ac:dyDescent="0.25">
      <c r="L420321" s="472"/>
      <c r="M420321" s="472"/>
    </row>
    <row r="420322" spans="12:13" x14ac:dyDescent="0.25">
      <c r="L420322" s="472"/>
      <c r="M420322" s="472"/>
    </row>
    <row r="420323" spans="12:13" x14ac:dyDescent="0.25">
      <c r="L420323" s="472"/>
      <c r="M420323" s="472"/>
    </row>
    <row r="420395" spans="12:13" x14ac:dyDescent="0.25">
      <c r="L420395" s="472"/>
      <c r="M420395" s="472"/>
    </row>
    <row r="420396" spans="12:13" x14ac:dyDescent="0.25">
      <c r="L420396" s="472"/>
      <c r="M420396" s="472"/>
    </row>
    <row r="420397" spans="12:13" x14ac:dyDescent="0.25">
      <c r="L420397" s="472"/>
      <c r="M420397" s="472"/>
    </row>
    <row r="420469" spans="12:13" x14ac:dyDescent="0.25">
      <c r="L420469" s="472"/>
      <c r="M420469" s="472"/>
    </row>
    <row r="420470" spans="12:13" x14ac:dyDescent="0.25">
      <c r="L420470" s="472"/>
      <c r="M420470" s="472"/>
    </row>
    <row r="420471" spans="12:13" x14ac:dyDescent="0.25">
      <c r="L420471" s="472"/>
      <c r="M420471" s="472"/>
    </row>
    <row r="420543" spans="12:13" x14ac:dyDescent="0.25">
      <c r="L420543" s="472"/>
      <c r="M420543" s="472"/>
    </row>
    <row r="420544" spans="12:13" x14ac:dyDescent="0.25">
      <c r="L420544" s="472"/>
      <c r="M420544" s="472"/>
    </row>
    <row r="420545" spans="12:13" x14ac:dyDescent="0.25">
      <c r="L420545" s="472"/>
      <c r="M420545" s="472"/>
    </row>
    <row r="420617" spans="12:13" x14ac:dyDescent="0.25">
      <c r="L420617" s="472"/>
      <c r="M420617" s="472"/>
    </row>
    <row r="420618" spans="12:13" x14ac:dyDescent="0.25">
      <c r="L420618" s="472"/>
      <c r="M420618" s="472"/>
    </row>
    <row r="420619" spans="12:13" x14ac:dyDescent="0.25">
      <c r="L420619" s="472"/>
      <c r="M420619" s="472"/>
    </row>
    <row r="420691" spans="12:13" x14ac:dyDescent="0.25">
      <c r="L420691" s="472"/>
      <c r="M420691" s="472"/>
    </row>
    <row r="420692" spans="12:13" x14ac:dyDescent="0.25">
      <c r="L420692" s="472"/>
      <c r="M420692" s="472"/>
    </row>
    <row r="420693" spans="12:13" x14ac:dyDescent="0.25">
      <c r="L420693" s="472"/>
      <c r="M420693" s="472"/>
    </row>
    <row r="420765" spans="12:13" x14ac:dyDescent="0.25">
      <c r="L420765" s="472"/>
      <c r="M420765" s="472"/>
    </row>
    <row r="420766" spans="12:13" x14ac:dyDescent="0.25">
      <c r="L420766" s="472"/>
      <c r="M420766" s="472"/>
    </row>
    <row r="420767" spans="12:13" x14ac:dyDescent="0.25">
      <c r="L420767" s="472"/>
      <c r="M420767" s="472"/>
    </row>
    <row r="420839" spans="12:13" x14ac:dyDescent="0.25">
      <c r="L420839" s="472"/>
      <c r="M420839" s="472"/>
    </row>
    <row r="420840" spans="12:13" x14ac:dyDescent="0.25">
      <c r="L420840" s="472"/>
      <c r="M420840" s="472"/>
    </row>
    <row r="420841" spans="12:13" x14ac:dyDescent="0.25">
      <c r="L420841" s="472"/>
      <c r="M420841" s="472"/>
    </row>
    <row r="420913" spans="12:13" x14ac:dyDescent="0.25">
      <c r="L420913" s="472"/>
      <c r="M420913" s="472"/>
    </row>
    <row r="420914" spans="12:13" x14ac:dyDescent="0.25">
      <c r="L420914" s="472"/>
      <c r="M420914" s="472"/>
    </row>
    <row r="420915" spans="12:13" x14ac:dyDescent="0.25">
      <c r="L420915" s="472"/>
      <c r="M420915" s="472"/>
    </row>
    <row r="420987" spans="12:13" x14ac:dyDescent="0.25">
      <c r="L420987" s="472"/>
      <c r="M420987" s="472"/>
    </row>
    <row r="420988" spans="12:13" x14ac:dyDescent="0.25">
      <c r="L420988" s="472"/>
      <c r="M420988" s="472"/>
    </row>
    <row r="420989" spans="12:13" x14ac:dyDescent="0.25">
      <c r="L420989" s="472"/>
      <c r="M420989" s="472"/>
    </row>
    <row r="421061" spans="12:13" x14ac:dyDescent="0.25">
      <c r="L421061" s="472"/>
      <c r="M421061" s="472"/>
    </row>
    <row r="421062" spans="12:13" x14ac:dyDescent="0.25">
      <c r="L421062" s="472"/>
      <c r="M421062" s="472"/>
    </row>
    <row r="421063" spans="12:13" x14ac:dyDescent="0.25">
      <c r="L421063" s="472"/>
      <c r="M421063" s="472"/>
    </row>
    <row r="421135" spans="12:13" x14ac:dyDescent="0.25">
      <c r="L421135" s="472"/>
      <c r="M421135" s="472"/>
    </row>
    <row r="421136" spans="12:13" x14ac:dyDescent="0.25">
      <c r="L421136" s="472"/>
      <c r="M421136" s="472"/>
    </row>
    <row r="421137" spans="12:13" x14ac:dyDescent="0.25">
      <c r="L421137" s="472"/>
      <c r="M421137" s="472"/>
    </row>
    <row r="421209" spans="12:13" x14ac:dyDescent="0.25">
      <c r="L421209" s="472"/>
      <c r="M421209" s="472"/>
    </row>
    <row r="421210" spans="12:13" x14ac:dyDescent="0.25">
      <c r="L421210" s="472"/>
      <c r="M421210" s="472"/>
    </row>
    <row r="421211" spans="12:13" x14ac:dyDescent="0.25">
      <c r="L421211" s="472"/>
      <c r="M421211" s="472"/>
    </row>
    <row r="421283" spans="12:13" x14ac:dyDescent="0.25">
      <c r="L421283" s="472"/>
      <c r="M421283" s="472"/>
    </row>
    <row r="421284" spans="12:13" x14ac:dyDescent="0.25">
      <c r="L421284" s="472"/>
      <c r="M421284" s="472"/>
    </row>
    <row r="421285" spans="12:13" x14ac:dyDescent="0.25">
      <c r="L421285" s="472"/>
      <c r="M421285" s="472"/>
    </row>
    <row r="421357" spans="12:13" x14ac:dyDescent="0.25">
      <c r="L421357" s="472"/>
      <c r="M421357" s="472"/>
    </row>
    <row r="421358" spans="12:13" x14ac:dyDescent="0.25">
      <c r="L421358" s="472"/>
      <c r="M421358" s="472"/>
    </row>
    <row r="421359" spans="12:13" x14ac:dyDescent="0.25">
      <c r="L421359" s="472"/>
      <c r="M421359" s="472"/>
    </row>
    <row r="421431" spans="12:13" x14ac:dyDescent="0.25">
      <c r="L421431" s="472"/>
      <c r="M421431" s="472"/>
    </row>
    <row r="421432" spans="12:13" x14ac:dyDescent="0.25">
      <c r="L421432" s="472"/>
      <c r="M421432" s="472"/>
    </row>
    <row r="421433" spans="12:13" x14ac:dyDescent="0.25">
      <c r="L421433" s="472"/>
      <c r="M421433" s="472"/>
    </row>
    <row r="421505" spans="12:13" x14ac:dyDescent="0.25">
      <c r="L421505" s="472"/>
      <c r="M421505" s="472"/>
    </row>
    <row r="421506" spans="12:13" x14ac:dyDescent="0.25">
      <c r="L421506" s="472"/>
      <c r="M421506" s="472"/>
    </row>
    <row r="421507" spans="12:13" x14ac:dyDescent="0.25">
      <c r="L421507" s="472"/>
      <c r="M421507" s="472"/>
    </row>
    <row r="421579" spans="12:13" x14ac:dyDescent="0.25">
      <c r="L421579" s="472"/>
      <c r="M421579" s="472"/>
    </row>
    <row r="421580" spans="12:13" x14ac:dyDescent="0.25">
      <c r="L421580" s="472"/>
      <c r="M421580" s="472"/>
    </row>
    <row r="421581" spans="12:13" x14ac:dyDescent="0.25">
      <c r="L421581" s="472"/>
      <c r="M421581" s="472"/>
    </row>
    <row r="421653" spans="12:13" x14ac:dyDescent="0.25">
      <c r="L421653" s="472"/>
      <c r="M421653" s="472"/>
    </row>
    <row r="421654" spans="12:13" x14ac:dyDescent="0.25">
      <c r="L421654" s="472"/>
      <c r="M421654" s="472"/>
    </row>
    <row r="421655" spans="12:13" x14ac:dyDescent="0.25">
      <c r="L421655" s="472"/>
      <c r="M421655" s="472"/>
    </row>
    <row r="421727" spans="12:13" x14ac:dyDescent="0.25">
      <c r="L421727" s="472"/>
      <c r="M421727" s="472"/>
    </row>
    <row r="421728" spans="12:13" x14ac:dyDescent="0.25">
      <c r="L421728" s="472"/>
      <c r="M421728" s="472"/>
    </row>
    <row r="421729" spans="12:13" x14ac:dyDescent="0.25">
      <c r="L421729" s="472"/>
      <c r="M421729" s="472"/>
    </row>
    <row r="421801" spans="12:13" x14ac:dyDescent="0.25">
      <c r="L421801" s="472"/>
      <c r="M421801" s="472"/>
    </row>
    <row r="421802" spans="12:13" x14ac:dyDescent="0.25">
      <c r="L421802" s="472"/>
      <c r="M421802" s="472"/>
    </row>
    <row r="421803" spans="12:13" x14ac:dyDescent="0.25">
      <c r="L421803" s="472"/>
      <c r="M421803" s="472"/>
    </row>
    <row r="421875" spans="12:13" x14ac:dyDescent="0.25">
      <c r="L421875" s="472"/>
      <c r="M421875" s="472"/>
    </row>
    <row r="421876" spans="12:13" x14ac:dyDescent="0.25">
      <c r="L421876" s="472"/>
      <c r="M421876" s="472"/>
    </row>
    <row r="421877" spans="12:13" x14ac:dyDescent="0.25">
      <c r="L421877" s="472"/>
      <c r="M421877" s="472"/>
    </row>
    <row r="421949" spans="12:13" x14ac:dyDescent="0.25">
      <c r="L421949" s="472"/>
      <c r="M421949" s="472"/>
    </row>
    <row r="421950" spans="12:13" x14ac:dyDescent="0.25">
      <c r="L421950" s="472"/>
      <c r="M421950" s="472"/>
    </row>
    <row r="421951" spans="12:13" x14ac:dyDescent="0.25">
      <c r="L421951" s="472"/>
      <c r="M421951" s="472"/>
    </row>
    <row r="422023" spans="12:13" x14ac:dyDescent="0.25">
      <c r="L422023" s="472"/>
      <c r="M422023" s="472"/>
    </row>
    <row r="422024" spans="12:13" x14ac:dyDescent="0.25">
      <c r="L422024" s="472"/>
      <c r="M422024" s="472"/>
    </row>
    <row r="422025" spans="12:13" x14ac:dyDescent="0.25">
      <c r="L422025" s="472"/>
      <c r="M422025" s="472"/>
    </row>
    <row r="422097" spans="12:13" x14ac:dyDescent="0.25">
      <c r="L422097" s="472"/>
      <c r="M422097" s="472"/>
    </row>
    <row r="422098" spans="12:13" x14ac:dyDescent="0.25">
      <c r="L422098" s="472"/>
      <c r="M422098" s="472"/>
    </row>
    <row r="422099" spans="12:13" x14ac:dyDescent="0.25">
      <c r="L422099" s="472"/>
      <c r="M422099" s="472"/>
    </row>
    <row r="422171" spans="12:13" x14ac:dyDescent="0.25">
      <c r="L422171" s="472"/>
      <c r="M422171" s="472"/>
    </row>
    <row r="422172" spans="12:13" x14ac:dyDescent="0.25">
      <c r="L422172" s="472"/>
      <c r="M422172" s="472"/>
    </row>
    <row r="422173" spans="12:13" x14ac:dyDescent="0.25">
      <c r="L422173" s="472"/>
      <c r="M422173" s="472"/>
    </row>
    <row r="422245" spans="12:13" x14ac:dyDescent="0.25">
      <c r="L422245" s="472"/>
      <c r="M422245" s="472"/>
    </row>
    <row r="422246" spans="12:13" x14ac:dyDescent="0.25">
      <c r="L422246" s="472"/>
      <c r="M422246" s="472"/>
    </row>
    <row r="422247" spans="12:13" x14ac:dyDescent="0.25">
      <c r="L422247" s="472"/>
      <c r="M422247" s="472"/>
    </row>
    <row r="422319" spans="12:13" x14ac:dyDescent="0.25">
      <c r="L422319" s="472"/>
      <c r="M422319" s="472"/>
    </row>
    <row r="422320" spans="12:13" x14ac:dyDescent="0.25">
      <c r="L422320" s="472"/>
      <c r="M422320" s="472"/>
    </row>
    <row r="422321" spans="12:13" x14ac:dyDescent="0.25">
      <c r="L422321" s="472"/>
      <c r="M422321" s="472"/>
    </row>
    <row r="422393" spans="12:13" x14ac:dyDescent="0.25">
      <c r="L422393" s="472"/>
      <c r="M422393" s="472"/>
    </row>
    <row r="422394" spans="12:13" x14ac:dyDescent="0.25">
      <c r="L422394" s="472"/>
      <c r="M422394" s="472"/>
    </row>
    <row r="422395" spans="12:13" x14ac:dyDescent="0.25">
      <c r="L422395" s="472"/>
      <c r="M422395" s="472"/>
    </row>
    <row r="422467" spans="12:13" x14ac:dyDescent="0.25">
      <c r="L422467" s="472"/>
      <c r="M422467" s="472"/>
    </row>
    <row r="422468" spans="12:13" x14ac:dyDescent="0.25">
      <c r="L422468" s="472"/>
      <c r="M422468" s="472"/>
    </row>
    <row r="422469" spans="12:13" x14ac:dyDescent="0.25">
      <c r="L422469" s="472"/>
      <c r="M422469" s="472"/>
    </row>
    <row r="422541" spans="12:13" x14ac:dyDescent="0.25">
      <c r="L422541" s="472"/>
      <c r="M422541" s="472"/>
    </row>
    <row r="422542" spans="12:13" x14ac:dyDescent="0.25">
      <c r="L422542" s="472"/>
      <c r="M422542" s="472"/>
    </row>
    <row r="422543" spans="12:13" x14ac:dyDescent="0.25">
      <c r="L422543" s="472"/>
      <c r="M422543" s="472"/>
    </row>
    <row r="422615" spans="12:13" x14ac:dyDescent="0.25">
      <c r="L422615" s="472"/>
      <c r="M422615" s="472"/>
    </row>
    <row r="422616" spans="12:13" x14ac:dyDescent="0.25">
      <c r="L422616" s="472"/>
      <c r="M422616" s="472"/>
    </row>
    <row r="422617" spans="12:13" x14ac:dyDescent="0.25">
      <c r="L422617" s="472"/>
      <c r="M422617" s="472"/>
    </row>
    <row r="422689" spans="12:13" x14ac:dyDescent="0.25">
      <c r="L422689" s="472"/>
      <c r="M422689" s="472"/>
    </row>
    <row r="422690" spans="12:13" x14ac:dyDescent="0.25">
      <c r="L422690" s="472"/>
      <c r="M422690" s="472"/>
    </row>
    <row r="422691" spans="12:13" x14ac:dyDescent="0.25">
      <c r="L422691" s="472"/>
      <c r="M422691" s="472"/>
    </row>
    <row r="422763" spans="12:13" x14ac:dyDescent="0.25">
      <c r="L422763" s="472"/>
      <c r="M422763" s="472"/>
    </row>
    <row r="422764" spans="12:13" x14ac:dyDescent="0.25">
      <c r="L422764" s="472"/>
      <c r="M422764" s="472"/>
    </row>
    <row r="422765" spans="12:13" x14ac:dyDescent="0.25">
      <c r="L422765" s="472"/>
      <c r="M422765" s="472"/>
    </row>
    <row r="422837" spans="12:13" x14ac:dyDescent="0.25">
      <c r="L422837" s="472"/>
      <c r="M422837" s="472"/>
    </row>
    <row r="422838" spans="12:13" x14ac:dyDescent="0.25">
      <c r="L422838" s="472"/>
      <c r="M422838" s="472"/>
    </row>
    <row r="422839" spans="12:13" x14ac:dyDescent="0.25">
      <c r="L422839" s="472"/>
      <c r="M422839" s="472"/>
    </row>
    <row r="422911" spans="12:13" x14ac:dyDescent="0.25">
      <c r="L422911" s="472"/>
      <c r="M422911" s="472"/>
    </row>
    <row r="422912" spans="12:13" x14ac:dyDescent="0.25">
      <c r="L422912" s="472"/>
      <c r="M422912" s="472"/>
    </row>
    <row r="422913" spans="12:13" x14ac:dyDescent="0.25">
      <c r="L422913" s="472"/>
      <c r="M422913" s="472"/>
    </row>
    <row r="422985" spans="12:13" x14ac:dyDescent="0.25">
      <c r="L422985" s="472"/>
      <c r="M422985" s="472"/>
    </row>
    <row r="422986" spans="12:13" x14ac:dyDescent="0.25">
      <c r="L422986" s="472"/>
      <c r="M422986" s="472"/>
    </row>
    <row r="422987" spans="12:13" x14ac:dyDescent="0.25">
      <c r="L422987" s="472"/>
      <c r="M422987" s="472"/>
    </row>
    <row r="423059" spans="12:13" x14ac:dyDescent="0.25">
      <c r="L423059" s="472"/>
      <c r="M423059" s="472"/>
    </row>
    <row r="423060" spans="12:13" x14ac:dyDescent="0.25">
      <c r="L423060" s="472"/>
      <c r="M423060" s="472"/>
    </row>
    <row r="423061" spans="12:13" x14ac:dyDescent="0.25">
      <c r="L423061" s="472"/>
      <c r="M423061" s="472"/>
    </row>
    <row r="423133" spans="12:13" x14ac:dyDescent="0.25">
      <c r="L423133" s="472"/>
      <c r="M423133" s="472"/>
    </row>
    <row r="423134" spans="12:13" x14ac:dyDescent="0.25">
      <c r="L423134" s="472"/>
      <c r="M423134" s="472"/>
    </row>
    <row r="423135" spans="12:13" x14ac:dyDescent="0.25">
      <c r="L423135" s="472"/>
      <c r="M423135" s="472"/>
    </row>
    <row r="423207" spans="12:13" x14ac:dyDescent="0.25">
      <c r="L423207" s="472"/>
      <c r="M423207" s="472"/>
    </row>
    <row r="423208" spans="12:13" x14ac:dyDescent="0.25">
      <c r="L423208" s="472"/>
      <c r="M423208" s="472"/>
    </row>
    <row r="423209" spans="12:13" x14ac:dyDescent="0.25">
      <c r="L423209" s="472"/>
      <c r="M423209" s="472"/>
    </row>
    <row r="423281" spans="12:13" x14ac:dyDescent="0.25">
      <c r="L423281" s="472"/>
      <c r="M423281" s="472"/>
    </row>
    <row r="423282" spans="12:13" x14ac:dyDescent="0.25">
      <c r="L423282" s="472"/>
      <c r="M423282" s="472"/>
    </row>
    <row r="423283" spans="12:13" x14ac:dyDescent="0.25">
      <c r="L423283" s="472"/>
      <c r="M423283" s="472"/>
    </row>
    <row r="423355" spans="12:13" x14ac:dyDescent="0.25">
      <c r="L423355" s="472"/>
      <c r="M423355" s="472"/>
    </row>
    <row r="423356" spans="12:13" x14ac:dyDescent="0.25">
      <c r="L423356" s="472"/>
      <c r="M423356" s="472"/>
    </row>
    <row r="423357" spans="12:13" x14ac:dyDescent="0.25">
      <c r="L423357" s="472"/>
      <c r="M423357" s="472"/>
    </row>
    <row r="423429" spans="12:13" x14ac:dyDescent="0.25">
      <c r="L423429" s="472"/>
      <c r="M423429" s="472"/>
    </row>
    <row r="423430" spans="12:13" x14ac:dyDescent="0.25">
      <c r="L423430" s="472"/>
      <c r="M423430" s="472"/>
    </row>
    <row r="423431" spans="12:13" x14ac:dyDescent="0.25">
      <c r="L423431" s="472"/>
      <c r="M423431" s="472"/>
    </row>
    <row r="423503" spans="12:13" x14ac:dyDescent="0.25">
      <c r="L423503" s="472"/>
      <c r="M423503" s="472"/>
    </row>
    <row r="423504" spans="12:13" x14ac:dyDescent="0.25">
      <c r="L423504" s="472"/>
      <c r="M423504" s="472"/>
    </row>
    <row r="423505" spans="12:13" x14ac:dyDescent="0.25">
      <c r="L423505" s="472"/>
      <c r="M423505" s="472"/>
    </row>
    <row r="423577" spans="12:13" x14ac:dyDescent="0.25">
      <c r="L423577" s="472"/>
      <c r="M423577" s="472"/>
    </row>
    <row r="423578" spans="12:13" x14ac:dyDescent="0.25">
      <c r="L423578" s="472"/>
      <c r="M423578" s="472"/>
    </row>
    <row r="423579" spans="12:13" x14ac:dyDescent="0.25">
      <c r="L423579" s="472"/>
      <c r="M423579" s="472"/>
    </row>
    <row r="423651" spans="12:13" x14ac:dyDescent="0.25">
      <c r="L423651" s="472"/>
      <c r="M423651" s="472"/>
    </row>
    <row r="423652" spans="12:13" x14ac:dyDescent="0.25">
      <c r="L423652" s="472"/>
      <c r="M423652" s="472"/>
    </row>
    <row r="423653" spans="12:13" x14ac:dyDescent="0.25">
      <c r="L423653" s="472"/>
      <c r="M423653" s="472"/>
    </row>
    <row r="423725" spans="12:13" x14ac:dyDescent="0.25">
      <c r="L423725" s="472"/>
      <c r="M423725" s="472"/>
    </row>
    <row r="423726" spans="12:13" x14ac:dyDescent="0.25">
      <c r="L423726" s="472"/>
      <c r="M423726" s="472"/>
    </row>
    <row r="423727" spans="12:13" x14ac:dyDescent="0.25">
      <c r="L423727" s="472"/>
      <c r="M423727" s="472"/>
    </row>
    <row r="423799" spans="12:13" x14ac:dyDescent="0.25">
      <c r="L423799" s="472"/>
      <c r="M423799" s="472"/>
    </row>
    <row r="423800" spans="12:13" x14ac:dyDescent="0.25">
      <c r="L423800" s="472"/>
      <c r="M423800" s="472"/>
    </row>
    <row r="423801" spans="12:13" x14ac:dyDescent="0.25">
      <c r="L423801" s="472"/>
      <c r="M423801" s="472"/>
    </row>
    <row r="423873" spans="12:13" x14ac:dyDescent="0.25">
      <c r="L423873" s="472"/>
      <c r="M423873" s="472"/>
    </row>
    <row r="423874" spans="12:13" x14ac:dyDescent="0.25">
      <c r="L423874" s="472"/>
      <c r="M423874" s="472"/>
    </row>
    <row r="423875" spans="12:13" x14ac:dyDescent="0.25">
      <c r="L423875" s="472"/>
      <c r="M423875" s="472"/>
    </row>
    <row r="423947" spans="12:13" x14ac:dyDescent="0.25">
      <c r="L423947" s="472"/>
      <c r="M423947" s="472"/>
    </row>
    <row r="423948" spans="12:13" x14ac:dyDescent="0.25">
      <c r="L423948" s="472"/>
      <c r="M423948" s="472"/>
    </row>
    <row r="423949" spans="12:13" x14ac:dyDescent="0.25">
      <c r="L423949" s="472"/>
      <c r="M423949" s="472"/>
    </row>
    <row r="424021" spans="12:13" x14ac:dyDescent="0.25">
      <c r="L424021" s="472"/>
      <c r="M424021" s="472"/>
    </row>
    <row r="424022" spans="12:13" x14ac:dyDescent="0.25">
      <c r="L424022" s="472"/>
      <c r="M424022" s="472"/>
    </row>
    <row r="424023" spans="12:13" x14ac:dyDescent="0.25">
      <c r="L424023" s="472"/>
      <c r="M424023" s="472"/>
    </row>
    <row r="424095" spans="12:13" x14ac:dyDescent="0.25">
      <c r="L424095" s="472"/>
      <c r="M424095" s="472"/>
    </row>
    <row r="424096" spans="12:13" x14ac:dyDescent="0.25">
      <c r="L424096" s="472"/>
      <c r="M424096" s="472"/>
    </row>
    <row r="424097" spans="12:13" x14ac:dyDescent="0.25">
      <c r="L424097" s="472"/>
      <c r="M424097" s="472"/>
    </row>
    <row r="424169" spans="12:13" x14ac:dyDescent="0.25">
      <c r="L424169" s="472"/>
      <c r="M424169" s="472"/>
    </row>
    <row r="424170" spans="12:13" x14ac:dyDescent="0.25">
      <c r="L424170" s="472"/>
      <c r="M424170" s="472"/>
    </row>
    <row r="424171" spans="12:13" x14ac:dyDescent="0.25">
      <c r="L424171" s="472"/>
      <c r="M424171" s="472"/>
    </row>
    <row r="424243" spans="12:13" x14ac:dyDescent="0.25">
      <c r="L424243" s="472"/>
      <c r="M424243" s="472"/>
    </row>
    <row r="424244" spans="12:13" x14ac:dyDescent="0.25">
      <c r="L424244" s="472"/>
      <c r="M424244" s="472"/>
    </row>
    <row r="424245" spans="12:13" x14ac:dyDescent="0.25">
      <c r="L424245" s="472"/>
      <c r="M424245" s="472"/>
    </row>
    <row r="424317" spans="12:13" x14ac:dyDescent="0.25">
      <c r="L424317" s="472"/>
      <c r="M424317" s="472"/>
    </row>
    <row r="424318" spans="12:13" x14ac:dyDescent="0.25">
      <c r="L424318" s="472"/>
      <c r="M424318" s="472"/>
    </row>
    <row r="424319" spans="12:13" x14ac:dyDescent="0.25">
      <c r="L424319" s="472"/>
      <c r="M424319" s="472"/>
    </row>
    <row r="424391" spans="12:13" x14ac:dyDescent="0.25">
      <c r="L424391" s="472"/>
      <c r="M424391" s="472"/>
    </row>
    <row r="424392" spans="12:13" x14ac:dyDescent="0.25">
      <c r="L424392" s="472"/>
      <c r="M424392" s="472"/>
    </row>
    <row r="424393" spans="12:13" x14ac:dyDescent="0.25">
      <c r="L424393" s="472"/>
      <c r="M424393" s="472"/>
    </row>
    <row r="424465" spans="12:13" x14ac:dyDescent="0.25">
      <c r="L424465" s="472"/>
      <c r="M424465" s="472"/>
    </row>
    <row r="424466" spans="12:13" x14ac:dyDescent="0.25">
      <c r="L424466" s="472"/>
      <c r="M424466" s="472"/>
    </row>
    <row r="424467" spans="12:13" x14ac:dyDescent="0.25">
      <c r="L424467" s="472"/>
      <c r="M424467" s="472"/>
    </row>
    <row r="424539" spans="12:13" x14ac:dyDescent="0.25">
      <c r="L424539" s="472"/>
      <c r="M424539" s="472"/>
    </row>
    <row r="424540" spans="12:13" x14ac:dyDescent="0.25">
      <c r="L424540" s="472"/>
      <c r="M424540" s="472"/>
    </row>
    <row r="424541" spans="12:13" x14ac:dyDescent="0.25">
      <c r="L424541" s="472"/>
      <c r="M424541" s="472"/>
    </row>
    <row r="424613" spans="12:13" x14ac:dyDescent="0.25">
      <c r="L424613" s="472"/>
      <c r="M424613" s="472"/>
    </row>
    <row r="424614" spans="12:13" x14ac:dyDescent="0.25">
      <c r="L424614" s="472"/>
      <c r="M424614" s="472"/>
    </row>
    <row r="424615" spans="12:13" x14ac:dyDescent="0.25">
      <c r="L424615" s="472"/>
      <c r="M424615" s="472"/>
    </row>
    <row r="424687" spans="12:13" x14ac:dyDescent="0.25">
      <c r="L424687" s="472"/>
      <c r="M424687" s="472"/>
    </row>
    <row r="424688" spans="12:13" x14ac:dyDescent="0.25">
      <c r="L424688" s="472"/>
      <c r="M424688" s="472"/>
    </row>
    <row r="424689" spans="12:13" x14ac:dyDescent="0.25">
      <c r="L424689" s="472"/>
      <c r="M424689" s="472"/>
    </row>
    <row r="424761" spans="12:13" x14ac:dyDescent="0.25">
      <c r="L424761" s="472"/>
      <c r="M424761" s="472"/>
    </row>
    <row r="424762" spans="12:13" x14ac:dyDescent="0.25">
      <c r="L424762" s="472"/>
      <c r="M424762" s="472"/>
    </row>
    <row r="424763" spans="12:13" x14ac:dyDescent="0.25">
      <c r="L424763" s="472"/>
      <c r="M424763" s="472"/>
    </row>
    <row r="424835" spans="12:13" x14ac:dyDescent="0.25">
      <c r="L424835" s="472"/>
      <c r="M424835" s="472"/>
    </row>
    <row r="424836" spans="12:13" x14ac:dyDescent="0.25">
      <c r="L424836" s="472"/>
      <c r="M424836" s="472"/>
    </row>
    <row r="424837" spans="12:13" x14ac:dyDescent="0.25">
      <c r="L424837" s="472"/>
      <c r="M424837" s="472"/>
    </row>
    <row r="424909" spans="12:13" x14ac:dyDescent="0.25">
      <c r="L424909" s="472"/>
      <c r="M424909" s="472"/>
    </row>
    <row r="424910" spans="12:13" x14ac:dyDescent="0.25">
      <c r="L424910" s="472"/>
      <c r="M424910" s="472"/>
    </row>
    <row r="424911" spans="12:13" x14ac:dyDescent="0.25">
      <c r="L424911" s="472"/>
      <c r="M424911" s="472"/>
    </row>
    <row r="424983" spans="12:13" x14ac:dyDescent="0.25">
      <c r="L424983" s="472"/>
      <c r="M424983" s="472"/>
    </row>
    <row r="424984" spans="12:13" x14ac:dyDescent="0.25">
      <c r="L424984" s="472"/>
      <c r="M424984" s="472"/>
    </row>
    <row r="424985" spans="12:13" x14ac:dyDescent="0.25">
      <c r="L424985" s="472"/>
      <c r="M424985" s="472"/>
    </row>
    <row r="425057" spans="12:13" x14ac:dyDescent="0.25">
      <c r="L425057" s="472"/>
      <c r="M425057" s="472"/>
    </row>
    <row r="425058" spans="12:13" x14ac:dyDescent="0.25">
      <c r="L425058" s="472"/>
      <c r="M425058" s="472"/>
    </row>
    <row r="425059" spans="12:13" x14ac:dyDescent="0.25">
      <c r="L425059" s="472"/>
      <c r="M425059" s="472"/>
    </row>
    <row r="425131" spans="12:13" x14ac:dyDescent="0.25">
      <c r="L425131" s="472"/>
      <c r="M425131" s="472"/>
    </row>
    <row r="425132" spans="12:13" x14ac:dyDescent="0.25">
      <c r="L425132" s="472"/>
      <c r="M425132" s="472"/>
    </row>
    <row r="425133" spans="12:13" x14ac:dyDescent="0.25">
      <c r="L425133" s="472"/>
      <c r="M425133" s="472"/>
    </row>
    <row r="425205" spans="12:13" x14ac:dyDescent="0.25">
      <c r="L425205" s="472"/>
      <c r="M425205" s="472"/>
    </row>
    <row r="425206" spans="12:13" x14ac:dyDescent="0.25">
      <c r="L425206" s="472"/>
      <c r="M425206" s="472"/>
    </row>
    <row r="425207" spans="12:13" x14ac:dyDescent="0.25">
      <c r="L425207" s="472"/>
      <c r="M425207" s="472"/>
    </row>
    <row r="425279" spans="12:13" x14ac:dyDescent="0.25">
      <c r="L425279" s="472"/>
      <c r="M425279" s="472"/>
    </row>
    <row r="425280" spans="12:13" x14ac:dyDescent="0.25">
      <c r="L425280" s="472"/>
      <c r="M425280" s="472"/>
    </row>
    <row r="425281" spans="12:13" x14ac:dyDescent="0.25">
      <c r="L425281" s="472"/>
      <c r="M425281" s="472"/>
    </row>
    <row r="425353" spans="12:13" x14ac:dyDescent="0.25">
      <c r="L425353" s="472"/>
      <c r="M425353" s="472"/>
    </row>
    <row r="425354" spans="12:13" x14ac:dyDescent="0.25">
      <c r="L425354" s="472"/>
      <c r="M425354" s="472"/>
    </row>
    <row r="425355" spans="12:13" x14ac:dyDescent="0.25">
      <c r="L425355" s="472"/>
      <c r="M425355" s="472"/>
    </row>
    <row r="425427" spans="12:13" x14ac:dyDescent="0.25">
      <c r="L425427" s="472"/>
      <c r="M425427" s="472"/>
    </row>
    <row r="425428" spans="12:13" x14ac:dyDescent="0.25">
      <c r="L425428" s="472"/>
      <c r="M425428" s="472"/>
    </row>
    <row r="425429" spans="12:13" x14ac:dyDescent="0.25">
      <c r="L425429" s="472"/>
      <c r="M425429" s="472"/>
    </row>
    <row r="425501" spans="12:13" x14ac:dyDescent="0.25">
      <c r="L425501" s="472"/>
      <c r="M425501" s="472"/>
    </row>
    <row r="425502" spans="12:13" x14ac:dyDescent="0.25">
      <c r="L425502" s="472"/>
      <c r="M425502" s="472"/>
    </row>
    <row r="425503" spans="12:13" x14ac:dyDescent="0.25">
      <c r="L425503" s="472"/>
      <c r="M425503" s="472"/>
    </row>
    <row r="425575" spans="12:13" x14ac:dyDescent="0.25">
      <c r="L425575" s="472"/>
      <c r="M425575" s="472"/>
    </row>
    <row r="425576" spans="12:13" x14ac:dyDescent="0.25">
      <c r="L425576" s="472"/>
      <c r="M425576" s="472"/>
    </row>
    <row r="425577" spans="12:13" x14ac:dyDescent="0.25">
      <c r="L425577" s="472"/>
      <c r="M425577" s="472"/>
    </row>
    <row r="425649" spans="12:13" x14ac:dyDescent="0.25">
      <c r="L425649" s="472"/>
      <c r="M425649" s="472"/>
    </row>
    <row r="425650" spans="12:13" x14ac:dyDescent="0.25">
      <c r="L425650" s="472"/>
      <c r="M425650" s="472"/>
    </row>
    <row r="425651" spans="12:13" x14ac:dyDescent="0.25">
      <c r="L425651" s="472"/>
      <c r="M425651" s="472"/>
    </row>
    <row r="425723" spans="12:13" x14ac:dyDescent="0.25">
      <c r="L425723" s="472"/>
      <c r="M425723" s="472"/>
    </row>
    <row r="425724" spans="12:13" x14ac:dyDescent="0.25">
      <c r="L425724" s="472"/>
      <c r="M425724" s="472"/>
    </row>
    <row r="425725" spans="12:13" x14ac:dyDescent="0.25">
      <c r="L425725" s="472"/>
      <c r="M425725" s="472"/>
    </row>
    <row r="425797" spans="12:13" x14ac:dyDescent="0.25">
      <c r="L425797" s="472"/>
      <c r="M425797" s="472"/>
    </row>
    <row r="425798" spans="12:13" x14ac:dyDescent="0.25">
      <c r="L425798" s="472"/>
      <c r="M425798" s="472"/>
    </row>
    <row r="425799" spans="12:13" x14ac:dyDescent="0.25">
      <c r="L425799" s="472"/>
      <c r="M425799" s="472"/>
    </row>
    <row r="425871" spans="12:13" x14ac:dyDescent="0.25">
      <c r="L425871" s="472"/>
      <c r="M425871" s="472"/>
    </row>
    <row r="425872" spans="12:13" x14ac:dyDescent="0.25">
      <c r="L425872" s="472"/>
      <c r="M425872" s="472"/>
    </row>
    <row r="425873" spans="12:13" x14ac:dyDescent="0.25">
      <c r="L425873" s="472"/>
      <c r="M425873" s="472"/>
    </row>
    <row r="425945" spans="12:13" x14ac:dyDescent="0.25">
      <c r="L425945" s="472"/>
      <c r="M425945" s="472"/>
    </row>
    <row r="425946" spans="12:13" x14ac:dyDescent="0.25">
      <c r="L425946" s="472"/>
      <c r="M425946" s="472"/>
    </row>
    <row r="425947" spans="12:13" x14ac:dyDescent="0.25">
      <c r="L425947" s="472"/>
      <c r="M425947" s="472"/>
    </row>
    <row r="426019" spans="12:13" x14ac:dyDescent="0.25">
      <c r="L426019" s="472"/>
      <c r="M426019" s="472"/>
    </row>
    <row r="426020" spans="12:13" x14ac:dyDescent="0.25">
      <c r="L426020" s="472"/>
      <c r="M426020" s="472"/>
    </row>
    <row r="426021" spans="12:13" x14ac:dyDescent="0.25">
      <c r="L426021" s="472"/>
      <c r="M426021" s="472"/>
    </row>
    <row r="426093" spans="12:13" x14ac:dyDescent="0.25">
      <c r="L426093" s="472"/>
      <c r="M426093" s="472"/>
    </row>
    <row r="426094" spans="12:13" x14ac:dyDescent="0.25">
      <c r="L426094" s="472"/>
      <c r="M426094" s="472"/>
    </row>
    <row r="426095" spans="12:13" x14ac:dyDescent="0.25">
      <c r="L426095" s="472"/>
      <c r="M426095" s="472"/>
    </row>
    <row r="426167" spans="12:13" x14ac:dyDescent="0.25">
      <c r="L426167" s="472"/>
      <c r="M426167" s="472"/>
    </row>
    <row r="426168" spans="12:13" x14ac:dyDescent="0.25">
      <c r="L426168" s="472"/>
      <c r="M426168" s="472"/>
    </row>
    <row r="426169" spans="12:13" x14ac:dyDescent="0.25">
      <c r="L426169" s="472"/>
      <c r="M426169" s="472"/>
    </row>
    <row r="426241" spans="12:13" x14ac:dyDescent="0.25">
      <c r="L426241" s="472"/>
      <c r="M426241" s="472"/>
    </row>
    <row r="426242" spans="12:13" x14ac:dyDescent="0.25">
      <c r="L426242" s="472"/>
      <c r="M426242" s="472"/>
    </row>
    <row r="426243" spans="12:13" x14ac:dyDescent="0.25">
      <c r="L426243" s="472"/>
      <c r="M426243" s="472"/>
    </row>
    <row r="426315" spans="12:13" x14ac:dyDescent="0.25">
      <c r="L426315" s="472"/>
      <c r="M426315" s="472"/>
    </row>
    <row r="426316" spans="12:13" x14ac:dyDescent="0.25">
      <c r="L426316" s="472"/>
      <c r="M426316" s="472"/>
    </row>
    <row r="426317" spans="12:13" x14ac:dyDescent="0.25">
      <c r="L426317" s="472"/>
      <c r="M426317" s="472"/>
    </row>
    <row r="426389" spans="12:13" x14ac:dyDescent="0.25">
      <c r="L426389" s="472"/>
      <c r="M426389" s="472"/>
    </row>
    <row r="426390" spans="12:13" x14ac:dyDescent="0.25">
      <c r="L426390" s="472"/>
      <c r="M426390" s="472"/>
    </row>
    <row r="426391" spans="12:13" x14ac:dyDescent="0.25">
      <c r="L426391" s="472"/>
      <c r="M426391" s="472"/>
    </row>
    <row r="426463" spans="12:13" x14ac:dyDescent="0.25">
      <c r="L426463" s="472"/>
      <c r="M426463" s="472"/>
    </row>
    <row r="426464" spans="12:13" x14ac:dyDescent="0.25">
      <c r="L426464" s="472"/>
      <c r="M426464" s="472"/>
    </row>
    <row r="426465" spans="12:13" x14ac:dyDescent="0.25">
      <c r="L426465" s="472"/>
      <c r="M426465" s="472"/>
    </row>
    <row r="426537" spans="12:13" x14ac:dyDescent="0.25">
      <c r="L426537" s="472"/>
      <c r="M426537" s="472"/>
    </row>
    <row r="426538" spans="12:13" x14ac:dyDescent="0.25">
      <c r="L426538" s="472"/>
      <c r="M426538" s="472"/>
    </row>
    <row r="426539" spans="12:13" x14ac:dyDescent="0.25">
      <c r="L426539" s="472"/>
      <c r="M426539" s="472"/>
    </row>
    <row r="426611" spans="12:13" x14ac:dyDescent="0.25">
      <c r="L426611" s="472"/>
      <c r="M426611" s="472"/>
    </row>
    <row r="426612" spans="12:13" x14ac:dyDescent="0.25">
      <c r="L426612" s="472"/>
      <c r="M426612" s="472"/>
    </row>
    <row r="426613" spans="12:13" x14ac:dyDescent="0.25">
      <c r="L426613" s="472"/>
      <c r="M426613" s="472"/>
    </row>
    <row r="426685" spans="12:13" x14ac:dyDescent="0.25">
      <c r="L426685" s="472"/>
      <c r="M426685" s="472"/>
    </row>
    <row r="426686" spans="12:13" x14ac:dyDescent="0.25">
      <c r="L426686" s="472"/>
      <c r="M426686" s="472"/>
    </row>
    <row r="426687" spans="12:13" x14ac:dyDescent="0.25">
      <c r="L426687" s="472"/>
      <c r="M426687" s="472"/>
    </row>
    <row r="426759" spans="12:13" x14ac:dyDescent="0.25">
      <c r="L426759" s="472"/>
      <c r="M426759" s="472"/>
    </row>
    <row r="426760" spans="12:13" x14ac:dyDescent="0.25">
      <c r="L426760" s="472"/>
      <c r="M426760" s="472"/>
    </row>
    <row r="426761" spans="12:13" x14ac:dyDescent="0.25">
      <c r="L426761" s="472"/>
      <c r="M426761" s="472"/>
    </row>
    <row r="426833" spans="12:13" x14ac:dyDescent="0.25">
      <c r="L426833" s="472"/>
      <c r="M426833" s="472"/>
    </row>
    <row r="426834" spans="12:13" x14ac:dyDescent="0.25">
      <c r="L426834" s="472"/>
      <c r="M426834" s="472"/>
    </row>
    <row r="426835" spans="12:13" x14ac:dyDescent="0.25">
      <c r="L426835" s="472"/>
      <c r="M426835" s="472"/>
    </row>
    <row r="426907" spans="12:13" x14ac:dyDescent="0.25">
      <c r="L426907" s="472"/>
      <c r="M426907" s="472"/>
    </row>
    <row r="426908" spans="12:13" x14ac:dyDescent="0.25">
      <c r="L426908" s="472"/>
      <c r="M426908" s="472"/>
    </row>
    <row r="426909" spans="12:13" x14ac:dyDescent="0.25">
      <c r="L426909" s="472"/>
      <c r="M426909" s="472"/>
    </row>
    <row r="426981" spans="12:13" x14ac:dyDescent="0.25">
      <c r="L426981" s="472"/>
      <c r="M426981" s="472"/>
    </row>
    <row r="426982" spans="12:13" x14ac:dyDescent="0.25">
      <c r="L426982" s="472"/>
      <c r="M426982" s="472"/>
    </row>
    <row r="426983" spans="12:13" x14ac:dyDescent="0.25">
      <c r="L426983" s="472"/>
      <c r="M426983" s="472"/>
    </row>
    <row r="427055" spans="12:13" x14ac:dyDescent="0.25">
      <c r="L427055" s="472"/>
      <c r="M427055" s="472"/>
    </row>
    <row r="427056" spans="12:13" x14ac:dyDescent="0.25">
      <c r="L427056" s="472"/>
      <c r="M427056" s="472"/>
    </row>
    <row r="427057" spans="12:13" x14ac:dyDescent="0.25">
      <c r="L427057" s="472"/>
      <c r="M427057" s="472"/>
    </row>
    <row r="427129" spans="12:13" x14ac:dyDescent="0.25">
      <c r="L427129" s="472"/>
      <c r="M427129" s="472"/>
    </row>
    <row r="427130" spans="12:13" x14ac:dyDescent="0.25">
      <c r="L427130" s="472"/>
      <c r="M427130" s="472"/>
    </row>
    <row r="427131" spans="12:13" x14ac:dyDescent="0.25">
      <c r="L427131" s="472"/>
      <c r="M427131" s="472"/>
    </row>
    <row r="427203" spans="12:13" x14ac:dyDescent="0.25">
      <c r="L427203" s="472"/>
      <c r="M427203" s="472"/>
    </row>
    <row r="427204" spans="12:13" x14ac:dyDescent="0.25">
      <c r="L427204" s="472"/>
      <c r="M427204" s="472"/>
    </row>
    <row r="427205" spans="12:13" x14ac:dyDescent="0.25">
      <c r="L427205" s="472"/>
      <c r="M427205" s="472"/>
    </row>
    <row r="427277" spans="12:13" x14ac:dyDescent="0.25">
      <c r="L427277" s="472"/>
      <c r="M427277" s="472"/>
    </row>
    <row r="427278" spans="12:13" x14ac:dyDescent="0.25">
      <c r="L427278" s="472"/>
      <c r="M427278" s="472"/>
    </row>
    <row r="427279" spans="12:13" x14ac:dyDescent="0.25">
      <c r="L427279" s="472"/>
      <c r="M427279" s="472"/>
    </row>
    <row r="427351" spans="12:13" x14ac:dyDescent="0.25">
      <c r="L427351" s="472"/>
      <c r="M427351" s="472"/>
    </row>
    <row r="427352" spans="12:13" x14ac:dyDescent="0.25">
      <c r="L427352" s="472"/>
      <c r="M427352" s="472"/>
    </row>
    <row r="427353" spans="12:13" x14ac:dyDescent="0.25">
      <c r="L427353" s="472"/>
      <c r="M427353" s="472"/>
    </row>
    <row r="427425" spans="12:13" x14ac:dyDescent="0.25">
      <c r="L427425" s="472"/>
      <c r="M427425" s="472"/>
    </row>
    <row r="427426" spans="12:13" x14ac:dyDescent="0.25">
      <c r="L427426" s="472"/>
      <c r="M427426" s="472"/>
    </row>
    <row r="427427" spans="12:13" x14ac:dyDescent="0.25">
      <c r="L427427" s="472"/>
      <c r="M427427" s="472"/>
    </row>
    <row r="427499" spans="12:13" x14ac:dyDescent="0.25">
      <c r="L427499" s="472"/>
      <c r="M427499" s="472"/>
    </row>
    <row r="427500" spans="12:13" x14ac:dyDescent="0.25">
      <c r="L427500" s="472"/>
      <c r="M427500" s="472"/>
    </row>
    <row r="427501" spans="12:13" x14ac:dyDescent="0.25">
      <c r="L427501" s="472"/>
      <c r="M427501" s="472"/>
    </row>
    <row r="427573" spans="12:13" x14ac:dyDescent="0.25">
      <c r="L427573" s="472"/>
      <c r="M427573" s="472"/>
    </row>
    <row r="427574" spans="12:13" x14ac:dyDescent="0.25">
      <c r="L427574" s="472"/>
      <c r="M427574" s="472"/>
    </row>
    <row r="427575" spans="12:13" x14ac:dyDescent="0.25">
      <c r="L427575" s="472"/>
      <c r="M427575" s="472"/>
    </row>
    <row r="427647" spans="12:13" x14ac:dyDescent="0.25">
      <c r="L427647" s="472"/>
      <c r="M427647" s="472"/>
    </row>
    <row r="427648" spans="12:13" x14ac:dyDescent="0.25">
      <c r="L427648" s="472"/>
      <c r="M427648" s="472"/>
    </row>
    <row r="427649" spans="12:13" x14ac:dyDescent="0.25">
      <c r="L427649" s="472"/>
      <c r="M427649" s="472"/>
    </row>
    <row r="427721" spans="12:13" x14ac:dyDescent="0.25">
      <c r="L427721" s="472"/>
      <c r="M427721" s="472"/>
    </row>
    <row r="427722" spans="12:13" x14ac:dyDescent="0.25">
      <c r="L427722" s="472"/>
      <c r="M427722" s="472"/>
    </row>
    <row r="427723" spans="12:13" x14ac:dyDescent="0.25">
      <c r="L427723" s="472"/>
      <c r="M427723" s="472"/>
    </row>
    <row r="427795" spans="12:13" x14ac:dyDescent="0.25">
      <c r="L427795" s="472"/>
      <c r="M427795" s="472"/>
    </row>
    <row r="427796" spans="12:13" x14ac:dyDescent="0.25">
      <c r="L427796" s="472"/>
      <c r="M427796" s="472"/>
    </row>
    <row r="427797" spans="12:13" x14ac:dyDescent="0.25">
      <c r="L427797" s="472"/>
      <c r="M427797" s="472"/>
    </row>
    <row r="427869" spans="12:13" x14ac:dyDescent="0.25">
      <c r="L427869" s="472"/>
      <c r="M427869" s="472"/>
    </row>
    <row r="427870" spans="12:13" x14ac:dyDescent="0.25">
      <c r="L427870" s="472"/>
      <c r="M427870" s="472"/>
    </row>
    <row r="427871" spans="12:13" x14ac:dyDescent="0.25">
      <c r="L427871" s="472"/>
      <c r="M427871" s="472"/>
    </row>
    <row r="427943" spans="12:13" x14ac:dyDescent="0.25">
      <c r="L427943" s="472"/>
      <c r="M427943" s="472"/>
    </row>
    <row r="427944" spans="12:13" x14ac:dyDescent="0.25">
      <c r="L427944" s="472"/>
      <c r="M427944" s="472"/>
    </row>
    <row r="427945" spans="12:13" x14ac:dyDescent="0.25">
      <c r="L427945" s="472"/>
      <c r="M427945" s="472"/>
    </row>
    <row r="428017" spans="12:13" x14ac:dyDescent="0.25">
      <c r="L428017" s="472"/>
      <c r="M428017" s="472"/>
    </row>
    <row r="428018" spans="12:13" x14ac:dyDescent="0.25">
      <c r="L428018" s="472"/>
      <c r="M428018" s="472"/>
    </row>
    <row r="428019" spans="12:13" x14ac:dyDescent="0.25">
      <c r="L428019" s="472"/>
      <c r="M428019" s="472"/>
    </row>
    <row r="428091" spans="12:13" x14ac:dyDescent="0.25">
      <c r="L428091" s="472"/>
      <c r="M428091" s="472"/>
    </row>
    <row r="428092" spans="12:13" x14ac:dyDescent="0.25">
      <c r="L428092" s="472"/>
      <c r="M428092" s="472"/>
    </row>
    <row r="428093" spans="12:13" x14ac:dyDescent="0.25">
      <c r="L428093" s="472"/>
      <c r="M428093" s="472"/>
    </row>
    <row r="428165" spans="12:13" x14ac:dyDescent="0.25">
      <c r="L428165" s="472"/>
      <c r="M428165" s="472"/>
    </row>
    <row r="428166" spans="12:13" x14ac:dyDescent="0.25">
      <c r="L428166" s="472"/>
      <c r="M428166" s="472"/>
    </row>
    <row r="428167" spans="12:13" x14ac:dyDescent="0.25">
      <c r="L428167" s="472"/>
      <c r="M428167" s="472"/>
    </row>
    <row r="428239" spans="12:13" x14ac:dyDescent="0.25">
      <c r="L428239" s="472"/>
      <c r="M428239" s="472"/>
    </row>
    <row r="428240" spans="12:13" x14ac:dyDescent="0.25">
      <c r="L428240" s="472"/>
      <c r="M428240" s="472"/>
    </row>
    <row r="428241" spans="12:13" x14ac:dyDescent="0.25">
      <c r="L428241" s="472"/>
      <c r="M428241" s="472"/>
    </row>
    <row r="428313" spans="12:13" x14ac:dyDescent="0.25">
      <c r="L428313" s="472"/>
      <c r="M428313" s="472"/>
    </row>
    <row r="428314" spans="12:13" x14ac:dyDescent="0.25">
      <c r="L428314" s="472"/>
      <c r="M428314" s="472"/>
    </row>
    <row r="428315" spans="12:13" x14ac:dyDescent="0.25">
      <c r="L428315" s="472"/>
      <c r="M428315" s="472"/>
    </row>
    <row r="428387" spans="12:13" x14ac:dyDescent="0.25">
      <c r="L428387" s="472"/>
      <c r="M428387" s="472"/>
    </row>
    <row r="428388" spans="12:13" x14ac:dyDescent="0.25">
      <c r="L428388" s="472"/>
      <c r="M428388" s="472"/>
    </row>
    <row r="428389" spans="12:13" x14ac:dyDescent="0.25">
      <c r="L428389" s="472"/>
      <c r="M428389" s="472"/>
    </row>
    <row r="428461" spans="12:13" x14ac:dyDescent="0.25">
      <c r="L428461" s="472"/>
      <c r="M428461" s="472"/>
    </row>
    <row r="428462" spans="12:13" x14ac:dyDescent="0.25">
      <c r="L428462" s="472"/>
      <c r="M428462" s="472"/>
    </row>
    <row r="428463" spans="12:13" x14ac:dyDescent="0.25">
      <c r="L428463" s="472"/>
      <c r="M428463" s="472"/>
    </row>
    <row r="428535" spans="12:13" x14ac:dyDescent="0.25">
      <c r="L428535" s="472"/>
      <c r="M428535" s="472"/>
    </row>
    <row r="428536" spans="12:13" x14ac:dyDescent="0.25">
      <c r="L428536" s="472"/>
      <c r="M428536" s="472"/>
    </row>
    <row r="428537" spans="12:13" x14ac:dyDescent="0.25">
      <c r="L428537" s="472"/>
      <c r="M428537" s="472"/>
    </row>
    <row r="428609" spans="12:13" x14ac:dyDescent="0.25">
      <c r="L428609" s="472"/>
      <c r="M428609" s="472"/>
    </row>
    <row r="428610" spans="12:13" x14ac:dyDescent="0.25">
      <c r="L428610" s="472"/>
      <c r="M428610" s="472"/>
    </row>
    <row r="428611" spans="12:13" x14ac:dyDescent="0.25">
      <c r="L428611" s="472"/>
      <c r="M428611" s="472"/>
    </row>
    <row r="428683" spans="12:13" x14ac:dyDescent="0.25">
      <c r="L428683" s="472"/>
      <c r="M428683" s="472"/>
    </row>
    <row r="428684" spans="12:13" x14ac:dyDescent="0.25">
      <c r="L428684" s="472"/>
      <c r="M428684" s="472"/>
    </row>
    <row r="428685" spans="12:13" x14ac:dyDescent="0.25">
      <c r="L428685" s="472"/>
      <c r="M428685" s="472"/>
    </row>
    <row r="428757" spans="12:13" x14ac:dyDescent="0.25">
      <c r="L428757" s="472"/>
      <c r="M428757" s="472"/>
    </row>
    <row r="428758" spans="12:13" x14ac:dyDescent="0.25">
      <c r="L428758" s="472"/>
      <c r="M428758" s="472"/>
    </row>
    <row r="428759" spans="12:13" x14ac:dyDescent="0.25">
      <c r="L428759" s="472"/>
      <c r="M428759" s="472"/>
    </row>
    <row r="428831" spans="12:13" x14ac:dyDescent="0.25">
      <c r="L428831" s="472"/>
      <c r="M428831" s="472"/>
    </row>
    <row r="428832" spans="12:13" x14ac:dyDescent="0.25">
      <c r="L428832" s="472"/>
      <c r="M428832" s="472"/>
    </row>
    <row r="428833" spans="12:13" x14ac:dyDescent="0.25">
      <c r="L428833" s="472"/>
      <c r="M428833" s="472"/>
    </row>
    <row r="428905" spans="12:13" x14ac:dyDescent="0.25">
      <c r="L428905" s="472"/>
      <c r="M428905" s="472"/>
    </row>
    <row r="428906" spans="12:13" x14ac:dyDescent="0.25">
      <c r="L428906" s="472"/>
      <c r="M428906" s="472"/>
    </row>
    <row r="428907" spans="12:13" x14ac:dyDescent="0.25">
      <c r="L428907" s="472"/>
      <c r="M428907" s="472"/>
    </row>
    <row r="428979" spans="12:13" x14ac:dyDescent="0.25">
      <c r="L428979" s="472"/>
      <c r="M428979" s="472"/>
    </row>
    <row r="428980" spans="12:13" x14ac:dyDescent="0.25">
      <c r="L428980" s="472"/>
      <c r="M428980" s="472"/>
    </row>
    <row r="428981" spans="12:13" x14ac:dyDescent="0.25">
      <c r="L428981" s="472"/>
      <c r="M428981" s="472"/>
    </row>
    <row r="429053" spans="12:13" x14ac:dyDescent="0.25">
      <c r="L429053" s="472"/>
      <c r="M429053" s="472"/>
    </row>
    <row r="429054" spans="12:13" x14ac:dyDescent="0.25">
      <c r="L429054" s="472"/>
      <c r="M429054" s="472"/>
    </row>
    <row r="429055" spans="12:13" x14ac:dyDescent="0.25">
      <c r="L429055" s="472"/>
      <c r="M429055" s="472"/>
    </row>
    <row r="429127" spans="12:13" x14ac:dyDescent="0.25">
      <c r="L429127" s="472"/>
      <c r="M429127" s="472"/>
    </row>
    <row r="429128" spans="12:13" x14ac:dyDescent="0.25">
      <c r="L429128" s="472"/>
      <c r="M429128" s="472"/>
    </row>
    <row r="429129" spans="12:13" x14ac:dyDescent="0.25">
      <c r="L429129" s="472"/>
      <c r="M429129" s="472"/>
    </row>
    <row r="429201" spans="12:13" x14ac:dyDescent="0.25">
      <c r="L429201" s="472"/>
      <c r="M429201" s="472"/>
    </row>
    <row r="429202" spans="12:13" x14ac:dyDescent="0.25">
      <c r="L429202" s="472"/>
      <c r="M429202" s="472"/>
    </row>
    <row r="429203" spans="12:13" x14ac:dyDescent="0.25">
      <c r="L429203" s="472"/>
      <c r="M429203" s="472"/>
    </row>
    <row r="429275" spans="12:13" x14ac:dyDescent="0.25">
      <c r="L429275" s="472"/>
      <c r="M429275" s="472"/>
    </row>
    <row r="429276" spans="12:13" x14ac:dyDescent="0.25">
      <c r="L429276" s="472"/>
      <c r="M429276" s="472"/>
    </row>
    <row r="429277" spans="12:13" x14ac:dyDescent="0.25">
      <c r="L429277" s="472"/>
      <c r="M429277" s="472"/>
    </row>
    <row r="429349" spans="12:13" x14ac:dyDescent="0.25">
      <c r="L429349" s="472"/>
      <c r="M429349" s="472"/>
    </row>
    <row r="429350" spans="12:13" x14ac:dyDescent="0.25">
      <c r="L429350" s="472"/>
      <c r="M429350" s="472"/>
    </row>
    <row r="429351" spans="12:13" x14ac:dyDescent="0.25">
      <c r="L429351" s="472"/>
      <c r="M429351" s="472"/>
    </row>
    <row r="429423" spans="12:13" x14ac:dyDescent="0.25">
      <c r="L429423" s="472"/>
      <c r="M429423" s="472"/>
    </row>
    <row r="429424" spans="12:13" x14ac:dyDescent="0.25">
      <c r="L429424" s="472"/>
      <c r="M429424" s="472"/>
    </row>
    <row r="429425" spans="12:13" x14ac:dyDescent="0.25">
      <c r="L429425" s="472"/>
      <c r="M429425" s="472"/>
    </row>
    <row r="429497" spans="12:13" x14ac:dyDescent="0.25">
      <c r="L429497" s="472"/>
      <c r="M429497" s="472"/>
    </row>
    <row r="429498" spans="12:13" x14ac:dyDescent="0.25">
      <c r="L429498" s="472"/>
      <c r="M429498" s="472"/>
    </row>
    <row r="429499" spans="12:13" x14ac:dyDescent="0.25">
      <c r="L429499" s="472"/>
      <c r="M429499" s="472"/>
    </row>
    <row r="429571" spans="12:13" x14ac:dyDescent="0.25">
      <c r="L429571" s="472"/>
      <c r="M429571" s="472"/>
    </row>
    <row r="429572" spans="12:13" x14ac:dyDescent="0.25">
      <c r="L429572" s="472"/>
      <c r="M429572" s="472"/>
    </row>
    <row r="429573" spans="12:13" x14ac:dyDescent="0.25">
      <c r="L429573" s="472"/>
      <c r="M429573" s="472"/>
    </row>
    <row r="429645" spans="12:13" x14ac:dyDescent="0.25">
      <c r="L429645" s="472"/>
      <c r="M429645" s="472"/>
    </row>
    <row r="429646" spans="12:13" x14ac:dyDescent="0.25">
      <c r="L429646" s="472"/>
      <c r="M429646" s="472"/>
    </row>
    <row r="429647" spans="12:13" x14ac:dyDescent="0.25">
      <c r="L429647" s="472"/>
      <c r="M429647" s="472"/>
    </row>
    <row r="429719" spans="12:13" x14ac:dyDescent="0.25">
      <c r="L429719" s="472"/>
      <c r="M429719" s="472"/>
    </row>
    <row r="429720" spans="12:13" x14ac:dyDescent="0.25">
      <c r="L429720" s="472"/>
      <c r="M429720" s="472"/>
    </row>
    <row r="429721" spans="12:13" x14ac:dyDescent="0.25">
      <c r="L429721" s="472"/>
      <c r="M429721" s="472"/>
    </row>
    <row r="429793" spans="12:13" x14ac:dyDescent="0.25">
      <c r="L429793" s="472"/>
      <c r="M429793" s="472"/>
    </row>
    <row r="429794" spans="12:13" x14ac:dyDescent="0.25">
      <c r="L429794" s="472"/>
      <c r="M429794" s="472"/>
    </row>
    <row r="429795" spans="12:13" x14ac:dyDescent="0.25">
      <c r="L429795" s="472"/>
      <c r="M429795" s="472"/>
    </row>
    <row r="429867" spans="12:13" x14ac:dyDescent="0.25">
      <c r="L429867" s="472"/>
      <c r="M429867" s="472"/>
    </row>
    <row r="429868" spans="12:13" x14ac:dyDescent="0.25">
      <c r="L429868" s="472"/>
      <c r="M429868" s="472"/>
    </row>
    <row r="429869" spans="12:13" x14ac:dyDescent="0.25">
      <c r="L429869" s="472"/>
      <c r="M429869" s="472"/>
    </row>
    <row r="429941" spans="12:13" x14ac:dyDescent="0.25">
      <c r="L429941" s="472"/>
      <c r="M429941" s="472"/>
    </row>
    <row r="429942" spans="12:13" x14ac:dyDescent="0.25">
      <c r="L429942" s="472"/>
      <c r="M429942" s="472"/>
    </row>
    <row r="429943" spans="12:13" x14ac:dyDescent="0.25">
      <c r="L429943" s="472"/>
      <c r="M429943" s="472"/>
    </row>
    <row r="430015" spans="12:13" x14ac:dyDescent="0.25">
      <c r="L430015" s="472"/>
      <c r="M430015" s="472"/>
    </row>
    <row r="430016" spans="12:13" x14ac:dyDescent="0.25">
      <c r="L430016" s="472"/>
      <c r="M430016" s="472"/>
    </row>
    <row r="430017" spans="12:13" x14ac:dyDescent="0.25">
      <c r="L430017" s="472"/>
      <c r="M430017" s="472"/>
    </row>
    <row r="430089" spans="12:13" x14ac:dyDescent="0.25">
      <c r="L430089" s="472"/>
      <c r="M430089" s="472"/>
    </row>
    <row r="430090" spans="12:13" x14ac:dyDescent="0.25">
      <c r="L430090" s="472"/>
      <c r="M430090" s="472"/>
    </row>
    <row r="430091" spans="12:13" x14ac:dyDescent="0.25">
      <c r="L430091" s="472"/>
      <c r="M430091" s="472"/>
    </row>
    <row r="430163" spans="12:13" x14ac:dyDescent="0.25">
      <c r="L430163" s="472"/>
      <c r="M430163" s="472"/>
    </row>
    <row r="430164" spans="12:13" x14ac:dyDescent="0.25">
      <c r="L430164" s="472"/>
      <c r="M430164" s="472"/>
    </row>
    <row r="430165" spans="12:13" x14ac:dyDescent="0.25">
      <c r="L430165" s="472"/>
      <c r="M430165" s="472"/>
    </row>
    <row r="430237" spans="12:13" x14ac:dyDescent="0.25">
      <c r="L430237" s="472"/>
      <c r="M430237" s="472"/>
    </row>
    <row r="430238" spans="12:13" x14ac:dyDescent="0.25">
      <c r="L430238" s="472"/>
      <c r="M430238" s="472"/>
    </row>
    <row r="430239" spans="12:13" x14ac:dyDescent="0.25">
      <c r="L430239" s="472"/>
      <c r="M430239" s="472"/>
    </row>
    <row r="430311" spans="12:13" x14ac:dyDescent="0.25">
      <c r="L430311" s="472"/>
      <c r="M430311" s="472"/>
    </row>
    <row r="430312" spans="12:13" x14ac:dyDescent="0.25">
      <c r="L430312" s="472"/>
      <c r="M430312" s="472"/>
    </row>
    <row r="430313" spans="12:13" x14ac:dyDescent="0.25">
      <c r="L430313" s="472"/>
      <c r="M430313" s="472"/>
    </row>
    <row r="430385" spans="12:13" x14ac:dyDescent="0.25">
      <c r="L430385" s="472"/>
      <c r="M430385" s="472"/>
    </row>
    <row r="430386" spans="12:13" x14ac:dyDescent="0.25">
      <c r="L430386" s="472"/>
      <c r="M430386" s="472"/>
    </row>
    <row r="430387" spans="12:13" x14ac:dyDescent="0.25">
      <c r="L430387" s="472"/>
      <c r="M430387" s="472"/>
    </row>
    <row r="430459" spans="12:13" x14ac:dyDescent="0.25">
      <c r="L430459" s="472"/>
      <c r="M430459" s="472"/>
    </row>
    <row r="430460" spans="12:13" x14ac:dyDescent="0.25">
      <c r="L430460" s="472"/>
      <c r="M430460" s="472"/>
    </row>
    <row r="430461" spans="12:13" x14ac:dyDescent="0.25">
      <c r="L430461" s="472"/>
      <c r="M430461" s="472"/>
    </row>
    <row r="430533" spans="12:13" x14ac:dyDescent="0.25">
      <c r="L430533" s="472"/>
      <c r="M430533" s="472"/>
    </row>
    <row r="430534" spans="12:13" x14ac:dyDescent="0.25">
      <c r="L430534" s="472"/>
      <c r="M430534" s="472"/>
    </row>
    <row r="430535" spans="12:13" x14ac:dyDescent="0.25">
      <c r="L430535" s="472"/>
      <c r="M430535" s="472"/>
    </row>
    <row r="430607" spans="12:13" x14ac:dyDescent="0.25">
      <c r="L430607" s="472"/>
      <c r="M430607" s="472"/>
    </row>
    <row r="430608" spans="12:13" x14ac:dyDescent="0.25">
      <c r="L430608" s="472"/>
      <c r="M430608" s="472"/>
    </row>
    <row r="430609" spans="12:13" x14ac:dyDescent="0.25">
      <c r="L430609" s="472"/>
      <c r="M430609" s="472"/>
    </row>
    <row r="430681" spans="12:13" x14ac:dyDescent="0.25">
      <c r="L430681" s="472"/>
      <c r="M430681" s="472"/>
    </row>
    <row r="430682" spans="12:13" x14ac:dyDescent="0.25">
      <c r="L430682" s="472"/>
      <c r="M430682" s="472"/>
    </row>
    <row r="430683" spans="12:13" x14ac:dyDescent="0.25">
      <c r="L430683" s="472"/>
      <c r="M430683" s="472"/>
    </row>
    <row r="430755" spans="12:13" x14ac:dyDescent="0.25">
      <c r="L430755" s="472"/>
      <c r="M430755" s="472"/>
    </row>
    <row r="430756" spans="12:13" x14ac:dyDescent="0.25">
      <c r="L430756" s="472"/>
      <c r="M430756" s="472"/>
    </row>
    <row r="430757" spans="12:13" x14ac:dyDescent="0.25">
      <c r="L430757" s="472"/>
      <c r="M430757" s="472"/>
    </row>
    <row r="430829" spans="12:13" x14ac:dyDescent="0.25">
      <c r="L430829" s="472"/>
      <c r="M430829" s="472"/>
    </row>
    <row r="430830" spans="12:13" x14ac:dyDescent="0.25">
      <c r="L430830" s="472"/>
      <c r="M430830" s="472"/>
    </row>
    <row r="430831" spans="12:13" x14ac:dyDescent="0.25">
      <c r="L430831" s="472"/>
      <c r="M430831" s="472"/>
    </row>
    <row r="430903" spans="12:13" x14ac:dyDescent="0.25">
      <c r="L430903" s="472"/>
      <c r="M430903" s="472"/>
    </row>
    <row r="430904" spans="12:13" x14ac:dyDescent="0.25">
      <c r="L430904" s="472"/>
      <c r="M430904" s="472"/>
    </row>
    <row r="430905" spans="12:13" x14ac:dyDescent="0.25">
      <c r="L430905" s="472"/>
      <c r="M430905" s="472"/>
    </row>
    <row r="430977" spans="12:13" x14ac:dyDescent="0.25">
      <c r="L430977" s="472"/>
      <c r="M430977" s="472"/>
    </row>
    <row r="430978" spans="12:13" x14ac:dyDescent="0.25">
      <c r="L430978" s="472"/>
      <c r="M430978" s="472"/>
    </row>
    <row r="430979" spans="12:13" x14ac:dyDescent="0.25">
      <c r="L430979" s="472"/>
      <c r="M430979" s="472"/>
    </row>
    <row r="431051" spans="12:13" x14ac:dyDescent="0.25">
      <c r="L431051" s="472"/>
      <c r="M431051" s="472"/>
    </row>
    <row r="431052" spans="12:13" x14ac:dyDescent="0.25">
      <c r="L431052" s="472"/>
      <c r="M431052" s="472"/>
    </row>
    <row r="431053" spans="12:13" x14ac:dyDescent="0.25">
      <c r="L431053" s="472"/>
      <c r="M431053" s="472"/>
    </row>
    <row r="431125" spans="12:13" x14ac:dyDescent="0.25">
      <c r="L431125" s="472"/>
      <c r="M431125" s="472"/>
    </row>
    <row r="431126" spans="12:13" x14ac:dyDescent="0.25">
      <c r="L431126" s="472"/>
      <c r="M431126" s="472"/>
    </row>
    <row r="431127" spans="12:13" x14ac:dyDescent="0.25">
      <c r="L431127" s="472"/>
      <c r="M431127" s="472"/>
    </row>
    <row r="431199" spans="12:13" x14ac:dyDescent="0.25">
      <c r="L431199" s="472"/>
      <c r="M431199" s="472"/>
    </row>
    <row r="431200" spans="12:13" x14ac:dyDescent="0.25">
      <c r="L431200" s="472"/>
      <c r="M431200" s="472"/>
    </row>
    <row r="431201" spans="12:13" x14ac:dyDescent="0.25">
      <c r="L431201" s="472"/>
      <c r="M431201" s="472"/>
    </row>
    <row r="431273" spans="12:13" x14ac:dyDescent="0.25">
      <c r="L431273" s="472"/>
      <c r="M431273" s="472"/>
    </row>
    <row r="431274" spans="12:13" x14ac:dyDescent="0.25">
      <c r="L431274" s="472"/>
      <c r="M431274" s="472"/>
    </row>
    <row r="431275" spans="12:13" x14ac:dyDescent="0.25">
      <c r="L431275" s="472"/>
      <c r="M431275" s="472"/>
    </row>
    <row r="431347" spans="12:13" x14ac:dyDescent="0.25">
      <c r="L431347" s="472"/>
      <c r="M431347" s="472"/>
    </row>
    <row r="431348" spans="12:13" x14ac:dyDescent="0.25">
      <c r="L431348" s="472"/>
      <c r="M431348" s="472"/>
    </row>
    <row r="431349" spans="12:13" x14ac:dyDescent="0.25">
      <c r="L431349" s="472"/>
      <c r="M431349" s="472"/>
    </row>
    <row r="431421" spans="12:13" x14ac:dyDescent="0.25">
      <c r="L431421" s="472"/>
      <c r="M431421" s="472"/>
    </row>
    <row r="431422" spans="12:13" x14ac:dyDescent="0.25">
      <c r="L431422" s="472"/>
      <c r="M431422" s="472"/>
    </row>
    <row r="431423" spans="12:13" x14ac:dyDescent="0.25">
      <c r="L431423" s="472"/>
      <c r="M431423" s="472"/>
    </row>
    <row r="431495" spans="12:13" x14ac:dyDescent="0.25">
      <c r="L431495" s="472"/>
      <c r="M431495" s="472"/>
    </row>
    <row r="431496" spans="12:13" x14ac:dyDescent="0.25">
      <c r="L431496" s="472"/>
      <c r="M431496" s="472"/>
    </row>
    <row r="431497" spans="12:13" x14ac:dyDescent="0.25">
      <c r="L431497" s="472"/>
      <c r="M431497" s="472"/>
    </row>
    <row r="431569" spans="12:13" x14ac:dyDescent="0.25">
      <c r="L431569" s="472"/>
      <c r="M431569" s="472"/>
    </row>
    <row r="431570" spans="12:13" x14ac:dyDescent="0.25">
      <c r="L431570" s="472"/>
      <c r="M431570" s="472"/>
    </row>
    <row r="431571" spans="12:13" x14ac:dyDescent="0.25">
      <c r="L431571" s="472"/>
      <c r="M431571" s="472"/>
    </row>
    <row r="431643" spans="12:13" x14ac:dyDescent="0.25">
      <c r="L431643" s="472"/>
      <c r="M431643" s="472"/>
    </row>
    <row r="431644" spans="12:13" x14ac:dyDescent="0.25">
      <c r="L431644" s="472"/>
      <c r="M431644" s="472"/>
    </row>
    <row r="431645" spans="12:13" x14ac:dyDescent="0.25">
      <c r="L431645" s="472"/>
      <c r="M431645" s="472"/>
    </row>
    <row r="431717" spans="12:13" x14ac:dyDescent="0.25">
      <c r="L431717" s="472"/>
      <c r="M431717" s="472"/>
    </row>
    <row r="431718" spans="12:13" x14ac:dyDescent="0.25">
      <c r="L431718" s="472"/>
      <c r="M431718" s="472"/>
    </row>
    <row r="431719" spans="12:13" x14ac:dyDescent="0.25">
      <c r="L431719" s="472"/>
      <c r="M431719" s="472"/>
    </row>
    <row r="431791" spans="12:13" x14ac:dyDescent="0.25">
      <c r="L431791" s="472"/>
      <c r="M431791" s="472"/>
    </row>
    <row r="431792" spans="12:13" x14ac:dyDescent="0.25">
      <c r="L431792" s="472"/>
      <c r="M431792" s="472"/>
    </row>
    <row r="431793" spans="12:13" x14ac:dyDescent="0.25">
      <c r="L431793" s="472"/>
      <c r="M431793" s="472"/>
    </row>
    <row r="431865" spans="12:13" x14ac:dyDescent="0.25">
      <c r="L431865" s="472"/>
      <c r="M431865" s="472"/>
    </row>
    <row r="431866" spans="12:13" x14ac:dyDescent="0.25">
      <c r="L431866" s="472"/>
      <c r="M431866" s="472"/>
    </row>
    <row r="431867" spans="12:13" x14ac:dyDescent="0.25">
      <c r="L431867" s="472"/>
      <c r="M431867" s="472"/>
    </row>
    <row r="431939" spans="12:13" x14ac:dyDescent="0.25">
      <c r="L431939" s="472"/>
      <c r="M431939" s="472"/>
    </row>
    <row r="431940" spans="12:13" x14ac:dyDescent="0.25">
      <c r="L431940" s="472"/>
      <c r="M431940" s="472"/>
    </row>
    <row r="431941" spans="12:13" x14ac:dyDescent="0.25">
      <c r="L431941" s="472"/>
      <c r="M431941" s="472"/>
    </row>
    <row r="432013" spans="12:13" x14ac:dyDescent="0.25">
      <c r="L432013" s="472"/>
      <c r="M432013" s="472"/>
    </row>
    <row r="432014" spans="12:13" x14ac:dyDescent="0.25">
      <c r="L432014" s="472"/>
      <c r="M432014" s="472"/>
    </row>
    <row r="432015" spans="12:13" x14ac:dyDescent="0.25">
      <c r="L432015" s="472"/>
      <c r="M432015" s="472"/>
    </row>
    <row r="432087" spans="12:13" x14ac:dyDescent="0.25">
      <c r="L432087" s="472"/>
      <c r="M432087" s="472"/>
    </row>
    <row r="432088" spans="12:13" x14ac:dyDescent="0.25">
      <c r="L432088" s="472"/>
      <c r="M432088" s="472"/>
    </row>
    <row r="432089" spans="12:13" x14ac:dyDescent="0.25">
      <c r="L432089" s="472"/>
      <c r="M432089" s="472"/>
    </row>
    <row r="432161" spans="12:13" x14ac:dyDescent="0.25">
      <c r="L432161" s="472"/>
      <c r="M432161" s="472"/>
    </row>
    <row r="432162" spans="12:13" x14ac:dyDescent="0.25">
      <c r="L432162" s="472"/>
      <c r="M432162" s="472"/>
    </row>
    <row r="432163" spans="12:13" x14ac:dyDescent="0.25">
      <c r="L432163" s="472"/>
      <c r="M432163" s="472"/>
    </row>
    <row r="432235" spans="12:13" x14ac:dyDescent="0.25">
      <c r="L432235" s="472"/>
      <c r="M432235" s="472"/>
    </row>
    <row r="432236" spans="12:13" x14ac:dyDescent="0.25">
      <c r="L432236" s="472"/>
      <c r="M432236" s="472"/>
    </row>
    <row r="432237" spans="12:13" x14ac:dyDescent="0.25">
      <c r="L432237" s="472"/>
      <c r="M432237" s="472"/>
    </row>
    <row r="432309" spans="12:13" x14ac:dyDescent="0.25">
      <c r="L432309" s="472"/>
      <c r="M432309" s="472"/>
    </row>
    <row r="432310" spans="12:13" x14ac:dyDescent="0.25">
      <c r="L432310" s="472"/>
      <c r="M432310" s="472"/>
    </row>
    <row r="432311" spans="12:13" x14ac:dyDescent="0.25">
      <c r="L432311" s="472"/>
      <c r="M432311" s="472"/>
    </row>
    <row r="432383" spans="12:13" x14ac:dyDescent="0.25">
      <c r="L432383" s="472"/>
      <c r="M432383" s="472"/>
    </row>
    <row r="432384" spans="12:13" x14ac:dyDescent="0.25">
      <c r="L432384" s="472"/>
      <c r="M432384" s="472"/>
    </row>
    <row r="432385" spans="12:13" x14ac:dyDescent="0.25">
      <c r="L432385" s="472"/>
      <c r="M432385" s="472"/>
    </row>
    <row r="432457" spans="12:13" x14ac:dyDescent="0.25">
      <c r="L432457" s="472"/>
      <c r="M432457" s="472"/>
    </row>
    <row r="432458" spans="12:13" x14ac:dyDescent="0.25">
      <c r="L432458" s="472"/>
      <c r="M432458" s="472"/>
    </row>
    <row r="432459" spans="12:13" x14ac:dyDescent="0.25">
      <c r="L432459" s="472"/>
      <c r="M432459" s="472"/>
    </row>
    <row r="432531" spans="12:13" x14ac:dyDescent="0.25">
      <c r="L432531" s="472"/>
      <c r="M432531" s="472"/>
    </row>
    <row r="432532" spans="12:13" x14ac:dyDescent="0.25">
      <c r="L432532" s="472"/>
      <c r="M432532" s="472"/>
    </row>
    <row r="432533" spans="12:13" x14ac:dyDescent="0.25">
      <c r="L432533" s="472"/>
      <c r="M432533" s="472"/>
    </row>
    <row r="432605" spans="12:13" x14ac:dyDescent="0.25">
      <c r="L432605" s="472"/>
      <c r="M432605" s="472"/>
    </row>
    <row r="432606" spans="12:13" x14ac:dyDescent="0.25">
      <c r="L432606" s="472"/>
      <c r="M432606" s="472"/>
    </row>
    <row r="432607" spans="12:13" x14ac:dyDescent="0.25">
      <c r="L432607" s="472"/>
      <c r="M432607" s="472"/>
    </row>
    <row r="432679" spans="12:13" x14ac:dyDescent="0.25">
      <c r="L432679" s="472"/>
      <c r="M432679" s="472"/>
    </row>
    <row r="432680" spans="12:13" x14ac:dyDescent="0.25">
      <c r="L432680" s="472"/>
      <c r="M432680" s="472"/>
    </row>
    <row r="432681" spans="12:13" x14ac:dyDescent="0.25">
      <c r="L432681" s="472"/>
      <c r="M432681" s="472"/>
    </row>
    <row r="432753" spans="12:13" x14ac:dyDescent="0.25">
      <c r="L432753" s="472"/>
      <c r="M432753" s="472"/>
    </row>
    <row r="432754" spans="12:13" x14ac:dyDescent="0.25">
      <c r="L432754" s="472"/>
      <c r="M432754" s="472"/>
    </row>
    <row r="432755" spans="12:13" x14ac:dyDescent="0.25">
      <c r="L432755" s="472"/>
      <c r="M432755" s="472"/>
    </row>
    <row r="432827" spans="12:13" x14ac:dyDescent="0.25">
      <c r="L432827" s="472"/>
      <c r="M432827" s="472"/>
    </row>
    <row r="432828" spans="12:13" x14ac:dyDescent="0.25">
      <c r="L432828" s="472"/>
      <c r="M432828" s="472"/>
    </row>
    <row r="432829" spans="12:13" x14ac:dyDescent="0.25">
      <c r="L432829" s="472"/>
      <c r="M432829" s="472"/>
    </row>
    <row r="432901" spans="12:13" x14ac:dyDescent="0.25">
      <c r="L432901" s="472"/>
      <c r="M432901" s="472"/>
    </row>
    <row r="432902" spans="12:13" x14ac:dyDescent="0.25">
      <c r="L432902" s="472"/>
      <c r="M432902" s="472"/>
    </row>
    <row r="432903" spans="12:13" x14ac:dyDescent="0.25">
      <c r="L432903" s="472"/>
      <c r="M432903" s="472"/>
    </row>
    <row r="432975" spans="12:13" x14ac:dyDescent="0.25">
      <c r="L432975" s="472"/>
      <c r="M432975" s="472"/>
    </row>
    <row r="432976" spans="12:13" x14ac:dyDescent="0.25">
      <c r="L432976" s="472"/>
      <c r="M432976" s="472"/>
    </row>
    <row r="432977" spans="12:13" x14ac:dyDescent="0.25">
      <c r="L432977" s="472"/>
      <c r="M432977" s="472"/>
    </row>
    <row r="433049" spans="12:13" x14ac:dyDescent="0.25">
      <c r="L433049" s="472"/>
      <c r="M433049" s="472"/>
    </row>
    <row r="433050" spans="12:13" x14ac:dyDescent="0.25">
      <c r="L433050" s="472"/>
      <c r="M433050" s="472"/>
    </row>
    <row r="433051" spans="12:13" x14ac:dyDescent="0.25">
      <c r="L433051" s="472"/>
      <c r="M433051" s="472"/>
    </row>
    <row r="433123" spans="12:13" x14ac:dyDescent="0.25">
      <c r="L433123" s="472"/>
      <c r="M433123" s="472"/>
    </row>
    <row r="433124" spans="12:13" x14ac:dyDescent="0.25">
      <c r="L433124" s="472"/>
      <c r="M433124" s="472"/>
    </row>
    <row r="433125" spans="12:13" x14ac:dyDescent="0.25">
      <c r="L433125" s="472"/>
      <c r="M433125" s="472"/>
    </row>
    <row r="433197" spans="12:13" x14ac:dyDescent="0.25">
      <c r="L433197" s="472"/>
      <c r="M433197" s="472"/>
    </row>
    <row r="433198" spans="12:13" x14ac:dyDescent="0.25">
      <c r="L433198" s="472"/>
      <c r="M433198" s="472"/>
    </row>
    <row r="433199" spans="12:13" x14ac:dyDescent="0.25">
      <c r="L433199" s="472"/>
      <c r="M433199" s="472"/>
    </row>
    <row r="433271" spans="12:13" x14ac:dyDescent="0.25">
      <c r="L433271" s="472"/>
      <c r="M433271" s="472"/>
    </row>
    <row r="433272" spans="12:13" x14ac:dyDescent="0.25">
      <c r="L433272" s="472"/>
      <c r="M433272" s="472"/>
    </row>
    <row r="433273" spans="12:13" x14ac:dyDescent="0.25">
      <c r="L433273" s="472"/>
      <c r="M433273" s="472"/>
    </row>
    <row r="433345" spans="12:13" x14ac:dyDescent="0.25">
      <c r="L433345" s="472"/>
      <c r="M433345" s="472"/>
    </row>
    <row r="433346" spans="12:13" x14ac:dyDescent="0.25">
      <c r="L433346" s="472"/>
      <c r="M433346" s="472"/>
    </row>
    <row r="433347" spans="12:13" x14ac:dyDescent="0.25">
      <c r="L433347" s="472"/>
      <c r="M433347" s="472"/>
    </row>
    <row r="433419" spans="12:13" x14ac:dyDescent="0.25">
      <c r="L433419" s="472"/>
      <c r="M433419" s="472"/>
    </row>
    <row r="433420" spans="12:13" x14ac:dyDescent="0.25">
      <c r="L433420" s="472"/>
      <c r="M433420" s="472"/>
    </row>
    <row r="433421" spans="12:13" x14ac:dyDescent="0.25">
      <c r="L433421" s="472"/>
      <c r="M433421" s="472"/>
    </row>
    <row r="433493" spans="12:13" x14ac:dyDescent="0.25">
      <c r="L433493" s="472"/>
      <c r="M433493" s="472"/>
    </row>
    <row r="433494" spans="12:13" x14ac:dyDescent="0.25">
      <c r="L433494" s="472"/>
      <c r="M433494" s="472"/>
    </row>
    <row r="433495" spans="12:13" x14ac:dyDescent="0.25">
      <c r="L433495" s="472"/>
      <c r="M433495" s="472"/>
    </row>
    <row r="433567" spans="12:13" x14ac:dyDescent="0.25">
      <c r="L433567" s="472"/>
      <c r="M433567" s="472"/>
    </row>
    <row r="433568" spans="12:13" x14ac:dyDescent="0.25">
      <c r="L433568" s="472"/>
      <c r="M433568" s="472"/>
    </row>
    <row r="433569" spans="12:13" x14ac:dyDescent="0.25">
      <c r="L433569" s="472"/>
      <c r="M433569" s="472"/>
    </row>
    <row r="433641" spans="12:13" x14ac:dyDescent="0.25">
      <c r="L433641" s="472"/>
      <c r="M433641" s="472"/>
    </row>
    <row r="433642" spans="12:13" x14ac:dyDescent="0.25">
      <c r="L433642" s="472"/>
      <c r="M433642" s="472"/>
    </row>
    <row r="433643" spans="12:13" x14ac:dyDescent="0.25">
      <c r="L433643" s="472"/>
      <c r="M433643" s="472"/>
    </row>
    <row r="433715" spans="12:13" x14ac:dyDescent="0.25">
      <c r="L433715" s="472"/>
      <c r="M433715" s="472"/>
    </row>
    <row r="433716" spans="12:13" x14ac:dyDescent="0.25">
      <c r="L433716" s="472"/>
      <c r="M433716" s="472"/>
    </row>
    <row r="433717" spans="12:13" x14ac:dyDescent="0.25">
      <c r="L433717" s="472"/>
      <c r="M433717" s="472"/>
    </row>
    <row r="433789" spans="12:13" x14ac:dyDescent="0.25">
      <c r="L433789" s="472"/>
      <c r="M433789" s="472"/>
    </row>
    <row r="433790" spans="12:13" x14ac:dyDescent="0.25">
      <c r="L433790" s="472"/>
      <c r="M433790" s="472"/>
    </row>
    <row r="433791" spans="12:13" x14ac:dyDescent="0.25">
      <c r="L433791" s="472"/>
      <c r="M433791" s="472"/>
    </row>
    <row r="433863" spans="12:13" x14ac:dyDescent="0.25">
      <c r="L433863" s="472"/>
      <c r="M433863" s="472"/>
    </row>
    <row r="433864" spans="12:13" x14ac:dyDescent="0.25">
      <c r="L433864" s="472"/>
      <c r="M433864" s="472"/>
    </row>
    <row r="433865" spans="12:13" x14ac:dyDescent="0.25">
      <c r="L433865" s="472"/>
      <c r="M433865" s="472"/>
    </row>
    <row r="433937" spans="12:13" x14ac:dyDescent="0.25">
      <c r="L433937" s="472"/>
      <c r="M433937" s="472"/>
    </row>
    <row r="433938" spans="12:13" x14ac:dyDescent="0.25">
      <c r="L433938" s="472"/>
      <c r="M433938" s="472"/>
    </row>
    <row r="433939" spans="12:13" x14ac:dyDescent="0.25">
      <c r="L433939" s="472"/>
      <c r="M433939" s="472"/>
    </row>
    <row r="434011" spans="12:13" x14ac:dyDescent="0.25">
      <c r="L434011" s="472"/>
      <c r="M434011" s="472"/>
    </row>
    <row r="434012" spans="12:13" x14ac:dyDescent="0.25">
      <c r="L434012" s="472"/>
      <c r="M434012" s="472"/>
    </row>
    <row r="434013" spans="12:13" x14ac:dyDescent="0.25">
      <c r="L434013" s="472"/>
      <c r="M434013" s="472"/>
    </row>
    <row r="434085" spans="12:13" x14ac:dyDescent="0.25">
      <c r="L434085" s="472"/>
      <c r="M434085" s="472"/>
    </row>
    <row r="434086" spans="12:13" x14ac:dyDescent="0.25">
      <c r="L434086" s="472"/>
      <c r="M434086" s="472"/>
    </row>
    <row r="434087" spans="12:13" x14ac:dyDescent="0.25">
      <c r="L434087" s="472"/>
      <c r="M434087" s="472"/>
    </row>
    <row r="434159" spans="12:13" x14ac:dyDescent="0.25">
      <c r="L434159" s="472"/>
      <c r="M434159" s="472"/>
    </row>
    <row r="434160" spans="12:13" x14ac:dyDescent="0.25">
      <c r="L434160" s="472"/>
      <c r="M434160" s="472"/>
    </row>
    <row r="434161" spans="12:13" x14ac:dyDescent="0.25">
      <c r="L434161" s="472"/>
      <c r="M434161" s="472"/>
    </row>
    <row r="434233" spans="12:13" x14ac:dyDescent="0.25">
      <c r="L434233" s="472"/>
      <c r="M434233" s="472"/>
    </row>
    <row r="434234" spans="12:13" x14ac:dyDescent="0.25">
      <c r="L434234" s="472"/>
      <c r="M434234" s="472"/>
    </row>
    <row r="434235" spans="12:13" x14ac:dyDescent="0.25">
      <c r="L434235" s="472"/>
      <c r="M434235" s="472"/>
    </row>
    <row r="434307" spans="12:13" x14ac:dyDescent="0.25">
      <c r="L434307" s="472"/>
      <c r="M434307" s="472"/>
    </row>
    <row r="434308" spans="12:13" x14ac:dyDescent="0.25">
      <c r="L434308" s="472"/>
      <c r="M434308" s="472"/>
    </row>
    <row r="434309" spans="12:13" x14ac:dyDescent="0.25">
      <c r="L434309" s="472"/>
      <c r="M434309" s="472"/>
    </row>
    <row r="434381" spans="12:13" x14ac:dyDescent="0.25">
      <c r="L434381" s="472"/>
      <c r="M434381" s="472"/>
    </row>
    <row r="434382" spans="12:13" x14ac:dyDescent="0.25">
      <c r="L434382" s="472"/>
      <c r="M434382" s="472"/>
    </row>
    <row r="434383" spans="12:13" x14ac:dyDescent="0.25">
      <c r="L434383" s="472"/>
      <c r="M434383" s="472"/>
    </row>
    <row r="434455" spans="12:13" x14ac:dyDescent="0.25">
      <c r="L434455" s="472"/>
      <c r="M434455" s="472"/>
    </row>
    <row r="434456" spans="12:13" x14ac:dyDescent="0.25">
      <c r="L434456" s="472"/>
      <c r="M434456" s="472"/>
    </row>
    <row r="434457" spans="12:13" x14ac:dyDescent="0.25">
      <c r="L434457" s="472"/>
      <c r="M434457" s="472"/>
    </row>
    <row r="434529" spans="12:13" x14ac:dyDescent="0.25">
      <c r="L434529" s="472"/>
      <c r="M434529" s="472"/>
    </row>
    <row r="434530" spans="12:13" x14ac:dyDescent="0.25">
      <c r="L434530" s="472"/>
      <c r="M434530" s="472"/>
    </row>
    <row r="434531" spans="12:13" x14ac:dyDescent="0.25">
      <c r="L434531" s="472"/>
      <c r="M434531" s="472"/>
    </row>
    <row r="434603" spans="12:13" x14ac:dyDescent="0.25">
      <c r="L434603" s="472"/>
      <c r="M434603" s="472"/>
    </row>
    <row r="434604" spans="12:13" x14ac:dyDescent="0.25">
      <c r="L434604" s="472"/>
      <c r="M434604" s="472"/>
    </row>
    <row r="434605" spans="12:13" x14ac:dyDescent="0.25">
      <c r="L434605" s="472"/>
      <c r="M434605" s="472"/>
    </row>
    <row r="434677" spans="12:13" x14ac:dyDescent="0.25">
      <c r="L434677" s="472"/>
      <c r="M434677" s="472"/>
    </row>
    <row r="434678" spans="12:13" x14ac:dyDescent="0.25">
      <c r="L434678" s="472"/>
      <c r="M434678" s="472"/>
    </row>
    <row r="434679" spans="12:13" x14ac:dyDescent="0.25">
      <c r="L434679" s="472"/>
      <c r="M434679" s="472"/>
    </row>
    <row r="434751" spans="12:13" x14ac:dyDescent="0.25">
      <c r="L434751" s="472"/>
      <c r="M434751" s="472"/>
    </row>
    <row r="434752" spans="12:13" x14ac:dyDescent="0.25">
      <c r="L434752" s="472"/>
      <c r="M434752" s="472"/>
    </row>
    <row r="434753" spans="12:13" x14ac:dyDescent="0.25">
      <c r="L434753" s="472"/>
      <c r="M434753" s="472"/>
    </row>
    <row r="434825" spans="12:13" x14ac:dyDescent="0.25">
      <c r="L434825" s="472"/>
      <c r="M434825" s="472"/>
    </row>
    <row r="434826" spans="12:13" x14ac:dyDescent="0.25">
      <c r="L434826" s="472"/>
      <c r="M434826" s="472"/>
    </row>
    <row r="434827" spans="12:13" x14ac:dyDescent="0.25">
      <c r="L434827" s="472"/>
      <c r="M434827" s="472"/>
    </row>
    <row r="434899" spans="12:13" x14ac:dyDescent="0.25">
      <c r="L434899" s="472"/>
      <c r="M434899" s="472"/>
    </row>
    <row r="434900" spans="12:13" x14ac:dyDescent="0.25">
      <c r="L434900" s="472"/>
      <c r="M434900" s="472"/>
    </row>
    <row r="434901" spans="12:13" x14ac:dyDescent="0.25">
      <c r="L434901" s="472"/>
      <c r="M434901" s="472"/>
    </row>
    <row r="434973" spans="12:13" x14ac:dyDescent="0.25">
      <c r="L434973" s="472"/>
      <c r="M434973" s="472"/>
    </row>
    <row r="434974" spans="12:13" x14ac:dyDescent="0.25">
      <c r="L434974" s="472"/>
      <c r="M434974" s="472"/>
    </row>
    <row r="434975" spans="12:13" x14ac:dyDescent="0.25">
      <c r="L434975" s="472"/>
      <c r="M434975" s="472"/>
    </row>
    <row r="435047" spans="12:13" x14ac:dyDescent="0.25">
      <c r="L435047" s="472"/>
      <c r="M435047" s="472"/>
    </row>
    <row r="435048" spans="12:13" x14ac:dyDescent="0.25">
      <c r="L435048" s="472"/>
      <c r="M435048" s="472"/>
    </row>
    <row r="435049" spans="12:13" x14ac:dyDescent="0.25">
      <c r="L435049" s="472"/>
      <c r="M435049" s="472"/>
    </row>
    <row r="435121" spans="12:13" x14ac:dyDescent="0.25">
      <c r="L435121" s="472"/>
      <c r="M435121" s="472"/>
    </row>
    <row r="435122" spans="12:13" x14ac:dyDescent="0.25">
      <c r="L435122" s="472"/>
      <c r="M435122" s="472"/>
    </row>
    <row r="435123" spans="12:13" x14ac:dyDescent="0.25">
      <c r="L435123" s="472"/>
      <c r="M435123" s="472"/>
    </row>
    <row r="435195" spans="12:13" x14ac:dyDescent="0.25">
      <c r="L435195" s="472"/>
      <c r="M435195" s="472"/>
    </row>
    <row r="435196" spans="12:13" x14ac:dyDescent="0.25">
      <c r="L435196" s="472"/>
      <c r="M435196" s="472"/>
    </row>
    <row r="435197" spans="12:13" x14ac:dyDescent="0.25">
      <c r="L435197" s="472"/>
      <c r="M435197" s="472"/>
    </row>
    <row r="435269" spans="12:13" x14ac:dyDescent="0.25">
      <c r="L435269" s="472"/>
      <c r="M435269" s="472"/>
    </row>
    <row r="435270" spans="12:13" x14ac:dyDescent="0.25">
      <c r="L435270" s="472"/>
      <c r="M435270" s="472"/>
    </row>
    <row r="435271" spans="12:13" x14ac:dyDescent="0.25">
      <c r="L435271" s="472"/>
      <c r="M435271" s="472"/>
    </row>
    <row r="435343" spans="12:13" x14ac:dyDescent="0.25">
      <c r="L435343" s="472"/>
      <c r="M435343" s="472"/>
    </row>
    <row r="435344" spans="12:13" x14ac:dyDescent="0.25">
      <c r="L435344" s="472"/>
      <c r="M435344" s="472"/>
    </row>
    <row r="435345" spans="12:13" x14ac:dyDescent="0.25">
      <c r="L435345" s="472"/>
      <c r="M435345" s="472"/>
    </row>
    <row r="435417" spans="12:13" x14ac:dyDescent="0.25">
      <c r="L435417" s="472"/>
      <c r="M435417" s="472"/>
    </row>
    <row r="435418" spans="12:13" x14ac:dyDescent="0.25">
      <c r="L435418" s="472"/>
      <c r="M435418" s="472"/>
    </row>
    <row r="435419" spans="12:13" x14ac:dyDescent="0.25">
      <c r="L435419" s="472"/>
      <c r="M435419" s="472"/>
    </row>
    <row r="435491" spans="12:13" x14ac:dyDescent="0.25">
      <c r="L435491" s="472"/>
      <c r="M435491" s="472"/>
    </row>
    <row r="435492" spans="12:13" x14ac:dyDescent="0.25">
      <c r="L435492" s="472"/>
      <c r="M435492" s="472"/>
    </row>
    <row r="435493" spans="12:13" x14ac:dyDescent="0.25">
      <c r="L435493" s="472"/>
      <c r="M435493" s="472"/>
    </row>
    <row r="435565" spans="12:13" x14ac:dyDescent="0.25">
      <c r="L435565" s="472"/>
      <c r="M435565" s="472"/>
    </row>
    <row r="435566" spans="12:13" x14ac:dyDescent="0.25">
      <c r="L435566" s="472"/>
      <c r="M435566" s="472"/>
    </row>
    <row r="435567" spans="12:13" x14ac:dyDescent="0.25">
      <c r="L435567" s="472"/>
      <c r="M435567" s="472"/>
    </row>
    <row r="435639" spans="12:13" x14ac:dyDescent="0.25">
      <c r="L435639" s="472"/>
      <c r="M435639" s="472"/>
    </row>
    <row r="435640" spans="12:13" x14ac:dyDescent="0.25">
      <c r="L435640" s="472"/>
      <c r="M435640" s="472"/>
    </row>
    <row r="435641" spans="12:13" x14ac:dyDescent="0.25">
      <c r="L435641" s="472"/>
      <c r="M435641" s="472"/>
    </row>
    <row r="435713" spans="12:13" x14ac:dyDescent="0.25">
      <c r="L435713" s="472"/>
      <c r="M435713" s="472"/>
    </row>
    <row r="435714" spans="12:13" x14ac:dyDescent="0.25">
      <c r="L435714" s="472"/>
      <c r="M435714" s="472"/>
    </row>
    <row r="435715" spans="12:13" x14ac:dyDescent="0.25">
      <c r="L435715" s="472"/>
      <c r="M435715" s="472"/>
    </row>
    <row r="435787" spans="12:13" x14ac:dyDescent="0.25">
      <c r="L435787" s="472"/>
      <c r="M435787" s="472"/>
    </row>
    <row r="435788" spans="12:13" x14ac:dyDescent="0.25">
      <c r="L435788" s="472"/>
      <c r="M435788" s="472"/>
    </row>
    <row r="435789" spans="12:13" x14ac:dyDescent="0.25">
      <c r="L435789" s="472"/>
      <c r="M435789" s="472"/>
    </row>
    <row r="435861" spans="12:13" x14ac:dyDescent="0.25">
      <c r="L435861" s="472"/>
      <c r="M435861" s="472"/>
    </row>
    <row r="435862" spans="12:13" x14ac:dyDescent="0.25">
      <c r="L435862" s="472"/>
      <c r="M435862" s="472"/>
    </row>
    <row r="435863" spans="12:13" x14ac:dyDescent="0.25">
      <c r="L435863" s="472"/>
      <c r="M435863" s="472"/>
    </row>
    <row r="435935" spans="12:13" x14ac:dyDescent="0.25">
      <c r="L435935" s="472"/>
      <c r="M435935" s="472"/>
    </row>
    <row r="435936" spans="12:13" x14ac:dyDescent="0.25">
      <c r="L435936" s="472"/>
      <c r="M435936" s="472"/>
    </row>
    <row r="435937" spans="12:13" x14ac:dyDescent="0.25">
      <c r="L435937" s="472"/>
      <c r="M435937" s="472"/>
    </row>
    <row r="436009" spans="12:13" x14ac:dyDescent="0.25">
      <c r="L436009" s="472"/>
      <c r="M436009" s="472"/>
    </row>
    <row r="436010" spans="12:13" x14ac:dyDescent="0.25">
      <c r="L436010" s="472"/>
      <c r="M436010" s="472"/>
    </row>
    <row r="436011" spans="12:13" x14ac:dyDescent="0.25">
      <c r="L436011" s="472"/>
      <c r="M436011" s="472"/>
    </row>
    <row r="436083" spans="12:13" x14ac:dyDescent="0.25">
      <c r="L436083" s="472"/>
      <c r="M436083" s="472"/>
    </row>
    <row r="436084" spans="12:13" x14ac:dyDescent="0.25">
      <c r="L436084" s="472"/>
      <c r="M436084" s="472"/>
    </row>
    <row r="436085" spans="12:13" x14ac:dyDescent="0.25">
      <c r="L436085" s="472"/>
      <c r="M436085" s="472"/>
    </row>
    <row r="436157" spans="12:13" x14ac:dyDescent="0.25">
      <c r="L436157" s="472"/>
      <c r="M436157" s="472"/>
    </row>
    <row r="436158" spans="12:13" x14ac:dyDescent="0.25">
      <c r="L436158" s="472"/>
      <c r="M436158" s="472"/>
    </row>
    <row r="436159" spans="12:13" x14ac:dyDescent="0.25">
      <c r="L436159" s="472"/>
      <c r="M436159" s="472"/>
    </row>
    <row r="436231" spans="12:13" x14ac:dyDescent="0.25">
      <c r="L436231" s="472"/>
      <c r="M436231" s="472"/>
    </row>
    <row r="436232" spans="12:13" x14ac:dyDescent="0.25">
      <c r="L436232" s="472"/>
      <c r="M436232" s="472"/>
    </row>
    <row r="436233" spans="12:13" x14ac:dyDescent="0.25">
      <c r="L436233" s="472"/>
      <c r="M436233" s="472"/>
    </row>
    <row r="436305" spans="12:13" x14ac:dyDescent="0.25">
      <c r="L436305" s="472"/>
      <c r="M436305" s="472"/>
    </row>
    <row r="436306" spans="12:13" x14ac:dyDescent="0.25">
      <c r="L436306" s="472"/>
      <c r="M436306" s="472"/>
    </row>
    <row r="436307" spans="12:13" x14ac:dyDescent="0.25">
      <c r="L436307" s="472"/>
      <c r="M436307" s="472"/>
    </row>
    <row r="436379" spans="12:13" x14ac:dyDescent="0.25">
      <c r="L436379" s="472"/>
      <c r="M436379" s="472"/>
    </row>
    <row r="436380" spans="12:13" x14ac:dyDescent="0.25">
      <c r="L436380" s="472"/>
      <c r="M436380" s="472"/>
    </row>
    <row r="436381" spans="12:13" x14ac:dyDescent="0.25">
      <c r="L436381" s="472"/>
      <c r="M436381" s="472"/>
    </row>
    <row r="436453" spans="12:13" x14ac:dyDescent="0.25">
      <c r="L436453" s="472"/>
      <c r="M436453" s="472"/>
    </row>
    <row r="436454" spans="12:13" x14ac:dyDescent="0.25">
      <c r="L436454" s="472"/>
      <c r="M436454" s="472"/>
    </row>
    <row r="436455" spans="12:13" x14ac:dyDescent="0.25">
      <c r="L436455" s="472"/>
      <c r="M436455" s="472"/>
    </row>
    <row r="436527" spans="12:13" x14ac:dyDescent="0.25">
      <c r="L436527" s="472"/>
      <c r="M436527" s="472"/>
    </row>
    <row r="436528" spans="12:13" x14ac:dyDescent="0.25">
      <c r="L436528" s="472"/>
      <c r="M436528" s="472"/>
    </row>
    <row r="436529" spans="12:13" x14ac:dyDescent="0.25">
      <c r="L436529" s="472"/>
      <c r="M436529" s="472"/>
    </row>
    <row r="436601" spans="12:13" x14ac:dyDescent="0.25">
      <c r="L436601" s="472"/>
      <c r="M436601" s="472"/>
    </row>
    <row r="436602" spans="12:13" x14ac:dyDescent="0.25">
      <c r="L436602" s="472"/>
      <c r="M436602" s="472"/>
    </row>
    <row r="436603" spans="12:13" x14ac:dyDescent="0.25">
      <c r="L436603" s="472"/>
      <c r="M436603" s="472"/>
    </row>
    <row r="436675" spans="12:13" x14ac:dyDescent="0.25">
      <c r="L436675" s="472"/>
      <c r="M436675" s="472"/>
    </row>
    <row r="436676" spans="12:13" x14ac:dyDescent="0.25">
      <c r="L436676" s="472"/>
      <c r="M436676" s="472"/>
    </row>
    <row r="436677" spans="12:13" x14ac:dyDescent="0.25">
      <c r="L436677" s="472"/>
      <c r="M436677" s="472"/>
    </row>
    <row r="436749" spans="12:13" x14ac:dyDescent="0.25">
      <c r="L436749" s="472"/>
      <c r="M436749" s="472"/>
    </row>
    <row r="436750" spans="12:13" x14ac:dyDescent="0.25">
      <c r="L436750" s="472"/>
      <c r="M436750" s="472"/>
    </row>
    <row r="436751" spans="12:13" x14ac:dyDescent="0.25">
      <c r="L436751" s="472"/>
      <c r="M436751" s="472"/>
    </row>
    <row r="436823" spans="12:13" x14ac:dyDescent="0.25">
      <c r="L436823" s="472"/>
      <c r="M436823" s="472"/>
    </row>
    <row r="436824" spans="12:13" x14ac:dyDescent="0.25">
      <c r="L436824" s="472"/>
      <c r="M436824" s="472"/>
    </row>
    <row r="436825" spans="12:13" x14ac:dyDescent="0.25">
      <c r="L436825" s="472"/>
      <c r="M436825" s="472"/>
    </row>
    <row r="436897" spans="12:13" x14ac:dyDescent="0.25">
      <c r="L436897" s="472"/>
      <c r="M436897" s="472"/>
    </row>
    <row r="436898" spans="12:13" x14ac:dyDescent="0.25">
      <c r="L436898" s="472"/>
      <c r="M436898" s="472"/>
    </row>
    <row r="436899" spans="12:13" x14ac:dyDescent="0.25">
      <c r="L436899" s="472"/>
      <c r="M436899" s="472"/>
    </row>
    <row r="436971" spans="12:13" x14ac:dyDescent="0.25">
      <c r="L436971" s="472"/>
      <c r="M436971" s="472"/>
    </row>
    <row r="436972" spans="12:13" x14ac:dyDescent="0.25">
      <c r="L436972" s="472"/>
      <c r="M436972" s="472"/>
    </row>
    <row r="436973" spans="12:13" x14ac:dyDescent="0.25">
      <c r="L436973" s="472"/>
      <c r="M436973" s="472"/>
    </row>
    <row r="437045" spans="12:13" x14ac:dyDescent="0.25">
      <c r="L437045" s="472"/>
      <c r="M437045" s="472"/>
    </row>
    <row r="437046" spans="12:13" x14ac:dyDescent="0.25">
      <c r="L437046" s="472"/>
      <c r="M437046" s="472"/>
    </row>
    <row r="437047" spans="12:13" x14ac:dyDescent="0.25">
      <c r="L437047" s="472"/>
      <c r="M437047" s="472"/>
    </row>
    <row r="437119" spans="12:13" x14ac:dyDescent="0.25">
      <c r="L437119" s="472"/>
      <c r="M437119" s="472"/>
    </row>
    <row r="437120" spans="12:13" x14ac:dyDescent="0.25">
      <c r="L437120" s="472"/>
      <c r="M437120" s="472"/>
    </row>
    <row r="437121" spans="12:13" x14ac:dyDescent="0.25">
      <c r="L437121" s="472"/>
      <c r="M437121" s="472"/>
    </row>
    <row r="437193" spans="12:13" x14ac:dyDescent="0.25">
      <c r="L437193" s="472"/>
      <c r="M437193" s="472"/>
    </row>
    <row r="437194" spans="12:13" x14ac:dyDescent="0.25">
      <c r="L437194" s="472"/>
      <c r="M437194" s="472"/>
    </row>
    <row r="437195" spans="12:13" x14ac:dyDescent="0.25">
      <c r="L437195" s="472"/>
      <c r="M437195" s="472"/>
    </row>
    <row r="437267" spans="12:13" x14ac:dyDescent="0.25">
      <c r="L437267" s="472"/>
      <c r="M437267" s="472"/>
    </row>
    <row r="437268" spans="12:13" x14ac:dyDescent="0.25">
      <c r="L437268" s="472"/>
      <c r="M437268" s="472"/>
    </row>
    <row r="437269" spans="12:13" x14ac:dyDescent="0.25">
      <c r="L437269" s="472"/>
      <c r="M437269" s="472"/>
    </row>
    <row r="437341" spans="12:13" x14ac:dyDescent="0.25">
      <c r="L437341" s="472"/>
      <c r="M437341" s="472"/>
    </row>
    <row r="437342" spans="12:13" x14ac:dyDescent="0.25">
      <c r="L437342" s="472"/>
      <c r="M437342" s="472"/>
    </row>
    <row r="437343" spans="12:13" x14ac:dyDescent="0.25">
      <c r="L437343" s="472"/>
      <c r="M437343" s="472"/>
    </row>
    <row r="437415" spans="12:13" x14ac:dyDescent="0.25">
      <c r="L437415" s="472"/>
      <c r="M437415" s="472"/>
    </row>
    <row r="437416" spans="12:13" x14ac:dyDescent="0.25">
      <c r="L437416" s="472"/>
      <c r="M437416" s="472"/>
    </row>
    <row r="437417" spans="12:13" x14ac:dyDescent="0.25">
      <c r="L437417" s="472"/>
      <c r="M437417" s="472"/>
    </row>
    <row r="437489" spans="12:13" x14ac:dyDescent="0.25">
      <c r="L437489" s="472"/>
      <c r="M437489" s="472"/>
    </row>
    <row r="437490" spans="12:13" x14ac:dyDescent="0.25">
      <c r="L437490" s="472"/>
      <c r="M437490" s="472"/>
    </row>
    <row r="437491" spans="12:13" x14ac:dyDescent="0.25">
      <c r="L437491" s="472"/>
      <c r="M437491" s="472"/>
    </row>
    <row r="437563" spans="12:13" x14ac:dyDescent="0.25">
      <c r="L437563" s="472"/>
      <c r="M437563" s="472"/>
    </row>
    <row r="437564" spans="12:13" x14ac:dyDescent="0.25">
      <c r="L437564" s="472"/>
      <c r="M437564" s="472"/>
    </row>
    <row r="437565" spans="12:13" x14ac:dyDescent="0.25">
      <c r="L437565" s="472"/>
      <c r="M437565" s="472"/>
    </row>
    <row r="437637" spans="12:13" x14ac:dyDescent="0.25">
      <c r="L437637" s="472"/>
      <c r="M437637" s="472"/>
    </row>
    <row r="437638" spans="12:13" x14ac:dyDescent="0.25">
      <c r="L437638" s="472"/>
      <c r="M437638" s="472"/>
    </row>
    <row r="437639" spans="12:13" x14ac:dyDescent="0.25">
      <c r="L437639" s="472"/>
      <c r="M437639" s="472"/>
    </row>
    <row r="437711" spans="12:13" x14ac:dyDescent="0.25">
      <c r="L437711" s="472"/>
      <c r="M437711" s="472"/>
    </row>
    <row r="437712" spans="12:13" x14ac:dyDescent="0.25">
      <c r="L437712" s="472"/>
      <c r="M437712" s="472"/>
    </row>
    <row r="437713" spans="12:13" x14ac:dyDescent="0.25">
      <c r="L437713" s="472"/>
      <c r="M437713" s="472"/>
    </row>
    <row r="437785" spans="12:13" x14ac:dyDescent="0.25">
      <c r="L437785" s="472"/>
      <c r="M437785" s="472"/>
    </row>
    <row r="437786" spans="12:13" x14ac:dyDescent="0.25">
      <c r="L437786" s="472"/>
      <c r="M437786" s="472"/>
    </row>
    <row r="437787" spans="12:13" x14ac:dyDescent="0.25">
      <c r="L437787" s="472"/>
      <c r="M437787" s="472"/>
    </row>
    <row r="437859" spans="12:13" x14ac:dyDescent="0.25">
      <c r="L437859" s="472"/>
      <c r="M437859" s="472"/>
    </row>
    <row r="437860" spans="12:13" x14ac:dyDescent="0.25">
      <c r="L437860" s="472"/>
      <c r="M437860" s="472"/>
    </row>
    <row r="437861" spans="12:13" x14ac:dyDescent="0.25">
      <c r="L437861" s="472"/>
      <c r="M437861" s="472"/>
    </row>
    <row r="437933" spans="12:13" x14ac:dyDescent="0.25">
      <c r="L437933" s="472"/>
      <c r="M437933" s="472"/>
    </row>
    <row r="437934" spans="12:13" x14ac:dyDescent="0.25">
      <c r="L437934" s="472"/>
      <c r="M437934" s="472"/>
    </row>
    <row r="437935" spans="12:13" x14ac:dyDescent="0.25">
      <c r="L437935" s="472"/>
      <c r="M437935" s="472"/>
    </row>
    <row r="438007" spans="12:13" x14ac:dyDescent="0.25">
      <c r="L438007" s="472"/>
      <c r="M438007" s="472"/>
    </row>
    <row r="438008" spans="12:13" x14ac:dyDescent="0.25">
      <c r="L438008" s="472"/>
      <c r="M438008" s="472"/>
    </row>
    <row r="438009" spans="12:13" x14ac:dyDescent="0.25">
      <c r="L438009" s="472"/>
      <c r="M438009" s="472"/>
    </row>
    <row r="438081" spans="12:13" x14ac:dyDescent="0.25">
      <c r="L438081" s="472"/>
      <c r="M438081" s="472"/>
    </row>
    <row r="438082" spans="12:13" x14ac:dyDescent="0.25">
      <c r="L438082" s="472"/>
      <c r="M438082" s="472"/>
    </row>
    <row r="438083" spans="12:13" x14ac:dyDescent="0.25">
      <c r="L438083" s="472"/>
      <c r="M438083" s="472"/>
    </row>
    <row r="438155" spans="12:13" x14ac:dyDescent="0.25">
      <c r="L438155" s="472"/>
      <c r="M438155" s="472"/>
    </row>
    <row r="438156" spans="12:13" x14ac:dyDescent="0.25">
      <c r="L438156" s="472"/>
      <c r="M438156" s="472"/>
    </row>
    <row r="438157" spans="12:13" x14ac:dyDescent="0.25">
      <c r="L438157" s="472"/>
      <c r="M438157" s="472"/>
    </row>
    <row r="438229" spans="12:13" x14ac:dyDescent="0.25">
      <c r="L438229" s="472"/>
      <c r="M438229" s="472"/>
    </row>
    <row r="438230" spans="12:13" x14ac:dyDescent="0.25">
      <c r="L438230" s="472"/>
      <c r="M438230" s="472"/>
    </row>
    <row r="438231" spans="12:13" x14ac:dyDescent="0.25">
      <c r="L438231" s="472"/>
      <c r="M438231" s="472"/>
    </row>
    <row r="438303" spans="12:13" x14ac:dyDescent="0.25">
      <c r="L438303" s="472"/>
      <c r="M438303" s="472"/>
    </row>
    <row r="438304" spans="12:13" x14ac:dyDescent="0.25">
      <c r="L438304" s="472"/>
      <c r="M438304" s="472"/>
    </row>
    <row r="438305" spans="12:13" x14ac:dyDescent="0.25">
      <c r="L438305" s="472"/>
      <c r="M438305" s="472"/>
    </row>
    <row r="438377" spans="12:13" x14ac:dyDescent="0.25">
      <c r="L438377" s="472"/>
      <c r="M438377" s="472"/>
    </row>
    <row r="438378" spans="12:13" x14ac:dyDescent="0.25">
      <c r="L438378" s="472"/>
      <c r="M438378" s="472"/>
    </row>
    <row r="438379" spans="12:13" x14ac:dyDescent="0.25">
      <c r="L438379" s="472"/>
      <c r="M438379" s="472"/>
    </row>
    <row r="438451" spans="12:13" x14ac:dyDescent="0.25">
      <c r="L438451" s="472"/>
      <c r="M438451" s="472"/>
    </row>
    <row r="438452" spans="12:13" x14ac:dyDescent="0.25">
      <c r="L438452" s="472"/>
      <c r="M438452" s="472"/>
    </row>
    <row r="438453" spans="12:13" x14ac:dyDescent="0.25">
      <c r="L438453" s="472"/>
      <c r="M438453" s="472"/>
    </row>
    <row r="438525" spans="12:13" x14ac:dyDescent="0.25">
      <c r="L438525" s="472"/>
      <c r="M438525" s="472"/>
    </row>
    <row r="438526" spans="12:13" x14ac:dyDescent="0.25">
      <c r="L438526" s="472"/>
      <c r="M438526" s="472"/>
    </row>
    <row r="438527" spans="12:13" x14ac:dyDescent="0.25">
      <c r="L438527" s="472"/>
      <c r="M438527" s="472"/>
    </row>
    <row r="438599" spans="12:13" x14ac:dyDescent="0.25">
      <c r="L438599" s="472"/>
      <c r="M438599" s="472"/>
    </row>
    <row r="438600" spans="12:13" x14ac:dyDescent="0.25">
      <c r="L438600" s="472"/>
      <c r="M438600" s="472"/>
    </row>
    <row r="438601" spans="12:13" x14ac:dyDescent="0.25">
      <c r="L438601" s="472"/>
      <c r="M438601" s="472"/>
    </row>
    <row r="438673" spans="12:13" x14ac:dyDescent="0.25">
      <c r="L438673" s="472"/>
      <c r="M438673" s="472"/>
    </row>
    <row r="438674" spans="12:13" x14ac:dyDescent="0.25">
      <c r="L438674" s="472"/>
      <c r="M438674" s="472"/>
    </row>
    <row r="438675" spans="12:13" x14ac:dyDescent="0.25">
      <c r="L438675" s="472"/>
      <c r="M438675" s="472"/>
    </row>
    <row r="438747" spans="12:13" x14ac:dyDescent="0.25">
      <c r="L438747" s="472"/>
      <c r="M438747" s="472"/>
    </row>
    <row r="438748" spans="12:13" x14ac:dyDescent="0.25">
      <c r="L438748" s="472"/>
      <c r="M438748" s="472"/>
    </row>
    <row r="438749" spans="12:13" x14ac:dyDescent="0.25">
      <c r="L438749" s="472"/>
      <c r="M438749" s="472"/>
    </row>
    <row r="438821" spans="12:13" x14ac:dyDescent="0.25">
      <c r="L438821" s="472"/>
      <c r="M438821" s="472"/>
    </row>
    <row r="438822" spans="12:13" x14ac:dyDescent="0.25">
      <c r="L438822" s="472"/>
      <c r="M438822" s="472"/>
    </row>
    <row r="438823" spans="12:13" x14ac:dyDescent="0.25">
      <c r="L438823" s="472"/>
      <c r="M438823" s="472"/>
    </row>
    <row r="438895" spans="12:13" x14ac:dyDescent="0.25">
      <c r="L438895" s="472"/>
      <c r="M438895" s="472"/>
    </row>
    <row r="438896" spans="12:13" x14ac:dyDescent="0.25">
      <c r="L438896" s="472"/>
      <c r="M438896" s="472"/>
    </row>
    <row r="438897" spans="12:13" x14ac:dyDescent="0.25">
      <c r="L438897" s="472"/>
      <c r="M438897" s="472"/>
    </row>
    <row r="438969" spans="12:13" x14ac:dyDescent="0.25">
      <c r="L438969" s="472"/>
      <c r="M438969" s="472"/>
    </row>
    <row r="438970" spans="12:13" x14ac:dyDescent="0.25">
      <c r="L438970" s="472"/>
      <c r="M438970" s="472"/>
    </row>
    <row r="438971" spans="12:13" x14ac:dyDescent="0.25">
      <c r="L438971" s="472"/>
      <c r="M438971" s="472"/>
    </row>
    <row r="439043" spans="12:13" x14ac:dyDescent="0.25">
      <c r="L439043" s="472"/>
      <c r="M439043" s="472"/>
    </row>
    <row r="439044" spans="12:13" x14ac:dyDescent="0.25">
      <c r="L439044" s="472"/>
      <c r="M439044" s="472"/>
    </row>
    <row r="439045" spans="12:13" x14ac:dyDescent="0.25">
      <c r="L439045" s="472"/>
      <c r="M439045" s="472"/>
    </row>
    <row r="439117" spans="12:13" x14ac:dyDescent="0.25">
      <c r="L439117" s="472"/>
      <c r="M439117" s="472"/>
    </row>
    <row r="439118" spans="12:13" x14ac:dyDescent="0.25">
      <c r="L439118" s="472"/>
      <c r="M439118" s="472"/>
    </row>
    <row r="439119" spans="12:13" x14ac:dyDescent="0.25">
      <c r="L439119" s="472"/>
      <c r="M439119" s="472"/>
    </row>
    <row r="439191" spans="12:13" x14ac:dyDescent="0.25">
      <c r="L439191" s="472"/>
      <c r="M439191" s="472"/>
    </row>
    <row r="439192" spans="12:13" x14ac:dyDescent="0.25">
      <c r="L439192" s="472"/>
      <c r="M439192" s="472"/>
    </row>
    <row r="439193" spans="12:13" x14ac:dyDescent="0.25">
      <c r="L439193" s="472"/>
      <c r="M439193" s="472"/>
    </row>
    <row r="439265" spans="12:13" x14ac:dyDescent="0.25">
      <c r="L439265" s="472"/>
      <c r="M439265" s="472"/>
    </row>
    <row r="439266" spans="12:13" x14ac:dyDescent="0.25">
      <c r="L439266" s="472"/>
      <c r="M439266" s="472"/>
    </row>
    <row r="439267" spans="12:13" x14ac:dyDescent="0.25">
      <c r="L439267" s="472"/>
      <c r="M439267" s="472"/>
    </row>
    <row r="439339" spans="12:13" x14ac:dyDescent="0.25">
      <c r="L439339" s="472"/>
      <c r="M439339" s="472"/>
    </row>
    <row r="439340" spans="12:13" x14ac:dyDescent="0.25">
      <c r="L439340" s="472"/>
      <c r="M439340" s="472"/>
    </row>
    <row r="439341" spans="12:13" x14ac:dyDescent="0.25">
      <c r="L439341" s="472"/>
      <c r="M439341" s="472"/>
    </row>
    <row r="439413" spans="12:13" x14ac:dyDescent="0.25">
      <c r="L439413" s="472"/>
      <c r="M439413" s="472"/>
    </row>
    <row r="439414" spans="12:13" x14ac:dyDescent="0.25">
      <c r="L439414" s="472"/>
      <c r="M439414" s="472"/>
    </row>
    <row r="439415" spans="12:13" x14ac:dyDescent="0.25">
      <c r="L439415" s="472"/>
      <c r="M439415" s="472"/>
    </row>
    <row r="439487" spans="12:13" x14ac:dyDescent="0.25">
      <c r="L439487" s="472"/>
      <c r="M439487" s="472"/>
    </row>
    <row r="439488" spans="12:13" x14ac:dyDescent="0.25">
      <c r="L439488" s="472"/>
      <c r="M439488" s="472"/>
    </row>
    <row r="439489" spans="12:13" x14ac:dyDescent="0.25">
      <c r="L439489" s="472"/>
      <c r="M439489" s="472"/>
    </row>
    <row r="439561" spans="12:13" x14ac:dyDescent="0.25">
      <c r="L439561" s="472"/>
      <c r="M439561" s="472"/>
    </row>
    <row r="439562" spans="12:13" x14ac:dyDescent="0.25">
      <c r="L439562" s="472"/>
      <c r="M439562" s="472"/>
    </row>
    <row r="439563" spans="12:13" x14ac:dyDescent="0.25">
      <c r="L439563" s="472"/>
      <c r="M439563" s="472"/>
    </row>
    <row r="439635" spans="12:13" x14ac:dyDescent="0.25">
      <c r="L439635" s="472"/>
      <c r="M439635" s="472"/>
    </row>
    <row r="439636" spans="12:13" x14ac:dyDescent="0.25">
      <c r="L439636" s="472"/>
      <c r="M439636" s="472"/>
    </row>
    <row r="439637" spans="12:13" x14ac:dyDescent="0.25">
      <c r="L439637" s="472"/>
      <c r="M439637" s="472"/>
    </row>
    <row r="439709" spans="12:13" x14ac:dyDescent="0.25">
      <c r="L439709" s="472"/>
      <c r="M439709" s="472"/>
    </row>
    <row r="439710" spans="12:13" x14ac:dyDescent="0.25">
      <c r="L439710" s="472"/>
      <c r="M439710" s="472"/>
    </row>
    <row r="439711" spans="12:13" x14ac:dyDescent="0.25">
      <c r="L439711" s="472"/>
      <c r="M439711" s="472"/>
    </row>
    <row r="439783" spans="12:13" x14ac:dyDescent="0.25">
      <c r="L439783" s="472"/>
      <c r="M439783" s="472"/>
    </row>
    <row r="439784" spans="12:13" x14ac:dyDescent="0.25">
      <c r="L439784" s="472"/>
      <c r="M439784" s="472"/>
    </row>
    <row r="439785" spans="12:13" x14ac:dyDescent="0.25">
      <c r="L439785" s="472"/>
      <c r="M439785" s="472"/>
    </row>
    <row r="439857" spans="12:13" x14ac:dyDescent="0.25">
      <c r="L439857" s="472"/>
      <c r="M439857" s="472"/>
    </row>
    <row r="439858" spans="12:13" x14ac:dyDescent="0.25">
      <c r="L439858" s="472"/>
      <c r="M439858" s="472"/>
    </row>
    <row r="439859" spans="12:13" x14ac:dyDescent="0.25">
      <c r="L439859" s="472"/>
      <c r="M439859" s="472"/>
    </row>
    <row r="439931" spans="12:13" x14ac:dyDescent="0.25">
      <c r="L439931" s="472"/>
      <c r="M439931" s="472"/>
    </row>
    <row r="439932" spans="12:13" x14ac:dyDescent="0.25">
      <c r="L439932" s="472"/>
      <c r="M439932" s="472"/>
    </row>
    <row r="439933" spans="12:13" x14ac:dyDescent="0.25">
      <c r="L439933" s="472"/>
      <c r="M439933" s="472"/>
    </row>
    <row r="440005" spans="12:13" x14ac:dyDescent="0.25">
      <c r="L440005" s="472"/>
      <c r="M440005" s="472"/>
    </row>
    <row r="440006" spans="12:13" x14ac:dyDescent="0.25">
      <c r="L440006" s="472"/>
      <c r="M440006" s="472"/>
    </row>
    <row r="440007" spans="12:13" x14ac:dyDescent="0.25">
      <c r="L440007" s="472"/>
      <c r="M440007" s="472"/>
    </row>
    <row r="440079" spans="12:13" x14ac:dyDescent="0.25">
      <c r="L440079" s="472"/>
      <c r="M440079" s="472"/>
    </row>
    <row r="440080" spans="12:13" x14ac:dyDescent="0.25">
      <c r="L440080" s="472"/>
      <c r="M440080" s="472"/>
    </row>
    <row r="440081" spans="12:13" x14ac:dyDescent="0.25">
      <c r="L440081" s="472"/>
      <c r="M440081" s="472"/>
    </row>
    <row r="440153" spans="12:13" x14ac:dyDescent="0.25">
      <c r="L440153" s="472"/>
      <c r="M440153" s="472"/>
    </row>
    <row r="440154" spans="12:13" x14ac:dyDescent="0.25">
      <c r="L440154" s="472"/>
      <c r="M440154" s="472"/>
    </row>
    <row r="440155" spans="12:13" x14ac:dyDescent="0.25">
      <c r="L440155" s="472"/>
      <c r="M440155" s="472"/>
    </row>
    <row r="440227" spans="12:13" x14ac:dyDescent="0.25">
      <c r="L440227" s="472"/>
      <c r="M440227" s="472"/>
    </row>
    <row r="440228" spans="12:13" x14ac:dyDescent="0.25">
      <c r="L440228" s="472"/>
      <c r="M440228" s="472"/>
    </row>
    <row r="440229" spans="12:13" x14ac:dyDescent="0.25">
      <c r="L440229" s="472"/>
      <c r="M440229" s="472"/>
    </row>
    <row r="440301" spans="12:13" x14ac:dyDescent="0.25">
      <c r="L440301" s="472"/>
      <c r="M440301" s="472"/>
    </row>
    <row r="440302" spans="12:13" x14ac:dyDescent="0.25">
      <c r="L440302" s="472"/>
      <c r="M440302" s="472"/>
    </row>
    <row r="440303" spans="12:13" x14ac:dyDescent="0.25">
      <c r="L440303" s="472"/>
      <c r="M440303" s="472"/>
    </row>
    <row r="440375" spans="12:13" x14ac:dyDescent="0.25">
      <c r="L440375" s="472"/>
      <c r="M440375" s="472"/>
    </row>
    <row r="440376" spans="12:13" x14ac:dyDescent="0.25">
      <c r="L440376" s="472"/>
      <c r="M440376" s="472"/>
    </row>
    <row r="440377" spans="12:13" x14ac:dyDescent="0.25">
      <c r="L440377" s="472"/>
      <c r="M440377" s="472"/>
    </row>
    <row r="440449" spans="12:13" x14ac:dyDescent="0.25">
      <c r="L440449" s="472"/>
      <c r="M440449" s="472"/>
    </row>
    <row r="440450" spans="12:13" x14ac:dyDescent="0.25">
      <c r="L440450" s="472"/>
      <c r="M440450" s="472"/>
    </row>
    <row r="440451" spans="12:13" x14ac:dyDescent="0.25">
      <c r="L440451" s="472"/>
      <c r="M440451" s="472"/>
    </row>
    <row r="440523" spans="12:13" x14ac:dyDescent="0.25">
      <c r="L440523" s="472"/>
      <c r="M440523" s="472"/>
    </row>
    <row r="440524" spans="12:13" x14ac:dyDescent="0.25">
      <c r="L440524" s="472"/>
      <c r="M440524" s="472"/>
    </row>
    <row r="440525" spans="12:13" x14ac:dyDescent="0.25">
      <c r="L440525" s="472"/>
      <c r="M440525" s="472"/>
    </row>
    <row r="440597" spans="12:13" x14ac:dyDescent="0.25">
      <c r="L440597" s="472"/>
      <c r="M440597" s="472"/>
    </row>
    <row r="440598" spans="12:13" x14ac:dyDescent="0.25">
      <c r="L440598" s="472"/>
      <c r="M440598" s="472"/>
    </row>
    <row r="440599" spans="12:13" x14ac:dyDescent="0.25">
      <c r="L440599" s="472"/>
      <c r="M440599" s="472"/>
    </row>
    <row r="440671" spans="12:13" x14ac:dyDescent="0.25">
      <c r="L440671" s="472"/>
      <c r="M440671" s="472"/>
    </row>
    <row r="440672" spans="12:13" x14ac:dyDescent="0.25">
      <c r="L440672" s="472"/>
      <c r="M440672" s="472"/>
    </row>
    <row r="440673" spans="12:13" x14ac:dyDescent="0.25">
      <c r="L440673" s="472"/>
      <c r="M440673" s="472"/>
    </row>
    <row r="440745" spans="12:13" x14ac:dyDescent="0.25">
      <c r="L440745" s="472"/>
      <c r="M440745" s="472"/>
    </row>
    <row r="440746" spans="12:13" x14ac:dyDescent="0.25">
      <c r="L440746" s="472"/>
      <c r="M440746" s="472"/>
    </row>
    <row r="440747" spans="12:13" x14ac:dyDescent="0.25">
      <c r="L440747" s="472"/>
      <c r="M440747" s="472"/>
    </row>
    <row r="440819" spans="12:13" x14ac:dyDescent="0.25">
      <c r="L440819" s="472"/>
      <c r="M440819" s="472"/>
    </row>
    <row r="440820" spans="12:13" x14ac:dyDescent="0.25">
      <c r="L440820" s="472"/>
      <c r="M440820" s="472"/>
    </row>
    <row r="440821" spans="12:13" x14ac:dyDescent="0.25">
      <c r="L440821" s="472"/>
      <c r="M440821" s="472"/>
    </row>
    <row r="440893" spans="12:13" x14ac:dyDescent="0.25">
      <c r="L440893" s="472"/>
      <c r="M440893" s="472"/>
    </row>
    <row r="440894" spans="12:13" x14ac:dyDescent="0.25">
      <c r="L440894" s="472"/>
      <c r="M440894" s="472"/>
    </row>
    <row r="440895" spans="12:13" x14ac:dyDescent="0.25">
      <c r="L440895" s="472"/>
      <c r="M440895" s="472"/>
    </row>
    <row r="440967" spans="12:13" x14ac:dyDescent="0.25">
      <c r="L440967" s="472"/>
      <c r="M440967" s="472"/>
    </row>
    <row r="440968" spans="12:13" x14ac:dyDescent="0.25">
      <c r="L440968" s="472"/>
      <c r="M440968" s="472"/>
    </row>
    <row r="440969" spans="12:13" x14ac:dyDescent="0.25">
      <c r="L440969" s="472"/>
      <c r="M440969" s="472"/>
    </row>
    <row r="441041" spans="12:13" x14ac:dyDescent="0.25">
      <c r="L441041" s="472"/>
      <c r="M441041" s="472"/>
    </row>
    <row r="441042" spans="12:13" x14ac:dyDescent="0.25">
      <c r="L441042" s="472"/>
      <c r="M441042" s="472"/>
    </row>
    <row r="441043" spans="12:13" x14ac:dyDescent="0.25">
      <c r="L441043" s="472"/>
      <c r="M441043" s="472"/>
    </row>
    <row r="441115" spans="12:13" x14ac:dyDescent="0.25">
      <c r="L441115" s="472"/>
      <c r="M441115" s="472"/>
    </row>
    <row r="441116" spans="12:13" x14ac:dyDescent="0.25">
      <c r="L441116" s="472"/>
      <c r="M441116" s="472"/>
    </row>
    <row r="441117" spans="12:13" x14ac:dyDescent="0.25">
      <c r="L441117" s="472"/>
      <c r="M441117" s="472"/>
    </row>
    <row r="441189" spans="12:13" x14ac:dyDescent="0.25">
      <c r="L441189" s="472"/>
      <c r="M441189" s="472"/>
    </row>
    <row r="441190" spans="12:13" x14ac:dyDescent="0.25">
      <c r="L441190" s="472"/>
      <c r="M441190" s="472"/>
    </row>
    <row r="441191" spans="12:13" x14ac:dyDescent="0.25">
      <c r="L441191" s="472"/>
      <c r="M441191" s="472"/>
    </row>
    <row r="441263" spans="12:13" x14ac:dyDescent="0.25">
      <c r="L441263" s="472"/>
      <c r="M441263" s="472"/>
    </row>
    <row r="441264" spans="12:13" x14ac:dyDescent="0.25">
      <c r="L441264" s="472"/>
      <c r="M441264" s="472"/>
    </row>
    <row r="441265" spans="12:13" x14ac:dyDescent="0.25">
      <c r="L441265" s="472"/>
      <c r="M441265" s="472"/>
    </row>
    <row r="441337" spans="12:13" x14ac:dyDescent="0.25">
      <c r="L441337" s="472"/>
      <c r="M441337" s="472"/>
    </row>
    <row r="441338" spans="12:13" x14ac:dyDescent="0.25">
      <c r="L441338" s="472"/>
      <c r="M441338" s="472"/>
    </row>
    <row r="441339" spans="12:13" x14ac:dyDescent="0.25">
      <c r="L441339" s="472"/>
      <c r="M441339" s="472"/>
    </row>
    <row r="441411" spans="12:13" x14ac:dyDescent="0.25">
      <c r="L441411" s="472"/>
      <c r="M441411" s="472"/>
    </row>
    <row r="441412" spans="12:13" x14ac:dyDescent="0.25">
      <c r="L441412" s="472"/>
      <c r="M441412" s="472"/>
    </row>
    <row r="441413" spans="12:13" x14ac:dyDescent="0.25">
      <c r="L441413" s="472"/>
      <c r="M441413" s="472"/>
    </row>
    <row r="441485" spans="12:13" x14ac:dyDescent="0.25">
      <c r="L441485" s="472"/>
      <c r="M441485" s="472"/>
    </row>
    <row r="441486" spans="12:13" x14ac:dyDescent="0.25">
      <c r="L441486" s="472"/>
      <c r="M441486" s="472"/>
    </row>
    <row r="441487" spans="12:13" x14ac:dyDescent="0.25">
      <c r="L441487" s="472"/>
      <c r="M441487" s="472"/>
    </row>
    <row r="441559" spans="12:13" x14ac:dyDescent="0.25">
      <c r="L441559" s="472"/>
      <c r="M441559" s="472"/>
    </row>
    <row r="441560" spans="12:13" x14ac:dyDescent="0.25">
      <c r="L441560" s="472"/>
      <c r="M441560" s="472"/>
    </row>
    <row r="441561" spans="12:13" x14ac:dyDescent="0.25">
      <c r="L441561" s="472"/>
      <c r="M441561" s="472"/>
    </row>
    <row r="441633" spans="12:13" x14ac:dyDescent="0.25">
      <c r="L441633" s="472"/>
      <c r="M441633" s="472"/>
    </row>
    <row r="441634" spans="12:13" x14ac:dyDescent="0.25">
      <c r="L441634" s="472"/>
      <c r="M441634" s="472"/>
    </row>
    <row r="441635" spans="12:13" x14ac:dyDescent="0.25">
      <c r="L441635" s="472"/>
      <c r="M441635" s="472"/>
    </row>
    <row r="441707" spans="12:13" x14ac:dyDescent="0.25">
      <c r="L441707" s="472"/>
      <c r="M441707" s="472"/>
    </row>
    <row r="441708" spans="12:13" x14ac:dyDescent="0.25">
      <c r="L441708" s="472"/>
      <c r="M441708" s="472"/>
    </row>
    <row r="441709" spans="12:13" x14ac:dyDescent="0.25">
      <c r="L441709" s="472"/>
      <c r="M441709" s="472"/>
    </row>
    <row r="441781" spans="12:13" x14ac:dyDescent="0.25">
      <c r="L441781" s="472"/>
      <c r="M441781" s="472"/>
    </row>
    <row r="441782" spans="12:13" x14ac:dyDescent="0.25">
      <c r="L441782" s="472"/>
      <c r="M441782" s="472"/>
    </row>
    <row r="441783" spans="12:13" x14ac:dyDescent="0.25">
      <c r="L441783" s="472"/>
      <c r="M441783" s="472"/>
    </row>
    <row r="441855" spans="12:13" x14ac:dyDescent="0.25">
      <c r="L441855" s="472"/>
      <c r="M441855" s="472"/>
    </row>
    <row r="441856" spans="12:13" x14ac:dyDescent="0.25">
      <c r="L441856" s="472"/>
      <c r="M441856" s="472"/>
    </row>
    <row r="441857" spans="12:13" x14ac:dyDescent="0.25">
      <c r="L441857" s="472"/>
      <c r="M441857" s="472"/>
    </row>
    <row r="441929" spans="12:13" x14ac:dyDescent="0.25">
      <c r="L441929" s="472"/>
      <c r="M441929" s="472"/>
    </row>
    <row r="441930" spans="12:13" x14ac:dyDescent="0.25">
      <c r="L441930" s="472"/>
      <c r="M441930" s="472"/>
    </row>
    <row r="441931" spans="12:13" x14ac:dyDescent="0.25">
      <c r="L441931" s="472"/>
      <c r="M441931" s="472"/>
    </row>
    <row r="442003" spans="12:13" x14ac:dyDescent="0.25">
      <c r="L442003" s="472"/>
      <c r="M442003" s="472"/>
    </row>
    <row r="442004" spans="12:13" x14ac:dyDescent="0.25">
      <c r="L442004" s="472"/>
      <c r="M442004" s="472"/>
    </row>
    <row r="442005" spans="12:13" x14ac:dyDescent="0.25">
      <c r="L442005" s="472"/>
      <c r="M442005" s="472"/>
    </row>
    <row r="442077" spans="12:13" x14ac:dyDescent="0.25">
      <c r="L442077" s="472"/>
      <c r="M442077" s="472"/>
    </row>
    <row r="442078" spans="12:13" x14ac:dyDescent="0.25">
      <c r="L442078" s="472"/>
      <c r="M442078" s="472"/>
    </row>
    <row r="442079" spans="12:13" x14ac:dyDescent="0.25">
      <c r="L442079" s="472"/>
      <c r="M442079" s="472"/>
    </row>
    <row r="442151" spans="12:13" x14ac:dyDescent="0.25">
      <c r="L442151" s="472"/>
      <c r="M442151" s="472"/>
    </row>
    <row r="442152" spans="12:13" x14ac:dyDescent="0.25">
      <c r="L442152" s="472"/>
      <c r="M442152" s="472"/>
    </row>
    <row r="442153" spans="12:13" x14ac:dyDescent="0.25">
      <c r="L442153" s="472"/>
      <c r="M442153" s="472"/>
    </row>
    <row r="442225" spans="12:13" x14ac:dyDescent="0.25">
      <c r="L442225" s="472"/>
      <c r="M442225" s="472"/>
    </row>
    <row r="442226" spans="12:13" x14ac:dyDescent="0.25">
      <c r="L442226" s="472"/>
      <c r="M442226" s="472"/>
    </row>
    <row r="442227" spans="12:13" x14ac:dyDescent="0.25">
      <c r="L442227" s="472"/>
      <c r="M442227" s="472"/>
    </row>
    <row r="442299" spans="12:13" x14ac:dyDescent="0.25">
      <c r="L442299" s="472"/>
      <c r="M442299" s="472"/>
    </row>
    <row r="442300" spans="12:13" x14ac:dyDescent="0.25">
      <c r="L442300" s="472"/>
      <c r="M442300" s="472"/>
    </row>
    <row r="442301" spans="12:13" x14ac:dyDescent="0.25">
      <c r="L442301" s="472"/>
      <c r="M442301" s="472"/>
    </row>
    <row r="442373" spans="12:13" x14ac:dyDescent="0.25">
      <c r="L442373" s="472"/>
      <c r="M442373" s="472"/>
    </row>
    <row r="442374" spans="12:13" x14ac:dyDescent="0.25">
      <c r="L442374" s="472"/>
      <c r="M442374" s="472"/>
    </row>
    <row r="442375" spans="12:13" x14ac:dyDescent="0.25">
      <c r="L442375" s="472"/>
      <c r="M442375" s="472"/>
    </row>
    <row r="442447" spans="12:13" x14ac:dyDescent="0.25">
      <c r="L442447" s="472"/>
      <c r="M442447" s="472"/>
    </row>
    <row r="442448" spans="12:13" x14ac:dyDescent="0.25">
      <c r="L442448" s="472"/>
      <c r="M442448" s="472"/>
    </row>
    <row r="442449" spans="12:13" x14ac:dyDescent="0.25">
      <c r="L442449" s="472"/>
      <c r="M442449" s="472"/>
    </row>
    <row r="442521" spans="12:13" x14ac:dyDescent="0.25">
      <c r="L442521" s="472"/>
      <c r="M442521" s="472"/>
    </row>
    <row r="442522" spans="12:13" x14ac:dyDescent="0.25">
      <c r="L442522" s="472"/>
      <c r="M442522" s="472"/>
    </row>
    <row r="442523" spans="12:13" x14ac:dyDescent="0.25">
      <c r="L442523" s="472"/>
      <c r="M442523" s="472"/>
    </row>
    <row r="442595" spans="12:13" x14ac:dyDescent="0.25">
      <c r="L442595" s="472"/>
      <c r="M442595" s="472"/>
    </row>
    <row r="442596" spans="12:13" x14ac:dyDescent="0.25">
      <c r="L442596" s="472"/>
      <c r="M442596" s="472"/>
    </row>
    <row r="442597" spans="12:13" x14ac:dyDescent="0.25">
      <c r="L442597" s="472"/>
      <c r="M442597" s="472"/>
    </row>
    <row r="442669" spans="12:13" x14ac:dyDescent="0.25">
      <c r="L442669" s="472"/>
      <c r="M442669" s="472"/>
    </row>
    <row r="442670" spans="12:13" x14ac:dyDescent="0.25">
      <c r="L442670" s="472"/>
      <c r="M442670" s="472"/>
    </row>
    <row r="442671" spans="12:13" x14ac:dyDescent="0.25">
      <c r="L442671" s="472"/>
      <c r="M442671" s="472"/>
    </row>
    <row r="442743" spans="12:13" x14ac:dyDescent="0.25">
      <c r="L442743" s="472"/>
      <c r="M442743" s="472"/>
    </row>
    <row r="442744" spans="12:13" x14ac:dyDescent="0.25">
      <c r="L442744" s="472"/>
      <c r="M442744" s="472"/>
    </row>
    <row r="442745" spans="12:13" x14ac:dyDescent="0.25">
      <c r="L442745" s="472"/>
      <c r="M442745" s="472"/>
    </row>
    <row r="442817" spans="12:13" x14ac:dyDescent="0.25">
      <c r="L442817" s="472"/>
      <c r="M442817" s="472"/>
    </row>
    <row r="442818" spans="12:13" x14ac:dyDescent="0.25">
      <c r="L442818" s="472"/>
      <c r="M442818" s="472"/>
    </row>
    <row r="442819" spans="12:13" x14ac:dyDescent="0.25">
      <c r="L442819" s="472"/>
      <c r="M442819" s="472"/>
    </row>
    <row r="442891" spans="12:13" x14ac:dyDescent="0.25">
      <c r="L442891" s="472"/>
      <c r="M442891" s="472"/>
    </row>
    <row r="442892" spans="12:13" x14ac:dyDescent="0.25">
      <c r="L442892" s="472"/>
      <c r="M442892" s="472"/>
    </row>
    <row r="442893" spans="12:13" x14ac:dyDescent="0.25">
      <c r="L442893" s="472"/>
      <c r="M442893" s="472"/>
    </row>
    <row r="442965" spans="12:13" x14ac:dyDescent="0.25">
      <c r="L442965" s="472"/>
      <c r="M442965" s="472"/>
    </row>
    <row r="442966" spans="12:13" x14ac:dyDescent="0.25">
      <c r="L442966" s="472"/>
      <c r="M442966" s="472"/>
    </row>
    <row r="442967" spans="12:13" x14ac:dyDescent="0.25">
      <c r="L442967" s="472"/>
      <c r="M442967" s="472"/>
    </row>
    <row r="443039" spans="12:13" x14ac:dyDescent="0.25">
      <c r="L443039" s="472"/>
      <c r="M443039" s="472"/>
    </row>
    <row r="443040" spans="12:13" x14ac:dyDescent="0.25">
      <c r="L443040" s="472"/>
      <c r="M443040" s="472"/>
    </row>
    <row r="443041" spans="12:13" x14ac:dyDescent="0.25">
      <c r="L443041" s="472"/>
      <c r="M443041" s="472"/>
    </row>
    <row r="443113" spans="12:13" x14ac:dyDescent="0.25">
      <c r="L443113" s="472"/>
      <c r="M443113" s="472"/>
    </row>
    <row r="443114" spans="12:13" x14ac:dyDescent="0.25">
      <c r="L443114" s="472"/>
      <c r="M443114" s="472"/>
    </row>
    <row r="443115" spans="12:13" x14ac:dyDescent="0.25">
      <c r="L443115" s="472"/>
      <c r="M443115" s="472"/>
    </row>
    <row r="443187" spans="12:13" x14ac:dyDescent="0.25">
      <c r="L443187" s="472"/>
      <c r="M443187" s="472"/>
    </row>
    <row r="443188" spans="12:13" x14ac:dyDescent="0.25">
      <c r="L443188" s="472"/>
      <c r="M443188" s="472"/>
    </row>
    <row r="443189" spans="12:13" x14ac:dyDescent="0.25">
      <c r="L443189" s="472"/>
      <c r="M443189" s="472"/>
    </row>
    <row r="443261" spans="12:13" x14ac:dyDescent="0.25">
      <c r="L443261" s="472"/>
      <c r="M443261" s="472"/>
    </row>
    <row r="443262" spans="12:13" x14ac:dyDescent="0.25">
      <c r="L443262" s="472"/>
      <c r="M443262" s="472"/>
    </row>
    <row r="443263" spans="12:13" x14ac:dyDescent="0.25">
      <c r="L443263" s="472"/>
      <c r="M443263" s="472"/>
    </row>
    <row r="443335" spans="12:13" x14ac:dyDescent="0.25">
      <c r="L443335" s="472"/>
      <c r="M443335" s="472"/>
    </row>
    <row r="443336" spans="12:13" x14ac:dyDescent="0.25">
      <c r="L443336" s="472"/>
      <c r="M443336" s="472"/>
    </row>
    <row r="443337" spans="12:13" x14ac:dyDescent="0.25">
      <c r="L443337" s="472"/>
      <c r="M443337" s="472"/>
    </row>
    <row r="443409" spans="12:13" x14ac:dyDescent="0.25">
      <c r="L443409" s="472"/>
      <c r="M443409" s="472"/>
    </row>
    <row r="443410" spans="12:13" x14ac:dyDescent="0.25">
      <c r="L443410" s="472"/>
      <c r="M443410" s="472"/>
    </row>
    <row r="443411" spans="12:13" x14ac:dyDescent="0.25">
      <c r="L443411" s="472"/>
      <c r="M443411" s="472"/>
    </row>
    <row r="443483" spans="12:13" x14ac:dyDescent="0.25">
      <c r="L443483" s="472"/>
      <c r="M443483" s="472"/>
    </row>
    <row r="443484" spans="12:13" x14ac:dyDescent="0.25">
      <c r="L443484" s="472"/>
      <c r="M443484" s="472"/>
    </row>
    <row r="443485" spans="12:13" x14ac:dyDescent="0.25">
      <c r="L443485" s="472"/>
      <c r="M443485" s="472"/>
    </row>
    <row r="443557" spans="12:13" x14ac:dyDescent="0.25">
      <c r="L443557" s="472"/>
      <c r="M443557" s="472"/>
    </row>
    <row r="443558" spans="12:13" x14ac:dyDescent="0.25">
      <c r="L443558" s="472"/>
      <c r="M443558" s="472"/>
    </row>
    <row r="443559" spans="12:13" x14ac:dyDescent="0.25">
      <c r="L443559" s="472"/>
      <c r="M443559" s="472"/>
    </row>
    <row r="443631" spans="12:13" x14ac:dyDescent="0.25">
      <c r="L443631" s="472"/>
      <c r="M443631" s="472"/>
    </row>
    <row r="443632" spans="12:13" x14ac:dyDescent="0.25">
      <c r="L443632" s="472"/>
      <c r="M443632" s="472"/>
    </row>
    <row r="443633" spans="12:13" x14ac:dyDescent="0.25">
      <c r="L443633" s="472"/>
      <c r="M443633" s="472"/>
    </row>
    <row r="443705" spans="12:13" x14ac:dyDescent="0.25">
      <c r="L443705" s="472"/>
      <c r="M443705" s="472"/>
    </row>
    <row r="443706" spans="12:13" x14ac:dyDescent="0.25">
      <c r="L443706" s="472"/>
      <c r="M443706" s="472"/>
    </row>
    <row r="443707" spans="12:13" x14ac:dyDescent="0.25">
      <c r="L443707" s="472"/>
      <c r="M443707" s="472"/>
    </row>
    <row r="443779" spans="12:13" x14ac:dyDescent="0.25">
      <c r="L443779" s="472"/>
      <c r="M443779" s="472"/>
    </row>
    <row r="443780" spans="12:13" x14ac:dyDescent="0.25">
      <c r="L443780" s="472"/>
      <c r="M443780" s="472"/>
    </row>
    <row r="443781" spans="12:13" x14ac:dyDescent="0.25">
      <c r="L443781" s="472"/>
      <c r="M443781" s="472"/>
    </row>
    <row r="443853" spans="12:13" x14ac:dyDescent="0.25">
      <c r="L443853" s="472"/>
      <c r="M443853" s="472"/>
    </row>
    <row r="443854" spans="12:13" x14ac:dyDescent="0.25">
      <c r="L443854" s="472"/>
      <c r="M443854" s="472"/>
    </row>
    <row r="443855" spans="12:13" x14ac:dyDescent="0.25">
      <c r="L443855" s="472"/>
      <c r="M443855" s="472"/>
    </row>
    <row r="443927" spans="12:13" x14ac:dyDescent="0.25">
      <c r="L443927" s="472"/>
      <c r="M443927" s="472"/>
    </row>
    <row r="443928" spans="12:13" x14ac:dyDescent="0.25">
      <c r="L443928" s="472"/>
      <c r="M443928" s="472"/>
    </row>
    <row r="443929" spans="12:13" x14ac:dyDescent="0.25">
      <c r="L443929" s="472"/>
      <c r="M443929" s="472"/>
    </row>
    <row r="444001" spans="12:13" x14ac:dyDescent="0.25">
      <c r="L444001" s="472"/>
      <c r="M444001" s="472"/>
    </row>
    <row r="444002" spans="12:13" x14ac:dyDescent="0.25">
      <c r="L444002" s="472"/>
      <c r="M444002" s="472"/>
    </row>
    <row r="444003" spans="12:13" x14ac:dyDescent="0.25">
      <c r="L444003" s="472"/>
      <c r="M444003" s="472"/>
    </row>
    <row r="444075" spans="12:13" x14ac:dyDescent="0.25">
      <c r="L444075" s="472"/>
      <c r="M444075" s="472"/>
    </row>
    <row r="444076" spans="12:13" x14ac:dyDescent="0.25">
      <c r="L444076" s="472"/>
      <c r="M444076" s="472"/>
    </row>
    <row r="444077" spans="12:13" x14ac:dyDescent="0.25">
      <c r="L444077" s="472"/>
      <c r="M444077" s="472"/>
    </row>
    <row r="444149" spans="12:13" x14ac:dyDescent="0.25">
      <c r="L444149" s="472"/>
      <c r="M444149" s="472"/>
    </row>
    <row r="444150" spans="12:13" x14ac:dyDescent="0.25">
      <c r="L444150" s="472"/>
      <c r="M444150" s="472"/>
    </row>
    <row r="444151" spans="12:13" x14ac:dyDescent="0.25">
      <c r="L444151" s="472"/>
      <c r="M444151" s="472"/>
    </row>
    <row r="444223" spans="12:13" x14ac:dyDescent="0.25">
      <c r="L444223" s="472"/>
      <c r="M444223" s="472"/>
    </row>
    <row r="444224" spans="12:13" x14ac:dyDescent="0.25">
      <c r="L444224" s="472"/>
      <c r="M444224" s="472"/>
    </row>
    <row r="444225" spans="12:13" x14ac:dyDescent="0.25">
      <c r="L444225" s="472"/>
      <c r="M444225" s="472"/>
    </row>
    <row r="444297" spans="12:13" x14ac:dyDescent="0.25">
      <c r="L444297" s="472"/>
      <c r="M444297" s="472"/>
    </row>
    <row r="444298" spans="12:13" x14ac:dyDescent="0.25">
      <c r="L444298" s="472"/>
      <c r="M444298" s="472"/>
    </row>
    <row r="444299" spans="12:13" x14ac:dyDescent="0.25">
      <c r="L444299" s="472"/>
      <c r="M444299" s="472"/>
    </row>
    <row r="444371" spans="12:13" x14ac:dyDescent="0.25">
      <c r="L444371" s="472"/>
      <c r="M444371" s="472"/>
    </row>
    <row r="444372" spans="12:13" x14ac:dyDescent="0.25">
      <c r="L444372" s="472"/>
      <c r="M444372" s="472"/>
    </row>
    <row r="444373" spans="12:13" x14ac:dyDescent="0.25">
      <c r="L444373" s="472"/>
      <c r="M444373" s="472"/>
    </row>
    <row r="444445" spans="12:13" x14ac:dyDescent="0.25">
      <c r="L444445" s="472"/>
      <c r="M444445" s="472"/>
    </row>
    <row r="444446" spans="12:13" x14ac:dyDescent="0.25">
      <c r="L444446" s="472"/>
      <c r="M444446" s="472"/>
    </row>
    <row r="444447" spans="12:13" x14ac:dyDescent="0.25">
      <c r="L444447" s="472"/>
      <c r="M444447" s="472"/>
    </row>
    <row r="444519" spans="12:13" x14ac:dyDescent="0.25">
      <c r="L444519" s="472"/>
      <c r="M444519" s="472"/>
    </row>
    <row r="444520" spans="12:13" x14ac:dyDescent="0.25">
      <c r="L444520" s="472"/>
      <c r="M444520" s="472"/>
    </row>
    <row r="444521" spans="12:13" x14ac:dyDescent="0.25">
      <c r="L444521" s="472"/>
      <c r="M444521" s="472"/>
    </row>
    <row r="444593" spans="12:13" x14ac:dyDescent="0.25">
      <c r="L444593" s="472"/>
      <c r="M444593" s="472"/>
    </row>
    <row r="444594" spans="12:13" x14ac:dyDescent="0.25">
      <c r="L444594" s="472"/>
      <c r="M444594" s="472"/>
    </row>
    <row r="444595" spans="12:13" x14ac:dyDescent="0.25">
      <c r="L444595" s="472"/>
      <c r="M444595" s="472"/>
    </row>
    <row r="444667" spans="12:13" x14ac:dyDescent="0.25">
      <c r="L444667" s="472"/>
      <c r="M444667" s="472"/>
    </row>
    <row r="444668" spans="12:13" x14ac:dyDescent="0.25">
      <c r="L444668" s="472"/>
      <c r="M444668" s="472"/>
    </row>
    <row r="444669" spans="12:13" x14ac:dyDescent="0.25">
      <c r="L444669" s="472"/>
      <c r="M444669" s="472"/>
    </row>
    <row r="444741" spans="12:13" x14ac:dyDescent="0.25">
      <c r="L444741" s="472"/>
      <c r="M444741" s="472"/>
    </row>
    <row r="444742" spans="12:13" x14ac:dyDescent="0.25">
      <c r="L444742" s="472"/>
      <c r="M444742" s="472"/>
    </row>
    <row r="444743" spans="12:13" x14ac:dyDescent="0.25">
      <c r="L444743" s="472"/>
      <c r="M444743" s="472"/>
    </row>
    <row r="444815" spans="12:13" x14ac:dyDescent="0.25">
      <c r="L444815" s="472"/>
      <c r="M444815" s="472"/>
    </row>
    <row r="444816" spans="12:13" x14ac:dyDescent="0.25">
      <c r="L444816" s="472"/>
      <c r="M444816" s="472"/>
    </row>
    <row r="444817" spans="12:13" x14ac:dyDescent="0.25">
      <c r="L444817" s="472"/>
      <c r="M444817" s="472"/>
    </row>
    <row r="444889" spans="12:13" x14ac:dyDescent="0.25">
      <c r="L444889" s="472"/>
      <c r="M444889" s="472"/>
    </row>
    <row r="444890" spans="12:13" x14ac:dyDescent="0.25">
      <c r="L444890" s="472"/>
      <c r="M444890" s="472"/>
    </row>
    <row r="444891" spans="12:13" x14ac:dyDescent="0.25">
      <c r="L444891" s="472"/>
      <c r="M444891" s="472"/>
    </row>
    <row r="444963" spans="12:13" x14ac:dyDescent="0.25">
      <c r="L444963" s="472"/>
      <c r="M444963" s="472"/>
    </row>
    <row r="444964" spans="12:13" x14ac:dyDescent="0.25">
      <c r="L444964" s="472"/>
      <c r="M444964" s="472"/>
    </row>
    <row r="444965" spans="12:13" x14ac:dyDescent="0.25">
      <c r="L444965" s="472"/>
      <c r="M444965" s="472"/>
    </row>
    <row r="445037" spans="12:13" x14ac:dyDescent="0.25">
      <c r="L445037" s="472"/>
      <c r="M445037" s="472"/>
    </row>
    <row r="445038" spans="12:13" x14ac:dyDescent="0.25">
      <c r="L445038" s="472"/>
      <c r="M445038" s="472"/>
    </row>
    <row r="445039" spans="12:13" x14ac:dyDescent="0.25">
      <c r="L445039" s="472"/>
      <c r="M445039" s="472"/>
    </row>
    <row r="445111" spans="12:13" x14ac:dyDescent="0.25">
      <c r="L445111" s="472"/>
      <c r="M445111" s="472"/>
    </row>
    <row r="445112" spans="12:13" x14ac:dyDescent="0.25">
      <c r="L445112" s="472"/>
      <c r="M445112" s="472"/>
    </row>
    <row r="445113" spans="12:13" x14ac:dyDescent="0.25">
      <c r="L445113" s="472"/>
      <c r="M445113" s="472"/>
    </row>
    <row r="445185" spans="12:13" x14ac:dyDescent="0.25">
      <c r="L445185" s="472"/>
      <c r="M445185" s="472"/>
    </row>
    <row r="445186" spans="12:13" x14ac:dyDescent="0.25">
      <c r="L445186" s="472"/>
      <c r="M445186" s="472"/>
    </row>
    <row r="445187" spans="12:13" x14ac:dyDescent="0.25">
      <c r="L445187" s="472"/>
      <c r="M445187" s="472"/>
    </row>
    <row r="445259" spans="12:13" x14ac:dyDescent="0.25">
      <c r="L445259" s="472"/>
      <c r="M445259" s="472"/>
    </row>
    <row r="445260" spans="12:13" x14ac:dyDescent="0.25">
      <c r="L445260" s="472"/>
      <c r="M445260" s="472"/>
    </row>
    <row r="445261" spans="12:13" x14ac:dyDescent="0.25">
      <c r="L445261" s="472"/>
      <c r="M445261" s="472"/>
    </row>
    <row r="445333" spans="12:13" x14ac:dyDescent="0.25">
      <c r="L445333" s="472"/>
      <c r="M445333" s="472"/>
    </row>
    <row r="445334" spans="12:13" x14ac:dyDescent="0.25">
      <c r="L445334" s="472"/>
      <c r="M445334" s="472"/>
    </row>
    <row r="445335" spans="12:13" x14ac:dyDescent="0.25">
      <c r="L445335" s="472"/>
      <c r="M445335" s="472"/>
    </row>
    <row r="445407" spans="12:13" x14ac:dyDescent="0.25">
      <c r="L445407" s="472"/>
      <c r="M445407" s="472"/>
    </row>
    <row r="445408" spans="12:13" x14ac:dyDescent="0.25">
      <c r="L445408" s="472"/>
      <c r="M445408" s="472"/>
    </row>
    <row r="445409" spans="12:13" x14ac:dyDescent="0.25">
      <c r="L445409" s="472"/>
      <c r="M445409" s="472"/>
    </row>
    <row r="445481" spans="12:13" x14ac:dyDescent="0.25">
      <c r="L445481" s="472"/>
      <c r="M445481" s="472"/>
    </row>
    <row r="445482" spans="12:13" x14ac:dyDescent="0.25">
      <c r="L445482" s="472"/>
      <c r="M445482" s="472"/>
    </row>
    <row r="445483" spans="12:13" x14ac:dyDescent="0.25">
      <c r="L445483" s="472"/>
      <c r="M445483" s="472"/>
    </row>
    <row r="445555" spans="12:13" x14ac:dyDescent="0.25">
      <c r="L445555" s="472"/>
      <c r="M445555" s="472"/>
    </row>
    <row r="445556" spans="12:13" x14ac:dyDescent="0.25">
      <c r="L445556" s="472"/>
      <c r="M445556" s="472"/>
    </row>
    <row r="445557" spans="12:13" x14ac:dyDescent="0.25">
      <c r="L445557" s="472"/>
      <c r="M445557" s="472"/>
    </row>
    <row r="445629" spans="12:13" x14ac:dyDescent="0.25">
      <c r="L445629" s="472"/>
      <c r="M445629" s="472"/>
    </row>
    <row r="445630" spans="12:13" x14ac:dyDescent="0.25">
      <c r="L445630" s="472"/>
      <c r="M445630" s="472"/>
    </row>
    <row r="445631" spans="12:13" x14ac:dyDescent="0.25">
      <c r="L445631" s="472"/>
      <c r="M445631" s="472"/>
    </row>
    <row r="445703" spans="12:13" x14ac:dyDescent="0.25">
      <c r="L445703" s="472"/>
      <c r="M445703" s="472"/>
    </row>
    <row r="445704" spans="12:13" x14ac:dyDescent="0.25">
      <c r="L445704" s="472"/>
      <c r="M445704" s="472"/>
    </row>
    <row r="445705" spans="12:13" x14ac:dyDescent="0.25">
      <c r="L445705" s="472"/>
      <c r="M445705" s="472"/>
    </row>
    <row r="445777" spans="12:13" x14ac:dyDescent="0.25">
      <c r="L445777" s="472"/>
      <c r="M445777" s="472"/>
    </row>
    <row r="445778" spans="12:13" x14ac:dyDescent="0.25">
      <c r="L445778" s="472"/>
      <c r="M445778" s="472"/>
    </row>
    <row r="445779" spans="12:13" x14ac:dyDescent="0.25">
      <c r="L445779" s="472"/>
      <c r="M445779" s="472"/>
    </row>
    <row r="445851" spans="12:13" x14ac:dyDescent="0.25">
      <c r="L445851" s="472"/>
      <c r="M445851" s="472"/>
    </row>
    <row r="445852" spans="12:13" x14ac:dyDescent="0.25">
      <c r="L445852" s="472"/>
      <c r="M445852" s="472"/>
    </row>
    <row r="445853" spans="12:13" x14ac:dyDescent="0.25">
      <c r="L445853" s="472"/>
      <c r="M445853" s="472"/>
    </row>
    <row r="445925" spans="12:13" x14ac:dyDescent="0.25">
      <c r="L445925" s="472"/>
      <c r="M445925" s="472"/>
    </row>
    <row r="445926" spans="12:13" x14ac:dyDescent="0.25">
      <c r="L445926" s="472"/>
      <c r="M445926" s="472"/>
    </row>
    <row r="445927" spans="12:13" x14ac:dyDescent="0.25">
      <c r="L445927" s="472"/>
      <c r="M445927" s="472"/>
    </row>
    <row r="445999" spans="12:13" x14ac:dyDescent="0.25">
      <c r="L445999" s="472"/>
      <c r="M445999" s="472"/>
    </row>
    <row r="446000" spans="12:13" x14ac:dyDescent="0.25">
      <c r="L446000" s="472"/>
      <c r="M446000" s="472"/>
    </row>
    <row r="446001" spans="12:13" x14ac:dyDescent="0.25">
      <c r="L446001" s="472"/>
      <c r="M446001" s="472"/>
    </row>
    <row r="446073" spans="12:13" x14ac:dyDescent="0.25">
      <c r="L446073" s="472"/>
      <c r="M446073" s="472"/>
    </row>
    <row r="446074" spans="12:13" x14ac:dyDescent="0.25">
      <c r="L446074" s="472"/>
      <c r="M446074" s="472"/>
    </row>
    <row r="446075" spans="12:13" x14ac:dyDescent="0.25">
      <c r="L446075" s="472"/>
      <c r="M446075" s="472"/>
    </row>
    <row r="446147" spans="12:13" x14ac:dyDescent="0.25">
      <c r="L446147" s="472"/>
      <c r="M446147" s="472"/>
    </row>
    <row r="446148" spans="12:13" x14ac:dyDescent="0.25">
      <c r="L446148" s="472"/>
      <c r="M446148" s="472"/>
    </row>
    <row r="446149" spans="12:13" x14ac:dyDescent="0.25">
      <c r="L446149" s="472"/>
      <c r="M446149" s="472"/>
    </row>
    <row r="446221" spans="12:13" x14ac:dyDescent="0.25">
      <c r="L446221" s="472"/>
      <c r="M446221" s="472"/>
    </row>
    <row r="446222" spans="12:13" x14ac:dyDescent="0.25">
      <c r="L446222" s="472"/>
      <c r="M446222" s="472"/>
    </row>
    <row r="446223" spans="12:13" x14ac:dyDescent="0.25">
      <c r="L446223" s="472"/>
      <c r="M446223" s="472"/>
    </row>
    <row r="446295" spans="12:13" x14ac:dyDescent="0.25">
      <c r="L446295" s="472"/>
      <c r="M446295" s="472"/>
    </row>
    <row r="446296" spans="12:13" x14ac:dyDescent="0.25">
      <c r="L446296" s="472"/>
      <c r="M446296" s="472"/>
    </row>
    <row r="446297" spans="12:13" x14ac:dyDescent="0.25">
      <c r="L446297" s="472"/>
      <c r="M446297" s="472"/>
    </row>
    <row r="446369" spans="12:13" x14ac:dyDescent="0.25">
      <c r="L446369" s="472"/>
      <c r="M446369" s="472"/>
    </row>
    <row r="446370" spans="12:13" x14ac:dyDescent="0.25">
      <c r="L446370" s="472"/>
      <c r="M446370" s="472"/>
    </row>
    <row r="446371" spans="12:13" x14ac:dyDescent="0.25">
      <c r="L446371" s="472"/>
      <c r="M446371" s="472"/>
    </row>
    <row r="446443" spans="12:13" x14ac:dyDescent="0.25">
      <c r="L446443" s="472"/>
      <c r="M446443" s="472"/>
    </row>
    <row r="446444" spans="12:13" x14ac:dyDescent="0.25">
      <c r="L446444" s="472"/>
      <c r="M446444" s="472"/>
    </row>
    <row r="446445" spans="12:13" x14ac:dyDescent="0.25">
      <c r="L446445" s="472"/>
      <c r="M446445" s="472"/>
    </row>
    <row r="446517" spans="12:13" x14ac:dyDescent="0.25">
      <c r="L446517" s="472"/>
      <c r="M446517" s="472"/>
    </row>
    <row r="446518" spans="12:13" x14ac:dyDescent="0.25">
      <c r="L446518" s="472"/>
      <c r="M446518" s="472"/>
    </row>
    <row r="446519" spans="12:13" x14ac:dyDescent="0.25">
      <c r="L446519" s="472"/>
      <c r="M446519" s="472"/>
    </row>
    <row r="446591" spans="12:13" x14ac:dyDescent="0.25">
      <c r="L446591" s="472"/>
      <c r="M446591" s="472"/>
    </row>
    <row r="446592" spans="12:13" x14ac:dyDescent="0.25">
      <c r="L446592" s="472"/>
      <c r="M446592" s="472"/>
    </row>
    <row r="446593" spans="12:13" x14ac:dyDescent="0.25">
      <c r="L446593" s="472"/>
      <c r="M446593" s="472"/>
    </row>
    <row r="446665" spans="12:13" x14ac:dyDescent="0.25">
      <c r="L446665" s="472"/>
      <c r="M446665" s="472"/>
    </row>
    <row r="446666" spans="12:13" x14ac:dyDescent="0.25">
      <c r="L446666" s="472"/>
      <c r="M446666" s="472"/>
    </row>
    <row r="446667" spans="12:13" x14ac:dyDescent="0.25">
      <c r="L446667" s="472"/>
      <c r="M446667" s="472"/>
    </row>
    <row r="446739" spans="12:13" x14ac:dyDescent="0.25">
      <c r="L446739" s="472"/>
      <c r="M446739" s="472"/>
    </row>
    <row r="446740" spans="12:13" x14ac:dyDescent="0.25">
      <c r="L446740" s="472"/>
      <c r="M446740" s="472"/>
    </row>
    <row r="446741" spans="12:13" x14ac:dyDescent="0.25">
      <c r="L446741" s="472"/>
      <c r="M446741" s="472"/>
    </row>
    <row r="446813" spans="12:13" x14ac:dyDescent="0.25">
      <c r="L446813" s="472"/>
      <c r="M446813" s="472"/>
    </row>
    <row r="446814" spans="12:13" x14ac:dyDescent="0.25">
      <c r="L446814" s="472"/>
      <c r="M446814" s="472"/>
    </row>
    <row r="446815" spans="12:13" x14ac:dyDescent="0.25">
      <c r="L446815" s="472"/>
      <c r="M446815" s="472"/>
    </row>
    <row r="446887" spans="12:13" x14ac:dyDescent="0.25">
      <c r="L446887" s="472"/>
      <c r="M446887" s="472"/>
    </row>
    <row r="446888" spans="12:13" x14ac:dyDescent="0.25">
      <c r="L446888" s="472"/>
      <c r="M446888" s="472"/>
    </row>
    <row r="446889" spans="12:13" x14ac:dyDescent="0.25">
      <c r="L446889" s="472"/>
      <c r="M446889" s="472"/>
    </row>
    <row r="446961" spans="12:13" x14ac:dyDescent="0.25">
      <c r="L446961" s="472"/>
      <c r="M446961" s="472"/>
    </row>
    <row r="446962" spans="12:13" x14ac:dyDescent="0.25">
      <c r="L446962" s="472"/>
      <c r="M446962" s="472"/>
    </row>
    <row r="446963" spans="12:13" x14ac:dyDescent="0.25">
      <c r="L446963" s="472"/>
      <c r="M446963" s="472"/>
    </row>
    <row r="447035" spans="12:13" x14ac:dyDescent="0.25">
      <c r="L447035" s="472"/>
      <c r="M447035" s="472"/>
    </row>
    <row r="447036" spans="12:13" x14ac:dyDescent="0.25">
      <c r="L447036" s="472"/>
      <c r="M447036" s="472"/>
    </row>
    <row r="447037" spans="12:13" x14ac:dyDescent="0.25">
      <c r="L447037" s="472"/>
      <c r="M447037" s="472"/>
    </row>
    <row r="447109" spans="12:13" x14ac:dyDescent="0.25">
      <c r="L447109" s="472"/>
      <c r="M447109" s="472"/>
    </row>
    <row r="447110" spans="12:13" x14ac:dyDescent="0.25">
      <c r="L447110" s="472"/>
      <c r="M447110" s="472"/>
    </row>
    <row r="447111" spans="12:13" x14ac:dyDescent="0.25">
      <c r="L447111" s="472"/>
      <c r="M447111" s="472"/>
    </row>
    <row r="447183" spans="12:13" x14ac:dyDescent="0.25">
      <c r="L447183" s="472"/>
      <c r="M447183" s="472"/>
    </row>
    <row r="447184" spans="12:13" x14ac:dyDescent="0.25">
      <c r="L447184" s="472"/>
      <c r="M447184" s="472"/>
    </row>
    <row r="447185" spans="12:13" x14ac:dyDescent="0.25">
      <c r="L447185" s="472"/>
      <c r="M447185" s="472"/>
    </row>
    <row r="447257" spans="12:13" x14ac:dyDescent="0.25">
      <c r="L447257" s="472"/>
      <c r="M447257" s="472"/>
    </row>
    <row r="447258" spans="12:13" x14ac:dyDescent="0.25">
      <c r="L447258" s="472"/>
      <c r="M447258" s="472"/>
    </row>
    <row r="447259" spans="12:13" x14ac:dyDescent="0.25">
      <c r="L447259" s="472"/>
      <c r="M447259" s="472"/>
    </row>
    <row r="447331" spans="12:13" x14ac:dyDescent="0.25">
      <c r="L447331" s="472"/>
      <c r="M447331" s="472"/>
    </row>
    <row r="447332" spans="12:13" x14ac:dyDescent="0.25">
      <c r="L447332" s="472"/>
      <c r="M447332" s="472"/>
    </row>
    <row r="447333" spans="12:13" x14ac:dyDescent="0.25">
      <c r="L447333" s="472"/>
      <c r="M447333" s="472"/>
    </row>
    <row r="447405" spans="12:13" x14ac:dyDescent="0.25">
      <c r="L447405" s="472"/>
      <c r="M447405" s="472"/>
    </row>
    <row r="447406" spans="12:13" x14ac:dyDescent="0.25">
      <c r="L447406" s="472"/>
      <c r="M447406" s="472"/>
    </row>
    <row r="447407" spans="12:13" x14ac:dyDescent="0.25">
      <c r="L447407" s="472"/>
      <c r="M447407" s="472"/>
    </row>
    <row r="447479" spans="12:13" x14ac:dyDescent="0.25">
      <c r="L447479" s="472"/>
      <c r="M447479" s="472"/>
    </row>
    <row r="447480" spans="12:13" x14ac:dyDescent="0.25">
      <c r="L447480" s="472"/>
      <c r="M447480" s="472"/>
    </row>
    <row r="447481" spans="12:13" x14ac:dyDescent="0.25">
      <c r="L447481" s="472"/>
      <c r="M447481" s="472"/>
    </row>
    <row r="447553" spans="12:13" x14ac:dyDescent="0.25">
      <c r="L447553" s="472"/>
      <c r="M447553" s="472"/>
    </row>
    <row r="447554" spans="12:13" x14ac:dyDescent="0.25">
      <c r="L447554" s="472"/>
      <c r="M447554" s="472"/>
    </row>
    <row r="447555" spans="12:13" x14ac:dyDescent="0.25">
      <c r="L447555" s="472"/>
      <c r="M447555" s="472"/>
    </row>
    <row r="447627" spans="12:13" x14ac:dyDescent="0.25">
      <c r="L447627" s="472"/>
      <c r="M447627" s="472"/>
    </row>
    <row r="447628" spans="12:13" x14ac:dyDescent="0.25">
      <c r="L447628" s="472"/>
      <c r="M447628" s="472"/>
    </row>
    <row r="447629" spans="12:13" x14ac:dyDescent="0.25">
      <c r="L447629" s="472"/>
      <c r="M447629" s="472"/>
    </row>
    <row r="447701" spans="12:13" x14ac:dyDescent="0.25">
      <c r="L447701" s="472"/>
      <c r="M447701" s="472"/>
    </row>
    <row r="447702" spans="12:13" x14ac:dyDescent="0.25">
      <c r="L447702" s="472"/>
      <c r="M447702" s="472"/>
    </row>
    <row r="447703" spans="12:13" x14ac:dyDescent="0.25">
      <c r="L447703" s="472"/>
      <c r="M447703" s="472"/>
    </row>
    <row r="447775" spans="12:13" x14ac:dyDescent="0.25">
      <c r="L447775" s="472"/>
      <c r="M447775" s="472"/>
    </row>
    <row r="447776" spans="12:13" x14ac:dyDescent="0.25">
      <c r="L447776" s="472"/>
      <c r="M447776" s="472"/>
    </row>
    <row r="447777" spans="12:13" x14ac:dyDescent="0.25">
      <c r="L447777" s="472"/>
      <c r="M447777" s="472"/>
    </row>
    <row r="447849" spans="12:13" x14ac:dyDescent="0.25">
      <c r="L447849" s="472"/>
      <c r="M447849" s="472"/>
    </row>
    <row r="447850" spans="12:13" x14ac:dyDescent="0.25">
      <c r="L447850" s="472"/>
      <c r="M447850" s="472"/>
    </row>
    <row r="447851" spans="12:13" x14ac:dyDescent="0.25">
      <c r="L447851" s="472"/>
      <c r="M447851" s="472"/>
    </row>
    <row r="447923" spans="12:13" x14ac:dyDescent="0.25">
      <c r="L447923" s="472"/>
      <c r="M447923" s="472"/>
    </row>
    <row r="447924" spans="12:13" x14ac:dyDescent="0.25">
      <c r="L447924" s="472"/>
      <c r="M447924" s="472"/>
    </row>
    <row r="447925" spans="12:13" x14ac:dyDescent="0.25">
      <c r="L447925" s="472"/>
      <c r="M447925" s="472"/>
    </row>
    <row r="447997" spans="12:13" x14ac:dyDescent="0.25">
      <c r="L447997" s="472"/>
      <c r="M447997" s="472"/>
    </row>
    <row r="447998" spans="12:13" x14ac:dyDescent="0.25">
      <c r="L447998" s="472"/>
      <c r="M447998" s="472"/>
    </row>
    <row r="447999" spans="12:13" x14ac:dyDescent="0.25">
      <c r="L447999" s="472"/>
      <c r="M447999" s="472"/>
    </row>
    <row r="448071" spans="12:13" x14ac:dyDescent="0.25">
      <c r="L448071" s="472"/>
      <c r="M448071" s="472"/>
    </row>
    <row r="448072" spans="12:13" x14ac:dyDescent="0.25">
      <c r="L448072" s="472"/>
      <c r="M448072" s="472"/>
    </row>
    <row r="448073" spans="12:13" x14ac:dyDescent="0.25">
      <c r="L448073" s="472"/>
      <c r="M448073" s="472"/>
    </row>
    <row r="448145" spans="12:13" x14ac:dyDescent="0.25">
      <c r="L448145" s="472"/>
      <c r="M448145" s="472"/>
    </row>
    <row r="448146" spans="12:13" x14ac:dyDescent="0.25">
      <c r="L448146" s="472"/>
      <c r="M448146" s="472"/>
    </row>
    <row r="448147" spans="12:13" x14ac:dyDescent="0.25">
      <c r="L448147" s="472"/>
      <c r="M448147" s="472"/>
    </row>
    <row r="448219" spans="12:13" x14ac:dyDescent="0.25">
      <c r="L448219" s="472"/>
      <c r="M448219" s="472"/>
    </row>
    <row r="448220" spans="12:13" x14ac:dyDescent="0.25">
      <c r="L448220" s="472"/>
      <c r="M448220" s="472"/>
    </row>
    <row r="448221" spans="12:13" x14ac:dyDescent="0.25">
      <c r="L448221" s="472"/>
      <c r="M448221" s="472"/>
    </row>
    <row r="448293" spans="12:13" x14ac:dyDescent="0.25">
      <c r="L448293" s="472"/>
      <c r="M448293" s="472"/>
    </row>
    <row r="448294" spans="12:13" x14ac:dyDescent="0.25">
      <c r="L448294" s="472"/>
      <c r="M448294" s="472"/>
    </row>
    <row r="448295" spans="12:13" x14ac:dyDescent="0.25">
      <c r="L448295" s="472"/>
      <c r="M448295" s="472"/>
    </row>
    <row r="448367" spans="12:13" x14ac:dyDescent="0.25">
      <c r="L448367" s="472"/>
      <c r="M448367" s="472"/>
    </row>
    <row r="448368" spans="12:13" x14ac:dyDescent="0.25">
      <c r="L448368" s="472"/>
      <c r="M448368" s="472"/>
    </row>
    <row r="448369" spans="12:13" x14ac:dyDescent="0.25">
      <c r="L448369" s="472"/>
      <c r="M448369" s="472"/>
    </row>
    <row r="448441" spans="12:13" x14ac:dyDescent="0.25">
      <c r="L448441" s="472"/>
      <c r="M448441" s="472"/>
    </row>
    <row r="448442" spans="12:13" x14ac:dyDescent="0.25">
      <c r="L448442" s="472"/>
      <c r="M448442" s="472"/>
    </row>
    <row r="448443" spans="12:13" x14ac:dyDescent="0.25">
      <c r="L448443" s="472"/>
      <c r="M448443" s="472"/>
    </row>
    <row r="448515" spans="12:13" x14ac:dyDescent="0.25">
      <c r="L448515" s="472"/>
      <c r="M448515" s="472"/>
    </row>
    <row r="448516" spans="12:13" x14ac:dyDescent="0.25">
      <c r="L448516" s="472"/>
      <c r="M448516" s="472"/>
    </row>
    <row r="448517" spans="12:13" x14ac:dyDescent="0.25">
      <c r="L448517" s="472"/>
      <c r="M448517" s="472"/>
    </row>
    <row r="448589" spans="12:13" x14ac:dyDescent="0.25">
      <c r="L448589" s="472"/>
      <c r="M448589" s="472"/>
    </row>
    <row r="448590" spans="12:13" x14ac:dyDescent="0.25">
      <c r="L448590" s="472"/>
      <c r="M448590" s="472"/>
    </row>
    <row r="448591" spans="12:13" x14ac:dyDescent="0.25">
      <c r="L448591" s="472"/>
      <c r="M448591" s="472"/>
    </row>
    <row r="448663" spans="12:13" x14ac:dyDescent="0.25">
      <c r="L448663" s="472"/>
      <c r="M448663" s="472"/>
    </row>
    <row r="448664" spans="12:13" x14ac:dyDescent="0.25">
      <c r="L448664" s="472"/>
      <c r="M448664" s="472"/>
    </row>
    <row r="448665" spans="12:13" x14ac:dyDescent="0.25">
      <c r="L448665" s="472"/>
      <c r="M448665" s="472"/>
    </row>
    <row r="448737" spans="12:13" x14ac:dyDescent="0.25">
      <c r="L448737" s="472"/>
      <c r="M448737" s="472"/>
    </row>
    <row r="448738" spans="12:13" x14ac:dyDescent="0.25">
      <c r="L448738" s="472"/>
      <c r="M448738" s="472"/>
    </row>
    <row r="448739" spans="12:13" x14ac:dyDescent="0.25">
      <c r="L448739" s="472"/>
      <c r="M448739" s="472"/>
    </row>
    <row r="448811" spans="12:13" x14ac:dyDescent="0.25">
      <c r="L448811" s="472"/>
      <c r="M448811" s="472"/>
    </row>
    <row r="448812" spans="12:13" x14ac:dyDescent="0.25">
      <c r="L448812" s="472"/>
      <c r="M448812" s="472"/>
    </row>
    <row r="448813" spans="12:13" x14ac:dyDescent="0.25">
      <c r="L448813" s="472"/>
      <c r="M448813" s="472"/>
    </row>
    <row r="448885" spans="12:13" x14ac:dyDescent="0.25">
      <c r="L448885" s="472"/>
      <c r="M448885" s="472"/>
    </row>
    <row r="448886" spans="12:13" x14ac:dyDescent="0.25">
      <c r="L448886" s="472"/>
      <c r="M448886" s="472"/>
    </row>
    <row r="448887" spans="12:13" x14ac:dyDescent="0.25">
      <c r="L448887" s="472"/>
      <c r="M448887" s="472"/>
    </row>
    <row r="448959" spans="12:13" x14ac:dyDescent="0.25">
      <c r="L448959" s="472"/>
      <c r="M448959" s="472"/>
    </row>
    <row r="448960" spans="12:13" x14ac:dyDescent="0.25">
      <c r="L448960" s="472"/>
      <c r="M448960" s="472"/>
    </row>
    <row r="448961" spans="12:13" x14ac:dyDescent="0.25">
      <c r="L448961" s="472"/>
      <c r="M448961" s="472"/>
    </row>
    <row r="449033" spans="12:13" x14ac:dyDescent="0.25">
      <c r="L449033" s="472"/>
      <c r="M449033" s="472"/>
    </row>
    <row r="449034" spans="12:13" x14ac:dyDescent="0.25">
      <c r="L449034" s="472"/>
      <c r="M449034" s="472"/>
    </row>
    <row r="449035" spans="12:13" x14ac:dyDescent="0.25">
      <c r="L449035" s="472"/>
      <c r="M449035" s="472"/>
    </row>
    <row r="449107" spans="12:13" x14ac:dyDescent="0.25">
      <c r="L449107" s="472"/>
      <c r="M449107" s="472"/>
    </row>
    <row r="449108" spans="12:13" x14ac:dyDescent="0.25">
      <c r="L449108" s="472"/>
      <c r="M449108" s="472"/>
    </row>
    <row r="449109" spans="12:13" x14ac:dyDescent="0.25">
      <c r="L449109" s="472"/>
      <c r="M449109" s="472"/>
    </row>
    <row r="449181" spans="12:13" x14ac:dyDescent="0.25">
      <c r="L449181" s="472"/>
      <c r="M449181" s="472"/>
    </row>
    <row r="449182" spans="12:13" x14ac:dyDescent="0.25">
      <c r="L449182" s="472"/>
      <c r="M449182" s="472"/>
    </row>
    <row r="449183" spans="12:13" x14ac:dyDescent="0.25">
      <c r="L449183" s="472"/>
      <c r="M449183" s="472"/>
    </row>
    <row r="449255" spans="12:13" x14ac:dyDescent="0.25">
      <c r="L449255" s="472"/>
      <c r="M449255" s="472"/>
    </row>
    <row r="449256" spans="12:13" x14ac:dyDescent="0.25">
      <c r="L449256" s="472"/>
      <c r="M449256" s="472"/>
    </row>
    <row r="449257" spans="12:13" x14ac:dyDescent="0.25">
      <c r="L449257" s="472"/>
      <c r="M449257" s="472"/>
    </row>
    <row r="449329" spans="12:13" x14ac:dyDescent="0.25">
      <c r="L449329" s="472"/>
      <c r="M449329" s="472"/>
    </row>
    <row r="449330" spans="12:13" x14ac:dyDescent="0.25">
      <c r="L449330" s="472"/>
      <c r="M449330" s="472"/>
    </row>
    <row r="449331" spans="12:13" x14ac:dyDescent="0.25">
      <c r="L449331" s="472"/>
      <c r="M449331" s="472"/>
    </row>
    <row r="449403" spans="12:13" x14ac:dyDescent="0.25">
      <c r="L449403" s="472"/>
      <c r="M449403" s="472"/>
    </row>
    <row r="449404" spans="12:13" x14ac:dyDescent="0.25">
      <c r="L449404" s="472"/>
      <c r="M449404" s="472"/>
    </row>
    <row r="449405" spans="12:13" x14ac:dyDescent="0.25">
      <c r="L449405" s="472"/>
      <c r="M449405" s="472"/>
    </row>
    <row r="449477" spans="12:13" x14ac:dyDescent="0.25">
      <c r="L449477" s="472"/>
      <c r="M449477" s="472"/>
    </row>
    <row r="449478" spans="12:13" x14ac:dyDescent="0.25">
      <c r="L449478" s="472"/>
      <c r="M449478" s="472"/>
    </row>
    <row r="449479" spans="12:13" x14ac:dyDescent="0.25">
      <c r="L449479" s="472"/>
      <c r="M449479" s="472"/>
    </row>
    <row r="449551" spans="12:13" x14ac:dyDescent="0.25">
      <c r="L449551" s="472"/>
      <c r="M449551" s="472"/>
    </row>
    <row r="449552" spans="12:13" x14ac:dyDescent="0.25">
      <c r="L449552" s="472"/>
      <c r="M449552" s="472"/>
    </row>
    <row r="449553" spans="12:13" x14ac:dyDescent="0.25">
      <c r="L449553" s="472"/>
      <c r="M449553" s="472"/>
    </row>
    <row r="449625" spans="12:13" x14ac:dyDescent="0.25">
      <c r="L449625" s="472"/>
      <c r="M449625" s="472"/>
    </row>
    <row r="449626" spans="12:13" x14ac:dyDescent="0.25">
      <c r="L449626" s="472"/>
      <c r="M449626" s="472"/>
    </row>
    <row r="449627" spans="12:13" x14ac:dyDescent="0.25">
      <c r="L449627" s="472"/>
      <c r="M449627" s="472"/>
    </row>
    <row r="449699" spans="12:13" x14ac:dyDescent="0.25">
      <c r="L449699" s="472"/>
      <c r="M449699" s="472"/>
    </row>
    <row r="449700" spans="12:13" x14ac:dyDescent="0.25">
      <c r="L449700" s="472"/>
      <c r="M449700" s="472"/>
    </row>
    <row r="449701" spans="12:13" x14ac:dyDescent="0.25">
      <c r="L449701" s="472"/>
      <c r="M449701" s="472"/>
    </row>
    <row r="449773" spans="12:13" x14ac:dyDescent="0.25">
      <c r="L449773" s="472"/>
      <c r="M449773" s="472"/>
    </row>
    <row r="449774" spans="12:13" x14ac:dyDescent="0.25">
      <c r="L449774" s="472"/>
      <c r="M449774" s="472"/>
    </row>
    <row r="449775" spans="12:13" x14ac:dyDescent="0.25">
      <c r="L449775" s="472"/>
      <c r="M449775" s="472"/>
    </row>
    <row r="449847" spans="12:13" x14ac:dyDescent="0.25">
      <c r="L449847" s="472"/>
      <c r="M449847" s="472"/>
    </row>
    <row r="449848" spans="12:13" x14ac:dyDescent="0.25">
      <c r="L449848" s="472"/>
      <c r="M449848" s="472"/>
    </row>
    <row r="449849" spans="12:13" x14ac:dyDescent="0.25">
      <c r="L449849" s="472"/>
      <c r="M449849" s="472"/>
    </row>
    <row r="449921" spans="12:13" x14ac:dyDescent="0.25">
      <c r="L449921" s="472"/>
      <c r="M449921" s="472"/>
    </row>
    <row r="449922" spans="12:13" x14ac:dyDescent="0.25">
      <c r="L449922" s="472"/>
      <c r="M449922" s="472"/>
    </row>
    <row r="449923" spans="12:13" x14ac:dyDescent="0.25">
      <c r="L449923" s="472"/>
      <c r="M449923" s="472"/>
    </row>
    <row r="449995" spans="12:13" x14ac:dyDescent="0.25">
      <c r="L449995" s="472"/>
      <c r="M449995" s="472"/>
    </row>
    <row r="449996" spans="12:13" x14ac:dyDescent="0.25">
      <c r="L449996" s="472"/>
      <c r="M449996" s="472"/>
    </row>
    <row r="449997" spans="12:13" x14ac:dyDescent="0.25">
      <c r="L449997" s="472"/>
      <c r="M449997" s="472"/>
    </row>
    <row r="450069" spans="12:13" x14ac:dyDescent="0.25">
      <c r="L450069" s="472"/>
      <c r="M450069" s="472"/>
    </row>
    <row r="450070" spans="12:13" x14ac:dyDescent="0.25">
      <c r="L450070" s="472"/>
      <c r="M450070" s="472"/>
    </row>
    <row r="450071" spans="12:13" x14ac:dyDescent="0.25">
      <c r="L450071" s="472"/>
      <c r="M450071" s="472"/>
    </row>
    <row r="450143" spans="12:13" x14ac:dyDescent="0.25">
      <c r="L450143" s="472"/>
      <c r="M450143" s="472"/>
    </row>
    <row r="450144" spans="12:13" x14ac:dyDescent="0.25">
      <c r="L450144" s="472"/>
      <c r="M450144" s="472"/>
    </row>
    <row r="450145" spans="12:13" x14ac:dyDescent="0.25">
      <c r="L450145" s="472"/>
      <c r="M450145" s="472"/>
    </row>
    <row r="450217" spans="12:13" x14ac:dyDescent="0.25">
      <c r="L450217" s="472"/>
      <c r="M450217" s="472"/>
    </row>
    <row r="450218" spans="12:13" x14ac:dyDescent="0.25">
      <c r="L450218" s="472"/>
      <c r="M450218" s="472"/>
    </row>
    <row r="450219" spans="12:13" x14ac:dyDescent="0.25">
      <c r="L450219" s="472"/>
      <c r="M450219" s="472"/>
    </row>
    <row r="450291" spans="12:13" x14ac:dyDescent="0.25">
      <c r="L450291" s="472"/>
      <c r="M450291" s="472"/>
    </row>
    <row r="450292" spans="12:13" x14ac:dyDescent="0.25">
      <c r="L450292" s="472"/>
      <c r="M450292" s="472"/>
    </row>
    <row r="450293" spans="12:13" x14ac:dyDescent="0.25">
      <c r="L450293" s="472"/>
      <c r="M450293" s="472"/>
    </row>
    <row r="450365" spans="12:13" x14ac:dyDescent="0.25">
      <c r="L450365" s="472"/>
      <c r="M450365" s="472"/>
    </row>
    <row r="450366" spans="12:13" x14ac:dyDescent="0.25">
      <c r="L450366" s="472"/>
      <c r="M450366" s="472"/>
    </row>
    <row r="450367" spans="12:13" x14ac:dyDescent="0.25">
      <c r="L450367" s="472"/>
      <c r="M450367" s="472"/>
    </row>
    <row r="450439" spans="12:13" x14ac:dyDescent="0.25">
      <c r="L450439" s="472"/>
      <c r="M450439" s="472"/>
    </row>
    <row r="450440" spans="12:13" x14ac:dyDescent="0.25">
      <c r="L450440" s="472"/>
      <c r="M450440" s="472"/>
    </row>
    <row r="450441" spans="12:13" x14ac:dyDescent="0.25">
      <c r="L450441" s="472"/>
      <c r="M450441" s="472"/>
    </row>
    <row r="450513" spans="12:13" x14ac:dyDescent="0.25">
      <c r="L450513" s="472"/>
      <c r="M450513" s="472"/>
    </row>
    <row r="450514" spans="12:13" x14ac:dyDescent="0.25">
      <c r="L450514" s="472"/>
      <c r="M450514" s="472"/>
    </row>
    <row r="450515" spans="12:13" x14ac:dyDescent="0.25">
      <c r="L450515" s="472"/>
      <c r="M450515" s="472"/>
    </row>
    <row r="450587" spans="12:13" x14ac:dyDescent="0.25">
      <c r="L450587" s="472"/>
      <c r="M450587" s="472"/>
    </row>
    <row r="450588" spans="12:13" x14ac:dyDescent="0.25">
      <c r="L450588" s="472"/>
      <c r="M450588" s="472"/>
    </row>
    <row r="450589" spans="12:13" x14ac:dyDescent="0.25">
      <c r="L450589" s="472"/>
      <c r="M450589" s="472"/>
    </row>
    <row r="450661" spans="12:13" x14ac:dyDescent="0.25">
      <c r="L450661" s="472"/>
      <c r="M450661" s="472"/>
    </row>
    <row r="450662" spans="12:13" x14ac:dyDescent="0.25">
      <c r="L450662" s="472"/>
      <c r="M450662" s="472"/>
    </row>
    <row r="450663" spans="12:13" x14ac:dyDescent="0.25">
      <c r="L450663" s="472"/>
      <c r="M450663" s="472"/>
    </row>
    <row r="450735" spans="12:13" x14ac:dyDescent="0.25">
      <c r="L450735" s="472"/>
      <c r="M450735" s="472"/>
    </row>
    <row r="450736" spans="12:13" x14ac:dyDescent="0.25">
      <c r="L450736" s="472"/>
      <c r="M450736" s="472"/>
    </row>
    <row r="450737" spans="12:13" x14ac:dyDescent="0.25">
      <c r="L450737" s="472"/>
      <c r="M450737" s="472"/>
    </row>
    <row r="450809" spans="12:13" x14ac:dyDescent="0.25">
      <c r="L450809" s="472"/>
      <c r="M450809" s="472"/>
    </row>
    <row r="450810" spans="12:13" x14ac:dyDescent="0.25">
      <c r="L450810" s="472"/>
      <c r="M450810" s="472"/>
    </row>
    <row r="450811" spans="12:13" x14ac:dyDescent="0.25">
      <c r="L450811" s="472"/>
      <c r="M450811" s="472"/>
    </row>
    <row r="450883" spans="12:13" x14ac:dyDescent="0.25">
      <c r="L450883" s="472"/>
      <c r="M450883" s="472"/>
    </row>
    <row r="450884" spans="12:13" x14ac:dyDescent="0.25">
      <c r="L450884" s="472"/>
      <c r="M450884" s="472"/>
    </row>
    <row r="450885" spans="12:13" x14ac:dyDescent="0.25">
      <c r="L450885" s="472"/>
      <c r="M450885" s="472"/>
    </row>
    <row r="450957" spans="12:13" x14ac:dyDescent="0.25">
      <c r="L450957" s="472"/>
      <c r="M450957" s="472"/>
    </row>
    <row r="450958" spans="12:13" x14ac:dyDescent="0.25">
      <c r="L450958" s="472"/>
      <c r="M450958" s="472"/>
    </row>
    <row r="450959" spans="12:13" x14ac:dyDescent="0.25">
      <c r="L450959" s="472"/>
      <c r="M450959" s="472"/>
    </row>
    <row r="451031" spans="12:13" x14ac:dyDescent="0.25">
      <c r="L451031" s="472"/>
      <c r="M451031" s="472"/>
    </row>
    <row r="451032" spans="12:13" x14ac:dyDescent="0.25">
      <c r="L451032" s="472"/>
      <c r="M451032" s="472"/>
    </row>
    <row r="451033" spans="12:13" x14ac:dyDescent="0.25">
      <c r="L451033" s="472"/>
      <c r="M451033" s="472"/>
    </row>
    <row r="451105" spans="12:13" x14ac:dyDescent="0.25">
      <c r="L451105" s="472"/>
      <c r="M451105" s="472"/>
    </row>
    <row r="451106" spans="12:13" x14ac:dyDescent="0.25">
      <c r="L451106" s="472"/>
      <c r="M451106" s="472"/>
    </row>
    <row r="451107" spans="12:13" x14ac:dyDescent="0.25">
      <c r="L451107" s="472"/>
      <c r="M451107" s="472"/>
    </row>
    <row r="451179" spans="12:13" x14ac:dyDescent="0.25">
      <c r="L451179" s="472"/>
      <c r="M451179" s="472"/>
    </row>
    <row r="451180" spans="12:13" x14ac:dyDescent="0.25">
      <c r="L451180" s="472"/>
      <c r="M451180" s="472"/>
    </row>
    <row r="451181" spans="12:13" x14ac:dyDescent="0.25">
      <c r="L451181" s="472"/>
      <c r="M451181" s="472"/>
    </row>
    <row r="451253" spans="12:13" x14ac:dyDescent="0.25">
      <c r="L451253" s="472"/>
      <c r="M451253" s="472"/>
    </row>
    <row r="451254" spans="12:13" x14ac:dyDescent="0.25">
      <c r="L451254" s="472"/>
      <c r="M451254" s="472"/>
    </row>
    <row r="451255" spans="12:13" x14ac:dyDescent="0.25">
      <c r="L451255" s="472"/>
      <c r="M451255" s="472"/>
    </row>
    <row r="451327" spans="12:13" x14ac:dyDescent="0.25">
      <c r="L451327" s="472"/>
      <c r="M451327" s="472"/>
    </row>
    <row r="451328" spans="12:13" x14ac:dyDescent="0.25">
      <c r="L451328" s="472"/>
      <c r="M451328" s="472"/>
    </row>
    <row r="451329" spans="12:13" x14ac:dyDescent="0.25">
      <c r="L451329" s="472"/>
      <c r="M451329" s="472"/>
    </row>
    <row r="451401" spans="12:13" x14ac:dyDescent="0.25">
      <c r="L451401" s="472"/>
      <c r="M451401" s="472"/>
    </row>
    <row r="451402" spans="12:13" x14ac:dyDescent="0.25">
      <c r="L451402" s="472"/>
      <c r="M451402" s="472"/>
    </row>
    <row r="451403" spans="12:13" x14ac:dyDescent="0.25">
      <c r="L451403" s="472"/>
      <c r="M451403" s="472"/>
    </row>
    <row r="451475" spans="12:13" x14ac:dyDescent="0.25">
      <c r="L451475" s="472"/>
      <c r="M451475" s="472"/>
    </row>
    <row r="451476" spans="12:13" x14ac:dyDescent="0.25">
      <c r="L451476" s="472"/>
      <c r="M451476" s="472"/>
    </row>
    <row r="451477" spans="12:13" x14ac:dyDescent="0.25">
      <c r="L451477" s="472"/>
      <c r="M451477" s="472"/>
    </row>
    <row r="451549" spans="12:13" x14ac:dyDescent="0.25">
      <c r="L451549" s="472"/>
      <c r="M451549" s="472"/>
    </row>
    <row r="451550" spans="12:13" x14ac:dyDescent="0.25">
      <c r="L451550" s="472"/>
      <c r="M451550" s="472"/>
    </row>
    <row r="451551" spans="12:13" x14ac:dyDescent="0.25">
      <c r="L451551" s="472"/>
      <c r="M451551" s="472"/>
    </row>
    <row r="451623" spans="12:13" x14ac:dyDescent="0.25">
      <c r="L451623" s="472"/>
      <c r="M451623" s="472"/>
    </row>
    <row r="451624" spans="12:13" x14ac:dyDescent="0.25">
      <c r="L451624" s="472"/>
      <c r="M451624" s="472"/>
    </row>
    <row r="451625" spans="12:13" x14ac:dyDescent="0.25">
      <c r="L451625" s="472"/>
      <c r="M451625" s="472"/>
    </row>
    <row r="451697" spans="12:13" x14ac:dyDescent="0.25">
      <c r="L451697" s="472"/>
      <c r="M451697" s="472"/>
    </row>
    <row r="451698" spans="12:13" x14ac:dyDescent="0.25">
      <c r="L451698" s="472"/>
      <c r="M451698" s="472"/>
    </row>
    <row r="451699" spans="12:13" x14ac:dyDescent="0.25">
      <c r="L451699" s="472"/>
      <c r="M451699" s="472"/>
    </row>
    <row r="451771" spans="12:13" x14ac:dyDescent="0.25">
      <c r="L451771" s="472"/>
      <c r="M451771" s="472"/>
    </row>
    <row r="451772" spans="12:13" x14ac:dyDescent="0.25">
      <c r="L451772" s="472"/>
      <c r="M451772" s="472"/>
    </row>
    <row r="451773" spans="12:13" x14ac:dyDescent="0.25">
      <c r="L451773" s="472"/>
      <c r="M451773" s="472"/>
    </row>
    <row r="451845" spans="12:13" x14ac:dyDescent="0.25">
      <c r="L451845" s="472"/>
      <c r="M451845" s="472"/>
    </row>
    <row r="451846" spans="12:13" x14ac:dyDescent="0.25">
      <c r="L451846" s="472"/>
      <c r="M451846" s="472"/>
    </row>
    <row r="451847" spans="12:13" x14ac:dyDescent="0.25">
      <c r="L451847" s="472"/>
      <c r="M451847" s="472"/>
    </row>
    <row r="451919" spans="12:13" x14ac:dyDescent="0.25">
      <c r="L451919" s="472"/>
      <c r="M451919" s="472"/>
    </row>
    <row r="451920" spans="12:13" x14ac:dyDescent="0.25">
      <c r="L451920" s="472"/>
      <c r="M451920" s="472"/>
    </row>
    <row r="451921" spans="12:13" x14ac:dyDescent="0.25">
      <c r="L451921" s="472"/>
      <c r="M451921" s="472"/>
    </row>
    <row r="451993" spans="12:13" x14ac:dyDescent="0.25">
      <c r="L451993" s="472"/>
      <c r="M451993" s="472"/>
    </row>
    <row r="451994" spans="12:13" x14ac:dyDescent="0.25">
      <c r="L451994" s="472"/>
      <c r="M451994" s="472"/>
    </row>
    <row r="451995" spans="12:13" x14ac:dyDescent="0.25">
      <c r="L451995" s="472"/>
      <c r="M451995" s="472"/>
    </row>
    <row r="452067" spans="12:13" x14ac:dyDescent="0.25">
      <c r="L452067" s="472"/>
      <c r="M452067" s="472"/>
    </row>
    <row r="452068" spans="12:13" x14ac:dyDescent="0.25">
      <c r="L452068" s="472"/>
      <c r="M452068" s="472"/>
    </row>
    <row r="452069" spans="12:13" x14ac:dyDescent="0.25">
      <c r="L452069" s="472"/>
      <c r="M452069" s="472"/>
    </row>
    <row r="452141" spans="12:13" x14ac:dyDescent="0.25">
      <c r="L452141" s="472"/>
      <c r="M452141" s="472"/>
    </row>
    <row r="452142" spans="12:13" x14ac:dyDescent="0.25">
      <c r="L452142" s="472"/>
      <c r="M452142" s="472"/>
    </row>
    <row r="452143" spans="12:13" x14ac:dyDescent="0.25">
      <c r="L452143" s="472"/>
      <c r="M452143" s="472"/>
    </row>
    <row r="452215" spans="12:13" x14ac:dyDescent="0.25">
      <c r="L452215" s="472"/>
      <c r="M452215" s="472"/>
    </row>
    <row r="452216" spans="12:13" x14ac:dyDescent="0.25">
      <c r="L452216" s="472"/>
      <c r="M452216" s="472"/>
    </row>
    <row r="452217" spans="12:13" x14ac:dyDescent="0.25">
      <c r="L452217" s="472"/>
      <c r="M452217" s="472"/>
    </row>
    <row r="452289" spans="12:13" x14ac:dyDescent="0.25">
      <c r="L452289" s="472"/>
      <c r="M452289" s="472"/>
    </row>
    <row r="452290" spans="12:13" x14ac:dyDescent="0.25">
      <c r="L452290" s="472"/>
      <c r="M452290" s="472"/>
    </row>
    <row r="452291" spans="12:13" x14ac:dyDescent="0.25">
      <c r="L452291" s="472"/>
      <c r="M452291" s="472"/>
    </row>
    <row r="452363" spans="12:13" x14ac:dyDescent="0.25">
      <c r="L452363" s="472"/>
      <c r="M452363" s="472"/>
    </row>
    <row r="452364" spans="12:13" x14ac:dyDescent="0.25">
      <c r="L452364" s="472"/>
      <c r="M452364" s="472"/>
    </row>
    <row r="452365" spans="12:13" x14ac:dyDescent="0.25">
      <c r="L452365" s="472"/>
      <c r="M452365" s="472"/>
    </row>
    <row r="452437" spans="12:13" x14ac:dyDescent="0.25">
      <c r="L452437" s="472"/>
      <c r="M452437" s="472"/>
    </row>
    <row r="452438" spans="12:13" x14ac:dyDescent="0.25">
      <c r="L452438" s="472"/>
      <c r="M452438" s="472"/>
    </row>
    <row r="452439" spans="12:13" x14ac:dyDescent="0.25">
      <c r="L452439" s="472"/>
      <c r="M452439" s="472"/>
    </row>
    <row r="452511" spans="12:13" x14ac:dyDescent="0.25">
      <c r="L452511" s="472"/>
      <c r="M452511" s="472"/>
    </row>
    <row r="452512" spans="12:13" x14ac:dyDescent="0.25">
      <c r="L452512" s="472"/>
      <c r="M452512" s="472"/>
    </row>
    <row r="452513" spans="12:13" x14ac:dyDescent="0.25">
      <c r="L452513" s="472"/>
      <c r="M452513" s="472"/>
    </row>
    <row r="452585" spans="12:13" x14ac:dyDescent="0.25">
      <c r="L452585" s="472"/>
      <c r="M452585" s="472"/>
    </row>
    <row r="452586" spans="12:13" x14ac:dyDescent="0.25">
      <c r="L452586" s="472"/>
      <c r="M452586" s="472"/>
    </row>
    <row r="452587" spans="12:13" x14ac:dyDescent="0.25">
      <c r="L452587" s="472"/>
      <c r="M452587" s="472"/>
    </row>
    <row r="452659" spans="12:13" x14ac:dyDescent="0.25">
      <c r="L452659" s="472"/>
      <c r="M452659" s="472"/>
    </row>
    <row r="452660" spans="12:13" x14ac:dyDescent="0.25">
      <c r="L452660" s="472"/>
      <c r="M452660" s="472"/>
    </row>
    <row r="452661" spans="12:13" x14ac:dyDescent="0.25">
      <c r="L452661" s="472"/>
      <c r="M452661" s="472"/>
    </row>
    <row r="452733" spans="12:13" x14ac:dyDescent="0.25">
      <c r="L452733" s="472"/>
      <c r="M452733" s="472"/>
    </row>
    <row r="452734" spans="12:13" x14ac:dyDescent="0.25">
      <c r="L452734" s="472"/>
      <c r="M452734" s="472"/>
    </row>
    <row r="452735" spans="12:13" x14ac:dyDescent="0.25">
      <c r="L452735" s="472"/>
      <c r="M452735" s="472"/>
    </row>
    <row r="452807" spans="12:13" x14ac:dyDescent="0.25">
      <c r="L452807" s="472"/>
      <c r="M452807" s="472"/>
    </row>
    <row r="452808" spans="12:13" x14ac:dyDescent="0.25">
      <c r="L452808" s="472"/>
      <c r="M452808" s="472"/>
    </row>
    <row r="452809" spans="12:13" x14ac:dyDescent="0.25">
      <c r="L452809" s="472"/>
      <c r="M452809" s="472"/>
    </row>
    <row r="452881" spans="12:13" x14ac:dyDescent="0.25">
      <c r="L452881" s="472"/>
      <c r="M452881" s="472"/>
    </row>
    <row r="452882" spans="12:13" x14ac:dyDescent="0.25">
      <c r="L452882" s="472"/>
      <c r="M452882" s="472"/>
    </row>
    <row r="452883" spans="12:13" x14ac:dyDescent="0.25">
      <c r="L452883" s="472"/>
      <c r="M452883" s="472"/>
    </row>
    <row r="452955" spans="12:13" x14ac:dyDescent="0.25">
      <c r="L452955" s="472"/>
      <c r="M452955" s="472"/>
    </row>
    <row r="452956" spans="12:13" x14ac:dyDescent="0.25">
      <c r="L452956" s="472"/>
      <c r="M452956" s="472"/>
    </row>
    <row r="452957" spans="12:13" x14ac:dyDescent="0.25">
      <c r="L452957" s="472"/>
      <c r="M452957" s="472"/>
    </row>
    <row r="453029" spans="12:13" x14ac:dyDescent="0.25">
      <c r="L453029" s="472"/>
      <c r="M453029" s="472"/>
    </row>
    <row r="453030" spans="12:13" x14ac:dyDescent="0.25">
      <c r="L453030" s="472"/>
      <c r="M453030" s="472"/>
    </row>
    <row r="453031" spans="12:13" x14ac:dyDescent="0.25">
      <c r="L453031" s="472"/>
      <c r="M453031" s="472"/>
    </row>
    <row r="453103" spans="12:13" x14ac:dyDescent="0.25">
      <c r="L453103" s="472"/>
      <c r="M453103" s="472"/>
    </row>
    <row r="453104" spans="12:13" x14ac:dyDescent="0.25">
      <c r="L453104" s="472"/>
      <c r="M453104" s="472"/>
    </row>
    <row r="453105" spans="12:13" x14ac:dyDescent="0.25">
      <c r="L453105" s="472"/>
      <c r="M453105" s="472"/>
    </row>
    <row r="453177" spans="12:13" x14ac:dyDescent="0.25">
      <c r="L453177" s="472"/>
      <c r="M453177" s="472"/>
    </row>
    <row r="453178" spans="12:13" x14ac:dyDescent="0.25">
      <c r="L453178" s="472"/>
      <c r="M453178" s="472"/>
    </row>
    <row r="453179" spans="12:13" x14ac:dyDescent="0.25">
      <c r="L453179" s="472"/>
      <c r="M453179" s="472"/>
    </row>
    <row r="453251" spans="12:13" x14ac:dyDescent="0.25">
      <c r="L453251" s="472"/>
      <c r="M453251" s="472"/>
    </row>
    <row r="453252" spans="12:13" x14ac:dyDescent="0.25">
      <c r="L453252" s="472"/>
      <c r="M453252" s="472"/>
    </row>
    <row r="453253" spans="12:13" x14ac:dyDescent="0.25">
      <c r="L453253" s="472"/>
      <c r="M453253" s="472"/>
    </row>
    <row r="453325" spans="12:13" x14ac:dyDescent="0.25">
      <c r="L453325" s="472"/>
      <c r="M453325" s="472"/>
    </row>
    <row r="453326" spans="12:13" x14ac:dyDescent="0.25">
      <c r="L453326" s="472"/>
      <c r="M453326" s="472"/>
    </row>
    <row r="453327" spans="12:13" x14ac:dyDescent="0.25">
      <c r="L453327" s="472"/>
      <c r="M453327" s="472"/>
    </row>
    <row r="453399" spans="12:13" x14ac:dyDescent="0.25">
      <c r="L453399" s="472"/>
      <c r="M453399" s="472"/>
    </row>
    <row r="453400" spans="12:13" x14ac:dyDescent="0.25">
      <c r="L453400" s="472"/>
      <c r="M453400" s="472"/>
    </row>
    <row r="453401" spans="12:13" x14ac:dyDescent="0.25">
      <c r="L453401" s="472"/>
      <c r="M453401" s="472"/>
    </row>
    <row r="453473" spans="12:13" x14ac:dyDescent="0.25">
      <c r="L453473" s="472"/>
      <c r="M453473" s="472"/>
    </row>
    <row r="453474" spans="12:13" x14ac:dyDescent="0.25">
      <c r="L453474" s="472"/>
      <c r="M453474" s="472"/>
    </row>
    <row r="453475" spans="12:13" x14ac:dyDescent="0.25">
      <c r="L453475" s="472"/>
      <c r="M453475" s="472"/>
    </row>
    <row r="453547" spans="12:13" x14ac:dyDescent="0.25">
      <c r="L453547" s="472"/>
      <c r="M453547" s="472"/>
    </row>
    <row r="453548" spans="12:13" x14ac:dyDescent="0.25">
      <c r="L453548" s="472"/>
      <c r="M453548" s="472"/>
    </row>
    <row r="453549" spans="12:13" x14ac:dyDescent="0.25">
      <c r="L453549" s="472"/>
      <c r="M453549" s="472"/>
    </row>
    <row r="453621" spans="12:13" x14ac:dyDescent="0.25">
      <c r="L453621" s="472"/>
      <c r="M453621" s="472"/>
    </row>
    <row r="453622" spans="12:13" x14ac:dyDescent="0.25">
      <c r="L453622" s="472"/>
      <c r="M453622" s="472"/>
    </row>
    <row r="453623" spans="12:13" x14ac:dyDescent="0.25">
      <c r="L453623" s="472"/>
      <c r="M453623" s="472"/>
    </row>
    <row r="453695" spans="12:13" x14ac:dyDescent="0.25">
      <c r="L453695" s="472"/>
      <c r="M453695" s="472"/>
    </row>
    <row r="453696" spans="12:13" x14ac:dyDescent="0.25">
      <c r="L453696" s="472"/>
      <c r="M453696" s="472"/>
    </row>
    <row r="453697" spans="12:13" x14ac:dyDescent="0.25">
      <c r="L453697" s="472"/>
      <c r="M453697" s="472"/>
    </row>
    <row r="453769" spans="12:13" x14ac:dyDescent="0.25">
      <c r="L453769" s="472"/>
      <c r="M453769" s="472"/>
    </row>
    <row r="453770" spans="12:13" x14ac:dyDescent="0.25">
      <c r="L453770" s="472"/>
      <c r="M453770" s="472"/>
    </row>
    <row r="453771" spans="12:13" x14ac:dyDescent="0.25">
      <c r="L453771" s="472"/>
      <c r="M453771" s="472"/>
    </row>
    <row r="453843" spans="12:13" x14ac:dyDescent="0.25">
      <c r="L453843" s="472"/>
      <c r="M453843" s="472"/>
    </row>
    <row r="453844" spans="12:13" x14ac:dyDescent="0.25">
      <c r="L453844" s="472"/>
      <c r="M453844" s="472"/>
    </row>
    <row r="453845" spans="12:13" x14ac:dyDescent="0.25">
      <c r="L453845" s="472"/>
      <c r="M453845" s="472"/>
    </row>
    <row r="453917" spans="12:13" x14ac:dyDescent="0.25">
      <c r="L453917" s="472"/>
      <c r="M453917" s="472"/>
    </row>
    <row r="453918" spans="12:13" x14ac:dyDescent="0.25">
      <c r="L453918" s="472"/>
      <c r="M453918" s="472"/>
    </row>
    <row r="453919" spans="12:13" x14ac:dyDescent="0.25">
      <c r="L453919" s="472"/>
      <c r="M453919" s="472"/>
    </row>
    <row r="453991" spans="12:13" x14ac:dyDescent="0.25">
      <c r="L453991" s="472"/>
      <c r="M453991" s="472"/>
    </row>
    <row r="453992" spans="12:13" x14ac:dyDescent="0.25">
      <c r="L453992" s="472"/>
      <c r="M453992" s="472"/>
    </row>
    <row r="453993" spans="12:13" x14ac:dyDescent="0.25">
      <c r="L453993" s="472"/>
      <c r="M453993" s="472"/>
    </row>
    <row r="454065" spans="12:13" x14ac:dyDescent="0.25">
      <c r="L454065" s="472"/>
      <c r="M454065" s="472"/>
    </row>
    <row r="454066" spans="12:13" x14ac:dyDescent="0.25">
      <c r="L454066" s="472"/>
      <c r="M454066" s="472"/>
    </row>
    <row r="454067" spans="12:13" x14ac:dyDescent="0.25">
      <c r="L454067" s="472"/>
      <c r="M454067" s="472"/>
    </row>
    <row r="454139" spans="12:13" x14ac:dyDescent="0.25">
      <c r="L454139" s="472"/>
      <c r="M454139" s="472"/>
    </row>
    <row r="454140" spans="12:13" x14ac:dyDescent="0.25">
      <c r="L454140" s="472"/>
      <c r="M454140" s="472"/>
    </row>
    <row r="454141" spans="12:13" x14ac:dyDescent="0.25">
      <c r="L454141" s="472"/>
      <c r="M454141" s="472"/>
    </row>
    <row r="454213" spans="12:13" x14ac:dyDescent="0.25">
      <c r="L454213" s="472"/>
      <c r="M454213" s="472"/>
    </row>
    <row r="454214" spans="12:13" x14ac:dyDescent="0.25">
      <c r="L454214" s="472"/>
      <c r="M454214" s="472"/>
    </row>
    <row r="454215" spans="12:13" x14ac:dyDescent="0.25">
      <c r="L454215" s="472"/>
      <c r="M454215" s="472"/>
    </row>
    <row r="454287" spans="12:13" x14ac:dyDescent="0.25">
      <c r="L454287" s="472"/>
      <c r="M454287" s="472"/>
    </row>
    <row r="454288" spans="12:13" x14ac:dyDescent="0.25">
      <c r="L454288" s="472"/>
      <c r="M454288" s="472"/>
    </row>
    <row r="454289" spans="12:13" x14ac:dyDescent="0.25">
      <c r="L454289" s="472"/>
      <c r="M454289" s="472"/>
    </row>
    <row r="454361" spans="12:13" x14ac:dyDescent="0.25">
      <c r="L454361" s="472"/>
      <c r="M454361" s="472"/>
    </row>
    <row r="454362" spans="12:13" x14ac:dyDescent="0.25">
      <c r="L454362" s="472"/>
      <c r="M454362" s="472"/>
    </row>
    <row r="454363" spans="12:13" x14ac:dyDescent="0.25">
      <c r="L454363" s="472"/>
      <c r="M454363" s="472"/>
    </row>
    <row r="454435" spans="12:13" x14ac:dyDescent="0.25">
      <c r="L454435" s="472"/>
      <c r="M454435" s="472"/>
    </row>
    <row r="454436" spans="12:13" x14ac:dyDescent="0.25">
      <c r="L454436" s="472"/>
      <c r="M454436" s="472"/>
    </row>
    <row r="454437" spans="12:13" x14ac:dyDescent="0.25">
      <c r="L454437" s="472"/>
      <c r="M454437" s="472"/>
    </row>
    <row r="454509" spans="12:13" x14ac:dyDescent="0.25">
      <c r="L454509" s="472"/>
      <c r="M454509" s="472"/>
    </row>
    <row r="454510" spans="12:13" x14ac:dyDescent="0.25">
      <c r="L454510" s="472"/>
      <c r="M454510" s="472"/>
    </row>
    <row r="454511" spans="12:13" x14ac:dyDescent="0.25">
      <c r="L454511" s="472"/>
      <c r="M454511" s="472"/>
    </row>
    <row r="454583" spans="12:13" x14ac:dyDescent="0.25">
      <c r="L454583" s="472"/>
      <c r="M454583" s="472"/>
    </row>
    <row r="454584" spans="12:13" x14ac:dyDescent="0.25">
      <c r="L454584" s="472"/>
      <c r="M454584" s="472"/>
    </row>
    <row r="454585" spans="12:13" x14ac:dyDescent="0.25">
      <c r="L454585" s="472"/>
      <c r="M454585" s="472"/>
    </row>
    <row r="454657" spans="12:13" x14ac:dyDescent="0.25">
      <c r="L454657" s="472"/>
      <c r="M454657" s="472"/>
    </row>
    <row r="454658" spans="12:13" x14ac:dyDescent="0.25">
      <c r="L454658" s="472"/>
      <c r="M454658" s="472"/>
    </row>
    <row r="454659" spans="12:13" x14ac:dyDescent="0.25">
      <c r="L454659" s="472"/>
      <c r="M454659" s="472"/>
    </row>
    <row r="454731" spans="12:13" x14ac:dyDescent="0.25">
      <c r="L454731" s="472"/>
      <c r="M454731" s="472"/>
    </row>
    <row r="454732" spans="12:13" x14ac:dyDescent="0.25">
      <c r="L454732" s="472"/>
      <c r="M454732" s="472"/>
    </row>
    <row r="454733" spans="12:13" x14ac:dyDescent="0.25">
      <c r="L454733" s="472"/>
      <c r="M454733" s="472"/>
    </row>
    <row r="454805" spans="12:13" x14ac:dyDescent="0.25">
      <c r="L454805" s="472"/>
      <c r="M454805" s="472"/>
    </row>
    <row r="454806" spans="12:13" x14ac:dyDescent="0.25">
      <c r="L454806" s="472"/>
      <c r="M454806" s="472"/>
    </row>
    <row r="454807" spans="12:13" x14ac:dyDescent="0.25">
      <c r="L454807" s="472"/>
      <c r="M454807" s="472"/>
    </row>
    <row r="454879" spans="12:13" x14ac:dyDescent="0.25">
      <c r="L454879" s="472"/>
      <c r="M454879" s="472"/>
    </row>
    <row r="454880" spans="12:13" x14ac:dyDescent="0.25">
      <c r="L454880" s="472"/>
      <c r="M454880" s="472"/>
    </row>
    <row r="454881" spans="12:13" x14ac:dyDescent="0.25">
      <c r="L454881" s="472"/>
      <c r="M454881" s="472"/>
    </row>
    <row r="454953" spans="12:13" x14ac:dyDescent="0.25">
      <c r="L454953" s="472"/>
      <c r="M454953" s="472"/>
    </row>
    <row r="454954" spans="12:13" x14ac:dyDescent="0.25">
      <c r="L454954" s="472"/>
      <c r="M454954" s="472"/>
    </row>
    <row r="454955" spans="12:13" x14ac:dyDescent="0.25">
      <c r="L454955" s="472"/>
      <c r="M454955" s="472"/>
    </row>
    <row r="455027" spans="12:13" x14ac:dyDescent="0.25">
      <c r="L455027" s="472"/>
      <c r="M455027" s="472"/>
    </row>
    <row r="455028" spans="12:13" x14ac:dyDescent="0.25">
      <c r="L455028" s="472"/>
      <c r="M455028" s="472"/>
    </row>
    <row r="455029" spans="12:13" x14ac:dyDescent="0.25">
      <c r="L455029" s="472"/>
      <c r="M455029" s="472"/>
    </row>
    <row r="455101" spans="12:13" x14ac:dyDescent="0.25">
      <c r="L455101" s="472"/>
      <c r="M455101" s="472"/>
    </row>
    <row r="455102" spans="12:13" x14ac:dyDescent="0.25">
      <c r="L455102" s="472"/>
      <c r="M455102" s="472"/>
    </row>
    <row r="455103" spans="12:13" x14ac:dyDescent="0.25">
      <c r="L455103" s="472"/>
      <c r="M455103" s="472"/>
    </row>
    <row r="455175" spans="12:13" x14ac:dyDescent="0.25">
      <c r="L455175" s="472"/>
      <c r="M455175" s="472"/>
    </row>
    <row r="455176" spans="12:13" x14ac:dyDescent="0.25">
      <c r="L455176" s="472"/>
      <c r="M455176" s="472"/>
    </row>
    <row r="455177" spans="12:13" x14ac:dyDescent="0.25">
      <c r="L455177" s="472"/>
      <c r="M455177" s="472"/>
    </row>
    <row r="455249" spans="12:13" x14ac:dyDescent="0.25">
      <c r="L455249" s="472"/>
      <c r="M455249" s="472"/>
    </row>
    <row r="455250" spans="12:13" x14ac:dyDescent="0.25">
      <c r="L455250" s="472"/>
      <c r="M455250" s="472"/>
    </row>
    <row r="455251" spans="12:13" x14ac:dyDescent="0.25">
      <c r="L455251" s="472"/>
      <c r="M455251" s="472"/>
    </row>
    <row r="455323" spans="12:13" x14ac:dyDescent="0.25">
      <c r="L455323" s="472"/>
      <c r="M455323" s="472"/>
    </row>
    <row r="455324" spans="12:13" x14ac:dyDescent="0.25">
      <c r="L455324" s="472"/>
      <c r="M455324" s="472"/>
    </row>
    <row r="455325" spans="12:13" x14ac:dyDescent="0.25">
      <c r="L455325" s="472"/>
      <c r="M455325" s="472"/>
    </row>
    <row r="455397" spans="12:13" x14ac:dyDescent="0.25">
      <c r="L455397" s="472"/>
      <c r="M455397" s="472"/>
    </row>
    <row r="455398" spans="12:13" x14ac:dyDescent="0.25">
      <c r="L455398" s="472"/>
      <c r="M455398" s="472"/>
    </row>
    <row r="455399" spans="12:13" x14ac:dyDescent="0.25">
      <c r="L455399" s="472"/>
      <c r="M455399" s="472"/>
    </row>
    <row r="455471" spans="12:13" x14ac:dyDescent="0.25">
      <c r="L455471" s="472"/>
      <c r="M455471" s="472"/>
    </row>
    <row r="455472" spans="12:13" x14ac:dyDescent="0.25">
      <c r="L455472" s="472"/>
      <c r="M455472" s="472"/>
    </row>
    <row r="455473" spans="12:13" x14ac:dyDescent="0.25">
      <c r="L455473" s="472"/>
      <c r="M455473" s="472"/>
    </row>
    <row r="455545" spans="12:13" x14ac:dyDescent="0.25">
      <c r="L455545" s="472"/>
      <c r="M455545" s="472"/>
    </row>
    <row r="455546" spans="12:13" x14ac:dyDescent="0.25">
      <c r="L455546" s="472"/>
      <c r="M455546" s="472"/>
    </row>
    <row r="455547" spans="12:13" x14ac:dyDescent="0.25">
      <c r="L455547" s="472"/>
      <c r="M455547" s="472"/>
    </row>
    <row r="455619" spans="12:13" x14ac:dyDescent="0.25">
      <c r="L455619" s="472"/>
      <c r="M455619" s="472"/>
    </row>
    <row r="455620" spans="12:13" x14ac:dyDescent="0.25">
      <c r="L455620" s="472"/>
      <c r="M455620" s="472"/>
    </row>
    <row r="455621" spans="12:13" x14ac:dyDescent="0.25">
      <c r="L455621" s="472"/>
      <c r="M455621" s="472"/>
    </row>
    <row r="455693" spans="12:13" x14ac:dyDescent="0.25">
      <c r="L455693" s="472"/>
      <c r="M455693" s="472"/>
    </row>
    <row r="455694" spans="12:13" x14ac:dyDescent="0.25">
      <c r="L455694" s="472"/>
      <c r="M455694" s="472"/>
    </row>
    <row r="455695" spans="12:13" x14ac:dyDescent="0.25">
      <c r="L455695" s="472"/>
      <c r="M455695" s="472"/>
    </row>
    <row r="455767" spans="12:13" x14ac:dyDescent="0.25">
      <c r="L455767" s="472"/>
      <c r="M455767" s="472"/>
    </row>
    <row r="455768" spans="12:13" x14ac:dyDescent="0.25">
      <c r="L455768" s="472"/>
      <c r="M455768" s="472"/>
    </row>
    <row r="455769" spans="12:13" x14ac:dyDescent="0.25">
      <c r="L455769" s="472"/>
      <c r="M455769" s="472"/>
    </row>
    <row r="455841" spans="12:13" x14ac:dyDescent="0.25">
      <c r="L455841" s="472"/>
      <c r="M455841" s="472"/>
    </row>
    <row r="455842" spans="12:13" x14ac:dyDescent="0.25">
      <c r="L455842" s="472"/>
      <c r="M455842" s="472"/>
    </row>
    <row r="455843" spans="12:13" x14ac:dyDescent="0.25">
      <c r="L455843" s="472"/>
      <c r="M455843" s="472"/>
    </row>
    <row r="455915" spans="12:13" x14ac:dyDescent="0.25">
      <c r="L455915" s="472"/>
      <c r="M455915" s="472"/>
    </row>
    <row r="455916" spans="12:13" x14ac:dyDescent="0.25">
      <c r="L455916" s="472"/>
      <c r="M455916" s="472"/>
    </row>
    <row r="455917" spans="12:13" x14ac:dyDescent="0.25">
      <c r="L455917" s="472"/>
      <c r="M455917" s="472"/>
    </row>
    <row r="455989" spans="12:13" x14ac:dyDescent="0.25">
      <c r="L455989" s="472"/>
      <c r="M455989" s="472"/>
    </row>
    <row r="455990" spans="12:13" x14ac:dyDescent="0.25">
      <c r="L455990" s="472"/>
      <c r="M455990" s="472"/>
    </row>
    <row r="455991" spans="12:13" x14ac:dyDescent="0.25">
      <c r="L455991" s="472"/>
      <c r="M455991" s="472"/>
    </row>
    <row r="456063" spans="12:13" x14ac:dyDescent="0.25">
      <c r="L456063" s="472"/>
      <c r="M456063" s="472"/>
    </row>
    <row r="456064" spans="12:13" x14ac:dyDescent="0.25">
      <c r="L456064" s="472"/>
      <c r="M456064" s="472"/>
    </row>
    <row r="456065" spans="12:13" x14ac:dyDescent="0.25">
      <c r="L456065" s="472"/>
      <c r="M456065" s="472"/>
    </row>
    <row r="456137" spans="12:13" x14ac:dyDescent="0.25">
      <c r="L456137" s="472"/>
      <c r="M456137" s="472"/>
    </row>
    <row r="456138" spans="12:13" x14ac:dyDescent="0.25">
      <c r="L456138" s="472"/>
      <c r="M456138" s="472"/>
    </row>
    <row r="456139" spans="12:13" x14ac:dyDescent="0.25">
      <c r="L456139" s="472"/>
      <c r="M456139" s="472"/>
    </row>
    <row r="456211" spans="12:13" x14ac:dyDescent="0.25">
      <c r="L456211" s="472"/>
      <c r="M456211" s="472"/>
    </row>
    <row r="456212" spans="12:13" x14ac:dyDescent="0.25">
      <c r="L456212" s="472"/>
      <c r="M456212" s="472"/>
    </row>
    <row r="456213" spans="12:13" x14ac:dyDescent="0.25">
      <c r="L456213" s="472"/>
      <c r="M456213" s="472"/>
    </row>
    <row r="456285" spans="12:13" x14ac:dyDescent="0.25">
      <c r="L456285" s="472"/>
      <c r="M456285" s="472"/>
    </row>
    <row r="456286" spans="12:13" x14ac:dyDescent="0.25">
      <c r="L456286" s="472"/>
      <c r="M456286" s="472"/>
    </row>
    <row r="456287" spans="12:13" x14ac:dyDescent="0.25">
      <c r="L456287" s="472"/>
      <c r="M456287" s="472"/>
    </row>
    <row r="456359" spans="12:13" x14ac:dyDescent="0.25">
      <c r="L456359" s="472"/>
      <c r="M456359" s="472"/>
    </row>
    <row r="456360" spans="12:13" x14ac:dyDescent="0.25">
      <c r="L456360" s="472"/>
      <c r="M456360" s="472"/>
    </row>
    <row r="456361" spans="12:13" x14ac:dyDescent="0.25">
      <c r="L456361" s="472"/>
      <c r="M456361" s="472"/>
    </row>
    <row r="456433" spans="12:13" x14ac:dyDescent="0.25">
      <c r="L456433" s="472"/>
      <c r="M456433" s="472"/>
    </row>
    <row r="456434" spans="12:13" x14ac:dyDescent="0.25">
      <c r="L456434" s="472"/>
      <c r="M456434" s="472"/>
    </row>
    <row r="456435" spans="12:13" x14ac:dyDescent="0.25">
      <c r="L456435" s="472"/>
      <c r="M456435" s="472"/>
    </row>
    <row r="456507" spans="12:13" x14ac:dyDescent="0.25">
      <c r="L456507" s="472"/>
      <c r="M456507" s="472"/>
    </row>
    <row r="456508" spans="12:13" x14ac:dyDescent="0.25">
      <c r="L456508" s="472"/>
      <c r="M456508" s="472"/>
    </row>
    <row r="456509" spans="12:13" x14ac:dyDescent="0.25">
      <c r="L456509" s="472"/>
      <c r="M456509" s="472"/>
    </row>
    <row r="456581" spans="12:13" x14ac:dyDescent="0.25">
      <c r="L456581" s="472"/>
      <c r="M456581" s="472"/>
    </row>
    <row r="456582" spans="12:13" x14ac:dyDescent="0.25">
      <c r="L456582" s="472"/>
      <c r="M456582" s="472"/>
    </row>
    <row r="456583" spans="12:13" x14ac:dyDescent="0.25">
      <c r="L456583" s="472"/>
      <c r="M456583" s="472"/>
    </row>
    <row r="456655" spans="12:13" x14ac:dyDescent="0.25">
      <c r="L456655" s="472"/>
      <c r="M456655" s="472"/>
    </row>
    <row r="456656" spans="12:13" x14ac:dyDescent="0.25">
      <c r="L456656" s="472"/>
      <c r="M456656" s="472"/>
    </row>
    <row r="456657" spans="12:13" x14ac:dyDescent="0.25">
      <c r="L456657" s="472"/>
      <c r="M456657" s="472"/>
    </row>
    <row r="456729" spans="12:13" x14ac:dyDescent="0.25">
      <c r="L456729" s="472"/>
      <c r="M456729" s="472"/>
    </row>
    <row r="456730" spans="12:13" x14ac:dyDescent="0.25">
      <c r="L456730" s="472"/>
      <c r="M456730" s="472"/>
    </row>
    <row r="456731" spans="12:13" x14ac:dyDescent="0.25">
      <c r="L456731" s="472"/>
      <c r="M456731" s="472"/>
    </row>
    <row r="456803" spans="12:13" x14ac:dyDescent="0.25">
      <c r="L456803" s="472"/>
      <c r="M456803" s="472"/>
    </row>
    <row r="456804" spans="12:13" x14ac:dyDescent="0.25">
      <c r="L456804" s="472"/>
      <c r="M456804" s="472"/>
    </row>
    <row r="456805" spans="12:13" x14ac:dyDescent="0.25">
      <c r="L456805" s="472"/>
      <c r="M456805" s="472"/>
    </row>
    <row r="456877" spans="12:13" x14ac:dyDescent="0.25">
      <c r="L456877" s="472"/>
      <c r="M456877" s="472"/>
    </row>
    <row r="456878" spans="12:13" x14ac:dyDescent="0.25">
      <c r="L456878" s="472"/>
      <c r="M456878" s="472"/>
    </row>
    <row r="456879" spans="12:13" x14ac:dyDescent="0.25">
      <c r="L456879" s="472"/>
      <c r="M456879" s="472"/>
    </row>
    <row r="456951" spans="12:13" x14ac:dyDescent="0.25">
      <c r="L456951" s="472"/>
      <c r="M456951" s="472"/>
    </row>
    <row r="456952" spans="12:13" x14ac:dyDescent="0.25">
      <c r="L456952" s="472"/>
      <c r="M456952" s="472"/>
    </row>
    <row r="456953" spans="12:13" x14ac:dyDescent="0.25">
      <c r="L456953" s="472"/>
      <c r="M456953" s="472"/>
    </row>
    <row r="457025" spans="12:13" x14ac:dyDescent="0.25">
      <c r="L457025" s="472"/>
      <c r="M457025" s="472"/>
    </row>
    <row r="457026" spans="12:13" x14ac:dyDescent="0.25">
      <c r="L457026" s="472"/>
      <c r="M457026" s="472"/>
    </row>
    <row r="457027" spans="12:13" x14ac:dyDescent="0.25">
      <c r="L457027" s="472"/>
      <c r="M457027" s="472"/>
    </row>
    <row r="457099" spans="12:13" x14ac:dyDescent="0.25">
      <c r="L457099" s="472"/>
      <c r="M457099" s="472"/>
    </row>
    <row r="457100" spans="12:13" x14ac:dyDescent="0.25">
      <c r="L457100" s="472"/>
      <c r="M457100" s="472"/>
    </row>
    <row r="457101" spans="12:13" x14ac:dyDescent="0.25">
      <c r="L457101" s="472"/>
      <c r="M457101" s="472"/>
    </row>
    <row r="457173" spans="12:13" x14ac:dyDescent="0.25">
      <c r="L457173" s="472"/>
      <c r="M457173" s="472"/>
    </row>
    <row r="457174" spans="12:13" x14ac:dyDescent="0.25">
      <c r="L457174" s="472"/>
      <c r="M457174" s="472"/>
    </row>
    <row r="457175" spans="12:13" x14ac:dyDescent="0.25">
      <c r="L457175" s="472"/>
      <c r="M457175" s="472"/>
    </row>
    <row r="457247" spans="12:13" x14ac:dyDescent="0.25">
      <c r="L457247" s="472"/>
      <c r="M457247" s="472"/>
    </row>
    <row r="457248" spans="12:13" x14ac:dyDescent="0.25">
      <c r="L457248" s="472"/>
      <c r="M457248" s="472"/>
    </row>
    <row r="457249" spans="12:13" x14ac:dyDescent="0.25">
      <c r="L457249" s="472"/>
      <c r="M457249" s="472"/>
    </row>
    <row r="457321" spans="12:13" x14ac:dyDescent="0.25">
      <c r="L457321" s="472"/>
      <c r="M457321" s="472"/>
    </row>
    <row r="457322" spans="12:13" x14ac:dyDescent="0.25">
      <c r="L457322" s="472"/>
      <c r="M457322" s="472"/>
    </row>
    <row r="457323" spans="12:13" x14ac:dyDescent="0.25">
      <c r="L457323" s="472"/>
      <c r="M457323" s="472"/>
    </row>
    <row r="457395" spans="12:13" x14ac:dyDescent="0.25">
      <c r="L457395" s="472"/>
      <c r="M457395" s="472"/>
    </row>
    <row r="457396" spans="12:13" x14ac:dyDescent="0.25">
      <c r="L457396" s="472"/>
      <c r="M457396" s="472"/>
    </row>
    <row r="457397" spans="12:13" x14ac:dyDescent="0.25">
      <c r="L457397" s="472"/>
      <c r="M457397" s="472"/>
    </row>
    <row r="457469" spans="12:13" x14ac:dyDescent="0.25">
      <c r="L457469" s="472"/>
      <c r="M457469" s="472"/>
    </row>
    <row r="457470" spans="12:13" x14ac:dyDescent="0.25">
      <c r="L457470" s="472"/>
      <c r="M457470" s="472"/>
    </row>
    <row r="457471" spans="12:13" x14ac:dyDescent="0.25">
      <c r="L457471" s="472"/>
      <c r="M457471" s="472"/>
    </row>
    <row r="457543" spans="12:13" x14ac:dyDescent="0.25">
      <c r="L457543" s="472"/>
      <c r="M457543" s="472"/>
    </row>
    <row r="457544" spans="12:13" x14ac:dyDescent="0.25">
      <c r="L457544" s="472"/>
      <c r="M457544" s="472"/>
    </row>
    <row r="457545" spans="12:13" x14ac:dyDescent="0.25">
      <c r="L457545" s="472"/>
      <c r="M457545" s="472"/>
    </row>
    <row r="457617" spans="12:13" x14ac:dyDescent="0.25">
      <c r="L457617" s="472"/>
      <c r="M457617" s="472"/>
    </row>
    <row r="457618" spans="12:13" x14ac:dyDescent="0.25">
      <c r="L457618" s="472"/>
      <c r="M457618" s="472"/>
    </row>
    <row r="457619" spans="12:13" x14ac:dyDescent="0.25">
      <c r="L457619" s="472"/>
      <c r="M457619" s="472"/>
    </row>
    <row r="457691" spans="12:13" x14ac:dyDescent="0.25">
      <c r="L457691" s="472"/>
      <c r="M457691" s="472"/>
    </row>
    <row r="457692" spans="12:13" x14ac:dyDescent="0.25">
      <c r="L457692" s="472"/>
      <c r="M457692" s="472"/>
    </row>
    <row r="457693" spans="12:13" x14ac:dyDescent="0.25">
      <c r="L457693" s="472"/>
      <c r="M457693" s="472"/>
    </row>
    <row r="457765" spans="12:13" x14ac:dyDescent="0.25">
      <c r="L457765" s="472"/>
      <c r="M457765" s="472"/>
    </row>
    <row r="457766" spans="12:13" x14ac:dyDescent="0.25">
      <c r="L457766" s="472"/>
      <c r="M457766" s="472"/>
    </row>
    <row r="457767" spans="12:13" x14ac:dyDescent="0.25">
      <c r="L457767" s="472"/>
      <c r="M457767" s="472"/>
    </row>
    <row r="457839" spans="12:13" x14ac:dyDescent="0.25">
      <c r="L457839" s="472"/>
      <c r="M457839" s="472"/>
    </row>
    <row r="457840" spans="12:13" x14ac:dyDescent="0.25">
      <c r="L457840" s="472"/>
      <c r="M457840" s="472"/>
    </row>
    <row r="457841" spans="12:13" x14ac:dyDescent="0.25">
      <c r="L457841" s="472"/>
      <c r="M457841" s="472"/>
    </row>
    <row r="457913" spans="12:13" x14ac:dyDescent="0.25">
      <c r="L457913" s="472"/>
      <c r="M457913" s="472"/>
    </row>
    <row r="457914" spans="12:13" x14ac:dyDescent="0.25">
      <c r="L457914" s="472"/>
      <c r="M457914" s="472"/>
    </row>
    <row r="457915" spans="12:13" x14ac:dyDescent="0.25">
      <c r="L457915" s="472"/>
      <c r="M457915" s="472"/>
    </row>
    <row r="457987" spans="12:13" x14ac:dyDescent="0.25">
      <c r="L457987" s="472"/>
      <c r="M457987" s="472"/>
    </row>
    <row r="457988" spans="12:13" x14ac:dyDescent="0.25">
      <c r="L457988" s="472"/>
      <c r="M457988" s="472"/>
    </row>
    <row r="457989" spans="12:13" x14ac:dyDescent="0.25">
      <c r="L457989" s="472"/>
      <c r="M457989" s="472"/>
    </row>
    <row r="458061" spans="12:13" x14ac:dyDescent="0.25">
      <c r="L458061" s="472"/>
      <c r="M458061" s="472"/>
    </row>
    <row r="458062" spans="12:13" x14ac:dyDescent="0.25">
      <c r="L458062" s="472"/>
      <c r="M458062" s="472"/>
    </row>
    <row r="458063" spans="12:13" x14ac:dyDescent="0.25">
      <c r="L458063" s="472"/>
      <c r="M458063" s="472"/>
    </row>
    <row r="458135" spans="12:13" x14ac:dyDescent="0.25">
      <c r="L458135" s="472"/>
      <c r="M458135" s="472"/>
    </row>
    <row r="458136" spans="12:13" x14ac:dyDescent="0.25">
      <c r="L458136" s="472"/>
      <c r="M458136" s="472"/>
    </row>
    <row r="458137" spans="12:13" x14ac:dyDescent="0.25">
      <c r="L458137" s="472"/>
      <c r="M458137" s="472"/>
    </row>
    <row r="458209" spans="12:13" x14ac:dyDescent="0.25">
      <c r="L458209" s="472"/>
      <c r="M458209" s="472"/>
    </row>
    <row r="458210" spans="12:13" x14ac:dyDescent="0.25">
      <c r="L458210" s="472"/>
      <c r="M458210" s="472"/>
    </row>
    <row r="458211" spans="12:13" x14ac:dyDescent="0.25">
      <c r="L458211" s="472"/>
      <c r="M458211" s="472"/>
    </row>
    <row r="458283" spans="12:13" x14ac:dyDescent="0.25">
      <c r="L458283" s="472"/>
      <c r="M458283" s="472"/>
    </row>
    <row r="458284" spans="12:13" x14ac:dyDescent="0.25">
      <c r="L458284" s="472"/>
      <c r="M458284" s="472"/>
    </row>
    <row r="458285" spans="12:13" x14ac:dyDescent="0.25">
      <c r="L458285" s="472"/>
      <c r="M458285" s="472"/>
    </row>
    <row r="458357" spans="12:13" x14ac:dyDescent="0.25">
      <c r="L458357" s="472"/>
      <c r="M458357" s="472"/>
    </row>
    <row r="458358" spans="12:13" x14ac:dyDescent="0.25">
      <c r="L458358" s="472"/>
      <c r="M458358" s="472"/>
    </row>
    <row r="458359" spans="12:13" x14ac:dyDescent="0.25">
      <c r="L458359" s="472"/>
      <c r="M458359" s="472"/>
    </row>
    <row r="458431" spans="12:13" x14ac:dyDescent="0.25">
      <c r="L458431" s="472"/>
      <c r="M458431" s="472"/>
    </row>
    <row r="458432" spans="12:13" x14ac:dyDescent="0.25">
      <c r="L458432" s="472"/>
      <c r="M458432" s="472"/>
    </row>
    <row r="458433" spans="12:13" x14ac:dyDescent="0.25">
      <c r="L458433" s="472"/>
      <c r="M458433" s="472"/>
    </row>
    <row r="458505" spans="12:13" x14ac:dyDescent="0.25">
      <c r="L458505" s="472"/>
      <c r="M458505" s="472"/>
    </row>
    <row r="458506" spans="12:13" x14ac:dyDescent="0.25">
      <c r="L458506" s="472"/>
      <c r="M458506" s="472"/>
    </row>
    <row r="458507" spans="12:13" x14ac:dyDescent="0.25">
      <c r="L458507" s="472"/>
      <c r="M458507" s="472"/>
    </row>
    <row r="458579" spans="12:13" x14ac:dyDescent="0.25">
      <c r="L458579" s="472"/>
      <c r="M458579" s="472"/>
    </row>
    <row r="458580" spans="12:13" x14ac:dyDescent="0.25">
      <c r="L458580" s="472"/>
      <c r="M458580" s="472"/>
    </row>
    <row r="458581" spans="12:13" x14ac:dyDescent="0.25">
      <c r="L458581" s="472"/>
      <c r="M458581" s="472"/>
    </row>
    <row r="458653" spans="12:13" x14ac:dyDescent="0.25">
      <c r="L458653" s="472"/>
      <c r="M458653" s="472"/>
    </row>
    <row r="458654" spans="12:13" x14ac:dyDescent="0.25">
      <c r="L458654" s="472"/>
      <c r="M458654" s="472"/>
    </row>
    <row r="458655" spans="12:13" x14ac:dyDescent="0.25">
      <c r="L458655" s="472"/>
      <c r="M458655" s="472"/>
    </row>
    <row r="458727" spans="12:13" x14ac:dyDescent="0.25">
      <c r="L458727" s="472"/>
      <c r="M458727" s="472"/>
    </row>
    <row r="458728" spans="12:13" x14ac:dyDescent="0.25">
      <c r="L458728" s="472"/>
      <c r="M458728" s="472"/>
    </row>
    <row r="458729" spans="12:13" x14ac:dyDescent="0.25">
      <c r="L458729" s="472"/>
      <c r="M458729" s="472"/>
    </row>
    <row r="458801" spans="12:13" x14ac:dyDescent="0.25">
      <c r="L458801" s="472"/>
      <c r="M458801" s="472"/>
    </row>
    <row r="458802" spans="12:13" x14ac:dyDescent="0.25">
      <c r="L458802" s="472"/>
      <c r="M458802" s="472"/>
    </row>
    <row r="458803" spans="12:13" x14ac:dyDescent="0.25">
      <c r="L458803" s="472"/>
      <c r="M458803" s="472"/>
    </row>
    <row r="458875" spans="12:13" x14ac:dyDescent="0.25">
      <c r="L458875" s="472"/>
      <c r="M458875" s="472"/>
    </row>
    <row r="458876" spans="12:13" x14ac:dyDescent="0.25">
      <c r="L458876" s="472"/>
      <c r="M458876" s="472"/>
    </row>
    <row r="458877" spans="12:13" x14ac:dyDescent="0.25">
      <c r="L458877" s="472"/>
      <c r="M458877" s="472"/>
    </row>
    <row r="458949" spans="12:13" x14ac:dyDescent="0.25">
      <c r="L458949" s="472"/>
      <c r="M458949" s="472"/>
    </row>
    <row r="458950" spans="12:13" x14ac:dyDescent="0.25">
      <c r="L458950" s="472"/>
      <c r="M458950" s="472"/>
    </row>
    <row r="458951" spans="12:13" x14ac:dyDescent="0.25">
      <c r="L458951" s="472"/>
      <c r="M458951" s="472"/>
    </row>
    <row r="459023" spans="12:13" x14ac:dyDescent="0.25">
      <c r="L459023" s="472"/>
      <c r="M459023" s="472"/>
    </row>
    <row r="459024" spans="12:13" x14ac:dyDescent="0.25">
      <c r="L459024" s="472"/>
      <c r="M459024" s="472"/>
    </row>
    <row r="459025" spans="12:13" x14ac:dyDescent="0.25">
      <c r="L459025" s="472"/>
      <c r="M459025" s="472"/>
    </row>
    <row r="459097" spans="12:13" x14ac:dyDescent="0.25">
      <c r="L459097" s="472"/>
      <c r="M459097" s="472"/>
    </row>
    <row r="459098" spans="12:13" x14ac:dyDescent="0.25">
      <c r="L459098" s="472"/>
      <c r="M459098" s="472"/>
    </row>
    <row r="459099" spans="12:13" x14ac:dyDescent="0.25">
      <c r="L459099" s="472"/>
      <c r="M459099" s="472"/>
    </row>
    <row r="459171" spans="12:13" x14ac:dyDescent="0.25">
      <c r="L459171" s="472"/>
      <c r="M459171" s="472"/>
    </row>
    <row r="459172" spans="12:13" x14ac:dyDescent="0.25">
      <c r="L459172" s="472"/>
      <c r="M459172" s="472"/>
    </row>
    <row r="459173" spans="12:13" x14ac:dyDescent="0.25">
      <c r="L459173" s="472"/>
      <c r="M459173" s="472"/>
    </row>
    <row r="459245" spans="12:13" x14ac:dyDescent="0.25">
      <c r="L459245" s="472"/>
      <c r="M459245" s="472"/>
    </row>
    <row r="459246" spans="12:13" x14ac:dyDescent="0.25">
      <c r="L459246" s="472"/>
      <c r="M459246" s="472"/>
    </row>
    <row r="459247" spans="12:13" x14ac:dyDescent="0.25">
      <c r="L459247" s="472"/>
      <c r="M459247" s="472"/>
    </row>
    <row r="459319" spans="12:13" x14ac:dyDescent="0.25">
      <c r="L459319" s="472"/>
      <c r="M459319" s="472"/>
    </row>
    <row r="459320" spans="12:13" x14ac:dyDescent="0.25">
      <c r="L459320" s="472"/>
      <c r="M459320" s="472"/>
    </row>
    <row r="459321" spans="12:13" x14ac:dyDescent="0.25">
      <c r="L459321" s="472"/>
      <c r="M459321" s="472"/>
    </row>
    <row r="459393" spans="12:13" x14ac:dyDescent="0.25">
      <c r="L459393" s="472"/>
      <c r="M459393" s="472"/>
    </row>
    <row r="459394" spans="12:13" x14ac:dyDescent="0.25">
      <c r="L459394" s="472"/>
      <c r="M459394" s="472"/>
    </row>
    <row r="459395" spans="12:13" x14ac:dyDescent="0.25">
      <c r="L459395" s="472"/>
      <c r="M459395" s="472"/>
    </row>
    <row r="459467" spans="12:13" x14ac:dyDescent="0.25">
      <c r="L459467" s="472"/>
      <c r="M459467" s="472"/>
    </row>
    <row r="459468" spans="12:13" x14ac:dyDescent="0.25">
      <c r="L459468" s="472"/>
      <c r="M459468" s="472"/>
    </row>
    <row r="459469" spans="12:13" x14ac:dyDescent="0.25">
      <c r="L459469" s="472"/>
      <c r="M459469" s="472"/>
    </row>
    <row r="459541" spans="12:13" x14ac:dyDescent="0.25">
      <c r="L459541" s="472"/>
      <c r="M459541" s="472"/>
    </row>
    <row r="459542" spans="12:13" x14ac:dyDescent="0.25">
      <c r="L459542" s="472"/>
      <c r="M459542" s="472"/>
    </row>
    <row r="459543" spans="12:13" x14ac:dyDescent="0.25">
      <c r="L459543" s="472"/>
      <c r="M459543" s="472"/>
    </row>
    <row r="459615" spans="12:13" x14ac:dyDescent="0.25">
      <c r="L459615" s="472"/>
      <c r="M459615" s="472"/>
    </row>
    <row r="459616" spans="12:13" x14ac:dyDescent="0.25">
      <c r="L459616" s="472"/>
      <c r="M459616" s="472"/>
    </row>
    <row r="459617" spans="12:13" x14ac:dyDescent="0.25">
      <c r="L459617" s="472"/>
      <c r="M459617" s="472"/>
    </row>
    <row r="459689" spans="12:13" x14ac:dyDescent="0.25">
      <c r="L459689" s="472"/>
      <c r="M459689" s="472"/>
    </row>
    <row r="459690" spans="12:13" x14ac:dyDescent="0.25">
      <c r="L459690" s="472"/>
      <c r="M459690" s="472"/>
    </row>
    <row r="459691" spans="12:13" x14ac:dyDescent="0.25">
      <c r="L459691" s="472"/>
      <c r="M459691" s="472"/>
    </row>
    <row r="459763" spans="12:13" x14ac:dyDescent="0.25">
      <c r="L459763" s="472"/>
      <c r="M459763" s="472"/>
    </row>
    <row r="459764" spans="12:13" x14ac:dyDescent="0.25">
      <c r="L459764" s="472"/>
      <c r="M459764" s="472"/>
    </row>
    <row r="459765" spans="12:13" x14ac:dyDescent="0.25">
      <c r="L459765" s="472"/>
      <c r="M459765" s="472"/>
    </row>
    <row r="459837" spans="12:13" x14ac:dyDescent="0.25">
      <c r="L459837" s="472"/>
      <c r="M459837" s="472"/>
    </row>
    <row r="459838" spans="12:13" x14ac:dyDescent="0.25">
      <c r="L459838" s="472"/>
      <c r="M459838" s="472"/>
    </row>
    <row r="459839" spans="12:13" x14ac:dyDescent="0.25">
      <c r="L459839" s="472"/>
      <c r="M459839" s="472"/>
    </row>
    <row r="459911" spans="12:13" x14ac:dyDescent="0.25">
      <c r="L459911" s="472"/>
      <c r="M459911" s="472"/>
    </row>
    <row r="459912" spans="12:13" x14ac:dyDescent="0.25">
      <c r="L459912" s="472"/>
      <c r="M459912" s="472"/>
    </row>
    <row r="459913" spans="12:13" x14ac:dyDescent="0.25">
      <c r="L459913" s="472"/>
      <c r="M459913" s="472"/>
    </row>
    <row r="459985" spans="12:13" x14ac:dyDescent="0.25">
      <c r="L459985" s="472"/>
      <c r="M459985" s="472"/>
    </row>
    <row r="459986" spans="12:13" x14ac:dyDescent="0.25">
      <c r="L459986" s="472"/>
      <c r="M459986" s="472"/>
    </row>
    <row r="459987" spans="12:13" x14ac:dyDescent="0.25">
      <c r="L459987" s="472"/>
      <c r="M459987" s="472"/>
    </row>
    <row r="460059" spans="12:13" x14ac:dyDescent="0.25">
      <c r="L460059" s="472"/>
      <c r="M460059" s="472"/>
    </row>
    <row r="460060" spans="12:13" x14ac:dyDescent="0.25">
      <c r="L460060" s="472"/>
      <c r="M460060" s="472"/>
    </row>
    <row r="460061" spans="12:13" x14ac:dyDescent="0.25">
      <c r="L460061" s="472"/>
      <c r="M460061" s="472"/>
    </row>
    <row r="460133" spans="12:13" x14ac:dyDescent="0.25">
      <c r="L460133" s="472"/>
      <c r="M460133" s="472"/>
    </row>
    <row r="460134" spans="12:13" x14ac:dyDescent="0.25">
      <c r="L460134" s="472"/>
      <c r="M460134" s="472"/>
    </row>
    <row r="460135" spans="12:13" x14ac:dyDescent="0.25">
      <c r="L460135" s="472"/>
      <c r="M460135" s="472"/>
    </row>
    <row r="460207" spans="12:13" x14ac:dyDescent="0.25">
      <c r="L460207" s="472"/>
      <c r="M460207" s="472"/>
    </row>
    <row r="460208" spans="12:13" x14ac:dyDescent="0.25">
      <c r="L460208" s="472"/>
      <c r="M460208" s="472"/>
    </row>
    <row r="460209" spans="12:13" x14ac:dyDescent="0.25">
      <c r="L460209" s="472"/>
      <c r="M460209" s="472"/>
    </row>
    <row r="460281" spans="12:13" x14ac:dyDescent="0.25">
      <c r="L460281" s="472"/>
      <c r="M460281" s="472"/>
    </row>
    <row r="460282" spans="12:13" x14ac:dyDescent="0.25">
      <c r="L460282" s="472"/>
      <c r="M460282" s="472"/>
    </row>
    <row r="460283" spans="12:13" x14ac:dyDescent="0.25">
      <c r="L460283" s="472"/>
      <c r="M460283" s="472"/>
    </row>
    <row r="460355" spans="12:13" x14ac:dyDescent="0.25">
      <c r="L460355" s="472"/>
      <c r="M460355" s="472"/>
    </row>
    <row r="460356" spans="12:13" x14ac:dyDescent="0.25">
      <c r="L460356" s="472"/>
      <c r="M460356" s="472"/>
    </row>
    <row r="460357" spans="12:13" x14ac:dyDescent="0.25">
      <c r="L460357" s="472"/>
      <c r="M460357" s="472"/>
    </row>
    <row r="460429" spans="12:13" x14ac:dyDescent="0.25">
      <c r="L460429" s="472"/>
      <c r="M460429" s="472"/>
    </row>
    <row r="460430" spans="12:13" x14ac:dyDescent="0.25">
      <c r="L460430" s="472"/>
      <c r="M460430" s="472"/>
    </row>
    <row r="460431" spans="12:13" x14ac:dyDescent="0.25">
      <c r="L460431" s="472"/>
      <c r="M460431" s="472"/>
    </row>
    <row r="460503" spans="12:13" x14ac:dyDescent="0.25">
      <c r="L460503" s="472"/>
      <c r="M460503" s="472"/>
    </row>
    <row r="460504" spans="12:13" x14ac:dyDescent="0.25">
      <c r="L460504" s="472"/>
      <c r="M460504" s="472"/>
    </row>
    <row r="460505" spans="12:13" x14ac:dyDescent="0.25">
      <c r="L460505" s="472"/>
      <c r="M460505" s="472"/>
    </row>
    <row r="460577" spans="12:13" x14ac:dyDescent="0.25">
      <c r="L460577" s="472"/>
      <c r="M460577" s="472"/>
    </row>
    <row r="460578" spans="12:13" x14ac:dyDescent="0.25">
      <c r="L460578" s="472"/>
      <c r="M460578" s="472"/>
    </row>
    <row r="460579" spans="12:13" x14ac:dyDescent="0.25">
      <c r="L460579" s="472"/>
      <c r="M460579" s="472"/>
    </row>
    <row r="460651" spans="12:13" x14ac:dyDescent="0.25">
      <c r="L460651" s="472"/>
      <c r="M460651" s="472"/>
    </row>
    <row r="460652" spans="12:13" x14ac:dyDescent="0.25">
      <c r="L460652" s="472"/>
      <c r="M460652" s="472"/>
    </row>
    <row r="460653" spans="12:13" x14ac:dyDescent="0.25">
      <c r="L460653" s="472"/>
      <c r="M460653" s="472"/>
    </row>
    <row r="460725" spans="12:13" x14ac:dyDescent="0.25">
      <c r="L460725" s="472"/>
      <c r="M460725" s="472"/>
    </row>
    <row r="460726" spans="12:13" x14ac:dyDescent="0.25">
      <c r="L460726" s="472"/>
      <c r="M460726" s="472"/>
    </row>
    <row r="460727" spans="12:13" x14ac:dyDescent="0.25">
      <c r="L460727" s="472"/>
      <c r="M460727" s="472"/>
    </row>
    <row r="460799" spans="12:13" x14ac:dyDescent="0.25">
      <c r="L460799" s="472"/>
      <c r="M460799" s="472"/>
    </row>
    <row r="460800" spans="12:13" x14ac:dyDescent="0.25">
      <c r="L460800" s="472"/>
      <c r="M460800" s="472"/>
    </row>
    <row r="460801" spans="12:13" x14ac:dyDescent="0.25">
      <c r="L460801" s="472"/>
      <c r="M460801" s="472"/>
    </row>
    <row r="460873" spans="12:13" x14ac:dyDescent="0.25">
      <c r="L460873" s="472"/>
      <c r="M460873" s="472"/>
    </row>
    <row r="460874" spans="12:13" x14ac:dyDescent="0.25">
      <c r="L460874" s="472"/>
      <c r="M460874" s="472"/>
    </row>
    <row r="460875" spans="12:13" x14ac:dyDescent="0.25">
      <c r="L460875" s="472"/>
      <c r="M460875" s="472"/>
    </row>
    <row r="460947" spans="12:13" x14ac:dyDescent="0.25">
      <c r="L460947" s="472"/>
      <c r="M460947" s="472"/>
    </row>
    <row r="460948" spans="12:13" x14ac:dyDescent="0.25">
      <c r="L460948" s="472"/>
      <c r="M460948" s="472"/>
    </row>
    <row r="460949" spans="12:13" x14ac:dyDescent="0.25">
      <c r="L460949" s="472"/>
      <c r="M460949" s="472"/>
    </row>
    <row r="461021" spans="12:13" x14ac:dyDescent="0.25">
      <c r="L461021" s="472"/>
      <c r="M461021" s="472"/>
    </row>
    <row r="461022" spans="12:13" x14ac:dyDescent="0.25">
      <c r="L461022" s="472"/>
      <c r="M461022" s="472"/>
    </row>
    <row r="461023" spans="12:13" x14ac:dyDescent="0.25">
      <c r="L461023" s="472"/>
      <c r="M461023" s="472"/>
    </row>
    <row r="461095" spans="12:13" x14ac:dyDescent="0.25">
      <c r="L461095" s="472"/>
      <c r="M461095" s="472"/>
    </row>
    <row r="461096" spans="12:13" x14ac:dyDescent="0.25">
      <c r="L461096" s="472"/>
      <c r="M461096" s="472"/>
    </row>
    <row r="461097" spans="12:13" x14ac:dyDescent="0.25">
      <c r="L461097" s="472"/>
      <c r="M461097" s="472"/>
    </row>
    <row r="461169" spans="12:13" x14ac:dyDescent="0.25">
      <c r="L461169" s="472"/>
      <c r="M461169" s="472"/>
    </row>
    <row r="461170" spans="12:13" x14ac:dyDescent="0.25">
      <c r="L461170" s="472"/>
      <c r="M461170" s="472"/>
    </row>
    <row r="461171" spans="12:13" x14ac:dyDescent="0.25">
      <c r="L461171" s="472"/>
      <c r="M461171" s="472"/>
    </row>
    <row r="461243" spans="12:13" x14ac:dyDescent="0.25">
      <c r="L461243" s="472"/>
      <c r="M461243" s="472"/>
    </row>
    <row r="461244" spans="12:13" x14ac:dyDescent="0.25">
      <c r="L461244" s="472"/>
      <c r="M461244" s="472"/>
    </row>
    <row r="461245" spans="12:13" x14ac:dyDescent="0.25">
      <c r="L461245" s="472"/>
      <c r="M461245" s="472"/>
    </row>
    <row r="461317" spans="12:13" x14ac:dyDescent="0.25">
      <c r="L461317" s="472"/>
      <c r="M461317" s="472"/>
    </row>
    <row r="461318" spans="12:13" x14ac:dyDescent="0.25">
      <c r="L461318" s="472"/>
      <c r="M461318" s="472"/>
    </row>
    <row r="461319" spans="12:13" x14ac:dyDescent="0.25">
      <c r="L461319" s="472"/>
      <c r="M461319" s="472"/>
    </row>
    <row r="461391" spans="12:13" x14ac:dyDescent="0.25">
      <c r="L461391" s="472"/>
      <c r="M461391" s="472"/>
    </row>
    <row r="461392" spans="12:13" x14ac:dyDescent="0.25">
      <c r="L461392" s="472"/>
      <c r="M461392" s="472"/>
    </row>
    <row r="461393" spans="12:13" x14ac:dyDescent="0.25">
      <c r="L461393" s="472"/>
      <c r="M461393" s="472"/>
    </row>
    <row r="461465" spans="12:13" x14ac:dyDescent="0.25">
      <c r="L461465" s="472"/>
      <c r="M461465" s="472"/>
    </row>
    <row r="461466" spans="12:13" x14ac:dyDescent="0.25">
      <c r="L461466" s="472"/>
      <c r="M461466" s="472"/>
    </row>
    <row r="461467" spans="12:13" x14ac:dyDescent="0.25">
      <c r="L461467" s="472"/>
      <c r="M461467" s="472"/>
    </row>
    <row r="461539" spans="12:13" x14ac:dyDescent="0.25">
      <c r="L461539" s="472"/>
      <c r="M461539" s="472"/>
    </row>
    <row r="461540" spans="12:13" x14ac:dyDescent="0.25">
      <c r="L461540" s="472"/>
      <c r="M461540" s="472"/>
    </row>
    <row r="461541" spans="12:13" x14ac:dyDescent="0.25">
      <c r="L461541" s="472"/>
      <c r="M461541" s="472"/>
    </row>
    <row r="461613" spans="12:13" x14ac:dyDescent="0.25">
      <c r="L461613" s="472"/>
      <c r="M461613" s="472"/>
    </row>
    <row r="461614" spans="12:13" x14ac:dyDescent="0.25">
      <c r="L461614" s="472"/>
      <c r="M461614" s="472"/>
    </row>
    <row r="461615" spans="12:13" x14ac:dyDescent="0.25">
      <c r="L461615" s="472"/>
      <c r="M461615" s="472"/>
    </row>
    <row r="461687" spans="12:13" x14ac:dyDescent="0.25">
      <c r="L461687" s="472"/>
      <c r="M461687" s="472"/>
    </row>
    <row r="461688" spans="12:13" x14ac:dyDescent="0.25">
      <c r="L461688" s="472"/>
      <c r="M461688" s="472"/>
    </row>
    <row r="461689" spans="12:13" x14ac:dyDescent="0.25">
      <c r="L461689" s="472"/>
      <c r="M461689" s="472"/>
    </row>
    <row r="461761" spans="12:13" x14ac:dyDescent="0.25">
      <c r="L461761" s="472"/>
      <c r="M461761" s="472"/>
    </row>
    <row r="461762" spans="12:13" x14ac:dyDescent="0.25">
      <c r="L461762" s="472"/>
      <c r="M461762" s="472"/>
    </row>
    <row r="461763" spans="12:13" x14ac:dyDescent="0.25">
      <c r="L461763" s="472"/>
      <c r="M461763" s="472"/>
    </row>
    <row r="461835" spans="12:13" x14ac:dyDescent="0.25">
      <c r="L461835" s="472"/>
      <c r="M461835" s="472"/>
    </row>
    <row r="461836" spans="12:13" x14ac:dyDescent="0.25">
      <c r="L461836" s="472"/>
      <c r="M461836" s="472"/>
    </row>
    <row r="461837" spans="12:13" x14ac:dyDescent="0.25">
      <c r="L461837" s="472"/>
      <c r="M461837" s="472"/>
    </row>
    <row r="461909" spans="12:13" x14ac:dyDescent="0.25">
      <c r="L461909" s="472"/>
      <c r="M461909" s="472"/>
    </row>
    <row r="461910" spans="12:13" x14ac:dyDescent="0.25">
      <c r="L461910" s="472"/>
      <c r="M461910" s="472"/>
    </row>
    <row r="461911" spans="12:13" x14ac:dyDescent="0.25">
      <c r="L461911" s="472"/>
      <c r="M461911" s="472"/>
    </row>
    <row r="461983" spans="12:13" x14ac:dyDescent="0.25">
      <c r="L461983" s="472"/>
      <c r="M461983" s="472"/>
    </row>
    <row r="461984" spans="12:13" x14ac:dyDescent="0.25">
      <c r="L461984" s="472"/>
      <c r="M461984" s="472"/>
    </row>
    <row r="461985" spans="12:13" x14ac:dyDescent="0.25">
      <c r="L461985" s="472"/>
      <c r="M461985" s="472"/>
    </row>
    <row r="462057" spans="12:13" x14ac:dyDescent="0.25">
      <c r="L462057" s="472"/>
      <c r="M462057" s="472"/>
    </row>
    <row r="462058" spans="12:13" x14ac:dyDescent="0.25">
      <c r="L462058" s="472"/>
      <c r="M462058" s="472"/>
    </row>
    <row r="462059" spans="12:13" x14ac:dyDescent="0.25">
      <c r="L462059" s="472"/>
      <c r="M462059" s="472"/>
    </row>
    <row r="462131" spans="12:13" x14ac:dyDescent="0.25">
      <c r="L462131" s="472"/>
      <c r="M462131" s="472"/>
    </row>
    <row r="462132" spans="12:13" x14ac:dyDescent="0.25">
      <c r="L462132" s="472"/>
      <c r="M462132" s="472"/>
    </row>
    <row r="462133" spans="12:13" x14ac:dyDescent="0.25">
      <c r="L462133" s="472"/>
      <c r="M462133" s="472"/>
    </row>
    <row r="462205" spans="12:13" x14ac:dyDescent="0.25">
      <c r="L462205" s="472"/>
      <c r="M462205" s="472"/>
    </row>
    <row r="462206" spans="12:13" x14ac:dyDescent="0.25">
      <c r="L462206" s="472"/>
      <c r="M462206" s="472"/>
    </row>
    <row r="462207" spans="12:13" x14ac:dyDescent="0.25">
      <c r="L462207" s="472"/>
      <c r="M462207" s="472"/>
    </row>
    <row r="462279" spans="12:13" x14ac:dyDescent="0.25">
      <c r="L462279" s="472"/>
      <c r="M462279" s="472"/>
    </row>
    <row r="462280" spans="12:13" x14ac:dyDescent="0.25">
      <c r="L462280" s="472"/>
      <c r="M462280" s="472"/>
    </row>
    <row r="462281" spans="12:13" x14ac:dyDescent="0.25">
      <c r="L462281" s="472"/>
      <c r="M462281" s="472"/>
    </row>
    <row r="462353" spans="12:13" x14ac:dyDescent="0.25">
      <c r="L462353" s="472"/>
      <c r="M462353" s="472"/>
    </row>
    <row r="462354" spans="12:13" x14ac:dyDescent="0.25">
      <c r="L462354" s="472"/>
      <c r="M462354" s="472"/>
    </row>
    <row r="462355" spans="12:13" x14ac:dyDescent="0.25">
      <c r="L462355" s="472"/>
      <c r="M462355" s="472"/>
    </row>
    <row r="462427" spans="12:13" x14ac:dyDescent="0.25">
      <c r="L462427" s="472"/>
      <c r="M462427" s="472"/>
    </row>
    <row r="462428" spans="12:13" x14ac:dyDescent="0.25">
      <c r="L462428" s="472"/>
      <c r="M462428" s="472"/>
    </row>
    <row r="462429" spans="12:13" x14ac:dyDescent="0.25">
      <c r="L462429" s="472"/>
      <c r="M462429" s="472"/>
    </row>
    <row r="462501" spans="12:13" x14ac:dyDescent="0.25">
      <c r="L462501" s="472"/>
      <c r="M462501" s="472"/>
    </row>
    <row r="462502" spans="12:13" x14ac:dyDescent="0.25">
      <c r="L462502" s="472"/>
      <c r="M462502" s="472"/>
    </row>
    <row r="462503" spans="12:13" x14ac:dyDescent="0.25">
      <c r="L462503" s="472"/>
      <c r="M462503" s="472"/>
    </row>
    <row r="462575" spans="12:13" x14ac:dyDescent="0.25">
      <c r="L462575" s="472"/>
      <c r="M462575" s="472"/>
    </row>
    <row r="462576" spans="12:13" x14ac:dyDescent="0.25">
      <c r="L462576" s="472"/>
      <c r="M462576" s="472"/>
    </row>
    <row r="462577" spans="12:13" x14ac:dyDescent="0.25">
      <c r="L462577" s="472"/>
      <c r="M462577" s="472"/>
    </row>
    <row r="462649" spans="12:13" x14ac:dyDescent="0.25">
      <c r="L462649" s="472"/>
      <c r="M462649" s="472"/>
    </row>
    <row r="462650" spans="12:13" x14ac:dyDescent="0.25">
      <c r="L462650" s="472"/>
      <c r="M462650" s="472"/>
    </row>
    <row r="462651" spans="12:13" x14ac:dyDescent="0.25">
      <c r="L462651" s="472"/>
      <c r="M462651" s="472"/>
    </row>
    <row r="462723" spans="12:13" x14ac:dyDescent="0.25">
      <c r="L462723" s="472"/>
      <c r="M462723" s="472"/>
    </row>
    <row r="462724" spans="12:13" x14ac:dyDescent="0.25">
      <c r="L462724" s="472"/>
      <c r="M462724" s="472"/>
    </row>
    <row r="462725" spans="12:13" x14ac:dyDescent="0.25">
      <c r="L462725" s="472"/>
      <c r="M462725" s="472"/>
    </row>
    <row r="462797" spans="12:13" x14ac:dyDescent="0.25">
      <c r="L462797" s="472"/>
      <c r="M462797" s="472"/>
    </row>
    <row r="462798" spans="12:13" x14ac:dyDescent="0.25">
      <c r="L462798" s="472"/>
      <c r="M462798" s="472"/>
    </row>
    <row r="462799" spans="12:13" x14ac:dyDescent="0.25">
      <c r="L462799" s="472"/>
      <c r="M462799" s="472"/>
    </row>
    <row r="462871" spans="12:13" x14ac:dyDescent="0.25">
      <c r="L462871" s="472"/>
      <c r="M462871" s="472"/>
    </row>
    <row r="462872" spans="12:13" x14ac:dyDescent="0.25">
      <c r="L462872" s="472"/>
      <c r="M462872" s="472"/>
    </row>
    <row r="462873" spans="12:13" x14ac:dyDescent="0.25">
      <c r="L462873" s="472"/>
      <c r="M462873" s="472"/>
    </row>
    <row r="462945" spans="12:13" x14ac:dyDescent="0.25">
      <c r="L462945" s="472"/>
      <c r="M462945" s="472"/>
    </row>
    <row r="462946" spans="12:13" x14ac:dyDescent="0.25">
      <c r="L462946" s="472"/>
      <c r="M462946" s="472"/>
    </row>
    <row r="462947" spans="12:13" x14ac:dyDescent="0.25">
      <c r="L462947" s="472"/>
      <c r="M462947" s="472"/>
    </row>
    <row r="463019" spans="12:13" x14ac:dyDescent="0.25">
      <c r="L463019" s="472"/>
      <c r="M463019" s="472"/>
    </row>
    <row r="463020" spans="12:13" x14ac:dyDescent="0.25">
      <c r="L463020" s="472"/>
      <c r="M463020" s="472"/>
    </row>
    <row r="463021" spans="12:13" x14ac:dyDescent="0.25">
      <c r="L463021" s="472"/>
      <c r="M463021" s="472"/>
    </row>
    <row r="463093" spans="12:13" x14ac:dyDescent="0.25">
      <c r="L463093" s="472"/>
      <c r="M463093" s="472"/>
    </row>
    <row r="463094" spans="12:13" x14ac:dyDescent="0.25">
      <c r="L463094" s="472"/>
      <c r="M463094" s="472"/>
    </row>
    <row r="463095" spans="12:13" x14ac:dyDescent="0.25">
      <c r="L463095" s="472"/>
      <c r="M463095" s="472"/>
    </row>
    <row r="463167" spans="12:13" x14ac:dyDescent="0.25">
      <c r="L463167" s="472"/>
      <c r="M463167" s="472"/>
    </row>
    <row r="463168" spans="12:13" x14ac:dyDescent="0.25">
      <c r="L463168" s="472"/>
      <c r="M463168" s="472"/>
    </row>
    <row r="463169" spans="12:13" x14ac:dyDescent="0.25">
      <c r="L463169" s="472"/>
      <c r="M463169" s="472"/>
    </row>
    <row r="463241" spans="12:13" x14ac:dyDescent="0.25">
      <c r="L463241" s="472"/>
      <c r="M463241" s="472"/>
    </row>
    <row r="463242" spans="12:13" x14ac:dyDescent="0.25">
      <c r="L463242" s="472"/>
      <c r="M463242" s="472"/>
    </row>
    <row r="463243" spans="12:13" x14ac:dyDescent="0.25">
      <c r="L463243" s="472"/>
      <c r="M463243" s="472"/>
    </row>
    <row r="463315" spans="12:13" x14ac:dyDescent="0.25">
      <c r="L463315" s="472"/>
      <c r="M463315" s="472"/>
    </row>
    <row r="463316" spans="12:13" x14ac:dyDescent="0.25">
      <c r="L463316" s="472"/>
      <c r="M463316" s="472"/>
    </row>
    <row r="463317" spans="12:13" x14ac:dyDescent="0.25">
      <c r="L463317" s="472"/>
      <c r="M463317" s="472"/>
    </row>
    <row r="463389" spans="12:13" x14ac:dyDescent="0.25">
      <c r="L463389" s="472"/>
      <c r="M463389" s="472"/>
    </row>
    <row r="463390" spans="12:13" x14ac:dyDescent="0.25">
      <c r="L463390" s="472"/>
      <c r="M463390" s="472"/>
    </row>
    <row r="463391" spans="12:13" x14ac:dyDescent="0.25">
      <c r="L463391" s="472"/>
      <c r="M463391" s="472"/>
    </row>
    <row r="463463" spans="12:13" x14ac:dyDescent="0.25">
      <c r="L463463" s="472"/>
      <c r="M463463" s="472"/>
    </row>
    <row r="463464" spans="12:13" x14ac:dyDescent="0.25">
      <c r="L463464" s="472"/>
      <c r="M463464" s="472"/>
    </row>
    <row r="463465" spans="12:13" x14ac:dyDescent="0.25">
      <c r="L463465" s="472"/>
      <c r="M463465" s="472"/>
    </row>
    <row r="463537" spans="12:13" x14ac:dyDescent="0.25">
      <c r="L463537" s="472"/>
      <c r="M463537" s="472"/>
    </row>
    <row r="463538" spans="12:13" x14ac:dyDescent="0.25">
      <c r="L463538" s="472"/>
      <c r="M463538" s="472"/>
    </row>
    <row r="463539" spans="12:13" x14ac:dyDescent="0.25">
      <c r="L463539" s="472"/>
      <c r="M463539" s="472"/>
    </row>
    <row r="463611" spans="12:13" x14ac:dyDescent="0.25">
      <c r="L463611" s="472"/>
      <c r="M463611" s="472"/>
    </row>
    <row r="463612" spans="12:13" x14ac:dyDescent="0.25">
      <c r="L463612" s="472"/>
      <c r="M463612" s="472"/>
    </row>
    <row r="463613" spans="12:13" x14ac:dyDescent="0.25">
      <c r="L463613" s="472"/>
      <c r="M463613" s="472"/>
    </row>
    <row r="463685" spans="12:13" x14ac:dyDescent="0.25">
      <c r="L463685" s="472"/>
      <c r="M463685" s="472"/>
    </row>
    <row r="463686" spans="12:13" x14ac:dyDescent="0.25">
      <c r="L463686" s="472"/>
      <c r="M463686" s="472"/>
    </row>
    <row r="463687" spans="12:13" x14ac:dyDescent="0.25">
      <c r="L463687" s="472"/>
      <c r="M463687" s="472"/>
    </row>
    <row r="463759" spans="12:13" x14ac:dyDescent="0.25">
      <c r="L463759" s="472"/>
      <c r="M463759" s="472"/>
    </row>
    <row r="463760" spans="12:13" x14ac:dyDescent="0.25">
      <c r="L463760" s="472"/>
      <c r="M463760" s="472"/>
    </row>
    <row r="463761" spans="12:13" x14ac:dyDescent="0.25">
      <c r="L463761" s="472"/>
      <c r="M463761" s="472"/>
    </row>
    <row r="463833" spans="12:13" x14ac:dyDescent="0.25">
      <c r="L463833" s="472"/>
      <c r="M463833" s="472"/>
    </row>
    <row r="463834" spans="12:13" x14ac:dyDescent="0.25">
      <c r="L463834" s="472"/>
      <c r="M463834" s="472"/>
    </row>
    <row r="463835" spans="12:13" x14ac:dyDescent="0.25">
      <c r="L463835" s="472"/>
      <c r="M463835" s="472"/>
    </row>
    <row r="463907" spans="12:13" x14ac:dyDescent="0.25">
      <c r="L463907" s="472"/>
      <c r="M463907" s="472"/>
    </row>
    <row r="463908" spans="12:13" x14ac:dyDescent="0.25">
      <c r="L463908" s="472"/>
      <c r="M463908" s="472"/>
    </row>
    <row r="463909" spans="12:13" x14ac:dyDescent="0.25">
      <c r="L463909" s="472"/>
      <c r="M463909" s="472"/>
    </row>
    <row r="463981" spans="12:13" x14ac:dyDescent="0.25">
      <c r="L463981" s="472"/>
      <c r="M463981" s="472"/>
    </row>
    <row r="463982" spans="12:13" x14ac:dyDescent="0.25">
      <c r="L463982" s="472"/>
      <c r="M463982" s="472"/>
    </row>
    <row r="463983" spans="12:13" x14ac:dyDescent="0.25">
      <c r="L463983" s="472"/>
      <c r="M463983" s="472"/>
    </row>
    <row r="464055" spans="12:13" x14ac:dyDescent="0.25">
      <c r="L464055" s="472"/>
      <c r="M464055" s="472"/>
    </row>
    <row r="464056" spans="12:13" x14ac:dyDescent="0.25">
      <c r="L464056" s="472"/>
      <c r="M464056" s="472"/>
    </row>
    <row r="464057" spans="12:13" x14ac:dyDescent="0.25">
      <c r="L464057" s="472"/>
      <c r="M464057" s="472"/>
    </row>
    <row r="464129" spans="12:13" x14ac:dyDescent="0.25">
      <c r="L464129" s="472"/>
      <c r="M464129" s="472"/>
    </row>
    <row r="464130" spans="12:13" x14ac:dyDescent="0.25">
      <c r="L464130" s="472"/>
      <c r="M464130" s="472"/>
    </row>
    <row r="464131" spans="12:13" x14ac:dyDescent="0.25">
      <c r="L464131" s="472"/>
      <c r="M464131" s="472"/>
    </row>
    <row r="464203" spans="12:13" x14ac:dyDescent="0.25">
      <c r="L464203" s="472"/>
      <c r="M464203" s="472"/>
    </row>
    <row r="464204" spans="12:13" x14ac:dyDescent="0.25">
      <c r="L464204" s="472"/>
      <c r="M464204" s="472"/>
    </row>
    <row r="464205" spans="12:13" x14ac:dyDescent="0.25">
      <c r="L464205" s="472"/>
      <c r="M464205" s="472"/>
    </row>
    <row r="464277" spans="12:13" x14ac:dyDescent="0.25">
      <c r="L464277" s="472"/>
      <c r="M464277" s="472"/>
    </row>
    <row r="464278" spans="12:13" x14ac:dyDescent="0.25">
      <c r="L464278" s="472"/>
      <c r="M464278" s="472"/>
    </row>
    <row r="464279" spans="12:13" x14ac:dyDescent="0.25">
      <c r="L464279" s="472"/>
      <c r="M464279" s="472"/>
    </row>
    <row r="464351" spans="12:13" x14ac:dyDescent="0.25">
      <c r="L464351" s="472"/>
      <c r="M464351" s="472"/>
    </row>
    <row r="464352" spans="12:13" x14ac:dyDescent="0.25">
      <c r="L464352" s="472"/>
      <c r="M464352" s="472"/>
    </row>
    <row r="464353" spans="12:13" x14ac:dyDescent="0.25">
      <c r="L464353" s="472"/>
      <c r="M464353" s="472"/>
    </row>
    <row r="464425" spans="12:13" x14ac:dyDescent="0.25">
      <c r="L464425" s="472"/>
      <c r="M464425" s="472"/>
    </row>
    <row r="464426" spans="12:13" x14ac:dyDescent="0.25">
      <c r="L464426" s="472"/>
      <c r="M464426" s="472"/>
    </row>
    <row r="464427" spans="12:13" x14ac:dyDescent="0.25">
      <c r="L464427" s="472"/>
      <c r="M464427" s="472"/>
    </row>
    <row r="464499" spans="12:13" x14ac:dyDescent="0.25">
      <c r="L464499" s="472"/>
      <c r="M464499" s="472"/>
    </row>
    <row r="464500" spans="12:13" x14ac:dyDescent="0.25">
      <c r="L464500" s="472"/>
      <c r="M464500" s="472"/>
    </row>
    <row r="464501" spans="12:13" x14ac:dyDescent="0.25">
      <c r="L464501" s="472"/>
      <c r="M464501" s="472"/>
    </row>
    <row r="464573" spans="12:13" x14ac:dyDescent="0.25">
      <c r="L464573" s="472"/>
      <c r="M464573" s="472"/>
    </row>
    <row r="464574" spans="12:13" x14ac:dyDescent="0.25">
      <c r="L464574" s="472"/>
      <c r="M464574" s="472"/>
    </row>
    <row r="464575" spans="12:13" x14ac:dyDescent="0.25">
      <c r="L464575" s="472"/>
      <c r="M464575" s="472"/>
    </row>
    <row r="464647" spans="12:13" x14ac:dyDescent="0.25">
      <c r="L464647" s="472"/>
      <c r="M464647" s="472"/>
    </row>
    <row r="464648" spans="12:13" x14ac:dyDescent="0.25">
      <c r="L464648" s="472"/>
      <c r="M464648" s="472"/>
    </row>
    <row r="464649" spans="12:13" x14ac:dyDescent="0.25">
      <c r="L464649" s="472"/>
      <c r="M464649" s="472"/>
    </row>
    <row r="464721" spans="12:13" x14ac:dyDescent="0.25">
      <c r="L464721" s="472"/>
      <c r="M464721" s="472"/>
    </row>
    <row r="464722" spans="12:13" x14ac:dyDescent="0.25">
      <c r="L464722" s="472"/>
      <c r="M464722" s="472"/>
    </row>
    <row r="464723" spans="12:13" x14ac:dyDescent="0.25">
      <c r="L464723" s="472"/>
      <c r="M464723" s="472"/>
    </row>
    <row r="464795" spans="12:13" x14ac:dyDescent="0.25">
      <c r="L464795" s="472"/>
      <c r="M464795" s="472"/>
    </row>
    <row r="464796" spans="12:13" x14ac:dyDescent="0.25">
      <c r="L464796" s="472"/>
      <c r="M464796" s="472"/>
    </row>
    <row r="464797" spans="12:13" x14ac:dyDescent="0.25">
      <c r="L464797" s="472"/>
      <c r="M464797" s="472"/>
    </row>
    <row r="464869" spans="12:13" x14ac:dyDescent="0.25">
      <c r="L464869" s="472"/>
      <c r="M464869" s="472"/>
    </row>
    <row r="464870" spans="12:13" x14ac:dyDescent="0.25">
      <c r="L464870" s="472"/>
      <c r="M464870" s="472"/>
    </row>
    <row r="464871" spans="12:13" x14ac:dyDescent="0.25">
      <c r="L464871" s="472"/>
      <c r="M464871" s="472"/>
    </row>
    <row r="464943" spans="12:13" x14ac:dyDescent="0.25">
      <c r="L464943" s="472"/>
      <c r="M464943" s="472"/>
    </row>
    <row r="464944" spans="12:13" x14ac:dyDescent="0.25">
      <c r="L464944" s="472"/>
      <c r="M464944" s="472"/>
    </row>
    <row r="464945" spans="12:13" x14ac:dyDescent="0.25">
      <c r="L464945" s="472"/>
      <c r="M464945" s="472"/>
    </row>
    <row r="465017" spans="12:13" x14ac:dyDescent="0.25">
      <c r="L465017" s="472"/>
      <c r="M465017" s="472"/>
    </row>
    <row r="465018" spans="12:13" x14ac:dyDescent="0.25">
      <c r="L465018" s="472"/>
      <c r="M465018" s="472"/>
    </row>
    <row r="465019" spans="12:13" x14ac:dyDescent="0.25">
      <c r="L465019" s="472"/>
      <c r="M465019" s="472"/>
    </row>
    <row r="465091" spans="12:13" x14ac:dyDescent="0.25">
      <c r="L465091" s="472"/>
      <c r="M465091" s="472"/>
    </row>
    <row r="465092" spans="12:13" x14ac:dyDescent="0.25">
      <c r="L465092" s="472"/>
      <c r="M465092" s="472"/>
    </row>
    <row r="465093" spans="12:13" x14ac:dyDescent="0.25">
      <c r="L465093" s="472"/>
      <c r="M465093" s="472"/>
    </row>
    <row r="465165" spans="12:13" x14ac:dyDescent="0.25">
      <c r="L465165" s="472"/>
      <c r="M465165" s="472"/>
    </row>
    <row r="465166" spans="12:13" x14ac:dyDescent="0.25">
      <c r="L465166" s="472"/>
      <c r="M465166" s="472"/>
    </row>
    <row r="465167" spans="12:13" x14ac:dyDescent="0.25">
      <c r="L465167" s="472"/>
      <c r="M465167" s="472"/>
    </row>
    <row r="465239" spans="12:13" x14ac:dyDescent="0.25">
      <c r="L465239" s="472"/>
      <c r="M465239" s="472"/>
    </row>
    <row r="465240" spans="12:13" x14ac:dyDescent="0.25">
      <c r="L465240" s="472"/>
      <c r="M465240" s="472"/>
    </row>
    <row r="465241" spans="12:13" x14ac:dyDescent="0.25">
      <c r="L465241" s="472"/>
      <c r="M465241" s="472"/>
    </row>
    <row r="465313" spans="12:13" x14ac:dyDescent="0.25">
      <c r="L465313" s="472"/>
      <c r="M465313" s="472"/>
    </row>
    <row r="465314" spans="12:13" x14ac:dyDescent="0.25">
      <c r="L465314" s="472"/>
      <c r="M465314" s="472"/>
    </row>
    <row r="465315" spans="12:13" x14ac:dyDescent="0.25">
      <c r="L465315" s="472"/>
      <c r="M465315" s="472"/>
    </row>
    <row r="465387" spans="12:13" x14ac:dyDescent="0.25">
      <c r="L465387" s="472"/>
      <c r="M465387" s="472"/>
    </row>
    <row r="465388" spans="12:13" x14ac:dyDescent="0.25">
      <c r="L465388" s="472"/>
      <c r="M465388" s="472"/>
    </row>
    <row r="465389" spans="12:13" x14ac:dyDescent="0.25">
      <c r="L465389" s="472"/>
      <c r="M465389" s="472"/>
    </row>
    <row r="465461" spans="12:13" x14ac:dyDescent="0.25">
      <c r="L465461" s="472"/>
      <c r="M465461" s="472"/>
    </row>
    <row r="465462" spans="12:13" x14ac:dyDescent="0.25">
      <c r="L465462" s="472"/>
      <c r="M465462" s="472"/>
    </row>
    <row r="465463" spans="12:13" x14ac:dyDescent="0.25">
      <c r="L465463" s="472"/>
      <c r="M465463" s="472"/>
    </row>
    <row r="465535" spans="12:13" x14ac:dyDescent="0.25">
      <c r="L465535" s="472"/>
      <c r="M465535" s="472"/>
    </row>
    <row r="465536" spans="12:13" x14ac:dyDescent="0.25">
      <c r="L465536" s="472"/>
      <c r="M465536" s="472"/>
    </row>
    <row r="465537" spans="12:13" x14ac:dyDescent="0.25">
      <c r="L465537" s="472"/>
      <c r="M465537" s="472"/>
    </row>
    <row r="465609" spans="12:13" x14ac:dyDescent="0.25">
      <c r="L465609" s="472"/>
      <c r="M465609" s="472"/>
    </row>
    <row r="465610" spans="12:13" x14ac:dyDescent="0.25">
      <c r="L465610" s="472"/>
      <c r="M465610" s="472"/>
    </row>
    <row r="465611" spans="12:13" x14ac:dyDescent="0.25">
      <c r="L465611" s="472"/>
      <c r="M465611" s="472"/>
    </row>
    <row r="465683" spans="12:13" x14ac:dyDescent="0.25">
      <c r="L465683" s="472"/>
      <c r="M465683" s="472"/>
    </row>
    <row r="465684" spans="12:13" x14ac:dyDescent="0.25">
      <c r="L465684" s="472"/>
      <c r="M465684" s="472"/>
    </row>
    <row r="465685" spans="12:13" x14ac:dyDescent="0.25">
      <c r="L465685" s="472"/>
      <c r="M465685" s="472"/>
    </row>
    <row r="465757" spans="12:13" x14ac:dyDescent="0.25">
      <c r="L465757" s="472"/>
      <c r="M465757" s="472"/>
    </row>
    <row r="465758" spans="12:13" x14ac:dyDescent="0.25">
      <c r="L465758" s="472"/>
      <c r="M465758" s="472"/>
    </row>
    <row r="465759" spans="12:13" x14ac:dyDescent="0.25">
      <c r="L465759" s="472"/>
      <c r="M465759" s="472"/>
    </row>
    <row r="465831" spans="12:13" x14ac:dyDescent="0.25">
      <c r="L465831" s="472"/>
      <c r="M465831" s="472"/>
    </row>
    <row r="465832" spans="12:13" x14ac:dyDescent="0.25">
      <c r="L465832" s="472"/>
      <c r="M465832" s="472"/>
    </row>
    <row r="465833" spans="12:13" x14ac:dyDescent="0.25">
      <c r="L465833" s="472"/>
      <c r="M465833" s="472"/>
    </row>
    <row r="465905" spans="12:13" x14ac:dyDescent="0.25">
      <c r="L465905" s="472"/>
      <c r="M465905" s="472"/>
    </row>
    <row r="465906" spans="12:13" x14ac:dyDescent="0.25">
      <c r="L465906" s="472"/>
      <c r="M465906" s="472"/>
    </row>
    <row r="465907" spans="12:13" x14ac:dyDescent="0.25">
      <c r="L465907" s="472"/>
      <c r="M465907" s="472"/>
    </row>
    <row r="465979" spans="12:13" x14ac:dyDescent="0.25">
      <c r="L465979" s="472"/>
      <c r="M465979" s="472"/>
    </row>
    <row r="465980" spans="12:13" x14ac:dyDescent="0.25">
      <c r="L465980" s="472"/>
      <c r="M465980" s="472"/>
    </row>
    <row r="465981" spans="12:13" x14ac:dyDescent="0.25">
      <c r="L465981" s="472"/>
      <c r="M465981" s="472"/>
    </row>
    <row r="466053" spans="12:13" x14ac:dyDescent="0.25">
      <c r="L466053" s="472"/>
      <c r="M466053" s="472"/>
    </row>
    <row r="466054" spans="12:13" x14ac:dyDescent="0.25">
      <c r="L466054" s="472"/>
      <c r="M466054" s="472"/>
    </row>
    <row r="466055" spans="12:13" x14ac:dyDescent="0.25">
      <c r="L466055" s="472"/>
      <c r="M466055" s="472"/>
    </row>
    <row r="466127" spans="12:13" x14ac:dyDescent="0.25">
      <c r="L466127" s="472"/>
      <c r="M466127" s="472"/>
    </row>
    <row r="466128" spans="12:13" x14ac:dyDescent="0.25">
      <c r="L466128" s="472"/>
      <c r="M466128" s="472"/>
    </row>
    <row r="466129" spans="12:13" x14ac:dyDescent="0.25">
      <c r="L466129" s="472"/>
      <c r="M466129" s="472"/>
    </row>
    <row r="466201" spans="12:13" x14ac:dyDescent="0.25">
      <c r="L466201" s="472"/>
      <c r="M466201" s="472"/>
    </row>
    <row r="466202" spans="12:13" x14ac:dyDescent="0.25">
      <c r="L466202" s="472"/>
      <c r="M466202" s="472"/>
    </row>
    <row r="466203" spans="12:13" x14ac:dyDescent="0.25">
      <c r="L466203" s="472"/>
      <c r="M466203" s="472"/>
    </row>
    <row r="466275" spans="12:13" x14ac:dyDescent="0.25">
      <c r="L466275" s="472"/>
      <c r="M466275" s="472"/>
    </row>
    <row r="466276" spans="12:13" x14ac:dyDescent="0.25">
      <c r="L466276" s="472"/>
      <c r="M466276" s="472"/>
    </row>
    <row r="466277" spans="12:13" x14ac:dyDescent="0.25">
      <c r="L466277" s="472"/>
      <c r="M466277" s="472"/>
    </row>
    <row r="466349" spans="12:13" x14ac:dyDescent="0.25">
      <c r="L466349" s="472"/>
      <c r="M466349" s="472"/>
    </row>
    <row r="466350" spans="12:13" x14ac:dyDescent="0.25">
      <c r="L466350" s="472"/>
      <c r="M466350" s="472"/>
    </row>
    <row r="466351" spans="12:13" x14ac:dyDescent="0.25">
      <c r="L466351" s="472"/>
      <c r="M466351" s="472"/>
    </row>
    <row r="466423" spans="12:13" x14ac:dyDescent="0.25">
      <c r="L466423" s="472"/>
      <c r="M466423" s="472"/>
    </row>
    <row r="466424" spans="12:13" x14ac:dyDescent="0.25">
      <c r="L466424" s="472"/>
      <c r="M466424" s="472"/>
    </row>
    <row r="466425" spans="12:13" x14ac:dyDescent="0.25">
      <c r="L466425" s="472"/>
      <c r="M466425" s="472"/>
    </row>
    <row r="466497" spans="12:13" x14ac:dyDescent="0.25">
      <c r="L466497" s="472"/>
      <c r="M466497" s="472"/>
    </row>
    <row r="466498" spans="12:13" x14ac:dyDescent="0.25">
      <c r="L466498" s="472"/>
      <c r="M466498" s="472"/>
    </row>
    <row r="466499" spans="12:13" x14ac:dyDescent="0.25">
      <c r="L466499" s="472"/>
      <c r="M466499" s="472"/>
    </row>
    <row r="466571" spans="12:13" x14ac:dyDescent="0.25">
      <c r="L466571" s="472"/>
      <c r="M466571" s="472"/>
    </row>
    <row r="466572" spans="12:13" x14ac:dyDescent="0.25">
      <c r="L466572" s="472"/>
      <c r="M466572" s="472"/>
    </row>
    <row r="466573" spans="12:13" x14ac:dyDescent="0.25">
      <c r="L466573" s="472"/>
      <c r="M466573" s="472"/>
    </row>
    <row r="466645" spans="12:13" x14ac:dyDescent="0.25">
      <c r="L466645" s="472"/>
      <c r="M466645" s="472"/>
    </row>
    <row r="466646" spans="12:13" x14ac:dyDescent="0.25">
      <c r="L466646" s="472"/>
      <c r="M466646" s="472"/>
    </row>
    <row r="466647" spans="12:13" x14ac:dyDescent="0.25">
      <c r="L466647" s="472"/>
      <c r="M466647" s="472"/>
    </row>
    <row r="466719" spans="12:13" x14ac:dyDescent="0.25">
      <c r="L466719" s="472"/>
      <c r="M466719" s="472"/>
    </row>
    <row r="466720" spans="12:13" x14ac:dyDescent="0.25">
      <c r="L466720" s="472"/>
      <c r="M466720" s="472"/>
    </row>
    <row r="466721" spans="12:13" x14ac:dyDescent="0.25">
      <c r="L466721" s="472"/>
      <c r="M466721" s="472"/>
    </row>
    <row r="466793" spans="12:13" x14ac:dyDescent="0.25">
      <c r="L466793" s="472"/>
      <c r="M466793" s="472"/>
    </row>
    <row r="466794" spans="12:13" x14ac:dyDescent="0.25">
      <c r="L466794" s="472"/>
      <c r="M466794" s="472"/>
    </row>
    <row r="466795" spans="12:13" x14ac:dyDescent="0.25">
      <c r="L466795" s="472"/>
      <c r="M466795" s="472"/>
    </row>
    <row r="466867" spans="12:13" x14ac:dyDescent="0.25">
      <c r="L466867" s="472"/>
      <c r="M466867" s="472"/>
    </row>
    <row r="466868" spans="12:13" x14ac:dyDescent="0.25">
      <c r="L466868" s="472"/>
      <c r="M466868" s="472"/>
    </row>
    <row r="466869" spans="12:13" x14ac:dyDescent="0.25">
      <c r="L466869" s="472"/>
      <c r="M466869" s="472"/>
    </row>
    <row r="466941" spans="12:13" x14ac:dyDescent="0.25">
      <c r="L466941" s="472"/>
      <c r="M466941" s="472"/>
    </row>
    <row r="466942" spans="12:13" x14ac:dyDescent="0.25">
      <c r="L466942" s="472"/>
      <c r="M466942" s="472"/>
    </row>
    <row r="466943" spans="12:13" x14ac:dyDescent="0.25">
      <c r="L466943" s="472"/>
      <c r="M466943" s="472"/>
    </row>
    <row r="467015" spans="12:13" x14ac:dyDescent="0.25">
      <c r="L467015" s="472"/>
      <c r="M467015" s="472"/>
    </row>
    <row r="467016" spans="12:13" x14ac:dyDescent="0.25">
      <c r="L467016" s="472"/>
      <c r="M467016" s="472"/>
    </row>
    <row r="467017" spans="12:13" x14ac:dyDescent="0.25">
      <c r="L467017" s="472"/>
      <c r="M467017" s="472"/>
    </row>
    <row r="467089" spans="12:13" x14ac:dyDescent="0.25">
      <c r="L467089" s="472"/>
      <c r="M467089" s="472"/>
    </row>
    <row r="467090" spans="12:13" x14ac:dyDescent="0.25">
      <c r="L467090" s="472"/>
      <c r="M467090" s="472"/>
    </row>
    <row r="467091" spans="12:13" x14ac:dyDescent="0.25">
      <c r="L467091" s="472"/>
      <c r="M467091" s="472"/>
    </row>
    <row r="467163" spans="12:13" x14ac:dyDescent="0.25">
      <c r="L467163" s="472"/>
      <c r="M467163" s="472"/>
    </row>
    <row r="467164" spans="12:13" x14ac:dyDescent="0.25">
      <c r="L467164" s="472"/>
      <c r="M467164" s="472"/>
    </row>
    <row r="467165" spans="12:13" x14ac:dyDescent="0.25">
      <c r="L467165" s="472"/>
      <c r="M467165" s="472"/>
    </row>
    <row r="467237" spans="12:13" x14ac:dyDescent="0.25">
      <c r="L467237" s="472"/>
      <c r="M467237" s="472"/>
    </row>
    <row r="467238" spans="12:13" x14ac:dyDescent="0.25">
      <c r="L467238" s="472"/>
      <c r="M467238" s="472"/>
    </row>
    <row r="467239" spans="12:13" x14ac:dyDescent="0.25">
      <c r="L467239" s="472"/>
      <c r="M467239" s="472"/>
    </row>
    <row r="467311" spans="12:13" x14ac:dyDescent="0.25">
      <c r="L467311" s="472"/>
      <c r="M467311" s="472"/>
    </row>
    <row r="467312" spans="12:13" x14ac:dyDescent="0.25">
      <c r="L467312" s="472"/>
      <c r="M467312" s="472"/>
    </row>
    <row r="467313" spans="12:13" x14ac:dyDescent="0.25">
      <c r="L467313" s="472"/>
      <c r="M467313" s="472"/>
    </row>
    <row r="467385" spans="12:13" x14ac:dyDescent="0.25">
      <c r="L467385" s="472"/>
      <c r="M467385" s="472"/>
    </row>
    <row r="467386" spans="12:13" x14ac:dyDescent="0.25">
      <c r="L467386" s="472"/>
      <c r="M467386" s="472"/>
    </row>
    <row r="467387" spans="12:13" x14ac:dyDescent="0.25">
      <c r="L467387" s="472"/>
      <c r="M467387" s="472"/>
    </row>
    <row r="467459" spans="12:13" x14ac:dyDescent="0.25">
      <c r="L467459" s="472"/>
      <c r="M467459" s="472"/>
    </row>
    <row r="467460" spans="12:13" x14ac:dyDescent="0.25">
      <c r="L467460" s="472"/>
      <c r="M467460" s="472"/>
    </row>
    <row r="467461" spans="12:13" x14ac:dyDescent="0.25">
      <c r="L467461" s="472"/>
      <c r="M467461" s="472"/>
    </row>
    <row r="467533" spans="12:13" x14ac:dyDescent="0.25">
      <c r="L467533" s="472"/>
      <c r="M467533" s="472"/>
    </row>
    <row r="467534" spans="12:13" x14ac:dyDescent="0.25">
      <c r="L467534" s="472"/>
      <c r="M467534" s="472"/>
    </row>
    <row r="467535" spans="12:13" x14ac:dyDescent="0.25">
      <c r="L467535" s="472"/>
      <c r="M467535" s="472"/>
    </row>
    <row r="467607" spans="12:13" x14ac:dyDescent="0.25">
      <c r="L467607" s="472"/>
      <c r="M467607" s="472"/>
    </row>
    <row r="467608" spans="12:13" x14ac:dyDescent="0.25">
      <c r="L467608" s="472"/>
      <c r="M467608" s="472"/>
    </row>
    <row r="467609" spans="12:13" x14ac:dyDescent="0.25">
      <c r="L467609" s="472"/>
      <c r="M467609" s="472"/>
    </row>
    <row r="467681" spans="12:13" x14ac:dyDescent="0.25">
      <c r="L467681" s="472"/>
      <c r="M467681" s="472"/>
    </row>
    <row r="467682" spans="12:13" x14ac:dyDescent="0.25">
      <c r="L467682" s="472"/>
      <c r="M467682" s="472"/>
    </row>
    <row r="467683" spans="12:13" x14ac:dyDescent="0.25">
      <c r="L467683" s="472"/>
      <c r="M467683" s="472"/>
    </row>
    <row r="467755" spans="12:13" x14ac:dyDescent="0.25">
      <c r="L467755" s="472"/>
      <c r="M467755" s="472"/>
    </row>
    <row r="467756" spans="12:13" x14ac:dyDescent="0.25">
      <c r="L467756" s="472"/>
      <c r="M467756" s="472"/>
    </row>
    <row r="467757" spans="12:13" x14ac:dyDescent="0.25">
      <c r="L467757" s="472"/>
      <c r="M467757" s="472"/>
    </row>
    <row r="467829" spans="12:13" x14ac:dyDescent="0.25">
      <c r="L467829" s="472"/>
      <c r="M467829" s="472"/>
    </row>
    <row r="467830" spans="12:13" x14ac:dyDescent="0.25">
      <c r="L467830" s="472"/>
      <c r="M467830" s="472"/>
    </row>
    <row r="467831" spans="12:13" x14ac:dyDescent="0.25">
      <c r="L467831" s="472"/>
      <c r="M467831" s="472"/>
    </row>
    <row r="467903" spans="12:13" x14ac:dyDescent="0.25">
      <c r="L467903" s="472"/>
      <c r="M467903" s="472"/>
    </row>
    <row r="467904" spans="12:13" x14ac:dyDescent="0.25">
      <c r="L467904" s="472"/>
      <c r="M467904" s="472"/>
    </row>
    <row r="467905" spans="12:13" x14ac:dyDescent="0.25">
      <c r="L467905" s="472"/>
      <c r="M467905" s="472"/>
    </row>
    <row r="467977" spans="12:13" x14ac:dyDescent="0.25">
      <c r="L467977" s="472"/>
      <c r="M467977" s="472"/>
    </row>
    <row r="467978" spans="12:13" x14ac:dyDescent="0.25">
      <c r="L467978" s="472"/>
      <c r="M467978" s="472"/>
    </row>
    <row r="467979" spans="12:13" x14ac:dyDescent="0.25">
      <c r="L467979" s="472"/>
      <c r="M467979" s="472"/>
    </row>
    <row r="468051" spans="12:13" x14ac:dyDescent="0.25">
      <c r="L468051" s="472"/>
      <c r="M468051" s="472"/>
    </row>
    <row r="468052" spans="12:13" x14ac:dyDescent="0.25">
      <c r="L468052" s="472"/>
      <c r="M468052" s="472"/>
    </row>
    <row r="468053" spans="12:13" x14ac:dyDescent="0.25">
      <c r="L468053" s="472"/>
      <c r="M468053" s="472"/>
    </row>
    <row r="468125" spans="12:13" x14ac:dyDescent="0.25">
      <c r="L468125" s="472"/>
      <c r="M468125" s="472"/>
    </row>
    <row r="468126" spans="12:13" x14ac:dyDescent="0.25">
      <c r="L468126" s="472"/>
      <c r="M468126" s="472"/>
    </row>
    <row r="468127" spans="12:13" x14ac:dyDescent="0.25">
      <c r="L468127" s="472"/>
      <c r="M468127" s="472"/>
    </row>
    <row r="468199" spans="12:13" x14ac:dyDescent="0.25">
      <c r="L468199" s="472"/>
      <c r="M468199" s="472"/>
    </row>
    <row r="468200" spans="12:13" x14ac:dyDescent="0.25">
      <c r="L468200" s="472"/>
      <c r="M468200" s="472"/>
    </row>
    <row r="468201" spans="12:13" x14ac:dyDescent="0.25">
      <c r="L468201" s="472"/>
      <c r="M468201" s="472"/>
    </row>
    <row r="468273" spans="12:13" x14ac:dyDescent="0.25">
      <c r="L468273" s="472"/>
      <c r="M468273" s="472"/>
    </row>
    <row r="468274" spans="12:13" x14ac:dyDescent="0.25">
      <c r="L468274" s="472"/>
      <c r="M468274" s="472"/>
    </row>
    <row r="468275" spans="12:13" x14ac:dyDescent="0.25">
      <c r="L468275" s="472"/>
      <c r="M468275" s="472"/>
    </row>
    <row r="468347" spans="12:13" x14ac:dyDescent="0.25">
      <c r="L468347" s="472"/>
      <c r="M468347" s="472"/>
    </row>
    <row r="468348" spans="12:13" x14ac:dyDescent="0.25">
      <c r="L468348" s="472"/>
      <c r="M468348" s="472"/>
    </row>
    <row r="468349" spans="12:13" x14ac:dyDescent="0.25">
      <c r="L468349" s="472"/>
      <c r="M468349" s="472"/>
    </row>
    <row r="468421" spans="12:13" x14ac:dyDescent="0.25">
      <c r="L468421" s="472"/>
      <c r="M468421" s="472"/>
    </row>
    <row r="468422" spans="12:13" x14ac:dyDescent="0.25">
      <c r="L468422" s="472"/>
      <c r="M468422" s="472"/>
    </row>
    <row r="468423" spans="12:13" x14ac:dyDescent="0.25">
      <c r="L468423" s="472"/>
      <c r="M468423" s="472"/>
    </row>
    <row r="468495" spans="12:13" x14ac:dyDescent="0.25">
      <c r="L468495" s="472"/>
      <c r="M468495" s="472"/>
    </row>
    <row r="468496" spans="12:13" x14ac:dyDescent="0.25">
      <c r="L468496" s="472"/>
      <c r="M468496" s="472"/>
    </row>
    <row r="468497" spans="12:13" x14ac:dyDescent="0.25">
      <c r="L468497" s="472"/>
      <c r="M468497" s="472"/>
    </row>
    <row r="468569" spans="12:13" x14ac:dyDescent="0.25">
      <c r="L468569" s="472"/>
      <c r="M468569" s="472"/>
    </row>
    <row r="468570" spans="12:13" x14ac:dyDescent="0.25">
      <c r="L468570" s="472"/>
      <c r="M468570" s="472"/>
    </row>
    <row r="468571" spans="12:13" x14ac:dyDescent="0.25">
      <c r="L468571" s="472"/>
      <c r="M468571" s="472"/>
    </row>
    <row r="468643" spans="12:13" x14ac:dyDescent="0.25">
      <c r="L468643" s="472"/>
      <c r="M468643" s="472"/>
    </row>
    <row r="468644" spans="12:13" x14ac:dyDescent="0.25">
      <c r="L468644" s="472"/>
      <c r="M468644" s="472"/>
    </row>
    <row r="468645" spans="12:13" x14ac:dyDescent="0.25">
      <c r="L468645" s="472"/>
      <c r="M468645" s="472"/>
    </row>
    <row r="468717" spans="12:13" x14ac:dyDescent="0.25">
      <c r="L468717" s="472"/>
      <c r="M468717" s="472"/>
    </row>
    <row r="468718" spans="12:13" x14ac:dyDescent="0.25">
      <c r="L468718" s="472"/>
      <c r="M468718" s="472"/>
    </row>
    <row r="468719" spans="12:13" x14ac:dyDescent="0.25">
      <c r="L468719" s="472"/>
      <c r="M468719" s="472"/>
    </row>
    <row r="468791" spans="12:13" x14ac:dyDescent="0.25">
      <c r="L468791" s="472"/>
      <c r="M468791" s="472"/>
    </row>
    <row r="468792" spans="12:13" x14ac:dyDescent="0.25">
      <c r="L468792" s="472"/>
      <c r="M468792" s="472"/>
    </row>
    <row r="468793" spans="12:13" x14ac:dyDescent="0.25">
      <c r="L468793" s="472"/>
      <c r="M468793" s="472"/>
    </row>
    <row r="468865" spans="12:13" x14ac:dyDescent="0.25">
      <c r="L468865" s="472"/>
      <c r="M468865" s="472"/>
    </row>
    <row r="468866" spans="12:13" x14ac:dyDescent="0.25">
      <c r="L468866" s="472"/>
      <c r="M468866" s="472"/>
    </row>
    <row r="468867" spans="12:13" x14ac:dyDescent="0.25">
      <c r="L468867" s="472"/>
      <c r="M468867" s="472"/>
    </row>
    <row r="468939" spans="12:13" x14ac:dyDescent="0.25">
      <c r="L468939" s="472"/>
      <c r="M468939" s="472"/>
    </row>
    <row r="468940" spans="12:13" x14ac:dyDescent="0.25">
      <c r="L468940" s="472"/>
      <c r="M468940" s="472"/>
    </row>
    <row r="468941" spans="12:13" x14ac:dyDescent="0.25">
      <c r="L468941" s="472"/>
      <c r="M468941" s="472"/>
    </row>
    <row r="469013" spans="12:13" x14ac:dyDescent="0.25">
      <c r="L469013" s="472"/>
      <c r="M469013" s="472"/>
    </row>
    <row r="469014" spans="12:13" x14ac:dyDescent="0.25">
      <c r="L469014" s="472"/>
      <c r="M469014" s="472"/>
    </row>
    <row r="469015" spans="12:13" x14ac:dyDescent="0.25">
      <c r="L469015" s="472"/>
      <c r="M469015" s="472"/>
    </row>
    <row r="469087" spans="12:13" x14ac:dyDescent="0.25">
      <c r="L469087" s="472"/>
      <c r="M469087" s="472"/>
    </row>
    <row r="469088" spans="12:13" x14ac:dyDescent="0.25">
      <c r="L469088" s="472"/>
      <c r="M469088" s="472"/>
    </row>
    <row r="469089" spans="12:13" x14ac:dyDescent="0.25">
      <c r="L469089" s="472"/>
      <c r="M469089" s="472"/>
    </row>
    <row r="469161" spans="12:13" x14ac:dyDescent="0.25">
      <c r="L469161" s="472"/>
      <c r="M469161" s="472"/>
    </row>
    <row r="469162" spans="12:13" x14ac:dyDescent="0.25">
      <c r="L469162" s="472"/>
      <c r="M469162" s="472"/>
    </row>
    <row r="469163" spans="12:13" x14ac:dyDescent="0.25">
      <c r="L469163" s="472"/>
      <c r="M469163" s="472"/>
    </row>
    <row r="469235" spans="12:13" x14ac:dyDescent="0.25">
      <c r="L469235" s="472"/>
      <c r="M469235" s="472"/>
    </row>
    <row r="469236" spans="12:13" x14ac:dyDescent="0.25">
      <c r="L469236" s="472"/>
      <c r="M469236" s="472"/>
    </row>
    <row r="469237" spans="12:13" x14ac:dyDescent="0.25">
      <c r="L469237" s="472"/>
      <c r="M469237" s="472"/>
    </row>
    <row r="469309" spans="12:13" x14ac:dyDescent="0.25">
      <c r="L469309" s="472"/>
      <c r="M469309" s="472"/>
    </row>
    <row r="469310" spans="12:13" x14ac:dyDescent="0.25">
      <c r="L469310" s="472"/>
      <c r="M469310" s="472"/>
    </row>
    <row r="469311" spans="12:13" x14ac:dyDescent="0.25">
      <c r="L469311" s="472"/>
      <c r="M469311" s="472"/>
    </row>
    <row r="469383" spans="12:13" x14ac:dyDescent="0.25">
      <c r="L469383" s="472"/>
      <c r="M469383" s="472"/>
    </row>
    <row r="469384" spans="12:13" x14ac:dyDescent="0.25">
      <c r="L469384" s="472"/>
      <c r="M469384" s="472"/>
    </row>
    <row r="469385" spans="12:13" x14ac:dyDescent="0.25">
      <c r="L469385" s="472"/>
      <c r="M469385" s="472"/>
    </row>
    <row r="469457" spans="12:13" x14ac:dyDescent="0.25">
      <c r="L469457" s="472"/>
      <c r="M469457" s="472"/>
    </row>
    <row r="469458" spans="12:13" x14ac:dyDescent="0.25">
      <c r="L469458" s="472"/>
      <c r="M469458" s="472"/>
    </row>
    <row r="469459" spans="12:13" x14ac:dyDescent="0.25">
      <c r="L469459" s="472"/>
      <c r="M469459" s="472"/>
    </row>
    <row r="469531" spans="12:13" x14ac:dyDescent="0.25">
      <c r="L469531" s="472"/>
      <c r="M469531" s="472"/>
    </row>
    <row r="469532" spans="12:13" x14ac:dyDescent="0.25">
      <c r="L469532" s="472"/>
      <c r="M469532" s="472"/>
    </row>
    <row r="469533" spans="12:13" x14ac:dyDescent="0.25">
      <c r="L469533" s="472"/>
      <c r="M469533" s="472"/>
    </row>
    <row r="469605" spans="12:13" x14ac:dyDescent="0.25">
      <c r="L469605" s="472"/>
      <c r="M469605" s="472"/>
    </row>
    <row r="469606" spans="12:13" x14ac:dyDescent="0.25">
      <c r="L469606" s="472"/>
      <c r="M469606" s="472"/>
    </row>
    <row r="469607" spans="12:13" x14ac:dyDescent="0.25">
      <c r="L469607" s="472"/>
      <c r="M469607" s="472"/>
    </row>
    <row r="469679" spans="12:13" x14ac:dyDescent="0.25">
      <c r="L469679" s="472"/>
      <c r="M469679" s="472"/>
    </row>
    <row r="469680" spans="12:13" x14ac:dyDescent="0.25">
      <c r="L469680" s="472"/>
      <c r="M469680" s="472"/>
    </row>
    <row r="469681" spans="12:13" x14ac:dyDescent="0.25">
      <c r="L469681" s="472"/>
      <c r="M469681" s="472"/>
    </row>
    <row r="469753" spans="12:13" x14ac:dyDescent="0.25">
      <c r="L469753" s="472"/>
      <c r="M469753" s="472"/>
    </row>
    <row r="469754" spans="12:13" x14ac:dyDescent="0.25">
      <c r="L469754" s="472"/>
      <c r="M469754" s="472"/>
    </row>
    <row r="469755" spans="12:13" x14ac:dyDescent="0.25">
      <c r="L469755" s="472"/>
      <c r="M469755" s="472"/>
    </row>
    <row r="469827" spans="12:13" x14ac:dyDescent="0.25">
      <c r="L469827" s="472"/>
      <c r="M469827" s="472"/>
    </row>
    <row r="469828" spans="12:13" x14ac:dyDescent="0.25">
      <c r="L469828" s="472"/>
      <c r="M469828" s="472"/>
    </row>
    <row r="469829" spans="12:13" x14ac:dyDescent="0.25">
      <c r="L469829" s="472"/>
      <c r="M469829" s="472"/>
    </row>
    <row r="469901" spans="12:13" x14ac:dyDescent="0.25">
      <c r="L469901" s="472"/>
      <c r="M469901" s="472"/>
    </row>
    <row r="469902" spans="12:13" x14ac:dyDescent="0.25">
      <c r="L469902" s="472"/>
      <c r="M469902" s="472"/>
    </row>
    <row r="469903" spans="12:13" x14ac:dyDescent="0.25">
      <c r="L469903" s="472"/>
      <c r="M469903" s="472"/>
    </row>
    <row r="469975" spans="12:13" x14ac:dyDescent="0.25">
      <c r="L469975" s="472"/>
      <c r="M469975" s="472"/>
    </row>
    <row r="469976" spans="12:13" x14ac:dyDescent="0.25">
      <c r="L469976" s="472"/>
      <c r="M469976" s="472"/>
    </row>
    <row r="469977" spans="12:13" x14ac:dyDescent="0.25">
      <c r="L469977" s="472"/>
      <c r="M469977" s="472"/>
    </row>
    <row r="470049" spans="12:13" x14ac:dyDescent="0.25">
      <c r="L470049" s="472"/>
      <c r="M470049" s="472"/>
    </row>
    <row r="470050" spans="12:13" x14ac:dyDescent="0.25">
      <c r="L470050" s="472"/>
      <c r="M470050" s="472"/>
    </row>
    <row r="470051" spans="12:13" x14ac:dyDescent="0.25">
      <c r="L470051" s="472"/>
      <c r="M470051" s="472"/>
    </row>
    <row r="470123" spans="12:13" x14ac:dyDescent="0.25">
      <c r="L470123" s="472"/>
      <c r="M470123" s="472"/>
    </row>
    <row r="470124" spans="12:13" x14ac:dyDescent="0.25">
      <c r="L470124" s="472"/>
      <c r="M470124" s="472"/>
    </row>
    <row r="470125" spans="12:13" x14ac:dyDescent="0.25">
      <c r="L470125" s="472"/>
      <c r="M470125" s="472"/>
    </row>
    <row r="470197" spans="12:13" x14ac:dyDescent="0.25">
      <c r="L470197" s="472"/>
      <c r="M470197" s="472"/>
    </row>
    <row r="470198" spans="12:13" x14ac:dyDescent="0.25">
      <c r="L470198" s="472"/>
      <c r="M470198" s="472"/>
    </row>
    <row r="470199" spans="12:13" x14ac:dyDescent="0.25">
      <c r="L470199" s="472"/>
      <c r="M470199" s="472"/>
    </row>
    <row r="470271" spans="12:13" x14ac:dyDescent="0.25">
      <c r="L470271" s="472"/>
      <c r="M470271" s="472"/>
    </row>
    <row r="470272" spans="12:13" x14ac:dyDescent="0.25">
      <c r="L470272" s="472"/>
      <c r="M470272" s="472"/>
    </row>
    <row r="470273" spans="12:13" x14ac:dyDescent="0.25">
      <c r="L470273" s="472"/>
      <c r="M470273" s="472"/>
    </row>
    <row r="470345" spans="12:13" x14ac:dyDescent="0.25">
      <c r="L470345" s="472"/>
      <c r="M470345" s="472"/>
    </row>
    <row r="470346" spans="12:13" x14ac:dyDescent="0.25">
      <c r="L470346" s="472"/>
      <c r="M470346" s="472"/>
    </row>
    <row r="470347" spans="12:13" x14ac:dyDescent="0.25">
      <c r="L470347" s="472"/>
      <c r="M470347" s="472"/>
    </row>
    <row r="470419" spans="12:13" x14ac:dyDescent="0.25">
      <c r="L470419" s="472"/>
      <c r="M470419" s="472"/>
    </row>
    <row r="470420" spans="12:13" x14ac:dyDescent="0.25">
      <c r="L470420" s="472"/>
      <c r="M470420" s="472"/>
    </row>
    <row r="470421" spans="12:13" x14ac:dyDescent="0.25">
      <c r="L470421" s="472"/>
      <c r="M470421" s="472"/>
    </row>
    <row r="470493" spans="12:13" x14ac:dyDescent="0.25">
      <c r="L470493" s="472"/>
      <c r="M470493" s="472"/>
    </row>
    <row r="470494" spans="12:13" x14ac:dyDescent="0.25">
      <c r="L470494" s="472"/>
      <c r="M470494" s="472"/>
    </row>
    <row r="470495" spans="12:13" x14ac:dyDescent="0.25">
      <c r="L470495" s="472"/>
      <c r="M470495" s="472"/>
    </row>
    <row r="470567" spans="12:13" x14ac:dyDescent="0.25">
      <c r="L470567" s="472"/>
      <c r="M470567" s="472"/>
    </row>
    <row r="470568" spans="12:13" x14ac:dyDescent="0.25">
      <c r="L470568" s="472"/>
      <c r="M470568" s="472"/>
    </row>
    <row r="470569" spans="12:13" x14ac:dyDescent="0.25">
      <c r="L470569" s="472"/>
      <c r="M470569" s="472"/>
    </row>
    <row r="470641" spans="12:13" x14ac:dyDescent="0.25">
      <c r="L470641" s="472"/>
      <c r="M470641" s="472"/>
    </row>
    <row r="470642" spans="12:13" x14ac:dyDescent="0.25">
      <c r="L470642" s="472"/>
      <c r="M470642" s="472"/>
    </row>
    <row r="470643" spans="12:13" x14ac:dyDescent="0.25">
      <c r="L470643" s="472"/>
      <c r="M470643" s="472"/>
    </row>
    <row r="470715" spans="12:13" x14ac:dyDescent="0.25">
      <c r="L470715" s="472"/>
      <c r="M470715" s="472"/>
    </row>
    <row r="470716" spans="12:13" x14ac:dyDescent="0.25">
      <c r="L470716" s="472"/>
      <c r="M470716" s="472"/>
    </row>
    <row r="470717" spans="12:13" x14ac:dyDescent="0.25">
      <c r="L470717" s="472"/>
      <c r="M470717" s="472"/>
    </row>
    <row r="470789" spans="12:13" x14ac:dyDescent="0.25">
      <c r="L470789" s="472"/>
      <c r="M470789" s="472"/>
    </row>
    <row r="470790" spans="12:13" x14ac:dyDescent="0.25">
      <c r="L470790" s="472"/>
      <c r="M470790" s="472"/>
    </row>
    <row r="470791" spans="12:13" x14ac:dyDescent="0.25">
      <c r="L470791" s="472"/>
      <c r="M470791" s="472"/>
    </row>
    <row r="470863" spans="12:13" x14ac:dyDescent="0.25">
      <c r="L470863" s="472"/>
      <c r="M470863" s="472"/>
    </row>
    <row r="470864" spans="12:13" x14ac:dyDescent="0.25">
      <c r="L470864" s="472"/>
      <c r="M470864" s="472"/>
    </row>
    <row r="470865" spans="12:13" x14ac:dyDescent="0.25">
      <c r="L470865" s="472"/>
      <c r="M470865" s="472"/>
    </row>
    <row r="470937" spans="12:13" x14ac:dyDescent="0.25">
      <c r="L470937" s="472"/>
      <c r="M470937" s="472"/>
    </row>
    <row r="470938" spans="12:13" x14ac:dyDescent="0.25">
      <c r="L470938" s="472"/>
      <c r="M470938" s="472"/>
    </row>
    <row r="470939" spans="12:13" x14ac:dyDescent="0.25">
      <c r="L470939" s="472"/>
      <c r="M470939" s="472"/>
    </row>
    <row r="471011" spans="12:13" x14ac:dyDescent="0.25">
      <c r="L471011" s="472"/>
      <c r="M471011" s="472"/>
    </row>
    <row r="471012" spans="12:13" x14ac:dyDescent="0.25">
      <c r="L471012" s="472"/>
      <c r="M471012" s="472"/>
    </row>
    <row r="471013" spans="12:13" x14ac:dyDescent="0.25">
      <c r="L471013" s="472"/>
      <c r="M471013" s="472"/>
    </row>
    <row r="471085" spans="12:13" x14ac:dyDescent="0.25">
      <c r="L471085" s="472"/>
      <c r="M471085" s="472"/>
    </row>
    <row r="471086" spans="12:13" x14ac:dyDescent="0.25">
      <c r="L471086" s="472"/>
      <c r="M471086" s="472"/>
    </row>
    <row r="471087" spans="12:13" x14ac:dyDescent="0.25">
      <c r="L471087" s="472"/>
      <c r="M471087" s="472"/>
    </row>
    <row r="471159" spans="12:13" x14ac:dyDescent="0.25">
      <c r="L471159" s="472"/>
      <c r="M471159" s="472"/>
    </row>
    <row r="471160" spans="12:13" x14ac:dyDescent="0.25">
      <c r="L471160" s="472"/>
      <c r="M471160" s="472"/>
    </row>
    <row r="471161" spans="12:13" x14ac:dyDescent="0.25">
      <c r="L471161" s="472"/>
      <c r="M471161" s="472"/>
    </row>
    <row r="471233" spans="12:13" x14ac:dyDescent="0.25">
      <c r="L471233" s="472"/>
      <c r="M471233" s="472"/>
    </row>
    <row r="471234" spans="12:13" x14ac:dyDescent="0.25">
      <c r="L471234" s="472"/>
      <c r="M471234" s="472"/>
    </row>
    <row r="471235" spans="12:13" x14ac:dyDescent="0.25">
      <c r="L471235" s="472"/>
      <c r="M471235" s="472"/>
    </row>
    <row r="471307" spans="12:13" x14ac:dyDescent="0.25">
      <c r="L471307" s="472"/>
      <c r="M471307" s="472"/>
    </row>
    <row r="471308" spans="12:13" x14ac:dyDescent="0.25">
      <c r="L471308" s="472"/>
      <c r="M471308" s="472"/>
    </row>
    <row r="471309" spans="12:13" x14ac:dyDescent="0.25">
      <c r="L471309" s="472"/>
      <c r="M471309" s="472"/>
    </row>
    <row r="471381" spans="12:13" x14ac:dyDescent="0.25">
      <c r="L471381" s="472"/>
      <c r="M471381" s="472"/>
    </row>
    <row r="471382" spans="12:13" x14ac:dyDescent="0.25">
      <c r="L471382" s="472"/>
      <c r="M471382" s="472"/>
    </row>
    <row r="471383" spans="12:13" x14ac:dyDescent="0.25">
      <c r="L471383" s="472"/>
      <c r="M471383" s="472"/>
    </row>
    <row r="471455" spans="12:13" x14ac:dyDescent="0.25">
      <c r="L471455" s="472"/>
      <c r="M471455" s="472"/>
    </row>
    <row r="471456" spans="12:13" x14ac:dyDescent="0.25">
      <c r="L471456" s="472"/>
      <c r="M471456" s="472"/>
    </row>
    <row r="471457" spans="12:13" x14ac:dyDescent="0.25">
      <c r="L471457" s="472"/>
      <c r="M471457" s="472"/>
    </row>
    <row r="471529" spans="12:13" x14ac:dyDescent="0.25">
      <c r="L471529" s="472"/>
      <c r="M471529" s="472"/>
    </row>
    <row r="471530" spans="12:13" x14ac:dyDescent="0.25">
      <c r="L471530" s="472"/>
      <c r="M471530" s="472"/>
    </row>
    <row r="471531" spans="12:13" x14ac:dyDescent="0.25">
      <c r="L471531" s="472"/>
      <c r="M471531" s="472"/>
    </row>
    <row r="471603" spans="12:13" x14ac:dyDescent="0.25">
      <c r="L471603" s="472"/>
      <c r="M471603" s="472"/>
    </row>
    <row r="471604" spans="12:13" x14ac:dyDescent="0.25">
      <c r="L471604" s="472"/>
      <c r="M471604" s="472"/>
    </row>
    <row r="471605" spans="12:13" x14ac:dyDescent="0.25">
      <c r="L471605" s="472"/>
      <c r="M471605" s="472"/>
    </row>
    <row r="471677" spans="12:13" x14ac:dyDescent="0.25">
      <c r="L471677" s="472"/>
      <c r="M471677" s="472"/>
    </row>
    <row r="471678" spans="12:13" x14ac:dyDescent="0.25">
      <c r="L471678" s="472"/>
      <c r="M471678" s="472"/>
    </row>
    <row r="471679" spans="12:13" x14ac:dyDescent="0.25">
      <c r="L471679" s="472"/>
      <c r="M471679" s="472"/>
    </row>
    <row r="471751" spans="12:13" x14ac:dyDescent="0.25">
      <c r="L471751" s="472"/>
      <c r="M471751" s="472"/>
    </row>
    <row r="471752" spans="12:13" x14ac:dyDescent="0.25">
      <c r="L471752" s="472"/>
      <c r="M471752" s="472"/>
    </row>
    <row r="471753" spans="12:13" x14ac:dyDescent="0.25">
      <c r="L471753" s="472"/>
      <c r="M471753" s="472"/>
    </row>
    <row r="471825" spans="12:13" x14ac:dyDescent="0.25">
      <c r="L471825" s="472"/>
      <c r="M471825" s="472"/>
    </row>
    <row r="471826" spans="12:13" x14ac:dyDescent="0.25">
      <c r="L471826" s="472"/>
      <c r="M471826" s="472"/>
    </row>
    <row r="471827" spans="12:13" x14ac:dyDescent="0.25">
      <c r="L471827" s="472"/>
      <c r="M471827" s="472"/>
    </row>
    <row r="471899" spans="12:13" x14ac:dyDescent="0.25">
      <c r="L471899" s="472"/>
      <c r="M471899" s="472"/>
    </row>
    <row r="471900" spans="12:13" x14ac:dyDescent="0.25">
      <c r="L471900" s="472"/>
      <c r="M471900" s="472"/>
    </row>
    <row r="471901" spans="12:13" x14ac:dyDescent="0.25">
      <c r="L471901" s="472"/>
      <c r="M471901" s="472"/>
    </row>
    <row r="471973" spans="12:13" x14ac:dyDescent="0.25">
      <c r="L471973" s="472"/>
      <c r="M471973" s="472"/>
    </row>
    <row r="471974" spans="12:13" x14ac:dyDescent="0.25">
      <c r="L471974" s="472"/>
      <c r="M471974" s="472"/>
    </row>
    <row r="471975" spans="12:13" x14ac:dyDescent="0.25">
      <c r="L471975" s="472"/>
      <c r="M471975" s="472"/>
    </row>
    <row r="472047" spans="12:13" x14ac:dyDescent="0.25">
      <c r="L472047" s="472"/>
      <c r="M472047" s="472"/>
    </row>
    <row r="472048" spans="12:13" x14ac:dyDescent="0.25">
      <c r="L472048" s="472"/>
      <c r="M472048" s="472"/>
    </row>
    <row r="472049" spans="12:13" x14ac:dyDescent="0.25">
      <c r="L472049" s="472"/>
      <c r="M472049" s="472"/>
    </row>
    <row r="472121" spans="12:13" x14ac:dyDescent="0.25">
      <c r="L472121" s="472"/>
      <c r="M472121" s="472"/>
    </row>
    <row r="472122" spans="12:13" x14ac:dyDescent="0.25">
      <c r="L472122" s="472"/>
      <c r="M472122" s="472"/>
    </row>
    <row r="472123" spans="12:13" x14ac:dyDescent="0.25">
      <c r="L472123" s="472"/>
      <c r="M472123" s="472"/>
    </row>
    <row r="472195" spans="12:13" x14ac:dyDescent="0.25">
      <c r="L472195" s="472"/>
      <c r="M472195" s="472"/>
    </row>
    <row r="472196" spans="12:13" x14ac:dyDescent="0.25">
      <c r="L472196" s="472"/>
      <c r="M472196" s="472"/>
    </row>
    <row r="472197" spans="12:13" x14ac:dyDescent="0.25">
      <c r="L472197" s="472"/>
      <c r="M472197" s="472"/>
    </row>
    <row r="472269" spans="12:13" x14ac:dyDescent="0.25">
      <c r="L472269" s="472"/>
      <c r="M472269" s="472"/>
    </row>
    <row r="472270" spans="12:13" x14ac:dyDescent="0.25">
      <c r="L472270" s="472"/>
      <c r="M472270" s="472"/>
    </row>
    <row r="472271" spans="12:13" x14ac:dyDescent="0.25">
      <c r="L472271" s="472"/>
      <c r="M472271" s="472"/>
    </row>
    <row r="472343" spans="12:13" x14ac:dyDescent="0.25">
      <c r="L472343" s="472"/>
      <c r="M472343" s="472"/>
    </row>
    <row r="472344" spans="12:13" x14ac:dyDescent="0.25">
      <c r="L472344" s="472"/>
      <c r="M472344" s="472"/>
    </row>
    <row r="472345" spans="12:13" x14ac:dyDescent="0.25">
      <c r="L472345" s="472"/>
      <c r="M472345" s="472"/>
    </row>
    <row r="472417" spans="12:13" x14ac:dyDescent="0.25">
      <c r="L472417" s="472"/>
      <c r="M472417" s="472"/>
    </row>
    <row r="472418" spans="12:13" x14ac:dyDescent="0.25">
      <c r="L472418" s="472"/>
      <c r="M472418" s="472"/>
    </row>
    <row r="472419" spans="12:13" x14ac:dyDescent="0.25">
      <c r="L472419" s="472"/>
      <c r="M472419" s="472"/>
    </row>
    <row r="472491" spans="12:13" x14ac:dyDescent="0.25">
      <c r="L472491" s="472"/>
      <c r="M472491" s="472"/>
    </row>
    <row r="472492" spans="12:13" x14ac:dyDescent="0.25">
      <c r="L472492" s="472"/>
      <c r="M472492" s="472"/>
    </row>
    <row r="472493" spans="12:13" x14ac:dyDescent="0.25">
      <c r="L472493" s="472"/>
      <c r="M472493" s="472"/>
    </row>
    <row r="472565" spans="12:13" x14ac:dyDescent="0.25">
      <c r="L472565" s="472"/>
      <c r="M472565" s="472"/>
    </row>
    <row r="472566" spans="12:13" x14ac:dyDescent="0.25">
      <c r="L472566" s="472"/>
      <c r="M472566" s="472"/>
    </row>
    <row r="472567" spans="12:13" x14ac:dyDescent="0.25">
      <c r="L472567" s="472"/>
      <c r="M472567" s="472"/>
    </row>
    <row r="472639" spans="12:13" x14ac:dyDescent="0.25">
      <c r="L472639" s="472"/>
      <c r="M472639" s="472"/>
    </row>
    <row r="472640" spans="12:13" x14ac:dyDescent="0.25">
      <c r="L472640" s="472"/>
      <c r="M472640" s="472"/>
    </row>
    <row r="472641" spans="12:13" x14ac:dyDescent="0.25">
      <c r="L472641" s="472"/>
      <c r="M472641" s="472"/>
    </row>
    <row r="472713" spans="12:13" x14ac:dyDescent="0.25">
      <c r="L472713" s="472"/>
      <c r="M472713" s="472"/>
    </row>
    <row r="472714" spans="12:13" x14ac:dyDescent="0.25">
      <c r="L472714" s="472"/>
      <c r="M472714" s="472"/>
    </row>
    <row r="472715" spans="12:13" x14ac:dyDescent="0.25">
      <c r="L472715" s="472"/>
      <c r="M472715" s="472"/>
    </row>
    <row r="472787" spans="12:13" x14ac:dyDescent="0.25">
      <c r="L472787" s="472"/>
      <c r="M472787" s="472"/>
    </row>
    <row r="472788" spans="12:13" x14ac:dyDescent="0.25">
      <c r="L472788" s="472"/>
      <c r="M472788" s="472"/>
    </row>
    <row r="472789" spans="12:13" x14ac:dyDescent="0.25">
      <c r="L472789" s="472"/>
      <c r="M472789" s="472"/>
    </row>
    <row r="472861" spans="12:13" x14ac:dyDescent="0.25">
      <c r="L472861" s="472"/>
      <c r="M472861" s="472"/>
    </row>
    <row r="472862" spans="12:13" x14ac:dyDescent="0.25">
      <c r="L472862" s="472"/>
      <c r="M472862" s="472"/>
    </row>
    <row r="472863" spans="12:13" x14ac:dyDescent="0.25">
      <c r="L472863" s="472"/>
      <c r="M472863" s="472"/>
    </row>
    <row r="472935" spans="12:13" x14ac:dyDescent="0.25">
      <c r="L472935" s="472"/>
      <c r="M472935" s="472"/>
    </row>
    <row r="472936" spans="12:13" x14ac:dyDescent="0.25">
      <c r="L472936" s="472"/>
      <c r="M472936" s="472"/>
    </row>
    <row r="472937" spans="12:13" x14ac:dyDescent="0.25">
      <c r="L472937" s="472"/>
      <c r="M472937" s="472"/>
    </row>
    <row r="473009" spans="12:13" x14ac:dyDescent="0.25">
      <c r="L473009" s="472"/>
      <c r="M473009" s="472"/>
    </row>
    <row r="473010" spans="12:13" x14ac:dyDescent="0.25">
      <c r="L473010" s="472"/>
      <c r="M473010" s="472"/>
    </row>
    <row r="473011" spans="12:13" x14ac:dyDescent="0.25">
      <c r="L473011" s="472"/>
      <c r="M473011" s="472"/>
    </row>
    <row r="473083" spans="12:13" x14ac:dyDescent="0.25">
      <c r="L473083" s="472"/>
      <c r="M473083" s="472"/>
    </row>
    <row r="473084" spans="12:13" x14ac:dyDescent="0.25">
      <c r="L473084" s="472"/>
      <c r="M473084" s="472"/>
    </row>
    <row r="473085" spans="12:13" x14ac:dyDescent="0.25">
      <c r="L473085" s="472"/>
      <c r="M473085" s="472"/>
    </row>
    <row r="473157" spans="12:13" x14ac:dyDescent="0.25">
      <c r="L473157" s="472"/>
      <c r="M473157" s="472"/>
    </row>
    <row r="473158" spans="12:13" x14ac:dyDescent="0.25">
      <c r="L473158" s="472"/>
      <c r="M473158" s="472"/>
    </row>
    <row r="473159" spans="12:13" x14ac:dyDescent="0.25">
      <c r="L473159" s="472"/>
      <c r="M473159" s="472"/>
    </row>
    <row r="473231" spans="12:13" x14ac:dyDescent="0.25">
      <c r="L473231" s="472"/>
      <c r="M473231" s="472"/>
    </row>
    <row r="473232" spans="12:13" x14ac:dyDescent="0.25">
      <c r="L473232" s="472"/>
      <c r="M473232" s="472"/>
    </row>
    <row r="473233" spans="12:13" x14ac:dyDescent="0.25">
      <c r="L473233" s="472"/>
      <c r="M473233" s="472"/>
    </row>
    <row r="473305" spans="12:13" x14ac:dyDescent="0.25">
      <c r="L473305" s="472"/>
      <c r="M473305" s="472"/>
    </row>
    <row r="473306" spans="12:13" x14ac:dyDescent="0.25">
      <c r="L473306" s="472"/>
      <c r="M473306" s="472"/>
    </row>
    <row r="473307" spans="12:13" x14ac:dyDescent="0.25">
      <c r="L473307" s="472"/>
      <c r="M473307" s="472"/>
    </row>
    <row r="473379" spans="12:13" x14ac:dyDescent="0.25">
      <c r="L473379" s="472"/>
      <c r="M473379" s="472"/>
    </row>
    <row r="473380" spans="12:13" x14ac:dyDescent="0.25">
      <c r="L473380" s="472"/>
      <c r="M473380" s="472"/>
    </row>
    <row r="473381" spans="12:13" x14ac:dyDescent="0.25">
      <c r="L473381" s="472"/>
      <c r="M473381" s="472"/>
    </row>
    <row r="473453" spans="12:13" x14ac:dyDescent="0.25">
      <c r="L473453" s="472"/>
      <c r="M473453" s="472"/>
    </row>
    <row r="473454" spans="12:13" x14ac:dyDescent="0.25">
      <c r="L473454" s="472"/>
      <c r="M473454" s="472"/>
    </row>
    <row r="473455" spans="12:13" x14ac:dyDescent="0.25">
      <c r="L473455" s="472"/>
      <c r="M473455" s="472"/>
    </row>
    <row r="473527" spans="12:13" x14ac:dyDescent="0.25">
      <c r="L473527" s="472"/>
      <c r="M473527" s="472"/>
    </row>
    <row r="473528" spans="12:13" x14ac:dyDescent="0.25">
      <c r="L473528" s="472"/>
      <c r="M473528" s="472"/>
    </row>
    <row r="473529" spans="12:13" x14ac:dyDescent="0.25">
      <c r="L473529" s="472"/>
      <c r="M473529" s="472"/>
    </row>
    <row r="473601" spans="12:13" x14ac:dyDescent="0.25">
      <c r="L473601" s="472"/>
      <c r="M473601" s="472"/>
    </row>
    <row r="473602" spans="12:13" x14ac:dyDescent="0.25">
      <c r="L473602" s="472"/>
      <c r="M473602" s="472"/>
    </row>
    <row r="473603" spans="12:13" x14ac:dyDescent="0.25">
      <c r="L473603" s="472"/>
      <c r="M473603" s="472"/>
    </row>
    <row r="473675" spans="12:13" x14ac:dyDescent="0.25">
      <c r="L473675" s="472"/>
      <c r="M473675" s="472"/>
    </row>
    <row r="473676" spans="12:13" x14ac:dyDescent="0.25">
      <c r="L473676" s="472"/>
      <c r="M473676" s="472"/>
    </row>
    <row r="473677" spans="12:13" x14ac:dyDescent="0.25">
      <c r="L473677" s="472"/>
      <c r="M473677" s="472"/>
    </row>
    <row r="473749" spans="12:13" x14ac:dyDescent="0.25">
      <c r="L473749" s="472"/>
      <c r="M473749" s="472"/>
    </row>
    <row r="473750" spans="12:13" x14ac:dyDescent="0.25">
      <c r="L473750" s="472"/>
      <c r="M473750" s="472"/>
    </row>
    <row r="473751" spans="12:13" x14ac:dyDescent="0.25">
      <c r="L473751" s="472"/>
      <c r="M473751" s="472"/>
    </row>
    <row r="473823" spans="12:13" x14ac:dyDescent="0.25">
      <c r="L473823" s="472"/>
      <c r="M473823" s="472"/>
    </row>
    <row r="473824" spans="12:13" x14ac:dyDescent="0.25">
      <c r="L473824" s="472"/>
      <c r="M473824" s="472"/>
    </row>
    <row r="473825" spans="12:13" x14ac:dyDescent="0.25">
      <c r="L473825" s="472"/>
      <c r="M473825" s="472"/>
    </row>
    <row r="473897" spans="12:13" x14ac:dyDescent="0.25">
      <c r="L473897" s="472"/>
      <c r="M473897" s="472"/>
    </row>
    <row r="473898" spans="12:13" x14ac:dyDescent="0.25">
      <c r="L473898" s="472"/>
      <c r="M473898" s="472"/>
    </row>
    <row r="473899" spans="12:13" x14ac:dyDescent="0.25">
      <c r="L473899" s="472"/>
      <c r="M473899" s="472"/>
    </row>
    <row r="473971" spans="12:13" x14ac:dyDescent="0.25">
      <c r="L473971" s="472"/>
      <c r="M473971" s="472"/>
    </row>
    <row r="473972" spans="12:13" x14ac:dyDescent="0.25">
      <c r="L473972" s="472"/>
      <c r="M473972" s="472"/>
    </row>
    <row r="473973" spans="12:13" x14ac:dyDescent="0.25">
      <c r="L473973" s="472"/>
      <c r="M473973" s="472"/>
    </row>
    <row r="474045" spans="12:13" x14ac:dyDescent="0.25">
      <c r="L474045" s="472"/>
      <c r="M474045" s="472"/>
    </row>
    <row r="474046" spans="12:13" x14ac:dyDescent="0.25">
      <c r="L474046" s="472"/>
      <c r="M474046" s="472"/>
    </row>
    <row r="474047" spans="12:13" x14ac:dyDescent="0.25">
      <c r="L474047" s="472"/>
      <c r="M474047" s="472"/>
    </row>
    <row r="474119" spans="12:13" x14ac:dyDescent="0.25">
      <c r="L474119" s="472"/>
      <c r="M474119" s="472"/>
    </row>
    <row r="474120" spans="12:13" x14ac:dyDescent="0.25">
      <c r="L474120" s="472"/>
      <c r="M474120" s="472"/>
    </row>
    <row r="474121" spans="12:13" x14ac:dyDescent="0.25">
      <c r="L474121" s="472"/>
      <c r="M474121" s="472"/>
    </row>
    <row r="474193" spans="12:13" x14ac:dyDescent="0.25">
      <c r="L474193" s="472"/>
      <c r="M474193" s="472"/>
    </row>
    <row r="474194" spans="12:13" x14ac:dyDescent="0.25">
      <c r="L474194" s="472"/>
      <c r="M474194" s="472"/>
    </row>
    <row r="474195" spans="12:13" x14ac:dyDescent="0.25">
      <c r="L474195" s="472"/>
      <c r="M474195" s="472"/>
    </row>
    <row r="474267" spans="12:13" x14ac:dyDescent="0.25">
      <c r="L474267" s="472"/>
      <c r="M474267" s="472"/>
    </row>
    <row r="474268" spans="12:13" x14ac:dyDescent="0.25">
      <c r="L474268" s="472"/>
      <c r="M474268" s="472"/>
    </row>
    <row r="474269" spans="12:13" x14ac:dyDescent="0.25">
      <c r="L474269" s="472"/>
      <c r="M474269" s="472"/>
    </row>
    <row r="474341" spans="12:13" x14ac:dyDescent="0.25">
      <c r="L474341" s="472"/>
      <c r="M474341" s="472"/>
    </row>
    <row r="474342" spans="12:13" x14ac:dyDescent="0.25">
      <c r="L474342" s="472"/>
      <c r="M474342" s="472"/>
    </row>
    <row r="474343" spans="12:13" x14ac:dyDescent="0.25">
      <c r="L474343" s="472"/>
      <c r="M474343" s="472"/>
    </row>
    <row r="474415" spans="12:13" x14ac:dyDescent="0.25">
      <c r="L474415" s="472"/>
      <c r="M474415" s="472"/>
    </row>
    <row r="474416" spans="12:13" x14ac:dyDescent="0.25">
      <c r="L474416" s="472"/>
      <c r="M474416" s="472"/>
    </row>
    <row r="474417" spans="12:13" x14ac:dyDescent="0.25">
      <c r="L474417" s="472"/>
      <c r="M474417" s="472"/>
    </row>
    <row r="474489" spans="12:13" x14ac:dyDescent="0.25">
      <c r="L474489" s="472"/>
      <c r="M474489" s="472"/>
    </row>
    <row r="474490" spans="12:13" x14ac:dyDescent="0.25">
      <c r="L474490" s="472"/>
      <c r="M474490" s="472"/>
    </row>
    <row r="474491" spans="12:13" x14ac:dyDescent="0.25">
      <c r="L474491" s="472"/>
      <c r="M474491" s="472"/>
    </row>
    <row r="474563" spans="12:13" x14ac:dyDescent="0.25">
      <c r="L474563" s="472"/>
      <c r="M474563" s="472"/>
    </row>
    <row r="474564" spans="12:13" x14ac:dyDescent="0.25">
      <c r="L474564" s="472"/>
      <c r="M474564" s="472"/>
    </row>
    <row r="474565" spans="12:13" x14ac:dyDescent="0.25">
      <c r="L474565" s="472"/>
      <c r="M474565" s="472"/>
    </row>
    <row r="474637" spans="12:13" x14ac:dyDescent="0.25">
      <c r="L474637" s="472"/>
      <c r="M474637" s="472"/>
    </row>
    <row r="474638" spans="12:13" x14ac:dyDescent="0.25">
      <c r="L474638" s="472"/>
      <c r="M474638" s="472"/>
    </row>
    <row r="474639" spans="12:13" x14ac:dyDescent="0.25">
      <c r="L474639" s="472"/>
      <c r="M474639" s="472"/>
    </row>
    <row r="474711" spans="12:13" x14ac:dyDescent="0.25">
      <c r="L474711" s="472"/>
      <c r="M474711" s="472"/>
    </row>
    <row r="474712" spans="12:13" x14ac:dyDescent="0.25">
      <c r="L474712" s="472"/>
      <c r="M474712" s="472"/>
    </row>
    <row r="474713" spans="12:13" x14ac:dyDescent="0.25">
      <c r="L474713" s="472"/>
      <c r="M474713" s="472"/>
    </row>
    <row r="474785" spans="12:13" x14ac:dyDescent="0.25">
      <c r="L474785" s="472"/>
      <c r="M474785" s="472"/>
    </row>
    <row r="474786" spans="12:13" x14ac:dyDescent="0.25">
      <c r="L474786" s="472"/>
      <c r="M474786" s="472"/>
    </row>
    <row r="474787" spans="12:13" x14ac:dyDescent="0.25">
      <c r="L474787" s="472"/>
      <c r="M474787" s="472"/>
    </row>
    <row r="474859" spans="12:13" x14ac:dyDescent="0.25">
      <c r="L474859" s="472"/>
      <c r="M474859" s="472"/>
    </row>
    <row r="474860" spans="12:13" x14ac:dyDescent="0.25">
      <c r="L474860" s="472"/>
      <c r="M474860" s="472"/>
    </row>
    <row r="474861" spans="12:13" x14ac:dyDescent="0.25">
      <c r="L474861" s="472"/>
      <c r="M474861" s="472"/>
    </row>
    <row r="474933" spans="12:13" x14ac:dyDescent="0.25">
      <c r="L474933" s="472"/>
      <c r="M474933" s="472"/>
    </row>
    <row r="474934" spans="12:13" x14ac:dyDescent="0.25">
      <c r="L474934" s="472"/>
      <c r="M474934" s="472"/>
    </row>
    <row r="474935" spans="12:13" x14ac:dyDescent="0.25">
      <c r="L474935" s="472"/>
      <c r="M474935" s="472"/>
    </row>
    <row r="475007" spans="12:13" x14ac:dyDescent="0.25">
      <c r="L475007" s="472"/>
      <c r="M475007" s="472"/>
    </row>
    <row r="475008" spans="12:13" x14ac:dyDescent="0.25">
      <c r="L475008" s="472"/>
      <c r="M475008" s="472"/>
    </row>
    <row r="475009" spans="12:13" x14ac:dyDescent="0.25">
      <c r="L475009" s="472"/>
      <c r="M475009" s="472"/>
    </row>
    <row r="475081" spans="12:13" x14ac:dyDescent="0.25">
      <c r="L475081" s="472"/>
      <c r="M475081" s="472"/>
    </row>
    <row r="475082" spans="12:13" x14ac:dyDescent="0.25">
      <c r="L475082" s="472"/>
      <c r="M475082" s="472"/>
    </row>
    <row r="475083" spans="12:13" x14ac:dyDescent="0.25">
      <c r="L475083" s="472"/>
      <c r="M475083" s="472"/>
    </row>
    <row r="475155" spans="12:13" x14ac:dyDescent="0.25">
      <c r="L475155" s="472"/>
      <c r="M475155" s="472"/>
    </row>
    <row r="475156" spans="12:13" x14ac:dyDescent="0.25">
      <c r="L475156" s="472"/>
      <c r="M475156" s="472"/>
    </row>
    <row r="475157" spans="12:13" x14ac:dyDescent="0.25">
      <c r="L475157" s="472"/>
      <c r="M475157" s="472"/>
    </row>
    <row r="475229" spans="12:13" x14ac:dyDescent="0.25">
      <c r="L475229" s="472"/>
      <c r="M475229" s="472"/>
    </row>
    <row r="475230" spans="12:13" x14ac:dyDescent="0.25">
      <c r="L475230" s="472"/>
      <c r="M475230" s="472"/>
    </row>
    <row r="475231" spans="12:13" x14ac:dyDescent="0.25">
      <c r="L475231" s="472"/>
      <c r="M475231" s="472"/>
    </row>
    <row r="475303" spans="12:13" x14ac:dyDescent="0.25">
      <c r="L475303" s="472"/>
      <c r="M475303" s="472"/>
    </row>
    <row r="475304" spans="12:13" x14ac:dyDescent="0.25">
      <c r="L475304" s="472"/>
      <c r="M475304" s="472"/>
    </row>
    <row r="475305" spans="12:13" x14ac:dyDescent="0.25">
      <c r="L475305" s="472"/>
      <c r="M475305" s="472"/>
    </row>
    <row r="475377" spans="12:13" x14ac:dyDescent="0.25">
      <c r="L475377" s="472"/>
      <c r="M475377" s="472"/>
    </row>
    <row r="475378" spans="12:13" x14ac:dyDescent="0.25">
      <c r="L475378" s="472"/>
      <c r="M475378" s="472"/>
    </row>
    <row r="475379" spans="12:13" x14ac:dyDescent="0.25">
      <c r="L475379" s="472"/>
      <c r="M475379" s="472"/>
    </row>
    <row r="475451" spans="12:13" x14ac:dyDescent="0.25">
      <c r="L475451" s="472"/>
      <c r="M475451" s="472"/>
    </row>
    <row r="475452" spans="12:13" x14ac:dyDescent="0.25">
      <c r="L475452" s="472"/>
      <c r="M475452" s="472"/>
    </row>
    <row r="475453" spans="12:13" x14ac:dyDescent="0.25">
      <c r="L475453" s="472"/>
      <c r="M475453" s="472"/>
    </row>
    <row r="475525" spans="12:13" x14ac:dyDescent="0.25">
      <c r="L475525" s="472"/>
      <c r="M475525" s="472"/>
    </row>
    <row r="475526" spans="12:13" x14ac:dyDescent="0.25">
      <c r="L475526" s="472"/>
      <c r="M475526" s="472"/>
    </row>
    <row r="475527" spans="12:13" x14ac:dyDescent="0.25">
      <c r="L475527" s="472"/>
      <c r="M475527" s="472"/>
    </row>
    <row r="475599" spans="12:13" x14ac:dyDescent="0.25">
      <c r="L475599" s="472"/>
      <c r="M475599" s="472"/>
    </row>
    <row r="475600" spans="12:13" x14ac:dyDescent="0.25">
      <c r="L475600" s="472"/>
      <c r="M475600" s="472"/>
    </row>
    <row r="475601" spans="12:13" x14ac:dyDescent="0.25">
      <c r="L475601" s="472"/>
      <c r="M475601" s="472"/>
    </row>
    <row r="475673" spans="12:13" x14ac:dyDescent="0.25">
      <c r="L475673" s="472"/>
      <c r="M475673" s="472"/>
    </row>
    <row r="475674" spans="12:13" x14ac:dyDescent="0.25">
      <c r="L475674" s="472"/>
      <c r="M475674" s="472"/>
    </row>
    <row r="475675" spans="12:13" x14ac:dyDescent="0.25">
      <c r="L475675" s="472"/>
      <c r="M475675" s="472"/>
    </row>
    <row r="475747" spans="12:13" x14ac:dyDescent="0.25">
      <c r="L475747" s="472"/>
      <c r="M475747" s="472"/>
    </row>
    <row r="475748" spans="12:13" x14ac:dyDescent="0.25">
      <c r="L475748" s="472"/>
      <c r="M475748" s="472"/>
    </row>
    <row r="475749" spans="12:13" x14ac:dyDescent="0.25">
      <c r="L475749" s="472"/>
      <c r="M475749" s="472"/>
    </row>
    <row r="475821" spans="12:13" x14ac:dyDescent="0.25">
      <c r="L475821" s="472"/>
      <c r="M475821" s="472"/>
    </row>
    <row r="475822" spans="12:13" x14ac:dyDescent="0.25">
      <c r="L475822" s="472"/>
      <c r="M475822" s="472"/>
    </row>
    <row r="475823" spans="12:13" x14ac:dyDescent="0.25">
      <c r="L475823" s="472"/>
      <c r="M475823" s="472"/>
    </row>
    <row r="475895" spans="12:13" x14ac:dyDescent="0.25">
      <c r="L475895" s="472"/>
      <c r="M475895" s="472"/>
    </row>
    <row r="475896" spans="12:13" x14ac:dyDescent="0.25">
      <c r="L475896" s="472"/>
      <c r="M475896" s="472"/>
    </row>
    <row r="475897" spans="12:13" x14ac:dyDescent="0.25">
      <c r="L475897" s="472"/>
      <c r="M475897" s="472"/>
    </row>
    <row r="475969" spans="12:13" x14ac:dyDescent="0.25">
      <c r="L475969" s="472"/>
      <c r="M475969" s="472"/>
    </row>
    <row r="475970" spans="12:13" x14ac:dyDescent="0.25">
      <c r="L475970" s="472"/>
      <c r="M475970" s="472"/>
    </row>
    <row r="475971" spans="12:13" x14ac:dyDescent="0.25">
      <c r="L475971" s="472"/>
      <c r="M475971" s="472"/>
    </row>
    <row r="476043" spans="12:13" x14ac:dyDescent="0.25">
      <c r="L476043" s="472"/>
      <c r="M476043" s="472"/>
    </row>
    <row r="476044" spans="12:13" x14ac:dyDescent="0.25">
      <c r="L476044" s="472"/>
      <c r="M476044" s="472"/>
    </row>
    <row r="476045" spans="12:13" x14ac:dyDescent="0.25">
      <c r="L476045" s="472"/>
      <c r="M476045" s="472"/>
    </row>
    <row r="476117" spans="12:13" x14ac:dyDescent="0.25">
      <c r="L476117" s="472"/>
      <c r="M476117" s="472"/>
    </row>
    <row r="476118" spans="12:13" x14ac:dyDescent="0.25">
      <c r="L476118" s="472"/>
      <c r="M476118" s="472"/>
    </row>
    <row r="476119" spans="12:13" x14ac:dyDescent="0.25">
      <c r="L476119" s="472"/>
      <c r="M476119" s="472"/>
    </row>
    <row r="476191" spans="12:13" x14ac:dyDescent="0.25">
      <c r="L476191" s="472"/>
      <c r="M476191" s="472"/>
    </row>
    <row r="476192" spans="12:13" x14ac:dyDescent="0.25">
      <c r="L476192" s="472"/>
      <c r="M476192" s="472"/>
    </row>
    <row r="476193" spans="12:13" x14ac:dyDescent="0.25">
      <c r="L476193" s="472"/>
      <c r="M476193" s="472"/>
    </row>
    <row r="476265" spans="12:13" x14ac:dyDescent="0.25">
      <c r="L476265" s="472"/>
      <c r="M476265" s="472"/>
    </row>
    <row r="476266" spans="12:13" x14ac:dyDescent="0.25">
      <c r="L476266" s="472"/>
      <c r="M476266" s="472"/>
    </row>
    <row r="476267" spans="12:13" x14ac:dyDescent="0.25">
      <c r="L476267" s="472"/>
      <c r="M476267" s="472"/>
    </row>
    <row r="476339" spans="12:13" x14ac:dyDescent="0.25">
      <c r="L476339" s="472"/>
      <c r="M476339" s="472"/>
    </row>
    <row r="476340" spans="12:13" x14ac:dyDescent="0.25">
      <c r="L476340" s="472"/>
      <c r="M476340" s="472"/>
    </row>
    <row r="476341" spans="12:13" x14ac:dyDescent="0.25">
      <c r="L476341" s="472"/>
      <c r="M476341" s="472"/>
    </row>
    <row r="476413" spans="12:13" x14ac:dyDescent="0.25">
      <c r="L476413" s="472"/>
      <c r="M476413" s="472"/>
    </row>
    <row r="476414" spans="12:13" x14ac:dyDescent="0.25">
      <c r="L476414" s="472"/>
      <c r="M476414" s="472"/>
    </row>
    <row r="476415" spans="12:13" x14ac:dyDescent="0.25">
      <c r="L476415" s="472"/>
      <c r="M476415" s="472"/>
    </row>
    <row r="476487" spans="12:13" x14ac:dyDescent="0.25">
      <c r="L476487" s="472"/>
      <c r="M476487" s="472"/>
    </row>
    <row r="476488" spans="12:13" x14ac:dyDescent="0.25">
      <c r="L476488" s="472"/>
      <c r="M476488" s="472"/>
    </row>
    <row r="476489" spans="12:13" x14ac:dyDescent="0.25">
      <c r="L476489" s="472"/>
      <c r="M476489" s="472"/>
    </row>
    <row r="476561" spans="12:13" x14ac:dyDescent="0.25">
      <c r="L476561" s="472"/>
      <c r="M476561" s="472"/>
    </row>
    <row r="476562" spans="12:13" x14ac:dyDescent="0.25">
      <c r="L476562" s="472"/>
      <c r="M476562" s="472"/>
    </row>
    <row r="476563" spans="12:13" x14ac:dyDescent="0.25">
      <c r="L476563" s="472"/>
      <c r="M476563" s="472"/>
    </row>
    <row r="476635" spans="12:13" x14ac:dyDescent="0.25">
      <c r="L476635" s="472"/>
      <c r="M476635" s="472"/>
    </row>
    <row r="476636" spans="12:13" x14ac:dyDescent="0.25">
      <c r="L476636" s="472"/>
      <c r="M476636" s="472"/>
    </row>
    <row r="476637" spans="12:13" x14ac:dyDescent="0.25">
      <c r="L476637" s="472"/>
      <c r="M476637" s="472"/>
    </row>
    <row r="476709" spans="12:13" x14ac:dyDescent="0.25">
      <c r="L476709" s="472"/>
      <c r="M476709" s="472"/>
    </row>
    <row r="476710" spans="12:13" x14ac:dyDescent="0.25">
      <c r="L476710" s="472"/>
      <c r="M476710" s="472"/>
    </row>
    <row r="476711" spans="12:13" x14ac:dyDescent="0.25">
      <c r="L476711" s="472"/>
      <c r="M476711" s="472"/>
    </row>
    <row r="476783" spans="12:13" x14ac:dyDescent="0.25">
      <c r="L476783" s="472"/>
      <c r="M476783" s="472"/>
    </row>
    <row r="476784" spans="12:13" x14ac:dyDescent="0.25">
      <c r="L476784" s="472"/>
      <c r="M476784" s="472"/>
    </row>
    <row r="476785" spans="12:13" x14ac:dyDescent="0.25">
      <c r="L476785" s="472"/>
      <c r="M476785" s="472"/>
    </row>
    <row r="476857" spans="12:13" x14ac:dyDescent="0.25">
      <c r="L476857" s="472"/>
      <c r="M476857" s="472"/>
    </row>
    <row r="476858" spans="12:13" x14ac:dyDescent="0.25">
      <c r="L476858" s="472"/>
      <c r="M476858" s="472"/>
    </row>
    <row r="476859" spans="12:13" x14ac:dyDescent="0.25">
      <c r="L476859" s="472"/>
      <c r="M476859" s="472"/>
    </row>
    <row r="476931" spans="12:13" x14ac:dyDescent="0.25">
      <c r="L476931" s="472"/>
      <c r="M476931" s="472"/>
    </row>
    <row r="476932" spans="12:13" x14ac:dyDescent="0.25">
      <c r="L476932" s="472"/>
      <c r="M476932" s="472"/>
    </row>
    <row r="476933" spans="12:13" x14ac:dyDescent="0.25">
      <c r="L476933" s="472"/>
      <c r="M476933" s="472"/>
    </row>
    <row r="477005" spans="12:13" x14ac:dyDescent="0.25">
      <c r="L477005" s="472"/>
      <c r="M477005" s="472"/>
    </row>
    <row r="477006" spans="12:13" x14ac:dyDescent="0.25">
      <c r="L477006" s="472"/>
      <c r="M477006" s="472"/>
    </row>
    <row r="477007" spans="12:13" x14ac:dyDescent="0.25">
      <c r="L477007" s="472"/>
      <c r="M477007" s="472"/>
    </row>
    <row r="477079" spans="12:13" x14ac:dyDescent="0.25">
      <c r="L477079" s="472"/>
      <c r="M477079" s="472"/>
    </row>
    <row r="477080" spans="12:13" x14ac:dyDescent="0.25">
      <c r="L477080" s="472"/>
      <c r="M477080" s="472"/>
    </row>
    <row r="477081" spans="12:13" x14ac:dyDescent="0.25">
      <c r="L477081" s="472"/>
      <c r="M477081" s="472"/>
    </row>
    <row r="477153" spans="12:13" x14ac:dyDescent="0.25">
      <c r="L477153" s="472"/>
      <c r="M477153" s="472"/>
    </row>
    <row r="477154" spans="12:13" x14ac:dyDescent="0.25">
      <c r="L477154" s="472"/>
      <c r="M477154" s="472"/>
    </row>
    <row r="477155" spans="12:13" x14ac:dyDescent="0.25">
      <c r="L477155" s="472"/>
      <c r="M477155" s="472"/>
    </row>
    <row r="477227" spans="12:13" x14ac:dyDescent="0.25">
      <c r="L477227" s="472"/>
      <c r="M477227" s="472"/>
    </row>
    <row r="477228" spans="12:13" x14ac:dyDescent="0.25">
      <c r="L477228" s="472"/>
      <c r="M477228" s="472"/>
    </row>
    <row r="477229" spans="12:13" x14ac:dyDescent="0.25">
      <c r="L477229" s="472"/>
      <c r="M477229" s="472"/>
    </row>
    <row r="477301" spans="12:13" x14ac:dyDescent="0.25">
      <c r="L477301" s="472"/>
      <c r="M477301" s="472"/>
    </row>
    <row r="477302" spans="12:13" x14ac:dyDescent="0.25">
      <c r="L477302" s="472"/>
      <c r="M477302" s="472"/>
    </row>
    <row r="477303" spans="12:13" x14ac:dyDescent="0.25">
      <c r="L477303" s="472"/>
      <c r="M477303" s="472"/>
    </row>
    <row r="477375" spans="12:13" x14ac:dyDescent="0.25">
      <c r="L477375" s="472"/>
      <c r="M477375" s="472"/>
    </row>
    <row r="477376" spans="12:13" x14ac:dyDescent="0.25">
      <c r="L477376" s="472"/>
      <c r="M477376" s="472"/>
    </row>
    <row r="477377" spans="12:13" x14ac:dyDescent="0.25">
      <c r="L477377" s="472"/>
      <c r="M477377" s="472"/>
    </row>
    <row r="477449" spans="12:13" x14ac:dyDescent="0.25">
      <c r="L477449" s="472"/>
      <c r="M477449" s="472"/>
    </row>
    <row r="477450" spans="12:13" x14ac:dyDescent="0.25">
      <c r="L477450" s="472"/>
      <c r="M477450" s="472"/>
    </row>
    <row r="477451" spans="12:13" x14ac:dyDescent="0.25">
      <c r="L477451" s="472"/>
      <c r="M477451" s="472"/>
    </row>
    <row r="477523" spans="12:13" x14ac:dyDescent="0.25">
      <c r="L477523" s="472"/>
      <c r="M477523" s="472"/>
    </row>
    <row r="477524" spans="12:13" x14ac:dyDescent="0.25">
      <c r="L477524" s="472"/>
      <c r="M477524" s="472"/>
    </row>
    <row r="477525" spans="12:13" x14ac:dyDescent="0.25">
      <c r="L477525" s="472"/>
      <c r="M477525" s="472"/>
    </row>
    <row r="477597" spans="12:13" x14ac:dyDescent="0.25">
      <c r="L477597" s="472"/>
      <c r="M477597" s="472"/>
    </row>
    <row r="477598" spans="12:13" x14ac:dyDescent="0.25">
      <c r="L477598" s="472"/>
      <c r="M477598" s="472"/>
    </row>
    <row r="477599" spans="12:13" x14ac:dyDescent="0.25">
      <c r="L477599" s="472"/>
      <c r="M477599" s="472"/>
    </row>
    <row r="477671" spans="12:13" x14ac:dyDescent="0.25">
      <c r="L477671" s="472"/>
      <c r="M477671" s="472"/>
    </row>
    <row r="477672" spans="12:13" x14ac:dyDescent="0.25">
      <c r="L477672" s="472"/>
      <c r="M477672" s="472"/>
    </row>
    <row r="477673" spans="12:13" x14ac:dyDescent="0.25">
      <c r="L477673" s="472"/>
      <c r="M477673" s="472"/>
    </row>
    <row r="477745" spans="12:13" x14ac:dyDescent="0.25">
      <c r="L477745" s="472"/>
      <c r="M477745" s="472"/>
    </row>
    <row r="477746" spans="12:13" x14ac:dyDescent="0.25">
      <c r="L477746" s="472"/>
      <c r="M477746" s="472"/>
    </row>
    <row r="477747" spans="12:13" x14ac:dyDescent="0.25">
      <c r="L477747" s="472"/>
      <c r="M477747" s="472"/>
    </row>
    <row r="477819" spans="12:13" x14ac:dyDescent="0.25">
      <c r="L477819" s="472"/>
      <c r="M477819" s="472"/>
    </row>
    <row r="477820" spans="12:13" x14ac:dyDescent="0.25">
      <c r="L477820" s="472"/>
      <c r="M477820" s="472"/>
    </row>
    <row r="477821" spans="12:13" x14ac:dyDescent="0.25">
      <c r="L477821" s="472"/>
      <c r="M477821" s="472"/>
    </row>
    <row r="477893" spans="12:13" x14ac:dyDescent="0.25">
      <c r="L477893" s="472"/>
      <c r="M477893" s="472"/>
    </row>
    <row r="477894" spans="12:13" x14ac:dyDescent="0.25">
      <c r="L477894" s="472"/>
      <c r="M477894" s="472"/>
    </row>
    <row r="477895" spans="12:13" x14ac:dyDescent="0.25">
      <c r="L477895" s="472"/>
      <c r="M477895" s="472"/>
    </row>
    <row r="477967" spans="12:13" x14ac:dyDescent="0.25">
      <c r="L477967" s="472"/>
      <c r="M477967" s="472"/>
    </row>
    <row r="477968" spans="12:13" x14ac:dyDescent="0.25">
      <c r="L477968" s="472"/>
      <c r="M477968" s="472"/>
    </row>
    <row r="477969" spans="12:13" x14ac:dyDescent="0.25">
      <c r="L477969" s="472"/>
      <c r="M477969" s="472"/>
    </row>
    <row r="478041" spans="12:13" x14ac:dyDescent="0.25">
      <c r="L478041" s="472"/>
      <c r="M478041" s="472"/>
    </row>
    <row r="478042" spans="12:13" x14ac:dyDescent="0.25">
      <c r="L478042" s="472"/>
      <c r="M478042" s="472"/>
    </row>
    <row r="478043" spans="12:13" x14ac:dyDescent="0.25">
      <c r="L478043" s="472"/>
      <c r="M478043" s="472"/>
    </row>
    <row r="478115" spans="12:13" x14ac:dyDescent="0.25">
      <c r="L478115" s="472"/>
      <c r="M478115" s="472"/>
    </row>
    <row r="478116" spans="12:13" x14ac:dyDescent="0.25">
      <c r="L478116" s="472"/>
      <c r="M478116" s="472"/>
    </row>
    <row r="478117" spans="12:13" x14ac:dyDescent="0.25">
      <c r="L478117" s="472"/>
      <c r="M478117" s="472"/>
    </row>
    <row r="478189" spans="12:13" x14ac:dyDescent="0.25">
      <c r="L478189" s="472"/>
      <c r="M478189" s="472"/>
    </row>
    <row r="478190" spans="12:13" x14ac:dyDescent="0.25">
      <c r="L478190" s="472"/>
      <c r="M478190" s="472"/>
    </row>
    <row r="478191" spans="12:13" x14ac:dyDescent="0.25">
      <c r="L478191" s="472"/>
      <c r="M478191" s="472"/>
    </row>
    <row r="478263" spans="12:13" x14ac:dyDescent="0.25">
      <c r="L478263" s="472"/>
      <c r="M478263" s="472"/>
    </row>
    <row r="478264" spans="12:13" x14ac:dyDescent="0.25">
      <c r="L478264" s="472"/>
      <c r="M478264" s="472"/>
    </row>
    <row r="478265" spans="12:13" x14ac:dyDescent="0.25">
      <c r="L478265" s="472"/>
      <c r="M478265" s="472"/>
    </row>
    <row r="478337" spans="12:13" x14ac:dyDescent="0.25">
      <c r="L478337" s="472"/>
      <c r="M478337" s="472"/>
    </row>
    <row r="478338" spans="12:13" x14ac:dyDescent="0.25">
      <c r="L478338" s="472"/>
      <c r="M478338" s="472"/>
    </row>
    <row r="478339" spans="12:13" x14ac:dyDescent="0.25">
      <c r="L478339" s="472"/>
      <c r="M478339" s="472"/>
    </row>
    <row r="478411" spans="12:13" x14ac:dyDescent="0.25">
      <c r="L478411" s="472"/>
      <c r="M478411" s="472"/>
    </row>
    <row r="478412" spans="12:13" x14ac:dyDescent="0.25">
      <c r="L478412" s="472"/>
      <c r="M478412" s="472"/>
    </row>
    <row r="478413" spans="12:13" x14ac:dyDescent="0.25">
      <c r="L478413" s="472"/>
      <c r="M478413" s="472"/>
    </row>
    <row r="478485" spans="12:13" x14ac:dyDescent="0.25">
      <c r="L478485" s="472"/>
      <c r="M478485" s="472"/>
    </row>
    <row r="478486" spans="12:13" x14ac:dyDescent="0.25">
      <c r="L478486" s="472"/>
      <c r="M478486" s="472"/>
    </row>
    <row r="478487" spans="12:13" x14ac:dyDescent="0.25">
      <c r="L478487" s="472"/>
      <c r="M478487" s="472"/>
    </row>
    <row r="478559" spans="12:13" x14ac:dyDescent="0.25">
      <c r="L478559" s="472"/>
      <c r="M478559" s="472"/>
    </row>
    <row r="478560" spans="12:13" x14ac:dyDescent="0.25">
      <c r="L478560" s="472"/>
      <c r="M478560" s="472"/>
    </row>
    <row r="478561" spans="12:13" x14ac:dyDescent="0.25">
      <c r="L478561" s="472"/>
      <c r="M478561" s="472"/>
    </row>
    <row r="478633" spans="12:13" x14ac:dyDescent="0.25">
      <c r="L478633" s="472"/>
      <c r="M478633" s="472"/>
    </row>
    <row r="478634" spans="12:13" x14ac:dyDescent="0.25">
      <c r="L478634" s="472"/>
      <c r="M478634" s="472"/>
    </row>
    <row r="478635" spans="12:13" x14ac:dyDescent="0.25">
      <c r="L478635" s="472"/>
      <c r="M478635" s="472"/>
    </row>
    <row r="478707" spans="12:13" x14ac:dyDescent="0.25">
      <c r="L478707" s="472"/>
      <c r="M478707" s="472"/>
    </row>
    <row r="478708" spans="12:13" x14ac:dyDescent="0.25">
      <c r="L478708" s="472"/>
      <c r="M478708" s="472"/>
    </row>
    <row r="478709" spans="12:13" x14ac:dyDescent="0.25">
      <c r="L478709" s="472"/>
      <c r="M478709" s="472"/>
    </row>
    <row r="478781" spans="12:13" x14ac:dyDescent="0.25">
      <c r="L478781" s="472"/>
      <c r="M478781" s="472"/>
    </row>
    <row r="478782" spans="12:13" x14ac:dyDescent="0.25">
      <c r="L478782" s="472"/>
      <c r="M478782" s="472"/>
    </row>
    <row r="478783" spans="12:13" x14ac:dyDescent="0.25">
      <c r="L478783" s="472"/>
      <c r="M478783" s="472"/>
    </row>
    <row r="478855" spans="12:13" x14ac:dyDescent="0.25">
      <c r="L478855" s="472"/>
      <c r="M478855" s="472"/>
    </row>
    <row r="478856" spans="12:13" x14ac:dyDescent="0.25">
      <c r="L478856" s="472"/>
      <c r="M478856" s="472"/>
    </row>
    <row r="478857" spans="12:13" x14ac:dyDescent="0.25">
      <c r="L478857" s="472"/>
      <c r="M478857" s="472"/>
    </row>
    <row r="478929" spans="12:13" x14ac:dyDescent="0.25">
      <c r="L478929" s="472"/>
      <c r="M478929" s="472"/>
    </row>
    <row r="478930" spans="12:13" x14ac:dyDescent="0.25">
      <c r="L478930" s="472"/>
      <c r="M478930" s="472"/>
    </row>
    <row r="478931" spans="12:13" x14ac:dyDescent="0.25">
      <c r="L478931" s="472"/>
      <c r="M478931" s="472"/>
    </row>
    <row r="479003" spans="12:13" x14ac:dyDescent="0.25">
      <c r="L479003" s="472"/>
      <c r="M479003" s="472"/>
    </row>
    <row r="479004" spans="12:13" x14ac:dyDescent="0.25">
      <c r="L479004" s="472"/>
      <c r="M479004" s="472"/>
    </row>
    <row r="479005" spans="12:13" x14ac:dyDescent="0.25">
      <c r="L479005" s="472"/>
      <c r="M479005" s="472"/>
    </row>
    <row r="479077" spans="12:13" x14ac:dyDescent="0.25">
      <c r="L479077" s="472"/>
      <c r="M479077" s="472"/>
    </row>
    <row r="479078" spans="12:13" x14ac:dyDescent="0.25">
      <c r="L479078" s="472"/>
      <c r="M479078" s="472"/>
    </row>
    <row r="479079" spans="12:13" x14ac:dyDescent="0.25">
      <c r="L479079" s="472"/>
      <c r="M479079" s="472"/>
    </row>
    <row r="479151" spans="12:13" x14ac:dyDescent="0.25">
      <c r="L479151" s="472"/>
      <c r="M479151" s="472"/>
    </row>
    <row r="479152" spans="12:13" x14ac:dyDescent="0.25">
      <c r="L479152" s="472"/>
      <c r="M479152" s="472"/>
    </row>
    <row r="479153" spans="12:13" x14ac:dyDescent="0.25">
      <c r="L479153" s="472"/>
      <c r="M479153" s="472"/>
    </row>
    <row r="479225" spans="12:13" x14ac:dyDescent="0.25">
      <c r="L479225" s="472"/>
      <c r="M479225" s="472"/>
    </row>
    <row r="479226" spans="12:13" x14ac:dyDescent="0.25">
      <c r="L479226" s="472"/>
      <c r="M479226" s="472"/>
    </row>
    <row r="479227" spans="12:13" x14ac:dyDescent="0.25">
      <c r="L479227" s="472"/>
      <c r="M479227" s="472"/>
    </row>
    <row r="479299" spans="12:13" x14ac:dyDescent="0.25">
      <c r="L479299" s="472"/>
      <c r="M479299" s="472"/>
    </row>
    <row r="479300" spans="12:13" x14ac:dyDescent="0.25">
      <c r="L479300" s="472"/>
      <c r="M479300" s="472"/>
    </row>
    <row r="479301" spans="12:13" x14ac:dyDescent="0.25">
      <c r="L479301" s="472"/>
      <c r="M479301" s="472"/>
    </row>
    <row r="479373" spans="12:13" x14ac:dyDescent="0.25">
      <c r="L479373" s="472"/>
      <c r="M479373" s="472"/>
    </row>
    <row r="479374" spans="12:13" x14ac:dyDescent="0.25">
      <c r="L479374" s="472"/>
      <c r="M479374" s="472"/>
    </row>
    <row r="479375" spans="12:13" x14ac:dyDescent="0.25">
      <c r="L479375" s="472"/>
      <c r="M479375" s="472"/>
    </row>
    <row r="479447" spans="12:13" x14ac:dyDescent="0.25">
      <c r="L479447" s="472"/>
      <c r="M479447" s="472"/>
    </row>
    <row r="479448" spans="12:13" x14ac:dyDescent="0.25">
      <c r="L479448" s="472"/>
      <c r="M479448" s="472"/>
    </row>
    <row r="479449" spans="12:13" x14ac:dyDescent="0.25">
      <c r="L479449" s="472"/>
      <c r="M479449" s="472"/>
    </row>
    <row r="479521" spans="12:13" x14ac:dyDescent="0.25">
      <c r="L479521" s="472"/>
      <c r="M479521" s="472"/>
    </row>
    <row r="479522" spans="12:13" x14ac:dyDescent="0.25">
      <c r="L479522" s="472"/>
      <c r="M479522" s="472"/>
    </row>
    <row r="479523" spans="12:13" x14ac:dyDescent="0.25">
      <c r="L479523" s="472"/>
      <c r="M479523" s="472"/>
    </row>
    <row r="479595" spans="12:13" x14ac:dyDescent="0.25">
      <c r="L479595" s="472"/>
      <c r="M479595" s="472"/>
    </row>
    <row r="479596" spans="12:13" x14ac:dyDescent="0.25">
      <c r="L479596" s="472"/>
      <c r="M479596" s="472"/>
    </row>
    <row r="479597" spans="12:13" x14ac:dyDescent="0.25">
      <c r="L479597" s="472"/>
      <c r="M479597" s="472"/>
    </row>
    <row r="479669" spans="12:13" x14ac:dyDescent="0.25">
      <c r="L479669" s="472"/>
      <c r="M479669" s="472"/>
    </row>
    <row r="479670" spans="12:13" x14ac:dyDescent="0.25">
      <c r="L479670" s="472"/>
      <c r="M479670" s="472"/>
    </row>
    <row r="479671" spans="12:13" x14ac:dyDescent="0.25">
      <c r="L479671" s="472"/>
      <c r="M479671" s="472"/>
    </row>
    <row r="479743" spans="12:13" x14ac:dyDescent="0.25">
      <c r="L479743" s="472"/>
      <c r="M479743" s="472"/>
    </row>
    <row r="479744" spans="12:13" x14ac:dyDescent="0.25">
      <c r="L479744" s="472"/>
      <c r="M479744" s="472"/>
    </row>
    <row r="479745" spans="12:13" x14ac:dyDescent="0.25">
      <c r="L479745" s="472"/>
      <c r="M479745" s="472"/>
    </row>
    <row r="479817" spans="12:13" x14ac:dyDescent="0.25">
      <c r="L479817" s="472"/>
      <c r="M479817" s="472"/>
    </row>
    <row r="479818" spans="12:13" x14ac:dyDescent="0.25">
      <c r="L479818" s="472"/>
      <c r="M479818" s="472"/>
    </row>
    <row r="479819" spans="12:13" x14ac:dyDescent="0.25">
      <c r="L479819" s="472"/>
      <c r="M479819" s="472"/>
    </row>
    <row r="479891" spans="12:13" x14ac:dyDescent="0.25">
      <c r="L479891" s="472"/>
      <c r="M479891" s="472"/>
    </row>
    <row r="479892" spans="12:13" x14ac:dyDescent="0.25">
      <c r="L479892" s="472"/>
      <c r="M479892" s="472"/>
    </row>
    <row r="479893" spans="12:13" x14ac:dyDescent="0.25">
      <c r="L479893" s="472"/>
      <c r="M479893" s="472"/>
    </row>
    <row r="479965" spans="12:13" x14ac:dyDescent="0.25">
      <c r="L479965" s="472"/>
      <c r="M479965" s="472"/>
    </row>
    <row r="479966" spans="12:13" x14ac:dyDescent="0.25">
      <c r="L479966" s="472"/>
      <c r="M479966" s="472"/>
    </row>
    <row r="479967" spans="12:13" x14ac:dyDescent="0.25">
      <c r="L479967" s="472"/>
      <c r="M479967" s="472"/>
    </row>
    <row r="480039" spans="12:13" x14ac:dyDescent="0.25">
      <c r="L480039" s="472"/>
      <c r="M480039" s="472"/>
    </row>
    <row r="480040" spans="12:13" x14ac:dyDescent="0.25">
      <c r="L480040" s="472"/>
      <c r="M480040" s="472"/>
    </row>
    <row r="480041" spans="12:13" x14ac:dyDescent="0.25">
      <c r="L480041" s="472"/>
      <c r="M480041" s="472"/>
    </row>
    <row r="480113" spans="12:13" x14ac:dyDescent="0.25">
      <c r="L480113" s="472"/>
      <c r="M480113" s="472"/>
    </row>
    <row r="480114" spans="12:13" x14ac:dyDescent="0.25">
      <c r="L480114" s="472"/>
      <c r="M480114" s="472"/>
    </row>
    <row r="480115" spans="12:13" x14ac:dyDescent="0.25">
      <c r="L480115" s="472"/>
      <c r="M480115" s="472"/>
    </row>
    <row r="480187" spans="12:13" x14ac:dyDescent="0.25">
      <c r="L480187" s="472"/>
      <c r="M480187" s="472"/>
    </row>
    <row r="480188" spans="12:13" x14ac:dyDescent="0.25">
      <c r="L480188" s="472"/>
      <c r="M480188" s="472"/>
    </row>
    <row r="480189" spans="12:13" x14ac:dyDescent="0.25">
      <c r="L480189" s="472"/>
      <c r="M480189" s="472"/>
    </row>
    <row r="480261" spans="12:13" x14ac:dyDescent="0.25">
      <c r="L480261" s="472"/>
      <c r="M480261" s="472"/>
    </row>
    <row r="480262" spans="12:13" x14ac:dyDescent="0.25">
      <c r="L480262" s="472"/>
      <c r="M480262" s="472"/>
    </row>
    <row r="480263" spans="12:13" x14ac:dyDescent="0.25">
      <c r="L480263" s="472"/>
      <c r="M480263" s="472"/>
    </row>
    <row r="480335" spans="12:13" x14ac:dyDescent="0.25">
      <c r="L480335" s="472"/>
      <c r="M480335" s="472"/>
    </row>
    <row r="480336" spans="12:13" x14ac:dyDescent="0.25">
      <c r="L480336" s="472"/>
      <c r="M480336" s="472"/>
    </row>
    <row r="480337" spans="12:13" x14ac:dyDescent="0.25">
      <c r="L480337" s="472"/>
      <c r="M480337" s="472"/>
    </row>
    <row r="480409" spans="12:13" x14ac:dyDescent="0.25">
      <c r="L480409" s="472"/>
      <c r="M480409" s="472"/>
    </row>
    <row r="480410" spans="12:13" x14ac:dyDescent="0.25">
      <c r="L480410" s="472"/>
      <c r="M480410" s="472"/>
    </row>
    <row r="480411" spans="12:13" x14ac:dyDescent="0.25">
      <c r="L480411" s="472"/>
      <c r="M480411" s="472"/>
    </row>
    <row r="480483" spans="12:13" x14ac:dyDescent="0.25">
      <c r="L480483" s="472"/>
      <c r="M480483" s="472"/>
    </row>
    <row r="480484" spans="12:13" x14ac:dyDescent="0.25">
      <c r="L480484" s="472"/>
      <c r="M480484" s="472"/>
    </row>
    <row r="480485" spans="12:13" x14ac:dyDescent="0.25">
      <c r="L480485" s="472"/>
      <c r="M480485" s="472"/>
    </row>
    <row r="480557" spans="12:13" x14ac:dyDescent="0.25">
      <c r="L480557" s="472"/>
      <c r="M480557" s="472"/>
    </row>
    <row r="480558" spans="12:13" x14ac:dyDescent="0.25">
      <c r="L480558" s="472"/>
      <c r="M480558" s="472"/>
    </row>
    <row r="480559" spans="12:13" x14ac:dyDescent="0.25">
      <c r="L480559" s="472"/>
      <c r="M480559" s="472"/>
    </row>
    <row r="480631" spans="12:13" x14ac:dyDescent="0.25">
      <c r="L480631" s="472"/>
      <c r="M480631" s="472"/>
    </row>
    <row r="480632" spans="12:13" x14ac:dyDescent="0.25">
      <c r="L480632" s="472"/>
      <c r="M480632" s="472"/>
    </row>
    <row r="480633" spans="12:13" x14ac:dyDescent="0.25">
      <c r="L480633" s="472"/>
      <c r="M480633" s="472"/>
    </row>
    <row r="480705" spans="12:13" x14ac:dyDescent="0.25">
      <c r="L480705" s="472"/>
      <c r="M480705" s="472"/>
    </row>
    <row r="480706" spans="12:13" x14ac:dyDescent="0.25">
      <c r="L480706" s="472"/>
      <c r="M480706" s="472"/>
    </row>
    <row r="480707" spans="12:13" x14ac:dyDescent="0.25">
      <c r="L480707" s="472"/>
      <c r="M480707" s="472"/>
    </row>
    <row r="480779" spans="12:13" x14ac:dyDescent="0.25">
      <c r="L480779" s="472"/>
      <c r="M480779" s="472"/>
    </row>
    <row r="480780" spans="12:13" x14ac:dyDescent="0.25">
      <c r="L480780" s="472"/>
      <c r="M480780" s="472"/>
    </row>
    <row r="480781" spans="12:13" x14ac:dyDescent="0.25">
      <c r="L480781" s="472"/>
      <c r="M480781" s="472"/>
    </row>
    <row r="480853" spans="12:13" x14ac:dyDescent="0.25">
      <c r="L480853" s="472"/>
      <c r="M480853" s="472"/>
    </row>
    <row r="480854" spans="12:13" x14ac:dyDescent="0.25">
      <c r="L480854" s="472"/>
      <c r="M480854" s="472"/>
    </row>
    <row r="480855" spans="12:13" x14ac:dyDescent="0.25">
      <c r="L480855" s="472"/>
      <c r="M480855" s="472"/>
    </row>
    <row r="480927" spans="12:13" x14ac:dyDescent="0.25">
      <c r="L480927" s="472"/>
      <c r="M480927" s="472"/>
    </row>
    <row r="480928" spans="12:13" x14ac:dyDescent="0.25">
      <c r="L480928" s="472"/>
      <c r="M480928" s="472"/>
    </row>
    <row r="480929" spans="12:13" x14ac:dyDescent="0.25">
      <c r="L480929" s="472"/>
      <c r="M480929" s="472"/>
    </row>
    <row r="481001" spans="12:13" x14ac:dyDescent="0.25">
      <c r="L481001" s="472"/>
      <c r="M481001" s="472"/>
    </row>
    <row r="481002" spans="12:13" x14ac:dyDescent="0.25">
      <c r="L481002" s="472"/>
      <c r="M481002" s="472"/>
    </row>
    <row r="481003" spans="12:13" x14ac:dyDescent="0.25">
      <c r="L481003" s="472"/>
      <c r="M481003" s="472"/>
    </row>
    <row r="481075" spans="12:13" x14ac:dyDescent="0.25">
      <c r="L481075" s="472"/>
      <c r="M481075" s="472"/>
    </row>
    <row r="481076" spans="12:13" x14ac:dyDescent="0.25">
      <c r="L481076" s="472"/>
      <c r="M481076" s="472"/>
    </row>
    <row r="481077" spans="12:13" x14ac:dyDescent="0.25">
      <c r="L481077" s="472"/>
      <c r="M481077" s="472"/>
    </row>
    <row r="481149" spans="12:13" x14ac:dyDescent="0.25">
      <c r="L481149" s="472"/>
      <c r="M481149" s="472"/>
    </row>
    <row r="481150" spans="12:13" x14ac:dyDescent="0.25">
      <c r="L481150" s="472"/>
      <c r="M481150" s="472"/>
    </row>
    <row r="481151" spans="12:13" x14ac:dyDescent="0.25">
      <c r="L481151" s="472"/>
      <c r="M481151" s="472"/>
    </row>
    <row r="481223" spans="12:13" x14ac:dyDescent="0.25">
      <c r="L481223" s="472"/>
      <c r="M481223" s="472"/>
    </row>
    <row r="481224" spans="12:13" x14ac:dyDescent="0.25">
      <c r="L481224" s="472"/>
      <c r="M481224" s="472"/>
    </row>
    <row r="481225" spans="12:13" x14ac:dyDescent="0.25">
      <c r="L481225" s="472"/>
      <c r="M481225" s="472"/>
    </row>
    <row r="481297" spans="12:13" x14ac:dyDescent="0.25">
      <c r="L481297" s="472"/>
      <c r="M481297" s="472"/>
    </row>
    <row r="481298" spans="12:13" x14ac:dyDescent="0.25">
      <c r="L481298" s="472"/>
      <c r="M481298" s="472"/>
    </row>
    <row r="481299" spans="12:13" x14ac:dyDescent="0.25">
      <c r="L481299" s="472"/>
      <c r="M481299" s="472"/>
    </row>
    <row r="481371" spans="12:13" x14ac:dyDescent="0.25">
      <c r="L481371" s="472"/>
      <c r="M481371" s="472"/>
    </row>
    <row r="481372" spans="12:13" x14ac:dyDescent="0.25">
      <c r="L481372" s="472"/>
      <c r="M481372" s="472"/>
    </row>
    <row r="481373" spans="12:13" x14ac:dyDescent="0.25">
      <c r="L481373" s="472"/>
      <c r="M481373" s="472"/>
    </row>
    <row r="481445" spans="12:13" x14ac:dyDescent="0.25">
      <c r="L481445" s="472"/>
      <c r="M481445" s="472"/>
    </row>
    <row r="481446" spans="12:13" x14ac:dyDescent="0.25">
      <c r="L481446" s="472"/>
      <c r="M481446" s="472"/>
    </row>
    <row r="481447" spans="12:13" x14ac:dyDescent="0.25">
      <c r="L481447" s="472"/>
      <c r="M481447" s="472"/>
    </row>
    <row r="481519" spans="12:13" x14ac:dyDescent="0.25">
      <c r="L481519" s="472"/>
      <c r="M481519" s="472"/>
    </row>
    <row r="481520" spans="12:13" x14ac:dyDescent="0.25">
      <c r="L481520" s="472"/>
      <c r="M481520" s="472"/>
    </row>
    <row r="481521" spans="12:13" x14ac:dyDescent="0.25">
      <c r="L481521" s="472"/>
      <c r="M481521" s="472"/>
    </row>
    <row r="481593" spans="12:13" x14ac:dyDescent="0.25">
      <c r="L481593" s="472"/>
      <c r="M481593" s="472"/>
    </row>
    <row r="481594" spans="12:13" x14ac:dyDescent="0.25">
      <c r="L481594" s="472"/>
      <c r="M481594" s="472"/>
    </row>
    <row r="481595" spans="12:13" x14ac:dyDescent="0.25">
      <c r="L481595" s="472"/>
      <c r="M481595" s="472"/>
    </row>
    <row r="481667" spans="12:13" x14ac:dyDescent="0.25">
      <c r="L481667" s="472"/>
      <c r="M481667" s="472"/>
    </row>
    <row r="481668" spans="12:13" x14ac:dyDescent="0.25">
      <c r="L481668" s="472"/>
      <c r="M481668" s="472"/>
    </row>
    <row r="481669" spans="12:13" x14ac:dyDescent="0.25">
      <c r="L481669" s="472"/>
      <c r="M481669" s="472"/>
    </row>
    <row r="481741" spans="12:13" x14ac:dyDescent="0.25">
      <c r="L481741" s="472"/>
      <c r="M481741" s="472"/>
    </row>
    <row r="481742" spans="12:13" x14ac:dyDescent="0.25">
      <c r="L481742" s="472"/>
      <c r="M481742" s="472"/>
    </row>
    <row r="481743" spans="12:13" x14ac:dyDescent="0.25">
      <c r="L481743" s="472"/>
      <c r="M481743" s="472"/>
    </row>
    <row r="481815" spans="12:13" x14ac:dyDescent="0.25">
      <c r="L481815" s="472"/>
      <c r="M481815" s="472"/>
    </row>
    <row r="481816" spans="12:13" x14ac:dyDescent="0.25">
      <c r="L481816" s="472"/>
      <c r="M481816" s="472"/>
    </row>
    <row r="481817" spans="12:13" x14ac:dyDescent="0.25">
      <c r="L481817" s="472"/>
      <c r="M481817" s="472"/>
    </row>
    <row r="481889" spans="12:13" x14ac:dyDescent="0.25">
      <c r="L481889" s="472"/>
      <c r="M481889" s="472"/>
    </row>
    <row r="481890" spans="12:13" x14ac:dyDescent="0.25">
      <c r="L481890" s="472"/>
      <c r="M481890" s="472"/>
    </row>
    <row r="481891" spans="12:13" x14ac:dyDescent="0.25">
      <c r="L481891" s="472"/>
      <c r="M481891" s="472"/>
    </row>
    <row r="481963" spans="12:13" x14ac:dyDescent="0.25">
      <c r="L481963" s="472"/>
      <c r="M481963" s="472"/>
    </row>
    <row r="481964" spans="12:13" x14ac:dyDescent="0.25">
      <c r="L481964" s="472"/>
      <c r="M481964" s="472"/>
    </row>
    <row r="481965" spans="12:13" x14ac:dyDescent="0.25">
      <c r="L481965" s="472"/>
      <c r="M481965" s="472"/>
    </row>
    <row r="482037" spans="12:13" x14ac:dyDescent="0.25">
      <c r="L482037" s="472"/>
      <c r="M482037" s="472"/>
    </row>
    <row r="482038" spans="12:13" x14ac:dyDescent="0.25">
      <c r="L482038" s="472"/>
      <c r="M482038" s="472"/>
    </row>
    <row r="482039" spans="12:13" x14ac:dyDescent="0.25">
      <c r="L482039" s="472"/>
      <c r="M482039" s="472"/>
    </row>
    <row r="482111" spans="12:13" x14ac:dyDescent="0.25">
      <c r="L482111" s="472"/>
      <c r="M482111" s="472"/>
    </row>
    <row r="482112" spans="12:13" x14ac:dyDescent="0.25">
      <c r="L482112" s="472"/>
      <c r="M482112" s="472"/>
    </row>
    <row r="482113" spans="12:13" x14ac:dyDescent="0.25">
      <c r="L482113" s="472"/>
      <c r="M482113" s="472"/>
    </row>
    <row r="482185" spans="12:13" x14ac:dyDescent="0.25">
      <c r="L482185" s="472"/>
      <c r="M482185" s="472"/>
    </row>
    <row r="482186" spans="12:13" x14ac:dyDescent="0.25">
      <c r="L482186" s="472"/>
      <c r="M482186" s="472"/>
    </row>
    <row r="482187" spans="12:13" x14ac:dyDescent="0.25">
      <c r="L482187" s="472"/>
      <c r="M482187" s="472"/>
    </row>
    <row r="482259" spans="12:13" x14ac:dyDescent="0.25">
      <c r="L482259" s="472"/>
      <c r="M482259" s="472"/>
    </row>
    <row r="482260" spans="12:13" x14ac:dyDescent="0.25">
      <c r="L482260" s="472"/>
      <c r="M482260" s="472"/>
    </row>
    <row r="482261" spans="12:13" x14ac:dyDescent="0.25">
      <c r="L482261" s="472"/>
      <c r="M482261" s="472"/>
    </row>
    <row r="482333" spans="12:13" x14ac:dyDescent="0.25">
      <c r="L482333" s="472"/>
      <c r="M482333" s="472"/>
    </row>
    <row r="482334" spans="12:13" x14ac:dyDescent="0.25">
      <c r="L482334" s="472"/>
      <c r="M482334" s="472"/>
    </row>
    <row r="482335" spans="12:13" x14ac:dyDescent="0.25">
      <c r="L482335" s="472"/>
      <c r="M482335" s="472"/>
    </row>
    <row r="482407" spans="12:13" x14ac:dyDescent="0.25">
      <c r="L482407" s="472"/>
      <c r="M482407" s="472"/>
    </row>
    <row r="482408" spans="12:13" x14ac:dyDescent="0.25">
      <c r="L482408" s="472"/>
      <c r="M482408" s="472"/>
    </row>
    <row r="482409" spans="12:13" x14ac:dyDescent="0.25">
      <c r="L482409" s="472"/>
      <c r="M482409" s="472"/>
    </row>
    <row r="482481" spans="12:13" x14ac:dyDescent="0.25">
      <c r="L482481" s="472"/>
      <c r="M482481" s="472"/>
    </row>
    <row r="482482" spans="12:13" x14ac:dyDescent="0.25">
      <c r="L482482" s="472"/>
      <c r="M482482" s="472"/>
    </row>
    <row r="482483" spans="12:13" x14ac:dyDescent="0.25">
      <c r="L482483" s="472"/>
      <c r="M482483" s="472"/>
    </row>
    <row r="482555" spans="12:13" x14ac:dyDescent="0.25">
      <c r="L482555" s="472"/>
      <c r="M482555" s="472"/>
    </row>
    <row r="482556" spans="12:13" x14ac:dyDescent="0.25">
      <c r="L482556" s="472"/>
      <c r="M482556" s="472"/>
    </row>
    <row r="482557" spans="12:13" x14ac:dyDescent="0.25">
      <c r="L482557" s="472"/>
      <c r="M482557" s="472"/>
    </row>
    <row r="482629" spans="12:13" x14ac:dyDescent="0.25">
      <c r="L482629" s="472"/>
      <c r="M482629" s="472"/>
    </row>
    <row r="482630" spans="12:13" x14ac:dyDescent="0.25">
      <c r="L482630" s="472"/>
      <c r="M482630" s="472"/>
    </row>
    <row r="482631" spans="12:13" x14ac:dyDescent="0.25">
      <c r="L482631" s="472"/>
      <c r="M482631" s="472"/>
    </row>
    <row r="482703" spans="12:13" x14ac:dyDescent="0.25">
      <c r="L482703" s="472"/>
      <c r="M482703" s="472"/>
    </row>
    <row r="482704" spans="12:13" x14ac:dyDescent="0.25">
      <c r="L482704" s="472"/>
      <c r="M482704" s="472"/>
    </row>
    <row r="482705" spans="12:13" x14ac:dyDescent="0.25">
      <c r="L482705" s="472"/>
      <c r="M482705" s="472"/>
    </row>
    <row r="482777" spans="12:13" x14ac:dyDescent="0.25">
      <c r="L482777" s="472"/>
      <c r="M482777" s="472"/>
    </row>
    <row r="482778" spans="12:13" x14ac:dyDescent="0.25">
      <c r="L482778" s="472"/>
      <c r="M482778" s="472"/>
    </row>
    <row r="482779" spans="12:13" x14ac:dyDescent="0.25">
      <c r="L482779" s="472"/>
      <c r="M482779" s="472"/>
    </row>
    <row r="482851" spans="12:13" x14ac:dyDescent="0.25">
      <c r="L482851" s="472"/>
      <c r="M482851" s="472"/>
    </row>
    <row r="482852" spans="12:13" x14ac:dyDescent="0.25">
      <c r="L482852" s="472"/>
      <c r="M482852" s="472"/>
    </row>
    <row r="482853" spans="12:13" x14ac:dyDescent="0.25">
      <c r="L482853" s="472"/>
      <c r="M482853" s="472"/>
    </row>
    <row r="482925" spans="12:13" x14ac:dyDescent="0.25">
      <c r="L482925" s="472"/>
      <c r="M482925" s="472"/>
    </row>
    <row r="482926" spans="12:13" x14ac:dyDescent="0.25">
      <c r="L482926" s="472"/>
      <c r="M482926" s="472"/>
    </row>
    <row r="482927" spans="12:13" x14ac:dyDescent="0.25">
      <c r="L482927" s="472"/>
      <c r="M482927" s="472"/>
    </row>
    <row r="482999" spans="12:13" x14ac:dyDescent="0.25">
      <c r="L482999" s="472"/>
      <c r="M482999" s="472"/>
    </row>
    <row r="483000" spans="12:13" x14ac:dyDescent="0.25">
      <c r="L483000" s="472"/>
      <c r="M483000" s="472"/>
    </row>
    <row r="483001" spans="12:13" x14ac:dyDescent="0.25">
      <c r="L483001" s="472"/>
      <c r="M483001" s="472"/>
    </row>
    <row r="483073" spans="12:13" x14ac:dyDescent="0.25">
      <c r="L483073" s="472"/>
      <c r="M483073" s="472"/>
    </row>
    <row r="483074" spans="12:13" x14ac:dyDescent="0.25">
      <c r="L483074" s="472"/>
      <c r="M483074" s="472"/>
    </row>
    <row r="483075" spans="12:13" x14ac:dyDescent="0.25">
      <c r="L483075" s="472"/>
      <c r="M483075" s="472"/>
    </row>
    <row r="483147" spans="12:13" x14ac:dyDescent="0.25">
      <c r="L483147" s="472"/>
      <c r="M483147" s="472"/>
    </row>
    <row r="483148" spans="12:13" x14ac:dyDescent="0.25">
      <c r="L483148" s="472"/>
      <c r="M483148" s="472"/>
    </row>
    <row r="483149" spans="12:13" x14ac:dyDescent="0.25">
      <c r="L483149" s="472"/>
      <c r="M483149" s="472"/>
    </row>
    <row r="483221" spans="12:13" x14ac:dyDescent="0.25">
      <c r="L483221" s="472"/>
      <c r="M483221" s="472"/>
    </row>
    <row r="483222" spans="12:13" x14ac:dyDescent="0.25">
      <c r="L483222" s="472"/>
      <c r="M483222" s="472"/>
    </row>
    <row r="483223" spans="12:13" x14ac:dyDescent="0.25">
      <c r="L483223" s="472"/>
      <c r="M483223" s="472"/>
    </row>
    <row r="483295" spans="12:13" x14ac:dyDescent="0.25">
      <c r="L483295" s="472"/>
      <c r="M483295" s="472"/>
    </row>
    <row r="483296" spans="12:13" x14ac:dyDescent="0.25">
      <c r="L483296" s="472"/>
      <c r="M483296" s="472"/>
    </row>
    <row r="483297" spans="12:13" x14ac:dyDescent="0.25">
      <c r="L483297" s="472"/>
      <c r="M483297" s="472"/>
    </row>
    <row r="483369" spans="12:13" x14ac:dyDescent="0.25">
      <c r="L483369" s="472"/>
      <c r="M483369" s="472"/>
    </row>
    <row r="483370" spans="12:13" x14ac:dyDescent="0.25">
      <c r="L483370" s="472"/>
      <c r="M483370" s="472"/>
    </row>
    <row r="483371" spans="12:13" x14ac:dyDescent="0.25">
      <c r="L483371" s="472"/>
      <c r="M483371" s="472"/>
    </row>
    <row r="483443" spans="12:13" x14ac:dyDescent="0.25">
      <c r="L483443" s="472"/>
      <c r="M483443" s="472"/>
    </row>
    <row r="483444" spans="12:13" x14ac:dyDescent="0.25">
      <c r="L483444" s="472"/>
      <c r="M483444" s="472"/>
    </row>
    <row r="483445" spans="12:13" x14ac:dyDescent="0.25">
      <c r="L483445" s="472"/>
      <c r="M483445" s="472"/>
    </row>
    <row r="483517" spans="12:13" x14ac:dyDescent="0.25">
      <c r="L483517" s="472"/>
      <c r="M483517" s="472"/>
    </row>
    <row r="483518" spans="12:13" x14ac:dyDescent="0.25">
      <c r="L483518" s="472"/>
      <c r="M483518" s="472"/>
    </row>
    <row r="483519" spans="12:13" x14ac:dyDescent="0.25">
      <c r="L483519" s="472"/>
      <c r="M483519" s="472"/>
    </row>
    <row r="483591" spans="12:13" x14ac:dyDescent="0.25">
      <c r="L483591" s="472"/>
      <c r="M483591" s="472"/>
    </row>
    <row r="483592" spans="12:13" x14ac:dyDescent="0.25">
      <c r="L483592" s="472"/>
      <c r="M483592" s="472"/>
    </row>
    <row r="483593" spans="12:13" x14ac:dyDescent="0.25">
      <c r="L483593" s="472"/>
      <c r="M483593" s="472"/>
    </row>
    <row r="483665" spans="12:13" x14ac:dyDescent="0.25">
      <c r="L483665" s="472"/>
      <c r="M483665" s="472"/>
    </row>
    <row r="483666" spans="12:13" x14ac:dyDescent="0.25">
      <c r="L483666" s="472"/>
      <c r="M483666" s="472"/>
    </row>
    <row r="483667" spans="12:13" x14ac:dyDescent="0.25">
      <c r="L483667" s="472"/>
      <c r="M483667" s="472"/>
    </row>
    <row r="483739" spans="12:13" x14ac:dyDescent="0.25">
      <c r="L483739" s="472"/>
      <c r="M483739" s="472"/>
    </row>
    <row r="483740" spans="12:13" x14ac:dyDescent="0.25">
      <c r="L483740" s="472"/>
      <c r="M483740" s="472"/>
    </row>
    <row r="483741" spans="12:13" x14ac:dyDescent="0.25">
      <c r="L483741" s="472"/>
      <c r="M483741" s="472"/>
    </row>
    <row r="483813" spans="12:13" x14ac:dyDescent="0.25">
      <c r="L483813" s="472"/>
      <c r="M483813" s="472"/>
    </row>
    <row r="483814" spans="12:13" x14ac:dyDescent="0.25">
      <c r="L483814" s="472"/>
      <c r="M483814" s="472"/>
    </row>
    <row r="483815" spans="12:13" x14ac:dyDescent="0.25">
      <c r="L483815" s="472"/>
      <c r="M483815" s="472"/>
    </row>
    <row r="483887" spans="12:13" x14ac:dyDescent="0.25">
      <c r="L483887" s="472"/>
      <c r="M483887" s="472"/>
    </row>
    <row r="483888" spans="12:13" x14ac:dyDescent="0.25">
      <c r="L483888" s="472"/>
      <c r="M483888" s="472"/>
    </row>
    <row r="483889" spans="12:13" x14ac:dyDescent="0.25">
      <c r="L483889" s="472"/>
      <c r="M483889" s="472"/>
    </row>
    <row r="483961" spans="12:13" x14ac:dyDescent="0.25">
      <c r="L483961" s="472"/>
      <c r="M483961" s="472"/>
    </row>
    <row r="483962" spans="12:13" x14ac:dyDescent="0.25">
      <c r="L483962" s="472"/>
      <c r="M483962" s="472"/>
    </row>
    <row r="483963" spans="12:13" x14ac:dyDescent="0.25">
      <c r="L483963" s="472"/>
      <c r="M483963" s="472"/>
    </row>
    <row r="484035" spans="12:13" x14ac:dyDescent="0.25">
      <c r="L484035" s="472"/>
      <c r="M484035" s="472"/>
    </row>
    <row r="484036" spans="12:13" x14ac:dyDescent="0.25">
      <c r="L484036" s="472"/>
      <c r="M484036" s="472"/>
    </row>
    <row r="484037" spans="12:13" x14ac:dyDescent="0.25">
      <c r="L484037" s="472"/>
      <c r="M484037" s="472"/>
    </row>
    <row r="484109" spans="12:13" x14ac:dyDescent="0.25">
      <c r="L484109" s="472"/>
      <c r="M484109" s="472"/>
    </row>
    <row r="484110" spans="12:13" x14ac:dyDescent="0.25">
      <c r="L484110" s="472"/>
      <c r="M484110" s="472"/>
    </row>
    <row r="484111" spans="12:13" x14ac:dyDescent="0.25">
      <c r="L484111" s="472"/>
      <c r="M484111" s="472"/>
    </row>
    <row r="484183" spans="12:13" x14ac:dyDescent="0.25">
      <c r="L484183" s="472"/>
      <c r="M484183" s="472"/>
    </row>
    <row r="484184" spans="12:13" x14ac:dyDescent="0.25">
      <c r="L484184" s="472"/>
      <c r="M484184" s="472"/>
    </row>
    <row r="484185" spans="12:13" x14ac:dyDescent="0.25">
      <c r="L484185" s="472"/>
      <c r="M484185" s="472"/>
    </row>
    <row r="484257" spans="12:13" x14ac:dyDescent="0.25">
      <c r="L484257" s="472"/>
      <c r="M484257" s="472"/>
    </row>
    <row r="484258" spans="12:13" x14ac:dyDescent="0.25">
      <c r="L484258" s="472"/>
      <c r="M484258" s="472"/>
    </row>
    <row r="484259" spans="12:13" x14ac:dyDescent="0.25">
      <c r="L484259" s="472"/>
      <c r="M484259" s="472"/>
    </row>
    <row r="484331" spans="12:13" x14ac:dyDescent="0.25">
      <c r="L484331" s="472"/>
      <c r="M484331" s="472"/>
    </row>
    <row r="484332" spans="12:13" x14ac:dyDescent="0.25">
      <c r="L484332" s="472"/>
      <c r="M484332" s="472"/>
    </row>
    <row r="484333" spans="12:13" x14ac:dyDescent="0.25">
      <c r="L484333" s="472"/>
      <c r="M484333" s="472"/>
    </row>
    <row r="484405" spans="12:13" x14ac:dyDescent="0.25">
      <c r="L484405" s="472"/>
      <c r="M484405" s="472"/>
    </row>
    <row r="484406" spans="12:13" x14ac:dyDescent="0.25">
      <c r="L484406" s="472"/>
      <c r="M484406" s="472"/>
    </row>
    <row r="484407" spans="12:13" x14ac:dyDescent="0.25">
      <c r="L484407" s="472"/>
      <c r="M484407" s="472"/>
    </row>
    <row r="484479" spans="12:13" x14ac:dyDescent="0.25">
      <c r="L484479" s="472"/>
      <c r="M484479" s="472"/>
    </row>
    <row r="484480" spans="12:13" x14ac:dyDescent="0.25">
      <c r="L484480" s="472"/>
      <c r="M484480" s="472"/>
    </row>
    <row r="484481" spans="12:13" x14ac:dyDescent="0.25">
      <c r="L484481" s="472"/>
      <c r="M484481" s="472"/>
    </row>
    <row r="484553" spans="12:13" x14ac:dyDescent="0.25">
      <c r="L484553" s="472"/>
      <c r="M484553" s="472"/>
    </row>
    <row r="484554" spans="12:13" x14ac:dyDescent="0.25">
      <c r="L484554" s="472"/>
      <c r="M484554" s="472"/>
    </row>
    <row r="484555" spans="12:13" x14ac:dyDescent="0.25">
      <c r="L484555" s="472"/>
      <c r="M484555" s="472"/>
    </row>
    <row r="484627" spans="12:13" x14ac:dyDescent="0.25">
      <c r="L484627" s="472"/>
      <c r="M484627" s="472"/>
    </row>
    <row r="484628" spans="12:13" x14ac:dyDescent="0.25">
      <c r="L484628" s="472"/>
      <c r="M484628" s="472"/>
    </row>
    <row r="484629" spans="12:13" x14ac:dyDescent="0.25">
      <c r="L484629" s="472"/>
      <c r="M484629" s="472"/>
    </row>
    <row r="484701" spans="12:13" x14ac:dyDescent="0.25">
      <c r="L484701" s="472"/>
      <c r="M484701" s="472"/>
    </row>
    <row r="484702" spans="12:13" x14ac:dyDescent="0.25">
      <c r="L484702" s="472"/>
      <c r="M484702" s="472"/>
    </row>
    <row r="484703" spans="12:13" x14ac:dyDescent="0.25">
      <c r="L484703" s="472"/>
      <c r="M484703" s="472"/>
    </row>
    <row r="484775" spans="12:13" x14ac:dyDescent="0.25">
      <c r="L484775" s="472"/>
      <c r="M484775" s="472"/>
    </row>
    <row r="484776" spans="12:13" x14ac:dyDescent="0.25">
      <c r="L484776" s="472"/>
      <c r="M484776" s="472"/>
    </row>
    <row r="484777" spans="12:13" x14ac:dyDescent="0.25">
      <c r="L484777" s="472"/>
      <c r="M484777" s="472"/>
    </row>
    <row r="484849" spans="12:13" x14ac:dyDescent="0.25">
      <c r="L484849" s="472"/>
      <c r="M484849" s="472"/>
    </row>
    <row r="484850" spans="12:13" x14ac:dyDescent="0.25">
      <c r="L484850" s="472"/>
      <c r="M484850" s="472"/>
    </row>
    <row r="484851" spans="12:13" x14ac:dyDescent="0.25">
      <c r="L484851" s="472"/>
      <c r="M484851" s="472"/>
    </row>
    <row r="484923" spans="12:13" x14ac:dyDescent="0.25">
      <c r="L484923" s="472"/>
      <c r="M484923" s="472"/>
    </row>
    <row r="484924" spans="12:13" x14ac:dyDescent="0.25">
      <c r="L484924" s="472"/>
      <c r="M484924" s="472"/>
    </row>
    <row r="484925" spans="12:13" x14ac:dyDescent="0.25">
      <c r="L484925" s="472"/>
      <c r="M484925" s="472"/>
    </row>
    <row r="484997" spans="12:13" x14ac:dyDescent="0.25">
      <c r="L484997" s="472"/>
      <c r="M484997" s="472"/>
    </row>
    <row r="484998" spans="12:13" x14ac:dyDescent="0.25">
      <c r="L484998" s="472"/>
      <c r="M484998" s="472"/>
    </row>
    <row r="484999" spans="12:13" x14ac:dyDescent="0.25">
      <c r="L484999" s="472"/>
      <c r="M484999" s="472"/>
    </row>
    <row r="485071" spans="12:13" x14ac:dyDescent="0.25">
      <c r="L485071" s="472"/>
      <c r="M485071" s="472"/>
    </row>
    <row r="485072" spans="12:13" x14ac:dyDescent="0.25">
      <c r="L485072" s="472"/>
      <c r="M485072" s="472"/>
    </row>
    <row r="485073" spans="12:13" x14ac:dyDescent="0.25">
      <c r="L485073" s="472"/>
      <c r="M485073" s="472"/>
    </row>
    <row r="485145" spans="12:13" x14ac:dyDescent="0.25">
      <c r="L485145" s="472"/>
      <c r="M485145" s="472"/>
    </row>
    <row r="485146" spans="12:13" x14ac:dyDescent="0.25">
      <c r="L485146" s="472"/>
      <c r="M485146" s="472"/>
    </row>
    <row r="485147" spans="12:13" x14ac:dyDescent="0.25">
      <c r="L485147" s="472"/>
      <c r="M485147" s="472"/>
    </row>
    <row r="485219" spans="12:13" x14ac:dyDescent="0.25">
      <c r="L485219" s="472"/>
      <c r="M485219" s="472"/>
    </row>
    <row r="485220" spans="12:13" x14ac:dyDescent="0.25">
      <c r="L485220" s="472"/>
      <c r="M485220" s="472"/>
    </row>
    <row r="485221" spans="12:13" x14ac:dyDescent="0.25">
      <c r="L485221" s="472"/>
      <c r="M485221" s="472"/>
    </row>
    <row r="485293" spans="12:13" x14ac:dyDescent="0.25">
      <c r="L485293" s="472"/>
      <c r="M485293" s="472"/>
    </row>
    <row r="485294" spans="12:13" x14ac:dyDescent="0.25">
      <c r="L485294" s="472"/>
      <c r="M485294" s="472"/>
    </row>
    <row r="485295" spans="12:13" x14ac:dyDescent="0.25">
      <c r="L485295" s="472"/>
      <c r="M485295" s="472"/>
    </row>
    <row r="485367" spans="12:13" x14ac:dyDescent="0.25">
      <c r="L485367" s="472"/>
      <c r="M485367" s="472"/>
    </row>
    <row r="485368" spans="12:13" x14ac:dyDescent="0.25">
      <c r="L485368" s="472"/>
      <c r="M485368" s="472"/>
    </row>
    <row r="485369" spans="12:13" x14ac:dyDescent="0.25">
      <c r="L485369" s="472"/>
      <c r="M485369" s="472"/>
    </row>
    <row r="485441" spans="12:13" x14ac:dyDescent="0.25">
      <c r="L485441" s="472"/>
      <c r="M485441" s="472"/>
    </row>
    <row r="485442" spans="12:13" x14ac:dyDescent="0.25">
      <c r="L485442" s="472"/>
      <c r="M485442" s="472"/>
    </row>
    <row r="485443" spans="12:13" x14ac:dyDescent="0.25">
      <c r="L485443" s="472"/>
      <c r="M485443" s="472"/>
    </row>
    <row r="485515" spans="12:13" x14ac:dyDescent="0.25">
      <c r="L485515" s="472"/>
      <c r="M485515" s="472"/>
    </row>
    <row r="485516" spans="12:13" x14ac:dyDescent="0.25">
      <c r="L485516" s="472"/>
      <c r="M485516" s="472"/>
    </row>
    <row r="485517" spans="12:13" x14ac:dyDescent="0.25">
      <c r="L485517" s="472"/>
      <c r="M485517" s="472"/>
    </row>
    <row r="485589" spans="12:13" x14ac:dyDescent="0.25">
      <c r="L485589" s="472"/>
      <c r="M485589" s="472"/>
    </row>
    <row r="485590" spans="12:13" x14ac:dyDescent="0.25">
      <c r="L485590" s="472"/>
      <c r="M485590" s="472"/>
    </row>
    <row r="485591" spans="12:13" x14ac:dyDescent="0.25">
      <c r="L485591" s="472"/>
      <c r="M485591" s="472"/>
    </row>
    <row r="485663" spans="12:13" x14ac:dyDescent="0.25">
      <c r="L485663" s="472"/>
      <c r="M485663" s="472"/>
    </row>
    <row r="485664" spans="12:13" x14ac:dyDescent="0.25">
      <c r="L485664" s="472"/>
      <c r="M485664" s="472"/>
    </row>
    <row r="485665" spans="12:13" x14ac:dyDescent="0.25">
      <c r="L485665" s="472"/>
      <c r="M485665" s="472"/>
    </row>
    <row r="485737" spans="12:13" x14ac:dyDescent="0.25">
      <c r="L485737" s="472"/>
      <c r="M485737" s="472"/>
    </row>
    <row r="485738" spans="12:13" x14ac:dyDescent="0.25">
      <c r="L485738" s="472"/>
      <c r="M485738" s="472"/>
    </row>
    <row r="485739" spans="12:13" x14ac:dyDescent="0.25">
      <c r="L485739" s="472"/>
      <c r="M485739" s="472"/>
    </row>
    <row r="485811" spans="12:13" x14ac:dyDescent="0.25">
      <c r="L485811" s="472"/>
      <c r="M485811" s="472"/>
    </row>
    <row r="485812" spans="12:13" x14ac:dyDescent="0.25">
      <c r="L485812" s="472"/>
      <c r="M485812" s="472"/>
    </row>
    <row r="485813" spans="12:13" x14ac:dyDescent="0.25">
      <c r="L485813" s="472"/>
      <c r="M485813" s="472"/>
    </row>
    <row r="485885" spans="12:13" x14ac:dyDescent="0.25">
      <c r="L485885" s="472"/>
      <c r="M485885" s="472"/>
    </row>
    <row r="485886" spans="12:13" x14ac:dyDescent="0.25">
      <c r="L485886" s="472"/>
      <c r="M485886" s="472"/>
    </row>
    <row r="485887" spans="12:13" x14ac:dyDescent="0.25">
      <c r="L485887" s="472"/>
      <c r="M485887" s="472"/>
    </row>
    <row r="485959" spans="12:13" x14ac:dyDescent="0.25">
      <c r="L485959" s="472"/>
      <c r="M485959" s="472"/>
    </row>
    <row r="485960" spans="12:13" x14ac:dyDescent="0.25">
      <c r="L485960" s="472"/>
      <c r="M485960" s="472"/>
    </row>
    <row r="485961" spans="12:13" x14ac:dyDescent="0.25">
      <c r="L485961" s="472"/>
      <c r="M485961" s="472"/>
    </row>
    <row r="486033" spans="12:13" x14ac:dyDescent="0.25">
      <c r="L486033" s="472"/>
      <c r="M486033" s="472"/>
    </row>
    <row r="486034" spans="12:13" x14ac:dyDescent="0.25">
      <c r="L486034" s="472"/>
      <c r="M486034" s="472"/>
    </row>
    <row r="486035" spans="12:13" x14ac:dyDescent="0.25">
      <c r="L486035" s="472"/>
      <c r="M486035" s="472"/>
    </row>
    <row r="486107" spans="12:13" x14ac:dyDescent="0.25">
      <c r="L486107" s="472"/>
      <c r="M486107" s="472"/>
    </row>
    <row r="486108" spans="12:13" x14ac:dyDescent="0.25">
      <c r="L486108" s="472"/>
      <c r="M486108" s="472"/>
    </row>
    <row r="486109" spans="12:13" x14ac:dyDescent="0.25">
      <c r="L486109" s="472"/>
      <c r="M486109" s="472"/>
    </row>
    <row r="486181" spans="12:13" x14ac:dyDescent="0.25">
      <c r="L486181" s="472"/>
      <c r="M486181" s="472"/>
    </row>
    <row r="486182" spans="12:13" x14ac:dyDescent="0.25">
      <c r="L486182" s="472"/>
      <c r="M486182" s="472"/>
    </row>
    <row r="486183" spans="12:13" x14ac:dyDescent="0.25">
      <c r="L486183" s="472"/>
      <c r="M486183" s="472"/>
    </row>
    <row r="486255" spans="12:13" x14ac:dyDescent="0.25">
      <c r="L486255" s="472"/>
      <c r="M486255" s="472"/>
    </row>
    <row r="486256" spans="12:13" x14ac:dyDescent="0.25">
      <c r="L486256" s="472"/>
      <c r="M486256" s="472"/>
    </row>
    <row r="486257" spans="12:13" x14ac:dyDescent="0.25">
      <c r="L486257" s="472"/>
      <c r="M486257" s="472"/>
    </row>
    <row r="486329" spans="12:13" x14ac:dyDescent="0.25">
      <c r="L486329" s="472"/>
      <c r="M486329" s="472"/>
    </row>
    <row r="486330" spans="12:13" x14ac:dyDescent="0.25">
      <c r="L486330" s="472"/>
      <c r="M486330" s="472"/>
    </row>
    <row r="486331" spans="12:13" x14ac:dyDescent="0.25">
      <c r="L486331" s="472"/>
      <c r="M486331" s="472"/>
    </row>
    <row r="486403" spans="12:13" x14ac:dyDescent="0.25">
      <c r="L486403" s="472"/>
      <c r="M486403" s="472"/>
    </row>
    <row r="486404" spans="12:13" x14ac:dyDescent="0.25">
      <c r="L486404" s="472"/>
      <c r="M486404" s="472"/>
    </row>
    <row r="486405" spans="12:13" x14ac:dyDescent="0.25">
      <c r="L486405" s="472"/>
      <c r="M486405" s="472"/>
    </row>
    <row r="486477" spans="12:13" x14ac:dyDescent="0.25">
      <c r="L486477" s="472"/>
      <c r="M486477" s="472"/>
    </row>
    <row r="486478" spans="12:13" x14ac:dyDescent="0.25">
      <c r="L486478" s="472"/>
      <c r="M486478" s="472"/>
    </row>
    <row r="486479" spans="12:13" x14ac:dyDescent="0.25">
      <c r="L486479" s="472"/>
      <c r="M486479" s="472"/>
    </row>
    <row r="486551" spans="12:13" x14ac:dyDescent="0.25">
      <c r="L486551" s="472"/>
      <c r="M486551" s="472"/>
    </row>
    <row r="486552" spans="12:13" x14ac:dyDescent="0.25">
      <c r="L486552" s="472"/>
      <c r="M486552" s="472"/>
    </row>
    <row r="486553" spans="12:13" x14ac:dyDescent="0.25">
      <c r="L486553" s="472"/>
      <c r="M486553" s="472"/>
    </row>
    <row r="486625" spans="12:13" x14ac:dyDescent="0.25">
      <c r="L486625" s="472"/>
      <c r="M486625" s="472"/>
    </row>
    <row r="486626" spans="12:13" x14ac:dyDescent="0.25">
      <c r="L486626" s="472"/>
      <c r="M486626" s="472"/>
    </row>
    <row r="486627" spans="12:13" x14ac:dyDescent="0.25">
      <c r="L486627" s="472"/>
      <c r="M486627" s="472"/>
    </row>
    <row r="486699" spans="12:13" x14ac:dyDescent="0.25">
      <c r="L486699" s="472"/>
      <c r="M486699" s="472"/>
    </row>
    <row r="486700" spans="12:13" x14ac:dyDescent="0.25">
      <c r="L486700" s="472"/>
      <c r="M486700" s="472"/>
    </row>
    <row r="486701" spans="12:13" x14ac:dyDescent="0.25">
      <c r="L486701" s="472"/>
      <c r="M486701" s="472"/>
    </row>
    <row r="486773" spans="12:13" x14ac:dyDescent="0.25">
      <c r="L486773" s="472"/>
      <c r="M486773" s="472"/>
    </row>
    <row r="486774" spans="12:13" x14ac:dyDescent="0.25">
      <c r="L486774" s="472"/>
      <c r="M486774" s="472"/>
    </row>
    <row r="486775" spans="12:13" x14ac:dyDescent="0.25">
      <c r="L486775" s="472"/>
      <c r="M486775" s="472"/>
    </row>
    <row r="486847" spans="12:13" x14ac:dyDescent="0.25">
      <c r="L486847" s="472"/>
      <c r="M486847" s="472"/>
    </row>
    <row r="486848" spans="12:13" x14ac:dyDescent="0.25">
      <c r="L486848" s="472"/>
      <c r="M486848" s="472"/>
    </row>
    <row r="486849" spans="12:13" x14ac:dyDescent="0.25">
      <c r="L486849" s="472"/>
      <c r="M486849" s="472"/>
    </row>
    <row r="486921" spans="12:13" x14ac:dyDescent="0.25">
      <c r="L486921" s="472"/>
      <c r="M486921" s="472"/>
    </row>
    <row r="486922" spans="12:13" x14ac:dyDescent="0.25">
      <c r="L486922" s="472"/>
      <c r="M486922" s="472"/>
    </row>
    <row r="486923" spans="12:13" x14ac:dyDescent="0.25">
      <c r="L486923" s="472"/>
      <c r="M486923" s="472"/>
    </row>
    <row r="486995" spans="12:13" x14ac:dyDescent="0.25">
      <c r="L486995" s="472"/>
      <c r="M486995" s="472"/>
    </row>
    <row r="486996" spans="12:13" x14ac:dyDescent="0.25">
      <c r="L486996" s="472"/>
      <c r="M486996" s="472"/>
    </row>
    <row r="486997" spans="12:13" x14ac:dyDescent="0.25">
      <c r="L486997" s="472"/>
      <c r="M486997" s="472"/>
    </row>
    <row r="487069" spans="12:13" x14ac:dyDescent="0.25">
      <c r="L487069" s="472"/>
      <c r="M487069" s="472"/>
    </row>
    <row r="487070" spans="12:13" x14ac:dyDescent="0.25">
      <c r="L487070" s="472"/>
      <c r="M487070" s="472"/>
    </row>
    <row r="487071" spans="12:13" x14ac:dyDescent="0.25">
      <c r="L487071" s="472"/>
      <c r="M487071" s="472"/>
    </row>
    <row r="487143" spans="12:13" x14ac:dyDescent="0.25">
      <c r="L487143" s="472"/>
      <c r="M487143" s="472"/>
    </row>
    <row r="487144" spans="12:13" x14ac:dyDescent="0.25">
      <c r="L487144" s="472"/>
      <c r="M487144" s="472"/>
    </row>
    <row r="487145" spans="12:13" x14ac:dyDescent="0.25">
      <c r="L487145" s="472"/>
      <c r="M487145" s="472"/>
    </row>
    <row r="487217" spans="12:13" x14ac:dyDescent="0.25">
      <c r="L487217" s="472"/>
      <c r="M487217" s="472"/>
    </row>
    <row r="487218" spans="12:13" x14ac:dyDescent="0.25">
      <c r="L487218" s="472"/>
      <c r="M487218" s="472"/>
    </row>
    <row r="487219" spans="12:13" x14ac:dyDescent="0.25">
      <c r="L487219" s="472"/>
      <c r="M487219" s="472"/>
    </row>
    <row r="487291" spans="12:13" x14ac:dyDescent="0.25">
      <c r="L487291" s="472"/>
      <c r="M487291" s="472"/>
    </row>
    <row r="487292" spans="12:13" x14ac:dyDescent="0.25">
      <c r="L487292" s="472"/>
      <c r="M487292" s="472"/>
    </row>
    <row r="487293" spans="12:13" x14ac:dyDescent="0.25">
      <c r="L487293" s="472"/>
      <c r="M487293" s="472"/>
    </row>
    <row r="487365" spans="12:13" x14ac:dyDescent="0.25">
      <c r="L487365" s="472"/>
      <c r="M487365" s="472"/>
    </row>
    <row r="487366" spans="12:13" x14ac:dyDescent="0.25">
      <c r="L487366" s="472"/>
      <c r="M487366" s="472"/>
    </row>
    <row r="487367" spans="12:13" x14ac:dyDescent="0.25">
      <c r="L487367" s="472"/>
      <c r="M487367" s="472"/>
    </row>
    <row r="487439" spans="12:13" x14ac:dyDescent="0.25">
      <c r="L487439" s="472"/>
      <c r="M487439" s="472"/>
    </row>
    <row r="487440" spans="12:13" x14ac:dyDescent="0.25">
      <c r="L487440" s="472"/>
      <c r="M487440" s="472"/>
    </row>
    <row r="487441" spans="12:13" x14ac:dyDescent="0.25">
      <c r="L487441" s="472"/>
      <c r="M487441" s="472"/>
    </row>
    <row r="487513" spans="12:13" x14ac:dyDescent="0.25">
      <c r="L487513" s="472"/>
      <c r="M487513" s="472"/>
    </row>
    <row r="487514" spans="12:13" x14ac:dyDescent="0.25">
      <c r="L487514" s="472"/>
      <c r="M487514" s="472"/>
    </row>
    <row r="487515" spans="12:13" x14ac:dyDescent="0.25">
      <c r="L487515" s="472"/>
      <c r="M487515" s="472"/>
    </row>
    <row r="487587" spans="12:13" x14ac:dyDescent="0.25">
      <c r="L487587" s="472"/>
      <c r="M487587" s="472"/>
    </row>
    <row r="487588" spans="12:13" x14ac:dyDescent="0.25">
      <c r="L487588" s="472"/>
      <c r="M487588" s="472"/>
    </row>
    <row r="487589" spans="12:13" x14ac:dyDescent="0.25">
      <c r="L487589" s="472"/>
      <c r="M487589" s="472"/>
    </row>
    <row r="487661" spans="12:13" x14ac:dyDescent="0.25">
      <c r="L487661" s="472"/>
      <c r="M487661" s="472"/>
    </row>
    <row r="487662" spans="12:13" x14ac:dyDescent="0.25">
      <c r="L487662" s="472"/>
      <c r="M487662" s="472"/>
    </row>
    <row r="487663" spans="12:13" x14ac:dyDescent="0.25">
      <c r="L487663" s="472"/>
      <c r="M487663" s="472"/>
    </row>
    <row r="487735" spans="12:13" x14ac:dyDescent="0.25">
      <c r="L487735" s="472"/>
      <c r="M487735" s="472"/>
    </row>
    <row r="487736" spans="12:13" x14ac:dyDescent="0.25">
      <c r="L487736" s="472"/>
      <c r="M487736" s="472"/>
    </row>
    <row r="487737" spans="12:13" x14ac:dyDescent="0.25">
      <c r="L487737" s="472"/>
      <c r="M487737" s="472"/>
    </row>
    <row r="487809" spans="12:13" x14ac:dyDescent="0.25">
      <c r="L487809" s="472"/>
      <c r="M487809" s="472"/>
    </row>
    <row r="487810" spans="12:13" x14ac:dyDescent="0.25">
      <c r="L487810" s="472"/>
      <c r="M487810" s="472"/>
    </row>
    <row r="487811" spans="12:13" x14ac:dyDescent="0.25">
      <c r="L487811" s="472"/>
      <c r="M487811" s="472"/>
    </row>
    <row r="487883" spans="12:13" x14ac:dyDescent="0.25">
      <c r="L487883" s="472"/>
      <c r="M487883" s="472"/>
    </row>
    <row r="487884" spans="12:13" x14ac:dyDescent="0.25">
      <c r="L487884" s="472"/>
      <c r="M487884" s="472"/>
    </row>
    <row r="487885" spans="12:13" x14ac:dyDescent="0.25">
      <c r="L487885" s="472"/>
      <c r="M487885" s="472"/>
    </row>
    <row r="487957" spans="12:13" x14ac:dyDescent="0.25">
      <c r="L487957" s="472"/>
      <c r="M487957" s="472"/>
    </row>
    <row r="487958" spans="12:13" x14ac:dyDescent="0.25">
      <c r="L487958" s="472"/>
      <c r="M487958" s="472"/>
    </row>
    <row r="487959" spans="12:13" x14ac:dyDescent="0.25">
      <c r="L487959" s="472"/>
      <c r="M487959" s="472"/>
    </row>
    <row r="488031" spans="12:13" x14ac:dyDescent="0.25">
      <c r="L488031" s="472"/>
      <c r="M488031" s="472"/>
    </row>
    <row r="488032" spans="12:13" x14ac:dyDescent="0.25">
      <c r="L488032" s="472"/>
      <c r="M488032" s="472"/>
    </row>
    <row r="488033" spans="12:13" x14ac:dyDescent="0.25">
      <c r="L488033" s="472"/>
      <c r="M488033" s="472"/>
    </row>
    <row r="488105" spans="12:13" x14ac:dyDescent="0.25">
      <c r="L488105" s="472"/>
      <c r="M488105" s="472"/>
    </row>
    <row r="488106" spans="12:13" x14ac:dyDescent="0.25">
      <c r="L488106" s="472"/>
      <c r="M488106" s="472"/>
    </row>
    <row r="488107" spans="12:13" x14ac:dyDescent="0.25">
      <c r="L488107" s="472"/>
      <c r="M488107" s="472"/>
    </row>
    <row r="488179" spans="12:13" x14ac:dyDescent="0.25">
      <c r="L488179" s="472"/>
      <c r="M488179" s="472"/>
    </row>
    <row r="488180" spans="12:13" x14ac:dyDescent="0.25">
      <c r="L488180" s="472"/>
      <c r="M488180" s="472"/>
    </row>
    <row r="488181" spans="12:13" x14ac:dyDescent="0.25">
      <c r="L488181" s="472"/>
      <c r="M488181" s="472"/>
    </row>
    <row r="488253" spans="12:13" x14ac:dyDescent="0.25">
      <c r="L488253" s="472"/>
      <c r="M488253" s="472"/>
    </row>
    <row r="488254" spans="12:13" x14ac:dyDescent="0.25">
      <c r="L488254" s="472"/>
      <c r="M488254" s="472"/>
    </row>
    <row r="488255" spans="12:13" x14ac:dyDescent="0.25">
      <c r="L488255" s="472"/>
      <c r="M488255" s="472"/>
    </row>
    <row r="488327" spans="12:13" x14ac:dyDescent="0.25">
      <c r="L488327" s="472"/>
      <c r="M488327" s="472"/>
    </row>
    <row r="488328" spans="12:13" x14ac:dyDescent="0.25">
      <c r="L488328" s="472"/>
      <c r="M488328" s="472"/>
    </row>
    <row r="488329" spans="12:13" x14ac:dyDescent="0.25">
      <c r="L488329" s="472"/>
      <c r="M488329" s="472"/>
    </row>
    <row r="488401" spans="12:13" x14ac:dyDescent="0.25">
      <c r="L488401" s="472"/>
      <c r="M488401" s="472"/>
    </row>
    <row r="488402" spans="12:13" x14ac:dyDescent="0.25">
      <c r="L488402" s="472"/>
      <c r="M488402" s="472"/>
    </row>
    <row r="488403" spans="12:13" x14ac:dyDescent="0.25">
      <c r="L488403" s="472"/>
      <c r="M488403" s="472"/>
    </row>
    <row r="488475" spans="12:13" x14ac:dyDescent="0.25">
      <c r="L488475" s="472"/>
      <c r="M488475" s="472"/>
    </row>
    <row r="488476" spans="12:13" x14ac:dyDescent="0.25">
      <c r="L488476" s="472"/>
      <c r="M488476" s="472"/>
    </row>
    <row r="488477" spans="12:13" x14ac:dyDescent="0.25">
      <c r="L488477" s="472"/>
      <c r="M488477" s="472"/>
    </row>
    <row r="488549" spans="12:13" x14ac:dyDescent="0.25">
      <c r="L488549" s="472"/>
      <c r="M488549" s="472"/>
    </row>
    <row r="488550" spans="12:13" x14ac:dyDescent="0.25">
      <c r="L488550" s="472"/>
      <c r="M488550" s="472"/>
    </row>
    <row r="488551" spans="12:13" x14ac:dyDescent="0.25">
      <c r="L488551" s="472"/>
      <c r="M488551" s="472"/>
    </row>
    <row r="488623" spans="12:13" x14ac:dyDescent="0.25">
      <c r="L488623" s="472"/>
      <c r="M488623" s="472"/>
    </row>
    <row r="488624" spans="12:13" x14ac:dyDescent="0.25">
      <c r="L488624" s="472"/>
      <c r="M488624" s="472"/>
    </row>
    <row r="488625" spans="12:13" x14ac:dyDescent="0.25">
      <c r="L488625" s="472"/>
      <c r="M488625" s="472"/>
    </row>
    <row r="488697" spans="12:13" x14ac:dyDescent="0.25">
      <c r="L488697" s="472"/>
      <c r="M488697" s="472"/>
    </row>
    <row r="488698" spans="12:13" x14ac:dyDescent="0.25">
      <c r="L488698" s="472"/>
      <c r="M488698" s="472"/>
    </row>
    <row r="488699" spans="12:13" x14ac:dyDescent="0.25">
      <c r="L488699" s="472"/>
      <c r="M488699" s="472"/>
    </row>
    <row r="488771" spans="12:13" x14ac:dyDescent="0.25">
      <c r="L488771" s="472"/>
      <c r="M488771" s="472"/>
    </row>
    <row r="488772" spans="12:13" x14ac:dyDescent="0.25">
      <c r="L488772" s="472"/>
      <c r="M488772" s="472"/>
    </row>
    <row r="488773" spans="12:13" x14ac:dyDescent="0.25">
      <c r="L488773" s="472"/>
      <c r="M488773" s="472"/>
    </row>
    <row r="488845" spans="12:13" x14ac:dyDescent="0.25">
      <c r="L488845" s="472"/>
      <c r="M488845" s="472"/>
    </row>
    <row r="488846" spans="12:13" x14ac:dyDescent="0.25">
      <c r="L488846" s="472"/>
      <c r="M488846" s="472"/>
    </row>
    <row r="488847" spans="12:13" x14ac:dyDescent="0.25">
      <c r="L488847" s="472"/>
      <c r="M488847" s="472"/>
    </row>
    <row r="488919" spans="12:13" x14ac:dyDescent="0.25">
      <c r="L488919" s="472"/>
      <c r="M488919" s="472"/>
    </row>
    <row r="488920" spans="12:13" x14ac:dyDescent="0.25">
      <c r="L488920" s="472"/>
      <c r="M488920" s="472"/>
    </row>
    <row r="488921" spans="12:13" x14ac:dyDescent="0.25">
      <c r="L488921" s="472"/>
      <c r="M488921" s="472"/>
    </row>
    <row r="488993" spans="12:13" x14ac:dyDescent="0.25">
      <c r="L488993" s="472"/>
      <c r="M488993" s="472"/>
    </row>
    <row r="488994" spans="12:13" x14ac:dyDescent="0.25">
      <c r="L488994" s="472"/>
      <c r="M488994" s="472"/>
    </row>
    <row r="488995" spans="12:13" x14ac:dyDescent="0.25">
      <c r="L488995" s="472"/>
      <c r="M488995" s="472"/>
    </row>
    <row r="489067" spans="12:13" x14ac:dyDescent="0.25">
      <c r="L489067" s="472"/>
      <c r="M489067" s="472"/>
    </row>
    <row r="489068" spans="12:13" x14ac:dyDescent="0.25">
      <c r="L489068" s="472"/>
      <c r="M489068" s="472"/>
    </row>
    <row r="489069" spans="12:13" x14ac:dyDescent="0.25">
      <c r="L489069" s="472"/>
      <c r="M489069" s="472"/>
    </row>
    <row r="489141" spans="12:13" x14ac:dyDescent="0.25">
      <c r="L489141" s="472"/>
      <c r="M489141" s="472"/>
    </row>
    <row r="489142" spans="12:13" x14ac:dyDescent="0.25">
      <c r="L489142" s="472"/>
      <c r="M489142" s="472"/>
    </row>
    <row r="489143" spans="12:13" x14ac:dyDescent="0.25">
      <c r="L489143" s="472"/>
      <c r="M489143" s="472"/>
    </row>
    <row r="489215" spans="12:13" x14ac:dyDescent="0.25">
      <c r="L489215" s="472"/>
      <c r="M489215" s="472"/>
    </row>
    <row r="489216" spans="12:13" x14ac:dyDescent="0.25">
      <c r="L489216" s="472"/>
      <c r="M489216" s="472"/>
    </row>
    <row r="489217" spans="12:13" x14ac:dyDescent="0.25">
      <c r="L489217" s="472"/>
      <c r="M489217" s="472"/>
    </row>
    <row r="489289" spans="12:13" x14ac:dyDescent="0.25">
      <c r="L489289" s="472"/>
      <c r="M489289" s="472"/>
    </row>
    <row r="489290" spans="12:13" x14ac:dyDescent="0.25">
      <c r="L489290" s="472"/>
      <c r="M489290" s="472"/>
    </row>
    <row r="489291" spans="12:13" x14ac:dyDescent="0.25">
      <c r="L489291" s="472"/>
      <c r="M489291" s="472"/>
    </row>
    <row r="489363" spans="12:13" x14ac:dyDescent="0.25">
      <c r="L489363" s="472"/>
      <c r="M489363" s="472"/>
    </row>
    <row r="489364" spans="12:13" x14ac:dyDescent="0.25">
      <c r="L489364" s="472"/>
      <c r="M489364" s="472"/>
    </row>
    <row r="489365" spans="12:13" x14ac:dyDescent="0.25">
      <c r="L489365" s="472"/>
      <c r="M489365" s="472"/>
    </row>
    <row r="489437" spans="12:13" x14ac:dyDescent="0.25">
      <c r="L489437" s="472"/>
      <c r="M489437" s="472"/>
    </row>
    <row r="489438" spans="12:13" x14ac:dyDescent="0.25">
      <c r="L489438" s="472"/>
      <c r="M489438" s="472"/>
    </row>
    <row r="489439" spans="12:13" x14ac:dyDescent="0.25">
      <c r="L489439" s="472"/>
      <c r="M489439" s="472"/>
    </row>
    <row r="489511" spans="12:13" x14ac:dyDescent="0.25">
      <c r="L489511" s="472"/>
      <c r="M489511" s="472"/>
    </row>
    <row r="489512" spans="12:13" x14ac:dyDescent="0.25">
      <c r="L489512" s="472"/>
      <c r="M489512" s="472"/>
    </row>
    <row r="489513" spans="12:13" x14ac:dyDescent="0.25">
      <c r="L489513" s="472"/>
      <c r="M489513" s="472"/>
    </row>
    <row r="489585" spans="12:13" x14ac:dyDescent="0.25">
      <c r="L489585" s="472"/>
      <c r="M489585" s="472"/>
    </row>
    <row r="489586" spans="12:13" x14ac:dyDescent="0.25">
      <c r="L489586" s="472"/>
      <c r="M489586" s="472"/>
    </row>
    <row r="489587" spans="12:13" x14ac:dyDescent="0.25">
      <c r="L489587" s="472"/>
      <c r="M489587" s="472"/>
    </row>
    <row r="489659" spans="12:13" x14ac:dyDescent="0.25">
      <c r="L489659" s="472"/>
      <c r="M489659" s="472"/>
    </row>
    <row r="489660" spans="12:13" x14ac:dyDescent="0.25">
      <c r="L489660" s="472"/>
      <c r="M489660" s="472"/>
    </row>
    <row r="489661" spans="12:13" x14ac:dyDescent="0.25">
      <c r="L489661" s="472"/>
      <c r="M489661" s="472"/>
    </row>
    <row r="489733" spans="12:13" x14ac:dyDescent="0.25">
      <c r="L489733" s="472"/>
      <c r="M489733" s="472"/>
    </row>
    <row r="489734" spans="12:13" x14ac:dyDescent="0.25">
      <c r="L489734" s="472"/>
      <c r="M489734" s="472"/>
    </row>
    <row r="489735" spans="12:13" x14ac:dyDescent="0.25">
      <c r="L489735" s="472"/>
      <c r="M489735" s="472"/>
    </row>
    <row r="489807" spans="12:13" x14ac:dyDescent="0.25">
      <c r="L489807" s="472"/>
      <c r="M489807" s="472"/>
    </row>
    <row r="489808" spans="12:13" x14ac:dyDescent="0.25">
      <c r="L489808" s="472"/>
      <c r="M489808" s="472"/>
    </row>
    <row r="489809" spans="12:13" x14ac:dyDescent="0.25">
      <c r="L489809" s="472"/>
      <c r="M489809" s="472"/>
    </row>
    <row r="489881" spans="12:13" x14ac:dyDescent="0.25">
      <c r="L489881" s="472"/>
      <c r="M489881" s="472"/>
    </row>
    <row r="489882" spans="12:13" x14ac:dyDescent="0.25">
      <c r="L489882" s="472"/>
      <c r="M489882" s="472"/>
    </row>
    <row r="489883" spans="12:13" x14ac:dyDescent="0.25">
      <c r="L489883" s="472"/>
      <c r="M489883" s="472"/>
    </row>
    <row r="489955" spans="12:13" x14ac:dyDescent="0.25">
      <c r="L489955" s="472"/>
      <c r="M489955" s="472"/>
    </row>
    <row r="489956" spans="12:13" x14ac:dyDescent="0.25">
      <c r="L489956" s="472"/>
      <c r="M489956" s="472"/>
    </row>
    <row r="489957" spans="12:13" x14ac:dyDescent="0.25">
      <c r="L489957" s="472"/>
      <c r="M489957" s="472"/>
    </row>
    <row r="490029" spans="12:13" x14ac:dyDescent="0.25">
      <c r="L490029" s="472"/>
      <c r="M490029" s="472"/>
    </row>
    <row r="490030" spans="12:13" x14ac:dyDescent="0.25">
      <c r="L490030" s="472"/>
      <c r="M490030" s="472"/>
    </row>
    <row r="490031" spans="12:13" x14ac:dyDescent="0.25">
      <c r="L490031" s="472"/>
      <c r="M490031" s="472"/>
    </row>
    <row r="490103" spans="12:13" x14ac:dyDescent="0.25">
      <c r="L490103" s="472"/>
      <c r="M490103" s="472"/>
    </row>
    <row r="490104" spans="12:13" x14ac:dyDescent="0.25">
      <c r="L490104" s="472"/>
      <c r="M490104" s="472"/>
    </row>
    <row r="490105" spans="12:13" x14ac:dyDescent="0.25">
      <c r="L490105" s="472"/>
      <c r="M490105" s="472"/>
    </row>
    <row r="490177" spans="12:13" x14ac:dyDescent="0.25">
      <c r="L490177" s="472"/>
      <c r="M490177" s="472"/>
    </row>
    <row r="490178" spans="12:13" x14ac:dyDescent="0.25">
      <c r="L490178" s="472"/>
      <c r="M490178" s="472"/>
    </row>
    <row r="490179" spans="12:13" x14ac:dyDescent="0.25">
      <c r="L490179" s="472"/>
      <c r="M490179" s="472"/>
    </row>
    <row r="490251" spans="12:13" x14ac:dyDescent="0.25">
      <c r="L490251" s="472"/>
      <c r="M490251" s="472"/>
    </row>
    <row r="490252" spans="12:13" x14ac:dyDescent="0.25">
      <c r="L490252" s="472"/>
      <c r="M490252" s="472"/>
    </row>
    <row r="490253" spans="12:13" x14ac:dyDescent="0.25">
      <c r="L490253" s="472"/>
      <c r="M490253" s="472"/>
    </row>
    <row r="490325" spans="12:13" x14ac:dyDescent="0.25">
      <c r="L490325" s="472"/>
      <c r="M490325" s="472"/>
    </row>
    <row r="490326" spans="12:13" x14ac:dyDescent="0.25">
      <c r="L490326" s="472"/>
      <c r="M490326" s="472"/>
    </row>
    <row r="490327" spans="12:13" x14ac:dyDescent="0.25">
      <c r="L490327" s="472"/>
      <c r="M490327" s="472"/>
    </row>
    <row r="490399" spans="12:13" x14ac:dyDescent="0.25">
      <c r="L490399" s="472"/>
      <c r="M490399" s="472"/>
    </row>
    <row r="490400" spans="12:13" x14ac:dyDescent="0.25">
      <c r="L490400" s="472"/>
      <c r="M490400" s="472"/>
    </row>
    <row r="490401" spans="12:13" x14ac:dyDescent="0.25">
      <c r="L490401" s="472"/>
      <c r="M490401" s="472"/>
    </row>
    <row r="490473" spans="12:13" x14ac:dyDescent="0.25">
      <c r="L490473" s="472"/>
      <c r="M490473" s="472"/>
    </row>
    <row r="490474" spans="12:13" x14ac:dyDescent="0.25">
      <c r="L490474" s="472"/>
      <c r="M490474" s="472"/>
    </row>
    <row r="490475" spans="12:13" x14ac:dyDescent="0.25">
      <c r="L490475" s="472"/>
      <c r="M490475" s="472"/>
    </row>
    <row r="490547" spans="12:13" x14ac:dyDescent="0.25">
      <c r="L490547" s="472"/>
      <c r="M490547" s="472"/>
    </row>
    <row r="490548" spans="12:13" x14ac:dyDescent="0.25">
      <c r="L490548" s="472"/>
      <c r="M490548" s="472"/>
    </row>
    <row r="490549" spans="12:13" x14ac:dyDescent="0.25">
      <c r="L490549" s="472"/>
      <c r="M490549" s="472"/>
    </row>
    <row r="490621" spans="12:13" x14ac:dyDescent="0.25">
      <c r="L490621" s="472"/>
      <c r="M490621" s="472"/>
    </row>
    <row r="490622" spans="12:13" x14ac:dyDescent="0.25">
      <c r="L490622" s="472"/>
      <c r="M490622" s="472"/>
    </row>
    <row r="490623" spans="12:13" x14ac:dyDescent="0.25">
      <c r="L490623" s="472"/>
      <c r="M490623" s="472"/>
    </row>
    <row r="490695" spans="12:13" x14ac:dyDescent="0.25">
      <c r="L490695" s="472"/>
      <c r="M490695" s="472"/>
    </row>
    <row r="490696" spans="12:13" x14ac:dyDescent="0.25">
      <c r="L490696" s="472"/>
      <c r="M490696" s="472"/>
    </row>
    <row r="490697" spans="12:13" x14ac:dyDescent="0.25">
      <c r="L490697" s="472"/>
      <c r="M490697" s="472"/>
    </row>
    <row r="490769" spans="12:13" x14ac:dyDescent="0.25">
      <c r="L490769" s="472"/>
      <c r="M490769" s="472"/>
    </row>
    <row r="490770" spans="12:13" x14ac:dyDescent="0.25">
      <c r="L490770" s="472"/>
      <c r="M490770" s="472"/>
    </row>
    <row r="490771" spans="12:13" x14ac:dyDescent="0.25">
      <c r="L490771" s="472"/>
      <c r="M490771" s="472"/>
    </row>
    <row r="490843" spans="12:13" x14ac:dyDescent="0.25">
      <c r="L490843" s="472"/>
      <c r="M490843" s="472"/>
    </row>
    <row r="490844" spans="12:13" x14ac:dyDescent="0.25">
      <c r="L490844" s="472"/>
      <c r="M490844" s="472"/>
    </row>
    <row r="490845" spans="12:13" x14ac:dyDescent="0.25">
      <c r="L490845" s="472"/>
      <c r="M490845" s="472"/>
    </row>
    <row r="490917" spans="12:13" x14ac:dyDescent="0.25">
      <c r="L490917" s="472"/>
      <c r="M490917" s="472"/>
    </row>
    <row r="490918" spans="12:13" x14ac:dyDescent="0.25">
      <c r="L490918" s="472"/>
      <c r="M490918" s="472"/>
    </row>
    <row r="490919" spans="12:13" x14ac:dyDescent="0.25">
      <c r="L490919" s="472"/>
      <c r="M490919" s="472"/>
    </row>
    <row r="490991" spans="12:13" x14ac:dyDescent="0.25">
      <c r="L490991" s="472"/>
      <c r="M490991" s="472"/>
    </row>
    <row r="490992" spans="12:13" x14ac:dyDescent="0.25">
      <c r="L490992" s="472"/>
      <c r="M490992" s="472"/>
    </row>
    <row r="490993" spans="12:13" x14ac:dyDescent="0.25">
      <c r="L490993" s="472"/>
      <c r="M490993" s="472"/>
    </row>
    <row r="491065" spans="12:13" x14ac:dyDescent="0.25">
      <c r="L491065" s="472"/>
      <c r="M491065" s="472"/>
    </row>
    <row r="491066" spans="12:13" x14ac:dyDescent="0.25">
      <c r="L491066" s="472"/>
      <c r="M491066" s="472"/>
    </row>
    <row r="491067" spans="12:13" x14ac:dyDescent="0.25">
      <c r="L491067" s="472"/>
      <c r="M491067" s="472"/>
    </row>
    <row r="491139" spans="12:13" x14ac:dyDescent="0.25">
      <c r="L491139" s="472"/>
      <c r="M491139" s="472"/>
    </row>
    <row r="491140" spans="12:13" x14ac:dyDescent="0.25">
      <c r="L491140" s="472"/>
      <c r="M491140" s="472"/>
    </row>
    <row r="491141" spans="12:13" x14ac:dyDescent="0.25">
      <c r="L491141" s="472"/>
      <c r="M491141" s="472"/>
    </row>
    <row r="491213" spans="12:13" x14ac:dyDescent="0.25">
      <c r="L491213" s="472"/>
      <c r="M491213" s="472"/>
    </row>
    <row r="491214" spans="12:13" x14ac:dyDescent="0.25">
      <c r="L491214" s="472"/>
      <c r="M491214" s="472"/>
    </row>
    <row r="491215" spans="12:13" x14ac:dyDescent="0.25">
      <c r="L491215" s="472"/>
      <c r="M491215" s="472"/>
    </row>
    <row r="491287" spans="12:13" x14ac:dyDescent="0.25">
      <c r="L491287" s="472"/>
      <c r="M491287" s="472"/>
    </row>
    <row r="491288" spans="12:13" x14ac:dyDescent="0.25">
      <c r="L491288" s="472"/>
      <c r="M491288" s="472"/>
    </row>
    <row r="491289" spans="12:13" x14ac:dyDescent="0.25">
      <c r="L491289" s="472"/>
      <c r="M491289" s="472"/>
    </row>
    <row r="491361" spans="12:13" x14ac:dyDescent="0.25">
      <c r="L491361" s="472"/>
      <c r="M491361" s="472"/>
    </row>
    <row r="491362" spans="12:13" x14ac:dyDescent="0.25">
      <c r="L491362" s="472"/>
      <c r="M491362" s="472"/>
    </row>
    <row r="491363" spans="12:13" x14ac:dyDescent="0.25">
      <c r="L491363" s="472"/>
      <c r="M491363" s="472"/>
    </row>
    <row r="491435" spans="12:13" x14ac:dyDescent="0.25">
      <c r="L491435" s="472"/>
      <c r="M491435" s="472"/>
    </row>
    <row r="491436" spans="12:13" x14ac:dyDescent="0.25">
      <c r="L491436" s="472"/>
      <c r="M491436" s="472"/>
    </row>
    <row r="491437" spans="12:13" x14ac:dyDescent="0.25">
      <c r="L491437" s="472"/>
      <c r="M491437" s="472"/>
    </row>
    <row r="491509" spans="12:13" x14ac:dyDescent="0.25">
      <c r="L491509" s="472"/>
      <c r="M491509" s="472"/>
    </row>
    <row r="491510" spans="12:13" x14ac:dyDescent="0.25">
      <c r="L491510" s="472"/>
      <c r="M491510" s="472"/>
    </row>
    <row r="491511" spans="12:13" x14ac:dyDescent="0.25">
      <c r="L491511" s="472"/>
      <c r="M491511" s="472"/>
    </row>
    <row r="491583" spans="12:13" x14ac:dyDescent="0.25">
      <c r="L491583" s="472"/>
      <c r="M491583" s="472"/>
    </row>
    <row r="491584" spans="12:13" x14ac:dyDescent="0.25">
      <c r="L491584" s="472"/>
      <c r="M491584" s="472"/>
    </row>
    <row r="491585" spans="12:13" x14ac:dyDescent="0.25">
      <c r="L491585" s="472"/>
      <c r="M491585" s="472"/>
    </row>
    <row r="491657" spans="12:13" x14ac:dyDescent="0.25">
      <c r="L491657" s="472"/>
      <c r="M491657" s="472"/>
    </row>
    <row r="491658" spans="12:13" x14ac:dyDescent="0.25">
      <c r="L491658" s="472"/>
      <c r="M491658" s="472"/>
    </row>
    <row r="491659" spans="12:13" x14ac:dyDescent="0.25">
      <c r="L491659" s="472"/>
      <c r="M491659" s="472"/>
    </row>
    <row r="491731" spans="12:13" x14ac:dyDescent="0.25">
      <c r="L491731" s="472"/>
      <c r="M491731" s="472"/>
    </row>
    <row r="491732" spans="12:13" x14ac:dyDescent="0.25">
      <c r="L491732" s="472"/>
      <c r="M491732" s="472"/>
    </row>
    <row r="491733" spans="12:13" x14ac:dyDescent="0.25">
      <c r="L491733" s="472"/>
      <c r="M491733" s="472"/>
    </row>
    <row r="491805" spans="12:13" x14ac:dyDescent="0.25">
      <c r="L491805" s="472"/>
      <c r="M491805" s="472"/>
    </row>
    <row r="491806" spans="12:13" x14ac:dyDescent="0.25">
      <c r="L491806" s="472"/>
      <c r="M491806" s="472"/>
    </row>
    <row r="491807" spans="12:13" x14ac:dyDescent="0.25">
      <c r="L491807" s="472"/>
      <c r="M491807" s="472"/>
    </row>
    <row r="491879" spans="12:13" x14ac:dyDescent="0.25">
      <c r="L491879" s="472"/>
      <c r="M491879" s="472"/>
    </row>
    <row r="491880" spans="12:13" x14ac:dyDescent="0.25">
      <c r="L491880" s="472"/>
      <c r="M491880" s="472"/>
    </row>
    <row r="491881" spans="12:13" x14ac:dyDescent="0.25">
      <c r="L491881" s="472"/>
      <c r="M491881" s="472"/>
    </row>
    <row r="491953" spans="12:13" x14ac:dyDescent="0.25">
      <c r="L491953" s="472"/>
      <c r="M491953" s="472"/>
    </row>
    <row r="491954" spans="12:13" x14ac:dyDescent="0.25">
      <c r="L491954" s="472"/>
      <c r="M491954" s="472"/>
    </row>
    <row r="491955" spans="12:13" x14ac:dyDescent="0.25">
      <c r="L491955" s="472"/>
      <c r="M491955" s="472"/>
    </row>
    <row r="492027" spans="12:13" x14ac:dyDescent="0.25">
      <c r="L492027" s="472"/>
      <c r="M492027" s="472"/>
    </row>
    <row r="492028" spans="12:13" x14ac:dyDescent="0.25">
      <c r="L492028" s="472"/>
      <c r="M492028" s="472"/>
    </row>
    <row r="492029" spans="12:13" x14ac:dyDescent="0.25">
      <c r="L492029" s="472"/>
      <c r="M492029" s="472"/>
    </row>
    <row r="492101" spans="12:13" x14ac:dyDescent="0.25">
      <c r="L492101" s="472"/>
      <c r="M492101" s="472"/>
    </row>
    <row r="492102" spans="12:13" x14ac:dyDescent="0.25">
      <c r="L492102" s="472"/>
      <c r="M492102" s="472"/>
    </row>
    <row r="492103" spans="12:13" x14ac:dyDescent="0.25">
      <c r="L492103" s="472"/>
      <c r="M492103" s="472"/>
    </row>
    <row r="492175" spans="12:13" x14ac:dyDescent="0.25">
      <c r="L492175" s="472"/>
      <c r="M492175" s="472"/>
    </row>
    <row r="492176" spans="12:13" x14ac:dyDescent="0.25">
      <c r="L492176" s="472"/>
      <c r="M492176" s="472"/>
    </row>
    <row r="492177" spans="12:13" x14ac:dyDescent="0.25">
      <c r="L492177" s="472"/>
      <c r="M492177" s="472"/>
    </row>
    <row r="492249" spans="12:13" x14ac:dyDescent="0.25">
      <c r="L492249" s="472"/>
      <c r="M492249" s="472"/>
    </row>
    <row r="492250" spans="12:13" x14ac:dyDescent="0.25">
      <c r="L492250" s="472"/>
      <c r="M492250" s="472"/>
    </row>
    <row r="492251" spans="12:13" x14ac:dyDescent="0.25">
      <c r="L492251" s="472"/>
      <c r="M492251" s="472"/>
    </row>
    <row r="492323" spans="12:13" x14ac:dyDescent="0.25">
      <c r="L492323" s="472"/>
      <c r="M492323" s="472"/>
    </row>
    <row r="492324" spans="12:13" x14ac:dyDescent="0.25">
      <c r="L492324" s="472"/>
      <c r="M492324" s="472"/>
    </row>
    <row r="492325" spans="12:13" x14ac:dyDescent="0.25">
      <c r="L492325" s="472"/>
      <c r="M492325" s="472"/>
    </row>
    <row r="492397" spans="12:13" x14ac:dyDescent="0.25">
      <c r="L492397" s="472"/>
      <c r="M492397" s="472"/>
    </row>
    <row r="492398" spans="12:13" x14ac:dyDescent="0.25">
      <c r="L492398" s="472"/>
      <c r="M492398" s="472"/>
    </row>
    <row r="492399" spans="12:13" x14ac:dyDescent="0.25">
      <c r="L492399" s="472"/>
      <c r="M492399" s="472"/>
    </row>
    <row r="492471" spans="12:13" x14ac:dyDescent="0.25">
      <c r="L492471" s="472"/>
      <c r="M492471" s="472"/>
    </row>
    <row r="492472" spans="12:13" x14ac:dyDescent="0.25">
      <c r="L492472" s="472"/>
      <c r="M492472" s="472"/>
    </row>
    <row r="492473" spans="12:13" x14ac:dyDescent="0.25">
      <c r="L492473" s="472"/>
      <c r="M492473" s="472"/>
    </row>
    <row r="492545" spans="12:13" x14ac:dyDescent="0.25">
      <c r="L492545" s="472"/>
      <c r="M492545" s="472"/>
    </row>
    <row r="492546" spans="12:13" x14ac:dyDescent="0.25">
      <c r="L492546" s="472"/>
      <c r="M492546" s="472"/>
    </row>
    <row r="492547" spans="12:13" x14ac:dyDescent="0.25">
      <c r="L492547" s="472"/>
      <c r="M492547" s="472"/>
    </row>
    <row r="492619" spans="12:13" x14ac:dyDescent="0.25">
      <c r="L492619" s="472"/>
      <c r="M492619" s="472"/>
    </row>
    <row r="492620" spans="12:13" x14ac:dyDescent="0.25">
      <c r="L492620" s="472"/>
      <c r="M492620" s="472"/>
    </row>
    <row r="492621" spans="12:13" x14ac:dyDescent="0.25">
      <c r="L492621" s="472"/>
      <c r="M492621" s="472"/>
    </row>
    <row r="492693" spans="12:13" x14ac:dyDescent="0.25">
      <c r="L492693" s="472"/>
      <c r="M492693" s="472"/>
    </row>
    <row r="492694" spans="12:13" x14ac:dyDescent="0.25">
      <c r="L492694" s="472"/>
      <c r="M492694" s="472"/>
    </row>
    <row r="492695" spans="12:13" x14ac:dyDescent="0.25">
      <c r="L492695" s="472"/>
      <c r="M492695" s="472"/>
    </row>
    <row r="492767" spans="12:13" x14ac:dyDescent="0.25">
      <c r="L492767" s="472"/>
      <c r="M492767" s="472"/>
    </row>
    <row r="492768" spans="12:13" x14ac:dyDescent="0.25">
      <c r="L492768" s="472"/>
      <c r="M492768" s="472"/>
    </row>
    <row r="492769" spans="12:13" x14ac:dyDescent="0.25">
      <c r="L492769" s="472"/>
      <c r="M492769" s="472"/>
    </row>
    <row r="492841" spans="12:13" x14ac:dyDescent="0.25">
      <c r="L492841" s="472"/>
      <c r="M492841" s="472"/>
    </row>
    <row r="492842" spans="12:13" x14ac:dyDescent="0.25">
      <c r="L492842" s="472"/>
      <c r="M492842" s="472"/>
    </row>
    <row r="492843" spans="12:13" x14ac:dyDescent="0.25">
      <c r="L492843" s="472"/>
      <c r="M492843" s="472"/>
    </row>
    <row r="492915" spans="12:13" x14ac:dyDescent="0.25">
      <c r="L492915" s="472"/>
      <c r="M492915" s="472"/>
    </row>
    <row r="492916" spans="12:13" x14ac:dyDescent="0.25">
      <c r="L492916" s="472"/>
      <c r="M492916" s="472"/>
    </row>
    <row r="492917" spans="12:13" x14ac:dyDescent="0.25">
      <c r="L492917" s="472"/>
      <c r="M492917" s="472"/>
    </row>
    <row r="492989" spans="12:13" x14ac:dyDescent="0.25">
      <c r="L492989" s="472"/>
      <c r="M492989" s="472"/>
    </row>
    <row r="492990" spans="12:13" x14ac:dyDescent="0.25">
      <c r="L492990" s="472"/>
      <c r="M492990" s="472"/>
    </row>
    <row r="492991" spans="12:13" x14ac:dyDescent="0.25">
      <c r="L492991" s="472"/>
      <c r="M492991" s="472"/>
    </row>
    <row r="493063" spans="12:13" x14ac:dyDescent="0.25">
      <c r="L493063" s="472"/>
      <c r="M493063" s="472"/>
    </row>
    <row r="493064" spans="12:13" x14ac:dyDescent="0.25">
      <c r="L493064" s="472"/>
      <c r="M493064" s="472"/>
    </row>
    <row r="493065" spans="12:13" x14ac:dyDescent="0.25">
      <c r="L493065" s="472"/>
      <c r="M493065" s="472"/>
    </row>
    <row r="493137" spans="12:13" x14ac:dyDescent="0.25">
      <c r="L493137" s="472"/>
      <c r="M493137" s="472"/>
    </row>
    <row r="493138" spans="12:13" x14ac:dyDescent="0.25">
      <c r="L493138" s="472"/>
      <c r="M493138" s="472"/>
    </row>
    <row r="493139" spans="12:13" x14ac:dyDescent="0.25">
      <c r="L493139" s="472"/>
      <c r="M493139" s="472"/>
    </row>
    <row r="493211" spans="12:13" x14ac:dyDescent="0.25">
      <c r="L493211" s="472"/>
      <c r="M493211" s="472"/>
    </row>
    <row r="493212" spans="12:13" x14ac:dyDescent="0.25">
      <c r="L493212" s="472"/>
      <c r="M493212" s="472"/>
    </row>
    <row r="493213" spans="12:13" x14ac:dyDescent="0.25">
      <c r="L493213" s="472"/>
      <c r="M493213" s="472"/>
    </row>
    <row r="493285" spans="12:13" x14ac:dyDescent="0.25">
      <c r="L493285" s="472"/>
      <c r="M493285" s="472"/>
    </row>
    <row r="493286" spans="12:13" x14ac:dyDescent="0.25">
      <c r="L493286" s="472"/>
      <c r="M493286" s="472"/>
    </row>
    <row r="493287" spans="12:13" x14ac:dyDescent="0.25">
      <c r="L493287" s="472"/>
      <c r="M493287" s="472"/>
    </row>
    <row r="493359" spans="12:13" x14ac:dyDescent="0.25">
      <c r="L493359" s="472"/>
      <c r="M493359" s="472"/>
    </row>
    <row r="493360" spans="12:13" x14ac:dyDescent="0.25">
      <c r="L493360" s="472"/>
      <c r="M493360" s="472"/>
    </row>
    <row r="493361" spans="12:13" x14ac:dyDescent="0.25">
      <c r="L493361" s="472"/>
      <c r="M493361" s="472"/>
    </row>
    <row r="493433" spans="12:13" x14ac:dyDescent="0.25">
      <c r="L493433" s="472"/>
      <c r="M493433" s="472"/>
    </row>
    <row r="493434" spans="12:13" x14ac:dyDescent="0.25">
      <c r="L493434" s="472"/>
      <c r="M493434" s="472"/>
    </row>
    <row r="493435" spans="12:13" x14ac:dyDescent="0.25">
      <c r="L493435" s="472"/>
      <c r="M493435" s="472"/>
    </row>
    <row r="493507" spans="12:13" x14ac:dyDescent="0.25">
      <c r="L493507" s="472"/>
      <c r="M493507" s="472"/>
    </row>
    <row r="493508" spans="12:13" x14ac:dyDescent="0.25">
      <c r="L493508" s="472"/>
      <c r="M493508" s="472"/>
    </row>
    <row r="493509" spans="12:13" x14ac:dyDescent="0.25">
      <c r="L493509" s="472"/>
      <c r="M493509" s="472"/>
    </row>
    <row r="493581" spans="12:13" x14ac:dyDescent="0.25">
      <c r="L493581" s="472"/>
      <c r="M493581" s="472"/>
    </row>
    <row r="493582" spans="12:13" x14ac:dyDescent="0.25">
      <c r="L493582" s="472"/>
      <c r="M493582" s="472"/>
    </row>
    <row r="493583" spans="12:13" x14ac:dyDescent="0.25">
      <c r="L493583" s="472"/>
      <c r="M493583" s="472"/>
    </row>
    <row r="493655" spans="12:13" x14ac:dyDescent="0.25">
      <c r="L493655" s="472"/>
      <c r="M493655" s="472"/>
    </row>
    <row r="493656" spans="12:13" x14ac:dyDescent="0.25">
      <c r="L493656" s="472"/>
      <c r="M493656" s="472"/>
    </row>
    <row r="493657" spans="12:13" x14ac:dyDescent="0.25">
      <c r="L493657" s="472"/>
      <c r="M493657" s="472"/>
    </row>
    <row r="493729" spans="12:13" x14ac:dyDescent="0.25">
      <c r="L493729" s="472"/>
      <c r="M493729" s="472"/>
    </row>
    <row r="493730" spans="12:13" x14ac:dyDescent="0.25">
      <c r="L493730" s="472"/>
      <c r="M493730" s="472"/>
    </row>
    <row r="493731" spans="12:13" x14ac:dyDescent="0.25">
      <c r="L493731" s="472"/>
      <c r="M493731" s="472"/>
    </row>
    <row r="493803" spans="12:13" x14ac:dyDescent="0.25">
      <c r="L493803" s="472"/>
      <c r="M493803" s="472"/>
    </row>
    <row r="493804" spans="12:13" x14ac:dyDescent="0.25">
      <c r="L493804" s="472"/>
      <c r="M493804" s="472"/>
    </row>
    <row r="493805" spans="12:13" x14ac:dyDescent="0.25">
      <c r="L493805" s="472"/>
      <c r="M493805" s="472"/>
    </row>
    <row r="493877" spans="12:13" x14ac:dyDescent="0.25">
      <c r="L493877" s="472"/>
      <c r="M493877" s="472"/>
    </row>
    <row r="493878" spans="12:13" x14ac:dyDescent="0.25">
      <c r="L493878" s="472"/>
      <c r="M493878" s="472"/>
    </row>
    <row r="493879" spans="12:13" x14ac:dyDescent="0.25">
      <c r="L493879" s="472"/>
      <c r="M493879" s="472"/>
    </row>
    <row r="493951" spans="12:13" x14ac:dyDescent="0.25">
      <c r="L493951" s="472"/>
      <c r="M493951" s="472"/>
    </row>
    <row r="493952" spans="12:13" x14ac:dyDescent="0.25">
      <c r="L493952" s="472"/>
      <c r="M493952" s="472"/>
    </row>
    <row r="493953" spans="12:13" x14ac:dyDescent="0.25">
      <c r="L493953" s="472"/>
      <c r="M493953" s="472"/>
    </row>
    <row r="494025" spans="12:13" x14ac:dyDescent="0.25">
      <c r="L494025" s="472"/>
      <c r="M494025" s="472"/>
    </row>
    <row r="494026" spans="12:13" x14ac:dyDescent="0.25">
      <c r="L494026" s="472"/>
      <c r="M494026" s="472"/>
    </row>
    <row r="494027" spans="12:13" x14ac:dyDescent="0.25">
      <c r="L494027" s="472"/>
      <c r="M494027" s="472"/>
    </row>
    <row r="494099" spans="12:13" x14ac:dyDescent="0.25">
      <c r="L494099" s="472"/>
      <c r="M494099" s="472"/>
    </row>
    <row r="494100" spans="12:13" x14ac:dyDescent="0.25">
      <c r="L494100" s="472"/>
      <c r="M494100" s="472"/>
    </row>
    <row r="494101" spans="12:13" x14ac:dyDescent="0.25">
      <c r="L494101" s="472"/>
      <c r="M494101" s="472"/>
    </row>
    <row r="494173" spans="12:13" x14ac:dyDescent="0.25">
      <c r="L494173" s="472"/>
      <c r="M494173" s="472"/>
    </row>
    <row r="494174" spans="12:13" x14ac:dyDescent="0.25">
      <c r="L494174" s="472"/>
      <c r="M494174" s="472"/>
    </row>
    <row r="494175" spans="12:13" x14ac:dyDescent="0.25">
      <c r="L494175" s="472"/>
      <c r="M494175" s="472"/>
    </row>
    <row r="494247" spans="12:13" x14ac:dyDescent="0.25">
      <c r="L494247" s="472"/>
      <c r="M494247" s="472"/>
    </row>
    <row r="494248" spans="12:13" x14ac:dyDescent="0.25">
      <c r="L494248" s="472"/>
      <c r="M494248" s="472"/>
    </row>
    <row r="494249" spans="12:13" x14ac:dyDescent="0.25">
      <c r="L494249" s="472"/>
      <c r="M494249" s="472"/>
    </row>
    <row r="494321" spans="12:13" x14ac:dyDescent="0.25">
      <c r="L494321" s="472"/>
      <c r="M494321" s="472"/>
    </row>
    <row r="494322" spans="12:13" x14ac:dyDescent="0.25">
      <c r="L494322" s="472"/>
      <c r="M494322" s="472"/>
    </row>
    <row r="494323" spans="12:13" x14ac:dyDescent="0.25">
      <c r="L494323" s="472"/>
      <c r="M494323" s="472"/>
    </row>
    <row r="494395" spans="12:13" x14ac:dyDescent="0.25">
      <c r="L494395" s="472"/>
      <c r="M494395" s="472"/>
    </row>
    <row r="494396" spans="12:13" x14ac:dyDescent="0.25">
      <c r="L494396" s="472"/>
      <c r="M494396" s="472"/>
    </row>
    <row r="494397" spans="12:13" x14ac:dyDescent="0.25">
      <c r="L494397" s="472"/>
      <c r="M494397" s="472"/>
    </row>
    <row r="494469" spans="12:13" x14ac:dyDescent="0.25">
      <c r="L494469" s="472"/>
      <c r="M494469" s="472"/>
    </row>
    <row r="494470" spans="12:13" x14ac:dyDescent="0.25">
      <c r="L494470" s="472"/>
      <c r="M494470" s="472"/>
    </row>
    <row r="494471" spans="12:13" x14ac:dyDescent="0.25">
      <c r="L494471" s="472"/>
      <c r="M494471" s="472"/>
    </row>
    <row r="494543" spans="12:13" x14ac:dyDescent="0.25">
      <c r="L494543" s="472"/>
      <c r="M494543" s="472"/>
    </row>
    <row r="494544" spans="12:13" x14ac:dyDescent="0.25">
      <c r="L494544" s="472"/>
      <c r="M494544" s="472"/>
    </row>
    <row r="494545" spans="12:13" x14ac:dyDescent="0.25">
      <c r="L494545" s="472"/>
      <c r="M494545" s="472"/>
    </row>
    <row r="494617" spans="12:13" x14ac:dyDescent="0.25">
      <c r="L494617" s="472"/>
      <c r="M494617" s="472"/>
    </row>
    <row r="494618" spans="12:13" x14ac:dyDescent="0.25">
      <c r="L494618" s="472"/>
      <c r="M494618" s="472"/>
    </row>
    <row r="494619" spans="12:13" x14ac:dyDescent="0.25">
      <c r="L494619" s="472"/>
      <c r="M494619" s="472"/>
    </row>
    <row r="494691" spans="12:13" x14ac:dyDescent="0.25">
      <c r="L494691" s="472"/>
      <c r="M494691" s="472"/>
    </row>
    <row r="494692" spans="12:13" x14ac:dyDescent="0.25">
      <c r="L494692" s="472"/>
      <c r="M494692" s="472"/>
    </row>
    <row r="494693" spans="12:13" x14ac:dyDescent="0.25">
      <c r="L494693" s="472"/>
      <c r="M494693" s="472"/>
    </row>
    <row r="494765" spans="12:13" x14ac:dyDescent="0.25">
      <c r="L494765" s="472"/>
      <c r="M494765" s="472"/>
    </row>
    <row r="494766" spans="12:13" x14ac:dyDescent="0.25">
      <c r="L494766" s="472"/>
      <c r="M494766" s="472"/>
    </row>
    <row r="494767" spans="12:13" x14ac:dyDescent="0.25">
      <c r="L494767" s="472"/>
      <c r="M494767" s="472"/>
    </row>
    <row r="494839" spans="12:13" x14ac:dyDescent="0.25">
      <c r="L494839" s="472"/>
      <c r="M494839" s="472"/>
    </row>
    <row r="494840" spans="12:13" x14ac:dyDescent="0.25">
      <c r="L494840" s="472"/>
      <c r="M494840" s="472"/>
    </row>
    <row r="494841" spans="12:13" x14ac:dyDescent="0.25">
      <c r="L494841" s="472"/>
      <c r="M494841" s="472"/>
    </row>
    <row r="494913" spans="12:13" x14ac:dyDescent="0.25">
      <c r="L494913" s="472"/>
      <c r="M494913" s="472"/>
    </row>
    <row r="494914" spans="12:13" x14ac:dyDescent="0.25">
      <c r="L494914" s="472"/>
      <c r="M494914" s="472"/>
    </row>
    <row r="494915" spans="12:13" x14ac:dyDescent="0.25">
      <c r="L494915" s="472"/>
      <c r="M494915" s="472"/>
    </row>
    <row r="494987" spans="12:13" x14ac:dyDescent="0.25">
      <c r="L494987" s="472"/>
      <c r="M494987" s="472"/>
    </row>
    <row r="494988" spans="12:13" x14ac:dyDescent="0.25">
      <c r="L494988" s="472"/>
      <c r="M494988" s="472"/>
    </row>
    <row r="494989" spans="12:13" x14ac:dyDescent="0.25">
      <c r="L494989" s="472"/>
      <c r="M494989" s="472"/>
    </row>
    <row r="495061" spans="12:13" x14ac:dyDescent="0.25">
      <c r="L495061" s="472"/>
      <c r="M495061" s="472"/>
    </row>
    <row r="495062" spans="12:13" x14ac:dyDescent="0.25">
      <c r="L495062" s="472"/>
      <c r="M495062" s="472"/>
    </row>
    <row r="495063" spans="12:13" x14ac:dyDescent="0.25">
      <c r="L495063" s="472"/>
      <c r="M495063" s="472"/>
    </row>
    <row r="495135" spans="12:13" x14ac:dyDescent="0.25">
      <c r="L495135" s="472"/>
      <c r="M495135" s="472"/>
    </row>
    <row r="495136" spans="12:13" x14ac:dyDescent="0.25">
      <c r="L495136" s="472"/>
      <c r="M495136" s="472"/>
    </row>
    <row r="495137" spans="12:13" x14ac:dyDescent="0.25">
      <c r="L495137" s="472"/>
      <c r="M495137" s="472"/>
    </row>
    <row r="495209" spans="12:13" x14ac:dyDescent="0.25">
      <c r="L495209" s="472"/>
      <c r="M495209" s="472"/>
    </row>
    <row r="495210" spans="12:13" x14ac:dyDescent="0.25">
      <c r="L495210" s="472"/>
      <c r="M495210" s="472"/>
    </row>
    <row r="495211" spans="12:13" x14ac:dyDescent="0.25">
      <c r="L495211" s="472"/>
      <c r="M495211" s="472"/>
    </row>
    <row r="495283" spans="12:13" x14ac:dyDescent="0.25">
      <c r="L495283" s="472"/>
      <c r="M495283" s="472"/>
    </row>
    <row r="495284" spans="12:13" x14ac:dyDescent="0.25">
      <c r="L495284" s="472"/>
      <c r="M495284" s="472"/>
    </row>
    <row r="495285" spans="12:13" x14ac:dyDescent="0.25">
      <c r="L495285" s="472"/>
      <c r="M495285" s="472"/>
    </row>
    <row r="495357" spans="12:13" x14ac:dyDescent="0.25">
      <c r="L495357" s="472"/>
      <c r="M495357" s="472"/>
    </row>
    <row r="495358" spans="12:13" x14ac:dyDescent="0.25">
      <c r="L495358" s="472"/>
      <c r="M495358" s="472"/>
    </row>
    <row r="495359" spans="12:13" x14ac:dyDescent="0.25">
      <c r="L495359" s="472"/>
      <c r="M495359" s="472"/>
    </row>
    <row r="495431" spans="12:13" x14ac:dyDescent="0.25">
      <c r="L495431" s="472"/>
      <c r="M495431" s="472"/>
    </row>
    <row r="495432" spans="12:13" x14ac:dyDescent="0.25">
      <c r="L495432" s="472"/>
      <c r="M495432" s="472"/>
    </row>
    <row r="495433" spans="12:13" x14ac:dyDescent="0.25">
      <c r="L495433" s="472"/>
      <c r="M495433" s="472"/>
    </row>
    <row r="495505" spans="12:13" x14ac:dyDescent="0.25">
      <c r="L495505" s="472"/>
      <c r="M495505" s="472"/>
    </row>
    <row r="495506" spans="12:13" x14ac:dyDescent="0.25">
      <c r="L495506" s="472"/>
      <c r="M495506" s="472"/>
    </row>
    <row r="495507" spans="12:13" x14ac:dyDescent="0.25">
      <c r="L495507" s="472"/>
      <c r="M495507" s="472"/>
    </row>
    <row r="495579" spans="12:13" x14ac:dyDescent="0.25">
      <c r="L495579" s="472"/>
      <c r="M495579" s="472"/>
    </row>
    <row r="495580" spans="12:13" x14ac:dyDescent="0.25">
      <c r="L495580" s="472"/>
      <c r="M495580" s="472"/>
    </row>
    <row r="495581" spans="12:13" x14ac:dyDescent="0.25">
      <c r="L495581" s="472"/>
      <c r="M495581" s="472"/>
    </row>
    <row r="495653" spans="12:13" x14ac:dyDescent="0.25">
      <c r="L495653" s="472"/>
      <c r="M495653" s="472"/>
    </row>
    <row r="495654" spans="12:13" x14ac:dyDescent="0.25">
      <c r="L495654" s="472"/>
      <c r="M495654" s="472"/>
    </row>
    <row r="495655" spans="12:13" x14ac:dyDescent="0.25">
      <c r="L495655" s="472"/>
      <c r="M495655" s="472"/>
    </row>
    <row r="495727" spans="12:13" x14ac:dyDescent="0.25">
      <c r="L495727" s="472"/>
      <c r="M495727" s="472"/>
    </row>
    <row r="495728" spans="12:13" x14ac:dyDescent="0.25">
      <c r="L495728" s="472"/>
      <c r="M495728" s="472"/>
    </row>
    <row r="495729" spans="12:13" x14ac:dyDescent="0.25">
      <c r="L495729" s="472"/>
      <c r="M495729" s="472"/>
    </row>
    <row r="495801" spans="12:13" x14ac:dyDescent="0.25">
      <c r="L495801" s="472"/>
      <c r="M495801" s="472"/>
    </row>
    <row r="495802" spans="12:13" x14ac:dyDescent="0.25">
      <c r="L495802" s="472"/>
      <c r="M495802" s="472"/>
    </row>
    <row r="495803" spans="12:13" x14ac:dyDescent="0.25">
      <c r="L495803" s="472"/>
      <c r="M495803" s="472"/>
    </row>
    <row r="495875" spans="12:13" x14ac:dyDescent="0.25">
      <c r="L495875" s="472"/>
      <c r="M495875" s="472"/>
    </row>
    <row r="495876" spans="12:13" x14ac:dyDescent="0.25">
      <c r="L495876" s="472"/>
      <c r="M495876" s="472"/>
    </row>
    <row r="495877" spans="12:13" x14ac:dyDescent="0.25">
      <c r="L495877" s="472"/>
      <c r="M495877" s="472"/>
    </row>
    <row r="495949" spans="12:13" x14ac:dyDescent="0.25">
      <c r="L495949" s="472"/>
      <c r="M495949" s="472"/>
    </row>
    <row r="495950" spans="12:13" x14ac:dyDescent="0.25">
      <c r="L495950" s="472"/>
      <c r="M495950" s="472"/>
    </row>
    <row r="495951" spans="12:13" x14ac:dyDescent="0.25">
      <c r="L495951" s="472"/>
      <c r="M495951" s="472"/>
    </row>
    <row r="496023" spans="12:13" x14ac:dyDescent="0.25">
      <c r="L496023" s="472"/>
      <c r="M496023" s="472"/>
    </row>
    <row r="496024" spans="12:13" x14ac:dyDescent="0.25">
      <c r="L496024" s="472"/>
      <c r="M496024" s="472"/>
    </row>
    <row r="496025" spans="12:13" x14ac:dyDescent="0.25">
      <c r="L496025" s="472"/>
      <c r="M496025" s="472"/>
    </row>
    <row r="496097" spans="12:13" x14ac:dyDescent="0.25">
      <c r="L496097" s="472"/>
      <c r="M496097" s="472"/>
    </row>
    <row r="496098" spans="12:13" x14ac:dyDescent="0.25">
      <c r="L496098" s="472"/>
      <c r="M496098" s="472"/>
    </row>
    <row r="496099" spans="12:13" x14ac:dyDescent="0.25">
      <c r="L496099" s="472"/>
      <c r="M496099" s="472"/>
    </row>
    <row r="496171" spans="12:13" x14ac:dyDescent="0.25">
      <c r="L496171" s="472"/>
      <c r="M496171" s="472"/>
    </row>
    <row r="496172" spans="12:13" x14ac:dyDescent="0.25">
      <c r="L496172" s="472"/>
      <c r="M496172" s="472"/>
    </row>
    <row r="496173" spans="12:13" x14ac:dyDescent="0.25">
      <c r="L496173" s="472"/>
      <c r="M496173" s="472"/>
    </row>
    <row r="496245" spans="12:13" x14ac:dyDescent="0.25">
      <c r="L496245" s="472"/>
      <c r="M496245" s="472"/>
    </row>
    <row r="496246" spans="12:13" x14ac:dyDescent="0.25">
      <c r="L496246" s="472"/>
      <c r="M496246" s="472"/>
    </row>
    <row r="496247" spans="12:13" x14ac:dyDescent="0.25">
      <c r="L496247" s="472"/>
      <c r="M496247" s="472"/>
    </row>
    <row r="496319" spans="12:13" x14ac:dyDescent="0.25">
      <c r="L496319" s="472"/>
      <c r="M496319" s="472"/>
    </row>
    <row r="496320" spans="12:13" x14ac:dyDescent="0.25">
      <c r="L496320" s="472"/>
      <c r="M496320" s="472"/>
    </row>
    <row r="496321" spans="12:13" x14ac:dyDescent="0.25">
      <c r="L496321" s="472"/>
      <c r="M496321" s="472"/>
    </row>
    <row r="496393" spans="12:13" x14ac:dyDescent="0.25">
      <c r="L496393" s="472"/>
      <c r="M496393" s="472"/>
    </row>
    <row r="496394" spans="12:13" x14ac:dyDescent="0.25">
      <c r="L496394" s="472"/>
      <c r="M496394" s="472"/>
    </row>
    <row r="496395" spans="12:13" x14ac:dyDescent="0.25">
      <c r="L496395" s="472"/>
      <c r="M496395" s="472"/>
    </row>
    <row r="496467" spans="12:13" x14ac:dyDescent="0.25">
      <c r="L496467" s="472"/>
      <c r="M496467" s="472"/>
    </row>
    <row r="496468" spans="12:13" x14ac:dyDescent="0.25">
      <c r="L496468" s="472"/>
      <c r="M496468" s="472"/>
    </row>
    <row r="496469" spans="12:13" x14ac:dyDescent="0.25">
      <c r="L496469" s="472"/>
      <c r="M496469" s="472"/>
    </row>
    <row r="496541" spans="12:13" x14ac:dyDescent="0.25">
      <c r="L496541" s="472"/>
      <c r="M496541" s="472"/>
    </row>
    <row r="496542" spans="12:13" x14ac:dyDescent="0.25">
      <c r="L496542" s="472"/>
      <c r="M496542" s="472"/>
    </row>
    <row r="496543" spans="12:13" x14ac:dyDescent="0.25">
      <c r="L496543" s="472"/>
      <c r="M496543" s="472"/>
    </row>
    <row r="496615" spans="12:13" x14ac:dyDescent="0.25">
      <c r="L496615" s="472"/>
      <c r="M496615" s="472"/>
    </row>
    <row r="496616" spans="12:13" x14ac:dyDescent="0.25">
      <c r="L496616" s="472"/>
      <c r="M496616" s="472"/>
    </row>
    <row r="496617" spans="12:13" x14ac:dyDescent="0.25">
      <c r="L496617" s="472"/>
      <c r="M496617" s="472"/>
    </row>
    <row r="496689" spans="12:13" x14ac:dyDescent="0.25">
      <c r="L496689" s="472"/>
      <c r="M496689" s="472"/>
    </row>
    <row r="496690" spans="12:13" x14ac:dyDescent="0.25">
      <c r="L496690" s="472"/>
      <c r="M496690" s="472"/>
    </row>
    <row r="496691" spans="12:13" x14ac:dyDescent="0.25">
      <c r="L496691" s="472"/>
      <c r="M496691" s="472"/>
    </row>
    <row r="496763" spans="12:13" x14ac:dyDescent="0.25">
      <c r="L496763" s="472"/>
      <c r="M496763" s="472"/>
    </row>
    <row r="496764" spans="12:13" x14ac:dyDescent="0.25">
      <c r="L496764" s="472"/>
      <c r="M496764" s="472"/>
    </row>
    <row r="496765" spans="12:13" x14ac:dyDescent="0.25">
      <c r="L496765" s="472"/>
      <c r="M496765" s="472"/>
    </row>
    <row r="496837" spans="12:13" x14ac:dyDescent="0.25">
      <c r="L496837" s="472"/>
      <c r="M496837" s="472"/>
    </row>
    <row r="496838" spans="12:13" x14ac:dyDescent="0.25">
      <c r="L496838" s="472"/>
      <c r="M496838" s="472"/>
    </row>
    <row r="496839" spans="12:13" x14ac:dyDescent="0.25">
      <c r="L496839" s="472"/>
      <c r="M496839" s="472"/>
    </row>
    <row r="496911" spans="12:13" x14ac:dyDescent="0.25">
      <c r="L496911" s="472"/>
      <c r="M496911" s="472"/>
    </row>
    <row r="496912" spans="12:13" x14ac:dyDescent="0.25">
      <c r="L496912" s="472"/>
      <c r="M496912" s="472"/>
    </row>
    <row r="496913" spans="12:13" x14ac:dyDescent="0.25">
      <c r="L496913" s="472"/>
      <c r="M496913" s="472"/>
    </row>
    <row r="496985" spans="12:13" x14ac:dyDescent="0.25">
      <c r="L496985" s="472"/>
      <c r="M496985" s="472"/>
    </row>
    <row r="496986" spans="12:13" x14ac:dyDescent="0.25">
      <c r="L496986" s="472"/>
      <c r="M496986" s="472"/>
    </row>
    <row r="496987" spans="12:13" x14ac:dyDescent="0.25">
      <c r="L496987" s="472"/>
      <c r="M496987" s="472"/>
    </row>
    <row r="497059" spans="12:13" x14ac:dyDescent="0.25">
      <c r="L497059" s="472"/>
      <c r="M497059" s="472"/>
    </row>
    <row r="497060" spans="12:13" x14ac:dyDescent="0.25">
      <c r="L497060" s="472"/>
      <c r="M497060" s="472"/>
    </row>
    <row r="497061" spans="12:13" x14ac:dyDescent="0.25">
      <c r="L497061" s="472"/>
      <c r="M497061" s="472"/>
    </row>
    <row r="497133" spans="12:13" x14ac:dyDescent="0.25">
      <c r="L497133" s="472"/>
      <c r="M497133" s="472"/>
    </row>
    <row r="497134" spans="12:13" x14ac:dyDescent="0.25">
      <c r="L497134" s="472"/>
      <c r="M497134" s="472"/>
    </row>
    <row r="497135" spans="12:13" x14ac:dyDescent="0.25">
      <c r="L497135" s="472"/>
      <c r="M497135" s="472"/>
    </row>
    <row r="497207" spans="12:13" x14ac:dyDescent="0.25">
      <c r="L497207" s="472"/>
      <c r="M497207" s="472"/>
    </row>
    <row r="497208" spans="12:13" x14ac:dyDescent="0.25">
      <c r="L497208" s="472"/>
      <c r="M497208" s="472"/>
    </row>
    <row r="497209" spans="12:13" x14ac:dyDescent="0.25">
      <c r="L497209" s="472"/>
      <c r="M497209" s="472"/>
    </row>
    <row r="497281" spans="12:13" x14ac:dyDescent="0.25">
      <c r="L497281" s="472"/>
      <c r="M497281" s="472"/>
    </row>
    <row r="497282" spans="12:13" x14ac:dyDescent="0.25">
      <c r="L497282" s="472"/>
      <c r="M497282" s="472"/>
    </row>
    <row r="497283" spans="12:13" x14ac:dyDescent="0.25">
      <c r="L497283" s="472"/>
      <c r="M497283" s="472"/>
    </row>
    <row r="497355" spans="12:13" x14ac:dyDescent="0.25">
      <c r="L497355" s="472"/>
      <c r="M497355" s="472"/>
    </row>
    <row r="497356" spans="12:13" x14ac:dyDescent="0.25">
      <c r="L497356" s="472"/>
      <c r="M497356" s="472"/>
    </row>
    <row r="497357" spans="12:13" x14ac:dyDescent="0.25">
      <c r="L497357" s="472"/>
      <c r="M497357" s="472"/>
    </row>
    <row r="497429" spans="12:13" x14ac:dyDescent="0.25">
      <c r="L497429" s="472"/>
      <c r="M497429" s="472"/>
    </row>
    <row r="497430" spans="12:13" x14ac:dyDescent="0.25">
      <c r="L497430" s="472"/>
      <c r="M497430" s="472"/>
    </row>
    <row r="497431" spans="12:13" x14ac:dyDescent="0.25">
      <c r="L497431" s="472"/>
      <c r="M497431" s="472"/>
    </row>
    <row r="497503" spans="12:13" x14ac:dyDescent="0.25">
      <c r="L497503" s="472"/>
      <c r="M497503" s="472"/>
    </row>
    <row r="497504" spans="12:13" x14ac:dyDescent="0.25">
      <c r="L497504" s="472"/>
      <c r="M497504" s="472"/>
    </row>
    <row r="497505" spans="12:13" x14ac:dyDescent="0.25">
      <c r="L497505" s="472"/>
      <c r="M497505" s="472"/>
    </row>
    <row r="497577" spans="12:13" x14ac:dyDescent="0.25">
      <c r="L497577" s="472"/>
      <c r="M497577" s="472"/>
    </row>
    <row r="497578" spans="12:13" x14ac:dyDescent="0.25">
      <c r="L497578" s="472"/>
      <c r="M497578" s="472"/>
    </row>
    <row r="497579" spans="12:13" x14ac:dyDescent="0.25">
      <c r="L497579" s="472"/>
      <c r="M497579" s="472"/>
    </row>
    <row r="497651" spans="12:13" x14ac:dyDescent="0.25">
      <c r="L497651" s="472"/>
      <c r="M497651" s="472"/>
    </row>
    <row r="497652" spans="12:13" x14ac:dyDescent="0.25">
      <c r="L497652" s="472"/>
      <c r="M497652" s="472"/>
    </row>
    <row r="497653" spans="12:13" x14ac:dyDescent="0.25">
      <c r="L497653" s="472"/>
      <c r="M497653" s="472"/>
    </row>
    <row r="497725" spans="12:13" x14ac:dyDescent="0.25">
      <c r="L497725" s="472"/>
      <c r="M497725" s="472"/>
    </row>
    <row r="497726" spans="12:13" x14ac:dyDescent="0.25">
      <c r="L497726" s="472"/>
      <c r="M497726" s="472"/>
    </row>
    <row r="497727" spans="12:13" x14ac:dyDescent="0.25">
      <c r="L497727" s="472"/>
      <c r="M497727" s="472"/>
    </row>
    <row r="497799" spans="12:13" x14ac:dyDescent="0.25">
      <c r="L497799" s="472"/>
      <c r="M497799" s="472"/>
    </row>
    <row r="497800" spans="12:13" x14ac:dyDescent="0.25">
      <c r="L497800" s="472"/>
      <c r="M497800" s="472"/>
    </row>
    <row r="497801" spans="12:13" x14ac:dyDescent="0.25">
      <c r="L497801" s="472"/>
      <c r="M497801" s="472"/>
    </row>
    <row r="497873" spans="12:13" x14ac:dyDescent="0.25">
      <c r="L497873" s="472"/>
      <c r="M497873" s="472"/>
    </row>
    <row r="497874" spans="12:13" x14ac:dyDescent="0.25">
      <c r="L497874" s="472"/>
      <c r="M497874" s="472"/>
    </row>
    <row r="497875" spans="12:13" x14ac:dyDescent="0.25">
      <c r="L497875" s="472"/>
      <c r="M497875" s="472"/>
    </row>
    <row r="497947" spans="12:13" x14ac:dyDescent="0.25">
      <c r="L497947" s="472"/>
      <c r="M497947" s="472"/>
    </row>
    <row r="497948" spans="12:13" x14ac:dyDescent="0.25">
      <c r="L497948" s="472"/>
      <c r="M497948" s="472"/>
    </row>
    <row r="497949" spans="12:13" x14ac:dyDescent="0.25">
      <c r="L497949" s="472"/>
      <c r="M497949" s="472"/>
    </row>
    <row r="498021" spans="12:13" x14ac:dyDescent="0.25">
      <c r="L498021" s="472"/>
      <c r="M498021" s="472"/>
    </row>
    <row r="498022" spans="12:13" x14ac:dyDescent="0.25">
      <c r="L498022" s="472"/>
      <c r="M498022" s="472"/>
    </row>
    <row r="498023" spans="12:13" x14ac:dyDescent="0.25">
      <c r="L498023" s="472"/>
      <c r="M498023" s="472"/>
    </row>
    <row r="498095" spans="12:13" x14ac:dyDescent="0.25">
      <c r="L498095" s="472"/>
      <c r="M498095" s="472"/>
    </row>
    <row r="498096" spans="12:13" x14ac:dyDescent="0.25">
      <c r="L498096" s="472"/>
      <c r="M498096" s="472"/>
    </row>
    <row r="498097" spans="12:13" x14ac:dyDescent="0.25">
      <c r="L498097" s="472"/>
      <c r="M498097" s="472"/>
    </row>
    <row r="498169" spans="12:13" x14ac:dyDescent="0.25">
      <c r="L498169" s="472"/>
      <c r="M498169" s="472"/>
    </row>
    <row r="498170" spans="12:13" x14ac:dyDescent="0.25">
      <c r="L498170" s="472"/>
      <c r="M498170" s="472"/>
    </row>
    <row r="498171" spans="12:13" x14ac:dyDescent="0.25">
      <c r="L498171" s="472"/>
      <c r="M498171" s="472"/>
    </row>
    <row r="498243" spans="12:13" x14ac:dyDescent="0.25">
      <c r="L498243" s="472"/>
      <c r="M498243" s="472"/>
    </row>
    <row r="498244" spans="12:13" x14ac:dyDescent="0.25">
      <c r="L498244" s="472"/>
      <c r="M498244" s="472"/>
    </row>
    <row r="498245" spans="12:13" x14ac:dyDescent="0.25">
      <c r="L498245" s="472"/>
      <c r="M498245" s="472"/>
    </row>
    <row r="498317" spans="12:13" x14ac:dyDescent="0.25">
      <c r="L498317" s="472"/>
      <c r="M498317" s="472"/>
    </row>
    <row r="498318" spans="12:13" x14ac:dyDescent="0.25">
      <c r="L498318" s="472"/>
      <c r="M498318" s="472"/>
    </row>
    <row r="498319" spans="12:13" x14ac:dyDescent="0.25">
      <c r="L498319" s="472"/>
      <c r="M498319" s="472"/>
    </row>
    <row r="498391" spans="12:13" x14ac:dyDescent="0.25">
      <c r="L498391" s="472"/>
      <c r="M498391" s="472"/>
    </row>
    <row r="498392" spans="12:13" x14ac:dyDescent="0.25">
      <c r="L498392" s="472"/>
      <c r="M498392" s="472"/>
    </row>
    <row r="498393" spans="12:13" x14ac:dyDescent="0.25">
      <c r="L498393" s="472"/>
      <c r="M498393" s="472"/>
    </row>
    <row r="498465" spans="12:13" x14ac:dyDescent="0.25">
      <c r="L498465" s="472"/>
      <c r="M498465" s="472"/>
    </row>
    <row r="498466" spans="12:13" x14ac:dyDescent="0.25">
      <c r="L498466" s="472"/>
      <c r="M498466" s="472"/>
    </row>
    <row r="498467" spans="12:13" x14ac:dyDescent="0.25">
      <c r="L498467" s="472"/>
      <c r="M498467" s="472"/>
    </row>
    <row r="498539" spans="12:13" x14ac:dyDescent="0.25">
      <c r="L498539" s="472"/>
      <c r="M498539" s="472"/>
    </row>
    <row r="498540" spans="12:13" x14ac:dyDescent="0.25">
      <c r="L498540" s="472"/>
      <c r="M498540" s="472"/>
    </row>
    <row r="498541" spans="12:13" x14ac:dyDescent="0.25">
      <c r="L498541" s="472"/>
      <c r="M498541" s="472"/>
    </row>
    <row r="498613" spans="12:13" x14ac:dyDescent="0.25">
      <c r="L498613" s="472"/>
      <c r="M498613" s="472"/>
    </row>
    <row r="498614" spans="12:13" x14ac:dyDescent="0.25">
      <c r="L498614" s="472"/>
      <c r="M498614" s="472"/>
    </row>
    <row r="498615" spans="12:13" x14ac:dyDescent="0.25">
      <c r="L498615" s="472"/>
      <c r="M498615" s="472"/>
    </row>
    <row r="498687" spans="12:13" x14ac:dyDescent="0.25">
      <c r="L498687" s="472"/>
      <c r="M498687" s="472"/>
    </row>
    <row r="498688" spans="12:13" x14ac:dyDescent="0.25">
      <c r="L498688" s="472"/>
      <c r="M498688" s="472"/>
    </row>
    <row r="498689" spans="12:13" x14ac:dyDescent="0.25">
      <c r="L498689" s="472"/>
      <c r="M498689" s="472"/>
    </row>
    <row r="498761" spans="12:13" x14ac:dyDescent="0.25">
      <c r="L498761" s="472"/>
      <c r="M498761" s="472"/>
    </row>
    <row r="498762" spans="12:13" x14ac:dyDescent="0.25">
      <c r="L498762" s="472"/>
      <c r="M498762" s="472"/>
    </row>
    <row r="498763" spans="12:13" x14ac:dyDescent="0.25">
      <c r="L498763" s="472"/>
      <c r="M498763" s="472"/>
    </row>
    <row r="498835" spans="12:13" x14ac:dyDescent="0.25">
      <c r="L498835" s="472"/>
      <c r="M498835" s="472"/>
    </row>
    <row r="498836" spans="12:13" x14ac:dyDescent="0.25">
      <c r="L498836" s="472"/>
      <c r="M498836" s="472"/>
    </row>
    <row r="498837" spans="12:13" x14ac:dyDescent="0.25">
      <c r="L498837" s="472"/>
      <c r="M498837" s="472"/>
    </row>
    <row r="498909" spans="12:13" x14ac:dyDescent="0.25">
      <c r="L498909" s="472"/>
      <c r="M498909" s="472"/>
    </row>
    <row r="498910" spans="12:13" x14ac:dyDescent="0.25">
      <c r="L498910" s="472"/>
      <c r="M498910" s="472"/>
    </row>
    <row r="498911" spans="12:13" x14ac:dyDescent="0.25">
      <c r="L498911" s="472"/>
      <c r="M498911" s="472"/>
    </row>
    <row r="498983" spans="12:13" x14ac:dyDescent="0.25">
      <c r="L498983" s="472"/>
      <c r="M498983" s="472"/>
    </row>
    <row r="498984" spans="12:13" x14ac:dyDescent="0.25">
      <c r="L498984" s="472"/>
      <c r="M498984" s="472"/>
    </row>
    <row r="498985" spans="12:13" x14ac:dyDescent="0.25">
      <c r="L498985" s="472"/>
      <c r="M498985" s="472"/>
    </row>
    <row r="499057" spans="12:13" x14ac:dyDescent="0.25">
      <c r="L499057" s="472"/>
      <c r="M499057" s="472"/>
    </row>
    <row r="499058" spans="12:13" x14ac:dyDescent="0.25">
      <c r="L499058" s="472"/>
      <c r="M499058" s="472"/>
    </row>
    <row r="499059" spans="12:13" x14ac:dyDescent="0.25">
      <c r="L499059" s="472"/>
      <c r="M499059" s="472"/>
    </row>
    <row r="499131" spans="12:13" x14ac:dyDescent="0.25">
      <c r="L499131" s="472"/>
      <c r="M499131" s="472"/>
    </row>
    <row r="499132" spans="12:13" x14ac:dyDescent="0.25">
      <c r="L499132" s="472"/>
      <c r="M499132" s="472"/>
    </row>
    <row r="499133" spans="12:13" x14ac:dyDescent="0.25">
      <c r="L499133" s="472"/>
      <c r="M499133" s="472"/>
    </row>
    <row r="499205" spans="12:13" x14ac:dyDescent="0.25">
      <c r="L499205" s="472"/>
      <c r="M499205" s="472"/>
    </row>
    <row r="499206" spans="12:13" x14ac:dyDescent="0.25">
      <c r="L499206" s="472"/>
      <c r="M499206" s="472"/>
    </row>
    <row r="499207" spans="12:13" x14ac:dyDescent="0.25">
      <c r="L499207" s="472"/>
      <c r="M499207" s="472"/>
    </row>
    <row r="499279" spans="12:13" x14ac:dyDescent="0.25">
      <c r="L499279" s="472"/>
      <c r="M499279" s="472"/>
    </row>
    <row r="499280" spans="12:13" x14ac:dyDescent="0.25">
      <c r="L499280" s="472"/>
      <c r="M499280" s="472"/>
    </row>
    <row r="499281" spans="12:13" x14ac:dyDescent="0.25">
      <c r="L499281" s="472"/>
      <c r="M499281" s="472"/>
    </row>
    <row r="499353" spans="12:13" x14ac:dyDescent="0.25">
      <c r="L499353" s="472"/>
      <c r="M499353" s="472"/>
    </row>
    <row r="499354" spans="12:13" x14ac:dyDescent="0.25">
      <c r="L499354" s="472"/>
      <c r="M499354" s="472"/>
    </row>
    <row r="499355" spans="12:13" x14ac:dyDescent="0.25">
      <c r="L499355" s="472"/>
      <c r="M499355" s="472"/>
    </row>
    <row r="499427" spans="12:13" x14ac:dyDescent="0.25">
      <c r="L499427" s="472"/>
      <c r="M499427" s="472"/>
    </row>
    <row r="499428" spans="12:13" x14ac:dyDescent="0.25">
      <c r="L499428" s="472"/>
      <c r="M499428" s="472"/>
    </row>
    <row r="499429" spans="12:13" x14ac:dyDescent="0.25">
      <c r="L499429" s="472"/>
      <c r="M499429" s="472"/>
    </row>
    <row r="499501" spans="12:13" x14ac:dyDescent="0.25">
      <c r="L499501" s="472"/>
      <c r="M499501" s="472"/>
    </row>
    <row r="499502" spans="12:13" x14ac:dyDescent="0.25">
      <c r="L499502" s="472"/>
      <c r="M499502" s="472"/>
    </row>
    <row r="499503" spans="12:13" x14ac:dyDescent="0.25">
      <c r="L499503" s="472"/>
      <c r="M499503" s="472"/>
    </row>
    <row r="499575" spans="12:13" x14ac:dyDescent="0.25">
      <c r="L499575" s="472"/>
      <c r="M499575" s="472"/>
    </row>
    <row r="499576" spans="12:13" x14ac:dyDescent="0.25">
      <c r="L499576" s="472"/>
      <c r="M499576" s="472"/>
    </row>
    <row r="499577" spans="12:13" x14ac:dyDescent="0.25">
      <c r="L499577" s="472"/>
      <c r="M499577" s="472"/>
    </row>
    <row r="499649" spans="12:13" x14ac:dyDescent="0.25">
      <c r="L499649" s="472"/>
      <c r="M499649" s="472"/>
    </row>
    <row r="499650" spans="12:13" x14ac:dyDescent="0.25">
      <c r="L499650" s="472"/>
      <c r="M499650" s="472"/>
    </row>
    <row r="499651" spans="12:13" x14ac:dyDescent="0.25">
      <c r="L499651" s="472"/>
      <c r="M499651" s="472"/>
    </row>
    <row r="499723" spans="12:13" x14ac:dyDescent="0.25">
      <c r="L499723" s="472"/>
      <c r="M499723" s="472"/>
    </row>
    <row r="499724" spans="12:13" x14ac:dyDescent="0.25">
      <c r="L499724" s="472"/>
      <c r="M499724" s="472"/>
    </row>
    <row r="499725" spans="12:13" x14ac:dyDescent="0.25">
      <c r="L499725" s="472"/>
      <c r="M499725" s="472"/>
    </row>
    <row r="499797" spans="12:13" x14ac:dyDescent="0.25">
      <c r="L499797" s="472"/>
      <c r="M499797" s="472"/>
    </row>
    <row r="499798" spans="12:13" x14ac:dyDescent="0.25">
      <c r="L499798" s="472"/>
      <c r="M499798" s="472"/>
    </row>
    <row r="499799" spans="12:13" x14ac:dyDescent="0.25">
      <c r="L499799" s="472"/>
      <c r="M499799" s="472"/>
    </row>
    <row r="499871" spans="12:13" x14ac:dyDescent="0.25">
      <c r="L499871" s="472"/>
      <c r="M499871" s="472"/>
    </row>
    <row r="499872" spans="12:13" x14ac:dyDescent="0.25">
      <c r="L499872" s="472"/>
      <c r="M499872" s="472"/>
    </row>
    <row r="499873" spans="12:13" x14ac:dyDescent="0.25">
      <c r="L499873" s="472"/>
      <c r="M499873" s="472"/>
    </row>
    <row r="499945" spans="12:13" x14ac:dyDescent="0.25">
      <c r="L499945" s="472"/>
      <c r="M499945" s="472"/>
    </row>
    <row r="499946" spans="12:13" x14ac:dyDescent="0.25">
      <c r="L499946" s="472"/>
      <c r="M499946" s="472"/>
    </row>
    <row r="499947" spans="12:13" x14ac:dyDescent="0.25">
      <c r="L499947" s="472"/>
      <c r="M499947" s="472"/>
    </row>
    <row r="500019" spans="12:13" x14ac:dyDescent="0.25">
      <c r="L500019" s="472"/>
      <c r="M500019" s="472"/>
    </row>
    <row r="500020" spans="12:13" x14ac:dyDescent="0.25">
      <c r="L500020" s="472"/>
      <c r="M500020" s="472"/>
    </row>
    <row r="500021" spans="12:13" x14ac:dyDescent="0.25">
      <c r="L500021" s="472"/>
      <c r="M500021" s="472"/>
    </row>
    <row r="500093" spans="12:13" x14ac:dyDescent="0.25">
      <c r="L500093" s="472"/>
      <c r="M500093" s="472"/>
    </row>
    <row r="500094" spans="12:13" x14ac:dyDescent="0.25">
      <c r="L500094" s="472"/>
      <c r="M500094" s="472"/>
    </row>
    <row r="500095" spans="12:13" x14ac:dyDescent="0.25">
      <c r="L500095" s="472"/>
      <c r="M500095" s="472"/>
    </row>
    <row r="500167" spans="12:13" x14ac:dyDescent="0.25">
      <c r="L500167" s="472"/>
      <c r="M500167" s="472"/>
    </row>
    <row r="500168" spans="12:13" x14ac:dyDescent="0.25">
      <c r="L500168" s="472"/>
      <c r="M500168" s="472"/>
    </row>
    <row r="500169" spans="12:13" x14ac:dyDescent="0.25">
      <c r="L500169" s="472"/>
      <c r="M500169" s="472"/>
    </row>
    <row r="500241" spans="12:13" x14ac:dyDescent="0.25">
      <c r="L500241" s="472"/>
      <c r="M500241" s="472"/>
    </row>
    <row r="500242" spans="12:13" x14ac:dyDescent="0.25">
      <c r="L500242" s="472"/>
      <c r="M500242" s="472"/>
    </row>
    <row r="500243" spans="12:13" x14ac:dyDescent="0.25">
      <c r="L500243" s="472"/>
      <c r="M500243" s="472"/>
    </row>
    <row r="500315" spans="12:13" x14ac:dyDescent="0.25">
      <c r="L500315" s="472"/>
      <c r="M500315" s="472"/>
    </row>
    <row r="500316" spans="12:13" x14ac:dyDescent="0.25">
      <c r="L500316" s="472"/>
      <c r="M500316" s="472"/>
    </row>
    <row r="500317" spans="12:13" x14ac:dyDescent="0.25">
      <c r="L500317" s="472"/>
      <c r="M500317" s="472"/>
    </row>
    <row r="500389" spans="12:13" x14ac:dyDescent="0.25">
      <c r="L500389" s="472"/>
      <c r="M500389" s="472"/>
    </row>
    <row r="500390" spans="12:13" x14ac:dyDescent="0.25">
      <c r="L500390" s="472"/>
      <c r="M500390" s="472"/>
    </row>
    <row r="500391" spans="12:13" x14ac:dyDescent="0.25">
      <c r="L500391" s="472"/>
      <c r="M500391" s="472"/>
    </row>
    <row r="500463" spans="12:13" x14ac:dyDescent="0.25">
      <c r="L500463" s="472"/>
      <c r="M500463" s="472"/>
    </row>
    <row r="500464" spans="12:13" x14ac:dyDescent="0.25">
      <c r="L500464" s="472"/>
      <c r="M500464" s="472"/>
    </row>
    <row r="500465" spans="12:13" x14ac:dyDescent="0.25">
      <c r="L500465" s="472"/>
      <c r="M500465" s="472"/>
    </row>
    <row r="500537" spans="12:13" x14ac:dyDescent="0.25">
      <c r="L500537" s="472"/>
      <c r="M500537" s="472"/>
    </row>
    <row r="500538" spans="12:13" x14ac:dyDescent="0.25">
      <c r="L500538" s="472"/>
      <c r="M500538" s="472"/>
    </row>
    <row r="500539" spans="12:13" x14ac:dyDescent="0.25">
      <c r="L500539" s="472"/>
      <c r="M500539" s="472"/>
    </row>
    <row r="500611" spans="12:13" x14ac:dyDescent="0.25">
      <c r="L500611" s="472"/>
      <c r="M500611" s="472"/>
    </row>
    <row r="500612" spans="12:13" x14ac:dyDescent="0.25">
      <c r="L500612" s="472"/>
      <c r="M500612" s="472"/>
    </row>
    <row r="500613" spans="12:13" x14ac:dyDescent="0.25">
      <c r="L500613" s="472"/>
      <c r="M500613" s="472"/>
    </row>
    <row r="500685" spans="12:13" x14ac:dyDescent="0.25">
      <c r="L500685" s="472"/>
      <c r="M500685" s="472"/>
    </row>
    <row r="500686" spans="12:13" x14ac:dyDescent="0.25">
      <c r="L500686" s="472"/>
      <c r="M500686" s="472"/>
    </row>
    <row r="500687" spans="12:13" x14ac:dyDescent="0.25">
      <c r="L500687" s="472"/>
      <c r="M500687" s="472"/>
    </row>
    <row r="500759" spans="12:13" x14ac:dyDescent="0.25">
      <c r="L500759" s="472"/>
      <c r="M500759" s="472"/>
    </row>
    <row r="500760" spans="12:13" x14ac:dyDescent="0.25">
      <c r="L500760" s="472"/>
      <c r="M500760" s="472"/>
    </row>
    <row r="500761" spans="12:13" x14ac:dyDescent="0.25">
      <c r="L500761" s="472"/>
      <c r="M500761" s="472"/>
    </row>
    <row r="500833" spans="12:13" x14ac:dyDescent="0.25">
      <c r="L500833" s="472"/>
      <c r="M500833" s="472"/>
    </row>
    <row r="500834" spans="12:13" x14ac:dyDescent="0.25">
      <c r="L500834" s="472"/>
      <c r="M500834" s="472"/>
    </row>
    <row r="500835" spans="12:13" x14ac:dyDescent="0.25">
      <c r="L500835" s="472"/>
      <c r="M500835" s="472"/>
    </row>
    <row r="500907" spans="12:13" x14ac:dyDescent="0.25">
      <c r="L500907" s="472"/>
      <c r="M500907" s="472"/>
    </row>
    <row r="500908" spans="12:13" x14ac:dyDescent="0.25">
      <c r="L500908" s="472"/>
      <c r="M500908" s="472"/>
    </row>
    <row r="500909" spans="12:13" x14ac:dyDescent="0.25">
      <c r="L500909" s="472"/>
      <c r="M500909" s="472"/>
    </row>
    <row r="500981" spans="12:13" x14ac:dyDescent="0.25">
      <c r="L500981" s="472"/>
      <c r="M500981" s="472"/>
    </row>
    <row r="500982" spans="12:13" x14ac:dyDescent="0.25">
      <c r="L500982" s="472"/>
      <c r="M500982" s="472"/>
    </row>
    <row r="500983" spans="12:13" x14ac:dyDescent="0.25">
      <c r="L500983" s="472"/>
      <c r="M500983" s="472"/>
    </row>
    <row r="501055" spans="12:13" x14ac:dyDescent="0.25">
      <c r="L501055" s="472"/>
      <c r="M501055" s="472"/>
    </row>
    <row r="501056" spans="12:13" x14ac:dyDescent="0.25">
      <c r="L501056" s="472"/>
      <c r="M501056" s="472"/>
    </row>
    <row r="501057" spans="12:13" x14ac:dyDescent="0.25">
      <c r="L501057" s="472"/>
      <c r="M501057" s="472"/>
    </row>
    <row r="501129" spans="12:13" x14ac:dyDescent="0.25">
      <c r="L501129" s="472"/>
      <c r="M501129" s="472"/>
    </row>
    <row r="501130" spans="12:13" x14ac:dyDescent="0.25">
      <c r="L501130" s="472"/>
      <c r="M501130" s="472"/>
    </row>
    <row r="501131" spans="12:13" x14ac:dyDescent="0.25">
      <c r="L501131" s="472"/>
      <c r="M501131" s="472"/>
    </row>
    <row r="501203" spans="12:13" x14ac:dyDescent="0.25">
      <c r="L501203" s="472"/>
      <c r="M501203" s="472"/>
    </row>
    <row r="501204" spans="12:13" x14ac:dyDescent="0.25">
      <c r="L501204" s="472"/>
      <c r="M501204" s="472"/>
    </row>
    <row r="501205" spans="12:13" x14ac:dyDescent="0.25">
      <c r="L501205" s="472"/>
      <c r="M501205" s="472"/>
    </row>
    <row r="501277" spans="12:13" x14ac:dyDescent="0.25">
      <c r="L501277" s="472"/>
      <c r="M501277" s="472"/>
    </row>
    <row r="501278" spans="12:13" x14ac:dyDescent="0.25">
      <c r="L501278" s="472"/>
      <c r="M501278" s="472"/>
    </row>
    <row r="501279" spans="12:13" x14ac:dyDescent="0.25">
      <c r="L501279" s="472"/>
      <c r="M501279" s="472"/>
    </row>
    <row r="501351" spans="12:13" x14ac:dyDescent="0.25">
      <c r="L501351" s="472"/>
      <c r="M501351" s="472"/>
    </row>
    <row r="501352" spans="12:13" x14ac:dyDescent="0.25">
      <c r="L501352" s="472"/>
      <c r="M501352" s="472"/>
    </row>
    <row r="501353" spans="12:13" x14ac:dyDescent="0.25">
      <c r="L501353" s="472"/>
      <c r="M501353" s="472"/>
    </row>
    <row r="501425" spans="12:13" x14ac:dyDescent="0.25">
      <c r="L501425" s="472"/>
      <c r="M501425" s="472"/>
    </row>
    <row r="501426" spans="12:13" x14ac:dyDescent="0.25">
      <c r="L501426" s="472"/>
      <c r="M501426" s="472"/>
    </row>
    <row r="501427" spans="12:13" x14ac:dyDescent="0.25">
      <c r="L501427" s="472"/>
      <c r="M501427" s="472"/>
    </row>
    <row r="501499" spans="12:13" x14ac:dyDescent="0.25">
      <c r="L501499" s="472"/>
      <c r="M501499" s="472"/>
    </row>
    <row r="501500" spans="12:13" x14ac:dyDescent="0.25">
      <c r="L501500" s="472"/>
      <c r="M501500" s="472"/>
    </row>
    <row r="501501" spans="12:13" x14ac:dyDescent="0.25">
      <c r="L501501" s="472"/>
      <c r="M501501" s="472"/>
    </row>
    <row r="501573" spans="12:13" x14ac:dyDescent="0.25">
      <c r="L501573" s="472"/>
      <c r="M501573" s="472"/>
    </row>
    <row r="501574" spans="12:13" x14ac:dyDescent="0.25">
      <c r="L501574" s="472"/>
      <c r="M501574" s="472"/>
    </row>
    <row r="501575" spans="12:13" x14ac:dyDescent="0.25">
      <c r="L501575" s="472"/>
      <c r="M501575" s="472"/>
    </row>
    <row r="501647" spans="12:13" x14ac:dyDescent="0.25">
      <c r="L501647" s="472"/>
      <c r="M501647" s="472"/>
    </row>
    <row r="501648" spans="12:13" x14ac:dyDescent="0.25">
      <c r="L501648" s="472"/>
      <c r="M501648" s="472"/>
    </row>
    <row r="501649" spans="12:13" x14ac:dyDescent="0.25">
      <c r="L501649" s="472"/>
      <c r="M501649" s="472"/>
    </row>
    <row r="501721" spans="12:13" x14ac:dyDescent="0.25">
      <c r="L501721" s="472"/>
      <c r="M501721" s="472"/>
    </row>
    <row r="501722" spans="12:13" x14ac:dyDescent="0.25">
      <c r="L501722" s="472"/>
      <c r="M501722" s="472"/>
    </row>
    <row r="501723" spans="12:13" x14ac:dyDescent="0.25">
      <c r="L501723" s="472"/>
      <c r="M501723" s="472"/>
    </row>
    <row r="501795" spans="12:13" x14ac:dyDescent="0.25">
      <c r="L501795" s="472"/>
      <c r="M501795" s="472"/>
    </row>
    <row r="501796" spans="12:13" x14ac:dyDescent="0.25">
      <c r="L501796" s="472"/>
      <c r="M501796" s="472"/>
    </row>
    <row r="501797" spans="12:13" x14ac:dyDescent="0.25">
      <c r="L501797" s="472"/>
      <c r="M501797" s="472"/>
    </row>
    <row r="501869" spans="12:13" x14ac:dyDescent="0.25">
      <c r="L501869" s="472"/>
      <c r="M501869" s="472"/>
    </row>
    <row r="501870" spans="12:13" x14ac:dyDescent="0.25">
      <c r="L501870" s="472"/>
      <c r="M501870" s="472"/>
    </row>
    <row r="501871" spans="12:13" x14ac:dyDescent="0.25">
      <c r="L501871" s="472"/>
      <c r="M501871" s="472"/>
    </row>
    <row r="501943" spans="12:13" x14ac:dyDescent="0.25">
      <c r="L501943" s="472"/>
      <c r="M501943" s="472"/>
    </row>
    <row r="501944" spans="12:13" x14ac:dyDescent="0.25">
      <c r="L501944" s="472"/>
      <c r="M501944" s="472"/>
    </row>
    <row r="501945" spans="12:13" x14ac:dyDescent="0.25">
      <c r="L501945" s="472"/>
      <c r="M501945" s="472"/>
    </row>
    <row r="502017" spans="12:13" x14ac:dyDescent="0.25">
      <c r="L502017" s="472"/>
      <c r="M502017" s="472"/>
    </row>
    <row r="502018" spans="12:13" x14ac:dyDescent="0.25">
      <c r="L502018" s="472"/>
      <c r="M502018" s="472"/>
    </row>
    <row r="502019" spans="12:13" x14ac:dyDescent="0.25">
      <c r="L502019" s="472"/>
      <c r="M502019" s="472"/>
    </row>
    <row r="502091" spans="12:13" x14ac:dyDescent="0.25">
      <c r="L502091" s="472"/>
      <c r="M502091" s="472"/>
    </row>
    <row r="502092" spans="12:13" x14ac:dyDescent="0.25">
      <c r="L502092" s="472"/>
      <c r="M502092" s="472"/>
    </row>
    <row r="502093" spans="12:13" x14ac:dyDescent="0.25">
      <c r="L502093" s="472"/>
      <c r="M502093" s="472"/>
    </row>
    <row r="502165" spans="12:13" x14ac:dyDescent="0.25">
      <c r="L502165" s="472"/>
      <c r="M502165" s="472"/>
    </row>
    <row r="502166" spans="12:13" x14ac:dyDescent="0.25">
      <c r="L502166" s="472"/>
      <c r="M502166" s="472"/>
    </row>
    <row r="502167" spans="12:13" x14ac:dyDescent="0.25">
      <c r="L502167" s="472"/>
      <c r="M502167" s="472"/>
    </row>
    <row r="502239" spans="12:13" x14ac:dyDescent="0.25">
      <c r="L502239" s="472"/>
      <c r="M502239" s="472"/>
    </row>
    <row r="502240" spans="12:13" x14ac:dyDescent="0.25">
      <c r="L502240" s="472"/>
      <c r="M502240" s="472"/>
    </row>
    <row r="502241" spans="12:13" x14ac:dyDescent="0.25">
      <c r="L502241" s="472"/>
      <c r="M502241" s="472"/>
    </row>
    <row r="502313" spans="12:13" x14ac:dyDescent="0.25">
      <c r="L502313" s="472"/>
      <c r="M502313" s="472"/>
    </row>
    <row r="502314" spans="12:13" x14ac:dyDescent="0.25">
      <c r="L502314" s="472"/>
      <c r="M502314" s="472"/>
    </row>
    <row r="502315" spans="12:13" x14ac:dyDescent="0.25">
      <c r="L502315" s="472"/>
      <c r="M502315" s="472"/>
    </row>
    <row r="502387" spans="12:13" x14ac:dyDescent="0.25">
      <c r="L502387" s="472"/>
      <c r="M502387" s="472"/>
    </row>
    <row r="502388" spans="12:13" x14ac:dyDescent="0.25">
      <c r="L502388" s="472"/>
      <c r="M502388" s="472"/>
    </row>
    <row r="502389" spans="12:13" x14ac:dyDescent="0.25">
      <c r="L502389" s="472"/>
      <c r="M502389" s="472"/>
    </row>
    <row r="502461" spans="12:13" x14ac:dyDescent="0.25">
      <c r="L502461" s="472"/>
      <c r="M502461" s="472"/>
    </row>
    <row r="502462" spans="12:13" x14ac:dyDescent="0.25">
      <c r="L502462" s="472"/>
      <c r="M502462" s="472"/>
    </row>
    <row r="502463" spans="12:13" x14ac:dyDescent="0.25">
      <c r="L502463" s="472"/>
      <c r="M502463" s="472"/>
    </row>
    <row r="502535" spans="12:13" x14ac:dyDescent="0.25">
      <c r="L502535" s="472"/>
      <c r="M502535" s="472"/>
    </row>
    <row r="502536" spans="12:13" x14ac:dyDescent="0.25">
      <c r="L502536" s="472"/>
      <c r="M502536" s="472"/>
    </row>
    <row r="502537" spans="12:13" x14ac:dyDescent="0.25">
      <c r="L502537" s="472"/>
      <c r="M502537" s="472"/>
    </row>
    <row r="502609" spans="12:13" x14ac:dyDescent="0.25">
      <c r="L502609" s="472"/>
      <c r="M502609" s="472"/>
    </row>
    <row r="502610" spans="12:13" x14ac:dyDescent="0.25">
      <c r="L502610" s="472"/>
      <c r="M502610" s="472"/>
    </row>
    <row r="502611" spans="12:13" x14ac:dyDescent="0.25">
      <c r="L502611" s="472"/>
      <c r="M502611" s="472"/>
    </row>
    <row r="502683" spans="12:13" x14ac:dyDescent="0.25">
      <c r="L502683" s="472"/>
      <c r="M502683" s="472"/>
    </row>
    <row r="502684" spans="12:13" x14ac:dyDescent="0.25">
      <c r="L502684" s="472"/>
      <c r="M502684" s="472"/>
    </row>
    <row r="502685" spans="12:13" x14ac:dyDescent="0.25">
      <c r="L502685" s="472"/>
      <c r="M502685" s="472"/>
    </row>
    <row r="502757" spans="12:13" x14ac:dyDescent="0.25">
      <c r="L502757" s="472"/>
      <c r="M502757" s="472"/>
    </row>
    <row r="502758" spans="12:13" x14ac:dyDescent="0.25">
      <c r="L502758" s="472"/>
      <c r="M502758" s="472"/>
    </row>
    <row r="502759" spans="12:13" x14ac:dyDescent="0.25">
      <c r="L502759" s="472"/>
      <c r="M502759" s="472"/>
    </row>
    <row r="502831" spans="12:13" x14ac:dyDescent="0.25">
      <c r="L502831" s="472"/>
      <c r="M502831" s="472"/>
    </row>
    <row r="502832" spans="12:13" x14ac:dyDescent="0.25">
      <c r="L502832" s="472"/>
      <c r="M502832" s="472"/>
    </row>
    <row r="502833" spans="12:13" x14ac:dyDescent="0.25">
      <c r="L502833" s="472"/>
      <c r="M502833" s="472"/>
    </row>
    <row r="502905" spans="12:13" x14ac:dyDescent="0.25">
      <c r="L502905" s="472"/>
      <c r="M502905" s="472"/>
    </row>
    <row r="502906" spans="12:13" x14ac:dyDescent="0.25">
      <c r="L502906" s="472"/>
      <c r="M502906" s="472"/>
    </row>
    <row r="502907" spans="12:13" x14ac:dyDescent="0.25">
      <c r="L502907" s="472"/>
      <c r="M502907" s="472"/>
    </row>
    <row r="502979" spans="12:13" x14ac:dyDescent="0.25">
      <c r="L502979" s="472"/>
      <c r="M502979" s="472"/>
    </row>
    <row r="502980" spans="12:13" x14ac:dyDescent="0.25">
      <c r="L502980" s="472"/>
      <c r="M502980" s="472"/>
    </row>
    <row r="502981" spans="12:13" x14ac:dyDescent="0.25">
      <c r="L502981" s="472"/>
      <c r="M502981" s="472"/>
    </row>
    <row r="503053" spans="12:13" x14ac:dyDescent="0.25">
      <c r="L503053" s="472"/>
      <c r="M503053" s="472"/>
    </row>
    <row r="503054" spans="12:13" x14ac:dyDescent="0.25">
      <c r="L503054" s="472"/>
      <c r="M503054" s="472"/>
    </row>
    <row r="503055" spans="12:13" x14ac:dyDescent="0.25">
      <c r="L503055" s="472"/>
      <c r="M503055" s="472"/>
    </row>
    <row r="503127" spans="12:13" x14ac:dyDescent="0.25">
      <c r="L503127" s="472"/>
      <c r="M503127" s="472"/>
    </row>
    <row r="503128" spans="12:13" x14ac:dyDescent="0.25">
      <c r="L503128" s="472"/>
      <c r="M503128" s="472"/>
    </row>
    <row r="503129" spans="12:13" x14ac:dyDescent="0.25">
      <c r="L503129" s="472"/>
      <c r="M503129" s="472"/>
    </row>
    <row r="503201" spans="12:13" x14ac:dyDescent="0.25">
      <c r="L503201" s="472"/>
      <c r="M503201" s="472"/>
    </row>
    <row r="503202" spans="12:13" x14ac:dyDescent="0.25">
      <c r="L503202" s="472"/>
      <c r="M503202" s="472"/>
    </row>
    <row r="503203" spans="12:13" x14ac:dyDescent="0.25">
      <c r="L503203" s="472"/>
      <c r="M503203" s="472"/>
    </row>
    <row r="503275" spans="12:13" x14ac:dyDescent="0.25">
      <c r="L503275" s="472"/>
      <c r="M503275" s="472"/>
    </row>
    <row r="503276" spans="12:13" x14ac:dyDescent="0.25">
      <c r="L503276" s="472"/>
      <c r="M503276" s="472"/>
    </row>
    <row r="503277" spans="12:13" x14ac:dyDescent="0.25">
      <c r="L503277" s="472"/>
      <c r="M503277" s="472"/>
    </row>
    <row r="503349" spans="12:13" x14ac:dyDescent="0.25">
      <c r="L503349" s="472"/>
      <c r="M503349" s="472"/>
    </row>
    <row r="503350" spans="12:13" x14ac:dyDescent="0.25">
      <c r="L503350" s="472"/>
      <c r="M503350" s="472"/>
    </row>
    <row r="503351" spans="12:13" x14ac:dyDescent="0.25">
      <c r="L503351" s="472"/>
      <c r="M503351" s="472"/>
    </row>
    <row r="503423" spans="12:13" x14ac:dyDescent="0.25">
      <c r="L503423" s="472"/>
      <c r="M503423" s="472"/>
    </row>
    <row r="503424" spans="12:13" x14ac:dyDescent="0.25">
      <c r="L503424" s="472"/>
      <c r="M503424" s="472"/>
    </row>
    <row r="503425" spans="12:13" x14ac:dyDescent="0.25">
      <c r="L503425" s="472"/>
      <c r="M503425" s="472"/>
    </row>
    <row r="503497" spans="12:13" x14ac:dyDescent="0.25">
      <c r="L503497" s="472"/>
      <c r="M503497" s="472"/>
    </row>
    <row r="503498" spans="12:13" x14ac:dyDescent="0.25">
      <c r="L503498" s="472"/>
      <c r="M503498" s="472"/>
    </row>
    <row r="503499" spans="12:13" x14ac:dyDescent="0.25">
      <c r="L503499" s="472"/>
      <c r="M503499" s="472"/>
    </row>
    <row r="503571" spans="12:13" x14ac:dyDescent="0.25">
      <c r="L503571" s="472"/>
      <c r="M503571" s="472"/>
    </row>
    <row r="503572" spans="12:13" x14ac:dyDescent="0.25">
      <c r="L503572" s="472"/>
      <c r="M503572" s="472"/>
    </row>
    <row r="503573" spans="12:13" x14ac:dyDescent="0.25">
      <c r="L503573" s="472"/>
      <c r="M503573" s="472"/>
    </row>
    <row r="503645" spans="12:13" x14ac:dyDescent="0.25">
      <c r="L503645" s="472"/>
      <c r="M503645" s="472"/>
    </row>
    <row r="503646" spans="12:13" x14ac:dyDescent="0.25">
      <c r="L503646" s="472"/>
      <c r="M503646" s="472"/>
    </row>
    <row r="503647" spans="12:13" x14ac:dyDescent="0.25">
      <c r="L503647" s="472"/>
      <c r="M503647" s="472"/>
    </row>
    <row r="503719" spans="12:13" x14ac:dyDescent="0.25">
      <c r="L503719" s="472"/>
      <c r="M503719" s="472"/>
    </row>
    <row r="503720" spans="12:13" x14ac:dyDescent="0.25">
      <c r="L503720" s="472"/>
      <c r="M503720" s="472"/>
    </row>
    <row r="503721" spans="12:13" x14ac:dyDescent="0.25">
      <c r="L503721" s="472"/>
      <c r="M503721" s="472"/>
    </row>
    <row r="503793" spans="12:13" x14ac:dyDescent="0.25">
      <c r="L503793" s="472"/>
      <c r="M503793" s="472"/>
    </row>
    <row r="503794" spans="12:13" x14ac:dyDescent="0.25">
      <c r="L503794" s="472"/>
      <c r="M503794" s="472"/>
    </row>
    <row r="503795" spans="12:13" x14ac:dyDescent="0.25">
      <c r="L503795" s="472"/>
      <c r="M503795" s="472"/>
    </row>
    <row r="503867" spans="12:13" x14ac:dyDescent="0.25">
      <c r="L503867" s="472"/>
      <c r="M503867" s="472"/>
    </row>
    <row r="503868" spans="12:13" x14ac:dyDescent="0.25">
      <c r="L503868" s="472"/>
      <c r="M503868" s="472"/>
    </row>
    <row r="503869" spans="12:13" x14ac:dyDescent="0.25">
      <c r="L503869" s="472"/>
      <c r="M503869" s="472"/>
    </row>
    <row r="503941" spans="12:13" x14ac:dyDescent="0.25">
      <c r="L503941" s="472"/>
      <c r="M503941" s="472"/>
    </row>
    <row r="503942" spans="12:13" x14ac:dyDescent="0.25">
      <c r="L503942" s="472"/>
      <c r="M503942" s="472"/>
    </row>
    <row r="503943" spans="12:13" x14ac:dyDescent="0.25">
      <c r="L503943" s="472"/>
      <c r="M503943" s="472"/>
    </row>
    <row r="504015" spans="12:13" x14ac:dyDescent="0.25">
      <c r="L504015" s="472"/>
      <c r="M504015" s="472"/>
    </row>
    <row r="504016" spans="12:13" x14ac:dyDescent="0.25">
      <c r="L504016" s="472"/>
      <c r="M504016" s="472"/>
    </row>
    <row r="504017" spans="12:13" x14ac:dyDescent="0.25">
      <c r="L504017" s="472"/>
      <c r="M504017" s="472"/>
    </row>
    <row r="504089" spans="12:13" x14ac:dyDescent="0.25">
      <c r="L504089" s="472"/>
      <c r="M504089" s="472"/>
    </row>
    <row r="504090" spans="12:13" x14ac:dyDescent="0.25">
      <c r="L504090" s="472"/>
      <c r="M504090" s="472"/>
    </row>
    <row r="504091" spans="12:13" x14ac:dyDescent="0.25">
      <c r="L504091" s="472"/>
      <c r="M504091" s="472"/>
    </row>
    <row r="504163" spans="12:13" x14ac:dyDescent="0.25">
      <c r="L504163" s="472"/>
      <c r="M504163" s="472"/>
    </row>
    <row r="504164" spans="12:13" x14ac:dyDescent="0.25">
      <c r="L504164" s="472"/>
      <c r="M504164" s="472"/>
    </row>
    <row r="504165" spans="12:13" x14ac:dyDescent="0.25">
      <c r="L504165" s="472"/>
      <c r="M504165" s="472"/>
    </row>
    <row r="504237" spans="12:13" x14ac:dyDescent="0.25">
      <c r="L504237" s="472"/>
      <c r="M504237" s="472"/>
    </row>
    <row r="504238" spans="12:13" x14ac:dyDescent="0.25">
      <c r="L504238" s="472"/>
      <c r="M504238" s="472"/>
    </row>
    <row r="504239" spans="12:13" x14ac:dyDescent="0.25">
      <c r="L504239" s="472"/>
      <c r="M504239" s="472"/>
    </row>
    <row r="504311" spans="12:13" x14ac:dyDescent="0.25">
      <c r="L504311" s="472"/>
      <c r="M504311" s="472"/>
    </row>
    <row r="504312" spans="12:13" x14ac:dyDescent="0.25">
      <c r="L504312" s="472"/>
      <c r="M504312" s="472"/>
    </row>
    <row r="504313" spans="12:13" x14ac:dyDescent="0.25">
      <c r="L504313" s="472"/>
      <c r="M504313" s="472"/>
    </row>
    <row r="504385" spans="12:13" x14ac:dyDescent="0.25">
      <c r="L504385" s="472"/>
      <c r="M504385" s="472"/>
    </row>
    <row r="504386" spans="12:13" x14ac:dyDescent="0.25">
      <c r="L504386" s="472"/>
      <c r="M504386" s="472"/>
    </row>
    <row r="504387" spans="12:13" x14ac:dyDescent="0.25">
      <c r="L504387" s="472"/>
      <c r="M504387" s="472"/>
    </row>
    <row r="504459" spans="12:13" x14ac:dyDescent="0.25">
      <c r="L504459" s="472"/>
      <c r="M504459" s="472"/>
    </row>
    <row r="504460" spans="12:13" x14ac:dyDescent="0.25">
      <c r="L504460" s="472"/>
      <c r="M504460" s="472"/>
    </row>
    <row r="504461" spans="12:13" x14ac:dyDescent="0.25">
      <c r="L504461" s="472"/>
      <c r="M504461" s="472"/>
    </row>
    <row r="504533" spans="12:13" x14ac:dyDescent="0.25">
      <c r="L504533" s="472"/>
      <c r="M504533" s="472"/>
    </row>
    <row r="504534" spans="12:13" x14ac:dyDescent="0.25">
      <c r="L504534" s="472"/>
      <c r="M504534" s="472"/>
    </row>
    <row r="504535" spans="12:13" x14ac:dyDescent="0.25">
      <c r="L504535" s="472"/>
      <c r="M504535" s="472"/>
    </row>
    <row r="504607" spans="12:13" x14ac:dyDescent="0.25">
      <c r="L504607" s="472"/>
      <c r="M504607" s="472"/>
    </row>
    <row r="504608" spans="12:13" x14ac:dyDescent="0.25">
      <c r="L504608" s="472"/>
      <c r="M504608" s="472"/>
    </row>
    <row r="504609" spans="12:13" x14ac:dyDescent="0.25">
      <c r="L504609" s="472"/>
      <c r="M504609" s="472"/>
    </row>
    <row r="504681" spans="12:13" x14ac:dyDescent="0.25">
      <c r="L504681" s="472"/>
      <c r="M504681" s="472"/>
    </row>
    <row r="504682" spans="12:13" x14ac:dyDescent="0.25">
      <c r="L504682" s="472"/>
      <c r="M504682" s="472"/>
    </row>
    <row r="504683" spans="12:13" x14ac:dyDescent="0.25">
      <c r="L504683" s="472"/>
      <c r="M504683" s="472"/>
    </row>
    <row r="504755" spans="12:13" x14ac:dyDescent="0.25">
      <c r="L504755" s="472"/>
      <c r="M504755" s="472"/>
    </row>
    <row r="504756" spans="12:13" x14ac:dyDescent="0.25">
      <c r="L504756" s="472"/>
      <c r="M504756" s="472"/>
    </row>
    <row r="504757" spans="12:13" x14ac:dyDescent="0.25">
      <c r="L504757" s="472"/>
      <c r="M504757" s="472"/>
    </row>
    <row r="504829" spans="12:13" x14ac:dyDescent="0.25">
      <c r="L504829" s="472"/>
      <c r="M504829" s="472"/>
    </row>
    <row r="504830" spans="12:13" x14ac:dyDescent="0.25">
      <c r="L504830" s="472"/>
      <c r="M504830" s="472"/>
    </row>
    <row r="504831" spans="12:13" x14ac:dyDescent="0.25">
      <c r="L504831" s="472"/>
      <c r="M504831" s="472"/>
    </row>
    <row r="504903" spans="12:13" x14ac:dyDescent="0.25">
      <c r="L504903" s="472"/>
      <c r="M504903" s="472"/>
    </row>
    <row r="504904" spans="12:13" x14ac:dyDescent="0.25">
      <c r="L504904" s="472"/>
      <c r="M504904" s="472"/>
    </row>
    <row r="504905" spans="12:13" x14ac:dyDescent="0.25">
      <c r="L504905" s="472"/>
      <c r="M504905" s="472"/>
    </row>
    <row r="504977" spans="12:13" x14ac:dyDescent="0.25">
      <c r="L504977" s="472"/>
      <c r="M504977" s="472"/>
    </row>
    <row r="504978" spans="12:13" x14ac:dyDescent="0.25">
      <c r="L504978" s="472"/>
      <c r="M504978" s="472"/>
    </row>
    <row r="504979" spans="12:13" x14ac:dyDescent="0.25">
      <c r="L504979" s="472"/>
      <c r="M504979" s="472"/>
    </row>
    <row r="505051" spans="12:13" x14ac:dyDescent="0.25">
      <c r="L505051" s="472"/>
      <c r="M505051" s="472"/>
    </row>
    <row r="505052" spans="12:13" x14ac:dyDescent="0.25">
      <c r="L505052" s="472"/>
      <c r="M505052" s="472"/>
    </row>
    <row r="505053" spans="12:13" x14ac:dyDescent="0.25">
      <c r="L505053" s="472"/>
      <c r="M505053" s="472"/>
    </row>
    <row r="505125" spans="12:13" x14ac:dyDescent="0.25">
      <c r="L505125" s="472"/>
      <c r="M505125" s="472"/>
    </row>
    <row r="505126" spans="12:13" x14ac:dyDescent="0.25">
      <c r="L505126" s="472"/>
      <c r="M505126" s="472"/>
    </row>
    <row r="505127" spans="12:13" x14ac:dyDescent="0.25">
      <c r="L505127" s="472"/>
      <c r="M505127" s="472"/>
    </row>
    <row r="505199" spans="12:13" x14ac:dyDescent="0.25">
      <c r="L505199" s="472"/>
      <c r="M505199" s="472"/>
    </row>
    <row r="505200" spans="12:13" x14ac:dyDescent="0.25">
      <c r="L505200" s="472"/>
      <c r="M505200" s="472"/>
    </row>
    <row r="505201" spans="12:13" x14ac:dyDescent="0.25">
      <c r="L505201" s="472"/>
      <c r="M505201" s="472"/>
    </row>
    <row r="505273" spans="12:13" x14ac:dyDescent="0.25">
      <c r="L505273" s="472"/>
      <c r="M505273" s="472"/>
    </row>
    <row r="505274" spans="12:13" x14ac:dyDescent="0.25">
      <c r="L505274" s="472"/>
      <c r="M505274" s="472"/>
    </row>
    <row r="505275" spans="12:13" x14ac:dyDescent="0.25">
      <c r="L505275" s="472"/>
      <c r="M505275" s="472"/>
    </row>
    <row r="505347" spans="12:13" x14ac:dyDescent="0.25">
      <c r="L505347" s="472"/>
      <c r="M505347" s="472"/>
    </row>
    <row r="505348" spans="12:13" x14ac:dyDescent="0.25">
      <c r="L505348" s="472"/>
      <c r="M505348" s="472"/>
    </row>
    <row r="505349" spans="12:13" x14ac:dyDescent="0.25">
      <c r="L505349" s="472"/>
      <c r="M505349" s="472"/>
    </row>
    <row r="505421" spans="12:13" x14ac:dyDescent="0.25">
      <c r="L505421" s="472"/>
      <c r="M505421" s="472"/>
    </row>
    <row r="505422" spans="12:13" x14ac:dyDescent="0.25">
      <c r="L505422" s="472"/>
      <c r="M505422" s="472"/>
    </row>
    <row r="505423" spans="12:13" x14ac:dyDescent="0.25">
      <c r="L505423" s="472"/>
      <c r="M505423" s="472"/>
    </row>
    <row r="505495" spans="12:13" x14ac:dyDescent="0.25">
      <c r="L505495" s="472"/>
      <c r="M505495" s="472"/>
    </row>
    <row r="505496" spans="12:13" x14ac:dyDescent="0.25">
      <c r="L505496" s="472"/>
      <c r="M505496" s="472"/>
    </row>
    <row r="505497" spans="12:13" x14ac:dyDescent="0.25">
      <c r="L505497" s="472"/>
      <c r="M505497" s="472"/>
    </row>
    <row r="505569" spans="12:13" x14ac:dyDescent="0.25">
      <c r="L505569" s="472"/>
      <c r="M505569" s="472"/>
    </row>
    <row r="505570" spans="12:13" x14ac:dyDescent="0.25">
      <c r="L505570" s="472"/>
      <c r="M505570" s="472"/>
    </row>
    <row r="505571" spans="12:13" x14ac:dyDescent="0.25">
      <c r="L505571" s="472"/>
      <c r="M505571" s="472"/>
    </row>
    <row r="505643" spans="12:13" x14ac:dyDescent="0.25">
      <c r="L505643" s="472"/>
      <c r="M505643" s="472"/>
    </row>
    <row r="505644" spans="12:13" x14ac:dyDescent="0.25">
      <c r="L505644" s="472"/>
      <c r="M505644" s="472"/>
    </row>
    <row r="505645" spans="12:13" x14ac:dyDescent="0.25">
      <c r="L505645" s="472"/>
      <c r="M505645" s="472"/>
    </row>
    <row r="505717" spans="12:13" x14ac:dyDescent="0.25">
      <c r="L505717" s="472"/>
      <c r="M505717" s="472"/>
    </row>
    <row r="505718" spans="12:13" x14ac:dyDescent="0.25">
      <c r="L505718" s="472"/>
      <c r="M505718" s="472"/>
    </row>
    <row r="505719" spans="12:13" x14ac:dyDescent="0.25">
      <c r="L505719" s="472"/>
      <c r="M505719" s="472"/>
    </row>
    <row r="505791" spans="12:13" x14ac:dyDescent="0.25">
      <c r="L505791" s="472"/>
      <c r="M505791" s="472"/>
    </row>
    <row r="505792" spans="12:13" x14ac:dyDescent="0.25">
      <c r="L505792" s="472"/>
      <c r="M505792" s="472"/>
    </row>
    <row r="505793" spans="12:13" x14ac:dyDescent="0.25">
      <c r="L505793" s="472"/>
      <c r="M505793" s="472"/>
    </row>
    <row r="505865" spans="12:13" x14ac:dyDescent="0.25">
      <c r="L505865" s="472"/>
      <c r="M505865" s="472"/>
    </row>
    <row r="505866" spans="12:13" x14ac:dyDescent="0.25">
      <c r="L505866" s="472"/>
      <c r="M505866" s="472"/>
    </row>
    <row r="505867" spans="12:13" x14ac:dyDescent="0.25">
      <c r="L505867" s="472"/>
      <c r="M505867" s="472"/>
    </row>
    <row r="505939" spans="12:13" x14ac:dyDescent="0.25">
      <c r="L505939" s="472"/>
      <c r="M505939" s="472"/>
    </row>
    <row r="505940" spans="12:13" x14ac:dyDescent="0.25">
      <c r="L505940" s="472"/>
      <c r="M505940" s="472"/>
    </row>
    <row r="505941" spans="12:13" x14ac:dyDescent="0.25">
      <c r="L505941" s="472"/>
      <c r="M505941" s="472"/>
    </row>
    <row r="506013" spans="12:13" x14ac:dyDescent="0.25">
      <c r="L506013" s="472"/>
      <c r="M506013" s="472"/>
    </row>
    <row r="506014" spans="12:13" x14ac:dyDescent="0.25">
      <c r="L506014" s="472"/>
      <c r="M506014" s="472"/>
    </row>
    <row r="506015" spans="12:13" x14ac:dyDescent="0.25">
      <c r="L506015" s="472"/>
      <c r="M506015" s="472"/>
    </row>
    <row r="506087" spans="12:13" x14ac:dyDescent="0.25">
      <c r="L506087" s="472"/>
      <c r="M506087" s="472"/>
    </row>
    <row r="506088" spans="12:13" x14ac:dyDescent="0.25">
      <c r="L506088" s="472"/>
      <c r="M506088" s="472"/>
    </row>
    <row r="506089" spans="12:13" x14ac:dyDescent="0.25">
      <c r="L506089" s="472"/>
      <c r="M506089" s="472"/>
    </row>
    <row r="506161" spans="12:13" x14ac:dyDescent="0.25">
      <c r="L506161" s="472"/>
      <c r="M506161" s="472"/>
    </row>
    <row r="506162" spans="12:13" x14ac:dyDescent="0.25">
      <c r="L506162" s="472"/>
      <c r="M506162" s="472"/>
    </row>
    <row r="506163" spans="12:13" x14ac:dyDescent="0.25">
      <c r="L506163" s="472"/>
      <c r="M506163" s="472"/>
    </row>
    <row r="506235" spans="12:13" x14ac:dyDescent="0.25">
      <c r="L506235" s="472"/>
      <c r="M506235" s="472"/>
    </row>
    <row r="506236" spans="12:13" x14ac:dyDescent="0.25">
      <c r="L506236" s="472"/>
      <c r="M506236" s="472"/>
    </row>
    <row r="506237" spans="12:13" x14ac:dyDescent="0.25">
      <c r="L506237" s="472"/>
      <c r="M506237" s="472"/>
    </row>
    <row r="506309" spans="12:13" x14ac:dyDescent="0.25">
      <c r="L506309" s="472"/>
      <c r="M506309" s="472"/>
    </row>
    <row r="506310" spans="12:13" x14ac:dyDescent="0.25">
      <c r="L506310" s="472"/>
      <c r="M506310" s="472"/>
    </row>
    <row r="506311" spans="12:13" x14ac:dyDescent="0.25">
      <c r="L506311" s="472"/>
      <c r="M506311" s="472"/>
    </row>
    <row r="506383" spans="12:13" x14ac:dyDescent="0.25">
      <c r="L506383" s="472"/>
      <c r="M506383" s="472"/>
    </row>
    <row r="506384" spans="12:13" x14ac:dyDescent="0.25">
      <c r="L506384" s="472"/>
      <c r="M506384" s="472"/>
    </row>
    <row r="506385" spans="12:13" x14ac:dyDescent="0.25">
      <c r="L506385" s="472"/>
      <c r="M506385" s="472"/>
    </row>
    <row r="506457" spans="12:13" x14ac:dyDescent="0.25">
      <c r="L506457" s="472"/>
      <c r="M506457" s="472"/>
    </row>
    <row r="506458" spans="12:13" x14ac:dyDescent="0.25">
      <c r="L506458" s="472"/>
      <c r="M506458" s="472"/>
    </row>
    <row r="506459" spans="12:13" x14ac:dyDescent="0.25">
      <c r="L506459" s="472"/>
      <c r="M506459" s="472"/>
    </row>
    <row r="506531" spans="12:13" x14ac:dyDescent="0.25">
      <c r="L506531" s="472"/>
      <c r="M506531" s="472"/>
    </row>
    <row r="506532" spans="12:13" x14ac:dyDescent="0.25">
      <c r="L506532" s="472"/>
      <c r="M506532" s="472"/>
    </row>
    <row r="506533" spans="12:13" x14ac:dyDescent="0.25">
      <c r="L506533" s="472"/>
      <c r="M506533" s="472"/>
    </row>
    <row r="506605" spans="12:13" x14ac:dyDescent="0.25">
      <c r="L506605" s="472"/>
      <c r="M506605" s="472"/>
    </row>
    <row r="506606" spans="12:13" x14ac:dyDescent="0.25">
      <c r="L506606" s="472"/>
      <c r="M506606" s="472"/>
    </row>
    <row r="506607" spans="12:13" x14ac:dyDescent="0.25">
      <c r="L506607" s="472"/>
      <c r="M506607" s="472"/>
    </row>
    <row r="506679" spans="12:13" x14ac:dyDescent="0.25">
      <c r="L506679" s="472"/>
      <c r="M506679" s="472"/>
    </row>
    <row r="506680" spans="12:13" x14ac:dyDescent="0.25">
      <c r="L506680" s="472"/>
      <c r="M506680" s="472"/>
    </row>
    <row r="506681" spans="12:13" x14ac:dyDescent="0.25">
      <c r="L506681" s="472"/>
      <c r="M506681" s="472"/>
    </row>
    <row r="506753" spans="12:13" x14ac:dyDescent="0.25">
      <c r="L506753" s="472"/>
      <c r="M506753" s="472"/>
    </row>
    <row r="506754" spans="12:13" x14ac:dyDescent="0.25">
      <c r="L506754" s="472"/>
      <c r="M506754" s="472"/>
    </row>
    <row r="506755" spans="12:13" x14ac:dyDescent="0.25">
      <c r="L506755" s="472"/>
      <c r="M506755" s="472"/>
    </row>
    <row r="506827" spans="12:13" x14ac:dyDescent="0.25">
      <c r="L506827" s="472"/>
      <c r="M506827" s="472"/>
    </row>
    <row r="506828" spans="12:13" x14ac:dyDescent="0.25">
      <c r="L506828" s="472"/>
      <c r="M506828" s="472"/>
    </row>
    <row r="506829" spans="12:13" x14ac:dyDescent="0.25">
      <c r="L506829" s="472"/>
      <c r="M506829" s="472"/>
    </row>
    <row r="506901" spans="12:13" x14ac:dyDescent="0.25">
      <c r="L506901" s="472"/>
      <c r="M506901" s="472"/>
    </row>
    <row r="506902" spans="12:13" x14ac:dyDescent="0.25">
      <c r="L506902" s="472"/>
      <c r="M506902" s="472"/>
    </row>
    <row r="506903" spans="12:13" x14ac:dyDescent="0.25">
      <c r="L506903" s="472"/>
      <c r="M506903" s="472"/>
    </row>
    <row r="506975" spans="12:13" x14ac:dyDescent="0.25">
      <c r="L506975" s="472"/>
      <c r="M506975" s="472"/>
    </row>
    <row r="506976" spans="12:13" x14ac:dyDescent="0.25">
      <c r="L506976" s="472"/>
      <c r="M506976" s="472"/>
    </row>
    <row r="506977" spans="12:13" x14ac:dyDescent="0.25">
      <c r="L506977" s="472"/>
      <c r="M506977" s="472"/>
    </row>
    <row r="507049" spans="12:13" x14ac:dyDescent="0.25">
      <c r="L507049" s="472"/>
      <c r="M507049" s="472"/>
    </row>
    <row r="507050" spans="12:13" x14ac:dyDescent="0.25">
      <c r="L507050" s="472"/>
      <c r="M507050" s="472"/>
    </row>
    <row r="507051" spans="12:13" x14ac:dyDescent="0.25">
      <c r="L507051" s="472"/>
      <c r="M507051" s="472"/>
    </row>
    <row r="507123" spans="12:13" x14ac:dyDescent="0.25">
      <c r="L507123" s="472"/>
      <c r="M507123" s="472"/>
    </row>
    <row r="507124" spans="12:13" x14ac:dyDescent="0.25">
      <c r="L507124" s="472"/>
      <c r="M507124" s="472"/>
    </row>
    <row r="507125" spans="12:13" x14ac:dyDescent="0.25">
      <c r="L507125" s="472"/>
      <c r="M507125" s="472"/>
    </row>
    <row r="507197" spans="12:13" x14ac:dyDescent="0.25">
      <c r="L507197" s="472"/>
      <c r="M507197" s="472"/>
    </row>
    <row r="507198" spans="12:13" x14ac:dyDescent="0.25">
      <c r="L507198" s="472"/>
      <c r="M507198" s="472"/>
    </row>
    <row r="507199" spans="12:13" x14ac:dyDescent="0.25">
      <c r="L507199" s="472"/>
      <c r="M507199" s="472"/>
    </row>
    <row r="507271" spans="12:13" x14ac:dyDescent="0.25">
      <c r="L507271" s="472"/>
      <c r="M507271" s="472"/>
    </row>
    <row r="507272" spans="12:13" x14ac:dyDescent="0.25">
      <c r="L507272" s="472"/>
      <c r="M507272" s="472"/>
    </row>
    <row r="507273" spans="12:13" x14ac:dyDescent="0.25">
      <c r="L507273" s="472"/>
      <c r="M507273" s="472"/>
    </row>
    <row r="507345" spans="12:13" x14ac:dyDescent="0.25">
      <c r="L507345" s="472"/>
      <c r="M507345" s="472"/>
    </row>
    <row r="507346" spans="12:13" x14ac:dyDescent="0.25">
      <c r="L507346" s="472"/>
      <c r="M507346" s="472"/>
    </row>
    <row r="507347" spans="12:13" x14ac:dyDescent="0.25">
      <c r="L507347" s="472"/>
      <c r="M507347" s="472"/>
    </row>
    <row r="507419" spans="12:13" x14ac:dyDescent="0.25">
      <c r="L507419" s="472"/>
      <c r="M507419" s="472"/>
    </row>
    <row r="507420" spans="12:13" x14ac:dyDescent="0.25">
      <c r="L507420" s="472"/>
      <c r="M507420" s="472"/>
    </row>
    <row r="507421" spans="12:13" x14ac:dyDescent="0.25">
      <c r="L507421" s="472"/>
      <c r="M507421" s="472"/>
    </row>
    <row r="507493" spans="12:13" x14ac:dyDescent="0.25">
      <c r="L507493" s="472"/>
      <c r="M507493" s="472"/>
    </row>
    <row r="507494" spans="12:13" x14ac:dyDescent="0.25">
      <c r="L507494" s="472"/>
      <c r="M507494" s="472"/>
    </row>
    <row r="507495" spans="12:13" x14ac:dyDescent="0.25">
      <c r="L507495" s="472"/>
      <c r="M507495" s="472"/>
    </row>
    <row r="507567" spans="12:13" x14ac:dyDescent="0.25">
      <c r="L507567" s="472"/>
      <c r="M507567" s="472"/>
    </row>
    <row r="507568" spans="12:13" x14ac:dyDescent="0.25">
      <c r="L507568" s="472"/>
      <c r="M507568" s="472"/>
    </row>
    <row r="507569" spans="12:13" x14ac:dyDescent="0.25">
      <c r="L507569" s="472"/>
      <c r="M507569" s="472"/>
    </row>
    <row r="507641" spans="12:13" x14ac:dyDescent="0.25">
      <c r="L507641" s="472"/>
      <c r="M507641" s="472"/>
    </row>
    <row r="507642" spans="12:13" x14ac:dyDescent="0.25">
      <c r="L507642" s="472"/>
      <c r="M507642" s="472"/>
    </row>
    <row r="507643" spans="12:13" x14ac:dyDescent="0.25">
      <c r="L507643" s="472"/>
      <c r="M507643" s="472"/>
    </row>
    <row r="507715" spans="12:13" x14ac:dyDescent="0.25">
      <c r="L507715" s="472"/>
      <c r="M507715" s="472"/>
    </row>
    <row r="507716" spans="12:13" x14ac:dyDescent="0.25">
      <c r="L507716" s="472"/>
      <c r="M507716" s="472"/>
    </row>
    <row r="507717" spans="12:13" x14ac:dyDescent="0.25">
      <c r="L507717" s="472"/>
      <c r="M507717" s="472"/>
    </row>
    <row r="507789" spans="12:13" x14ac:dyDescent="0.25">
      <c r="L507789" s="472"/>
      <c r="M507789" s="472"/>
    </row>
    <row r="507790" spans="12:13" x14ac:dyDescent="0.25">
      <c r="L507790" s="472"/>
      <c r="M507790" s="472"/>
    </row>
    <row r="507791" spans="12:13" x14ac:dyDescent="0.25">
      <c r="L507791" s="472"/>
      <c r="M507791" s="472"/>
    </row>
    <row r="507863" spans="12:13" x14ac:dyDescent="0.25">
      <c r="L507863" s="472"/>
      <c r="M507863" s="472"/>
    </row>
    <row r="507864" spans="12:13" x14ac:dyDescent="0.25">
      <c r="L507864" s="472"/>
      <c r="M507864" s="472"/>
    </row>
    <row r="507865" spans="12:13" x14ac:dyDescent="0.25">
      <c r="L507865" s="472"/>
      <c r="M507865" s="472"/>
    </row>
    <row r="507937" spans="12:13" x14ac:dyDescent="0.25">
      <c r="L507937" s="472"/>
      <c r="M507937" s="472"/>
    </row>
    <row r="507938" spans="12:13" x14ac:dyDescent="0.25">
      <c r="L507938" s="472"/>
      <c r="M507938" s="472"/>
    </row>
    <row r="507939" spans="12:13" x14ac:dyDescent="0.25">
      <c r="L507939" s="472"/>
      <c r="M507939" s="472"/>
    </row>
    <row r="508011" spans="12:13" x14ac:dyDescent="0.25">
      <c r="L508011" s="472"/>
      <c r="M508011" s="472"/>
    </row>
    <row r="508012" spans="12:13" x14ac:dyDescent="0.25">
      <c r="L508012" s="472"/>
      <c r="M508012" s="472"/>
    </row>
    <row r="508013" spans="12:13" x14ac:dyDescent="0.25">
      <c r="L508013" s="472"/>
      <c r="M508013" s="472"/>
    </row>
    <row r="508085" spans="12:13" x14ac:dyDescent="0.25">
      <c r="L508085" s="472"/>
      <c r="M508085" s="472"/>
    </row>
    <row r="508086" spans="12:13" x14ac:dyDescent="0.25">
      <c r="L508086" s="472"/>
      <c r="M508086" s="472"/>
    </row>
    <row r="508087" spans="12:13" x14ac:dyDescent="0.25">
      <c r="L508087" s="472"/>
      <c r="M508087" s="472"/>
    </row>
    <row r="508159" spans="12:13" x14ac:dyDescent="0.25">
      <c r="L508159" s="472"/>
      <c r="M508159" s="472"/>
    </row>
    <row r="508160" spans="12:13" x14ac:dyDescent="0.25">
      <c r="L508160" s="472"/>
      <c r="M508160" s="472"/>
    </row>
    <row r="508161" spans="12:13" x14ac:dyDescent="0.25">
      <c r="L508161" s="472"/>
      <c r="M508161" s="472"/>
    </row>
    <row r="508233" spans="12:13" x14ac:dyDescent="0.25">
      <c r="L508233" s="472"/>
      <c r="M508233" s="472"/>
    </row>
    <row r="508234" spans="12:13" x14ac:dyDescent="0.25">
      <c r="L508234" s="472"/>
      <c r="M508234" s="472"/>
    </row>
    <row r="508235" spans="12:13" x14ac:dyDescent="0.25">
      <c r="L508235" s="472"/>
      <c r="M508235" s="472"/>
    </row>
    <row r="508307" spans="12:13" x14ac:dyDescent="0.25">
      <c r="L508307" s="472"/>
      <c r="M508307" s="472"/>
    </row>
    <row r="508308" spans="12:13" x14ac:dyDescent="0.25">
      <c r="L508308" s="472"/>
      <c r="M508308" s="472"/>
    </row>
    <row r="508309" spans="12:13" x14ac:dyDescent="0.25">
      <c r="L508309" s="472"/>
      <c r="M508309" s="472"/>
    </row>
    <row r="508381" spans="12:13" x14ac:dyDescent="0.25">
      <c r="L508381" s="472"/>
      <c r="M508381" s="472"/>
    </row>
    <row r="508382" spans="12:13" x14ac:dyDescent="0.25">
      <c r="L508382" s="472"/>
      <c r="M508382" s="472"/>
    </row>
    <row r="508383" spans="12:13" x14ac:dyDescent="0.25">
      <c r="L508383" s="472"/>
      <c r="M508383" s="472"/>
    </row>
    <row r="508455" spans="12:13" x14ac:dyDescent="0.25">
      <c r="L508455" s="472"/>
      <c r="M508455" s="472"/>
    </row>
    <row r="508456" spans="12:13" x14ac:dyDescent="0.25">
      <c r="L508456" s="472"/>
      <c r="M508456" s="472"/>
    </row>
    <row r="508457" spans="12:13" x14ac:dyDescent="0.25">
      <c r="L508457" s="472"/>
      <c r="M508457" s="472"/>
    </row>
    <row r="508529" spans="12:13" x14ac:dyDescent="0.25">
      <c r="L508529" s="472"/>
      <c r="M508529" s="472"/>
    </row>
    <row r="508530" spans="12:13" x14ac:dyDescent="0.25">
      <c r="L508530" s="472"/>
      <c r="M508530" s="472"/>
    </row>
    <row r="508531" spans="12:13" x14ac:dyDescent="0.25">
      <c r="L508531" s="472"/>
      <c r="M508531" s="472"/>
    </row>
    <row r="508603" spans="12:13" x14ac:dyDescent="0.25">
      <c r="L508603" s="472"/>
      <c r="M508603" s="472"/>
    </row>
    <row r="508604" spans="12:13" x14ac:dyDescent="0.25">
      <c r="L508604" s="472"/>
      <c r="M508604" s="472"/>
    </row>
    <row r="508605" spans="12:13" x14ac:dyDescent="0.25">
      <c r="L508605" s="472"/>
      <c r="M508605" s="472"/>
    </row>
    <row r="508677" spans="12:13" x14ac:dyDescent="0.25">
      <c r="L508677" s="472"/>
      <c r="M508677" s="472"/>
    </row>
    <row r="508678" spans="12:13" x14ac:dyDescent="0.25">
      <c r="L508678" s="472"/>
      <c r="M508678" s="472"/>
    </row>
    <row r="508679" spans="12:13" x14ac:dyDescent="0.25">
      <c r="L508679" s="472"/>
      <c r="M508679" s="472"/>
    </row>
    <row r="508751" spans="12:13" x14ac:dyDescent="0.25">
      <c r="L508751" s="472"/>
      <c r="M508751" s="472"/>
    </row>
    <row r="508752" spans="12:13" x14ac:dyDescent="0.25">
      <c r="L508752" s="472"/>
      <c r="M508752" s="472"/>
    </row>
    <row r="508753" spans="12:13" x14ac:dyDescent="0.25">
      <c r="L508753" s="472"/>
      <c r="M508753" s="472"/>
    </row>
    <row r="508825" spans="12:13" x14ac:dyDescent="0.25">
      <c r="L508825" s="472"/>
      <c r="M508825" s="472"/>
    </row>
    <row r="508826" spans="12:13" x14ac:dyDescent="0.25">
      <c r="L508826" s="472"/>
      <c r="M508826" s="472"/>
    </row>
    <row r="508827" spans="12:13" x14ac:dyDescent="0.25">
      <c r="L508827" s="472"/>
      <c r="M508827" s="472"/>
    </row>
    <row r="508899" spans="12:13" x14ac:dyDescent="0.25">
      <c r="L508899" s="472"/>
      <c r="M508899" s="472"/>
    </row>
    <row r="508900" spans="12:13" x14ac:dyDescent="0.25">
      <c r="L508900" s="472"/>
      <c r="M508900" s="472"/>
    </row>
    <row r="508901" spans="12:13" x14ac:dyDescent="0.25">
      <c r="L508901" s="472"/>
      <c r="M508901" s="472"/>
    </row>
    <row r="508973" spans="12:13" x14ac:dyDescent="0.25">
      <c r="L508973" s="472"/>
      <c r="M508973" s="472"/>
    </row>
    <row r="508974" spans="12:13" x14ac:dyDescent="0.25">
      <c r="L508974" s="472"/>
      <c r="M508974" s="472"/>
    </row>
    <row r="508975" spans="12:13" x14ac:dyDescent="0.25">
      <c r="L508975" s="472"/>
      <c r="M508975" s="472"/>
    </row>
    <row r="509047" spans="12:13" x14ac:dyDescent="0.25">
      <c r="L509047" s="472"/>
      <c r="M509047" s="472"/>
    </row>
    <row r="509048" spans="12:13" x14ac:dyDescent="0.25">
      <c r="L509048" s="472"/>
      <c r="M509048" s="472"/>
    </row>
    <row r="509049" spans="12:13" x14ac:dyDescent="0.25">
      <c r="L509049" s="472"/>
      <c r="M509049" s="472"/>
    </row>
    <row r="509121" spans="12:13" x14ac:dyDescent="0.25">
      <c r="L509121" s="472"/>
      <c r="M509121" s="472"/>
    </row>
    <row r="509122" spans="12:13" x14ac:dyDescent="0.25">
      <c r="L509122" s="472"/>
      <c r="M509122" s="472"/>
    </row>
    <row r="509123" spans="12:13" x14ac:dyDescent="0.25">
      <c r="L509123" s="472"/>
      <c r="M509123" s="472"/>
    </row>
    <row r="509195" spans="12:13" x14ac:dyDescent="0.25">
      <c r="L509195" s="472"/>
      <c r="M509195" s="472"/>
    </row>
    <row r="509196" spans="12:13" x14ac:dyDescent="0.25">
      <c r="L509196" s="472"/>
      <c r="M509196" s="472"/>
    </row>
    <row r="509197" spans="12:13" x14ac:dyDescent="0.25">
      <c r="L509197" s="472"/>
      <c r="M509197" s="472"/>
    </row>
    <row r="509269" spans="12:13" x14ac:dyDescent="0.25">
      <c r="L509269" s="472"/>
      <c r="M509269" s="472"/>
    </row>
    <row r="509270" spans="12:13" x14ac:dyDescent="0.25">
      <c r="L509270" s="472"/>
      <c r="M509270" s="472"/>
    </row>
    <row r="509271" spans="12:13" x14ac:dyDescent="0.25">
      <c r="L509271" s="472"/>
      <c r="M509271" s="472"/>
    </row>
    <row r="509343" spans="12:13" x14ac:dyDescent="0.25">
      <c r="L509343" s="472"/>
      <c r="M509343" s="472"/>
    </row>
    <row r="509344" spans="12:13" x14ac:dyDescent="0.25">
      <c r="L509344" s="472"/>
      <c r="M509344" s="472"/>
    </row>
    <row r="509345" spans="12:13" x14ac:dyDescent="0.25">
      <c r="L509345" s="472"/>
      <c r="M509345" s="472"/>
    </row>
    <row r="509417" spans="12:13" x14ac:dyDescent="0.25">
      <c r="L509417" s="472"/>
      <c r="M509417" s="472"/>
    </row>
    <row r="509418" spans="12:13" x14ac:dyDescent="0.25">
      <c r="L509418" s="472"/>
      <c r="M509418" s="472"/>
    </row>
    <row r="509419" spans="12:13" x14ac:dyDescent="0.25">
      <c r="L509419" s="472"/>
      <c r="M509419" s="472"/>
    </row>
    <row r="509491" spans="12:13" x14ac:dyDescent="0.25">
      <c r="L509491" s="472"/>
      <c r="M509491" s="472"/>
    </row>
    <row r="509492" spans="12:13" x14ac:dyDescent="0.25">
      <c r="L509492" s="472"/>
      <c r="M509492" s="472"/>
    </row>
    <row r="509493" spans="12:13" x14ac:dyDescent="0.25">
      <c r="L509493" s="472"/>
      <c r="M509493" s="472"/>
    </row>
    <row r="509565" spans="12:13" x14ac:dyDescent="0.25">
      <c r="L509565" s="472"/>
      <c r="M509565" s="472"/>
    </row>
    <row r="509566" spans="12:13" x14ac:dyDescent="0.25">
      <c r="L509566" s="472"/>
      <c r="M509566" s="472"/>
    </row>
    <row r="509567" spans="12:13" x14ac:dyDescent="0.25">
      <c r="L509567" s="472"/>
      <c r="M509567" s="472"/>
    </row>
    <row r="509639" spans="12:13" x14ac:dyDescent="0.25">
      <c r="L509639" s="472"/>
      <c r="M509639" s="472"/>
    </row>
    <row r="509640" spans="12:13" x14ac:dyDescent="0.25">
      <c r="L509640" s="472"/>
      <c r="M509640" s="472"/>
    </row>
    <row r="509641" spans="12:13" x14ac:dyDescent="0.25">
      <c r="L509641" s="472"/>
      <c r="M509641" s="472"/>
    </row>
    <row r="509713" spans="12:13" x14ac:dyDescent="0.25">
      <c r="L509713" s="472"/>
      <c r="M509713" s="472"/>
    </row>
    <row r="509714" spans="12:13" x14ac:dyDescent="0.25">
      <c r="L509714" s="472"/>
      <c r="M509714" s="472"/>
    </row>
    <row r="509715" spans="12:13" x14ac:dyDescent="0.25">
      <c r="L509715" s="472"/>
      <c r="M509715" s="472"/>
    </row>
    <row r="509787" spans="12:13" x14ac:dyDescent="0.25">
      <c r="L509787" s="472"/>
      <c r="M509787" s="472"/>
    </row>
    <row r="509788" spans="12:13" x14ac:dyDescent="0.25">
      <c r="L509788" s="472"/>
      <c r="M509788" s="472"/>
    </row>
    <row r="509789" spans="12:13" x14ac:dyDescent="0.25">
      <c r="L509789" s="472"/>
      <c r="M509789" s="472"/>
    </row>
    <row r="509861" spans="12:13" x14ac:dyDescent="0.25">
      <c r="L509861" s="472"/>
      <c r="M509861" s="472"/>
    </row>
    <row r="509862" spans="12:13" x14ac:dyDescent="0.25">
      <c r="L509862" s="472"/>
      <c r="M509862" s="472"/>
    </row>
    <row r="509863" spans="12:13" x14ac:dyDescent="0.25">
      <c r="L509863" s="472"/>
      <c r="M509863" s="472"/>
    </row>
    <row r="509935" spans="12:13" x14ac:dyDescent="0.25">
      <c r="L509935" s="472"/>
      <c r="M509935" s="472"/>
    </row>
    <row r="509936" spans="12:13" x14ac:dyDescent="0.25">
      <c r="L509936" s="472"/>
      <c r="M509936" s="472"/>
    </row>
    <row r="509937" spans="12:13" x14ac:dyDescent="0.25">
      <c r="L509937" s="472"/>
      <c r="M509937" s="472"/>
    </row>
    <row r="510009" spans="12:13" x14ac:dyDescent="0.25">
      <c r="L510009" s="472"/>
      <c r="M510009" s="472"/>
    </row>
    <row r="510010" spans="12:13" x14ac:dyDescent="0.25">
      <c r="L510010" s="472"/>
      <c r="M510010" s="472"/>
    </row>
    <row r="510011" spans="12:13" x14ac:dyDescent="0.25">
      <c r="L510011" s="472"/>
      <c r="M510011" s="472"/>
    </row>
    <row r="510083" spans="12:13" x14ac:dyDescent="0.25">
      <c r="L510083" s="472"/>
      <c r="M510083" s="472"/>
    </row>
    <row r="510084" spans="12:13" x14ac:dyDescent="0.25">
      <c r="L510084" s="472"/>
      <c r="M510084" s="472"/>
    </row>
    <row r="510085" spans="12:13" x14ac:dyDescent="0.25">
      <c r="L510085" s="472"/>
      <c r="M510085" s="472"/>
    </row>
    <row r="510157" spans="12:13" x14ac:dyDescent="0.25">
      <c r="L510157" s="472"/>
      <c r="M510157" s="472"/>
    </row>
    <row r="510158" spans="12:13" x14ac:dyDescent="0.25">
      <c r="L510158" s="472"/>
      <c r="M510158" s="472"/>
    </row>
    <row r="510159" spans="12:13" x14ac:dyDescent="0.25">
      <c r="L510159" s="472"/>
      <c r="M510159" s="472"/>
    </row>
    <row r="510231" spans="12:13" x14ac:dyDescent="0.25">
      <c r="L510231" s="472"/>
      <c r="M510231" s="472"/>
    </row>
    <row r="510232" spans="12:13" x14ac:dyDescent="0.25">
      <c r="L510232" s="472"/>
      <c r="M510232" s="472"/>
    </row>
    <row r="510233" spans="12:13" x14ac:dyDescent="0.25">
      <c r="L510233" s="472"/>
      <c r="M510233" s="472"/>
    </row>
    <row r="510305" spans="12:13" x14ac:dyDescent="0.25">
      <c r="L510305" s="472"/>
      <c r="M510305" s="472"/>
    </row>
    <row r="510306" spans="12:13" x14ac:dyDescent="0.25">
      <c r="L510306" s="472"/>
      <c r="M510306" s="472"/>
    </row>
    <row r="510307" spans="12:13" x14ac:dyDescent="0.25">
      <c r="L510307" s="472"/>
      <c r="M510307" s="472"/>
    </row>
    <row r="510379" spans="12:13" x14ac:dyDescent="0.25">
      <c r="L510379" s="472"/>
      <c r="M510379" s="472"/>
    </row>
    <row r="510380" spans="12:13" x14ac:dyDescent="0.25">
      <c r="L510380" s="472"/>
      <c r="M510380" s="472"/>
    </row>
    <row r="510381" spans="12:13" x14ac:dyDescent="0.25">
      <c r="L510381" s="472"/>
      <c r="M510381" s="472"/>
    </row>
    <row r="510453" spans="12:13" x14ac:dyDescent="0.25">
      <c r="L510453" s="472"/>
      <c r="M510453" s="472"/>
    </row>
    <row r="510454" spans="12:13" x14ac:dyDescent="0.25">
      <c r="L510454" s="472"/>
      <c r="M510454" s="472"/>
    </row>
    <row r="510455" spans="12:13" x14ac:dyDescent="0.25">
      <c r="L510455" s="472"/>
      <c r="M510455" s="472"/>
    </row>
    <row r="510527" spans="12:13" x14ac:dyDescent="0.25">
      <c r="L510527" s="472"/>
      <c r="M510527" s="472"/>
    </row>
    <row r="510528" spans="12:13" x14ac:dyDescent="0.25">
      <c r="L510528" s="472"/>
      <c r="M510528" s="472"/>
    </row>
    <row r="510529" spans="12:13" x14ac:dyDescent="0.25">
      <c r="L510529" s="472"/>
      <c r="M510529" s="472"/>
    </row>
    <row r="510601" spans="12:13" x14ac:dyDescent="0.25">
      <c r="L510601" s="472"/>
      <c r="M510601" s="472"/>
    </row>
    <row r="510602" spans="12:13" x14ac:dyDescent="0.25">
      <c r="L510602" s="472"/>
      <c r="M510602" s="472"/>
    </row>
    <row r="510603" spans="12:13" x14ac:dyDescent="0.25">
      <c r="L510603" s="472"/>
      <c r="M510603" s="472"/>
    </row>
    <row r="510675" spans="12:13" x14ac:dyDescent="0.25">
      <c r="L510675" s="472"/>
      <c r="M510675" s="472"/>
    </row>
    <row r="510676" spans="12:13" x14ac:dyDescent="0.25">
      <c r="L510676" s="472"/>
      <c r="M510676" s="472"/>
    </row>
    <row r="510677" spans="12:13" x14ac:dyDescent="0.25">
      <c r="L510677" s="472"/>
      <c r="M510677" s="472"/>
    </row>
    <row r="510749" spans="12:13" x14ac:dyDescent="0.25">
      <c r="L510749" s="472"/>
      <c r="M510749" s="472"/>
    </row>
    <row r="510750" spans="12:13" x14ac:dyDescent="0.25">
      <c r="L510750" s="472"/>
      <c r="M510750" s="472"/>
    </row>
    <row r="510751" spans="12:13" x14ac:dyDescent="0.25">
      <c r="L510751" s="472"/>
      <c r="M510751" s="472"/>
    </row>
    <row r="510823" spans="12:13" x14ac:dyDescent="0.25">
      <c r="L510823" s="472"/>
      <c r="M510823" s="472"/>
    </row>
    <row r="510824" spans="12:13" x14ac:dyDescent="0.25">
      <c r="L510824" s="472"/>
      <c r="M510824" s="472"/>
    </row>
    <row r="510825" spans="12:13" x14ac:dyDescent="0.25">
      <c r="L510825" s="472"/>
      <c r="M510825" s="472"/>
    </row>
    <row r="510897" spans="12:13" x14ac:dyDescent="0.25">
      <c r="L510897" s="472"/>
      <c r="M510897" s="472"/>
    </row>
    <row r="510898" spans="12:13" x14ac:dyDescent="0.25">
      <c r="L510898" s="472"/>
      <c r="M510898" s="472"/>
    </row>
    <row r="510899" spans="12:13" x14ac:dyDescent="0.25">
      <c r="L510899" s="472"/>
      <c r="M510899" s="472"/>
    </row>
    <row r="510971" spans="12:13" x14ac:dyDescent="0.25">
      <c r="L510971" s="472"/>
      <c r="M510971" s="472"/>
    </row>
    <row r="510972" spans="12:13" x14ac:dyDescent="0.25">
      <c r="L510972" s="472"/>
      <c r="M510972" s="472"/>
    </row>
    <row r="510973" spans="12:13" x14ac:dyDescent="0.25">
      <c r="L510973" s="472"/>
      <c r="M510973" s="472"/>
    </row>
    <row r="511045" spans="12:13" x14ac:dyDescent="0.25">
      <c r="L511045" s="472"/>
      <c r="M511045" s="472"/>
    </row>
    <row r="511046" spans="12:13" x14ac:dyDescent="0.25">
      <c r="L511046" s="472"/>
      <c r="M511046" s="472"/>
    </row>
    <row r="511047" spans="12:13" x14ac:dyDescent="0.25">
      <c r="L511047" s="472"/>
      <c r="M511047" s="472"/>
    </row>
    <row r="511119" spans="12:13" x14ac:dyDescent="0.25">
      <c r="L511119" s="472"/>
      <c r="M511119" s="472"/>
    </row>
    <row r="511120" spans="12:13" x14ac:dyDescent="0.25">
      <c r="L511120" s="472"/>
      <c r="M511120" s="472"/>
    </row>
    <row r="511121" spans="12:13" x14ac:dyDescent="0.25">
      <c r="L511121" s="472"/>
      <c r="M511121" s="472"/>
    </row>
    <row r="511193" spans="12:13" x14ac:dyDescent="0.25">
      <c r="L511193" s="472"/>
      <c r="M511193" s="472"/>
    </row>
    <row r="511194" spans="12:13" x14ac:dyDescent="0.25">
      <c r="L511194" s="472"/>
      <c r="M511194" s="472"/>
    </row>
    <row r="511195" spans="12:13" x14ac:dyDescent="0.25">
      <c r="L511195" s="472"/>
      <c r="M511195" s="472"/>
    </row>
    <row r="511267" spans="12:13" x14ac:dyDescent="0.25">
      <c r="L511267" s="472"/>
      <c r="M511267" s="472"/>
    </row>
    <row r="511268" spans="12:13" x14ac:dyDescent="0.25">
      <c r="L511268" s="472"/>
      <c r="M511268" s="472"/>
    </row>
    <row r="511269" spans="12:13" x14ac:dyDescent="0.25">
      <c r="L511269" s="472"/>
      <c r="M511269" s="472"/>
    </row>
    <row r="511341" spans="12:13" x14ac:dyDescent="0.25">
      <c r="L511341" s="472"/>
      <c r="M511341" s="472"/>
    </row>
    <row r="511342" spans="12:13" x14ac:dyDescent="0.25">
      <c r="L511342" s="472"/>
      <c r="M511342" s="472"/>
    </row>
    <row r="511343" spans="12:13" x14ac:dyDescent="0.25">
      <c r="L511343" s="472"/>
      <c r="M511343" s="472"/>
    </row>
    <row r="511415" spans="12:13" x14ac:dyDescent="0.25">
      <c r="L511415" s="472"/>
      <c r="M511415" s="472"/>
    </row>
    <row r="511416" spans="12:13" x14ac:dyDescent="0.25">
      <c r="L511416" s="472"/>
      <c r="M511416" s="472"/>
    </row>
    <row r="511417" spans="12:13" x14ac:dyDescent="0.25">
      <c r="L511417" s="472"/>
      <c r="M511417" s="472"/>
    </row>
    <row r="511489" spans="12:13" x14ac:dyDescent="0.25">
      <c r="L511489" s="472"/>
      <c r="M511489" s="472"/>
    </row>
    <row r="511490" spans="12:13" x14ac:dyDescent="0.25">
      <c r="L511490" s="472"/>
      <c r="M511490" s="472"/>
    </row>
    <row r="511491" spans="12:13" x14ac:dyDescent="0.25">
      <c r="L511491" s="472"/>
      <c r="M511491" s="472"/>
    </row>
    <row r="511563" spans="12:13" x14ac:dyDescent="0.25">
      <c r="L511563" s="472"/>
      <c r="M511563" s="472"/>
    </row>
    <row r="511564" spans="12:13" x14ac:dyDescent="0.25">
      <c r="L511564" s="472"/>
      <c r="M511564" s="472"/>
    </row>
    <row r="511565" spans="12:13" x14ac:dyDescent="0.25">
      <c r="L511565" s="472"/>
      <c r="M511565" s="472"/>
    </row>
    <row r="511637" spans="12:13" x14ac:dyDescent="0.25">
      <c r="L511637" s="472"/>
      <c r="M511637" s="472"/>
    </row>
    <row r="511638" spans="12:13" x14ac:dyDescent="0.25">
      <c r="L511638" s="472"/>
      <c r="M511638" s="472"/>
    </row>
    <row r="511639" spans="12:13" x14ac:dyDescent="0.25">
      <c r="L511639" s="472"/>
      <c r="M511639" s="472"/>
    </row>
    <row r="511711" spans="12:13" x14ac:dyDescent="0.25">
      <c r="L511711" s="472"/>
      <c r="M511711" s="472"/>
    </row>
    <row r="511712" spans="12:13" x14ac:dyDescent="0.25">
      <c r="L511712" s="472"/>
      <c r="M511712" s="472"/>
    </row>
    <row r="511713" spans="12:13" x14ac:dyDescent="0.25">
      <c r="L511713" s="472"/>
      <c r="M511713" s="472"/>
    </row>
    <row r="511785" spans="12:13" x14ac:dyDescent="0.25">
      <c r="L511785" s="472"/>
      <c r="M511785" s="472"/>
    </row>
    <row r="511786" spans="12:13" x14ac:dyDescent="0.25">
      <c r="L511786" s="472"/>
      <c r="M511786" s="472"/>
    </row>
    <row r="511787" spans="12:13" x14ac:dyDescent="0.25">
      <c r="L511787" s="472"/>
      <c r="M511787" s="472"/>
    </row>
    <row r="511859" spans="12:13" x14ac:dyDescent="0.25">
      <c r="L511859" s="472"/>
      <c r="M511859" s="472"/>
    </row>
    <row r="511860" spans="12:13" x14ac:dyDescent="0.25">
      <c r="L511860" s="472"/>
      <c r="M511860" s="472"/>
    </row>
    <row r="511861" spans="12:13" x14ac:dyDescent="0.25">
      <c r="L511861" s="472"/>
      <c r="M511861" s="472"/>
    </row>
    <row r="511933" spans="12:13" x14ac:dyDescent="0.25">
      <c r="L511933" s="472"/>
      <c r="M511933" s="472"/>
    </row>
    <row r="511934" spans="12:13" x14ac:dyDescent="0.25">
      <c r="L511934" s="472"/>
      <c r="M511934" s="472"/>
    </row>
    <row r="511935" spans="12:13" x14ac:dyDescent="0.25">
      <c r="L511935" s="472"/>
      <c r="M511935" s="472"/>
    </row>
    <row r="512007" spans="12:13" x14ac:dyDescent="0.25">
      <c r="L512007" s="472"/>
      <c r="M512007" s="472"/>
    </row>
    <row r="512008" spans="12:13" x14ac:dyDescent="0.25">
      <c r="L512008" s="472"/>
      <c r="M512008" s="472"/>
    </row>
    <row r="512009" spans="12:13" x14ac:dyDescent="0.25">
      <c r="L512009" s="472"/>
      <c r="M512009" s="472"/>
    </row>
    <row r="512081" spans="12:13" x14ac:dyDescent="0.25">
      <c r="L512081" s="472"/>
      <c r="M512081" s="472"/>
    </row>
    <row r="512082" spans="12:13" x14ac:dyDescent="0.25">
      <c r="L512082" s="472"/>
      <c r="M512082" s="472"/>
    </row>
    <row r="512083" spans="12:13" x14ac:dyDescent="0.25">
      <c r="L512083" s="472"/>
      <c r="M512083" s="472"/>
    </row>
    <row r="512155" spans="12:13" x14ac:dyDescent="0.25">
      <c r="L512155" s="472"/>
      <c r="M512155" s="472"/>
    </row>
    <row r="512156" spans="12:13" x14ac:dyDescent="0.25">
      <c r="L512156" s="472"/>
      <c r="M512156" s="472"/>
    </row>
    <row r="512157" spans="12:13" x14ac:dyDescent="0.25">
      <c r="L512157" s="472"/>
      <c r="M512157" s="472"/>
    </row>
    <row r="512229" spans="12:13" x14ac:dyDescent="0.25">
      <c r="L512229" s="472"/>
      <c r="M512229" s="472"/>
    </row>
    <row r="512230" spans="12:13" x14ac:dyDescent="0.25">
      <c r="L512230" s="472"/>
      <c r="M512230" s="472"/>
    </row>
    <row r="512231" spans="12:13" x14ac:dyDescent="0.25">
      <c r="L512231" s="472"/>
      <c r="M512231" s="472"/>
    </row>
    <row r="512303" spans="12:13" x14ac:dyDescent="0.25">
      <c r="L512303" s="472"/>
      <c r="M512303" s="472"/>
    </row>
    <row r="512304" spans="12:13" x14ac:dyDescent="0.25">
      <c r="L512304" s="472"/>
      <c r="M512304" s="472"/>
    </row>
    <row r="512305" spans="12:13" x14ac:dyDescent="0.25">
      <c r="L512305" s="472"/>
      <c r="M512305" s="472"/>
    </row>
    <row r="512377" spans="12:13" x14ac:dyDescent="0.25">
      <c r="L512377" s="472"/>
      <c r="M512377" s="472"/>
    </row>
    <row r="512378" spans="12:13" x14ac:dyDescent="0.25">
      <c r="L512378" s="472"/>
      <c r="M512378" s="472"/>
    </row>
    <row r="512379" spans="12:13" x14ac:dyDescent="0.25">
      <c r="L512379" s="472"/>
      <c r="M512379" s="472"/>
    </row>
    <row r="512451" spans="12:13" x14ac:dyDescent="0.25">
      <c r="L512451" s="472"/>
      <c r="M512451" s="472"/>
    </row>
    <row r="512452" spans="12:13" x14ac:dyDescent="0.25">
      <c r="L512452" s="472"/>
      <c r="M512452" s="472"/>
    </row>
    <row r="512453" spans="12:13" x14ac:dyDescent="0.25">
      <c r="L512453" s="472"/>
      <c r="M512453" s="472"/>
    </row>
    <row r="512525" spans="12:13" x14ac:dyDescent="0.25">
      <c r="L512525" s="472"/>
      <c r="M512525" s="472"/>
    </row>
    <row r="512526" spans="12:13" x14ac:dyDescent="0.25">
      <c r="L512526" s="472"/>
      <c r="M512526" s="472"/>
    </row>
    <row r="512527" spans="12:13" x14ac:dyDescent="0.25">
      <c r="L512527" s="472"/>
      <c r="M512527" s="472"/>
    </row>
    <row r="512599" spans="12:13" x14ac:dyDescent="0.25">
      <c r="L512599" s="472"/>
      <c r="M512599" s="472"/>
    </row>
    <row r="512600" spans="12:13" x14ac:dyDescent="0.25">
      <c r="L512600" s="472"/>
      <c r="M512600" s="472"/>
    </row>
    <row r="512601" spans="12:13" x14ac:dyDescent="0.25">
      <c r="L512601" s="472"/>
      <c r="M512601" s="472"/>
    </row>
    <row r="512673" spans="12:13" x14ac:dyDescent="0.25">
      <c r="L512673" s="472"/>
      <c r="M512673" s="472"/>
    </row>
    <row r="512674" spans="12:13" x14ac:dyDescent="0.25">
      <c r="L512674" s="472"/>
      <c r="M512674" s="472"/>
    </row>
    <row r="512675" spans="12:13" x14ac:dyDescent="0.25">
      <c r="L512675" s="472"/>
      <c r="M512675" s="472"/>
    </row>
    <row r="512747" spans="12:13" x14ac:dyDescent="0.25">
      <c r="L512747" s="472"/>
      <c r="M512747" s="472"/>
    </row>
    <row r="512748" spans="12:13" x14ac:dyDescent="0.25">
      <c r="L512748" s="472"/>
      <c r="M512748" s="472"/>
    </row>
    <row r="512749" spans="12:13" x14ac:dyDescent="0.25">
      <c r="L512749" s="472"/>
      <c r="M512749" s="472"/>
    </row>
    <row r="512821" spans="12:13" x14ac:dyDescent="0.25">
      <c r="L512821" s="472"/>
      <c r="M512821" s="472"/>
    </row>
    <row r="512822" spans="12:13" x14ac:dyDescent="0.25">
      <c r="L512822" s="472"/>
      <c r="M512822" s="472"/>
    </row>
    <row r="512823" spans="12:13" x14ac:dyDescent="0.25">
      <c r="L512823" s="472"/>
      <c r="M512823" s="472"/>
    </row>
    <row r="512895" spans="12:13" x14ac:dyDescent="0.25">
      <c r="L512895" s="472"/>
      <c r="M512895" s="472"/>
    </row>
    <row r="512896" spans="12:13" x14ac:dyDescent="0.25">
      <c r="L512896" s="472"/>
      <c r="M512896" s="472"/>
    </row>
    <row r="512897" spans="12:13" x14ac:dyDescent="0.25">
      <c r="L512897" s="472"/>
      <c r="M512897" s="472"/>
    </row>
    <row r="512969" spans="12:13" x14ac:dyDescent="0.25">
      <c r="L512969" s="472"/>
      <c r="M512969" s="472"/>
    </row>
    <row r="512970" spans="12:13" x14ac:dyDescent="0.25">
      <c r="L512970" s="472"/>
      <c r="M512970" s="472"/>
    </row>
    <row r="512971" spans="12:13" x14ac:dyDescent="0.25">
      <c r="L512971" s="472"/>
      <c r="M512971" s="472"/>
    </row>
    <row r="513043" spans="12:13" x14ac:dyDescent="0.25">
      <c r="L513043" s="472"/>
      <c r="M513043" s="472"/>
    </row>
    <row r="513044" spans="12:13" x14ac:dyDescent="0.25">
      <c r="L513044" s="472"/>
      <c r="M513044" s="472"/>
    </row>
    <row r="513045" spans="12:13" x14ac:dyDescent="0.25">
      <c r="L513045" s="472"/>
      <c r="M513045" s="472"/>
    </row>
    <row r="513117" spans="12:13" x14ac:dyDescent="0.25">
      <c r="L513117" s="472"/>
      <c r="M513117" s="472"/>
    </row>
    <row r="513118" spans="12:13" x14ac:dyDescent="0.25">
      <c r="L513118" s="472"/>
      <c r="M513118" s="472"/>
    </row>
    <row r="513119" spans="12:13" x14ac:dyDescent="0.25">
      <c r="L513119" s="472"/>
      <c r="M513119" s="472"/>
    </row>
    <row r="513191" spans="12:13" x14ac:dyDescent="0.25">
      <c r="L513191" s="472"/>
      <c r="M513191" s="472"/>
    </row>
    <row r="513192" spans="12:13" x14ac:dyDescent="0.25">
      <c r="L513192" s="472"/>
      <c r="M513192" s="472"/>
    </row>
    <row r="513193" spans="12:13" x14ac:dyDescent="0.25">
      <c r="L513193" s="472"/>
      <c r="M513193" s="472"/>
    </row>
    <row r="513265" spans="12:13" x14ac:dyDescent="0.25">
      <c r="L513265" s="472"/>
      <c r="M513265" s="472"/>
    </row>
    <row r="513266" spans="12:13" x14ac:dyDescent="0.25">
      <c r="L513266" s="472"/>
      <c r="M513266" s="472"/>
    </row>
    <row r="513267" spans="12:13" x14ac:dyDescent="0.25">
      <c r="L513267" s="472"/>
      <c r="M513267" s="472"/>
    </row>
    <row r="513339" spans="12:13" x14ac:dyDescent="0.25">
      <c r="L513339" s="472"/>
      <c r="M513339" s="472"/>
    </row>
    <row r="513340" spans="12:13" x14ac:dyDescent="0.25">
      <c r="L513340" s="472"/>
      <c r="M513340" s="472"/>
    </row>
    <row r="513341" spans="12:13" x14ac:dyDescent="0.25">
      <c r="L513341" s="472"/>
      <c r="M513341" s="472"/>
    </row>
    <row r="513413" spans="12:13" x14ac:dyDescent="0.25">
      <c r="L513413" s="472"/>
      <c r="M513413" s="472"/>
    </row>
    <row r="513414" spans="12:13" x14ac:dyDescent="0.25">
      <c r="L513414" s="472"/>
      <c r="M513414" s="472"/>
    </row>
    <row r="513415" spans="12:13" x14ac:dyDescent="0.25">
      <c r="L513415" s="472"/>
      <c r="M513415" s="472"/>
    </row>
    <row r="513487" spans="12:13" x14ac:dyDescent="0.25">
      <c r="L513487" s="472"/>
      <c r="M513487" s="472"/>
    </row>
    <row r="513488" spans="12:13" x14ac:dyDescent="0.25">
      <c r="L513488" s="472"/>
      <c r="M513488" s="472"/>
    </row>
    <row r="513489" spans="12:13" x14ac:dyDescent="0.25">
      <c r="L513489" s="472"/>
      <c r="M513489" s="472"/>
    </row>
    <row r="513561" spans="12:13" x14ac:dyDescent="0.25">
      <c r="L513561" s="472"/>
      <c r="M513561" s="472"/>
    </row>
    <row r="513562" spans="12:13" x14ac:dyDescent="0.25">
      <c r="L513562" s="472"/>
      <c r="M513562" s="472"/>
    </row>
    <row r="513563" spans="12:13" x14ac:dyDescent="0.25">
      <c r="L513563" s="472"/>
      <c r="M513563" s="472"/>
    </row>
    <row r="513635" spans="12:13" x14ac:dyDescent="0.25">
      <c r="L513635" s="472"/>
      <c r="M513635" s="472"/>
    </row>
    <row r="513636" spans="12:13" x14ac:dyDescent="0.25">
      <c r="L513636" s="472"/>
      <c r="M513636" s="472"/>
    </row>
    <row r="513637" spans="12:13" x14ac:dyDescent="0.25">
      <c r="L513637" s="472"/>
      <c r="M513637" s="472"/>
    </row>
    <row r="513709" spans="12:13" x14ac:dyDescent="0.25">
      <c r="L513709" s="472"/>
      <c r="M513709" s="472"/>
    </row>
    <row r="513710" spans="12:13" x14ac:dyDescent="0.25">
      <c r="L513710" s="472"/>
      <c r="M513710" s="472"/>
    </row>
    <row r="513711" spans="12:13" x14ac:dyDescent="0.25">
      <c r="L513711" s="472"/>
      <c r="M513711" s="472"/>
    </row>
    <row r="513783" spans="12:13" x14ac:dyDescent="0.25">
      <c r="L513783" s="472"/>
      <c r="M513783" s="472"/>
    </row>
    <row r="513784" spans="12:13" x14ac:dyDescent="0.25">
      <c r="L513784" s="472"/>
      <c r="M513784" s="472"/>
    </row>
    <row r="513785" spans="12:13" x14ac:dyDescent="0.25">
      <c r="L513785" s="472"/>
      <c r="M513785" s="472"/>
    </row>
    <row r="513857" spans="12:13" x14ac:dyDescent="0.25">
      <c r="L513857" s="472"/>
      <c r="M513857" s="472"/>
    </row>
    <row r="513858" spans="12:13" x14ac:dyDescent="0.25">
      <c r="L513858" s="472"/>
      <c r="M513858" s="472"/>
    </row>
    <row r="513859" spans="12:13" x14ac:dyDescent="0.25">
      <c r="L513859" s="472"/>
      <c r="M513859" s="472"/>
    </row>
    <row r="513931" spans="12:13" x14ac:dyDescent="0.25">
      <c r="L513931" s="472"/>
      <c r="M513931" s="472"/>
    </row>
    <row r="513932" spans="12:13" x14ac:dyDescent="0.25">
      <c r="L513932" s="472"/>
      <c r="M513932" s="472"/>
    </row>
    <row r="513933" spans="12:13" x14ac:dyDescent="0.25">
      <c r="L513933" s="472"/>
      <c r="M513933" s="472"/>
    </row>
    <row r="514005" spans="12:13" x14ac:dyDescent="0.25">
      <c r="L514005" s="472"/>
      <c r="M514005" s="472"/>
    </row>
    <row r="514006" spans="12:13" x14ac:dyDescent="0.25">
      <c r="L514006" s="472"/>
      <c r="M514006" s="472"/>
    </row>
    <row r="514007" spans="12:13" x14ac:dyDescent="0.25">
      <c r="L514007" s="472"/>
      <c r="M514007" s="472"/>
    </row>
    <row r="514079" spans="12:13" x14ac:dyDescent="0.25">
      <c r="L514079" s="472"/>
      <c r="M514079" s="472"/>
    </row>
    <row r="514080" spans="12:13" x14ac:dyDescent="0.25">
      <c r="L514080" s="472"/>
      <c r="M514080" s="472"/>
    </row>
    <row r="514081" spans="12:13" x14ac:dyDescent="0.25">
      <c r="L514081" s="472"/>
      <c r="M514081" s="472"/>
    </row>
    <row r="514153" spans="12:13" x14ac:dyDescent="0.25">
      <c r="L514153" s="472"/>
      <c r="M514153" s="472"/>
    </row>
    <row r="514154" spans="12:13" x14ac:dyDescent="0.25">
      <c r="L514154" s="472"/>
      <c r="M514154" s="472"/>
    </row>
    <row r="514155" spans="12:13" x14ac:dyDescent="0.25">
      <c r="L514155" s="472"/>
      <c r="M514155" s="472"/>
    </row>
    <row r="514227" spans="12:13" x14ac:dyDescent="0.25">
      <c r="L514227" s="472"/>
      <c r="M514227" s="472"/>
    </row>
    <row r="514228" spans="12:13" x14ac:dyDescent="0.25">
      <c r="L514228" s="472"/>
      <c r="M514228" s="472"/>
    </row>
    <row r="514229" spans="12:13" x14ac:dyDescent="0.25">
      <c r="L514229" s="472"/>
      <c r="M514229" s="472"/>
    </row>
    <row r="514301" spans="12:13" x14ac:dyDescent="0.25">
      <c r="L514301" s="472"/>
      <c r="M514301" s="472"/>
    </row>
    <row r="514302" spans="12:13" x14ac:dyDescent="0.25">
      <c r="L514302" s="472"/>
      <c r="M514302" s="472"/>
    </row>
    <row r="514303" spans="12:13" x14ac:dyDescent="0.25">
      <c r="L514303" s="472"/>
      <c r="M514303" s="472"/>
    </row>
    <row r="514375" spans="12:13" x14ac:dyDescent="0.25">
      <c r="L514375" s="472"/>
      <c r="M514375" s="472"/>
    </row>
    <row r="514376" spans="12:13" x14ac:dyDescent="0.25">
      <c r="L514376" s="472"/>
      <c r="M514376" s="472"/>
    </row>
    <row r="514377" spans="12:13" x14ac:dyDescent="0.25">
      <c r="L514377" s="472"/>
      <c r="M514377" s="472"/>
    </row>
    <row r="514449" spans="12:13" x14ac:dyDescent="0.25">
      <c r="L514449" s="472"/>
      <c r="M514449" s="472"/>
    </row>
    <row r="514450" spans="12:13" x14ac:dyDescent="0.25">
      <c r="L514450" s="472"/>
      <c r="M514450" s="472"/>
    </row>
    <row r="514451" spans="12:13" x14ac:dyDescent="0.25">
      <c r="L514451" s="472"/>
      <c r="M514451" s="472"/>
    </row>
    <row r="514523" spans="12:13" x14ac:dyDescent="0.25">
      <c r="L514523" s="472"/>
      <c r="M514523" s="472"/>
    </row>
    <row r="514524" spans="12:13" x14ac:dyDescent="0.25">
      <c r="L514524" s="472"/>
      <c r="M514524" s="472"/>
    </row>
    <row r="514525" spans="12:13" x14ac:dyDescent="0.25">
      <c r="L514525" s="472"/>
      <c r="M514525" s="472"/>
    </row>
    <row r="514597" spans="12:13" x14ac:dyDescent="0.25">
      <c r="L514597" s="472"/>
      <c r="M514597" s="472"/>
    </row>
    <row r="514598" spans="12:13" x14ac:dyDescent="0.25">
      <c r="L514598" s="472"/>
      <c r="M514598" s="472"/>
    </row>
    <row r="514599" spans="12:13" x14ac:dyDescent="0.25">
      <c r="L514599" s="472"/>
      <c r="M514599" s="472"/>
    </row>
    <row r="514671" spans="12:13" x14ac:dyDescent="0.25">
      <c r="L514671" s="472"/>
      <c r="M514671" s="472"/>
    </row>
    <row r="514672" spans="12:13" x14ac:dyDescent="0.25">
      <c r="L514672" s="472"/>
      <c r="M514672" s="472"/>
    </row>
    <row r="514673" spans="12:13" x14ac:dyDescent="0.25">
      <c r="L514673" s="472"/>
      <c r="M514673" s="472"/>
    </row>
    <row r="514745" spans="12:13" x14ac:dyDescent="0.25">
      <c r="L514745" s="472"/>
      <c r="M514745" s="472"/>
    </row>
    <row r="514746" spans="12:13" x14ac:dyDescent="0.25">
      <c r="L514746" s="472"/>
      <c r="M514746" s="472"/>
    </row>
    <row r="514747" spans="12:13" x14ac:dyDescent="0.25">
      <c r="L514747" s="472"/>
      <c r="M514747" s="472"/>
    </row>
    <row r="514819" spans="12:13" x14ac:dyDescent="0.25">
      <c r="L514819" s="472"/>
      <c r="M514819" s="472"/>
    </row>
    <row r="514820" spans="12:13" x14ac:dyDescent="0.25">
      <c r="L514820" s="472"/>
      <c r="M514820" s="472"/>
    </row>
    <row r="514821" spans="12:13" x14ac:dyDescent="0.25">
      <c r="L514821" s="472"/>
      <c r="M514821" s="472"/>
    </row>
    <row r="514893" spans="12:13" x14ac:dyDescent="0.25">
      <c r="L514893" s="472"/>
      <c r="M514893" s="472"/>
    </row>
    <row r="514894" spans="12:13" x14ac:dyDescent="0.25">
      <c r="L514894" s="472"/>
      <c r="M514894" s="472"/>
    </row>
    <row r="514895" spans="12:13" x14ac:dyDescent="0.25">
      <c r="L514895" s="472"/>
      <c r="M514895" s="472"/>
    </row>
    <row r="514967" spans="12:13" x14ac:dyDescent="0.25">
      <c r="L514967" s="472"/>
      <c r="M514967" s="472"/>
    </row>
    <row r="514968" spans="12:13" x14ac:dyDescent="0.25">
      <c r="L514968" s="472"/>
      <c r="M514968" s="472"/>
    </row>
    <row r="514969" spans="12:13" x14ac:dyDescent="0.25">
      <c r="L514969" s="472"/>
      <c r="M514969" s="472"/>
    </row>
    <row r="515041" spans="12:13" x14ac:dyDescent="0.25">
      <c r="L515041" s="472"/>
      <c r="M515041" s="472"/>
    </row>
    <row r="515042" spans="12:13" x14ac:dyDescent="0.25">
      <c r="L515042" s="472"/>
      <c r="M515042" s="472"/>
    </row>
    <row r="515043" spans="12:13" x14ac:dyDescent="0.25">
      <c r="L515043" s="472"/>
      <c r="M515043" s="472"/>
    </row>
    <row r="515115" spans="12:13" x14ac:dyDescent="0.25">
      <c r="L515115" s="472"/>
      <c r="M515115" s="472"/>
    </row>
    <row r="515116" spans="12:13" x14ac:dyDescent="0.25">
      <c r="L515116" s="472"/>
      <c r="M515116" s="472"/>
    </row>
    <row r="515117" spans="12:13" x14ac:dyDescent="0.25">
      <c r="L515117" s="472"/>
      <c r="M515117" s="472"/>
    </row>
    <row r="515189" spans="12:13" x14ac:dyDescent="0.25">
      <c r="L515189" s="472"/>
      <c r="M515189" s="472"/>
    </row>
    <row r="515190" spans="12:13" x14ac:dyDescent="0.25">
      <c r="L515190" s="472"/>
      <c r="M515190" s="472"/>
    </row>
    <row r="515191" spans="12:13" x14ac:dyDescent="0.25">
      <c r="L515191" s="472"/>
      <c r="M515191" s="472"/>
    </row>
    <row r="515263" spans="12:13" x14ac:dyDescent="0.25">
      <c r="L515263" s="472"/>
      <c r="M515263" s="472"/>
    </row>
    <row r="515264" spans="12:13" x14ac:dyDescent="0.25">
      <c r="L515264" s="472"/>
      <c r="M515264" s="472"/>
    </row>
    <row r="515265" spans="12:13" x14ac:dyDescent="0.25">
      <c r="L515265" s="472"/>
      <c r="M515265" s="472"/>
    </row>
    <row r="515337" spans="12:13" x14ac:dyDescent="0.25">
      <c r="L515337" s="472"/>
      <c r="M515337" s="472"/>
    </row>
    <row r="515338" spans="12:13" x14ac:dyDescent="0.25">
      <c r="L515338" s="472"/>
      <c r="M515338" s="472"/>
    </row>
    <row r="515339" spans="12:13" x14ac:dyDescent="0.25">
      <c r="L515339" s="472"/>
      <c r="M515339" s="472"/>
    </row>
    <row r="515411" spans="12:13" x14ac:dyDescent="0.25">
      <c r="L515411" s="472"/>
      <c r="M515411" s="472"/>
    </row>
    <row r="515412" spans="12:13" x14ac:dyDescent="0.25">
      <c r="L515412" s="472"/>
      <c r="M515412" s="472"/>
    </row>
    <row r="515413" spans="12:13" x14ac:dyDescent="0.25">
      <c r="L515413" s="472"/>
      <c r="M515413" s="472"/>
    </row>
    <row r="515485" spans="12:13" x14ac:dyDescent="0.25">
      <c r="L515485" s="472"/>
      <c r="M515485" s="472"/>
    </row>
    <row r="515486" spans="12:13" x14ac:dyDescent="0.25">
      <c r="L515486" s="472"/>
      <c r="M515486" s="472"/>
    </row>
    <row r="515487" spans="12:13" x14ac:dyDescent="0.25">
      <c r="L515487" s="472"/>
      <c r="M515487" s="472"/>
    </row>
    <row r="515559" spans="12:13" x14ac:dyDescent="0.25">
      <c r="L515559" s="472"/>
      <c r="M515559" s="472"/>
    </row>
    <row r="515560" spans="12:13" x14ac:dyDescent="0.25">
      <c r="L515560" s="472"/>
      <c r="M515560" s="472"/>
    </row>
    <row r="515561" spans="12:13" x14ac:dyDescent="0.25">
      <c r="L515561" s="472"/>
      <c r="M515561" s="472"/>
    </row>
    <row r="515633" spans="12:13" x14ac:dyDescent="0.25">
      <c r="L515633" s="472"/>
      <c r="M515633" s="472"/>
    </row>
    <row r="515634" spans="12:13" x14ac:dyDescent="0.25">
      <c r="L515634" s="472"/>
      <c r="M515634" s="472"/>
    </row>
    <row r="515635" spans="12:13" x14ac:dyDescent="0.25">
      <c r="L515635" s="472"/>
      <c r="M515635" s="472"/>
    </row>
    <row r="515707" spans="12:13" x14ac:dyDescent="0.25">
      <c r="L515707" s="472"/>
      <c r="M515707" s="472"/>
    </row>
    <row r="515708" spans="12:13" x14ac:dyDescent="0.25">
      <c r="L515708" s="472"/>
      <c r="M515708" s="472"/>
    </row>
    <row r="515709" spans="12:13" x14ac:dyDescent="0.25">
      <c r="L515709" s="472"/>
      <c r="M515709" s="472"/>
    </row>
    <row r="515781" spans="12:13" x14ac:dyDescent="0.25">
      <c r="L515781" s="472"/>
      <c r="M515781" s="472"/>
    </row>
    <row r="515782" spans="12:13" x14ac:dyDescent="0.25">
      <c r="L515782" s="472"/>
      <c r="M515782" s="472"/>
    </row>
    <row r="515783" spans="12:13" x14ac:dyDescent="0.25">
      <c r="L515783" s="472"/>
      <c r="M515783" s="472"/>
    </row>
    <row r="515855" spans="12:13" x14ac:dyDescent="0.25">
      <c r="L515855" s="472"/>
      <c r="M515855" s="472"/>
    </row>
    <row r="515856" spans="12:13" x14ac:dyDescent="0.25">
      <c r="L515856" s="472"/>
      <c r="M515856" s="472"/>
    </row>
    <row r="515857" spans="12:13" x14ac:dyDescent="0.25">
      <c r="L515857" s="472"/>
      <c r="M515857" s="472"/>
    </row>
    <row r="515929" spans="12:13" x14ac:dyDescent="0.25">
      <c r="L515929" s="472"/>
      <c r="M515929" s="472"/>
    </row>
    <row r="515930" spans="12:13" x14ac:dyDescent="0.25">
      <c r="L515930" s="472"/>
      <c r="M515930" s="472"/>
    </row>
    <row r="515931" spans="12:13" x14ac:dyDescent="0.25">
      <c r="L515931" s="472"/>
      <c r="M515931" s="472"/>
    </row>
    <row r="516003" spans="12:13" x14ac:dyDescent="0.25">
      <c r="L516003" s="472"/>
      <c r="M516003" s="472"/>
    </row>
    <row r="516004" spans="12:13" x14ac:dyDescent="0.25">
      <c r="L516004" s="472"/>
      <c r="M516004" s="472"/>
    </row>
    <row r="516005" spans="12:13" x14ac:dyDescent="0.25">
      <c r="L516005" s="472"/>
      <c r="M516005" s="472"/>
    </row>
    <row r="516077" spans="12:13" x14ac:dyDescent="0.25">
      <c r="L516077" s="472"/>
      <c r="M516077" s="472"/>
    </row>
    <row r="516078" spans="12:13" x14ac:dyDescent="0.25">
      <c r="L516078" s="472"/>
      <c r="M516078" s="472"/>
    </row>
    <row r="516079" spans="12:13" x14ac:dyDescent="0.25">
      <c r="L516079" s="472"/>
      <c r="M516079" s="472"/>
    </row>
    <row r="516151" spans="12:13" x14ac:dyDescent="0.25">
      <c r="L516151" s="472"/>
      <c r="M516151" s="472"/>
    </row>
    <row r="516152" spans="12:13" x14ac:dyDescent="0.25">
      <c r="L516152" s="472"/>
      <c r="M516152" s="472"/>
    </row>
    <row r="516153" spans="12:13" x14ac:dyDescent="0.25">
      <c r="L516153" s="472"/>
      <c r="M516153" s="472"/>
    </row>
    <row r="516225" spans="12:13" x14ac:dyDescent="0.25">
      <c r="L516225" s="472"/>
      <c r="M516225" s="472"/>
    </row>
    <row r="516226" spans="12:13" x14ac:dyDescent="0.25">
      <c r="L516226" s="472"/>
      <c r="M516226" s="472"/>
    </row>
    <row r="516227" spans="12:13" x14ac:dyDescent="0.25">
      <c r="L516227" s="472"/>
      <c r="M516227" s="472"/>
    </row>
    <row r="516299" spans="12:13" x14ac:dyDescent="0.25">
      <c r="L516299" s="472"/>
      <c r="M516299" s="472"/>
    </row>
    <row r="516300" spans="12:13" x14ac:dyDescent="0.25">
      <c r="L516300" s="472"/>
      <c r="M516300" s="472"/>
    </row>
    <row r="516301" spans="12:13" x14ac:dyDescent="0.25">
      <c r="L516301" s="472"/>
      <c r="M516301" s="472"/>
    </row>
    <row r="516373" spans="12:13" x14ac:dyDescent="0.25">
      <c r="L516373" s="472"/>
      <c r="M516373" s="472"/>
    </row>
    <row r="516374" spans="12:13" x14ac:dyDescent="0.25">
      <c r="L516374" s="472"/>
      <c r="M516374" s="472"/>
    </row>
    <row r="516375" spans="12:13" x14ac:dyDescent="0.25">
      <c r="L516375" s="472"/>
      <c r="M516375" s="472"/>
    </row>
    <row r="516447" spans="12:13" x14ac:dyDescent="0.25">
      <c r="L516447" s="472"/>
      <c r="M516447" s="472"/>
    </row>
    <row r="516448" spans="12:13" x14ac:dyDescent="0.25">
      <c r="L516448" s="472"/>
      <c r="M516448" s="472"/>
    </row>
    <row r="516449" spans="12:13" x14ac:dyDescent="0.25">
      <c r="L516449" s="472"/>
      <c r="M516449" s="472"/>
    </row>
    <row r="516521" spans="12:13" x14ac:dyDescent="0.25">
      <c r="L516521" s="472"/>
      <c r="M516521" s="472"/>
    </row>
    <row r="516522" spans="12:13" x14ac:dyDescent="0.25">
      <c r="L516522" s="472"/>
      <c r="M516522" s="472"/>
    </row>
    <row r="516523" spans="12:13" x14ac:dyDescent="0.25">
      <c r="L516523" s="472"/>
      <c r="M516523" s="472"/>
    </row>
    <row r="516595" spans="12:13" x14ac:dyDescent="0.25">
      <c r="L516595" s="472"/>
      <c r="M516595" s="472"/>
    </row>
    <row r="516596" spans="12:13" x14ac:dyDescent="0.25">
      <c r="L516596" s="472"/>
      <c r="M516596" s="472"/>
    </row>
    <row r="516597" spans="12:13" x14ac:dyDescent="0.25">
      <c r="L516597" s="472"/>
      <c r="M516597" s="472"/>
    </row>
    <row r="516669" spans="12:13" x14ac:dyDescent="0.25">
      <c r="L516669" s="472"/>
      <c r="M516669" s="472"/>
    </row>
    <row r="516670" spans="12:13" x14ac:dyDescent="0.25">
      <c r="L516670" s="472"/>
      <c r="M516670" s="472"/>
    </row>
    <row r="516671" spans="12:13" x14ac:dyDescent="0.25">
      <c r="L516671" s="472"/>
      <c r="M516671" s="472"/>
    </row>
    <row r="516743" spans="12:13" x14ac:dyDescent="0.25">
      <c r="L516743" s="472"/>
      <c r="M516743" s="472"/>
    </row>
    <row r="516744" spans="12:13" x14ac:dyDescent="0.25">
      <c r="L516744" s="472"/>
      <c r="M516744" s="472"/>
    </row>
    <row r="516745" spans="12:13" x14ac:dyDescent="0.25">
      <c r="L516745" s="472"/>
      <c r="M516745" s="472"/>
    </row>
    <row r="516817" spans="12:13" x14ac:dyDescent="0.25">
      <c r="L516817" s="472"/>
      <c r="M516817" s="472"/>
    </row>
    <row r="516818" spans="12:13" x14ac:dyDescent="0.25">
      <c r="L516818" s="472"/>
      <c r="M516818" s="472"/>
    </row>
    <row r="516819" spans="12:13" x14ac:dyDescent="0.25">
      <c r="L516819" s="472"/>
      <c r="M516819" s="472"/>
    </row>
    <row r="516891" spans="12:13" x14ac:dyDescent="0.25">
      <c r="L516891" s="472"/>
      <c r="M516891" s="472"/>
    </row>
    <row r="516892" spans="12:13" x14ac:dyDescent="0.25">
      <c r="L516892" s="472"/>
      <c r="M516892" s="472"/>
    </row>
    <row r="516893" spans="12:13" x14ac:dyDescent="0.25">
      <c r="L516893" s="472"/>
      <c r="M516893" s="472"/>
    </row>
    <row r="516965" spans="12:13" x14ac:dyDescent="0.25">
      <c r="L516965" s="472"/>
      <c r="M516965" s="472"/>
    </row>
    <row r="516966" spans="12:13" x14ac:dyDescent="0.25">
      <c r="L516966" s="472"/>
      <c r="M516966" s="472"/>
    </row>
    <row r="516967" spans="12:13" x14ac:dyDescent="0.25">
      <c r="L516967" s="472"/>
      <c r="M516967" s="472"/>
    </row>
    <row r="517039" spans="12:13" x14ac:dyDescent="0.25">
      <c r="L517039" s="472"/>
      <c r="M517039" s="472"/>
    </row>
    <row r="517040" spans="12:13" x14ac:dyDescent="0.25">
      <c r="L517040" s="472"/>
      <c r="M517040" s="472"/>
    </row>
    <row r="517041" spans="12:13" x14ac:dyDescent="0.25">
      <c r="L517041" s="472"/>
      <c r="M517041" s="472"/>
    </row>
    <row r="517113" spans="12:13" x14ac:dyDescent="0.25">
      <c r="L517113" s="472"/>
      <c r="M517113" s="472"/>
    </row>
    <row r="517114" spans="12:13" x14ac:dyDescent="0.25">
      <c r="L517114" s="472"/>
      <c r="M517114" s="472"/>
    </row>
    <row r="517115" spans="12:13" x14ac:dyDescent="0.25">
      <c r="L517115" s="472"/>
      <c r="M517115" s="472"/>
    </row>
    <row r="517187" spans="12:13" x14ac:dyDescent="0.25">
      <c r="L517187" s="472"/>
      <c r="M517187" s="472"/>
    </row>
    <row r="517188" spans="12:13" x14ac:dyDescent="0.25">
      <c r="L517188" s="472"/>
      <c r="M517188" s="472"/>
    </row>
    <row r="517189" spans="12:13" x14ac:dyDescent="0.25">
      <c r="L517189" s="472"/>
      <c r="M517189" s="472"/>
    </row>
    <row r="517261" spans="12:13" x14ac:dyDescent="0.25">
      <c r="L517261" s="472"/>
      <c r="M517261" s="472"/>
    </row>
    <row r="517262" spans="12:13" x14ac:dyDescent="0.25">
      <c r="L517262" s="472"/>
      <c r="M517262" s="472"/>
    </row>
    <row r="517263" spans="12:13" x14ac:dyDescent="0.25">
      <c r="L517263" s="472"/>
      <c r="M517263" s="472"/>
    </row>
    <row r="517335" spans="12:13" x14ac:dyDescent="0.25">
      <c r="L517335" s="472"/>
      <c r="M517335" s="472"/>
    </row>
    <row r="517336" spans="12:13" x14ac:dyDescent="0.25">
      <c r="L517336" s="472"/>
      <c r="M517336" s="472"/>
    </row>
    <row r="517337" spans="12:13" x14ac:dyDescent="0.25">
      <c r="L517337" s="472"/>
      <c r="M517337" s="472"/>
    </row>
    <row r="517409" spans="12:13" x14ac:dyDescent="0.25">
      <c r="L517409" s="472"/>
      <c r="M517409" s="472"/>
    </row>
    <row r="517410" spans="12:13" x14ac:dyDescent="0.25">
      <c r="L517410" s="472"/>
      <c r="M517410" s="472"/>
    </row>
    <row r="517411" spans="12:13" x14ac:dyDescent="0.25">
      <c r="L517411" s="472"/>
      <c r="M517411" s="472"/>
    </row>
    <row r="517483" spans="12:13" x14ac:dyDescent="0.25">
      <c r="L517483" s="472"/>
      <c r="M517483" s="472"/>
    </row>
    <row r="517484" spans="12:13" x14ac:dyDescent="0.25">
      <c r="L517484" s="472"/>
      <c r="M517484" s="472"/>
    </row>
    <row r="517485" spans="12:13" x14ac:dyDescent="0.25">
      <c r="L517485" s="472"/>
      <c r="M517485" s="472"/>
    </row>
    <row r="517557" spans="12:13" x14ac:dyDescent="0.25">
      <c r="L517557" s="472"/>
      <c r="M517557" s="472"/>
    </row>
    <row r="517558" spans="12:13" x14ac:dyDescent="0.25">
      <c r="L517558" s="472"/>
      <c r="M517558" s="472"/>
    </row>
    <row r="517559" spans="12:13" x14ac:dyDescent="0.25">
      <c r="L517559" s="472"/>
      <c r="M517559" s="472"/>
    </row>
    <row r="517631" spans="12:13" x14ac:dyDescent="0.25">
      <c r="L517631" s="472"/>
      <c r="M517631" s="472"/>
    </row>
    <row r="517632" spans="12:13" x14ac:dyDescent="0.25">
      <c r="L517632" s="472"/>
      <c r="M517632" s="472"/>
    </row>
    <row r="517633" spans="12:13" x14ac:dyDescent="0.25">
      <c r="L517633" s="472"/>
      <c r="M517633" s="472"/>
    </row>
    <row r="517705" spans="12:13" x14ac:dyDescent="0.25">
      <c r="L517705" s="472"/>
      <c r="M517705" s="472"/>
    </row>
    <row r="517706" spans="12:13" x14ac:dyDescent="0.25">
      <c r="L517706" s="472"/>
      <c r="M517706" s="472"/>
    </row>
    <row r="517707" spans="12:13" x14ac:dyDescent="0.25">
      <c r="L517707" s="472"/>
      <c r="M517707" s="472"/>
    </row>
    <row r="517779" spans="12:13" x14ac:dyDescent="0.25">
      <c r="L517779" s="472"/>
      <c r="M517779" s="472"/>
    </row>
    <row r="517780" spans="12:13" x14ac:dyDescent="0.25">
      <c r="L517780" s="472"/>
      <c r="M517780" s="472"/>
    </row>
    <row r="517781" spans="12:13" x14ac:dyDescent="0.25">
      <c r="L517781" s="472"/>
      <c r="M517781" s="472"/>
    </row>
    <row r="517853" spans="12:13" x14ac:dyDescent="0.25">
      <c r="L517853" s="472"/>
      <c r="M517853" s="472"/>
    </row>
    <row r="517854" spans="12:13" x14ac:dyDescent="0.25">
      <c r="L517854" s="472"/>
      <c r="M517854" s="472"/>
    </row>
    <row r="517855" spans="12:13" x14ac:dyDescent="0.25">
      <c r="L517855" s="472"/>
      <c r="M517855" s="472"/>
    </row>
    <row r="517927" spans="12:13" x14ac:dyDescent="0.25">
      <c r="L517927" s="472"/>
      <c r="M517927" s="472"/>
    </row>
    <row r="517928" spans="12:13" x14ac:dyDescent="0.25">
      <c r="L517928" s="472"/>
      <c r="M517928" s="472"/>
    </row>
    <row r="517929" spans="12:13" x14ac:dyDescent="0.25">
      <c r="L517929" s="472"/>
      <c r="M517929" s="472"/>
    </row>
    <row r="518001" spans="12:13" x14ac:dyDescent="0.25">
      <c r="L518001" s="472"/>
      <c r="M518001" s="472"/>
    </row>
    <row r="518002" spans="12:13" x14ac:dyDescent="0.25">
      <c r="L518002" s="472"/>
      <c r="M518002" s="472"/>
    </row>
    <row r="518003" spans="12:13" x14ac:dyDescent="0.25">
      <c r="L518003" s="472"/>
      <c r="M518003" s="472"/>
    </row>
    <row r="518075" spans="12:13" x14ac:dyDescent="0.25">
      <c r="L518075" s="472"/>
      <c r="M518075" s="472"/>
    </row>
    <row r="518076" spans="12:13" x14ac:dyDescent="0.25">
      <c r="L518076" s="472"/>
      <c r="M518076" s="472"/>
    </row>
    <row r="518077" spans="12:13" x14ac:dyDescent="0.25">
      <c r="L518077" s="472"/>
      <c r="M518077" s="472"/>
    </row>
    <row r="518149" spans="12:13" x14ac:dyDescent="0.25">
      <c r="L518149" s="472"/>
      <c r="M518149" s="472"/>
    </row>
    <row r="518150" spans="12:13" x14ac:dyDescent="0.25">
      <c r="L518150" s="472"/>
      <c r="M518150" s="472"/>
    </row>
    <row r="518151" spans="12:13" x14ac:dyDescent="0.25">
      <c r="L518151" s="472"/>
      <c r="M518151" s="472"/>
    </row>
    <row r="518223" spans="12:13" x14ac:dyDescent="0.25">
      <c r="L518223" s="472"/>
      <c r="M518223" s="472"/>
    </row>
    <row r="518224" spans="12:13" x14ac:dyDescent="0.25">
      <c r="L518224" s="472"/>
      <c r="M518224" s="472"/>
    </row>
    <row r="518225" spans="12:13" x14ac:dyDescent="0.25">
      <c r="L518225" s="472"/>
      <c r="M518225" s="472"/>
    </row>
    <row r="518297" spans="12:13" x14ac:dyDescent="0.25">
      <c r="L518297" s="472"/>
      <c r="M518297" s="472"/>
    </row>
    <row r="518298" spans="12:13" x14ac:dyDescent="0.25">
      <c r="L518298" s="472"/>
      <c r="M518298" s="472"/>
    </row>
    <row r="518299" spans="12:13" x14ac:dyDescent="0.25">
      <c r="L518299" s="472"/>
      <c r="M518299" s="472"/>
    </row>
    <row r="518371" spans="12:13" x14ac:dyDescent="0.25">
      <c r="L518371" s="472"/>
      <c r="M518371" s="472"/>
    </row>
    <row r="518372" spans="12:13" x14ac:dyDescent="0.25">
      <c r="L518372" s="472"/>
      <c r="M518372" s="472"/>
    </row>
    <row r="518373" spans="12:13" x14ac:dyDescent="0.25">
      <c r="L518373" s="472"/>
      <c r="M518373" s="472"/>
    </row>
    <row r="518445" spans="12:13" x14ac:dyDescent="0.25">
      <c r="L518445" s="472"/>
      <c r="M518445" s="472"/>
    </row>
    <row r="518446" spans="12:13" x14ac:dyDescent="0.25">
      <c r="L518446" s="472"/>
      <c r="M518446" s="472"/>
    </row>
    <row r="518447" spans="12:13" x14ac:dyDescent="0.25">
      <c r="L518447" s="472"/>
      <c r="M518447" s="472"/>
    </row>
    <row r="518519" spans="12:13" x14ac:dyDescent="0.25">
      <c r="L518519" s="472"/>
      <c r="M518519" s="472"/>
    </row>
    <row r="518520" spans="12:13" x14ac:dyDescent="0.25">
      <c r="L518520" s="472"/>
      <c r="M518520" s="472"/>
    </row>
    <row r="518521" spans="12:13" x14ac:dyDescent="0.25">
      <c r="L518521" s="472"/>
      <c r="M518521" s="472"/>
    </row>
    <row r="518593" spans="12:13" x14ac:dyDescent="0.25">
      <c r="L518593" s="472"/>
      <c r="M518593" s="472"/>
    </row>
    <row r="518594" spans="12:13" x14ac:dyDescent="0.25">
      <c r="L518594" s="472"/>
      <c r="M518594" s="472"/>
    </row>
    <row r="518595" spans="12:13" x14ac:dyDescent="0.25">
      <c r="L518595" s="472"/>
      <c r="M518595" s="472"/>
    </row>
    <row r="518667" spans="12:13" x14ac:dyDescent="0.25">
      <c r="L518667" s="472"/>
      <c r="M518667" s="472"/>
    </row>
    <row r="518668" spans="12:13" x14ac:dyDescent="0.25">
      <c r="L518668" s="472"/>
      <c r="M518668" s="472"/>
    </row>
    <row r="518669" spans="12:13" x14ac:dyDescent="0.25">
      <c r="L518669" s="472"/>
      <c r="M518669" s="472"/>
    </row>
    <row r="518741" spans="12:13" x14ac:dyDescent="0.25">
      <c r="L518741" s="472"/>
      <c r="M518741" s="472"/>
    </row>
    <row r="518742" spans="12:13" x14ac:dyDescent="0.25">
      <c r="L518742" s="472"/>
      <c r="M518742" s="472"/>
    </row>
    <row r="518743" spans="12:13" x14ac:dyDescent="0.25">
      <c r="L518743" s="472"/>
      <c r="M518743" s="472"/>
    </row>
    <row r="518815" spans="12:13" x14ac:dyDescent="0.25">
      <c r="L518815" s="472"/>
      <c r="M518815" s="472"/>
    </row>
    <row r="518816" spans="12:13" x14ac:dyDescent="0.25">
      <c r="L518816" s="472"/>
      <c r="M518816" s="472"/>
    </row>
    <row r="518817" spans="12:13" x14ac:dyDescent="0.25">
      <c r="L518817" s="472"/>
      <c r="M518817" s="472"/>
    </row>
    <row r="518889" spans="12:13" x14ac:dyDescent="0.25">
      <c r="L518889" s="472"/>
      <c r="M518889" s="472"/>
    </row>
    <row r="518890" spans="12:13" x14ac:dyDescent="0.25">
      <c r="L518890" s="472"/>
      <c r="M518890" s="472"/>
    </row>
    <row r="518891" spans="12:13" x14ac:dyDescent="0.25">
      <c r="L518891" s="472"/>
      <c r="M518891" s="472"/>
    </row>
    <row r="518963" spans="12:13" x14ac:dyDescent="0.25">
      <c r="L518963" s="472"/>
      <c r="M518963" s="472"/>
    </row>
    <row r="518964" spans="12:13" x14ac:dyDescent="0.25">
      <c r="L518964" s="472"/>
      <c r="M518964" s="472"/>
    </row>
    <row r="518965" spans="12:13" x14ac:dyDescent="0.25">
      <c r="L518965" s="472"/>
      <c r="M518965" s="472"/>
    </row>
    <row r="519037" spans="12:13" x14ac:dyDescent="0.25">
      <c r="L519037" s="472"/>
      <c r="M519037" s="472"/>
    </row>
    <row r="519038" spans="12:13" x14ac:dyDescent="0.25">
      <c r="L519038" s="472"/>
      <c r="M519038" s="472"/>
    </row>
    <row r="519039" spans="12:13" x14ac:dyDescent="0.25">
      <c r="L519039" s="472"/>
      <c r="M519039" s="472"/>
    </row>
    <row r="519111" spans="12:13" x14ac:dyDescent="0.25">
      <c r="L519111" s="472"/>
      <c r="M519111" s="472"/>
    </row>
    <row r="519112" spans="12:13" x14ac:dyDescent="0.25">
      <c r="L519112" s="472"/>
      <c r="M519112" s="472"/>
    </row>
    <row r="519113" spans="12:13" x14ac:dyDescent="0.25">
      <c r="L519113" s="472"/>
      <c r="M519113" s="472"/>
    </row>
    <row r="519185" spans="12:13" x14ac:dyDescent="0.25">
      <c r="L519185" s="472"/>
      <c r="M519185" s="472"/>
    </row>
    <row r="519186" spans="12:13" x14ac:dyDescent="0.25">
      <c r="L519186" s="472"/>
      <c r="M519186" s="472"/>
    </row>
    <row r="519187" spans="12:13" x14ac:dyDescent="0.25">
      <c r="L519187" s="472"/>
      <c r="M519187" s="472"/>
    </row>
    <row r="519259" spans="12:13" x14ac:dyDescent="0.25">
      <c r="L519259" s="472"/>
      <c r="M519259" s="472"/>
    </row>
    <row r="519260" spans="12:13" x14ac:dyDescent="0.25">
      <c r="L519260" s="472"/>
      <c r="M519260" s="472"/>
    </row>
    <row r="519261" spans="12:13" x14ac:dyDescent="0.25">
      <c r="L519261" s="472"/>
      <c r="M519261" s="472"/>
    </row>
    <row r="519333" spans="12:13" x14ac:dyDescent="0.25">
      <c r="L519333" s="472"/>
      <c r="M519333" s="472"/>
    </row>
    <row r="519334" spans="12:13" x14ac:dyDescent="0.25">
      <c r="L519334" s="472"/>
      <c r="M519334" s="472"/>
    </row>
    <row r="519335" spans="12:13" x14ac:dyDescent="0.25">
      <c r="L519335" s="472"/>
      <c r="M519335" s="472"/>
    </row>
    <row r="519407" spans="12:13" x14ac:dyDescent="0.25">
      <c r="L519407" s="472"/>
      <c r="M519407" s="472"/>
    </row>
    <row r="519408" spans="12:13" x14ac:dyDescent="0.25">
      <c r="L519408" s="472"/>
      <c r="M519408" s="472"/>
    </row>
    <row r="519409" spans="12:13" x14ac:dyDescent="0.25">
      <c r="L519409" s="472"/>
      <c r="M519409" s="472"/>
    </row>
    <row r="519481" spans="12:13" x14ac:dyDescent="0.25">
      <c r="L519481" s="472"/>
      <c r="M519481" s="472"/>
    </row>
    <row r="519482" spans="12:13" x14ac:dyDescent="0.25">
      <c r="L519482" s="472"/>
      <c r="M519482" s="472"/>
    </row>
    <row r="519483" spans="12:13" x14ac:dyDescent="0.25">
      <c r="L519483" s="472"/>
      <c r="M519483" s="472"/>
    </row>
    <row r="519555" spans="12:13" x14ac:dyDescent="0.25">
      <c r="L519555" s="472"/>
      <c r="M519555" s="472"/>
    </row>
    <row r="519556" spans="12:13" x14ac:dyDescent="0.25">
      <c r="L519556" s="472"/>
      <c r="M519556" s="472"/>
    </row>
    <row r="519557" spans="12:13" x14ac:dyDescent="0.25">
      <c r="L519557" s="472"/>
      <c r="M519557" s="472"/>
    </row>
    <row r="519629" spans="12:13" x14ac:dyDescent="0.25">
      <c r="L519629" s="472"/>
      <c r="M519629" s="472"/>
    </row>
    <row r="519630" spans="12:13" x14ac:dyDescent="0.25">
      <c r="L519630" s="472"/>
      <c r="M519630" s="472"/>
    </row>
    <row r="519631" spans="12:13" x14ac:dyDescent="0.25">
      <c r="L519631" s="472"/>
      <c r="M519631" s="472"/>
    </row>
    <row r="519703" spans="12:13" x14ac:dyDescent="0.25">
      <c r="L519703" s="472"/>
      <c r="M519703" s="472"/>
    </row>
    <row r="519704" spans="12:13" x14ac:dyDescent="0.25">
      <c r="L519704" s="472"/>
      <c r="M519704" s="472"/>
    </row>
    <row r="519705" spans="12:13" x14ac:dyDescent="0.25">
      <c r="L519705" s="472"/>
      <c r="M519705" s="472"/>
    </row>
    <row r="519777" spans="12:13" x14ac:dyDescent="0.25">
      <c r="L519777" s="472"/>
      <c r="M519777" s="472"/>
    </row>
    <row r="519778" spans="12:13" x14ac:dyDescent="0.25">
      <c r="L519778" s="472"/>
      <c r="M519778" s="472"/>
    </row>
    <row r="519779" spans="12:13" x14ac:dyDescent="0.25">
      <c r="L519779" s="472"/>
      <c r="M519779" s="472"/>
    </row>
    <row r="519851" spans="12:13" x14ac:dyDescent="0.25">
      <c r="L519851" s="472"/>
      <c r="M519851" s="472"/>
    </row>
    <row r="519852" spans="12:13" x14ac:dyDescent="0.25">
      <c r="L519852" s="472"/>
      <c r="M519852" s="472"/>
    </row>
    <row r="519853" spans="12:13" x14ac:dyDescent="0.25">
      <c r="L519853" s="472"/>
      <c r="M519853" s="472"/>
    </row>
    <row r="519925" spans="12:13" x14ac:dyDescent="0.25">
      <c r="L519925" s="472"/>
      <c r="M519925" s="472"/>
    </row>
    <row r="519926" spans="12:13" x14ac:dyDescent="0.25">
      <c r="L519926" s="472"/>
      <c r="M519926" s="472"/>
    </row>
    <row r="519927" spans="12:13" x14ac:dyDescent="0.25">
      <c r="L519927" s="472"/>
      <c r="M519927" s="472"/>
    </row>
    <row r="519999" spans="12:13" x14ac:dyDescent="0.25">
      <c r="L519999" s="472"/>
      <c r="M519999" s="472"/>
    </row>
    <row r="520000" spans="12:13" x14ac:dyDescent="0.25">
      <c r="L520000" s="472"/>
      <c r="M520000" s="472"/>
    </row>
    <row r="520001" spans="12:13" x14ac:dyDescent="0.25">
      <c r="L520001" s="472"/>
      <c r="M520001" s="472"/>
    </row>
    <row r="520073" spans="12:13" x14ac:dyDescent="0.25">
      <c r="L520073" s="472"/>
      <c r="M520073" s="472"/>
    </row>
    <row r="520074" spans="12:13" x14ac:dyDescent="0.25">
      <c r="L520074" s="472"/>
      <c r="M520074" s="472"/>
    </row>
    <row r="520075" spans="12:13" x14ac:dyDescent="0.25">
      <c r="L520075" s="472"/>
      <c r="M520075" s="472"/>
    </row>
    <row r="520147" spans="12:13" x14ac:dyDescent="0.25">
      <c r="L520147" s="472"/>
      <c r="M520147" s="472"/>
    </row>
    <row r="520148" spans="12:13" x14ac:dyDescent="0.25">
      <c r="L520148" s="472"/>
      <c r="M520148" s="472"/>
    </row>
    <row r="520149" spans="12:13" x14ac:dyDescent="0.25">
      <c r="L520149" s="472"/>
      <c r="M520149" s="472"/>
    </row>
    <row r="520221" spans="12:13" x14ac:dyDescent="0.25">
      <c r="L520221" s="472"/>
      <c r="M520221" s="472"/>
    </row>
    <row r="520222" spans="12:13" x14ac:dyDescent="0.25">
      <c r="L520222" s="472"/>
      <c r="M520222" s="472"/>
    </row>
    <row r="520223" spans="12:13" x14ac:dyDescent="0.25">
      <c r="L520223" s="472"/>
      <c r="M520223" s="472"/>
    </row>
    <row r="520295" spans="12:13" x14ac:dyDescent="0.25">
      <c r="L520295" s="472"/>
      <c r="M520295" s="472"/>
    </row>
    <row r="520296" spans="12:13" x14ac:dyDescent="0.25">
      <c r="L520296" s="472"/>
      <c r="M520296" s="472"/>
    </row>
    <row r="520297" spans="12:13" x14ac:dyDescent="0.25">
      <c r="L520297" s="472"/>
      <c r="M520297" s="472"/>
    </row>
    <row r="520369" spans="12:13" x14ac:dyDescent="0.25">
      <c r="L520369" s="472"/>
      <c r="M520369" s="472"/>
    </row>
    <row r="520370" spans="12:13" x14ac:dyDescent="0.25">
      <c r="L520370" s="472"/>
      <c r="M520370" s="472"/>
    </row>
    <row r="520371" spans="12:13" x14ac:dyDescent="0.25">
      <c r="L520371" s="472"/>
      <c r="M520371" s="472"/>
    </row>
    <row r="520443" spans="12:13" x14ac:dyDescent="0.25">
      <c r="L520443" s="472"/>
      <c r="M520443" s="472"/>
    </row>
    <row r="520444" spans="12:13" x14ac:dyDescent="0.25">
      <c r="L520444" s="472"/>
      <c r="M520444" s="472"/>
    </row>
    <row r="520445" spans="12:13" x14ac:dyDescent="0.25">
      <c r="L520445" s="472"/>
      <c r="M520445" s="472"/>
    </row>
    <row r="520517" spans="12:13" x14ac:dyDescent="0.25">
      <c r="L520517" s="472"/>
      <c r="M520517" s="472"/>
    </row>
    <row r="520518" spans="12:13" x14ac:dyDescent="0.25">
      <c r="L520518" s="472"/>
      <c r="M520518" s="472"/>
    </row>
    <row r="520519" spans="12:13" x14ac:dyDescent="0.25">
      <c r="L520519" s="472"/>
      <c r="M520519" s="472"/>
    </row>
    <row r="520591" spans="12:13" x14ac:dyDescent="0.25">
      <c r="L520591" s="472"/>
      <c r="M520591" s="472"/>
    </row>
    <row r="520592" spans="12:13" x14ac:dyDescent="0.25">
      <c r="L520592" s="472"/>
      <c r="M520592" s="472"/>
    </row>
    <row r="520593" spans="12:13" x14ac:dyDescent="0.25">
      <c r="L520593" s="472"/>
      <c r="M520593" s="472"/>
    </row>
    <row r="520665" spans="12:13" x14ac:dyDescent="0.25">
      <c r="L520665" s="472"/>
      <c r="M520665" s="472"/>
    </row>
    <row r="520666" spans="12:13" x14ac:dyDescent="0.25">
      <c r="L520666" s="472"/>
      <c r="M520666" s="472"/>
    </row>
    <row r="520667" spans="12:13" x14ac:dyDescent="0.25">
      <c r="L520667" s="472"/>
      <c r="M520667" s="472"/>
    </row>
    <row r="520739" spans="12:13" x14ac:dyDescent="0.25">
      <c r="L520739" s="472"/>
      <c r="M520739" s="472"/>
    </row>
    <row r="520740" spans="12:13" x14ac:dyDescent="0.25">
      <c r="L520740" s="472"/>
      <c r="M520740" s="472"/>
    </row>
    <row r="520741" spans="12:13" x14ac:dyDescent="0.25">
      <c r="L520741" s="472"/>
      <c r="M520741" s="472"/>
    </row>
    <row r="520813" spans="12:13" x14ac:dyDescent="0.25">
      <c r="L520813" s="472"/>
      <c r="M520813" s="472"/>
    </row>
    <row r="520814" spans="12:13" x14ac:dyDescent="0.25">
      <c r="L520814" s="472"/>
      <c r="M520814" s="472"/>
    </row>
    <row r="520815" spans="12:13" x14ac:dyDescent="0.25">
      <c r="L520815" s="472"/>
      <c r="M520815" s="472"/>
    </row>
    <row r="520887" spans="12:13" x14ac:dyDescent="0.25">
      <c r="L520887" s="472"/>
      <c r="M520887" s="472"/>
    </row>
    <row r="520888" spans="12:13" x14ac:dyDescent="0.25">
      <c r="L520888" s="472"/>
      <c r="M520888" s="472"/>
    </row>
    <row r="520889" spans="12:13" x14ac:dyDescent="0.25">
      <c r="L520889" s="472"/>
      <c r="M520889" s="472"/>
    </row>
    <row r="520961" spans="12:13" x14ac:dyDescent="0.25">
      <c r="L520961" s="472"/>
      <c r="M520961" s="472"/>
    </row>
    <row r="520962" spans="12:13" x14ac:dyDescent="0.25">
      <c r="L520962" s="472"/>
      <c r="M520962" s="472"/>
    </row>
    <row r="520963" spans="12:13" x14ac:dyDescent="0.25">
      <c r="L520963" s="472"/>
      <c r="M520963" s="472"/>
    </row>
    <row r="521035" spans="12:13" x14ac:dyDescent="0.25">
      <c r="L521035" s="472"/>
      <c r="M521035" s="472"/>
    </row>
    <row r="521036" spans="12:13" x14ac:dyDescent="0.25">
      <c r="L521036" s="472"/>
      <c r="M521036" s="472"/>
    </row>
    <row r="521037" spans="12:13" x14ac:dyDescent="0.25">
      <c r="L521037" s="472"/>
      <c r="M521037" s="472"/>
    </row>
    <row r="521109" spans="12:13" x14ac:dyDescent="0.25">
      <c r="L521109" s="472"/>
      <c r="M521109" s="472"/>
    </row>
    <row r="521110" spans="12:13" x14ac:dyDescent="0.25">
      <c r="L521110" s="472"/>
      <c r="M521110" s="472"/>
    </row>
    <row r="521111" spans="12:13" x14ac:dyDescent="0.25">
      <c r="L521111" s="472"/>
      <c r="M521111" s="472"/>
    </row>
    <row r="521183" spans="12:13" x14ac:dyDescent="0.25">
      <c r="L521183" s="472"/>
      <c r="M521183" s="472"/>
    </row>
    <row r="521184" spans="12:13" x14ac:dyDescent="0.25">
      <c r="L521184" s="472"/>
      <c r="M521184" s="472"/>
    </row>
    <row r="521185" spans="12:13" x14ac:dyDescent="0.25">
      <c r="L521185" s="472"/>
      <c r="M521185" s="472"/>
    </row>
    <row r="521257" spans="12:13" x14ac:dyDescent="0.25">
      <c r="L521257" s="472"/>
      <c r="M521257" s="472"/>
    </row>
    <row r="521258" spans="12:13" x14ac:dyDescent="0.25">
      <c r="L521258" s="472"/>
      <c r="M521258" s="472"/>
    </row>
    <row r="521259" spans="12:13" x14ac:dyDescent="0.25">
      <c r="L521259" s="472"/>
      <c r="M521259" s="472"/>
    </row>
    <row r="521331" spans="12:13" x14ac:dyDescent="0.25">
      <c r="L521331" s="472"/>
      <c r="M521331" s="472"/>
    </row>
    <row r="521332" spans="12:13" x14ac:dyDescent="0.25">
      <c r="L521332" s="472"/>
      <c r="M521332" s="472"/>
    </row>
    <row r="521333" spans="12:13" x14ac:dyDescent="0.25">
      <c r="L521333" s="472"/>
      <c r="M521333" s="472"/>
    </row>
    <row r="521405" spans="12:13" x14ac:dyDescent="0.25">
      <c r="L521405" s="472"/>
      <c r="M521405" s="472"/>
    </row>
    <row r="521406" spans="12:13" x14ac:dyDescent="0.25">
      <c r="L521406" s="472"/>
      <c r="M521406" s="472"/>
    </row>
    <row r="521407" spans="12:13" x14ac:dyDescent="0.25">
      <c r="L521407" s="472"/>
      <c r="M521407" s="472"/>
    </row>
    <row r="521479" spans="12:13" x14ac:dyDescent="0.25">
      <c r="L521479" s="472"/>
      <c r="M521479" s="472"/>
    </row>
    <row r="521480" spans="12:13" x14ac:dyDescent="0.25">
      <c r="L521480" s="472"/>
      <c r="M521480" s="472"/>
    </row>
    <row r="521481" spans="12:13" x14ac:dyDescent="0.25">
      <c r="L521481" s="472"/>
      <c r="M521481" s="472"/>
    </row>
    <row r="521553" spans="12:13" x14ac:dyDescent="0.25">
      <c r="L521553" s="472"/>
      <c r="M521553" s="472"/>
    </row>
    <row r="521554" spans="12:13" x14ac:dyDescent="0.25">
      <c r="L521554" s="472"/>
      <c r="M521554" s="472"/>
    </row>
    <row r="521555" spans="12:13" x14ac:dyDescent="0.25">
      <c r="L521555" s="472"/>
      <c r="M521555" s="472"/>
    </row>
    <row r="521627" spans="12:13" x14ac:dyDescent="0.25">
      <c r="L521627" s="472"/>
      <c r="M521627" s="472"/>
    </row>
    <row r="521628" spans="12:13" x14ac:dyDescent="0.25">
      <c r="L521628" s="472"/>
      <c r="M521628" s="472"/>
    </row>
    <row r="521629" spans="12:13" x14ac:dyDescent="0.25">
      <c r="L521629" s="472"/>
      <c r="M521629" s="472"/>
    </row>
    <row r="521701" spans="12:13" x14ac:dyDescent="0.25">
      <c r="L521701" s="472"/>
      <c r="M521701" s="472"/>
    </row>
    <row r="521702" spans="12:13" x14ac:dyDescent="0.25">
      <c r="L521702" s="472"/>
      <c r="M521702" s="472"/>
    </row>
    <row r="521703" spans="12:13" x14ac:dyDescent="0.25">
      <c r="L521703" s="472"/>
      <c r="M521703" s="472"/>
    </row>
    <row r="521775" spans="12:13" x14ac:dyDescent="0.25">
      <c r="L521775" s="472"/>
      <c r="M521775" s="472"/>
    </row>
    <row r="521776" spans="12:13" x14ac:dyDescent="0.25">
      <c r="L521776" s="472"/>
      <c r="M521776" s="472"/>
    </row>
    <row r="521777" spans="12:13" x14ac:dyDescent="0.25">
      <c r="L521777" s="472"/>
      <c r="M521777" s="472"/>
    </row>
    <row r="521849" spans="12:13" x14ac:dyDescent="0.25">
      <c r="L521849" s="472"/>
      <c r="M521849" s="472"/>
    </row>
    <row r="521850" spans="12:13" x14ac:dyDescent="0.25">
      <c r="L521850" s="472"/>
      <c r="M521850" s="472"/>
    </row>
    <row r="521851" spans="12:13" x14ac:dyDescent="0.25">
      <c r="L521851" s="472"/>
      <c r="M521851" s="472"/>
    </row>
    <row r="521923" spans="12:13" x14ac:dyDescent="0.25">
      <c r="L521923" s="472"/>
      <c r="M521923" s="472"/>
    </row>
    <row r="521924" spans="12:13" x14ac:dyDescent="0.25">
      <c r="L521924" s="472"/>
      <c r="M521924" s="472"/>
    </row>
    <row r="521925" spans="12:13" x14ac:dyDescent="0.25">
      <c r="L521925" s="472"/>
      <c r="M521925" s="472"/>
    </row>
    <row r="521997" spans="12:13" x14ac:dyDescent="0.25">
      <c r="L521997" s="472"/>
      <c r="M521997" s="472"/>
    </row>
    <row r="521998" spans="12:13" x14ac:dyDescent="0.25">
      <c r="L521998" s="472"/>
      <c r="M521998" s="472"/>
    </row>
    <row r="521999" spans="12:13" x14ac:dyDescent="0.25">
      <c r="L521999" s="472"/>
      <c r="M521999" s="472"/>
    </row>
    <row r="522071" spans="12:13" x14ac:dyDescent="0.25">
      <c r="L522071" s="472"/>
      <c r="M522071" s="472"/>
    </row>
    <row r="522072" spans="12:13" x14ac:dyDescent="0.25">
      <c r="L522072" s="472"/>
      <c r="M522072" s="472"/>
    </row>
    <row r="522073" spans="12:13" x14ac:dyDescent="0.25">
      <c r="L522073" s="472"/>
      <c r="M522073" s="472"/>
    </row>
    <row r="522145" spans="12:13" x14ac:dyDescent="0.25">
      <c r="L522145" s="472"/>
      <c r="M522145" s="472"/>
    </row>
    <row r="522146" spans="12:13" x14ac:dyDescent="0.25">
      <c r="L522146" s="472"/>
      <c r="M522146" s="472"/>
    </row>
    <row r="522147" spans="12:13" x14ac:dyDescent="0.25">
      <c r="L522147" s="472"/>
      <c r="M522147" s="472"/>
    </row>
    <row r="522219" spans="12:13" x14ac:dyDescent="0.25">
      <c r="L522219" s="472"/>
      <c r="M522219" s="472"/>
    </row>
    <row r="522220" spans="12:13" x14ac:dyDescent="0.25">
      <c r="L522220" s="472"/>
      <c r="M522220" s="472"/>
    </row>
    <row r="522221" spans="12:13" x14ac:dyDescent="0.25">
      <c r="L522221" s="472"/>
      <c r="M522221" s="472"/>
    </row>
    <row r="522293" spans="12:13" x14ac:dyDescent="0.25">
      <c r="L522293" s="472"/>
      <c r="M522293" s="472"/>
    </row>
    <row r="522294" spans="12:13" x14ac:dyDescent="0.25">
      <c r="L522294" s="472"/>
      <c r="M522294" s="472"/>
    </row>
    <row r="522295" spans="12:13" x14ac:dyDescent="0.25">
      <c r="L522295" s="472"/>
      <c r="M522295" s="472"/>
    </row>
    <row r="522367" spans="12:13" x14ac:dyDescent="0.25">
      <c r="L522367" s="472"/>
      <c r="M522367" s="472"/>
    </row>
    <row r="522368" spans="12:13" x14ac:dyDescent="0.25">
      <c r="L522368" s="472"/>
      <c r="M522368" s="472"/>
    </row>
    <row r="522369" spans="12:13" x14ac:dyDescent="0.25">
      <c r="L522369" s="472"/>
      <c r="M522369" s="472"/>
    </row>
    <row r="522441" spans="12:13" x14ac:dyDescent="0.25">
      <c r="L522441" s="472"/>
      <c r="M522441" s="472"/>
    </row>
    <row r="522442" spans="12:13" x14ac:dyDescent="0.25">
      <c r="L522442" s="472"/>
      <c r="M522442" s="472"/>
    </row>
    <row r="522443" spans="12:13" x14ac:dyDescent="0.25">
      <c r="L522443" s="472"/>
      <c r="M522443" s="472"/>
    </row>
    <row r="522515" spans="12:13" x14ac:dyDescent="0.25">
      <c r="L522515" s="472"/>
      <c r="M522515" s="472"/>
    </row>
    <row r="522516" spans="12:13" x14ac:dyDescent="0.25">
      <c r="L522516" s="472"/>
      <c r="M522516" s="472"/>
    </row>
    <row r="522517" spans="12:13" x14ac:dyDescent="0.25">
      <c r="L522517" s="472"/>
      <c r="M522517" s="472"/>
    </row>
    <row r="522589" spans="12:13" x14ac:dyDescent="0.25">
      <c r="L522589" s="472"/>
      <c r="M522589" s="472"/>
    </row>
    <row r="522590" spans="12:13" x14ac:dyDescent="0.25">
      <c r="L522590" s="472"/>
      <c r="M522590" s="472"/>
    </row>
    <row r="522591" spans="12:13" x14ac:dyDescent="0.25">
      <c r="L522591" s="472"/>
      <c r="M522591" s="472"/>
    </row>
    <row r="522663" spans="12:13" x14ac:dyDescent="0.25">
      <c r="L522663" s="472"/>
      <c r="M522663" s="472"/>
    </row>
    <row r="522664" spans="12:13" x14ac:dyDescent="0.25">
      <c r="L522664" s="472"/>
      <c r="M522664" s="472"/>
    </row>
    <row r="522665" spans="12:13" x14ac:dyDescent="0.25">
      <c r="L522665" s="472"/>
      <c r="M522665" s="472"/>
    </row>
    <row r="522737" spans="12:13" x14ac:dyDescent="0.25">
      <c r="L522737" s="472"/>
      <c r="M522737" s="472"/>
    </row>
    <row r="522738" spans="12:13" x14ac:dyDescent="0.25">
      <c r="L522738" s="472"/>
      <c r="M522738" s="472"/>
    </row>
    <row r="522739" spans="12:13" x14ac:dyDescent="0.25">
      <c r="L522739" s="472"/>
      <c r="M522739" s="472"/>
    </row>
    <row r="522811" spans="12:13" x14ac:dyDescent="0.25">
      <c r="L522811" s="472"/>
      <c r="M522811" s="472"/>
    </row>
    <row r="522812" spans="12:13" x14ac:dyDescent="0.25">
      <c r="L522812" s="472"/>
      <c r="M522812" s="472"/>
    </row>
    <row r="522813" spans="12:13" x14ac:dyDescent="0.25">
      <c r="L522813" s="472"/>
      <c r="M522813" s="472"/>
    </row>
    <row r="522885" spans="12:13" x14ac:dyDescent="0.25">
      <c r="L522885" s="472"/>
      <c r="M522885" s="472"/>
    </row>
    <row r="522886" spans="12:13" x14ac:dyDescent="0.25">
      <c r="L522886" s="472"/>
      <c r="M522886" s="472"/>
    </row>
    <row r="522887" spans="12:13" x14ac:dyDescent="0.25">
      <c r="L522887" s="472"/>
      <c r="M522887" s="472"/>
    </row>
    <row r="522959" spans="12:13" x14ac:dyDescent="0.25">
      <c r="L522959" s="472"/>
      <c r="M522959" s="472"/>
    </row>
    <row r="522960" spans="12:13" x14ac:dyDescent="0.25">
      <c r="L522960" s="472"/>
      <c r="M522960" s="472"/>
    </row>
    <row r="522961" spans="12:13" x14ac:dyDescent="0.25">
      <c r="L522961" s="472"/>
      <c r="M522961" s="472"/>
    </row>
    <row r="523033" spans="12:13" x14ac:dyDescent="0.25">
      <c r="L523033" s="472"/>
      <c r="M523033" s="472"/>
    </row>
    <row r="523034" spans="12:13" x14ac:dyDescent="0.25">
      <c r="L523034" s="472"/>
      <c r="M523034" s="472"/>
    </row>
    <row r="523035" spans="12:13" x14ac:dyDescent="0.25">
      <c r="L523035" s="472"/>
      <c r="M523035" s="472"/>
    </row>
    <row r="523107" spans="12:13" x14ac:dyDescent="0.25">
      <c r="L523107" s="472"/>
      <c r="M523107" s="472"/>
    </row>
    <row r="523108" spans="12:13" x14ac:dyDescent="0.25">
      <c r="L523108" s="472"/>
      <c r="M523108" s="472"/>
    </row>
    <row r="523109" spans="12:13" x14ac:dyDescent="0.25">
      <c r="L523109" s="472"/>
      <c r="M523109" s="472"/>
    </row>
    <row r="523181" spans="12:13" x14ac:dyDescent="0.25">
      <c r="L523181" s="472"/>
      <c r="M523181" s="472"/>
    </row>
    <row r="523182" spans="12:13" x14ac:dyDescent="0.25">
      <c r="L523182" s="472"/>
      <c r="M523182" s="472"/>
    </row>
    <row r="523183" spans="12:13" x14ac:dyDescent="0.25">
      <c r="L523183" s="472"/>
      <c r="M523183" s="472"/>
    </row>
    <row r="523255" spans="12:13" x14ac:dyDescent="0.25">
      <c r="L523255" s="472"/>
      <c r="M523255" s="472"/>
    </row>
    <row r="523256" spans="12:13" x14ac:dyDescent="0.25">
      <c r="L523256" s="472"/>
      <c r="M523256" s="472"/>
    </row>
    <row r="523257" spans="12:13" x14ac:dyDescent="0.25">
      <c r="L523257" s="472"/>
      <c r="M523257" s="472"/>
    </row>
    <row r="523329" spans="12:13" x14ac:dyDescent="0.25">
      <c r="L523329" s="472"/>
      <c r="M523329" s="472"/>
    </row>
    <row r="523330" spans="12:13" x14ac:dyDescent="0.25">
      <c r="L523330" s="472"/>
      <c r="M523330" s="472"/>
    </row>
    <row r="523331" spans="12:13" x14ac:dyDescent="0.25">
      <c r="L523331" s="472"/>
      <c r="M523331" s="472"/>
    </row>
    <row r="523403" spans="12:13" x14ac:dyDescent="0.25">
      <c r="L523403" s="472"/>
      <c r="M523403" s="472"/>
    </row>
    <row r="523404" spans="12:13" x14ac:dyDescent="0.25">
      <c r="L523404" s="472"/>
      <c r="M523404" s="472"/>
    </row>
    <row r="523405" spans="12:13" x14ac:dyDescent="0.25">
      <c r="L523405" s="472"/>
      <c r="M523405" s="472"/>
    </row>
    <row r="523477" spans="12:13" x14ac:dyDescent="0.25">
      <c r="L523477" s="472"/>
      <c r="M523477" s="472"/>
    </row>
    <row r="523478" spans="12:13" x14ac:dyDescent="0.25">
      <c r="L523478" s="472"/>
      <c r="M523478" s="472"/>
    </row>
    <row r="523479" spans="12:13" x14ac:dyDescent="0.25">
      <c r="L523479" s="472"/>
      <c r="M523479" s="472"/>
    </row>
    <row r="523551" spans="12:13" x14ac:dyDescent="0.25">
      <c r="L523551" s="472"/>
      <c r="M523551" s="472"/>
    </row>
    <row r="523552" spans="12:13" x14ac:dyDescent="0.25">
      <c r="L523552" s="472"/>
      <c r="M523552" s="472"/>
    </row>
    <row r="523553" spans="12:13" x14ac:dyDescent="0.25">
      <c r="L523553" s="472"/>
      <c r="M523553" s="472"/>
    </row>
    <row r="523625" spans="12:13" x14ac:dyDescent="0.25">
      <c r="L523625" s="472"/>
      <c r="M523625" s="472"/>
    </row>
    <row r="523626" spans="12:13" x14ac:dyDescent="0.25">
      <c r="L523626" s="472"/>
      <c r="M523626" s="472"/>
    </row>
    <row r="523627" spans="12:13" x14ac:dyDescent="0.25">
      <c r="L523627" s="472"/>
      <c r="M523627" s="472"/>
    </row>
    <row r="523699" spans="12:13" x14ac:dyDescent="0.25">
      <c r="L523699" s="472"/>
      <c r="M523699" s="472"/>
    </row>
    <row r="523700" spans="12:13" x14ac:dyDescent="0.25">
      <c r="L523700" s="472"/>
      <c r="M523700" s="472"/>
    </row>
    <row r="523701" spans="12:13" x14ac:dyDescent="0.25">
      <c r="L523701" s="472"/>
      <c r="M523701" s="472"/>
    </row>
    <row r="523773" spans="12:13" x14ac:dyDescent="0.25">
      <c r="L523773" s="472"/>
      <c r="M523773" s="472"/>
    </row>
    <row r="523774" spans="12:13" x14ac:dyDescent="0.25">
      <c r="L523774" s="472"/>
      <c r="M523774" s="472"/>
    </row>
    <row r="523775" spans="12:13" x14ac:dyDescent="0.25">
      <c r="L523775" s="472"/>
      <c r="M523775" s="472"/>
    </row>
    <row r="523847" spans="12:13" x14ac:dyDescent="0.25">
      <c r="L523847" s="472"/>
      <c r="M523847" s="472"/>
    </row>
    <row r="523848" spans="12:13" x14ac:dyDescent="0.25">
      <c r="L523848" s="472"/>
      <c r="M523848" s="472"/>
    </row>
    <row r="523849" spans="12:13" x14ac:dyDescent="0.25">
      <c r="L523849" s="472"/>
      <c r="M523849" s="472"/>
    </row>
    <row r="523921" spans="12:13" x14ac:dyDescent="0.25">
      <c r="L523921" s="472"/>
      <c r="M523921" s="472"/>
    </row>
    <row r="523922" spans="12:13" x14ac:dyDescent="0.25">
      <c r="L523922" s="472"/>
      <c r="M523922" s="472"/>
    </row>
    <row r="523923" spans="12:13" x14ac:dyDescent="0.25">
      <c r="L523923" s="472"/>
      <c r="M523923" s="472"/>
    </row>
    <row r="523995" spans="12:13" x14ac:dyDescent="0.25">
      <c r="L523995" s="472"/>
      <c r="M523995" s="472"/>
    </row>
    <row r="523996" spans="12:13" x14ac:dyDescent="0.25">
      <c r="L523996" s="472"/>
      <c r="M523996" s="472"/>
    </row>
    <row r="523997" spans="12:13" x14ac:dyDescent="0.25">
      <c r="L523997" s="472"/>
      <c r="M523997" s="472"/>
    </row>
    <row r="524069" spans="12:13" x14ac:dyDescent="0.25">
      <c r="L524069" s="472"/>
      <c r="M524069" s="472"/>
    </row>
    <row r="524070" spans="12:13" x14ac:dyDescent="0.25">
      <c r="L524070" s="472"/>
      <c r="M524070" s="472"/>
    </row>
    <row r="524071" spans="12:13" x14ac:dyDescent="0.25">
      <c r="L524071" s="472"/>
      <c r="M524071" s="472"/>
    </row>
    <row r="524143" spans="12:13" x14ac:dyDescent="0.25">
      <c r="L524143" s="472"/>
      <c r="M524143" s="472"/>
    </row>
    <row r="524144" spans="12:13" x14ac:dyDescent="0.25">
      <c r="L524144" s="472"/>
      <c r="M524144" s="472"/>
    </row>
    <row r="524145" spans="12:13" x14ac:dyDescent="0.25">
      <c r="L524145" s="472"/>
      <c r="M524145" s="472"/>
    </row>
    <row r="524217" spans="12:13" x14ac:dyDescent="0.25">
      <c r="L524217" s="472"/>
      <c r="M524217" s="472"/>
    </row>
    <row r="524218" spans="12:13" x14ac:dyDescent="0.25">
      <c r="L524218" s="472"/>
      <c r="M524218" s="472"/>
    </row>
    <row r="524219" spans="12:13" x14ac:dyDescent="0.25">
      <c r="L524219" s="472"/>
      <c r="M524219" s="472"/>
    </row>
    <row r="524291" spans="12:13" x14ac:dyDescent="0.25">
      <c r="L524291" s="472"/>
      <c r="M524291" s="472"/>
    </row>
    <row r="524292" spans="12:13" x14ac:dyDescent="0.25">
      <c r="L524292" s="472"/>
      <c r="M524292" s="472"/>
    </row>
    <row r="524293" spans="12:13" x14ac:dyDescent="0.25">
      <c r="L524293" s="472"/>
      <c r="M524293" s="472"/>
    </row>
    <row r="524365" spans="12:13" x14ac:dyDescent="0.25">
      <c r="L524365" s="472"/>
      <c r="M524365" s="472"/>
    </row>
    <row r="524366" spans="12:13" x14ac:dyDescent="0.25">
      <c r="L524366" s="472"/>
      <c r="M524366" s="472"/>
    </row>
    <row r="524367" spans="12:13" x14ac:dyDescent="0.25">
      <c r="L524367" s="472"/>
      <c r="M524367" s="472"/>
    </row>
    <row r="524439" spans="12:13" x14ac:dyDescent="0.25">
      <c r="L524439" s="472"/>
      <c r="M524439" s="472"/>
    </row>
    <row r="524440" spans="12:13" x14ac:dyDescent="0.25">
      <c r="L524440" s="472"/>
      <c r="M524440" s="472"/>
    </row>
    <row r="524441" spans="12:13" x14ac:dyDescent="0.25">
      <c r="L524441" s="472"/>
      <c r="M524441" s="472"/>
    </row>
    <row r="524513" spans="12:13" x14ac:dyDescent="0.25">
      <c r="L524513" s="472"/>
      <c r="M524513" s="472"/>
    </row>
    <row r="524514" spans="12:13" x14ac:dyDescent="0.25">
      <c r="L524514" s="472"/>
      <c r="M524514" s="472"/>
    </row>
    <row r="524515" spans="12:13" x14ac:dyDescent="0.25">
      <c r="L524515" s="472"/>
      <c r="M524515" s="472"/>
    </row>
    <row r="524587" spans="12:13" x14ac:dyDescent="0.25">
      <c r="L524587" s="472"/>
      <c r="M524587" s="472"/>
    </row>
    <row r="524588" spans="12:13" x14ac:dyDescent="0.25">
      <c r="L524588" s="472"/>
      <c r="M524588" s="472"/>
    </row>
    <row r="524589" spans="12:13" x14ac:dyDescent="0.25">
      <c r="L524589" s="472"/>
      <c r="M524589" s="472"/>
    </row>
    <row r="524661" spans="12:13" x14ac:dyDescent="0.25">
      <c r="L524661" s="472"/>
      <c r="M524661" s="472"/>
    </row>
    <row r="524662" spans="12:13" x14ac:dyDescent="0.25">
      <c r="L524662" s="472"/>
      <c r="M524662" s="472"/>
    </row>
    <row r="524663" spans="12:13" x14ac:dyDescent="0.25">
      <c r="L524663" s="472"/>
      <c r="M524663" s="472"/>
    </row>
    <row r="524735" spans="12:13" x14ac:dyDescent="0.25">
      <c r="L524735" s="472"/>
      <c r="M524735" s="472"/>
    </row>
    <row r="524736" spans="12:13" x14ac:dyDescent="0.25">
      <c r="L524736" s="472"/>
      <c r="M524736" s="472"/>
    </row>
    <row r="524737" spans="12:13" x14ac:dyDescent="0.25">
      <c r="L524737" s="472"/>
      <c r="M524737" s="472"/>
    </row>
    <row r="524809" spans="12:13" x14ac:dyDescent="0.25">
      <c r="L524809" s="472"/>
      <c r="M524809" s="472"/>
    </row>
    <row r="524810" spans="12:13" x14ac:dyDescent="0.25">
      <c r="L524810" s="472"/>
      <c r="M524810" s="472"/>
    </row>
    <row r="524811" spans="12:13" x14ac:dyDescent="0.25">
      <c r="L524811" s="472"/>
      <c r="M524811" s="472"/>
    </row>
    <row r="524883" spans="12:13" x14ac:dyDescent="0.25">
      <c r="L524883" s="472"/>
      <c r="M524883" s="472"/>
    </row>
    <row r="524884" spans="12:13" x14ac:dyDescent="0.25">
      <c r="L524884" s="472"/>
      <c r="M524884" s="472"/>
    </row>
    <row r="524885" spans="12:13" x14ac:dyDescent="0.25">
      <c r="L524885" s="472"/>
      <c r="M524885" s="472"/>
    </row>
    <row r="524957" spans="12:13" x14ac:dyDescent="0.25">
      <c r="L524957" s="472"/>
      <c r="M524957" s="472"/>
    </row>
    <row r="524958" spans="12:13" x14ac:dyDescent="0.25">
      <c r="L524958" s="472"/>
      <c r="M524958" s="472"/>
    </row>
    <row r="524959" spans="12:13" x14ac:dyDescent="0.25">
      <c r="L524959" s="472"/>
      <c r="M524959" s="472"/>
    </row>
    <row r="525031" spans="12:13" x14ac:dyDescent="0.25">
      <c r="L525031" s="472"/>
      <c r="M525031" s="472"/>
    </row>
    <row r="525032" spans="12:13" x14ac:dyDescent="0.25">
      <c r="L525032" s="472"/>
      <c r="M525032" s="472"/>
    </row>
    <row r="525033" spans="12:13" x14ac:dyDescent="0.25">
      <c r="L525033" s="472"/>
      <c r="M525033" s="472"/>
    </row>
    <row r="525105" spans="12:13" x14ac:dyDescent="0.25">
      <c r="L525105" s="472"/>
      <c r="M525105" s="472"/>
    </row>
    <row r="525106" spans="12:13" x14ac:dyDescent="0.25">
      <c r="L525106" s="472"/>
      <c r="M525106" s="472"/>
    </row>
    <row r="525107" spans="12:13" x14ac:dyDescent="0.25">
      <c r="L525107" s="472"/>
      <c r="M525107" s="472"/>
    </row>
    <row r="525179" spans="12:13" x14ac:dyDescent="0.25">
      <c r="L525179" s="472"/>
      <c r="M525179" s="472"/>
    </row>
    <row r="525180" spans="12:13" x14ac:dyDescent="0.25">
      <c r="L525180" s="472"/>
      <c r="M525180" s="472"/>
    </row>
    <row r="525181" spans="12:13" x14ac:dyDescent="0.25">
      <c r="L525181" s="472"/>
      <c r="M525181" s="472"/>
    </row>
    <row r="525253" spans="12:13" x14ac:dyDescent="0.25">
      <c r="L525253" s="472"/>
      <c r="M525253" s="472"/>
    </row>
    <row r="525254" spans="12:13" x14ac:dyDescent="0.25">
      <c r="L525254" s="472"/>
      <c r="M525254" s="472"/>
    </row>
    <row r="525255" spans="12:13" x14ac:dyDescent="0.25">
      <c r="L525255" s="472"/>
      <c r="M525255" s="472"/>
    </row>
    <row r="525327" spans="12:13" x14ac:dyDescent="0.25">
      <c r="L525327" s="472"/>
      <c r="M525327" s="472"/>
    </row>
    <row r="525328" spans="12:13" x14ac:dyDescent="0.25">
      <c r="L525328" s="472"/>
      <c r="M525328" s="472"/>
    </row>
    <row r="525329" spans="12:13" x14ac:dyDescent="0.25">
      <c r="L525329" s="472"/>
      <c r="M525329" s="472"/>
    </row>
    <row r="525401" spans="12:13" x14ac:dyDescent="0.25">
      <c r="L525401" s="472"/>
      <c r="M525401" s="472"/>
    </row>
    <row r="525402" spans="12:13" x14ac:dyDescent="0.25">
      <c r="L525402" s="472"/>
      <c r="M525402" s="472"/>
    </row>
    <row r="525403" spans="12:13" x14ac:dyDescent="0.25">
      <c r="L525403" s="472"/>
      <c r="M525403" s="472"/>
    </row>
    <row r="525475" spans="12:13" x14ac:dyDescent="0.25">
      <c r="L525475" s="472"/>
      <c r="M525475" s="472"/>
    </row>
    <row r="525476" spans="12:13" x14ac:dyDescent="0.25">
      <c r="L525476" s="472"/>
      <c r="M525476" s="472"/>
    </row>
    <row r="525477" spans="12:13" x14ac:dyDescent="0.25">
      <c r="L525477" s="472"/>
      <c r="M525477" s="472"/>
    </row>
    <row r="525549" spans="12:13" x14ac:dyDescent="0.25">
      <c r="L525549" s="472"/>
      <c r="M525549" s="472"/>
    </row>
    <row r="525550" spans="12:13" x14ac:dyDescent="0.25">
      <c r="L525550" s="472"/>
      <c r="M525550" s="472"/>
    </row>
    <row r="525551" spans="12:13" x14ac:dyDescent="0.25">
      <c r="L525551" s="472"/>
      <c r="M525551" s="472"/>
    </row>
    <row r="525623" spans="12:13" x14ac:dyDescent="0.25">
      <c r="L525623" s="472"/>
      <c r="M525623" s="472"/>
    </row>
    <row r="525624" spans="12:13" x14ac:dyDescent="0.25">
      <c r="L525624" s="472"/>
      <c r="M525624" s="472"/>
    </row>
    <row r="525625" spans="12:13" x14ac:dyDescent="0.25">
      <c r="L525625" s="472"/>
      <c r="M525625" s="472"/>
    </row>
    <row r="525697" spans="12:13" x14ac:dyDescent="0.25">
      <c r="L525697" s="472"/>
      <c r="M525697" s="472"/>
    </row>
    <row r="525698" spans="12:13" x14ac:dyDescent="0.25">
      <c r="L525698" s="472"/>
      <c r="M525698" s="472"/>
    </row>
    <row r="525699" spans="12:13" x14ac:dyDescent="0.25">
      <c r="L525699" s="472"/>
      <c r="M525699" s="472"/>
    </row>
    <row r="525771" spans="12:13" x14ac:dyDescent="0.25">
      <c r="L525771" s="472"/>
      <c r="M525771" s="472"/>
    </row>
    <row r="525772" spans="12:13" x14ac:dyDescent="0.25">
      <c r="L525772" s="472"/>
      <c r="M525772" s="472"/>
    </row>
    <row r="525773" spans="12:13" x14ac:dyDescent="0.25">
      <c r="L525773" s="472"/>
      <c r="M525773" s="472"/>
    </row>
    <row r="525845" spans="12:13" x14ac:dyDescent="0.25">
      <c r="L525845" s="472"/>
      <c r="M525845" s="472"/>
    </row>
    <row r="525846" spans="12:13" x14ac:dyDescent="0.25">
      <c r="L525846" s="472"/>
      <c r="M525846" s="472"/>
    </row>
    <row r="525847" spans="12:13" x14ac:dyDescent="0.25">
      <c r="L525847" s="472"/>
      <c r="M525847" s="472"/>
    </row>
    <row r="525919" spans="12:13" x14ac:dyDescent="0.25">
      <c r="L525919" s="472"/>
      <c r="M525919" s="472"/>
    </row>
    <row r="525920" spans="12:13" x14ac:dyDescent="0.25">
      <c r="L525920" s="472"/>
      <c r="M525920" s="472"/>
    </row>
    <row r="525921" spans="12:13" x14ac:dyDescent="0.25">
      <c r="L525921" s="472"/>
      <c r="M525921" s="472"/>
    </row>
    <row r="525993" spans="12:13" x14ac:dyDescent="0.25">
      <c r="L525993" s="472"/>
      <c r="M525993" s="472"/>
    </row>
    <row r="525994" spans="12:13" x14ac:dyDescent="0.25">
      <c r="L525994" s="472"/>
      <c r="M525994" s="472"/>
    </row>
    <row r="525995" spans="12:13" x14ac:dyDescent="0.25">
      <c r="L525995" s="472"/>
      <c r="M525995" s="472"/>
    </row>
    <row r="526067" spans="12:13" x14ac:dyDescent="0.25">
      <c r="L526067" s="472"/>
      <c r="M526067" s="472"/>
    </row>
    <row r="526068" spans="12:13" x14ac:dyDescent="0.25">
      <c r="L526068" s="472"/>
      <c r="M526068" s="472"/>
    </row>
    <row r="526069" spans="12:13" x14ac:dyDescent="0.25">
      <c r="L526069" s="472"/>
      <c r="M526069" s="472"/>
    </row>
    <row r="526141" spans="12:13" x14ac:dyDescent="0.25">
      <c r="L526141" s="472"/>
      <c r="M526141" s="472"/>
    </row>
    <row r="526142" spans="12:13" x14ac:dyDescent="0.25">
      <c r="L526142" s="472"/>
      <c r="M526142" s="472"/>
    </row>
    <row r="526143" spans="12:13" x14ac:dyDescent="0.25">
      <c r="L526143" s="472"/>
      <c r="M526143" s="472"/>
    </row>
    <row r="526215" spans="12:13" x14ac:dyDescent="0.25">
      <c r="L526215" s="472"/>
      <c r="M526215" s="472"/>
    </row>
    <row r="526216" spans="12:13" x14ac:dyDescent="0.25">
      <c r="L526216" s="472"/>
      <c r="M526216" s="472"/>
    </row>
    <row r="526217" spans="12:13" x14ac:dyDescent="0.25">
      <c r="L526217" s="472"/>
      <c r="M526217" s="472"/>
    </row>
    <row r="526289" spans="12:13" x14ac:dyDescent="0.25">
      <c r="L526289" s="472"/>
      <c r="M526289" s="472"/>
    </row>
    <row r="526290" spans="12:13" x14ac:dyDescent="0.25">
      <c r="L526290" s="472"/>
      <c r="M526290" s="472"/>
    </row>
    <row r="526291" spans="12:13" x14ac:dyDescent="0.25">
      <c r="L526291" s="472"/>
      <c r="M526291" s="472"/>
    </row>
    <row r="526363" spans="12:13" x14ac:dyDescent="0.25">
      <c r="L526363" s="472"/>
      <c r="M526363" s="472"/>
    </row>
    <row r="526364" spans="12:13" x14ac:dyDescent="0.25">
      <c r="L526364" s="472"/>
      <c r="M526364" s="472"/>
    </row>
    <row r="526365" spans="12:13" x14ac:dyDescent="0.25">
      <c r="L526365" s="472"/>
      <c r="M526365" s="472"/>
    </row>
    <row r="526437" spans="12:13" x14ac:dyDescent="0.25">
      <c r="L526437" s="472"/>
      <c r="M526437" s="472"/>
    </row>
    <row r="526438" spans="12:13" x14ac:dyDescent="0.25">
      <c r="L526438" s="472"/>
      <c r="M526438" s="472"/>
    </row>
    <row r="526439" spans="12:13" x14ac:dyDescent="0.25">
      <c r="L526439" s="472"/>
      <c r="M526439" s="472"/>
    </row>
    <row r="526511" spans="12:13" x14ac:dyDescent="0.25">
      <c r="L526511" s="472"/>
      <c r="M526511" s="472"/>
    </row>
    <row r="526512" spans="12:13" x14ac:dyDescent="0.25">
      <c r="L526512" s="472"/>
      <c r="M526512" s="472"/>
    </row>
    <row r="526513" spans="12:13" x14ac:dyDescent="0.25">
      <c r="L526513" s="472"/>
      <c r="M526513" s="472"/>
    </row>
    <row r="526585" spans="12:13" x14ac:dyDescent="0.25">
      <c r="L526585" s="472"/>
      <c r="M526585" s="472"/>
    </row>
    <row r="526586" spans="12:13" x14ac:dyDescent="0.25">
      <c r="L526586" s="472"/>
      <c r="M526586" s="472"/>
    </row>
    <row r="526587" spans="12:13" x14ac:dyDescent="0.25">
      <c r="L526587" s="472"/>
      <c r="M526587" s="472"/>
    </row>
    <row r="526659" spans="12:13" x14ac:dyDescent="0.25">
      <c r="L526659" s="472"/>
      <c r="M526659" s="472"/>
    </row>
    <row r="526660" spans="12:13" x14ac:dyDescent="0.25">
      <c r="L526660" s="472"/>
      <c r="M526660" s="472"/>
    </row>
    <row r="526661" spans="12:13" x14ac:dyDescent="0.25">
      <c r="L526661" s="472"/>
      <c r="M526661" s="472"/>
    </row>
    <row r="526733" spans="12:13" x14ac:dyDescent="0.25">
      <c r="L526733" s="472"/>
      <c r="M526733" s="472"/>
    </row>
    <row r="526734" spans="12:13" x14ac:dyDescent="0.25">
      <c r="L526734" s="472"/>
      <c r="M526734" s="472"/>
    </row>
    <row r="526735" spans="12:13" x14ac:dyDescent="0.25">
      <c r="L526735" s="472"/>
      <c r="M526735" s="472"/>
    </row>
    <row r="526807" spans="12:13" x14ac:dyDescent="0.25">
      <c r="L526807" s="472"/>
      <c r="M526807" s="472"/>
    </row>
    <row r="526808" spans="12:13" x14ac:dyDescent="0.25">
      <c r="L526808" s="472"/>
      <c r="M526808" s="472"/>
    </row>
    <row r="526809" spans="12:13" x14ac:dyDescent="0.25">
      <c r="L526809" s="472"/>
      <c r="M526809" s="472"/>
    </row>
    <row r="526881" spans="12:13" x14ac:dyDescent="0.25">
      <c r="L526881" s="472"/>
      <c r="M526881" s="472"/>
    </row>
    <row r="526882" spans="12:13" x14ac:dyDescent="0.25">
      <c r="L526882" s="472"/>
      <c r="M526882" s="472"/>
    </row>
    <row r="526883" spans="12:13" x14ac:dyDescent="0.25">
      <c r="L526883" s="472"/>
      <c r="M526883" s="472"/>
    </row>
    <row r="526955" spans="12:13" x14ac:dyDescent="0.25">
      <c r="L526955" s="472"/>
      <c r="M526955" s="472"/>
    </row>
    <row r="526956" spans="12:13" x14ac:dyDescent="0.25">
      <c r="L526956" s="472"/>
      <c r="M526956" s="472"/>
    </row>
    <row r="526957" spans="12:13" x14ac:dyDescent="0.25">
      <c r="L526957" s="472"/>
      <c r="M526957" s="472"/>
    </row>
    <row r="527029" spans="12:13" x14ac:dyDescent="0.25">
      <c r="L527029" s="472"/>
      <c r="M527029" s="472"/>
    </row>
    <row r="527030" spans="12:13" x14ac:dyDescent="0.25">
      <c r="L527030" s="472"/>
      <c r="M527030" s="472"/>
    </row>
    <row r="527031" spans="12:13" x14ac:dyDescent="0.25">
      <c r="L527031" s="472"/>
      <c r="M527031" s="472"/>
    </row>
    <row r="527103" spans="12:13" x14ac:dyDescent="0.25">
      <c r="L527103" s="472"/>
      <c r="M527103" s="472"/>
    </row>
    <row r="527104" spans="12:13" x14ac:dyDescent="0.25">
      <c r="L527104" s="472"/>
      <c r="M527104" s="472"/>
    </row>
    <row r="527105" spans="12:13" x14ac:dyDescent="0.25">
      <c r="L527105" s="472"/>
      <c r="M527105" s="472"/>
    </row>
    <row r="527177" spans="12:13" x14ac:dyDescent="0.25">
      <c r="L527177" s="472"/>
      <c r="M527177" s="472"/>
    </row>
    <row r="527178" spans="12:13" x14ac:dyDescent="0.25">
      <c r="L527178" s="472"/>
      <c r="M527178" s="472"/>
    </row>
    <row r="527179" spans="12:13" x14ac:dyDescent="0.25">
      <c r="L527179" s="472"/>
      <c r="M527179" s="472"/>
    </row>
    <row r="527251" spans="12:13" x14ac:dyDescent="0.25">
      <c r="L527251" s="472"/>
      <c r="M527251" s="472"/>
    </row>
    <row r="527252" spans="12:13" x14ac:dyDescent="0.25">
      <c r="L527252" s="472"/>
      <c r="M527252" s="472"/>
    </row>
    <row r="527253" spans="12:13" x14ac:dyDescent="0.25">
      <c r="L527253" s="472"/>
      <c r="M527253" s="472"/>
    </row>
    <row r="527325" spans="12:13" x14ac:dyDescent="0.25">
      <c r="L527325" s="472"/>
      <c r="M527325" s="472"/>
    </row>
    <row r="527326" spans="12:13" x14ac:dyDescent="0.25">
      <c r="L527326" s="472"/>
      <c r="M527326" s="472"/>
    </row>
    <row r="527327" spans="12:13" x14ac:dyDescent="0.25">
      <c r="L527327" s="472"/>
      <c r="M527327" s="472"/>
    </row>
    <row r="527399" spans="12:13" x14ac:dyDescent="0.25">
      <c r="L527399" s="472"/>
      <c r="M527399" s="472"/>
    </row>
    <row r="527400" spans="12:13" x14ac:dyDescent="0.25">
      <c r="L527400" s="472"/>
      <c r="M527400" s="472"/>
    </row>
    <row r="527401" spans="12:13" x14ac:dyDescent="0.25">
      <c r="L527401" s="472"/>
      <c r="M527401" s="472"/>
    </row>
    <row r="527473" spans="12:13" x14ac:dyDescent="0.25">
      <c r="L527473" s="472"/>
      <c r="M527473" s="472"/>
    </row>
    <row r="527474" spans="12:13" x14ac:dyDescent="0.25">
      <c r="L527474" s="472"/>
      <c r="M527474" s="472"/>
    </row>
    <row r="527475" spans="12:13" x14ac:dyDescent="0.25">
      <c r="L527475" s="472"/>
      <c r="M527475" s="472"/>
    </row>
    <row r="527547" spans="12:13" x14ac:dyDescent="0.25">
      <c r="L527547" s="472"/>
      <c r="M527547" s="472"/>
    </row>
    <row r="527548" spans="12:13" x14ac:dyDescent="0.25">
      <c r="L527548" s="472"/>
      <c r="M527548" s="472"/>
    </row>
    <row r="527549" spans="12:13" x14ac:dyDescent="0.25">
      <c r="L527549" s="472"/>
      <c r="M527549" s="472"/>
    </row>
    <row r="527621" spans="12:13" x14ac:dyDescent="0.25">
      <c r="L527621" s="472"/>
      <c r="M527621" s="472"/>
    </row>
    <row r="527622" spans="12:13" x14ac:dyDescent="0.25">
      <c r="L527622" s="472"/>
      <c r="M527622" s="472"/>
    </row>
    <row r="527623" spans="12:13" x14ac:dyDescent="0.25">
      <c r="L527623" s="472"/>
      <c r="M527623" s="472"/>
    </row>
    <row r="527695" spans="12:13" x14ac:dyDescent="0.25">
      <c r="L527695" s="472"/>
      <c r="M527695" s="472"/>
    </row>
    <row r="527696" spans="12:13" x14ac:dyDescent="0.25">
      <c r="L527696" s="472"/>
      <c r="M527696" s="472"/>
    </row>
    <row r="527697" spans="12:13" x14ac:dyDescent="0.25">
      <c r="L527697" s="472"/>
      <c r="M527697" s="472"/>
    </row>
    <row r="527769" spans="12:13" x14ac:dyDescent="0.25">
      <c r="L527769" s="472"/>
      <c r="M527769" s="472"/>
    </row>
    <row r="527770" spans="12:13" x14ac:dyDescent="0.25">
      <c r="L527770" s="472"/>
      <c r="M527770" s="472"/>
    </row>
    <row r="527771" spans="12:13" x14ac:dyDescent="0.25">
      <c r="L527771" s="472"/>
      <c r="M527771" s="472"/>
    </row>
    <row r="527843" spans="12:13" x14ac:dyDescent="0.25">
      <c r="L527843" s="472"/>
      <c r="M527843" s="472"/>
    </row>
    <row r="527844" spans="12:13" x14ac:dyDescent="0.25">
      <c r="L527844" s="472"/>
      <c r="M527844" s="472"/>
    </row>
    <row r="527845" spans="12:13" x14ac:dyDescent="0.25">
      <c r="L527845" s="472"/>
      <c r="M527845" s="472"/>
    </row>
    <row r="527917" spans="12:13" x14ac:dyDescent="0.25">
      <c r="L527917" s="472"/>
      <c r="M527917" s="472"/>
    </row>
    <row r="527918" spans="12:13" x14ac:dyDescent="0.25">
      <c r="L527918" s="472"/>
      <c r="M527918" s="472"/>
    </row>
    <row r="527919" spans="12:13" x14ac:dyDescent="0.25">
      <c r="L527919" s="472"/>
      <c r="M527919" s="472"/>
    </row>
    <row r="527991" spans="12:13" x14ac:dyDescent="0.25">
      <c r="L527991" s="472"/>
      <c r="M527991" s="472"/>
    </row>
    <row r="527992" spans="12:13" x14ac:dyDescent="0.25">
      <c r="L527992" s="472"/>
      <c r="M527992" s="472"/>
    </row>
    <row r="527993" spans="12:13" x14ac:dyDescent="0.25">
      <c r="L527993" s="472"/>
      <c r="M527993" s="472"/>
    </row>
    <row r="528065" spans="12:13" x14ac:dyDescent="0.25">
      <c r="L528065" s="472"/>
      <c r="M528065" s="472"/>
    </row>
    <row r="528066" spans="12:13" x14ac:dyDescent="0.25">
      <c r="L528066" s="472"/>
      <c r="M528066" s="472"/>
    </row>
    <row r="528067" spans="12:13" x14ac:dyDescent="0.25">
      <c r="L528067" s="472"/>
      <c r="M528067" s="472"/>
    </row>
    <row r="528139" spans="12:13" x14ac:dyDescent="0.25">
      <c r="L528139" s="472"/>
      <c r="M528139" s="472"/>
    </row>
    <row r="528140" spans="12:13" x14ac:dyDescent="0.25">
      <c r="L528140" s="472"/>
      <c r="M528140" s="472"/>
    </row>
    <row r="528141" spans="12:13" x14ac:dyDescent="0.25">
      <c r="L528141" s="472"/>
      <c r="M528141" s="472"/>
    </row>
    <row r="528213" spans="12:13" x14ac:dyDescent="0.25">
      <c r="L528213" s="472"/>
      <c r="M528213" s="472"/>
    </row>
    <row r="528214" spans="12:13" x14ac:dyDescent="0.25">
      <c r="L528214" s="472"/>
      <c r="M528214" s="472"/>
    </row>
    <row r="528215" spans="12:13" x14ac:dyDescent="0.25">
      <c r="L528215" s="472"/>
      <c r="M528215" s="472"/>
    </row>
    <row r="528287" spans="12:13" x14ac:dyDescent="0.25">
      <c r="L528287" s="472"/>
      <c r="M528287" s="472"/>
    </row>
    <row r="528288" spans="12:13" x14ac:dyDescent="0.25">
      <c r="L528288" s="472"/>
      <c r="M528288" s="472"/>
    </row>
    <row r="528289" spans="12:13" x14ac:dyDescent="0.25">
      <c r="L528289" s="472"/>
      <c r="M528289" s="472"/>
    </row>
    <row r="528361" spans="12:13" x14ac:dyDescent="0.25">
      <c r="L528361" s="472"/>
      <c r="M528361" s="472"/>
    </row>
    <row r="528362" spans="12:13" x14ac:dyDescent="0.25">
      <c r="L528362" s="472"/>
      <c r="M528362" s="472"/>
    </row>
    <row r="528363" spans="12:13" x14ac:dyDescent="0.25">
      <c r="L528363" s="472"/>
      <c r="M528363" s="472"/>
    </row>
    <row r="528435" spans="12:13" x14ac:dyDescent="0.25">
      <c r="L528435" s="472"/>
      <c r="M528435" s="472"/>
    </row>
    <row r="528436" spans="12:13" x14ac:dyDescent="0.25">
      <c r="L528436" s="472"/>
      <c r="M528436" s="472"/>
    </row>
    <row r="528437" spans="12:13" x14ac:dyDescent="0.25">
      <c r="L528437" s="472"/>
      <c r="M528437" s="472"/>
    </row>
    <row r="528509" spans="12:13" x14ac:dyDescent="0.25">
      <c r="L528509" s="472"/>
      <c r="M528509" s="472"/>
    </row>
    <row r="528510" spans="12:13" x14ac:dyDescent="0.25">
      <c r="L528510" s="472"/>
      <c r="M528510" s="472"/>
    </row>
    <row r="528511" spans="12:13" x14ac:dyDescent="0.25">
      <c r="L528511" s="472"/>
      <c r="M528511" s="472"/>
    </row>
    <row r="528583" spans="12:13" x14ac:dyDescent="0.25">
      <c r="L528583" s="472"/>
      <c r="M528583" s="472"/>
    </row>
    <row r="528584" spans="12:13" x14ac:dyDescent="0.25">
      <c r="L528584" s="472"/>
      <c r="M528584" s="472"/>
    </row>
    <row r="528585" spans="12:13" x14ac:dyDescent="0.25">
      <c r="L528585" s="472"/>
      <c r="M528585" s="472"/>
    </row>
    <row r="528657" spans="12:13" x14ac:dyDescent="0.25">
      <c r="L528657" s="472"/>
      <c r="M528657" s="472"/>
    </row>
    <row r="528658" spans="12:13" x14ac:dyDescent="0.25">
      <c r="L528658" s="472"/>
      <c r="M528658" s="472"/>
    </row>
    <row r="528659" spans="12:13" x14ac:dyDescent="0.25">
      <c r="L528659" s="472"/>
      <c r="M528659" s="472"/>
    </row>
    <row r="528731" spans="12:13" x14ac:dyDescent="0.25">
      <c r="L528731" s="472"/>
      <c r="M528731" s="472"/>
    </row>
    <row r="528732" spans="12:13" x14ac:dyDescent="0.25">
      <c r="L528732" s="472"/>
      <c r="M528732" s="472"/>
    </row>
    <row r="528733" spans="12:13" x14ac:dyDescent="0.25">
      <c r="L528733" s="472"/>
      <c r="M528733" s="472"/>
    </row>
    <row r="528805" spans="12:13" x14ac:dyDescent="0.25">
      <c r="L528805" s="472"/>
      <c r="M528805" s="472"/>
    </row>
    <row r="528806" spans="12:13" x14ac:dyDescent="0.25">
      <c r="L528806" s="472"/>
      <c r="M528806" s="472"/>
    </row>
    <row r="528807" spans="12:13" x14ac:dyDescent="0.25">
      <c r="L528807" s="472"/>
      <c r="M528807" s="472"/>
    </row>
    <row r="528879" spans="12:13" x14ac:dyDescent="0.25">
      <c r="L528879" s="472"/>
      <c r="M528879" s="472"/>
    </row>
    <row r="528880" spans="12:13" x14ac:dyDescent="0.25">
      <c r="L528880" s="472"/>
      <c r="M528880" s="472"/>
    </row>
    <row r="528881" spans="12:13" x14ac:dyDescent="0.25">
      <c r="L528881" s="472"/>
      <c r="M528881" s="472"/>
    </row>
    <row r="528953" spans="12:13" x14ac:dyDescent="0.25">
      <c r="L528953" s="472"/>
      <c r="M528953" s="472"/>
    </row>
    <row r="528954" spans="12:13" x14ac:dyDescent="0.25">
      <c r="L528954" s="472"/>
      <c r="M528954" s="472"/>
    </row>
    <row r="528955" spans="12:13" x14ac:dyDescent="0.25">
      <c r="L528955" s="472"/>
      <c r="M528955" s="472"/>
    </row>
    <row r="529027" spans="12:13" x14ac:dyDescent="0.25">
      <c r="L529027" s="472"/>
      <c r="M529027" s="472"/>
    </row>
    <row r="529028" spans="12:13" x14ac:dyDescent="0.25">
      <c r="L529028" s="472"/>
      <c r="M529028" s="472"/>
    </row>
    <row r="529029" spans="12:13" x14ac:dyDescent="0.25">
      <c r="L529029" s="472"/>
      <c r="M529029" s="472"/>
    </row>
    <row r="529101" spans="12:13" x14ac:dyDescent="0.25">
      <c r="L529101" s="472"/>
      <c r="M529101" s="472"/>
    </row>
    <row r="529102" spans="12:13" x14ac:dyDescent="0.25">
      <c r="L529102" s="472"/>
      <c r="M529102" s="472"/>
    </row>
    <row r="529103" spans="12:13" x14ac:dyDescent="0.25">
      <c r="L529103" s="472"/>
      <c r="M529103" s="472"/>
    </row>
    <row r="529175" spans="12:13" x14ac:dyDescent="0.25">
      <c r="L529175" s="472"/>
      <c r="M529175" s="472"/>
    </row>
    <row r="529176" spans="12:13" x14ac:dyDescent="0.25">
      <c r="L529176" s="472"/>
      <c r="M529176" s="472"/>
    </row>
    <row r="529177" spans="12:13" x14ac:dyDescent="0.25">
      <c r="L529177" s="472"/>
      <c r="M529177" s="472"/>
    </row>
    <row r="529249" spans="12:13" x14ac:dyDescent="0.25">
      <c r="L529249" s="472"/>
      <c r="M529249" s="472"/>
    </row>
    <row r="529250" spans="12:13" x14ac:dyDescent="0.25">
      <c r="L529250" s="472"/>
      <c r="M529250" s="472"/>
    </row>
    <row r="529251" spans="12:13" x14ac:dyDescent="0.25">
      <c r="L529251" s="472"/>
      <c r="M529251" s="472"/>
    </row>
    <row r="529323" spans="12:13" x14ac:dyDescent="0.25">
      <c r="L529323" s="472"/>
      <c r="M529323" s="472"/>
    </row>
    <row r="529324" spans="12:13" x14ac:dyDescent="0.25">
      <c r="L529324" s="472"/>
      <c r="M529324" s="472"/>
    </row>
    <row r="529325" spans="12:13" x14ac:dyDescent="0.25">
      <c r="L529325" s="472"/>
      <c r="M529325" s="472"/>
    </row>
    <row r="529397" spans="12:13" x14ac:dyDescent="0.25">
      <c r="L529397" s="472"/>
      <c r="M529397" s="472"/>
    </row>
    <row r="529398" spans="12:13" x14ac:dyDescent="0.25">
      <c r="L529398" s="472"/>
      <c r="M529398" s="472"/>
    </row>
    <row r="529399" spans="12:13" x14ac:dyDescent="0.25">
      <c r="L529399" s="472"/>
      <c r="M529399" s="472"/>
    </row>
    <row r="529471" spans="12:13" x14ac:dyDescent="0.25">
      <c r="L529471" s="472"/>
      <c r="M529471" s="472"/>
    </row>
    <row r="529472" spans="12:13" x14ac:dyDescent="0.25">
      <c r="L529472" s="472"/>
      <c r="M529472" s="472"/>
    </row>
    <row r="529473" spans="12:13" x14ac:dyDescent="0.25">
      <c r="L529473" s="472"/>
      <c r="M529473" s="472"/>
    </row>
    <row r="529545" spans="12:13" x14ac:dyDescent="0.25">
      <c r="L529545" s="472"/>
      <c r="M529545" s="472"/>
    </row>
    <row r="529546" spans="12:13" x14ac:dyDescent="0.25">
      <c r="L529546" s="472"/>
      <c r="M529546" s="472"/>
    </row>
    <row r="529547" spans="12:13" x14ac:dyDescent="0.25">
      <c r="L529547" s="472"/>
      <c r="M529547" s="472"/>
    </row>
    <row r="529619" spans="12:13" x14ac:dyDescent="0.25">
      <c r="L529619" s="472"/>
      <c r="M529619" s="472"/>
    </row>
    <row r="529620" spans="12:13" x14ac:dyDescent="0.25">
      <c r="L529620" s="472"/>
      <c r="M529620" s="472"/>
    </row>
    <row r="529621" spans="12:13" x14ac:dyDescent="0.25">
      <c r="L529621" s="472"/>
      <c r="M529621" s="472"/>
    </row>
    <row r="529693" spans="12:13" x14ac:dyDescent="0.25">
      <c r="L529693" s="472"/>
      <c r="M529693" s="472"/>
    </row>
    <row r="529694" spans="12:13" x14ac:dyDescent="0.25">
      <c r="L529694" s="472"/>
      <c r="M529694" s="472"/>
    </row>
    <row r="529695" spans="12:13" x14ac:dyDescent="0.25">
      <c r="L529695" s="472"/>
      <c r="M529695" s="472"/>
    </row>
    <row r="529767" spans="12:13" x14ac:dyDescent="0.25">
      <c r="L529767" s="472"/>
      <c r="M529767" s="472"/>
    </row>
    <row r="529768" spans="12:13" x14ac:dyDescent="0.25">
      <c r="L529768" s="472"/>
      <c r="M529768" s="472"/>
    </row>
    <row r="529769" spans="12:13" x14ac:dyDescent="0.25">
      <c r="L529769" s="472"/>
      <c r="M529769" s="472"/>
    </row>
    <row r="529841" spans="12:13" x14ac:dyDescent="0.25">
      <c r="L529841" s="472"/>
      <c r="M529841" s="472"/>
    </row>
    <row r="529842" spans="12:13" x14ac:dyDescent="0.25">
      <c r="L529842" s="472"/>
      <c r="M529842" s="472"/>
    </row>
    <row r="529843" spans="12:13" x14ac:dyDescent="0.25">
      <c r="L529843" s="472"/>
      <c r="M529843" s="472"/>
    </row>
    <row r="529915" spans="12:13" x14ac:dyDescent="0.25">
      <c r="L529915" s="472"/>
      <c r="M529915" s="472"/>
    </row>
    <row r="529916" spans="12:13" x14ac:dyDescent="0.25">
      <c r="L529916" s="472"/>
      <c r="M529916" s="472"/>
    </row>
    <row r="529917" spans="12:13" x14ac:dyDescent="0.25">
      <c r="L529917" s="472"/>
      <c r="M529917" s="472"/>
    </row>
    <row r="529989" spans="12:13" x14ac:dyDescent="0.25">
      <c r="L529989" s="472"/>
      <c r="M529989" s="472"/>
    </row>
    <row r="529990" spans="12:13" x14ac:dyDescent="0.25">
      <c r="L529990" s="472"/>
      <c r="M529990" s="472"/>
    </row>
    <row r="529991" spans="12:13" x14ac:dyDescent="0.25">
      <c r="L529991" s="472"/>
      <c r="M529991" s="472"/>
    </row>
    <row r="530063" spans="12:13" x14ac:dyDescent="0.25">
      <c r="L530063" s="472"/>
      <c r="M530063" s="472"/>
    </row>
    <row r="530064" spans="12:13" x14ac:dyDescent="0.25">
      <c r="L530064" s="472"/>
      <c r="M530064" s="472"/>
    </row>
    <row r="530065" spans="12:13" x14ac:dyDescent="0.25">
      <c r="L530065" s="472"/>
      <c r="M530065" s="472"/>
    </row>
    <row r="530137" spans="12:13" x14ac:dyDescent="0.25">
      <c r="L530137" s="472"/>
      <c r="M530137" s="472"/>
    </row>
    <row r="530138" spans="12:13" x14ac:dyDescent="0.25">
      <c r="L530138" s="472"/>
      <c r="M530138" s="472"/>
    </row>
    <row r="530139" spans="12:13" x14ac:dyDescent="0.25">
      <c r="L530139" s="472"/>
      <c r="M530139" s="472"/>
    </row>
    <row r="530211" spans="12:13" x14ac:dyDescent="0.25">
      <c r="L530211" s="472"/>
      <c r="M530211" s="472"/>
    </row>
    <row r="530212" spans="12:13" x14ac:dyDescent="0.25">
      <c r="L530212" s="472"/>
      <c r="M530212" s="472"/>
    </row>
    <row r="530213" spans="12:13" x14ac:dyDescent="0.25">
      <c r="L530213" s="472"/>
      <c r="M530213" s="472"/>
    </row>
    <row r="530285" spans="12:13" x14ac:dyDescent="0.25">
      <c r="L530285" s="472"/>
      <c r="M530285" s="472"/>
    </row>
    <row r="530286" spans="12:13" x14ac:dyDescent="0.25">
      <c r="L530286" s="472"/>
      <c r="M530286" s="472"/>
    </row>
    <row r="530287" spans="12:13" x14ac:dyDescent="0.25">
      <c r="L530287" s="472"/>
      <c r="M530287" s="472"/>
    </row>
    <row r="530359" spans="12:13" x14ac:dyDescent="0.25">
      <c r="L530359" s="472"/>
      <c r="M530359" s="472"/>
    </row>
    <row r="530360" spans="12:13" x14ac:dyDescent="0.25">
      <c r="L530360" s="472"/>
      <c r="M530360" s="472"/>
    </row>
    <row r="530361" spans="12:13" x14ac:dyDescent="0.25">
      <c r="L530361" s="472"/>
      <c r="M530361" s="472"/>
    </row>
    <row r="530433" spans="12:13" x14ac:dyDescent="0.25">
      <c r="L530433" s="472"/>
      <c r="M530433" s="472"/>
    </row>
    <row r="530434" spans="12:13" x14ac:dyDescent="0.25">
      <c r="L530434" s="472"/>
      <c r="M530434" s="472"/>
    </row>
    <row r="530435" spans="12:13" x14ac:dyDescent="0.25">
      <c r="L530435" s="472"/>
      <c r="M530435" s="472"/>
    </row>
    <row r="530507" spans="12:13" x14ac:dyDescent="0.25">
      <c r="L530507" s="472"/>
      <c r="M530507" s="472"/>
    </row>
    <row r="530508" spans="12:13" x14ac:dyDescent="0.25">
      <c r="L530508" s="472"/>
      <c r="M530508" s="472"/>
    </row>
    <row r="530509" spans="12:13" x14ac:dyDescent="0.25">
      <c r="L530509" s="472"/>
      <c r="M530509" s="472"/>
    </row>
    <row r="530581" spans="12:13" x14ac:dyDescent="0.25">
      <c r="L530581" s="472"/>
      <c r="M530581" s="472"/>
    </row>
    <row r="530582" spans="12:13" x14ac:dyDescent="0.25">
      <c r="L530582" s="472"/>
      <c r="M530582" s="472"/>
    </row>
    <row r="530583" spans="12:13" x14ac:dyDescent="0.25">
      <c r="L530583" s="472"/>
      <c r="M530583" s="472"/>
    </row>
    <row r="530655" spans="12:13" x14ac:dyDescent="0.25">
      <c r="L530655" s="472"/>
      <c r="M530655" s="472"/>
    </row>
    <row r="530656" spans="12:13" x14ac:dyDescent="0.25">
      <c r="L530656" s="472"/>
      <c r="M530656" s="472"/>
    </row>
    <row r="530657" spans="12:13" x14ac:dyDescent="0.25">
      <c r="L530657" s="472"/>
      <c r="M530657" s="472"/>
    </row>
    <row r="530729" spans="12:13" x14ac:dyDescent="0.25">
      <c r="L530729" s="472"/>
      <c r="M530729" s="472"/>
    </row>
    <row r="530730" spans="12:13" x14ac:dyDescent="0.25">
      <c r="L530730" s="472"/>
      <c r="M530730" s="472"/>
    </row>
    <row r="530731" spans="12:13" x14ac:dyDescent="0.25">
      <c r="L530731" s="472"/>
      <c r="M530731" s="472"/>
    </row>
    <row r="530803" spans="12:13" x14ac:dyDescent="0.25">
      <c r="L530803" s="472"/>
      <c r="M530803" s="472"/>
    </row>
    <row r="530804" spans="12:13" x14ac:dyDescent="0.25">
      <c r="L530804" s="472"/>
      <c r="M530804" s="472"/>
    </row>
    <row r="530805" spans="12:13" x14ac:dyDescent="0.25">
      <c r="L530805" s="472"/>
      <c r="M530805" s="472"/>
    </row>
    <row r="530877" spans="12:13" x14ac:dyDescent="0.25">
      <c r="L530877" s="472"/>
      <c r="M530877" s="472"/>
    </row>
    <row r="530878" spans="12:13" x14ac:dyDescent="0.25">
      <c r="L530878" s="472"/>
      <c r="M530878" s="472"/>
    </row>
    <row r="530879" spans="12:13" x14ac:dyDescent="0.25">
      <c r="L530879" s="472"/>
      <c r="M530879" s="472"/>
    </row>
    <row r="530951" spans="12:13" x14ac:dyDescent="0.25">
      <c r="L530951" s="472"/>
      <c r="M530951" s="472"/>
    </row>
    <row r="530952" spans="12:13" x14ac:dyDescent="0.25">
      <c r="L530952" s="472"/>
      <c r="M530952" s="472"/>
    </row>
    <row r="530953" spans="12:13" x14ac:dyDescent="0.25">
      <c r="L530953" s="472"/>
      <c r="M530953" s="472"/>
    </row>
    <row r="531025" spans="12:13" x14ac:dyDescent="0.25">
      <c r="L531025" s="472"/>
      <c r="M531025" s="472"/>
    </row>
    <row r="531026" spans="12:13" x14ac:dyDescent="0.25">
      <c r="L531026" s="472"/>
      <c r="M531026" s="472"/>
    </row>
    <row r="531027" spans="12:13" x14ac:dyDescent="0.25">
      <c r="L531027" s="472"/>
      <c r="M531027" s="472"/>
    </row>
    <row r="531099" spans="12:13" x14ac:dyDescent="0.25">
      <c r="L531099" s="472"/>
      <c r="M531099" s="472"/>
    </row>
    <row r="531100" spans="12:13" x14ac:dyDescent="0.25">
      <c r="L531100" s="472"/>
      <c r="M531100" s="472"/>
    </row>
    <row r="531101" spans="12:13" x14ac:dyDescent="0.25">
      <c r="L531101" s="472"/>
      <c r="M531101" s="472"/>
    </row>
    <row r="531173" spans="12:13" x14ac:dyDescent="0.25">
      <c r="L531173" s="472"/>
      <c r="M531173" s="472"/>
    </row>
    <row r="531174" spans="12:13" x14ac:dyDescent="0.25">
      <c r="L531174" s="472"/>
      <c r="M531174" s="472"/>
    </row>
    <row r="531175" spans="12:13" x14ac:dyDescent="0.25">
      <c r="L531175" s="472"/>
      <c r="M531175" s="472"/>
    </row>
    <row r="531247" spans="12:13" x14ac:dyDescent="0.25">
      <c r="L531247" s="472"/>
      <c r="M531247" s="472"/>
    </row>
    <row r="531248" spans="12:13" x14ac:dyDescent="0.25">
      <c r="L531248" s="472"/>
      <c r="M531248" s="472"/>
    </row>
    <row r="531249" spans="12:13" x14ac:dyDescent="0.25">
      <c r="L531249" s="472"/>
      <c r="M531249" s="472"/>
    </row>
    <row r="531321" spans="12:13" x14ac:dyDescent="0.25">
      <c r="L531321" s="472"/>
      <c r="M531321" s="472"/>
    </row>
    <row r="531322" spans="12:13" x14ac:dyDescent="0.25">
      <c r="L531322" s="472"/>
      <c r="M531322" s="472"/>
    </row>
    <row r="531323" spans="12:13" x14ac:dyDescent="0.25">
      <c r="L531323" s="472"/>
      <c r="M531323" s="472"/>
    </row>
    <row r="531395" spans="12:13" x14ac:dyDescent="0.25">
      <c r="L531395" s="472"/>
      <c r="M531395" s="472"/>
    </row>
    <row r="531396" spans="12:13" x14ac:dyDescent="0.25">
      <c r="L531396" s="472"/>
      <c r="M531396" s="472"/>
    </row>
    <row r="531397" spans="12:13" x14ac:dyDescent="0.25">
      <c r="L531397" s="472"/>
      <c r="M531397" s="472"/>
    </row>
    <row r="531469" spans="12:13" x14ac:dyDescent="0.25">
      <c r="L531469" s="472"/>
      <c r="M531469" s="472"/>
    </row>
    <row r="531470" spans="12:13" x14ac:dyDescent="0.25">
      <c r="L531470" s="472"/>
      <c r="M531470" s="472"/>
    </row>
    <row r="531471" spans="12:13" x14ac:dyDescent="0.25">
      <c r="L531471" s="472"/>
      <c r="M531471" s="472"/>
    </row>
    <row r="531543" spans="12:13" x14ac:dyDescent="0.25">
      <c r="L531543" s="472"/>
      <c r="M531543" s="472"/>
    </row>
    <row r="531544" spans="12:13" x14ac:dyDescent="0.25">
      <c r="L531544" s="472"/>
      <c r="M531544" s="472"/>
    </row>
    <row r="531545" spans="12:13" x14ac:dyDescent="0.25">
      <c r="L531545" s="472"/>
      <c r="M531545" s="472"/>
    </row>
    <row r="531617" spans="12:13" x14ac:dyDescent="0.25">
      <c r="L531617" s="472"/>
      <c r="M531617" s="472"/>
    </row>
    <row r="531618" spans="12:13" x14ac:dyDescent="0.25">
      <c r="L531618" s="472"/>
      <c r="M531618" s="472"/>
    </row>
    <row r="531619" spans="12:13" x14ac:dyDescent="0.25">
      <c r="L531619" s="472"/>
      <c r="M531619" s="472"/>
    </row>
    <row r="531691" spans="12:13" x14ac:dyDescent="0.25">
      <c r="L531691" s="472"/>
      <c r="M531691" s="472"/>
    </row>
    <row r="531692" spans="12:13" x14ac:dyDescent="0.25">
      <c r="L531692" s="472"/>
      <c r="M531692" s="472"/>
    </row>
    <row r="531693" spans="12:13" x14ac:dyDescent="0.25">
      <c r="L531693" s="472"/>
      <c r="M531693" s="472"/>
    </row>
    <row r="531765" spans="12:13" x14ac:dyDescent="0.25">
      <c r="L531765" s="472"/>
      <c r="M531765" s="472"/>
    </row>
    <row r="531766" spans="12:13" x14ac:dyDescent="0.25">
      <c r="L531766" s="472"/>
      <c r="M531766" s="472"/>
    </row>
    <row r="531767" spans="12:13" x14ac:dyDescent="0.25">
      <c r="L531767" s="472"/>
      <c r="M531767" s="472"/>
    </row>
    <row r="531839" spans="12:13" x14ac:dyDescent="0.25">
      <c r="L531839" s="472"/>
      <c r="M531839" s="472"/>
    </row>
    <row r="531840" spans="12:13" x14ac:dyDescent="0.25">
      <c r="L531840" s="472"/>
      <c r="M531840" s="472"/>
    </row>
    <row r="531841" spans="12:13" x14ac:dyDescent="0.25">
      <c r="L531841" s="472"/>
      <c r="M531841" s="472"/>
    </row>
    <row r="531913" spans="12:13" x14ac:dyDescent="0.25">
      <c r="L531913" s="472"/>
      <c r="M531913" s="472"/>
    </row>
    <row r="531914" spans="12:13" x14ac:dyDescent="0.25">
      <c r="L531914" s="472"/>
      <c r="M531914" s="472"/>
    </row>
    <row r="531915" spans="12:13" x14ac:dyDescent="0.25">
      <c r="L531915" s="472"/>
      <c r="M531915" s="472"/>
    </row>
    <row r="531987" spans="12:13" x14ac:dyDescent="0.25">
      <c r="L531987" s="472"/>
      <c r="M531987" s="472"/>
    </row>
    <row r="531988" spans="12:13" x14ac:dyDescent="0.25">
      <c r="L531988" s="472"/>
      <c r="M531988" s="472"/>
    </row>
    <row r="531989" spans="12:13" x14ac:dyDescent="0.25">
      <c r="L531989" s="472"/>
      <c r="M531989" s="472"/>
    </row>
    <row r="532061" spans="12:13" x14ac:dyDescent="0.25">
      <c r="L532061" s="472"/>
      <c r="M532061" s="472"/>
    </row>
    <row r="532062" spans="12:13" x14ac:dyDescent="0.25">
      <c r="L532062" s="472"/>
      <c r="M532062" s="472"/>
    </row>
    <row r="532063" spans="12:13" x14ac:dyDescent="0.25">
      <c r="L532063" s="472"/>
      <c r="M532063" s="472"/>
    </row>
    <row r="532135" spans="12:13" x14ac:dyDescent="0.25">
      <c r="L532135" s="472"/>
      <c r="M532135" s="472"/>
    </row>
    <row r="532136" spans="12:13" x14ac:dyDescent="0.25">
      <c r="L532136" s="472"/>
      <c r="M532136" s="472"/>
    </row>
    <row r="532137" spans="12:13" x14ac:dyDescent="0.25">
      <c r="L532137" s="472"/>
      <c r="M532137" s="472"/>
    </row>
    <row r="532209" spans="12:13" x14ac:dyDescent="0.25">
      <c r="L532209" s="472"/>
      <c r="M532209" s="472"/>
    </row>
    <row r="532210" spans="12:13" x14ac:dyDescent="0.25">
      <c r="L532210" s="472"/>
      <c r="M532210" s="472"/>
    </row>
    <row r="532211" spans="12:13" x14ac:dyDescent="0.25">
      <c r="L532211" s="472"/>
      <c r="M532211" s="472"/>
    </row>
    <row r="532283" spans="12:13" x14ac:dyDescent="0.25">
      <c r="L532283" s="472"/>
      <c r="M532283" s="472"/>
    </row>
    <row r="532284" spans="12:13" x14ac:dyDescent="0.25">
      <c r="L532284" s="472"/>
      <c r="M532284" s="472"/>
    </row>
    <row r="532285" spans="12:13" x14ac:dyDescent="0.25">
      <c r="L532285" s="472"/>
      <c r="M532285" s="472"/>
    </row>
    <row r="532357" spans="12:13" x14ac:dyDescent="0.25">
      <c r="L532357" s="472"/>
      <c r="M532357" s="472"/>
    </row>
    <row r="532358" spans="12:13" x14ac:dyDescent="0.25">
      <c r="L532358" s="472"/>
      <c r="M532358" s="472"/>
    </row>
    <row r="532359" spans="12:13" x14ac:dyDescent="0.25">
      <c r="L532359" s="472"/>
      <c r="M532359" s="472"/>
    </row>
    <row r="532431" spans="12:13" x14ac:dyDescent="0.25">
      <c r="L532431" s="472"/>
      <c r="M532431" s="472"/>
    </row>
    <row r="532432" spans="12:13" x14ac:dyDescent="0.25">
      <c r="L532432" s="472"/>
      <c r="M532432" s="472"/>
    </row>
    <row r="532433" spans="12:13" x14ac:dyDescent="0.25">
      <c r="L532433" s="472"/>
      <c r="M532433" s="472"/>
    </row>
    <row r="532505" spans="12:13" x14ac:dyDescent="0.25">
      <c r="L532505" s="472"/>
      <c r="M532505" s="472"/>
    </row>
    <row r="532506" spans="12:13" x14ac:dyDescent="0.25">
      <c r="L532506" s="472"/>
      <c r="M532506" s="472"/>
    </row>
    <row r="532507" spans="12:13" x14ac:dyDescent="0.25">
      <c r="L532507" s="472"/>
      <c r="M532507" s="472"/>
    </row>
    <row r="532579" spans="12:13" x14ac:dyDescent="0.25">
      <c r="L532579" s="472"/>
      <c r="M532579" s="472"/>
    </row>
    <row r="532580" spans="12:13" x14ac:dyDescent="0.25">
      <c r="L532580" s="472"/>
      <c r="M532580" s="472"/>
    </row>
    <row r="532581" spans="12:13" x14ac:dyDescent="0.25">
      <c r="L532581" s="472"/>
      <c r="M532581" s="472"/>
    </row>
    <row r="532653" spans="12:13" x14ac:dyDescent="0.25">
      <c r="L532653" s="472"/>
      <c r="M532653" s="472"/>
    </row>
    <row r="532654" spans="12:13" x14ac:dyDescent="0.25">
      <c r="L532654" s="472"/>
      <c r="M532654" s="472"/>
    </row>
    <row r="532655" spans="12:13" x14ac:dyDescent="0.25">
      <c r="L532655" s="472"/>
      <c r="M532655" s="472"/>
    </row>
    <row r="532727" spans="12:13" x14ac:dyDescent="0.25">
      <c r="L532727" s="472"/>
      <c r="M532727" s="472"/>
    </row>
    <row r="532728" spans="12:13" x14ac:dyDescent="0.25">
      <c r="L532728" s="472"/>
      <c r="M532728" s="472"/>
    </row>
    <row r="532729" spans="12:13" x14ac:dyDescent="0.25">
      <c r="L532729" s="472"/>
      <c r="M532729" s="472"/>
    </row>
    <row r="532801" spans="12:13" x14ac:dyDescent="0.25">
      <c r="L532801" s="472"/>
      <c r="M532801" s="472"/>
    </row>
    <row r="532802" spans="12:13" x14ac:dyDescent="0.25">
      <c r="L532802" s="472"/>
      <c r="M532802" s="472"/>
    </row>
    <row r="532803" spans="12:13" x14ac:dyDescent="0.25">
      <c r="L532803" s="472"/>
      <c r="M532803" s="472"/>
    </row>
    <row r="532875" spans="12:13" x14ac:dyDescent="0.25">
      <c r="L532875" s="472"/>
      <c r="M532875" s="472"/>
    </row>
    <row r="532876" spans="12:13" x14ac:dyDescent="0.25">
      <c r="L532876" s="472"/>
      <c r="M532876" s="472"/>
    </row>
    <row r="532877" spans="12:13" x14ac:dyDescent="0.25">
      <c r="L532877" s="472"/>
      <c r="M532877" s="472"/>
    </row>
    <row r="532949" spans="12:13" x14ac:dyDescent="0.25">
      <c r="L532949" s="472"/>
      <c r="M532949" s="472"/>
    </row>
    <row r="532950" spans="12:13" x14ac:dyDescent="0.25">
      <c r="L532950" s="472"/>
      <c r="M532950" s="472"/>
    </row>
    <row r="532951" spans="12:13" x14ac:dyDescent="0.25">
      <c r="L532951" s="472"/>
      <c r="M532951" s="472"/>
    </row>
    <row r="533023" spans="12:13" x14ac:dyDescent="0.25">
      <c r="L533023" s="472"/>
      <c r="M533023" s="472"/>
    </row>
    <row r="533024" spans="12:13" x14ac:dyDescent="0.25">
      <c r="L533024" s="472"/>
      <c r="M533024" s="472"/>
    </row>
    <row r="533025" spans="12:13" x14ac:dyDescent="0.25">
      <c r="L533025" s="472"/>
      <c r="M533025" s="472"/>
    </row>
    <row r="533097" spans="12:13" x14ac:dyDescent="0.25">
      <c r="L533097" s="472"/>
      <c r="M533097" s="472"/>
    </row>
    <row r="533098" spans="12:13" x14ac:dyDescent="0.25">
      <c r="L533098" s="472"/>
      <c r="M533098" s="472"/>
    </row>
    <row r="533099" spans="12:13" x14ac:dyDescent="0.25">
      <c r="L533099" s="472"/>
      <c r="M533099" s="472"/>
    </row>
    <row r="533171" spans="12:13" x14ac:dyDescent="0.25">
      <c r="L533171" s="472"/>
      <c r="M533171" s="472"/>
    </row>
    <row r="533172" spans="12:13" x14ac:dyDescent="0.25">
      <c r="L533172" s="472"/>
      <c r="M533172" s="472"/>
    </row>
    <row r="533173" spans="12:13" x14ac:dyDescent="0.25">
      <c r="L533173" s="472"/>
      <c r="M533173" s="472"/>
    </row>
    <row r="533245" spans="12:13" x14ac:dyDescent="0.25">
      <c r="L533245" s="472"/>
      <c r="M533245" s="472"/>
    </row>
    <row r="533246" spans="12:13" x14ac:dyDescent="0.25">
      <c r="L533246" s="472"/>
      <c r="M533246" s="472"/>
    </row>
    <row r="533247" spans="12:13" x14ac:dyDescent="0.25">
      <c r="L533247" s="472"/>
      <c r="M533247" s="472"/>
    </row>
    <row r="533319" spans="12:13" x14ac:dyDescent="0.25">
      <c r="L533319" s="472"/>
      <c r="M533319" s="472"/>
    </row>
    <row r="533320" spans="12:13" x14ac:dyDescent="0.25">
      <c r="L533320" s="472"/>
      <c r="M533320" s="472"/>
    </row>
    <row r="533321" spans="12:13" x14ac:dyDescent="0.25">
      <c r="L533321" s="472"/>
      <c r="M533321" s="472"/>
    </row>
    <row r="533393" spans="12:13" x14ac:dyDescent="0.25">
      <c r="L533393" s="472"/>
      <c r="M533393" s="472"/>
    </row>
    <row r="533394" spans="12:13" x14ac:dyDescent="0.25">
      <c r="L533394" s="472"/>
      <c r="M533394" s="472"/>
    </row>
    <row r="533395" spans="12:13" x14ac:dyDescent="0.25">
      <c r="L533395" s="472"/>
      <c r="M533395" s="472"/>
    </row>
    <row r="533467" spans="12:13" x14ac:dyDescent="0.25">
      <c r="L533467" s="472"/>
      <c r="M533467" s="472"/>
    </row>
    <row r="533468" spans="12:13" x14ac:dyDescent="0.25">
      <c r="L533468" s="472"/>
      <c r="M533468" s="472"/>
    </row>
    <row r="533469" spans="12:13" x14ac:dyDescent="0.25">
      <c r="L533469" s="472"/>
      <c r="M533469" s="472"/>
    </row>
    <row r="533541" spans="12:13" x14ac:dyDescent="0.25">
      <c r="L533541" s="472"/>
      <c r="M533541" s="472"/>
    </row>
    <row r="533542" spans="12:13" x14ac:dyDescent="0.25">
      <c r="L533542" s="472"/>
      <c r="M533542" s="472"/>
    </row>
    <row r="533543" spans="12:13" x14ac:dyDescent="0.25">
      <c r="L533543" s="472"/>
      <c r="M533543" s="472"/>
    </row>
    <row r="533615" spans="12:13" x14ac:dyDescent="0.25">
      <c r="L533615" s="472"/>
      <c r="M533615" s="472"/>
    </row>
    <row r="533616" spans="12:13" x14ac:dyDescent="0.25">
      <c r="L533616" s="472"/>
      <c r="M533616" s="472"/>
    </row>
    <row r="533617" spans="12:13" x14ac:dyDescent="0.25">
      <c r="L533617" s="472"/>
      <c r="M533617" s="472"/>
    </row>
    <row r="533689" spans="12:13" x14ac:dyDescent="0.25">
      <c r="L533689" s="472"/>
      <c r="M533689" s="472"/>
    </row>
    <row r="533690" spans="12:13" x14ac:dyDescent="0.25">
      <c r="L533690" s="472"/>
      <c r="M533690" s="472"/>
    </row>
    <row r="533691" spans="12:13" x14ac:dyDescent="0.25">
      <c r="L533691" s="472"/>
      <c r="M533691" s="472"/>
    </row>
    <row r="533763" spans="12:13" x14ac:dyDescent="0.25">
      <c r="L533763" s="472"/>
      <c r="M533763" s="472"/>
    </row>
    <row r="533764" spans="12:13" x14ac:dyDescent="0.25">
      <c r="L533764" s="472"/>
      <c r="M533764" s="472"/>
    </row>
    <row r="533765" spans="12:13" x14ac:dyDescent="0.25">
      <c r="L533765" s="472"/>
      <c r="M533765" s="472"/>
    </row>
    <row r="533837" spans="12:13" x14ac:dyDescent="0.25">
      <c r="L533837" s="472"/>
      <c r="M533837" s="472"/>
    </row>
    <row r="533838" spans="12:13" x14ac:dyDescent="0.25">
      <c r="L533838" s="472"/>
      <c r="M533838" s="472"/>
    </row>
    <row r="533839" spans="12:13" x14ac:dyDescent="0.25">
      <c r="L533839" s="472"/>
      <c r="M533839" s="472"/>
    </row>
    <row r="533911" spans="12:13" x14ac:dyDescent="0.25">
      <c r="L533911" s="472"/>
      <c r="M533911" s="472"/>
    </row>
    <row r="533912" spans="12:13" x14ac:dyDescent="0.25">
      <c r="L533912" s="472"/>
      <c r="M533912" s="472"/>
    </row>
    <row r="533913" spans="12:13" x14ac:dyDescent="0.25">
      <c r="L533913" s="472"/>
      <c r="M533913" s="472"/>
    </row>
    <row r="533985" spans="12:13" x14ac:dyDescent="0.25">
      <c r="L533985" s="472"/>
      <c r="M533985" s="472"/>
    </row>
    <row r="533986" spans="12:13" x14ac:dyDescent="0.25">
      <c r="L533986" s="472"/>
      <c r="M533986" s="472"/>
    </row>
    <row r="533987" spans="12:13" x14ac:dyDescent="0.25">
      <c r="L533987" s="472"/>
      <c r="M533987" s="472"/>
    </row>
    <row r="534059" spans="12:13" x14ac:dyDescent="0.25">
      <c r="L534059" s="472"/>
      <c r="M534059" s="472"/>
    </row>
    <row r="534060" spans="12:13" x14ac:dyDescent="0.25">
      <c r="L534060" s="472"/>
      <c r="M534060" s="472"/>
    </row>
    <row r="534061" spans="12:13" x14ac:dyDescent="0.25">
      <c r="L534061" s="472"/>
      <c r="M534061" s="472"/>
    </row>
    <row r="534133" spans="12:13" x14ac:dyDescent="0.25">
      <c r="L534133" s="472"/>
      <c r="M534133" s="472"/>
    </row>
    <row r="534134" spans="12:13" x14ac:dyDescent="0.25">
      <c r="L534134" s="472"/>
      <c r="M534134" s="472"/>
    </row>
    <row r="534135" spans="12:13" x14ac:dyDescent="0.25">
      <c r="L534135" s="472"/>
      <c r="M534135" s="472"/>
    </row>
    <row r="534207" spans="12:13" x14ac:dyDescent="0.25">
      <c r="L534207" s="472"/>
      <c r="M534207" s="472"/>
    </row>
    <row r="534208" spans="12:13" x14ac:dyDescent="0.25">
      <c r="L534208" s="472"/>
      <c r="M534208" s="472"/>
    </row>
    <row r="534209" spans="12:13" x14ac:dyDescent="0.25">
      <c r="L534209" s="472"/>
      <c r="M534209" s="472"/>
    </row>
    <row r="534281" spans="12:13" x14ac:dyDescent="0.25">
      <c r="L534281" s="472"/>
      <c r="M534281" s="472"/>
    </row>
    <row r="534282" spans="12:13" x14ac:dyDescent="0.25">
      <c r="L534282" s="472"/>
      <c r="M534282" s="472"/>
    </row>
    <row r="534283" spans="12:13" x14ac:dyDescent="0.25">
      <c r="L534283" s="472"/>
      <c r="M534283" s="472"/>
    </row>
    <row r="534355" spans="12:13" x14ac:dyDescent="0.25">
      <c r="L534355" s="472"/>
      <c r="M534355" s="472"/>
    </row>
    <row r="534356" spans="12:13" x14ac:dyDescent="0.25">
      <c r="L534356" s="472"/>
      <c r="M534356" s="472"/>
    </row>
    <row r="534357" spans="12:13" x14ac:dyDescent="0.25">
      <c r="L534357" s="472"/>
      <c r="M534357" s="472"/>
    </row>
    <row r="534429" spans="12:13" x14ac:dyDescent="0.25">
      <c r="L534429" s="472"/>
      <c r="M534429" s="472"/>
    </row>
    <row r="534430" spans="12:13" x14ac:dyDescent="0.25">
      <c r="L534430" s="472"/>
      <c r="M534430" s="472"/>
    </row>
    <row r="534431" spans="12:13" x14ac:dyDescent="0.25">
      <c r="L534431" s="472"/>
      <c r="M534431" s="472"/>
    </row>
    <row r="534503" spans="12:13" x14ac:dyDescent="0.25">
      <c r="L534503" s="472"/>
      <c r="M534503" s="472"/>
    </row>
    <row r="534504" spans="12:13" x14ac:dyDescent="0.25">
      <c r="L534504" s="472"/>
      <c r="M534504" s="472"/>
    </row>
    <row r="534505" spans="12:13" x14ac:dyDescent="0.25">
      <c r="L534505" s="472"/>
      <c r="M534505" s="472"/>
    </row>
    <row r="534577" spans="12:13" x14ac:dyDescent="0.25">
      <c r="L534577" s="472"/>
      <c r="M534577" s="472"/>
    </row>
    <row r="534578" spans="12:13" x14ac:dyDescent="0.25">
      <c r="L534578" s="472"/>
      <c r="M534578" s="472"/>
    </row>
    <row r="534579" spans="12:13" x14ac:dyDescent="0.25">
      <c r="L534579" s="472"/>
      <c r="M534579" s="472"/>
    </row>
    <row r="534651" spans="12:13" x14ac:dyDescent="0.25">
      <c r="L534651" s="472"/>
      <c r="M534651" s="472"/>
    </row>
    <row r="534652" spans="12:13" x14ac:dyDescent="0.25">
      <c r="L534652" s="472"/>
      <c r="M534652" s="472"/>
    </row>
    <row r="534653" spans="12:13" x14ac:dyDescent="0.25">
      <c r="L534653" s="472"/>
      <c r="M534653" s="472"/>
    </row>
    <row r="534725" spans="12:13" x14ac:dyDescent="0.25">
      <c r="L534725" s="472"/>
      <c r="M534725" s="472"/>
    </row>
    <row r="534726" spans="12:13" x14ac:dyDescent="0.25">
      <c r="L534726" s="472"/>
      <c r="M534726" s="472"/>
    </row>
    <row r="534727" spans="12:13" x14ac:dyDescent="0.25">
      <c r="L534727" s="472"/>
      <c r="M534727" s="472"/>
    </row>
    <row r="534799" spans="12:13" x14ac:dyDescent="0.25">
      <c r="L534799" s="472"/>
      <c r="M534799" s="472"/>
    </row>
    <row r="534800" spans="12:13" x14ac:dyDescent="0.25">
      <c r="L534800" s="472"/>
      <c r="M534800" s="472"/>
    </row>
    <row r="534801" spans="12:13" x14ac:dyDescent="0.25">
      <c r="L534801" s="472"/>
      <c r="M534801" s="472"/>
    </row>
    <row r="534873" spans="12:13" x14ac:dyDescent="0.25">
      <c r="L534873" s="472"/>
      <c r="M534873" s="472"/>
    </row>
    <row r="534874" spans="12:13" x14ac:dyDescent="0.25">
      <c r="L534874" s="472"/>
      <c r="M534874" s="472"/>
    </row>
    <row r="534875" spans="12:13" x14ac:dyDescent="0.25">
      <c r="L534875" s="472"/>
      <c r="M534875" s="472"/>
    </row>
    <row r="534947" spans="12:13" x14ac:dyDescent="0.25">
      <c r="L534947" s="472"/>
      <c r="M534947" s="472"/>
    </row>
    <row r="534948" spans="12:13" x14ac:dyDescent="0.25">
      <c r="L534948" s="472"/>
      <c r="M534948" s="472"/>
    </row>
    <row r="534949" spans="12:13" x14ac:dyDescent="0.25">
      <c r="L534949" s="472"/>
      <c r="M534949" s="472"/>
    </row>
    <row r="535021" spans="12:13" x14ac:dyDescent="0.25">
      <c r="L535021" s="472"/>
      <c r="M535021" s="472"/>
    </row>
    <row r="535022" spans="12:13" x14ac:dyDescent="0.25">
      <c r="L535022" s="472"/>
      <c r="M535022" s="472"/>
    </row>
    <row r="535023" spans="12:13" x14ac:dyDescent="0.25">
      <c r="L535023" s="472"/>
      <c r="M535023" s="472"/>
    </row>
    <row r="535095" spans="12:13" x14ac:dyDescent="0.25">
      <c r="L535095" s="472"/>
      <c r="M535095" s="472"/>
    </row>
    <row r="535096" spans="12:13" x14ac:dyDescent="0.25">
      <c r="L535096" s="472"/>
      <c r="M535096" s="472"/>
    </row>
    <row r="535097" spans="12:13" x14ac:dyDescent="0.25">
      <c r="L535097" s="472"/>
      <c r="M535097" s="472"/>
    </row>
    <row r="535169" spans="12:13" x14ac:dyDescent="0.25">
      <c r="L535169" s="472"/>
      <c r="M535169" s="472"/>
    </row>
    <row r="535170" spans="12:13" x14ac:dyDescent="0.25">
      <c r="L535170" s="472"/>
      <c r="M535170" s="472"/>
    </row>
    <row r="535171" spans="12:13" x14ac:dyDescent="0.25">
      <c r="L535171" s="472"/>
      <c r="M535171" s="472"/>
    </row>
    <row r="535243" spans="12:13" x14ac:dyDescent="0.25">
      <c r="L535243" s="472"/>
      <c r="M535243" s="472"/>
    </row>
    <row r="535244" spans="12:13" x14ac:dyDescent="0.25">
      <c r="L535244" s="472"/>
      <c r="M535244" s="472"/>
    </row>
    <row r="535245" spans="12:13" x14ac:dyDescent="0.25">
      <c r="L535245" s="472"/>
      <c r="M535245" s="472"/>
    </row>
    <row r="535317" spans="12:13" x14ac:dyDescent="0.25">
      <c r="L535317" s="472"/>
      <c r="M535317" s="472"/>
    </row>
    <row r="535318" spans="12:13" x14ac:dyDescent="0.25">
      <c r="L535318" s="472"/>
      <c r="M535318" s="472"/>
    </row>
    <row r="535319" spans="12:13" x14ac:dyDescent="0.25">
      <c r="L535319" s="472"/>
      <c r="M535319" s="472"/>
    </row>
    <row r="535391" spans="12:13" x14ac:dyDescent="0.25">
      <c r="L535391" s="472"/>
      <c r="M535391" s="472"/>
    </row>
    <row r="535392" spans="12:13" x14ac:dyDescent="0.25">
      <c r="L535392" s="472"/>
      <c r="M535392" s="472"/>
    </row>
    <row r="535393" spans="12:13" x14ac:dyDescent="0.25">
      <c r="L535393" s="472"/>
      <c r="M535393" s="472"/>
    </row>
    <row r="535465" spans="12:13" x14ac:dyDescent="0.25">
      <c r="L535465" s="472"/>
      <c r="M535465" s="472"/>
    </row>
    <row r="535466" spans="12:13" x14ac:dyDescent="0.25">
      <c r="L535466" s="472"/>
      <c r="M535466" s="472"/>
    </row>
    <row r="535467" spans="12:13" x14ac:dyDescent="0.25">
      <c r="L535467" s="472"/>
      <c r="M535467" s="472"/>
    </row>
    <row r="535539" spans="12:13" x14ac:dyDescent="0.25">
      <c r="L535539" s="472"/>
      <c r="M535539" s="472"/>
    </row>
    <row r="535540" spans="12:13" x14ac:dyDescent="0.25">
      <c r="L535540" s="472"/>
      <c r="M535540" s="472"/>
    </row>
    <row r="535541" spans="12:13" x14ac:dyDescent="0.25">
      <c r="L535541" s="472"/>
      <c r="M535541" s="472"/>
    </row>
    <row r="535613" spans="12:13" x14ac:dyDescent="0.25">
      <c r="L535613" s="472"/>
      <c r="M535613" s="472"/>
    </row>
    <row r="535614" spans="12:13" x14ac:dyDescent="0.25">
      <c r="L535614" s="472"/>
      <c r="M535614" s="472"/>
    </row>
    <row r="535615" spans="12:13" x14ac:dyDescent="0.25">
      <c r="L535615" s="472"/>
      <c r="M535615" s="472"/>
    </row>
    <row r="535687" spans="12:13" x14ac:dyDescent="0.25">
      <c r="L535687" s="472"/>
      <c r="M535687" s="472"/>
    </row>
    <row r="535688" spans="12:13" x14ac:dyDescent="0.25">
      <c r="L535688" s="472"/>
      <c r="M535688" s="472"/>
    </row>
    <row r="535689" spans="12:13" x14ac:dyDescent="0.25">
      <c r="L535689" s="472"/>
      <c r="M535689" s="472"/>
    </row>
    <row r="535761" spans="12:13" x14ac:dyDescent="0.25">
      <c r="L535761" s="472"/>
      <c r="M535761" s="472"/>
    </row>
    <row r="535762" spans="12:13" x14ac:dyDescent="0.25">
      <c r="L535762" s="472"/>
      <c r="M535762" s="472"/>
    </row>
    <row r="535763" spans="12:13" x14ac:dyDescent="0.25">
      <c r="L535763" s="472"/>
      <c r="M535763" s="472"/>
    </row>
    <row r="535835" spans="12:13" x14ac:dyDescent="0.25">
      <c r="L535835" s="472"/>
      <c r="M535835" s="472"/>
    </row>
    <row r="535836" spans="12:13" x14ac:dyDescent="0.25">
      <c r="L535836" s="472"/>
      <c r="M535836" s="472"/>
    </row>
    <row r="535837" spans="12:13" x14ac:dyDescent="0.25">
      <c r="L535837" s="472"/>
      <c r="M535837" s="472"/>
    </row>
    <row r="535909" spans="12:13" x14ac:dyDescent="0.25">
      <c r="L535909" s="472"/>
      <c r="M535909" s="472"/>
    </row>
    <row r="535910" spans="12:13" x14ac:dyDescent="0.25">
      <c r="L535910" s="472"/>
      <c r="M535910" s="472"/>
    </row>
    <row r="535911" spans="12:13" x14ac:dyDescent="0.25">
      <c r="L535911" s="472"/>
      <c r="M535911" s="472"/>
    </row>
    <row r="535983" spans="12:13" x14ac:dyDescent="0.25">
      <c r="L535983" s="472"/>
      <c r="M535983" s="472"/>
    </row>
    <row r="535984" spans="12:13" x14ac:dyDescent="0.25">
      <c r="L535984" s="472"/>
      <c r="M535984" s="472"/>
    </row>
    <row r="535985" spans="12:13" x14ac:dyDescent="0.25">
      <c r="L535985" s="472"/>
      <c r="M535985" s="472"/>
    </row>
    <row r="536057" spans="12:13" x14ac:dyDescent="0.25">
      <c r="L536057" s="472"/>
      <c r="M536057" s="472"/>
    </row>
    <row r="536058" spans="12:13" x14ac:dyDescent="0.25">
      <c r="L536058" s="472"/>
      <c r="M536058" s="472"/>
    </row>
    <row r="536059" spans="12:13" x14ac:dyDescent="0.25">
      <c r="L536059" s="472"/>
      <c r="M536059" s="472"/>
    </row>
    <row r="536131" spans="12:13" x14ac:dyDescent="0.25">
      <c r="L536131" s="472"/>
      <c r="M536131" s="472"/>
    </row>
    <row r="536132" spans="12:13" x14ac:dyDescent="0.25">
      <c r="L536132" s="472"/>
      <c r="M536132" s="472"/>
    </row>
    <row r="536133" spans="12:13" x14ac:dyDescent="0.25">
      <c r="L536133" s="472"/>
      <c r="M536133" s="472"/>
    </row>
    <row r="536205" spans="12:13" x14ac:dyDescent="0.25">
      <c r="L536205" s="472"/>
      <c r="M536205" s="472"/>
    </row>
    <row r="536206" spans="12:13" x14ac:dyDescent="0.25">
      <c r="L536206" s="472"/>
      <c r="M536206" s="472"/>
    </row>
    <row r="536207" spans="12:13" x14ac:dyDescent="0.25">
      <c r="L536207" s="472"/>
      <c r="M536207" s="472"/>
    </row>
    <row r="536279" spans="12:13" x14ac:dyDescent="0.25">
      <c r="L536279" s="472"/>
      <c r="M536279" s="472"/>
    </row>
    <row r="536280" spans="12:13" x14ac:dyDescent="0.25">
      <c r="L536280" s="472"/>
      <c r="M536280" s="472"/>
    </row>
    <row r="536281" spans="12:13" x14ac:dyDescent="0.25">
      <c r="L536281" s="472"/>
      <c r="M536281" s="472"/>
    </row>
    <row r="536353" spans="12:13" x14ac:dyDescent="0.25">
      <c r="L536353" s="472"/>
      <c r="M536353" s="472"/>
    </row>
    <row r="536354" spans="12:13" x14ac:dyDescent="0.25">
      <c r="L536354" s="472"/>
      <c r="M536354" s="472"/>
    </row>
    <row r="536355" spans="12:13" x14ac:dyDescent="0.25">
      <c r="L536355" s="472"/>
      <c r="M536355" s="472"/>
    </row>
    <row r="536427" spans="12:13" x14ac:dyDescent="0.25">
      <c r="L536427" s="472"/>
      <c r="M536427" s="472"/>
    </row>
    <row r="536428" spans="12:13" x14ac:dyDescent="0.25">
      <c r="L536428" s="472"/>
      <c r="M536428" s="472"/>
    </row>
    <row r="536429" spans="12:13" x14ac:dyDescent="0.25">
      <c r="L536429" s="472"/>
      <c r="M536429" s="472"/>
    </row>
    <row r="536501" spans="12:13" x14ac:dyDescent="0.25">
      <c r="L536501" s="472"/>
      <c r="M536501" s="472"/>
    </row>
    <row r="536502" spans="12:13" x14ac:dyDescent="0.25">
      <c r="L536502" s="472"/>
      <c r="M536502" s="472"/>
    </row>
    <row r="536503" spans="12:13" x14ac:dyDescent="0.25">
      <c r="L536503" s="472"/>
      <c r="M536503" s="472"/>
    </row>
    <row r="536575" spans="12:13" x14ac:dyDescent="0.25">
      <c r="L536575" s="472"/>
      <c r="M536575" s="472"/>
    </row>
    <row r="536576" spans="12:13" x14ac:dyDescent="0.25">
      <c r="L536576" s="472"/>
      <c r="M536576" s="472"/>
    </row>
    <row r="536577" spans="12:13" x14ac:dyDescent="0.25">
      <c r="L536577" s="472"/>
      <c r="M536577" s="472"/>
    </row>
    <row r="536649" spans="12:13" x14ac:dyDescent="0.25">
      <c r="L536649" s="472"/>
      <c r="M536649" s="472"/>
    </row>
    <row r="536650" spans="12:13" x14ac:dyDescent="0.25">
      <c r="L536650" s="472"/>
      <c r="M536650" s="472"/>
    </row>
    <row r="536651" spans="12:13" x14ac:dyDescent="0.25">
      <c r="L536651" s="472"/>
      <c r="M536651" s="472"/>
    </row>
    <row r="536723" spans="12:13" x14ac:dyDescent="0.25">
      <c r="L536723" s="472"/>
      <c r="M536723" s="472"/>
    </row>
    <row r="536724" spans="12:13" x14ac:dyDescent="0.25">
      <c r="L536724" s="472"/>
      <c r="M536724" s="472"/>
    </row>
    <row r="536725" spans="12:13" x14ac:dyDescent="0.25">
      <c r="L536725" s="472"/>
      <c r="M536725" s="472"/>
    </row>
    <row r="536797" spans="12:13" x14ac:dyDescent="0.25">
      <c r="L536797" s="472"/>
      <c r="M536797" s="472"/>
    </row>
    <row r="536798" spans="12:13" x14ac:dyDescent="0.25">
      <c r="L536798" s="472"/>
      <c r="M536798" s="472"/>
    </row>
    <row r="536799" spans="12:13" x14ac:dyDescent="0.25">
      <c r="L536799" s="472"/>
      <c r="M536799" s="472"/>
    </row>
    <row r="536871" spans="12:13" x14ac:dyDescent="0.25">
      <c r="L536871" s="472"/>
      <c r="M536871" s="472"/>
    </row>
    <row r="536872" spans="12:13" x14ac:dyDescent="0.25">
      <c r="L536872" s="472"/>
      <c r="M536872" s="472"/>
    </row>
    <row r="536873" spans="12:13" x14ac:dyDescent="0.25">
      <c r="L536873" s="472"/>
      <c r="M536873" s="472"/>
    </row>
    <row r="536945" spans="12:13" x14ac:dyDescent="0.25">
      <c r="L536945" s="472"/>
      <c r="M536945" s="472"/>
    </row>
    <row r="536946" spans="12:13" x14ac:dyDescent="0.25">
      <c r="L536946" s="472"/>
      <c r="M536946" s="472"/>
    </row>
    <row r="536947" spans="12:13" x14ac:dyDescent="0.25">
      <c r="L536947" s="472"/>
      <c r="M536947" s="472"/>
    </row>
    <row r="537019" spans="12:13" x14ac:dyDescent="0.25">
      <c r="L537019" s="472"/>
      <c r="M537019" s="472"/>
    </row>
    <row r="537020" spans="12:13" x14ac:dyDescent="0.25">
      <c r="L537020" s="472"/>
      <c r="M537020" s="472"/>
    </row>
    <row r="537021" spans="12:13" x14ac:dyDescent="0.25">
      <c r="L537021" s="472"/>
      <c r="M537021" s="472"/>
    </row>
    <row r="537093" spans="12:13" x14ac:dyDescent="0.25">
      <c r="L537093" s="472"/>
      <c r="M537093" s="472"/>
    </row>
    <row r="537094" spans="12:13" x14ac:dyDescent="0.25">
      <c r="L537094" s="472"/>
      <c r="M537094" s="472"/>
    </row>
    <row r="537095" spans="12:13" x14ac:dyDescent="0.25">
      <c r="L537095" s="472"/>
      <c r="M537095" s="472"/>
    </row>
    <row r="537167" spans="12:13" x14ac:dyDescent="0.25">
      <c r="L537167" s="472"/>
      <c r="M537167" s="472"/>
    </row>
    <row r="537168" spans="12:13" x14ac:dyDescent="0.25">
      <c r="L537168" s="472"/>
      <c r="M537168" s="472"/>
    </row>
    <row r="537169" spans="12:13" x14ac:dyDescent="0.25">
      <c r="L537169" s="472"/>
      <c r="M537169" s="472"/>
    </row>
    <row r="537241" spans="12:13" x14ac:dyDescent="0.25">
      <c r="L537241" s="472"/>
      <c r="M537241" s="472"/>
    </row>
    <row r="537242" spans="12:13" x14ac:dyDescent="0.25">
      <c r="L537242" s="472"/>
      <c r="M537242" s="472"/>
    </row>
    <row r="537243" spans="12:13" x14ac:dyDescent="0.25">
      <c r="L537243" s="472"/>
      <c r="M537243" s="472"/>
    </row>
    <row r="537315" spans="12:13" x14ac:dyDescent="0.25">
      <c r="L537315" s="472"/>
      <c r="M537315" s="472"/>
    </row>
    <row r="537316" spans="12:13" x14ac:dyDescent="0.25">
      <c r="L537316" s="472"/>
      <c r="M537316" s="472"/>
    </row>
    <row r="537317" spans="12:13" x14ac:dyDescent="0.25">
      <c r="L537317" s="472"/>
      <c r="M537317" s="472"/>
    </row>
    <row r="537389" spans="12:13" x14ac:dyDescent="0.25">
      <c r="L537389" s="472"/>
      <c r="M537389" s="472"/>
    </row>
    <row r="537390" spans="12:13" x14ac:dyDescent="0.25">
      <c r="L537390" s="472"/>
      <c r="M537390" s="472"/>
    </row>
    <row r="537391" spans="12:13" x14ac:dyDescent="0.25">
      <c r="L537391" s="472"/>
      <c r="M537391" s="472"/>
    </row>
    <row r="537463" spans="12:13" x14ac:dyDescent="0.25">
      <c r="L537463" s="472"/>
      <c r="M537463" s="472"/>
    </row>
    <row r="537464" spans="12:13" x14ac:dyDescent="0.25">
      <c r="L537464" s="472"/>
      <c r="M537464" s="472"/>
    </row>
    <row r="537465" spans="12:13" x14ac:dyDescent="0.25">
      <c r="L537465" s="472"/>
      <c r="M537465" s="472"/>
    </row>
    <row r="537537" spans="12:13" x14ac:dyDescent="0.25">
      <c r="L537537" s="472"/>
      <c r="M537537" s="472"/>
    </row>
    <row r="537538" spans="12:13" x14ac:dyDescent="0.25">
      <c r="L537538" s="472"/>
      <c r="M537538" s="472"/>
    </row>
    <row r="537539" spans="12:13" x14ac:dyDescent="0.25">
      <c r="L537539" s="472"/>
      <c r="M537539" s="472"/>
    </row>
    <row r="537611" spans="12:13" x14ac:dyDescent="0.25">
      <c r="L537611" s="472"/>
      <c r="M537611" s="472"/>
    </row>
    <row r="537612" spans="12:13" x14ac:dyDescent="0.25">
      <c r="L537612" s="472"/>
      <c r="M537612" s="472"/>
    </row>
    <row r="537613" spans="12:13" x14ac:dyDescent="0.25">
      <c r="L537613" s="472"/>
      <c r="M537613" s="472"/>
    </row>
    <row r="537685" spans="12:13" x14ac:dyDescent="0.25">
      <c r="L537685" s="472"/>
      <c r="M537685" s="472"/>
    </row>
    <row r="537686" spans="12:13" x14ac:dyDescent="0.25">
      <c r="L537686" s="472"/>
      <c r="M537686" s="472"/>
    </row>
    <row r="537687" spans="12:13" x14ac:dyDescent="0.25">
      <c r="L537687" s="472"/>
      <c r="M537687" s="472"/>
    </row>
    <row r="537759" spans="12:13" x14ac:dyDescent="0.25">
      <c r="L537759" s="472"/>
      <c r="M537759" s="472"/>
    </row>
    <row r="537760" spans="12:13" x14ac:dyDescent="0.25">
      <c r="L537760" s="472"/>
      <c r="M537760" s="472"/>
    </row>
    <row r="537761" spans="12:13" x14ac:dyDescent="0.25">
      <c r="L537761" s="472"/>
      <c r="M537761" s="472"/>
    </row>
    <row r="537833" spans="12:13" x14ac:dyDescent="0.25">
      <c r="L537833" s="472"/>
      <c r="M537833" s="472"/>
    </row>
    <row r="537834" spans="12:13" x14ac:dyDescent="0.25">
      <c r="L537834" s="472"/>
      <c r="M537834" s="472"/>
    </row>
    <row r="537835" spans="12:13" x14ac:dyDescent="0.25">
      <c r="L537835" s="472"/>
      <c r="M537835" s="472"/>
    </row>
    <row r="537907" spans="12:13" x14ac:dyDescent="0.25">
      <c r="L537907" s="472"/>
      <c r="M537907" s="472"/>
    </row>
    <row r="537908" spans="12:13" x14ac:dyDescent="0.25">
      <c r="L537908" s="472"/>
      <c r="M537908" s="472"/>
    </row>
    <row r="537909" spans="12:13" x14ac:dyDescent="0.25">
      <c r="L537909" s="472"/>
      <c r="M537909" s="472"/>
    </row>
    <row r="537981" spans="12:13" x14ac:dyDescent="0.25">
      <c r="L537981" s="472"/>
      <c r="M537981" s="472"/>
    </row>
    <row r="537982" spans="12:13" x14ac:dyDescent="0.25">
      <c r="L537982" s="472"/>
      <c r="M537982" s="472"/>
    </row>
    <row r="537983" spans="12:13" x14ac:dyDescent="0.25">
      <c r="L537983" s="472"/>
      <c r="M537983" s="472"/>
    </row>
    <row r="538055" spans="12:13" x14ac:dyDescent="0.25">
      <c r="L538055" s="472"/>
      <c r="M538055" s="472"/>
    </row>
    <row r="538056" spans="12:13" x14ac:dyDescent="0.25">
      <c r="L538056" s="472"/>
      <c r="M538056" s="472"/>
    </row>
    <row r="538057" spans="12:13" x14ac:dyDescent="0.25">
      <c r="L538057" s="472"/>
      <c r="M538057" s="472"/>
    </row>
    <row r="538129" spans="12:13" x14ac:dyDescent="0.25">
      <c r="L538129" s="472"/>
      <c r="M538129" s="472"/>
    </row>
    <row r="538130" spans="12:13" x14ac:dyDescent="0.25">
      <c r="L538130" s="472"/>
      <c r="M538130" s="472"/>
    </row>
    <row r="538131" spans="12:13" x14ac:dyDescent="0.25">
      <c r="L538131" s="472"/>
      <c r="M538131" s="472"/>
    </row>
    <row r="538203" spans="12:13" x14ac:dyDescent="0.25">
      <c r="L538203" s="472"/>
      <c r="M538203" s="472"/>
    </row>
    <row r="538204" spans="12:13" x14ac:dyDescent="0.25">
      <c r="L538204" s="472"/>
      <c r="M538204" s="472"/>
    </row>
    <row r="538205" spans="12:13" x14ac:dyDescent="0.25">
      <c r="L538205" s="472"/>
      <c r="M538205" s="472"/>
    </row>
    <row r="538277" spans="12:13" x14ac:dyDescent="0.25">
      <c r="L538277" s="472"/>
      <c r="M538277" s="472"/>
    </row>
    <row r="538278" spans="12:13" x14ac:dyDescent="0.25">
      <c r="L538278" s="472"/>
      <c r="M538278" s="472"/>
    </row>
    <row r="538279" spans="12:13" x14ac:dyDescent="0.25">
      <c r="L538279" s="472"/>
      <c r="M538279" s="472"/>
    </row>
    <row r="538351" spans="12:13" x14ac:dyDescent="0.25">
      <c r="L538351" s="472"/>
      <c r="M538351" s="472"/>
    </row>
    <row r="538352" spans="12:13" x14ac:dyDescent="0.25">
      <c r="L538352" s="472"/>
      <c r="M538352" s="472"/>
    </row>
    <row r="538353" spans="12:13" x14ac:dyDescent="0.25">
      <c r="L538353" s="472"/>
      <c r="M538353" s="472"/>
    </row>
    <row r="538425" spans="12:13" x14ac:dyDescent="0.25">
      <c r="L538425" s="472"/>
      <c r="M538425" s="472"/>
    </row>
    <row r="538426" spans="12:13" x14ac:dyDescent="0.25">
      <c r="L538426" s="472"/>
      <c r="M538426" s="472"/>
    </row>
    <row r="538427" spans="12:13" x14ac:dyDescent="0.25">
      <c r="L538427" s="472"/>
      <c r="M538427" s="472"/>
    </row>
    <row r="538499" spans="12:13" x14ac:dyDescent="0.25">
      <c r="L538499" s="472"/>
      <c r="M538499" s="472"/>
    </row>
    <row r="538500" spans="12:13" x14ac:dyDescent="0.25">
      <c r="L538500" s="472"/>
      <c r="M538500" s="472"/>
    </row>
    <row r="538501" spans="12:13" x14ac:dyDescent="0.25">
      <c r="L538501" s="472"/>
      <c r="M538501" s="472"/>
    </row>
    <row r="538573" spans="12:13" x14ac:dyDescent="0.25">
      <c r="L538573" s="472"/>
      <c r="M538573" s="472"/>
    </row>
    <row r="538574" spans="12:13" x14ac:dyDescent="0.25">
      <c r="L538574" s="472"/>
      <c r="M538574" s="472"/>
    </row>
    <row r="538575" spans="12:13" x14ac:dyDescent="0.25">
      <c r="L538575" s="472"/>
      <c r="M538575" s="472"/>
    </row>
    <row r="538647" spans="12:13" x14ac:dyDescent="0.25">
      <c r="L538647" s="472"/>
      <c r="M538647" s="472"/>
    </row>
    <row r="538648" spans="12:13" x14ac:dyDescent="0.25">
      <c r="L538648" s="472"/>
      <c r="M538648" s="472"/>
    </row>
    <row r="538649" spans="12:13" x14ac:dyDescent="0.25">
      <c r="L538649" s="472"/>
      <c r="M538649" s="472"/>
    </row>
    <row r="538721" spans="12:13" x14ac:dyDescent="0.25">
      <c r="L538721" s="472"/>
      <c r="M538721" s="472"/>
    </row>
    <row r="538722" spans="12:13" x14ac:dyDescent="0.25">
      <c r="L538722" s="472"/>
      <c r="M538722" s="472"/>
    </row>
    <row r="538723" spans="12:13" x14ac:dyDescent="0.25">
      <c r="L538723" s="472"/>
      <c r="M538723" s="472"/>
    </row>
    <row r="538795" spans="12:13" x14ac:dyDescent="0.25">
      <c r="L538795" s="472"/>
      <c r="M538795" s="472"/>
    </row>
    <row r="538796" spans="12:13" x14ac:dyDescent="0.25">
      <c r="L538796" s="472"/>
      <c r="M538796" s="472"/>
    </row>
    <row r="538797" spans="12:13" x14ac:dyDescent="0.25">
      <c r="L538797" s="472"/>
      <c r="M538797" s="472"/>
    </row>
    <row r="538869" spans="12:13" x14ac:dyDescent="0.25">
      <c r="L538869" s="472"/>
      <c r="M538869" s="472"/>
    </row>
    <row r="538870" spans="12:13" x14ac:dyDescent="0.25">
      <c r="L538870" s="472"/>
      <c r="M538870" s="472"/>
    </row>
    <row r="538871" spans="12:13" x14ac:dyDescent="0.25">
      <c r="L538871" s="472"/>
      <c r="M538871" s="472"/>
    </row>
    <row r="538943" spans="12:13" x14ac:dyDescent="0.25">
      <c r="L538943" s="472"/>
      <c r="M538943" s="472"/>
    </row>
    <row r="538944" spans="12:13" x14ac:dyDescent="0.25">
      <c r="L538944" s="472"/>
      <c r="M538944" s="472"/>
    </row>
    <row r="538945" spans="12:13" x14ac:dyDescent="0.25">
      <c r="L538945" s="472"/>
      <c r="M538945" s="472"/>
    </row>
    <row r="539017" spans="12:13" x14ac:dyDescent="0.25">
      <c r="L539017" s="472"/>
      <c r="M539017" s="472"/>
    </row>
    <row r="539018" spans="12:13" x14ac:dyDescent="0.25">
      <c r="L539018" s="472"/>
      <c r="M539018" s="472"/>
    </row>
    <row r="539019" spans="12:13" x14ac:dyDescent="0.25">
      <c r="L539019" s="472"/>
      <c r="M539019" s="472"/>
    </row>
    <row r="539091" spans="12:13" x14ac:dyDescent="0.25">
      <c r="L539091" s="472"/>
      <c r="M539091" s="472"/>
    </row>
    <row r="539092" spans="12:13" x14ac:dyDescent="0.25">
      <c r="L539092" s="472"/>
      <c r="M539092" s="472"/>
    </row>
    <row r="539093" spans="12:13" x14ac:dyDescent="0.25">
      <c r="L539093" s="472"/>
      <c r="M539093" s="472"/>
    </row>
    <row r="539165" spans="12:13" x14ac:dyDescent="0.25">
      <c r="L539165" s="472"/>
      <c r="M539165" s="472"/>
    </row>
    <row r="539166" spans="12:13" x14ac:dyDescent="0.25">
      <c r="L539166" s="472"/>
      <c r="M539166" s="472"/>
    </row>
    <row r="539167" spans="12:13" x14ac:dyDescent="0.25">
      <c r="L539167" s="472"/>
      <c r="M539167" s="472"/>
    </row>
    <row r="539239" spans="12:13" x14ac:dyDescent="0.25">
      <c r="L539239" s="472"/>
      <c r="M539239" s="472"/>
    </row>
    <row r="539240" spans="12:13" x14ac:dyDescent="0.25">
      <c r="L539240" s="472"/>
      <c r="M539240" s="472"/>
    </row>
    <row r="539241" spans="12:13" x14ac:dyDescent="0.25">
      <c r="L539241" s="472"/>
      <c r="M539241" s="472"/>
    </row>
    <row r="539313" spans="12:13" x14ac:dyDescent="0.25">
      <c r="L539313" s="472"/>
      <c r="M539313" s="472"/>
    </row>
    <row r="539314" spans="12:13" x14ac:dyDescent="0.25">
      <c r="L539314" s="472"/>
      <c r="M539314" s="472"/>
    </row>
    <row r="539315" spans="12:13" x14ac:dyDescent="0.25">
      <c r="L539315" s="472"/>
      <c r="M539315" s="472"/>
    </row>
    <row r="539387" spans="12:13" x14ac:dyDescent="0.25">
      <c r="L539387" s="472"/>
      <c r="M539387" s="472"/>
    </row>
    <row r="539388" spans="12:13" x14ac:dyDescent="0.25">
      <c r="L539388" s="472"/>
      <c r="M539388" s="472"/>
    </row>
    <row r="539389" spans="12:13" x14ac:dyDescent="0.25">
      <c r="L539389" s="472"/>
      <c r="M539389" s="472"/>
    </row>
    <row r="539461" spans="12:13" x14ac:dyDescent="0.25">
      <c r="L539461" s="472"/>
      <c r="M539461" s="472"/>
    </row>
    <row r="539462" spans="12:13" x14ac:dyDescent="0.25">
      <c r="L539462" s="472"/>
      <c r="M539462" s="472"/>
    </row>
    <row r="539463" spans="12:13" x14ac:dyDescent="0.25">
      <c r="L539463" s="472"/>
      <c r="M539463" s="472"/>
    </row>
    <row r="539535" spans="12:13" x14ac:dyDescent="0.25">
      <c r="L539535" s="472"/>
      <c r="M539535" s="472"/>
    </row>
    <row r="539536" spans="12:13" x14ac:dyDescent="0.25">
      <c r="L539536" s="472"/>
      <c r="M539536" s="472"/>
    </row>
    <row r="539537" spans="12:13" x14ac:dyDescent="0.25">
      <c r="L539537" s="472"/>
      <c r="M539537" s="472"/>
    </row>
    <row r="539609" spans="12:13" x14ac:dyDescent="0.25">
      <c r="L539609" s="472"/>
      <c r="M539609" s="472"/>
    </row>
    <row r="539610" spans="12:13" x14ac:dyDescent="0.25">
      <c r="L539610" s="472"/>
      <c r="M539610" s="472"/>
    </row>
    <row r="539611" spans="12:13" x14ac:dyDescent="0.25">
      <c r="L539611" s="472"/>
      <c r="M539611" s="472"/>
    </row>
    <row r="539683" spans="12:13" x14ac:dyDescent="0.25">
      <c r="L539683" s="472"/>
      <c r="M539683" s="472"/>
    </row>
    <row r="539684" spans="12:13" x14ac:dyDescent="0.25">
      <c r="L539684" s="472"/>
      <c r="M539684" s="472"/>
    </row>
    <row r="539685" spans="12:13" x14ac:dyDescent="0.25">
      <c r="L539685" s="472"/>
      <c r="M539685" s="472"/>
    </row>
    <row r="539757" spans="12:13" x14ac:dyDescent="0.25">
      <c r="L539757" s="472"/>
      <c r="M539757" s="472"/>
    </row>
    <row r="539758" spans="12:13" x14ac:dyDescent="0.25">
      <c r="L539758" s="472"/>
      <c r="M539758" s="472"/>
    </row>
    <row r="539759" spans="12:13" x14ac:dyDescent="0.25">
      <c r="L539759" s="472"/>
      <c r="M539759" s="472"/>
    </row>
    <row r="539831" spans="12:13" x14ac:dyDescent="0.25">
      <c r="L539831" s="472"/>
      <c r="M539831" s="472"/>
    </row>
    <row r="539832" spans="12:13" x14ac:dyDescent="0.25">
      <c r="L539832" s="472"/>
      <c r="M539832" s="472"/>
    </row>
    <row r="539833" spans="12:13" x14ac:dyDescent="0.25">
      <c r="L539833" s="472"/>
      <c r="M539833" s="472"/>
    </row>
    <row r="539905" spans="12:13" x14ac:dyDescent="0.25">
      <c r="L539905" s="472"/>
      <c r="M539905" s="472"/>
    </row>
    <row r="539906" spans="12:13" x14ac:dyDescent="0.25">
      <c r="L539906" s="472"/>
      <c r="M539906" s="472"/>
    </row>
    <row r="539907" spans="12:13" x14ac:dyDescent="0.25">
      <c r="L539907" s="472"/>
      <c r="M539907" s="472"/>
    </row>
    <row r="539979" spans="12:13" x14ac:dyDescent="0.25">
      <c r="L539979" s="472"/>
      <c r="M539979" s="472"/>
    </row>
    <row r="539980" spans="12:13" x14ac:dyDescent="0.25">
      <c r="L539980" s="472"/>
      <c r="M539980" s="472"/>
    </row>
    <row r="539981" spans="12:13" x14ac:dyDescent="0.25">
      <c r="L539981" s="472"/>
      <c r="M539981" s="472"/>
    </row>
    <row r="540053" spans="12:13" x14ac:dyDescent="0.25">
      <c r="L540053" s="472"/>
      <c r="M540053" s="472"/>
    </row>
    <row r="540054" spans="12:13" x14ac:dyDescent="0.25">
      <c r="L540054" s="472"/>
      <c r="M540054" s="472"/>
    </row>
    <row r="540055" spans="12:13" x14ac:dyDescent="0.25">
      <c r="L540055" s="472"/>
      <c r="M540055" s="472"/>
    </row>
    <row r="540127" spans="12:13" x14ac:dyDescent="0.25">
      <c r="L540127" s="472"/>
      <c r="M540127" s="472"/>
    </row>
    <row r="540128" spans="12:13" x14ac:dyDescent="0.25">
      <c r="L540128" s="472"/>
      <c r="M540128" s="472"/>
    </row>
    <row r="540129" spans="12:13" x14ac:dyDescent="0.25">
      <c r="L540129" s="472"/>
      <c r="M540129" s="472"/>
    </row>
    <row r="540201" spans="12:13" x14ac:dyDescent="0.25">
      <c r="L540201" s="472"/>
      <c r="M540201" s="472"/>
    </row>
    <row r="540202" spans="12:13" x14ac:dyDescent="0.25">
      <c r="L540202" s="472"/>
      <c r="M540202" s="472"/>
    </row>
    <row r="540203" spans="12:13" x14ac:dyDescent="0.25">
      <c r="L540203" s="472"/>
      <c r="M540203" s="472"/>
    </row>
    <row r="540275" spans="12:13" x14ac:dyDescent="0.25">
      <c r="L540275" s="472"/>
      <c r="M540275" s="472"/>
    </row>
    <row r="540276" spans="12:13" x14ac:dyDescent="0.25">
      <c r="L540276" s="472"/>
      <c r="M540276" s="472"/>
    </row>
    <row r="540277" spans="12:13" x14ac:dyDescent="0.25">
      <c r="L540277" s="472"/>
      <c r="M540277" s="472"/>
    </row>
    <row r="540349" spans="12:13" x14ac:dyDescent="0.25">
      <c r="L540349" s="472"/>
      <c r="M540349" s="472"/>
    </row>
    <row r="540350" spans="12:13" x14ac:dyDescent="0.25">
      <c r="L540350" s="472"/>
      <c r="M540350" s="472"/>
    </row>
    <row r="540351" spans="12:13" x14ac:dyDescent="0.25">
      <c r="L540351" s="472"/>
      <c r="M540351" s="472"/>
    </row>
    <row r="540423" spans="12:13" x14ac:dyDescent="0.25">
      <c r="L540423" s="472"/>
      <c r="M540423" s="472"/>
    </row>
    <row r="540424" spans="12:13" x14ac:dyDescent="0.25">
      <c r="L540424" s="472"/>
      <c r="M540424" s="472"/>
    </row>
    <row r="540425" spans="12:13" x14ac:dyDescent="0.25">
      <c r="L540425" s="472"/>
      <c r="M540425" s="472"/>
    </row>
    <row r="540497" spans="12:13" x14ac:dyDescent="0.25">
      <c r="L540497" s="472"/>
      <c r="M540497" s="472"/>
    </row>
    <row r="540498" spans="12:13" x14ac:dyDescent="0.25">
      <c r="L540498" s="472"/>
      <c r="M540498" s="472"/>
    </row>
    <row r="540499" spans="12:13" x14ac:dyDescent="0.25">
      <c r="L540499" s="472"/>
      <c r="M540499" s="472"/>
    </row>
    <row r="540571" spans="12:13" x14ac:dyDescent="0.25">
      <c r="L540571" s="472"/>
      <c r="M540571" s="472"/>
    </row>
    <row r="540572" spans="12:13" x14ac:dyDescent="0.25">
      <c r="L540572" s="472"/>
      <c r="M540572" s="472"/>
    </row>
    <row r="540573" spans="12:13" x14ac:dyDescent="0.25">
      <c r="L540573" s="472"/>
      <c r="M540573" s="472"/>
    </row>
    <row r="540645" spans="12:13" x14ac:dyDescent="0.25">
      <c r="L540645" s="472"/>
      <c r="M540645" s="472"/>
    </row>
    <row r="540646" spans="12:13" x14ac:dyDescent="0.25">
      <c r="L540646" s="472"/>
      <c r="M540646" s="472"/>
    </row>
    <row r="540647" spans="12:13" x14ac:dyDescent="0.25">
      <c r="L540647" s="472"/>
      <c r="M540647" s="472"/>
    </row>
    <row r="540719" spans="12:13" x14ac:dyDescent="0.25">
      <c r="L540719" s="472"/>
      <c r="M540719" s="472"/>
    </row>
    <row r="540720" spans="12:13" x14ac:dyDescent="0.25">
      <c r="L540720" s="472"/>
      <c r="M540720" s="472"/>
    </row>
    <row r="540721" spans="12:13" x14ac:dyDescent="0.25">
      <c r="L540721" s="472"/>
      <c r="M540721" s="472"/>
    </row>
    <row r="540793" spans="12:13" x14ac:dyDescent="0.25">
      <c r="L540793" s="472"/>
      <c r="M540793" s="472"/>
    </row>
    <row r="540794" spans="12:13" x14ac:dyDescent="0.25">
      <c r="L540794" s="472"/>
      <c r="M540794" s="472"/>
    </row>
    <row r="540795" spans="12:13" x14ac:dyDescent="0.25">
      <c r="L540795" s="472"/>
      <c r="M540795" s="472"/>
    </row>
    <row r="540867" spans="12:13" x14ac:dyDescent="0.25">
      <c r="L540867" s="472"/>
      <c r="M540867" s="472"/>
    </row>
    <row r="540868" spans="12:13" x14ac:dyDescent="0.25">
      <c r="L540868" s="472"/>
      <c r="M540868" s="472"/>
    </row>
    <row r="540869" spans="12:13" x14ac:dyDescent="0.25">
      <c r="L540869" s="472"/>
      <c r="M540869" s="472"/>
    </row>
    <row r="540941" spans="12:13" x14ac:dyDescent="0.25">
      <c r="L540941" s="472"/>
      <c r="M540941" s="472"/>
    </row>
    <row r="540942" spans="12:13" x14ac:dyDescent="0.25">
      <c r="L540942" s="472"/>
      <c r="M540942" s="472"/>
    </row>
    <row r="540943" spans="12:13" x14ac:dyDescent="0.25">
      <c r="L540943" s="472"/>
      <c r="M540943" s="472"/>
    </row>
    <row r="541015" spans="12:13" x14ac:dyDescent="0.25">
      <c r="L541015" s="472"/>
      <c r="M541015" s="472"/>
    </row>
    <row r="541016" spans="12:13" x14ac:dyDescent="0.25">
      <c r="L541016" s="472"/>
      <c r="M541016" s="472"/>
    </row>
    <row r="541017" spans="12:13" x14ac:dyDescent="0.25">
      <c r="L541017" s="472"/>
      <c r="M541017" s="472"/>
    </row>
    <row r="541089" spans="12:13" x14ac:dyDescent="0.25">
      <c r="L541089" s="472"/>
      <c r="M541089" s="472"/>
    </row>
    <row r="541090" spans="12:13" x14ac:dyDescent="0.25">
      <c r="L541090" s="472"/>
      <c r="M541090" s="472"/>
    </row>
    <row r="541091" spans="12:13" x14ac:dyDescent="0.25">
      <c r="L541091" s="472"/>
      <c r="M541091" s="472"/>
    </row>
    <row r="541163" spans="12:13" x14ac:dyDescent="0.25">
      <c r="L541163" s="472"/>
      <c r="M541163" s="472"/>
    </row>
    <row r="541164" spans="12:13" x14ac:dyDescent="0.25">
      <c r="L541164" s="472"/>
      <c r="M541164" s="472"/>
    </row>
    <row r="541165" spans="12:13" x14ac:dyDescent="0.25">
      <c r="L541165" s="472"/>
      <c r="M541165" s="472"/>
    </row>
    <row r="541237" spans="12:13" x14ac:dyDescent="0.25">
      <c r="L541237" s="472"/>
      <c r="M541237" s="472"/>
    </row>
    <row r="541238" spans="12:13" x14ac:dyDescent="0.25">
      <c r="L541238" s="472"/>
      <c r="M541238" s="472"/>
    </row>
    <row r="541239" spans="12:13" x14ac:dyDescent="0.25">
      <c r="L541239" s="472"/>
      <c r="M541239" s="472"/>
    </row>
    <row r="541311" spans="12:13" x14ac:dyDescent="0.25">
      <c r="L541311" s="472"/>
      <c r="M541311" s="472"/>
    </row>
    <row r="541312" spans="12:13" x14ac:dyDescent="0.25">
      <c r="L541312" s="472"/>
      <c r="M541312" s="472"/>
    </row>
    <row r="541313" spans="12:13" x14ac:dyDescent="0.25">
      <c r="L541313" s="472"/>
      <c r="M541313" s="472"/>
    </row>
    <row r="541385" spans="12:13" x14ac:dyDescent="0.25">
      <c r="L541385" s="472"/>
      <c r="M541385" s="472"/>
    </row>
    <row r="541386" spans="12:13" x14ac:dyDescent="0.25">
      <c r="L541386" s="472"/>
      <c r="M541386" s="472"/>
    </row>
    <row r="541387" spans="12:13" x14ac:dyDescent="0.25">
      <c r="L541387" s="472"/>
      <c r="M541387" s="472"/>
    </row>
    <row r="541459" spans="12:13" x14ac:dyDescent="0.25">
      <c r="L541459" s="472"/>
      <c r="M541459" s="472"/>
    </row>
    <row r="541460" spans="12:13" x14ac:dyDescent="0.25">
      <c r="L541460" s="472"/>
      <c r="M541460" s="472"/>
    </row>
    <row r="541461" spans="12:13" x14ac:dyDescent="0.25">
      <c r="L541461" s="472"/>
      <c r="M541461" s="472"/>
    </row>
    <row r="541533" spans="12:13" x14ac:dyDescent="0.25">
      <c r="L541533" s="472"/>
      <c r="M541533" s="472"/>
    </row>
    <row r="541534" spans="12:13" x14ac:dyDescent="0.25">
      <c r="L541534" s="472"/>
      <c r="M541534" s="472"/>
    </row>
    <row r="541535" spans="12:13" x14ac:dyDescent="0.25">
      <c r="L541535" s="472"/>
      <c r="M541535" s="472"/>
    </row>
    <row r="541607" spans="12:13" x14ac:dyDescent="0.25">
      <c r="L541607" s="472"/>
      <c r="M541607" s="472"/>
    </row>
    <row r="541608" spans="12:13" x14ac:dyDescent="0.25">
      <c r="L541608" s="472"/>
      <c r="M541608" s="472"/>
    </row>
    <row r="541609" spans="12:13" x14ac:dyDescent="0.25">
      <c r="L541609" s="472"/>
      <c r="M541609" s="472"/>
    </row>
    <row r="541681" spans="12:13" x14ac:dyDescent="0.25">
      <c r="L541681" s="472"/>
      <c r="M541681" s="472"/>
    </row>
    <row r="541682" spans="12:13" x14ac:dyDescent="0.25">
      <c r="L541682" s="472"/>
      <c r="M541682" s="472"/>
    </row>
    <row r="541683" spans="12:13" x14ac:dyDescent="0.25">
      <c r="L541683" s="472"/>
      <c r="M541683" s="472"/>
    </row>
    <row r="541755" spans="12:13" x14ac:dyDescent="0.25">
      <c r="L541755" s="472"/>
      <c r="M541755" s="472"/>
    </row>
    <row r="541756" spans="12:13" x14ac:dyDescent="0.25">
      <c r="L541756" s="472"/>
      <c r="M541756" s="472"/>
    </row>
    <row r="541757" spans="12:13" x14ac:dyDescent="0.25">
      <c r="L541757" s="472"/>
      <c r="M541757" s="472"/>
    </row>
    <row r="541829" spans="12:13" x14ac:dyDescent="0.25">
      <c r="L541829" s="472"/>
      <c r="M541829" s="472"/>
    </row>
    <row r="541830" spans="12:13" x14ac:dyDescent="0.25">
      <c r="L541830" s="472"/>
      <c r="M541830" s="472"/>
    </row>
    <row r="541831" spans="12:13" x14ac:dyDescent="0.25">
      <c r="L541831" s="472"/>
      <c r="M541831" s="472"/>
    </row>
    <row r="541903" spans="12:13" x14ac:dyDescent="0.25">
      <c r="L541903" s="472"/>
      <c r="M541903" s="472"/>
    </row>
    <row r="541904" spans="12:13" x14ac:dyDescent="0.25">
      <c r="L541904" s="472"/>
      <c r="M541904" s="472"/>
    </row>
    <row r="541905" spans="12:13" x14ac:dyDescent="0.25">
      <c r="L541905" s="472"/>
      <c r="M541905" s="472"/>
    </row>
    <row r="541977" spans="12:13" x14ac:dyDescent="0.25">
      <c r="L541977" s="472"/>
      <c r="M541977" s="472"/>
    </row>
    <row r="541978" spans="12:13" x14ac:dyDescent="0.25">
      <c r="L541978" s="472"/>
      <c r="M541978" s="472"/>
    </row>
    <row r="541979" spans="12:13" x14ac:dyDescent="0.25">
      <c r="L541979" s="472"/>
      <c r="M541979" s="472"/>
    </row>
    <row r="542051" spans="12:13" x14ac:dyDescent="0.25">
      <c r="L542051" s="472"/>
      <c r="M542051" s="472"/>
    </row>
    <row r="542052" spans="12:13" x14ac:dyDescent="0.25">
      <c r="L542052" s="472"/>
      <c r="M542052" s="472"/>
    </row>
    <row r="542053" spans="12:13" x14ac:dyDescent="0.25">
      <c r="L542053" s="472"/>
      <c r="M542053" s="472"/>
    </row>
    <row r="542125" spans="12:13" x14ac:dyDescent="0.25">
      <c r="L542125" s="472"/>
      <c r="M542125" s="472"/>
    </row>
    <row r="542126" spans="12:13" x14ac:dyDescent="0.25">
      <c r="L542126" s="472"/>
      <c r="M542126" s="472"/>
    </row>
    <row r="542127" spans="12:13" x14ac:dyDescent="0.25">
      <c r="L542127" s="472"/>
      <c r="M542127" s="472"/>
    </row>
    <row r="542199" spans="12:13" x14ac:dyDescent="0.25">
      <c r="L542199" s="472"/>
      <c r="M542199" s="472"/>
    </row>
    <row r="542200" spans="12:13" x14ac:dyDescent="0.25">
      <c r="L542200" s="472"/>
      <c r="M542200" s="472"/>
    </row>
    <row r="542201" spans="12:13" x14ac:dyDescent="0.25">
      <c r="L542201" s="472"/>
      <c r="M542201" s="472"/>
    </row>
    <row r="542273" spans="12:13" x14ac:dyDescent="0.25">
      <c r="L542273" s="472"/>
      <c r="M542273" s="472"/>
    </row>
    <row r="542274" spans="12:13" x14ac:dyDescent="0.25">
      <c r="L542274" s="472"/>
      <c r="M542274" s="472"/>
    </row>
    <row r="542275" spans="12:13" x14ac:dyDescent="0.25">
      <c r="L542275" s="472"/>
      <c r="M542275" s="472"/>
    </row>
    <row r="542347" spans="12:13" x14ac:dyDescent="0.25">
      <c r="L542347" s="472"/>
      <c r="M542347" s="472"/>
    </row>
    <row r="542348" spans="12:13" x14ac:dyDescent="0.25">
      <c r="L542348" s="472"/>
      <c r="M542348" s="472"/>
    </row>
    <row r="542349" spans="12:13" x14ac:dyDescent="0.25">
      <c r="L542349" s="472"/>
      <c r="M542349" s="472"/>
    </row>
    <row r="542421" spans="12:13" x14ac:dyDescent="0.25">
      <c r="L542421" s="472"/>
      <c r="M542421" s="472"/>
    </row>
    <row r="542422" spans="12:13" x14ac:dyDescent="0.25">
      <c r="L542422" s="472"/>
      <c r="M542422" s="472"/>
    </row>
    <row r="542423" spans="12:13" x14ac:dyDescent="0.25">
      <c r="L542423" s="472"/>
      <c r="M542423" s="472"/>
    </row>
    <row r="542495" spans="12:13" x14ac:dyDescent="0.25">
      <c r="L542495" s="472"/>
      <c r="M542495" s="472"/>
    </row>
    <row r="542496" spans="12:13" x14ac:dyDescent="0.25">
      <c r="L542496" s="472"/>
      <c r="M542496" s="472"/>
    </row>
    <row r="542497" spans="12:13" x14ac:dyDescent="0.25">
      <c r="L542497" s="472"/>
      <c r="M542497" s="472"/>
    </row>
    <row r="542569" spans="12:13" x14ac:dyDescent="0.25">
      <c r="L542569" s="472"/>
      <c r="M542569" s="472"/>
    </row>
    <row r="542570" spans="12:13" x14ac:dyDescent="0.25">
      <c r="L542570" s="472"/>
      <c r="M542570" s="472"/>
    </row>
    <row r="542571" spans="12:13" x14ac:dyDescent="0.25">
      <c r="L542571" s="472"/>
      <c r="M542571" s="472"/>
    </row>
    <row r="542643" spans="12:13" x14ac:dyDescent="0.25">
      <c r="L542643" s="472"/>
      <c r="M542643" s="472"/>
    </row>
    <row r="542644" spans="12:13" x14ac:dyDescent="0.25">
      <c r="L542644" s="472"/>
      <c r="M542644" s="472"/>
    </row>
    <row r="542645" spans="12:13" x14ac:dyDescent="0.25">
      <c r="L542645" s="472"/>
      <c r="M542645" s="472"/>
    </row>
    <row r="542717" spans="12:13" x14ac:dyDescent="0.25">
      <c r="L542717" s="472"/>
      <c r="M542717" s="472"/>
    </row>
    <row r="542718" spans="12:13" x14ac:dyDescent="0.25">
      <c r="L542718" s="472"/>
      <c r="M542718" s="472"/>
    </row>
    <row r="542719" spans="12:13" x14ac:dyDescent="0.25">
      <c r="L542719" s="472"/>
      <c r="M542719" s="472"/>
    </row>
    <row r="542791" spans="12:13" x14ac:dyDescent="0.25">
      <c r="L542791" s="472"/>
      <c r="M542791" s="472"/>
    </row>
    <row r="542792" spans="12:13" x14ac:dyDescent="0.25">
      <c r="L542792" s="472"/>
      <c r="M542792" s="472"/>
    </row>
    <row r="542793" spans="12:13" x14ac:dyDescent="0.25">
      <c r="L542793" s="472"/>
      <c r="M542793" s="472"/>
    </row>
    <row r="542865" spans="12:13" x14ac:dyDescent="0.25">
      <c r="L542865" s="472"/>
      <c r="M542865" s="472"/>
    </row>
    <row r="542866" spans="12:13" x14ac:dyDescent="0.25">
      <c r="L542866" s="472"/>
      <c r="M542866" s="472"/>
    </row>
    <row r="542867" spans="12:13" x14ac:dyDescent="0.25">
      <c r="L542867" s="472"/>
      <c r="M542867" s="472"/>
    </row>
    <row r="542939" spans="12:13" x14ac:dyDescent="0.25">
      <c r="L542939" s="472"/>
      <c r="M542939" s="472"/>
    </row>
    <row r="542940" spans="12:13" x14ac:dyDescent="0.25">
      <c r="L542940" s="472"/>
      <c r="M542940" s="472"/>
    </row>
    <row r="542941" spans="12:13" x14ac:dyDescent="0.25">
      <c r="L542941" s="472"/>
      <c r="M542941" s="472"/>
    </row>
    <row r="543013" spans="12:13" x14ac:dyDescent="0.25">
      <c r="L543013" s="472"/>
      <c r="M543013" s="472"/>
    </row>
    <row r="543014" spans="12:13" x14ac:dyDescent="0.25">
      <c r="L543014" s="472"/>
      <c r="M543014" s="472"/>
    </row>
    <row r="543015" spans="12:13" x14ac:dyDescent="0.25">
      <c r="L543015" s="472"/>
      <c r="M543015" s="472"/>
    </row>
    <row r="543087" spans="12:13" x14ac:dyDescent="0.25">
      <c r="L543087" s="472"/>
      <c r="M543087" s="472"/>
    </row>
    <row r="543088" spans="12:13" x14ac:dyDescent="0.25">
      <c r="L543088" s="472"/>
      <c r="M543088" s="472"/>
    </row>
    <row r="543089" spans="12:13" x14ac:dyDescent="0.25">
      <c r="L543089" s="472"/>
      <c r="M543089" s="472"/>
    </row>
    <row r="543161" spans="12:13" x14ac:dyDescent="0.25">
      <c r="L543161" s="472"/>
      <c r="M543161" s="472"/>
    </row>
    <row r="543162" spans="12:13" x14ac:dyDescent="0.25">
      <c r="L543162" s="472"/>
      <c r="M543162" s="472"/>
    </row>
    <row r="543163" spans="12:13" x14ac:dyDescent="0.25">
      <c r="L543163" s="472"/>
      <c r="M543163" s="472"/>
    </row>
    <row r="543235" spans="12:13" x14ac:dyDescent="0.25">
      <c r="L543235" s="472"/>
      <c r="M543235" s="472"/>
    </row>
    <row r="543236" spans="12:13" x14ac:dyDescent="0.25">
      <c r="L543236" s="472"/>
      <c r="M543236" s="472"/>
    </row>
    <row r="543237" spans="12:13" x14ac:dyDescent="0.25">
      <c r="L543237" s="472"/>
      <c r="M543237" s="472"/>
    </row>
    <row r="543309" spans="12:13" x14ac:dyDescent="0.25">
      <c r="L543309" s="472"/>
      <c r="M543309" s="472"/>
    </row>
    <row r="543310" spans="12:13" x14ac:dyDescent="0.25">
      <c r="L543310" s="472"/>
      <c r="M543310" s="472"/>
    </row>
    <row r="543311" spans="12:13" x14ac:dyDescent="0.25">
      <c r="L543311" s="472"/>
      <c r="M543311" s="472"/>
    </row>
    <row r="543383" spans="12:13" x14ac:dyDescent="0.25">
      <c r="L543383" s="472"/>
      <c r="M543383" s="472"/>
    </row>
    <row r="543384" spans="12:13" x14ac:dyDescent="0.25">
      <c r="L543384" s="472"/>
      <c r="M543384" s="472"/>
    </row>
    <row r="543385" spans="12:13" x14ac:dyDescent="0.25">
      <c r="L543385" s="472"/>
      <c r="M543385" s="472"/>
    </row>
    <row r="543457" spans="12:13" x14ac:dyDescent="0.25">
      <c r="L543457" s="472"/>
      <c r="M543457" s="472"/>
    </row>
    <row r="543458" spans="12:13" x14ac:dyDescent="0.25">
      <c r="L543458" s="472"/>
      <c r="M543458" s="472"/>
    </row>
    <row r="543459" spans="12:13" x14ac:dyDescent="0.25">
      <c r="L543459" s="472"/>
      <c r="M543459" s="472"/>
    </row>
    <row r="543531" spans="12:13" x14ac:dyDescent="0.25">
      <c r="L543531" s="472"/>
      <c r="M543531" s="472"/>
    </row>
    <row r="543532" spans="12:13" x14ac:dyDescent="0.25">
      <c r="L543532" s="472"/>
      <c r="M543532" s="472"/>
    </row>
    <row r="543533" spans="12:13" x14ac:dyDescent="0.25">
      <c r="L543533" s="472"/>
      <c r="M543533" s="472"/>
    </row>
    <row r="543605" spans="12:13" x14ac:dyDescent="0.25">
      <c r="L543605" s="472"/>
      <c r="M543605" s="472"/>
    </row>
    <row r="543606" spans="12:13" x14ac:dyDescent="0.25">
      <c r="L543606" s="472"/>
      <c r="M543606" s="472"/>
    </row>
    <row r="543607" spans="12:13" x14ac:dyDescent="0.25">
      <c r="L543607" s="472"/>
      <c r="M543607" s="472"/>
    </row>
    <row r="543679" spans="12:13" x14ac:dyDescent="0.25">
      <c r="L543679" s="472"/>
      <c r="M543679" s="472"/>
    </row>
    <row r="543680" spans="12:13" x14ac:dyDescent="0.25">
      <c r="L543680" s="472"/>
      <c r="M543680" s="472"/>
    </row>
    <row r="543681" spans="12:13" x14ac:dyDescent="0.25">
      <c r="L543681" s="472"/>
      <c r="M543681" s="472"/>
    </row>
    <row r="543753" spans="12:13" x14ac:dyDescent="0.25">
      <c r="L543753" s="472"/>
      <c r="M543753" s="472"/>
    </row>
    <row r="543754" spans="12:13" x14ac:dyDescent="0.25">
      <c r="L543754" s="472"/>
      <c r="M543754" s="472"/>
    </row>
    <row r="543755" spans="12:13" x14ac:dyDescent="0.25">
      <c r="L543755" s="472"/>
      <c r="M543755" s="472"/>
    </row>
    <row r="543827" spans="12:13" x14ac:dyDescent="0.25">
      <c r="L543827" s="472"/>
      <c r="M543827" s="472"/>
    </row>
    <row r="543828" spans="12:13" x14ac:dyDescent="0.25">
      <c r="L543828" s="472"/>
      <c r="M543828" s="472"/>
    </row>
    <row r="543829" spans="12:13" x14ac:dyDescent="0.25">
      <c r="L543829" s="472"/>
      <c r="M543829" s="472"/>
    </row>
    <row r="543901" spans="12:13" x14ac:dyDescent="0.25">
      <c r="L543901" s="472"/>
      <c r="M543901" s="472"/>
    </row>
    <row r="543902" spans="12:13" x14ac:dyDescent="0.25">
      <c r="L543902" s="472"/>
      <c r="M543902" s="472"/>
    </row>
    <row r="543903" spans="12:13" x14ac:dyDescent="0.25">
      <c r="L543903" s="472"/>
      <c r="M543903" s="472"/>
    </row>
    <row r="543975" spans="12:13" x14ac:dyDescent="0.25">
      <c r="L543975" s="472"/>
      <c r="M543975" s="472"/>
    </row>
    <row r="543976" spans="12:13" x14ac:dyDescent="0.25">
      <c r="L543976" s="472"/>
      <c r="M543976" s="472"/>
    </row>
    <row r="543977" spans="12:13" x14ac:dyDescent="0.25">
      <c r="L543977" s="472"/>
      <c r="M543977" s="472"/>
    </row>
    <row r="544049" spans="12:13" x14ac:dyDescent="0.25">
      <c r="L544049" s="472"/>
      <c r="M544049" s="472"/>
    </row>
    <row r="544050" spans="12:13" x14ac:dyDescent="0.25">
      <c r="L544050" s="472"/>
      <c r="M544050" s="472"/>
    </row>
    <row r="544051" spans="12:13" x14ac:dyDescent="0.25">
      <c r="L544051" s="472"/>
      <c r="M544051" s="472"/>
    </row>
    <row r="544123" spans="12:13" x14ac:dyDescent="0.25">
      <c r="L544123" s="472"/>
      <c r="M544123" s="472"/>
    </row>
    <row r="544124" spans="12:13" x14ac:dyDescent="0.25">
      <c r="L544124" s="472"/>
      <c r="M544124" s="472"/>
    </row>
    <row r="544125" spans="12:13" x14ac:dyDescent="0.25">
      <c r="L544125" s="472"/>
      <c r="M544125" s="472"/>
    </row>
    <row r="544197" spans="12:13" x14ac:dyDescent="0.25">
      <c r="L544197" s="472"/>
      <c r="M544197" s="472"/>
    </row>
    <row r="544198" spans="12:13" x14ac:dyDescent="0.25">
      <c r="L544198" s="472"/>
      <c r="M544198" s="472"/>
    </row>
    <row r="544199" spans="12:13" x14ac:dyDescent="0.25">
      <c r="L544199" s="472"/>
      <c r="M544199" s="472"/>
    </row>
    <row r="544271" spans="12:13" x14ac:dyDescent="0.25">
      <c r="L544271" s="472"/>
      <c r="M544271" s="472"/>
    </row>
    <row r="544272" spans="12:13" x14ac:dyDescent="0.25">
      <c r="L544272" s="472"/>
      <c r="M544272" s="472"/>
    </row>
    <row r="544273" spans="12:13" x14ac:dyDescent="0.25">
      <c r="L544273" s="472"/>
      <c r="M544273" s="472"/>
    </row>
    <row r="544345" spans="12:13" x14ac:dyDescent="0.25">
      <c r="L544345" s="472"/>
      <c r="M544345" s="472"/>
    </row>
    <row r="544346" spans="12:13" x14ac:dyDescent="0.25">
      <c r="L544346" s="472"/>
      <c r="M544346" s="472"/>
    </row>
    <row r="544347" spans="12:13" x14ac:dyDescent="0.25">
      <c r="L544347" s="472"/>
      <c r="M544347" s="472"/>
    </row>
    <row r="544419" spans="12:13" x14ac:dyDescent="0.25">
      <c r="L544419" s="472"/>
      <c r="M544419" s="472"/>
    </row>
    <row r="544420" spans="12:13" x14ac:dyDescent="0.25">
      <c r="L544420" s="472"/>
      <c r="M544420" s="472"/>
    </row>
    <row r="544421" spans="12:13" x14ac:dyDescent="0.25">
      <c r="L544421" s="472"/>
      <c r="M544421" s="472"/>
    </row>
    <row r="544493" spans="12:13" x14ac:dyDescent="0.25">
      <c r="L544493" s="472"/>
      <c r="M544493" s="472"/>
    </row>
    <row r="544494" spans="12:13" x14ac:dyDescent="0.25">
      <c r="L544494" s="472"/>
      <c r="M544494" s="472"/>
    </row>
    <row r="544495" spans="12:13" x14ac:dyDescent="0.25">
      <c r="L544495" s="472"/>
      <c r="M544495" s="472"/>
    </row>
    <row r="544567" spans="12:13" x14ac:dyDescent="0.25">
      <c r="L544567" s="472"/>
      <c r="M544567" s="472"/>
    </row>
    <row r="544568" spans="12:13" x14ac:dyDescent="0.25">
      <c r="L544568" s="472"/>
      <c r="M544568" s="472"/>
    </row>
    <row r="544569" spans="12:13" x14ac:dyDescent="0.25">
      <c r="L544569" s="472"/>
      <c r="M544569" s="472"/>
    </row>
    <row r="544641" spans="12:13" x14ac:dyDescent="0.25">
      <c r="L544641" s="472"/>
      <c r="M544641" s="472"/>
    </row>
    <row r="544642" spans="12:13" x14ac:dyDescent="0.25">
      <c r="L544642" s="472"/>
      <c r="M544642" s="472"/>
    </row>
    <row r="544643" spans="12:13" x14ac:dyDescent="0.25">
      <c r="L544643" s="472"/>
      <c r="M544643" s="472"/>
    </row>
    <row r="544715" spans="12:13" x14ac:dyDescent="0.25">
      <c r="L544715" s="472"/>
      <c r="M544715" s="472"/>
    </row>
    <row r="544716" spans="12:13" x14ac:dyDescent="0.25">
      <c r="L544716" s="472"/>
      <c r="M544716" s="472"/>
    </row>
    <row r="544717" spans="12:13" x14ac:dyDescent="0.25">
      <c r="L544717" s="472"/>
      <c r="M544717" s="472"/>
    </row>
    <row r="544789" spans="12:13" x14ac:dyDescent="0.25">
      <c r="L544789" s="472"/>
      <c r="M544789" s="472"/>
    </row>
    <row r="544790" spans="12:13" x14ac:dyDescent="0.25">
      <c r="L544790" s="472"/>
      <c r="M544790" s="472"/>
    </row>
    <row r="544791" spans="12:13" x14ac:dyDescent="0.25">
      <c r="L544791" s="472"/>
      <c r="M544791" s="472"/>
    </row>
    <row r="544863" spans="12:13" x14ac:dyDescent="0.25">
      <c r="L544863" s="472"/>
      <c r="M544863" s="472"/>
    </row>
    <row r="544864" spans="12:13" x14ac:dyDescent="0.25">
      <c r="L544864" s="472"/>
      <c r="M544864" s="472"/>
    </row>
    <row r="544865" spans="12:13" x14ac:dyDescent="0.25">
      <c r="L544865" s="472"/>
      <c r="M544865" s="472"/>
    </row>
    <row r="544937" spans="12:13" x14ac:dyDescent="0.25">
      <c r="L544937" s="472"/>
      <c r="M544937" s="472"/>
    </row>
    <row r="544938" spans="12:13" x14ac:dyDescent="0.25">
      <c r="L544938" s="472"/>
      <c r="M544938" s="472"/>
    </row>
    <row r="544939" spans="12:13" x14ac:dyDescent="0.25">
      <c r="L544939" s="472"/>
      <c r="M544939" s="472"/>
    </row>
    <row r="545011" spans="12:13" x14ac:dyDescent="0.25">
      <c r="L545011" s="472"/>
      <c r="M545011" s="472"/>
    </row>
    <row r="545012" spans="12:13" x14ac:dyDescent="0.25">
      <c r="L545012" s="472"/>
      <c r="M545012" s="472"/>
    </row>
    <row r="545013" spans="12:13" x14ac:dyDescent="0.25">
      <c r="L545013" s="472"/>
      <c r="M545013" s="472"/>
    </row>
    <row r="545085" spans="12:13" x14ac:dyDescent="0.25">
      <c r="L545085" s="472"/>
      <c r="M545085" s="472"/>
    </row>
    <row r="545086" spans="12:13" x14ac:dyDescent="0.25">
      <c r="L545086" s="472"/>
      <c r="M545086" s="472"/>
    </row>
    <row r="545087" spans="12:13" x14ac:dyDescent="0.25">
      <c r="L545087" s="472"/>
      <c r="M545087" s="472"/>
    </row>
    <row r="545159" spans="12:13" x14ac:dyDescent="0.25">
      <c r="L545159" s="472"/>
      <c r="M545159" s="472"/>
    </row>
    <row r="545160" spans="12:13" x14ac:dyDescent="0.25">
      <c r="L545160" s="472"/>
      <c r="M545160" s="472"/>
    </row>
    <row r="545161" spans="12:13" x14ac:dyDescent="0.25">
      <c r="L545161" s="472"/>
      <c r="M545161" s="472"/>
    </row>
    <row r="545233" spans="12:13" x14ac:dyDescent="0.25">
      <c r="L545233" s="472"/>
      <c r="M545233" s="472"/>
    </row>
    <row r="545234" spans="12:13" x14ac:dyDescent="0.25">
      <c r="L545234" s="472"/>
      <c r="M545234" s="472"/>
    </row>
    <row r="545235" spans="12:13" x14ac:dyDescent="0.25">
      <c r="L545235" s="472"/>
      <c r="M545235" s="472"/>
    </row>
    <row r="545307" spans="12:13" x14ac:dyDescent="0.25">
      <c r="L545307" s="472"/>
      <c r="M545307" s="472"/>
    </row>
    <row r="545308" spans="12:13" x14ac:dyDescent="0.25">
      <c r="L545308" s="472"/>
      <c r="M545308" s="472"/>
    </row>
    <row r="545309" spans="12:13" x14ac:dyDescent="0.25">
      <c r="L545309" s="472"/>
      <c r="M545309" s="472"/>
    </row>
    <row r="545381" spans="12:13" x14ac:dyDescent="0.25">
      <c r="L545381" s="472"/>
      <c r="M545381" s="472"/>
    </row>
    <row r="545382" spans="12:13" x14ac:dyDescent="0.25">
      <c r="L545382" s="472"/>
      <c r="M545382" s="472"/>
    </row>
    <row r="545383" spans="12:13" x14ac:dyDescent="0.25">
      <c r="L545383" s="472"/>
      <c r="M545383" s="472"/>
    </row>
    <row r="545455" spans="12:13" x14ac:dyDescent="0.25">
      <c r="L545455" s="472"/>
      <c r="M545455" s="472"/>
    </row>
    <row r="545456" spans="12:13" x14ac:dyDescent="0.25">
      <c r="L545456" s="472"/>
      <c r="M545456" s="472"/>
    </row>
    <row r="545457" spans="12:13" x14ac:dyDescent="0.25">
      <c r="L545457" s="472"/>
      <c r="M545457" s="472"/>
    </row>
    <row r="545529" spans="12:13" x14ac:dyDescent="0.25">
      <c r="L545529" s="472"/>
      <c r="M545529" s="472"/>
    </row>
    <row r="545530" spans="12:13" x14ac:dyDescent="0.25">
      <c r="L545530" s="472"/>
      <c r="M545530" s="472"/>
    </row>
    <row r="545531" spans="12:13" x14ac:dyDescent="0.25">
      <c r="L545531" s="472"/>
      <c r="M545531" s="472"/>
    </row>
    <row r="545603" spans="12:13" x14ac:dyDescent="0.25">
      <c r="L545603" s="472"/>
      <c r="M545603" s="472"/>
    </row>
    <row r="545604" spans="12:13" x14ac:dyDescent="0.25">
      <c r="L545604" s="472"/>
      <c r="M545604" s="472"/>
    </row>
    <row r="545605" spans="12:13" x14ac:dyDescent="0.25">
      <c r="L545605" s="472"/>
      <c r="M545605" s="472"/>
    </row>
    <row r="545677" spans="12:13" x14ac:dyDescent="0.25">
      <c r="L545677" s="472"/>
      <c r="M545677" s="472"/>
    </row>
    <row r="545678" spans="12:13" x14ac:dyDescent="0.25">
      <c r="L545678" s="472"/>
      <c r="M545678" s="472"/>
    </row>
    <row r="545679" spans="12:13" x14ac:dyDescent="0.25">
      <c r="L545679" s="472"/>
      <c r="M545679" s="472"/>
    </row>
    <row r="545751" spans="12:13" x14ac:dyDescent="0.25">
      <c r="L545751" s="472"/>
      <c r="M545751" s="472"/>
    </row>
    <row r="545752" spans="12:13" x14ac:dyDescent="0.25">
      <c r="L545752" s="472"/>
      <c r="M545752" s="472"/>
    </row>
    <row r="545753" spans="12:13" x14ac:dyDescent="0.25">
      <c r="L545753" s="472"/>
      <c r="M545753" s="472"/>
    </row>
    <row r="545825" spans="12:13" x14ac:dyDescent="0.25">
      <c r="L545825" s="472"/>
      <c r="M545825" s="472"/>
    </row>
    <row r="545826" spans="12:13" x14ac:dyDescent="0.25">
      <c r="L545826" s="472"/>
      <c r="M545826" s="472"/>
    </row>
    <row r="545827" spans="12:13" x14ac:dyDescent="0.25">
      <c r="L545827" s="472"/>
      <c r="M545827" s="472"/>
    </row>
    <row r="545899" spans="12:13" x14ac:dyDescent="0.25">
      <c r="L545899" s="472"/>
      <c r="M545899" s="472"/>
    </row>
    <row r="545900" spans="12:13" x14ac:dyDescent="0.25">
      <c r="L545900" s="472"/>
      <c r="M545900" s="472"/>
    </row>
    <row r="545901" spans="12:13" x14ac:dyDescent="0.25">
      <c r="L545901" s="472"/>
      <c r="M545901" s="472"/>
    </row>
    <row r="545973" spans="12:13" x14ac:dyDescent="0.25">
      <c r="L545973" s="472"/>
      <c r="M545973" s="472"/>
    </row>
    <row r="545974" spans="12:13" x14ac:dyDescent="0.25">
      <c r="L545974" s="472"/>
      <c r="M545974" s="472"/>
    </row>
    <row r="545975" spans="12:13" x14ac:dyDescent="0.25">
      <c r="L545975" s="472"/>
      <c r="M545975" s="472"/>
    </row>
    <row r="546047" spans="12:13" x14ac:dyDescent="0.25">
      <c r="L546047" s="472"/>
      <c r="M546047" s="472"/>
    </row>
    <row r="546048" spans="12:13" x14ac:dyDescent="0.25">
      <c r="L546048" s="472"/>
      <c r="M546048" s="472"/>
    </row>
    <row r="546049" spans="12:13" x14ac:dyDescent="0.25">
      <c r="L546049" s="472"/>
      <c r="M546049" s="472"/>
    </row>
    <row r="546121" spans="12:13" x14ac:dyDescent="0.25">
      <c r="L546121" s="472"/>
      <c r="M546121" s="472"/>
    </row>
    <row r="546122" spans="12:13" x14ac:dyDescent="0.25">
      <c r="L546122" s="472"/>
      <c r="M546122" s="472"/>
    </row>
    <row r="546123" spans="12:13" x14ac:dyDescent="0.25">
      <c r="L546123" s="472"/>
      <c r="M546123" s="472"/>
    </row>
    <row r="546195" spans="12:13" x14ac:dyDescent="0.25">
      <c r="L546195" s="472"/>
      <c r="M546195" s="472"/>
    </row>
    <row r="546196" spans="12:13" x14ac:dyDescent="0.25">
      <c r="L546196" s="472"/>
      <c r="M546196" s="472"/>
    </row>
    <row r="546197" spans="12:13" x14ac:dyDescent="0.25">
      <c r="L546197" s="472"/>
      <c r="M546197" s="472"/>
    </row>
    <row r="546269" spans="12:13" x14ac:dyDescent="0.25">
      <c r="L546269" s="472"/>
      <c r="M546269" s="472"/>
    </row>
    <row r="546270" spans="12:13" x14ac:dyDescent="0.25">
      <c r="L546270" s="472"/>
      <c r="M546270" s="472"/>
    </row>
    <row r="546271" spans="12:13" x14ac:dyDescent="0.25">
      <c r="L546271" s="472"/>
      <c r="M546271" s="472"/>
    </row>
    <row r="546343" spans="12:13" x14ac:dyDescent="0.25">
      <c r="L546343" s="472"/>
      <c r="M546343" s="472"/>
    </row>
    <row r="546344" spans="12:13" x14ac:dyDescent="0.25">
      <c r="L546344" s="472"/>
      <c r="M546344" s="472"/>
    </row>
    <row r="546345" spans="12:13" x14ac:dyDescent="0.25">
      <c r="L546345" s="472"/>
      <c r="M546345" s="472"/>
    </row>
    <row r="546417" spans="12:13" x14ac:dyDescent="0.25">
      <c r="L546417" s="472"/>
      <c r="M546417" s="472"/>
    </row>
    <row r="546418" spans="12:13" x14ac:dyDescent="0.25">
      <c r="L546418" s="472"/>
      <c r="M546418" s="472"/>
    </row>
    <row r="546419" spans="12:13" x14ac:dyDescent="0.25">
      <c r="L546419" s="472"/>
      <c r="M546419" s="472"/>
    </row>
    <row r="546491" spans="12:13" x14ac:dyDescent="0.25">
      <c r="L546491" s="472"/>
      <c r="M546491" s="472"/>
    </row>
    <row r="546492" spans="12:13" x14ac:dyDescent="0.25">
      <c r="L546492" s="472"/>
      <c r="M546492" s="472"/>
    </row>
    <row r="546493" spans="12:13" x14ac:dyDescent="0.25">
      <c r="L546493" s="472"/>
      <c r="M546493" s="472"/>
    </row>
    <row r="546565" spans="12:13" x14ac:dyDescent="0.25">
      <c r="L546565" s="472"/>
      <c r="M546565" s="472"/>
    </row>
    <row r="546566" spans="12:13" x14ac:dyDescent="0.25">
      <c r="L546566" s="472"/>
      <c r="M546566" s="472"/>
    </row>
    <row r="546567" spans="12:13" x14ac:dyDescent="0.25">
      <c r="L546567" s="472"/>
      <c r="M546567" s="472"/>
    </row>
    <row r="546639" spans="12:13" x14ac:dyDescent="0.25">
      <c r="L546639" s="472"/>
      <c r="M546639" s="472"/>
    </row>
    <row r="546640" spans="12:13" x14ac:dyDescent="0.25">
      <c r="L546640" s="472"/>
      <c r="M546640" s="472"/>
    </row>
    <row r="546641" spans="12:13" x14ac:dyDescent="0.25">
      <c r="L546641" s="472"/>
      <c r="M546641" s="472"/>
    </row>
    <row r="546713" spans="12:13" x14ac:dyDescent="0.25">
      <c r="L546713" s="472"/>
      <c r="M546713" s="472"/>
    </row>
    <row r="546714" spans="12:13" x14ac:dyDescent="0.25">
      <c r="L546714" s="472"/>
      <c r="M546714" s="472"/>
    </row>
    <row r="546715" spans="12:13" x14ac:dyDescent="0.25">
      <c r="L546715" s="472"/>
      <c r="M546715" s="472"/>
    </row>
    <row r="546787" spans="12:13" x14ac:dyDescent="0.25">
      <c r="L546787" s="472"/>
      <c r="M546787" s="472"/>
    </row>
    <row r="546788" spans="12:13" x14ac:dyDescent="0.25">
      <c r="L546788" s="472"/>
      <c r="M546788" s="472"/>
    </row>
    <row r="546789" spans="12:13" x14ac:dyDescent="0.25">
      <c r="L546789" s="472"/>
      <c r="M546789" s="472"/>
    </row>
    <row r="546861" spans="12:13" x14ac:dyDescent="0.25">
      <c r="L546861" s="472"/>
      <c r="M546861" s="472"/>
    </row>
    <row r="546862" spans="12:13" x14ac:dyDescent="0.25">
      <c r="L546862" s="472"/>
      <c r="M546862" s="472"/>
    </row>
    <row r="546863" spans="12:13" x14ac:dyDescent="0.25">
      <c r="L546863" s="472"/>
      <c r="M546863" s="472"/>
    </row>
    <row r="546935" spans="12:13" x14ac:dyDescent="0.25">
      <c r="L546935" s="472"/>
      <c r="M546935" s="472"/>
    </row>
    <row r="546936" spans="12:13" x14ac:dyDescent="0.25">
      <c r="L546936" s="472"/>
      <c r="M546936" s="472"/>
    </row>
    <row r="546937" spans="12:13" x14ac:dyDescent="0.25">
      <c r="L546937" s="472"/>
      <c r="M546937" s="472"/>
    </row>
    <row r="547009" spans="12:13" x14ac:dyDescent="0.25">
      <c r="L547009" s="472"/>
      <c r="M547009" s="472"/>
    </row>
    <row r="547010" spans="12:13" x14ac:dyDescent="0.25">
      <c r="L547010" s="472"/>
      <c r="M547010" s="472"/>
    </row>
    <row r="547011" spans="12:13" x14ac:dyDescent="0.25">
      <c r="L547011" s="472"/>
      <c r="M547011" s="472"/>
    </row>
    <row r="547083" spans="12:13" x14ac:dyDescent="0.25">
      <c r="L547083" s="472"/>
      <c r="M547083" s="472"/>
    </row>
    <row r="547084" spans="12:13" x14ac:dyDescent="0.25">
      <c r="L547084" s="472"/>
      <c r="M547084" s="472"/>
    </row>
    <row r="547085" spans="12:13" x14ac:dyDescent="0.25">
      <c r="L547085" s="472"/>
      <c r="M547085" s="472"/>
    </row>
    <row r="547157" spans="12:13" x14ac:dyDescent="0.25">
      <c r="L547157" s="472"/>
      <c r="M547157" s="472"/>
    </row>
    <row r="547158" spans="12:13" x14ac:dyDescent="0.25">
      <c r="L547158" s="472"/>
      <c r="M547158" s="472"/>
    </row>
    <row r="547159" spans="12:13" x14ac:dyDescent="0.25">
      <c r="L547159" s="472"/>
      <c r="M547159" s="472"/>
    </row>
    <row r="547231" spans="12:13" x14ac:dyDescent="0.25">
      <c r="L547231" s="472"/>
      <c r="M547231" s="472"/>
    </row>
    <row r="547232" spans="12:13" x14ac:dyDescent="0.25">
      <c r="L547232" s="472"/>
      <c r="M547232" s="472"/>
    </row>
    <row r="547233" spans="12:13" x14ac:dyDescent="0.25">
      <c r="L547233" s="472"/>
      <c r="M547233" s="472"/>
    </row>
    <row r="547305" spans="12:13" x14ac:dyDescent="0.25">
      <c r="L547305" s="472"/>
      <c r="M547305" s="472"/>
    </row>
    <row r="547306" spans="12:13" x14ac:dyDescent="0.25">
      <c r="L547306" s="472"/>
      <c r="M547306" s="472"/>
    </row>
    <row r="547307" spans="12:13" x14ac:dyDescent="0.25">
      <c r="L547307" s="472"/>
      <c r="M547307" s="472"/>
    </row>
    <row r="547379" spans="12:13" x14ac:dyDescent="0.25">
      <c r="L547379" s="472"/>
      <c r="M547379" s="472"/>
    </row>
    <row r="547380" spans="12:13" x14ac:dyDescent="0.25">
      <c r="L547380" s="472"/>
      <c r="M547380" s="472"/>
    </row>
    <row r="547381" spans="12:13" x14ac:dyDescent="0.25">
      <c r="L547381" s="472"/>
      <c r="M547381" s="472"/>
    </row>
    <row r="547453" spans="12:13" x14ac:dyDescent="0.25">
      <c r="L547453" s="472"/>
      <c r="M547453" s="472"/>
    </row>
    <row r="547454" spans="12:13" x14ac:dyDescent="0.25">
      <c r="L547454" s="472"/>
      <c r="M547454" s="472"/>
    </row>
    <row r="547455" spans="12:13" x14ac:dyDescent="0.25">
      <c r="L547455" s="472"/>
      <c r="M547455" s="472"/>
    </row>
    <row r="547527" spans="12:13" x14ac:dyDescent="0.25">
      <c r="L547527" s="472"/>
      <c r="M547527" s="472"/>
    </row>
    <row r="547528" spans="12:13" x14ac:dyDescent="0.25">
      <c r="L547528" s="472"/>
      <c r="M547528" s="472"/>
    </row>
    <row r="547529" spans="12:13" x14ac:dyDescent="0.25">
      <c r="L547529" s="472"/>
      <c r="M547529" s="472"/>
    </row>
    <row r="547601" spans="12:13" x14ac:dyDescent="0.25">
      <c r="L547601" s="472"/>
      <c r="M547601" s="472"/>
    </row>
    <row r="547602" spans="12:13" x14ac:dyDescent="0.25">
      <c r="L547602" s="472"/>
      <c r="M547602" s="472"/>
    </row>
    <row r="547603" spans="12:13" x14ac:dyDescent="0.25">
      <c r="L547603" s="472"/>
      <c r="M547603" s="472"/>
    </row>
    <row r="547675" spans="12:13" x14ac:dyDescent="0.25">
      <c r="L547675" s="472"/>
      <c r="M547675" s="472"/>
    </row>
    <row r="547676" spans="12:13" x14ac:dyDescent="0.25">
      <c r="L547676" s="472"/>
      <c r="M547676" s="472"/>
    </row>
    <row r="547677" spans="12:13" x14ac:dyDescent="0.25">
      <c r="L547677" s="472"/>
      <c r="M547677" s="472"/>
    </row>
    <row r="547749" spans="12:13" x14ac:dyDescent="0.25">
      <c r="L547749" s="472"/>
      <c r="M547749" s="472"/>
    </row>
    <row r="547750" spans="12:13" x14ac:dyDescent="0.25">
      <c r="L547750" s="472"/>
      <c r="M547750" s="472"/>
    </row>
    <row r="547751" spans="12:13" x14ac:dyDescent="0.25">
      <c r="L547751" s="472"/>
      <c r="M547751" s="472"/>
    </row>
    <row r="547823" spans="12:13" x14ac:dyDescent="0.25">
      <c r="L547823" s="472"/>
      <c r="M547823" s="472"/>
    </row>
    <row r="547824" spans="12:13" x14ac:dyDescent="0.25">
      <c r="L547824" s="472"/>
      <c r="M547824" s="472"/>
    </row>
    <row r="547825" spans="12:13" x14ac:dyDescent="0.25">
      <c r="L547825" s="472"/>
      <c r="M547825" s="472"/>
    </row>
    <row r="547897" spans="12:13" x14ac:dyDescent="0.25">
      <c r="L547897" s="472"/>
      <c r="M547897" s="472"/>
    </row>
    <row r="547898" spans="12:13" x14ac:dyDescent="0.25">
      <c r="L547898" s="472"/>
      <c r="M547898" s="472"/>
    </row>
    <row r="547899" spans="12:13" x14ac:dyDescent="0.25">
      <c r="L547899" s="472"/>
      <c r="M547899" s="472"/>
    </row>
    <row r="547971" spans="12:13" x14ac:dyDescent="0.25">
      <c r="L547971" s="472"/>
      <c r="M547971" s="472"/>
    </row>
    <row r="547972" spans="12:13" x14ac:dyDescent="0.25">
      <c r="L547972" s="472"/>
      <c r="M547972" s="472"/>
    </row>
    <row r="547973" spans="12:13" x14ac:dyDescent="0.25">
      <c r="L547973" s="472"/>
      <c r="M547973" s="472"/>
    </row>
    <row r="548045" spans="12:13" x14ac:dyDescent="0.25">
      <c r="L548045" s="472"/>
      <c r="M548045" s="472"/>
    </row>
    <row r="548046" spans="12:13" x14ac:dyDescent="0.25">
      <c r="L548046" s="472"/>
      <c r="M548046" s="472"/>
    </row>
    <row r="548047" spans="12:13" x14ac:dyDescent="0.25">
      <c r="L548047" s="472"/>
      <c r="M548047" s="472"/>
    </row>
    <row r="548119" spans="12:13" x14ac:dyDescent="0.25">
      <c r="L548119" s="472"/>
      <c r="M548119" s="472"/>
    </row>
    <row r="548120" spans="12:13" x14ac:dyDescent="0.25">
      <c r="L548120" s="472"/>
      <c r="M548120" s="472"/>
    </row>
    <row r="548121" spans="12:13" x14ac:dyDescent="0.25">
      <c r="L548121" s="472"/>
      <c r="M548121" s="472"/>
    </row>
    <row r="548193" spans="12:13" x14ac:dyDescent="0.25">
      <c r="L548193" s="472"/>
      <c r="M548193" s="472"/>
    </row>
    <row r="548194" spans="12:13" x14ac:dyDescent="0.25">
      <c r="L548194" s="472"/>
      <c r="M548194" s="472"/>
    </row>
    <row r="548195" spans="12:13" x14ac:dyDescent="0.25">
      <c r="L548195" s="472"/>
      <c r="M548195" s="472"/>
    </row>
    <row r="548267" spans="12:13" x14ac:dyDescent="0.25">
      <c r="L548267" s="472"/>
      <c r="M548267" s="472"/>
    </row>
    <row r="548268" spans="12:13" x14ac:dyDescent="0.25">
      <c r="L548268" s="472"/>
      <c r="M548268" s="472"/>
    </row>
    <row r="548269" spans="12:13" x14ac:dyDescent="0.25">
      <c r="L548269" s="472"/>
      <c r="M548269" s="472"/>
    </row>
    <row r="548341" spans="12:13" x14ac:dyDescent="0.25">
      <c r="L548341" s="472"/>
      <c r="M548341" s="472"/>
    </row>
    <row r="548342" spans="12:13" x14ac:dyDescent="0.25">
      <c r="L548342" s="472"/>
      <c r="M548342" s="472"/>
    </row>
    <row r="548343" spans="12:13" x14ac:dyDescent="0.25">
      <c r="L548343" s="472"/>
      <c r="M548343" s="472"/>
    </row>
    <row r="548415" spans="12:13" x14ac:dyDescent="0.25">
      <c r="L548415" s="472"/>
      <c r="M548415" s="472"/>
    </row>
    <row r="548416" spans="12:13" x14ac:dyDescent="0.25">
      <c r="L548416" s="472"/>
      <c r="M548416" s="472"/>
    </row>
    <row r="548417" spans="12:13" x14ac:dyDescent="0.25">
      <c r="L548417" s="472"/>
      <c r="M548417" s="472"/>
    </row>
    <row r="548489" spans="12:13" x14ac:dyDescent="0.25">
      <c r="L548489" s="472"/>
      <c r="M548489" s="472"/>
    </row>
    <row r="548490" spans="12:13" x14ac:dyDescent="0.25">
      <c r="L548490" s="472"/>
      <c r="M548490" s="472"/>
    </row>
    <row r="548491" spans="12:13" x14ac:dyDescent="0.25">
      <c r="L548491" s="472"/>
      <c r="M548491" s="472"/>
    </row>
    <row r="548563" spans="12:13" x14ac:dyDescent="0.25">
      <c r="L548563" s="472"/>
      <c r="M548563" s="472"/>
    </row>
    <row r="548564" spans="12:13" x14ac:dyDescent="0.25">
      <c r="L548564" s="472"/>
      <c r="M548564" s="472"/>
    </row>
    <row r="548565" spans="12:13" x14ac:dyDescent="0.25">
      <c r="L548565" s="472"/>
      <c r="M548565" s="472"/>
    </row>
    <row r="548637" spans="12:13" x14ac:dyDescent="0.25">
      <c r="L548637" s="472"/>
      <c r="M548637" s="472"/>
    </row>
    <row r="548638" spans="12:13" x14ac:dyDescent="0.25">
      <c r="L548638" s="472"/>
      <c r="M548638" s="472"/>
    </row>
    <row r="548639" spans="12:13" x14ac:dyDescent="0.25">
      <c r="L548639" s="472"/>
      <c r="M548639" s="472"/>
    </row>
    <row r="548711" spans="12:13" x14ac:dyDescent="0.25">
      <c r="L548711" s="472"/>
      <c r="M548711" s="472"/>
    </row>
    <row r="548712" spans="12:13" x14ac:dyDescent="0.25">
      <c r="L548712" s="472"/>
      <c r="M548712" s="472"/>
    </row>
    <row r="548713" spans="12:13" x14ac:dyDescent="0.25">
      <c r="L548713" s="472"/>
      <c r="M548713" s="472"/>
    </row>
    <row r="548785" spans="12:13" x14ac:dyDescent="0.25">
      <c r="L548785" s="472"/>
      <c r="M548785" s="472"/>
    </row>
    <row r="548786" spans="12:13" x14ac:dyDescent="0.25">
      <c r="L548786" s="472"/>
      <c r="M548786" s="472"/>
    </row>
    <row r="548787" spans="12:13" x14ac:dyDescent="0.25">
      <c r="L548787" s="472"/>
      <c r="M548787" s="472"/>
    </row>
    <row r="548859" spans="12:13" x14ac:dyDescent="0.25">
      <c r="L548859" s="472"/>
      <c r="M548859" s="472"/>
    </row>
    <row r="548860" spans="12:13" x14ac:dyDescent="0.25">
      <c r="L548860" s="472"/>
      <c r="M548860" s="472"/>
    </row>
    <row r="548861" spans="12:13" x14ac:dyDescent="0.25">
      <c r="L548861" s="472"/>
      <c r="M548861" s="472"/>
    </row>
    <row r="548933" spans="12:13" x14ac:dyDescent="0.25">
      <c r="L548933" s="472"/>
      <c r="M548933" s="472"/>
    </row>
    <row r="548934" spans="12:13" x14ac:dyDescent="0.25">
      <c r="L548934" s="472"/>
      <c r="M548934" s="472"/>
    </row>
    <row r="548935" spans="12:13" x14ac:dyDescent="0.25">
      <c r="L548935" s="472"/>
      <c r="M548935" s="472"/>
    </row>
    <row r="549007" spans="12:13" x14ac:dyDescent="0.25">
      <c r="L549007" s="472"/>
      <c r="M549007" s="472"/>
    </row>
    <row r="549008" spans="12:13" x14ac:dyDescent="0.25">
      <c r="L549008" s="472"/>
      <c r="M549008" s="472"/>
    </row>
    <row r="549009" spans="12:13" x14ac:dyDescent="0.25">
      <c r="L549009" s="472"/>
      <c r="M549009" s="472"/>
    </row>
    <row r="549081" spans="12:13" x14ac:dyDescent="0.25">
      <c r="L549081" s="472"/>
      <c r="M549081" s="472"/>
    </row>
    <row r="549082" spans="12:13" x14ac:dyDescent="0.25">
      <c r="L549082" s="472"/>
      <c r="M549082" s="472"/>
    </row>
    <row r="549083" spans="12:13" x14ac:dyDescent="0.25">
      <c r="L549083" s="472"/>
      <c r="M549083" s="472"/>
    </row>
    <row r="549155" spans="12:13" x14ac:dyDescent="0.25">
      <c r="L549155" s="472"/>
      <c r="M549155" s="472"/>
    </row>
    <row r="549156" spans="12:13" x14ac:dyDescent="0.25">
      <c r="L549156" s="472"/>
      <c r="M549156" s="472"/>
    </row>
    <row r="549157" spans="12:13" x14ac:dyDescent="0.25">
      <c r="L549157" s="472"/>
      <c r="M549157" s="472"/>
    </row>
    <row r="549229" spans="12:13" x14ac:dyDescent="0.25">
      <c r="L549229" s="472"/>
      <c r="M549229" s="472"/>
    </row>
    <row r="549230" spans="12:13" x14ac:dyDescent="0.25">
      <c r="L549230" s="472"/>
      <c r="M549230" s="472"/>
    </row>
    <row r="549231" spans="12:13" x14ac:dyDescent="0.25">
      <c r="L549231" s="472"/>
      <c r="M549231" s="472"/>
    </row>
    <row r="549303" spans="12:13" x14ac:dyDescent="0.25">
      <c r="L549303" s="472"/>
      <c r="M549303" s="472"/>
    </row>
    <row r="549304" spans="12:13" x14ac:dyDescent="0.25">
      <c r="L549304" s="472"/>
      <c r="M549304" s="472"/>
    </row>
    <row r="549305" spans="12:13" x14ac:dyDescent="0.25">
      <c r="L549305" s="472"/>
      <c r="M549305" s="472"/>
    </row>
    <row r="549377" spans="12:13" x14ac:dyDescent="0.25">
      <c r="L549377" s="472"/>
      <c r="M549377" s="472"/>
    </row>
    <row r="549378" spans="12:13" x14ac:dyDescent="0.25">
      <c r="L549378" s="472"/>
      <c r="M549378" s="472"/>
    </row>
    <row r="549379" spans="12:13" x14ac:dyDescent="0.25">
      <c r="L549379" s="472"/>
      <c r="M549379" s="472"/>
    </row>
    <row r="549451" spans="12:13" x14ac:dyDescent="0.25">
      <c r="L549451" s="472"/>
      <c r="M549451" s="472"/>
    </row>
    <row r="549452" spans="12:13" x14ac:dyDescent="0.25">
      <c r="L549452" s="472"/>
      <c r="M549452" s="472"/>
    </row>
    <row r="549453" spans="12:13" x14ac:dyDescent="0.25">
      <c r="L549453" s="472"/>
      <c r="M549453" s="472"/>
    </row>
    <row r="549525" spans="12:13" x14ac:dyDescent="0.25">
      <c r="L549525" s="472"/>
      <c r="M549525" s="472"/>
    </row>
    <row r="549526" spans="12:13" x14ac:dyDescent="0.25">
      <c r="L549526" s="472"/>
      <c r="M549526" s="472"/>
    </row>
    <row r="549527" spans="12:13" x14ac:dyDescent="0.25">
      <c r="L549527" s="472"/>
      <c r="M549527" s="472"/>
    </row>
    <row r="549599" spans="12:13" x14ac:dyDescent="0.25">
      <c r="L549599" s="472"/>
      <c r="M549599" s="472"/>
    </row>
    <row r="549600" spans="12:13" x14ac:dyDescent="0.25">
      <c r="L549600" s="472"/>
      <c r="M549600" s="472"/>
    </row>
    <row r="549601" spans="12:13" x14ac:dyDescent="0.25">
      <c r="L549601" s="472"/>
      <c r="M549601" s="472"/>
    </row>
    <row r="549673" spans="12:13" x14ac:dyDescent="0.25">
      <c r="L549673" s="472"/>
      <c r="M549673" s="472"/>
    </row>
    <row r="549674" spans="12:13" x14ac:dyDescent="0.25">
      <c r="L549674" s="472"/>
      <c r="M549674" s="472"/>
    </row>
    <row r="549675" spans="12:13" x14ac:dyDescent="0.25">
      <c r="L549675" s="472"/>
      <c r="M549675" s="472"/>
    </row>
    <row r="549747" spans="12:13" x14ac:dyDescent="0.25">
      <c r="L549747" s="472"/>
      <c r="M549747" s="472"/>
    </row>
    <row r="549748" spans="12:13" x14ac:dyDescent="0.25">
      <c r="L549748" s="472"/>
      <c r="M549748" s="472"/>
    </row>
    <row r="549749" spans="12:13" x14ac:dyDescent="0.25">
      <c r="L549749" s="472"/>
      <c r="M549749" s="472"/>
    </row>
    <row r="549821" spans="12:13" x14ac:dyDescent="0.25">
      <c r="L549821" s="472"/>
      <c r="M549821" s="472"/>
    </row>
    <row r="549822" spans="12:13" x14ac:dyDescent="0.25">
      <c r="L549822" s="472"/>
      <c r="M549822" s="472"/>
    </row>
    <row r="549823" spans="12:13" x14ac:dyDescent="0.25">
      <c r="L549823" s="472"/>
      <c r="M549823" s="472"/>
    </row>
    <row r="549895" spans="12:13" x14ac:dyDescent="0.25">
      <c r="L549895" s="472"/>
      <c r="M549895" s="472"/>
    </row>
    <row r="549896" spans="12:13" x14ac:dyDescent="0.25">
      <c r="L549896" s="472"/>
      <c r="M549896" s="472"/>
    </row>
    <row r="549897" spans="12:13" x14ac:dyDescent="0.25">
      <c r="L549897" s="472"/>
      <c r="M549897" s="472"/>
    </row>
    <row r="549969" spans="12:13" x14ac:dyDescent="0.25">
      <c r="L549969" s="472"/>
      <c r="M549969" s="472"/>
    </row>
    <row r="549970" spans="12:13" x14ac:dyDescent="0.25">
      <c r="L549970" s="472"/>
      <c r="M549970" s="472"/>
    </row>
    <row r="549971" spans="12:13" x14ac:dyDescent="0.25">
      <c r="L549971" s="472"/>
      <c r="M549971" s="472"/>
    </row>
    <row r="550043" spans="12:13" x14ac:dyDescent="0.25">
      <c r="L550043" s="472"/>
      <c r="M550043" s="472"/>
    </row>
    <row r="550044" spans="12:13" x14ac:dyDescent="0.25">
      <c r="L550044" s="472"/>
      <c r="M550044" s="472"/>
    </row>
    <row r="550045" spans="12:13" x14ac:dyDescent="0.25">
      <c r="L550045" s="472"/>
      <c r="M550045" s="472"/>
    </row>
    <row r="550117" spans="12:13" x14ac:dyDescent="0.25">
      <c r="L550117" s="472"/>
      <c r="M550117" s="472"/>
    </row>
    <row r="550118" spans="12:13" x14ac:dyDescent="0.25">
      <c r="L550118" s="472"/>
      <c r="M550118" s="472"/>
    </row>
    <row r="550119" spans="12:13" x14ac:dyDescent="0.25">
      <c r="L550119" s="472"/>
      <c r="M550119" s="472"/>
    </row>
    <row r="550191" spans="12:13" x14ac:dyDescent="0.25">
      <c r="L550191" s="472"/>
      <c r="M550191" s="472"/>
    </row>
    <row r="550192" spans="12:13" x14ac:dyDescent="0.25">
      <c r="L550192" s="472"/>
      <c r="M550192" s="472"/>
    </row>
    <row r="550193" spans="12:13" x14ac:dyDescent="0.25">
      <c r="L550193" s="472"/>
      <c r="M550193" s="472"/>
    </row>
    <row r="550265" spans="12:13" x14ac:dyDescent="0.25">
      <c r="L550265" s="472"/>
      <c r="M550265" s="472"/>
    </row>
    <row r="550266" spans="12:13" x14ac:dyDescent="0.25">
      <c r="L550266" s="472"/>
      <c r="M550266" s="472"/>
    </row>
    <row r="550267" spans="12:13" x14ac:dyDescent="0.25">
      <c r="L550267" s="472"/>
      <c r="M550267" s="472"/>
    </row>
    <row r="550339" spans="12:13" x14ac:dyDescent="0.25">
      <c r="L550339" s="472"/>
      <c r="M550339" s="472"/>
    </row>
    <row r="550340" spans="12:13" x14ac:dyDescent="0.25">
      <c r="L550340" s="472"/>
      <c r="M550340" s="472"/>
    </row>
    <row r="550341" spans="12:13" x14ac:dyDescent="0.25">
      <c r="L550341" s="472"/>
      <c r="M550341" s="472"/>
    </row>
    <row r="550413" spans="12:13" x14ac:dyDescent="0.25">
      <c r="L550413" s="472"/>
      <c r="M550413" s="472"/>
    </row>
    <row r="550414" spans="12:13" x14ac:dyDescent="0.25">
      <c r="L550414" s="472"/>
      <c r="M550414" s="472"/>
    </row>
    <row r="550415" spans="12:13" x14ac:dyDescent="0.25">
      <c r="L550415" s="472"/>
      <c r="M550415" s="472"/>
    </row>
    <row r="550487" spans="12:13" x14ac:dyDescent="0.25">
      <c r="L550487" s="472"/>
      <c r="M550487" s="472"/>
    </row>
    <row r="550488" spans="12:13" x14ac:dyDescent="0.25">
      <c r="L550488" s="472"/>
      <c r="M550488" s="472"/>
    </row>
    <row r="550489" spans="12:13" x14ac:dyDescent="0.25">
      <c r="L550489" s="472"/>
      <c r="M550489" s="472"/>
    </row>
    <row r="550561" spans="12:13" x14ac:dyDescent="0.25">
      <c r="L550561" s="472"/>
      <c r="M550561" s="472"/>
    </row>
    <row r="550562" spans="12:13" x14ac:dyDescent="0.25">
      <c r="L550562" s="472"/>
      <c r="M550562" s="472"/>
    </row>
    <row r="550563" spans="12:13" x14ac:dyDescent="0.25">
      <c r="L550563" s="472"/>
      <c r="M550563" s="472"/>
    </row>
    <row r="550635" spans="12:13" x14ac:dyDescent="0.25">
      <c r="L550635" s="472"/>
      <c r="M550635" s="472"/>
    </row>
    <row r="550636" spans="12:13" x14ac:dyDescent="0.25">
      <c r="L550636" s="472"/>
      <c r="M550636" s="472"/>
    </row>
    <row r="550637" spans="12:13" x14ac:dyDescent="0.25">
      <c r="L550637" s="472"/>
      <c r="M550637" s="472"/>
    </row>
    <row r="550709" spans="12:13" x14ac:dyDescent="0.25">
      <c r="L550709" s="472"/>
      <c r="M550709" s="472"/>
    </row>
    <row r="550710" spans="12:13" x14ac:dyDescent="0.25">
      <c r="L550710" s="472"/>
      <c r="M550710" s="472"/>
    </row>
    <row r="550711" spans="12:13" x14ac:dyDescent="0.25">
      <c r="L550711" s="472"/>
      <c r="M550711" s="472"/>
    </row>
    <row r="550783" spans="12:13" x14ac:dyDescent="0.25">
      <c r="L550783" s="472"/>
      <c r="M550783" s="472"/>
    </row>
    <row r="550784" spans="12:13" x14ac:dyDescent="0.25">
      <c r="L550784" s="472"/>
      <c r="M550784" s="472"/>
    </row>
    <row r="550785" spans="12:13" x14ac:dyDescent="0.25">
      <c r="L550785" s="472"/>
      <c r="M550785" s="472"/>
    </row>
    <row r="550857" spans="12:13" x14ac:dyDescent="0.25">
      <c r="L550857" s="472"/>
      <c r="M550857" s="472"/>
    </row>
    <row r="550858" spans="12:13" x14ac:dyDescent="0.25">
      <c r="L550858" s="472"/>
      <c r="M550858" s="472"/>
    </row>
    <row r="550859" spans="12:13" x14ac:dyDescent="0.25">
      <c r="L550859" s="472"/>
      <c r="M550859" s="472"/>
    </row>
    <row r="550931" spans="12:13" x14ac:dyDescent="0.25">
      <c r="L550931" s="472"/>
      <c r="M550931" s="472"/>
    </row>
    <row r="550932" spans="12:13" x14ac:dyDescent="0.25">
      <c r="L550932" s="472"/>
      <c r="M550932" s="472"/>
    </row>
    <row r="550933" spans="12:13" x14ac:dyDescent="0.25">
      <c r="L550933" s="472"/>
      <c r="M550933" s="472"/>
    </row>
    <row r="551005" spans="12:13" x14ac:dyDescent="0.25">
      <c r="L551005" s="472"/>
      <c r="M551005" s="472"/>
    </row>
    <row r="551006" spans="12:13" x14ac:dyDescent="0.25">
      <c r="L551006" s="472"/>
      <c r="M551006" s="472"/>
    </row>
    <row r="551007" spans="12:13" x14ac:dyDescent="0.25">
      <c r="L551007" s="472"/>
      <c r="M551007" s="472"/>
    </row>
    <row r="551079" spans="12:13" x14ac:dyDescent="0.25">
      <c r="L551079" s="472"/>
      <c r="M551079" s="472"/>
    </row>
    <row r="551080" spans="12:13" x14ac:dyDescent="0.25">
      <c r="L551080" s="472"/>
      <c r="M551080" s="472"/>
    </row>
    <row r="551081" spans="12:13" x14ac:dyDescent="0.25">
      <c r="L551081" s="472"/>
      <c r="M551081" s="472"/>
    </row>
    <row r="551153" spans="12:13" x14ac:dyDescent="0.25">
      <c r="L551153" s="472"/>
      <c r="M551153" s="472"/>
    </row>
    <row r="551154" spans="12:13" x14ac:dyDescent="0.25">
      <c r="L551154" s="472"/>
      <c r="M551154" s="472"/>
    </row>
    <row r="551155" spans="12:13" x14ac:dyDescent="0.25">
      <c r="L551155" s="472"/>
      <c r="M551155" s="472"/>
    </row>
    <row r="551227" spans="12:13" x14ac:dyDescent="0.25">
      <c r="L551227" s="472"/>
      <c r="M551227" s="472"/>
    </row>
    <row r="551228" spans="12:13" x14ac:dyDescent="0.25">
      <c r="L551228" s="472"/>
      <c r="M551228" s="472"/>
    </row>
    <row r="551229" spans="12:13" x14ac:dyDescent="0.25">
      <c r="L551229" s="472"/>
      <c r="M551229" s="472"/>
    </row>
    <row r="551301" spans="12:13" x14ac:dyDescent="0.25">
      <c r="L551301" s="472"/>
      <c r="M551301" s="472"/>
    </row>
    <row r="551302" spans="12:13" x14ac:dyDescent="0.25">
      <c r="L551302" s="472"/>
      <c r="M551302" s="472"/>
    </row>
    <row r="551303" spans="12:13" x14ac:dyDescent="0.25">
      <c r="L551303" s="472"/>
      <c r="M551303" s="472"/>
    </row>
    <row r="551375" spans="12:13" x14ac:dyDescent="0.25">
      <c r="L551375" s="472"/>
      <c r="M551375" s="472"/>
    </row>
    <row r="551376" spans="12:13" x14ac:dyDescent="0.25">
      <c r="L551376" s="472"/>
      <c r="M551376" s="472"/>
    </row>
    <row r="551377" spans="12:13" x14ac:dyDescent="0.25">
      <c r="L551377" s="472"/>
      <c r="M551377" s="472"/>
    </row>
    <row r="551449" spans="12:13" x14ac:dyDescent="0.25">
      <c r="L551449" s="472"/>
      <c r="M551449" s="472"/>
    </row>
    <row r="551450" spans="12:13" x14ac:dyDescent="0.25">
      <c r="L551450" s="472"/>
      <c r="M551450" s="472"/>
    </row>
    <row r="551451" spans="12:13" x14ac:dyDescent="0.25">
      <c r="L551451" s="472"/>
      <c r="M551451" s="472"/>
    </row>
    <row r="551523" spans="12:13" x14ac:dyDescent="0.25">
      <c r="L551523" s="472"/>
      <c r="M551523" s="472"/>
    </row>
    <row r="551524" spans="12:13" x14ac:dyDescent="0.25">
      <c r="L551524" s="472"/>
      <c r="M551524" s="472"/>
    </row>
    <row r="551525" spans="12:13" x14ac:dyDescent="0.25">
      <c r="L551525" s="472"/>
      <c r="M551525" s="472"/>
    </row>
    <row r="551597" spans="12:13" x14ac:dyDescent="0.25">
      <c r="L551597" s="472"/>
      <c r="M551597" s="472"/>
    </row>
    <row r="551598" spans="12:13" x14ac:dyDescent="0.25">
      <c r="L551598" s="472"/>
      <c r="M551598" s="472"/>
    </row>
    <row r="551599" spans="12:13" x14ac:dyDescent="0.25">
      <c r="L551599" s="472"/>
      <c r="M551599" s="472"/>
    </row>
    <row r="551671" spans="12:13" x14ac:dyDescent="0.25">
      <c r="L551671" s="472"/>
      <c r="M551671" s="472"/>
    </row>
    <row r="551672" spans="12:13" x14ac:dyDescent="0.25">
      <c r="L551672" s="472"/>
      <c r="M551672" s="472"/>
    </row>
    <row r="551673" spans="12:13" x14ac:dyDescent="0.25">
      <c r="L551673" s="472"/>
      <c r="M551673" s="472"/>
    </row>
    <row r="551745" spans="12:13" x14ac:dyDescent="0.25">
      <c r="L551745" s="472"/>
      <c r="M551745" s="472"/>
    </row>
    <row r="551746" spans="12:13" x14ac:dyDescent="0.25">
      <c r="L551746" s="472"/>
      <c r="M551746" s="472"/>
    </row>
    <row r="551747" spans="12:13" x14ac:dyDescent="0.25">
      <c r="L551747" s="472"/>
      <c r="M551747" s="472"/>
    </row>
    <row r="551819" spans="12:13" x14ac:dyDescent="0.25">
      <c r="L551819" s="472"/>
      <c r="M551819" s="472"/>
    </row>
    <row r="551820" spans="12:13" x14ac:dyDescent="0.25">
      <c r="L551820" s="472"/>
      <c r="M551820" s="472"/>
    </row>
    <row r="551821" spans="12:13" x14ac:dyDescent="0.25">
      <c r="L551821" s="472"/>
      <c r="M551821" s="472"/>
    </row>
    <row r="551893" spans="12:13" x14ac:dyDescent="0.25">
      <c r="L551893" s="472"/>
      <c r="M551893" s="472"/>
    </row>
    <row r="551894" spans="12:13" x14ac:dyDescent="0.25">
      <c r="L551894" s="472"/>
      <c r="M551894" s="472"/>
    </row>
    <row r="551895" spans="12:13" x14ac:dyDescent="0.25">
      <c r="L551895" s="472"/>
      <c r="M551895" s="472"/>
    </row>
    <row r="551967" spans="12:13" x14ac:dyDescent="0.25">
      <c r="L551967" s="472"/>
      <c r="M551967" s="472"/>
    </row>
    <row r="551968" spans="12:13" x14ac:dyDescent="0.25">
      <c r="L551968" s="472"/>
      <c r="M551968" s="472"/>
    </row>
    <row r="551969" spans="12:13" x14ac:dyDescent="0.25">
      <c r="L551969" s="472"/>
      <c r="M551969" s="472"/>
    </row>
    <row r="552041" spans="12:13" x14ac:dyDescent="0.25">
      <c r="L552041" s="472"/>
      <c r="M552041" s="472"/>
    </row>
    <row r="552042" spans="12:13" x14ac:dyDescent="0.25">
      <c r="L552042" s="472"/>
      <c r="M552042" s="472"/>
    </row>
    <row r="552043" spans="12:13" x14ac:dyDescent="0.25">
      <c r="L552043" s="472"/>
      <c r="M552043" s="472"/>
    </row>
    <row r="552115" spans="12:13" x14ac:dyDescent="0.25">
      <c r="L552115" s="472"/>
      <c r="M552115" s="472"/>
    </row>
    <row r="552116" spans="12:13" x14ac:dyDescent="0.25">
      <c r="L552116" s="472"/>
      <c r="M552116" s="472"/>
    </row>
    <row r="552117" spans="12:13" x14ac:dyDescent="0.25">
      <c r="L552117" s="472"/>
      <c r="M552117" s="472"/>
    </row>
    <row r="552189" spans="12:13" x14ac:dyDescent="0.25">
      <c r="L552189" s="472"/>
      <c r="M552189" s="472"/>
    </row>
    <row r="552190" spans="12:13" x14ac:dyDescent="0.25">
      <c r="L552190" s="472"/>
      <c r="M552190" s="472"/>
    </row>
    <row r="552191" spans="12:13" x14ac:dyDescent="0.25">
      <c r="L552191" s="472"/>
      <c r="M552191" s="472"/>
    </row>
    <row r="552263" spans="12:13" x14ac:dyDescent="0.25">
      <c r="L552263" s="472"/>
      <c r="M552263" s="472"/>
    </row>
    <row r="552264" spans="12:13" x14ac:dyDescent="0.25">
      <c r="L552264" s="472"/>
      <c r="M552264" s="472"/>
    </row>
    <row r="552265" spans="12:13" x14ac:dyDescent="0.25">
      <c r="L552265" s="472"/>
      <c r="M552265" s="472"/>
    </row>
    <row r="552337" spans="12:13" x14ac:dyDescent="0.25">
      <c r="L552337" s="472"/>
      <c r="M552337" s="472"/>
    </row>
    <row r="552338" spans="12:13" x14ac:dyDescent="0.25">
      <c r="L552338" s="472"/>
      <c r="M552338" s="472"/>
    </row>
    <row r="552339" spans="12:13" x14ac:dyDescent="0.25">
      <c r="L552339" s="472"/>
      <c r="M552339" s="472"/>
    </row>
    <row r="552411" spans="12:13" x14ac:dyDescent="0.25">
      <c r="L552411" s="472"/>
      <c r="M552411" s="472"/>
    </row>
    <row r="552412" spans="12:13" x14ac:dyDescent="0.25">
      <c r="L552412" s="472"/>
      <c r="M552412" s="472"/>
    </row>
    <row r="552413" spans="12:13" x14ac:dyDescent="0.25">
      <c r="L552413" s="472"/>
      <c r="M552413" s="472"/>
    </row>
    <row r="552485" spans="12:13" x14ac:dyDescent="0.25">
      <c r="L552485" s="472"/>
      <c r="M552485" s="472"/>
    </row>
    <row r="552486" spans="12:13" x14ac:dyDescent="0.25">
      <c r="L552486" s="472"/>
      <c r="M552486" s="472"/>
    </row>
    <row r="552487" spans="12:13" x14ac:dyDescent="0.25">
      <c r="L552487" s="472"/>
      <c r="M552487" s="472"/>
    </row>
    <row r="552559" spans="12:13" x14ac:dyDescent="0.25">
      <c r="L552559" s="472"/>
      <c r="M552559" s="472"/>
    </row>
    <row r="552560" spans="12:13" x14ac:dyDescent="0.25">
      <c r="L552560" s="472"/>
      <c r="M552560" s="472"/>
    </row>
    <row r="552561" spans="12:13" x14ac:dyDescent="0.25">
      <c r="L552561" s="472"/>
      <c r="M552561" s="472"/>
    </row>
    <row r="552633" spans="12:13" x14ac:dyDescent="0.25">
      <c r="L552633" s="472"/>
      <c r="M552633" s="472"/>
    </row>
    <row r="552634" spans="12:13" x14ac:dyDescent="0.25">
      <c r="L552634" s="472"/>
      <c r="M552634" s="472"/>
    </row>
    <row r="552635" spans="12:13" x14ac:dyDescent="0.25">
      <c r="L552635" s="472"/>
      <c r="M552635" s="472"/>
    </row>
    <row r="552707" spans="12:13" x14ac:dyDescent="0.25">
      <c r="L552707" s="472"/>
      <c r="M552707" s="472"/>
    </row>
    <row r="552708" spans="12:13" x14ac:dyDescent="0.25">
      <c r="L552708" s="472"/>
      <c r="M552708" s="472"/>
    </row>
    <row r="552709" spans="12:13" x14ac:dyDescent="0.25">
      <c r="L552709" s="472"/>
      <c r="M552709" s="472"/>
    </row>
    <row r="552781" spans="12:13" x14ac:dyDescent="0.25">
      <c r="L552781" s="472"/>
      <c r="M552781" s="472"/>
    </row>
    <row r="552782" spans="12:13" x14ac:dyDescent="0.25">
      <c r="L552782" s="472"/>
      <c r="M552782" s="472"/>
    </row>
    <row r="552783" spans="12:13" x14ac:dyDescent="0.25">
      <c r="L552783" s="472"/>
      <c r="M552783" s="472"/>
    </row>
    <row r="552855" spans="12:13" x14ac:dyDescent="0.25">
      <c r="L552855" s="472"/>
      <c r="M552855" s="472"/>
    </row>
    <row r="552856" spans="12:13" x14ac:dyDescent="0.25">
      <c r="L552856" s="472"/>
      <c r="M552856" s="472"/>
    </row>
    <row r="552857" spans="12:13" x14ac:dyDescent="0.25">
      <c r="L552857" s="472"/>
      <c r="M552857" s="472"/>
    </row>
    <row r="552929" spans="12:13" x14ac:dyDescent="0.25">
      <c r="L552929" s="472"/>
      <c r="M552929" s="472"/>
    </row>
    <row r="552930" spans="12:13" x14ac:dyDescent="0.25">
      <c r="L552930" s="472"/>
      <c r="M552930" s="472"/>
    </row>
    <row r="552931" spans="12:13" x14ac:dyDescent="0.25">
      <c r="L552931" s="472"/>
      <c r="M552931" s="472"/>
    </row>
    <row r="553003" spans="12:13" x14ac:dyDescent="0.25">
      <c r="L553003" s="472"/>
      <c r="M553003" s="472"/>
    </row>
    <row r="553004" spans="12:13" x14ac:dyDescent="0.25">
      <c r="L553004" s="472"/>
      <c r="M553004" s="472"/>
    </row>
    <row r="553005" spans="12:13" x14ac:dyDescent="0.25">
      <c r="L553005" s="472"/>
      <c r="M553005" s="472"/>
    </row>
    <row r="553077" spans="12:13" x14ac:dyDescent="0.25">
      <c r="L553077" s="472"/>
      <c r="M553077" s="472"/>
    </row>
    <row r="553078" spans="12:13" x14ac:dyDescent="0.25">
      <c r="L553078" s="472"/>
      <c r="M553078" s="472"/>
    </row>
    <row r="553079" spans="12:13" x14ac:dyDescent="0.25">
      <c r="L553079" s="472"/>
      <c r="M553079" s="472"/>
    </row>
    <row r="553151" spans="12:13" x14ac:dyDescent="0.25">
      <c r="L553151" s="472"/>
      <c r="M553151" s="472"/>
    </row>
    <row r="553152" spans="12:13" x14ac:dyDescent="0.25">
      <c r="L553152" s="472"/>
      <c r="M553152" s="472"/>
    </row>
    <row r="553153" spans="12:13" x14ac:dyDescent="0.25">
      <c r="L553153" s="472"/>
      <c r="M553153" s="472"/>
    </row>
    <row r="553225" spans="12:13" x14ac:dyDescent="0.25">
      <c r="L553225" s="472"/>
      <c r="M553225" s="472"/>
    </row>
    <row r="553226" spans="12:13" x14ac:dyDescent="0.25">
      <c r="L553226" s="472"/>
      <c r="M553226" s="472"/>
    </row>
    <row r="553227" spans="12:13" x14ac:dyDescent="0.25">
      <c r="L553227" s="472"/>
      <c r="M553227" s="472"/>
    </row>
    <row r="553299" spans="12:13" x14ac:dyDescent="0.25">
      <c r="L553299" s="472"/>
      <c r="M553299" s="472"/>
    </row>
    <row r="553300" spans="12:13" x14ac:dyDescent="0.25">
      <c r="L553300" s="472"/>
      <c r="M553300" s="472"/>
    </row>
    <row r="553301" spans="12:13" x14ac:dyDescent="0.25">
      <c r="L553301" s="472"/>
      <c r="M553301" s="472"/>
    </row>
    <row r="553373" spans="12:13" x14ac:dyDescent="0.25">
      <c r="L553373" s="472"/>
      <c r="M553373" s="472"/>
    </row>
    <row r="553374" spans="12:13" x14ac:dyDescent="0.25">
      <c r="L553374" s="472"/>
      <c r="M553374" s="472"/>
    </row>
    <row r="553375" spans="12:13" x14ac:dyDescent="0.25">
      <c r="L553375" s="472"/>
      <c r="M553375" s="472"/>
    </row>
    <row r="553447" spans="12:13" x14ac:dyDescent="0.25">
      <c r="L553447" s="472"/>
      <c r="M553447" s="472"/>
    </row>
    <row r="553448" spans="12:13" x14ac:dyDescent="0.25">
      <c r="L553448" s="472"/>
      <c r="M553448" s="472"/>
    </row>
    <row r="553449" spans="12:13" x14ac:dyDescent="0.25">
      <c r="L553449" s="472"/>
      <c r="M553449" s="472"/>
    </row>
    <row r="553521" spans="12:13" x14ac:dyDescent="0.25">
      <c r="L553521" s="472"/>
      <c r="M553521" s="472"/>
    </row>
    <row r="553522" spans="12:13" x14ac:dyDescent="0.25">
      <c r="L553522" s="472"/>
      <c r="M553522" s="472"/>
    </row>
    <row r="553523" spans="12:13" x14ac:dyDescent="0.25">
      <c r="L553523" s="472"/>
      <c r="M553523" s="472"/>
    </row>
    <row r="553595" spans="12:13" x14ac:dyDescent="0.25">
      <c r="L553595" s="472"/>
      <c r="M553595" s="472"/>
    </row>
    <row r="553596" spans="12:13" x14ac:dyDescent="0.25">
      <c r="L553596" s="472"/>
      <c r="M553596" s="472"/>
    </row>
    <row r="553597" spans="12:13" x14ac:dyDescent="0.25">
      <c r="L553597" s="472"/>
      <c r="M553597" s="472"/>
    </row>
    <row r="553669" spans="12:13" x14ac:dyDescent="0.25">
      <c r="L553669" s="472"/>
      <c r="M553669" s="472"/>
    </row>
    <row r="553670" spans="12:13" x14ac:dyDescent="0.25">
      <c r="L553670" s="472"/>
      <c r="M553670" s="472"/>
    </row>
    <row r="553671" spans="12:13" x14ac:dyDescent="0.25">
      <c r="L553671" s="472"/>
      <c r="M553671" s="472"/>
    </row>
    <row r="553743" spans="12:13" x14ac:dyDescent="0.25">
      <c r="L553743" s="472"/>
      <c r="M553743" s="472"/>
    </row>
    <row r="553744" spans="12:13" x14ac:dyDescent="0.25">
      <c r="L553744" s="472"/>
      <c r="M553744" s="472"/>
    </row>
    <row r="553745" spans="12:13" x14ac:dyDescent="0.25">
      <c r="L553745" s="472"/>
      <c r="M553745" s="472"/>
    </row>
    <row r="553817" spans="12:13" x14ac:dyDescent="0.25">
      <c r="L553817" s="472"/>
      <c r="M553817" s="472"/>
    </row>
    <row r="553818" spans="12:13" x14ac:dyDescent="0.25">
      <c r="L553818" s="472"/>
      <c r="M553818" s="472"/>
    </row>
    <row r="553819" spans="12:13" x14ac:dyDescent="0.25">
      <c r="L553819" s="472"/>
      <c r="M553819" s="472"/>
    </row>
    <row r="553891" spans="12:13" x14ac:dyDescent="0.25">
      <c r="L553891" s="472"/>
      <c r="M553891" s="472"/>
    </row>
    <row r="553892" spans="12:13" x14ac:dyDescent="0.25">
      <c r="L553892" s="472"/>
      <c r="M553892" s="472"/>
    </row>
    <row r="553893" spans="12:13" x14ac:dyDescent="0.25">
      <c r="L553893" s="472"/>
      <c r="M553893" s="472"/>
    </row>
    <row r="553965" spans="12:13" x14ac:dyDescent="0.25">
      <c r="L553965" s="472"/>
      <c r="M553965" s="472"/>
    </row>
    <row r="553966" spans="12:13" x14ac:dyDescent="0.25">
      <c r="L553966" s="472"/>
      <c r="M553966" s="472"/>
    </row>
    <row r="553967" spans="12:13" x14ac:dyDescent="0.25">
      <c r="L553967" s="472"/>
      <c r="M553967" s="472"/>
    </row>
    <row r="554039" spans="12:13" x14ac:dyDescent="0.25">
      <c r="L554039" s="472"/>
      <c r="M554039" s="472"/>
    </row>
    <row r="554040" spans="12:13" x14ac:dyDescent="0.25">
      <c r="L554040" s="472"/>
      <c r="M554040" s="472"/>
    </row>
    <row r="554041" spans="12:13" x14ac:dyDescent="0.25">
      <c r="L554041" s="472"/>
      <c r="M554041" s="472"/>
    </row>
    <row r="554113" spans="12:13" x14ac:dyDescent="0.25">
      <c r="L554113" s="472"/>
      <c r="M554113" s="472"/>
    </row>
    <row r="554114" spans="12:13" x14ac:dyDescent="0.25">
      <c r="L554114" s="472"/>
      <c r="M554114" s="472"/>
    </row>
    <row r="554115" spans="12:13" x14ac:dyDescent="0.25">
      <c r="L554115" s="472"/>
      <c r="M554115" s="472"/>
    </row>
    <row r="554187" spans="12:13" x14ac:dyDescent="0.25">
      <c r="L554187" s="472"/>
      <c r="M554187" s="472"/>
    </row>
    <row r="554188" spans="12:13" x14ac:dyDescent="0.25">
      <c r="L554188" s="472"/>
      <c r="M554188" s="472"/>
    </row>
    <row r="554189" spans="12:13" x14ac:dyDescent="0.25">
      <c r="L554189" s="472"/>
      <c r="M554189" s="472"/>
    </row>
    <row r="554261" spans="12:13" x14ac:dyDescent="0.25">
      <c r="L554261" s="472"/>
      <c r="M554261" s="472"/>
    </row>
    <row r="554262" spans="12:13" x14ac:dyDescent="0.25">
      <c r="L554262" s="472"/>
      <c r="M554262" s="472"/>
    </row>
    <row r="554263" spans="12:13" x14ac:dyDescent="0.25">
      <c r="L554263" s="472"/>
      <c r="M554263" s="472"/>
    </row>
    <row r="554335" spans="12:13" x14ac:dyDescent="0.25">
      <c r="L554335" s="472"/>
      <c r="M554335" s="472"/>
    </row>
    <row r="554336" spans="12:13" x14ac:dyDescent="0.25">
      <c r="L554336" s="472"/>
      <c r="M554336" s="472"/>
    </row>
    <row r="554337" spans="12:13" x14ac:dyDescent="0.25">
      <c r="L554337" s="472"/>
      <c r="M554337" s="472"/>
    </row>
    <row r="554409" spans="12:13" x14ac:dyDescent="0.25">
      <c r="L554409" s="472"/>
      <c r="M554409" s="472"/>
    </row>
    <row r="554410" spans="12:13" x14ac:dyDescent="0.25">
      <c r="L554410" s="472"/>
      <c r="M554410" s="472"/>
    </row>
    <row r="554411" spans="12:13" x14ac:dyDescent="0.25">
      <c r="L554411" s="472"/>
      <c r="M554411" s="472"/>
    </row>
    <row r="554483" spans="12:13" x14ac:dyDescent="0.25">
      <c r="L554483" s="472"/>
      <c r="M554483" s="472"/>
    </row>
    <row r="554484" spans="12:13" x14ac:dyDescent="0.25">
      <c r="L554484" s="472"/>
      <c r="M554484" s="472"/>
    </row>
    <row r="554485" spans="12:13" x14ac:dyDescent="0.25">
      <c r="L554485" s="472"/>
      <c r="M554485" s="472"/>
    </row>
    <row r="554557" spans="12:13" x14ac:dyDescent="0.25">
      <c r="L554557" s="472"/>
      <c r="M554557" s="472"/>
    </row>
    <row r="554558" spans="12:13" x14ac:dyDescent="0.25">
      <c r="L554558" s="472"/>
      <c r="M554558" s="472"/>
    </row>
    <row r="554559" spans="12:13" x14ac:dyDescent="0.25">
      <c r="L554559" s="472"/>
      <c r="M554559" s="472"/>
    </row>
    <row r="554631" spans="12:13" x14ac:dyDescent="0.25">
      <c r="L554631" s="472"/>
      <c r="M554631" s="472"/>
    </row>
    <row r="554632" spans="12:13" x14ac:dyDescent="0.25">
      <c r="L554632" s="472"/>
      <c r="M554632" s="472"/>
    </row>
    <row r="554633" spans="12:13" x14ac:dyDescent="0.25">
      <c r="L554633" s="472"/>
      <c r="M554633" s="472"/>
    </row>
    <row r="554705" spans="12:13" x14ac:dyDescent="0.25">
      <c r="L554705" s="472"/>
      <c r="M554705" s="472"/>
    </row>
    <row r="554706" spans="12:13" x14ac:dyDescent="0.25">
      <c r="L554706" s="472"/>
      <c r="M554706" s="472"/>
    </row>
    <row r="554707" spans="12:13" x14ac:dyDescent="0.25">
      <c r="L554707" s="472"/>
      <c r="M554707" s="472"/>
    </row>
    <row r="554779" spans="12:13" x14ac:dyDescent="0.25">
      <c r="L554779" s="472"/>
      <c r="M554779" s="472"/>
    </row>
    <row r="554780" spans="12:13" x14ac:dyDescent="0.25">
      <c r="L554780" s="472"/>
      <c r="M554780" s="472"/>
    </row>
    <row r="554781" spans="12:13" x14ac:dyDescent="0.25">
      <c r="L554781" s="472"/>
      <c r="M554781" s="472"/>
    </row>
    <row r="554853" spans="12:13" x14ac:dyDescent="0.25">
      <c r="L554853" s="472"/>
      <c r="M554853" s="472"/>
    </row>
    <row r="554854" spans="12:13" x14ac:dyDescent="0.25">
      <c r="L554854" s="472"/>
      <c r="M554854" s="472"/>
    </row>
    <row r="554855" spans="12:13" x14ac:dyDescent="0.25">
      <c r="L554855" s="472"/>
      <c r="M554855" s="472"/>
    </row>
    <row r="554927" spans="12:13" x14ac:dyDescent="0.25">
      <c r="L554927" s="472"/>
      <c r="M554927" s="472"/>
    </row>
    <row r="554928" spans="12:13" x14ac:dyDescent="0.25">
      <c r="L554928" s="472"/>
      <c r="M554928" s="472"/>
    </row>
    <row r="554929" spans="12:13" x14ac:dyDescent="0.25">
      <c r="L554929" s="472"/>
      <c r="M554929" s="472"/>
    </row>
    <row r="555001" spans="12:13" x14ac:dyDescent="0.25">
      <c r="L555001" s="472"/>
      <c r="M555001" s="472"/>
    </row>
    <row r="555002" spans="12:13" x14ac:dyDescent="0.25">
      <c r="L555002" s="472"/>
      <c r="M555002" s="472"/>
    </row>
    <row r="555003" spans="12:13" x14ac:dyDescent="0.25">
      <c r="L555003" s="472"/>
      <c r="M555003" s="472"/>
    </row>
    <row r="555075" spans="12:13" x14ac:dyDescent="0.25">
      <c r="L555075" s="472"/>
      <c r="M555075" s="472"/>
    </row>
    <row r="555076" spans="12:13" x14ac:dyDescent="0.25">
      <c r="L555076" s="472"/>
      <c r="M555076" s="472"/>
    </row>
    <row r="555077" spans="12:13" x14ac:dyDescent="0.25">
      <c r="L555077" s="472"/>
      <c r="M555077" s="472"/>
    </row>
    <row r="555149" spans="12:13" x14ac:dyDescent="0.25">
      <c r="L555149" s="472"/>
      <c r="M555149" s="472"/>
    </row>
    <row r="555150" spans="12:13" x14ac:dyDescent="0.25">
      <c r="L555150" s="472"/>
      <c r="M555150" s="472"/>
    </row>
    <row r="555151" spans="12:13" x14ac:dyDescent="0.25">
      <c r="L555151" s="472"/>
      <c r="M555151" s="472"/>
    </row>
    <row r="555223" spans="12:13" x14ac:dyDescent="0.25">
      <c r="L555223" s="472"/>
      <c r="M555223" s="472"/>
    </row>
    <row r="555224" spans="12:13" x14ac:dyDescent="0.25">
      <c r="L555224" s="472"/>
      <c r="M555224" s="472"/>
    </row>
    <row r="555225" spans="12:13" x14ac:dyDescent="0.25">
      <c r="L555225" s="472"/>
      <c r="M555225" s="472"/>
    </row>
    <row r="555297" spans="12:13" x14ac:dyDescent="0.25">
      <c r="L555297" s="472"/>
      <c r="M555297" s="472"/>
    </row>
    <row r="555298" spans="12:13" x14ac:dyDescent="0.25">
      <c r="L555298" s="472"/>
      <c r="M555298" s="472"/>
    </row>
    <row r="555299" spans="12:13" x14ac:dyDescent="0.25">
      <c r="L555299" s="472"/>
      <c r="M555299" s="472"/>
    </row>
    <row r="555371" spans="12:13" x14ac:dyDescent="0.25">
      <c r="L555371" s="472"/>
      <c r="M555371" s="472"/>
    </row>
    <row r="555372" spans="12:13" x14ac:dyDescent="0.25">
      <c r="L555372" s="472"/>
      <c r="M555372" s="472"/>
    </row>
    <row r="555373" spans="12:13" x14ac:dyDescent="0.25">
      <c r="L555373" s="472"/>
      <c r="M555373" s="472"/>
    </row>
    <row r="555445" spans="12:13" x14ac:dyDescent="0.25">
      <c r="L555445" s="472"/>
      <c r="M555445" s="472"/>
    </row>
    <row r="555446" spans="12:13" x14ac:dyDescent="0.25">
      <c r="L555446" s="472"/>
      <c r="M555446" s="472"/>
    </row>
    <row r="555447" spans="12:13" x14ac:dyDescent="0.25">
      <c r="L555447" s="472"/>
      <c r="M555447" s="472"/>
    </row>
    <row r="555519" spans="12:13" x14ac:dyDescent="0.25">
      <c r="L555519" s="472"/>
      <c r="M555519" s="472"/>
    </row>
    <row r="555520" spans="12:13" x14ac:dyDescent="0.25">
      <c r="L555520" s="472"/>
      <c r="M555520" s="472"/>
    </row>
    <row r="555521" spans="12:13" x14ac:dyDescent="0.25">
      <c r="L555521" s="472"/>
      <c r="M555521" s="472"/>
    </row>
    <row r="555593" spans="12:13" x14ac:dyDescent="0.25">
      <c r="L555593" s="472"/>
      <c r="M555593" s="472"/>
    </row>
    <row r="555594" spans="12:13" x14ac:dyDescent="0.25">
      <c r="L555594" s="472"/>
      <c r="M555594" s="472"/>
    </row>
    <row r="555595" spans="12:13" x14ac:dyDescent="0.25">
      <c r="L555595" s="472"/>
      <c r="M555595" s="472"/>
    </row>
    <row r="555667" spans="12:13" x14ac:dyDescent="0.25">
      <c r="L555667" s="472"/>
      <c r="M555667" s="472"/>
    </row>
    <row r="555668" spans="12:13" x14ac:dyDescent="0.25">
      <c r="L555668" s="472"/>
      <c r="M555668" s="472"/>
    </row>
    <row r="555669" spans="12:13" x14ac:dyDescent="0.25">
      <c r="L555669" s="472"/>
      <c r="M555669" s="472"/>
    </row>
    <row r="555741" spans="12:13" x14ac:dyDescent="0.25">
      <c r="L555741" s="472"/>
      <c r="M555741" s="472"/>
    </row>
    <row r="555742" spans="12:13" x14ac:dyDescent="0.25">
      <c r="L555742" s="472"/>
      <c r="M555742" s="472"/>
    </row>
    <row r="555743" spans="12:13" x14ac:dyDescent="0.25">
      <c r="L555743" s="472"/>
      <c r="M555743" s="472"/>
    </row>
    <row r="555815" spans="12:13" x14ac:dyDescent="0.25">
      <c r="L555815" s="472"/>
      <c r="M555815" s="472"/>
    </row>
    <row r="555816" spans="12:13" x14ac:dyDescent="0.25">
      <c r="L555816" s="472"/>
      <c r="M555816" s="472"/>
    </row>
    <row r="555817" spans="12:13" x14ac:dyDescent="0.25">
      <c r="L555817" s="472"/>
      <c r="M555817" s="472"/>
    </row>
    <row r="555889" spans="12:13" x14ac:dyDescent="0.25">
      <c r="L555889" s="472"/>
      <c r="M555889" s="472"/>
    </row>
    <row r="555890" spans="12:13" x14ac:dyDescent="0.25">
      <c r="L555890" s="472"/>
      <c r="M555890" s="472"/>
    </row>
    <row r="555891" spans="12:13" x14ac:dyDescent="0.25">
      <c r="L555891" s="472"/>
      <c r="M555891" s="472"/>
    </row>
    <row r="555963" spans="12:13" x14ac:dyDescent="0.25">
      <c r="L555963" s="472"/>
      <c r="M555963" s="472"/>
    </row>
    <row r="555964" spans="12:13" x14ac:dyDescent="0.25">
      <c r="L555964" s="472"/>
      <c r="M555964" s="472"/>
    </row>
    <row r="555965" spans="12:13" x14ac:dyDescent="0.25">
      <c r="L555965" s="472"/>
      <c r="M555965" s="472"/>
    </row>
    <row r="556037" spans="12:13" x14ac:dyDescent="0.25">
      <c r="L556037" s="472"/>
      <c r="M556037" s="472"/>
    </row>
    <row r="556038" spans="12:13" x14ac:dyDescent="0.25">
      <c r="L556038" s="472"/>
      <c r="M556038" s="472"/>
    </row>
    <row r="556039" spans="12:13" x14ac:dyDescent="0.25">
      <c r="L556039" s="472"/>
      <c r="M556039" s="472"/>
    </row>
    <row r="556111" spans="12:13" x14ac:dyDescent="0.25">
      <c r="L556111" s="472"/>
      <c r="M556111" s="472"/>
    </row>
    <row r="556112" spans="12:13" x14ac:dyDescent="0.25">
      <c r="L556112" s="472"/>
      <c r="M556112" s="472"/>
    </row>
    <row r="556113" spans="12:13" x14ac:dyDescent="0.25">
      <c r="L556113" s="472"/>
      <c r="M556113" s="472"/>
    </row>
    <row r="556185" spans="12:13" x14ac:dyDescent="0.25">
      <c r="L556185" s="472"/>
      <c r="M556185" s="472"/>
    </row>
    <row r="556186" spans="12:13" x14ac:dyDescent="0.25">
      <c r="L556186" s="472"/>
      <c r="M556186" s="472"/>
    </row>
    <row r="556187" spans="12:13" x14ac:dyDescent="0.25">
      <c r="L556187" s="472"/>
      <c r="M556187" s="472"/>
    </row>
    <row r="556259" spans="12:13" x14ac:dyDescent="0.25">
      <c r="L556259" s="472"/>
      <c r="M556259" s="472"/>
    </row>
    <row r="556260" spans="12:13" x14ac:dyDescent="0.25">
      <c r="L556260" s="472"/>
      <c r="M556260" s="472"/>
    </row>
    <row r="556261" spans="12:13" x14ac:dyDescent="0.25">
      <c r="L556261" s="472"/>
      <c r="M556261" s="472"/>
    </row>
    <row r="556333" spans="12:13" x14ac:dyDescent="0.25">
      <c r="L556333" s="472"/>
      <c r="M556333" s="472"/>
    </row>
    <row r="556334" spans="12:13" x14ac:dyDescent="0.25">
      <c r="L556334" s="472"/>
      <c r="M556334" s="472"/>
    </row>
    <row r="556335" spans="12:13" x14ac:dyDescent="0.25">
      <c r="L556335" s="472"/>
      <c r="M556335" s="472"/>
    </row>
    <row r="556407" spans="12:13" x14ac:dyDescent="0.25">
      <c r="L556407" s="472"/>
      <c r="M556407" s="472"/>
    </row>
    <row r="556408" spans="12:13" x14ac:dyDescent="0.25">
      <c r="L556408" s="472"/>
      <c r="M556408" s="472"/>
    </row>
    <row r="556409" spans="12:13" x14ac:dyDescent="0.25">
      <c r="L556409" s="472"/>
      <c r="M556409" s="472"/>
    </row>
    <row r="556481" spans="12:13" x14ac:dyDescent="0.25">
      <c r="L556481" s="472"/>
      <c r="M556481" s="472"/>
    </row>
    <row r="556482" spans="12:13" x14ac:dyDescent="0.25">
      <c r="L556482" s="472"/>
      <c r="M556482" s="472"/>
    </row>
    <row r="556483" spans="12:13" x14ac:dyDescent="0.25">
      <c r="L556483" s="472"/>
      <c r="M556483" s="472"/>
    </row>
    <row r="556555" spans="12:13" x14ac:dyDescent="0.25">
      <c r="L556555" s="472"/>
      <c r="M556555" s="472"/>
    </row>
    <row r="556556" spans="12:13" x14ac:dyDescent="0.25">
      <c r="L556556" s="472"/>
      <c r="M556556" s="472"/>
    </row>
    <row r="556557" spans="12:13" x14ac:dyDescent="0.25">
      <c r="L556557" s="472"/>
      <c r="M556557" s="472"/>
    </row>
    <row r="556629" spans="12:13" x14ac:dyDescent="0.25">
      <c r="L556629" s="472"/>
      <c r="M556629" s="472"/>
    </row>
    <row r="556630" spans="12:13" x14ac:dyDescent="0.25">
      <c r="L556630" s="472"/>
      <c r="M556630" s="472"/>
    </row>
    <row r="556631" spans="12:13" x14ac:dyDescent="0.25">
      <c r="L556631" s="472"/>
      <c r="M556631" s="472"/>
    </row>
    <row r="556703" spans="12:13" x14ac:dyDescent="0.25">
      <c r="L556703" s="472"/>
      <c r="M556703" s="472"/>
    </row>
    <row r="556704" spans="12:13" x14ac:dyDescent="0.25">
      <c r="L556704" s="472"/>
      <c r="M556704" s="472"/>
    </row>
    <row r="556705" spans="12:13" x14ac:dyDescent="0.25">
      <c r="L556705" s="472"/>
      <c r="M556705" s="472"/>
    </row>
    <row r="556777" spans="12:13" x14ac:dyDescent="0.25">
      <c r="L556777" s="472"/>
      <c r="M556777" s="472"/>
    </row>
    <row r="556778" spans="12:13" x14ac:dyDescent="0.25">
      <c r="L556778" s="472"/>
      <c r="M556778" s="472"/>
    </row>
    <row r="556779" spans="12:13" x14ac:dyDescent="0.25">
      <c r="L556779" s="472"/>
      <c r="M556779" s="472"/>
    </row>
    <row r="556851" spans="12:13" x14ac:dyDescent="0.25">
      <c r="L556851" s="472"/>
      <c r="M556851" s="472"/>
    </row>
    <row r="556852" spans="12:13" x14ac:dyDescent="0.25">
      <c r="L556852" s="472"/>
      <c r="M556852" s="472"/>
    </row>
    <row r="556853" spans="12:13" x14ac:dyDescent="0.25">
      <c r="L556853" s="472"/>
      <c r="M556853" s="472"/>
    </row>
    <row r="556925" spans="12:13" x14ac:dyDescent="0.25">
      <c r="L556925" s="472"/>
      <c r="M556925" s="472"/>
    </row>
    <row r="556926" spans="12:13" x14ac:dyDescent="0.25">
      <c r="L556926" s="472"/>
      <c r="M556926" s="472"/>
    </row>
    <row r="556927" spans="12:13" x14ac:dyDescent="0.25">
      <c r="L556927" s="472"/>
      <c r="M556927" s="472"/>
    </row>
    <row r="556999" spans="12:13" x14ac:dyDescent="0.25">
      <c r="L556999" s="472"/>
      <c r="M556999" s="472"/>
    </row>
    <row r="557000" spans="12:13" x14ac:dyDescent="0.25">
      <c r="L557000" s="472"/>
      <c r="M557000" s="472"/>
    </row>
    <row r="557001" spans="12:13" x14ac:dyDescent="0.25">
      <c r="L557001" s="472"/>
      <c r="M557001" s="472"/>
    </row>
    <row r="557073" spans="12:13" x14ac:dyDescent="0.25">
      <c r="L557073" s="472"/>
      <c r="M557073" s="472"/>
    </row>
    <row r="557074" spans="12:13" x14ac:dyDescent="0.25">
      <c r="L557074" s="472"/>
      <c r="M557074" s="472"/>
    </row>
    <row r="557075" spans="12:13" x14ac:dyDescent="0.25">
      <c r="L557075" s="472"/>
      <c r="M557075" s="472"/>
    </row>
    <row r="557147" spans="12:13" x14ac:dyDescent="0.25">
      <c r="L557147" s="472"/>
      <c r="M557147" s="472"/>
    </row>
    <row r="557148" spans="12:13" x14ac:dyDescent="0.25">
      <c r="L557148" s="472"/>
      <c r="M557148" s="472"/>
    </row>
    <row r="557149" spans="12:13" x14ac:dyDescent="0.25">
      <c r="L557149" s="472"/>
      <c r="M557149" s="472"/>
    </row>
    <row r="557221" spans="12:13" x14ac:dyDescent="0.25">
      <c r="L557221" s="472"/>
      <c r="M557221" s="472"/>
    </row>
    <row r="557222" spans="12:13" x14ac:dyDescent="0.25">
      <c r="L557222" s="472"/>
      <c r="M557222" s="472"/>
    </row>
    <row r="557223" spans="12:13" x14ac:dyDescent="0.25">
      <c r="L557223" s="472"/>
      <c r="M557223" s="472"/>
    </row>
    <row r="557295" spans="12:13" x14ac:dyDescent="0.25">
      <c r="L557295" s="472"/>
      <c r="M557295" s="472"/>
    </row>
    <row r="557296" spans="12:13" x14ac:dyDescent="0.25">
      <c r="L557296" s="472"/>
      <c r="M557296" s="472"/>
    </row>
    <row r="557297" spans="12:13" x14ac:dyDescent="0.25">
      <c r="L557297" s="472"/>
      <c r="M557297" s="472"/>
    </row>
    <row r="557369" spans="12:13" x14ac:dyDescent="0.25">
      <c r="L557369" s="472"/>
      <c r="M557369" s="472"/>
    </row>
    <row r="557370" spans="12:13" x14ac:dyDescent="0.25">
      <c r="L557370" s="472"/>
      <c r="M557370" s="472"/>
    </row>
    <row r="557371" spans="12:13" x14ac:dyDescent="0.25">
      <c r="L557371" s="472"/>
      <c r="M557371" s="472"/>
    </row>
    <row r="557443" spans="12:13" x14ac:dyDescent="0.25">
      <c r="L557443" s="472"/>
      <c r="M557443" s="472"/>
    </row>
    <row r="557444" spans="12:13" x14ac:dyDescent="0.25">
      <c r="L557444" s="472"/>
      <c r="M557444" s="472"/>
    </row>
    <row r="557445" spans="12:13" x14ac:dyDescent="0.25">
      <c r="L557445" s="472"/>
      <c r="M557445" s="472"/>
    </row>
    <row r="557517" spans="12:13" x14ac:dyDescent="0.25">
      <c r="L557517" s="472"/>
      <c r="M557517" s="472"/>
    </row>
    <row r="557518" spans="12:13" x14ac:dyDescent="0.25">
      <c r="L557518" s="472"/>
      <c r="M557518" s="472"/>
    </row>
    <row r="557519" spans="12:13" x14ac:dyDescent="0.25">
      <c r="L557519" s="472"/>
      <c r="M557519" s="472"/>
    </row>
    <row r="557591" spans="12:13" x14ac:dyDescent="0.25">
      <c r="L557591" s="472"/>
      <c r="M557591" s="472"/>
    </row>
    <row r="557592" spans="12:13" x14ac:dyDescent="0.25">
      <c r="L557592" s="472"/>
      <c r="M557592" s="472"/>
    </row>
    <row r="557593" spans="12:13" x14ac:dyDescent="0.25">
      <c r="L557593" s="472"/>
      <c r="M557593" s="472"/>
    </row>
    <row r="557665" spans="12:13" x14ac:dyDescent="0.25">
      <c r="L557665" s="472"/>
      <c r="M557665" s="472"/>
    </row>
    <row r="557666" spans="12:13" x14ac:dyDescent="0.25">
      <c r="L557666" s="472"/>
      <c r="M557666" s="472"/>
    </row>
    <row r="557667" spans="12:13" x14ac:dyDescent="0.25">
      <c r="L557667" s="472"/>
      <c r="M557667" s="472"/>
    </row>
    <row r="557739" spans="12:13" x14ac:dyDescent="0.25">
      <c r="L557739" s="472"/>
      <c r="M557739" s="472"/>
    </row>
    <row r="557740" spans="12:13" x14ac:dyDescent="0.25">
      <c r="L557740" s="472"/>
      <c r="M557740" s="472"/>
    </row>
    <row r="557741" spans="12:13" x14ac:dyDescent="0.25">
      <c r="L557741" s="472"/>
      <c r="M557741" s="472"/>
    </row>
    <row r="557813" spans="12:13" x14ac:dyDescent="0.25">
      <c r="L557813" s="472"/>
      <c r="M557813" s="472"/>
    </row>
    <row r="557814" spans="12:13" x14ac:dyDescent="0.25">
      <c r="L557814" s="472"/>
      <c r="M557814" s="472"/>
    </row>
    <row r="557815" spans="12:13" x14ac:dyDescent="0.25">
      <c r="L557815" s="472"/>
      <c r="M557815" s="472"/>
    </row>
    <row r="557887" spans="12:13" x14ac:dyDescent="0.25">
      <c r="L557887" s="472"/>
      <c r="M557887" s="472"/>
    </row>
    <row r="557888" spans="12:13" x14ac:dyDescent="0.25">
      <c r="L557888" s="472"/>
      <c r="M557888" s="472"/>
    </row>
    <row r="557889" spans="12:13" x14ac:dyDescent="0.25">
      <c r="L557889" s="472"/>
      <c r="M557889" s="472"/>
    </row>
    <row r="557961" spans="12:13" x14ac:dyDescent="0.25">
      <c r="L557961" s="472"/>
      <c r="M557961" s="472"/>
    </row>
    <row r="557962" spans="12:13" x14ac:dyDescent="0.25">
      <c r="L557962" s="472"/>
      <c r="M557962" s="472"/>
    </row>
    <row r="557963" spans="12:13" x14ac:dyDescent="0.25">
      <c r="L557963" s="472"/>
      <c r="M557963" s="472"/>
    </row>
    <row r="558035" spans="12:13" x14ac:dyDescent="0.25">
      <c r="L558035" s="472"/>
      <c r="M558035" s="472"/>
    </row>
    <row r="558036" spans="12:13" x14ac:dyDescent="0.25">
      <c r="L558036" s="472"/>
      <c r="M558036" s="472"/>
    </row>
    <row r="558037" spans="12:13" x14ac:dyDescent="0.25">
      <c r="L558037" s="472"/>
      <c r="M558037" s="472"/>
    </row>
    <row r="558109" spans="12:13" x14ac:dyDescent="0.25">
      <c r="L558109" s="472"/>
      <c r="M558109" s="472"/>
    </row>
    <row r="558110" spans="12:13" x14ac:dyDescent="0.25">
      <c r="L558110" s="472"/>
      <c r="M558110" s="472"/>
    </row>
    <row r="558111" spans="12:13" x14ac:dyDescent="0.25">
      <c r="L558111" s="472"/>
      <c r="M558111" s="472"/>
    </row>
    <row r="558183" spans="12:13" x14ac:dyDescent="0.25">
      <c r="L558183" s="472"/>
      <c r="M558183" s="472"/>
    </row>
    <row r="558184" spans="12:13" x14ac:dyDescent="0.25">
      <c r="L558184" s="472"/>
      <c r="M558184" s="472"/>
    </row>
    <row r="558185" spans="12:13" x14ac:dyDescent="0.25">
      <c r="L558185" s="472"/>
      <c r="M558185" s="472"/>
    </row>
    <row r="558257" spans="12:13" x14ac:dyDescent="0.25">
      <c r="L558257" s="472"/>
      <c r="M558257" s="472"/>
    </row>
    <row r="558258" spans="12:13" x14ac:dyDescent="0.25">
      <c r="L558258" s="472"/>
      <c r="M558258" s="472"/>
    </row>
    <row r="558259" spans="12:13" x14ac:dyDescent="0.25">
      <c r="L558259" s="472"/>
      <c r="M558259" s="472"/>
    </row>
    <row r="558331" spans="12:13" x14ac:dyDescent="0.25">
      <c r="L558331" s="472"/>
      <c r="M558331" s="472"/>
    </row>
    <row r="558332" spans="12:13" x14ac:dyDescent="0.25">
      <c r="L558332" s="472"/>
      <c r="M558332" s="472"/>
    </row>
    <row r="558333" spans="12:13" x14ac:dyDescent="0.25">
      <c r="L558333" s="472"/>
      <c r="M558333" s="472"/>
    </row>
    <row r="558405" spans="12:13" x14ac:dyDescent="0.25">
      <c r="L558405" s="472"/>
      <c r="M558405" s="472"/>
    </row>
    <row r="558406" spans="12:13" x14ac:dyDescent="0.25">
      <c r="L558406" s="472"/>
      <c r="M558406" s="472"/>
    </row>
    <row r="558407" spans="12:13" x14ac:dyDescent="0.25">
      <c r="L558407" s="472"/>
      <c r="M558407" s="472"/>
    </row>
    <row r="558479" spans="12:13" x14ac:dyDescent="0.25">
      <c r="L558479" s="472"/>
      <c r="M558479" s="472"/>
    </row>
    <row r="558480" spans="12:13" x14ac:dyDescent="0.25">
      <c r="L558480" s="472"/>
      <c r="M558480" s="472"/>
    </row>
    <row r="558481" spans="12:13" x14ac:dyDescent="0.25">
      <c r="L558481" s="472"/>
      <c r="M558481" s="472"/>
    </row>
    <row r="558553" spans="12:13" x14ac:dyDescent="0.25">
      <c r="L558553" s="472"/>
      <c r="M558553" s="472"/>
    </row>
    <row r="558554" spans="12:13" x14ac:dyDescent="0.25">
      <c r="L558554" s="472"/>
      <c r="M558554" s="472"/>
    </row>
    <row r="558555" spans="12:13" x14ac:dyDescent="0.25">
      <c r="L558555" s="472"/>
      <c r="M558555" s="472"/>
    </row>
    <row r="558627" spans="12:13" x14ac:dyDescent="0.25">
      <c r="L558627" s="472"/>
      <c r="M558627" s="472"/>
    </row>
    <row r="558628" spans="12:13" x14ac:dyDescent="0.25">
      <c r="L558628" s="472"/>
      <c r="M558628" s="472"/>
    </row>
    <row r="558629" spans="12:13" x14ac:dyDescent="0.25">
      <c r="L558629" s="472"/>
      <c r="M558629" s="472"/>
    </row>
    <row r="558701" spans="12:13" x14ac:dyDescent="0.25">
      <c r="L558701" s="472"/>
      <c r="M558701" s="472"/>
    </row>
    <row r="558702" spans="12:13" x14ac:dyDescent="0.25">
      <c r="L558702" s="472"/>
      <c r="M558702" s="472"/>
    </row>
    <row r="558703" spans="12:13" x14ac:dyDescent="0.25">
      <c r="L558703" s="472"/>
      <c r="M558703" s="472"/>
    </row>
    <row r="558775" spans="12:13" x14ac:dyDescent="0.25">
      <c r="L558775" s="472"/>
      <c r="M558775" s="472"/>
    </row>
    <row r="558776" spans="12:13" x14ac:dyDescent="0.25">
      <c r="L558776" s="472"/>
      <c r="M558776" s="472"/>
    </row>
    <row r="558777" spans="12:13" x14ac:dyDescent="0.25">
      <c r="L558777" s="472"/>
      <c r="M558777" s="472"/>
    </row>
    <row r="558849" spans="12:13" x14ac:dyDescent="0.25">
      <c r="L558849" s="472"/>
      <c r="M558849" s="472"/>
    </row>
    <row r="558850" spans="12:13" x14ac:dyDescent="0.25">
      <c r="L558850" s="472"/>
      <c r="M558850" s="472"/>
    </row>
    <row r="558851" spans="12:13" x14ac:dyDescent="0.25">
      <c r="L558851" s="472"/>
      <c r="M558851" s="472"/>
    </row>
    <row r="558923" spans="12:13" x14ac:dyDescent="0.25">
      <c r="L558923" s="472"/>
      <c r="M558923" s="472"/>
    </row>
    <row r="558924" spans="12:13" x14ac:dyDescent="0.25">
      <c r="L558924" s="472"/>
      <c r="M558924" s="472"/>
    </row>
    <row r="558925" spans="12:13" x14ac:dyDescent="0.25">
      <c r="L558925" s="472"/>
      <c r="M558925" s="472"/>
    </row>
    <row r="558997" spans="12:13" x14ac:dyDescent="0.25">
      <c r="L558997" s="472"/>
      <c r="M558997" s="472"/>
    </row>
    <row r="558998" spans="12:13" x14ac:dyDescent="0.25">
      <c r="L558998" s="472"/>
      <c r="M558998" s="472"/>
    </row>
    <row r="558999" spans="12:13" x14ac:dyDescent="0.25">
      <c r="L558999" s="472"/>
      <c r="M558999" s="472"/>
    </row>
    <row r="559071" spans="12:13" x14ac:dyDescent="0.25">
      <c r="L559071" s="472"/>
      <c r="M559071" s="472"/>
    </row>
    <row r="559072" spans="12:13" x14ac:dyDescent="0.25">
      <c r="L559072" s="472"/>
      <c r="M559072" s="472"/>
    </row>
    <row r="559073" spans="12:13" x14ac:dyDescent="0.25">
      <c r="L559073" s="472"/>
      <c r="M559073" s="472"/>
    </row>
    <row r="559145" spans="12:13" x14ac:dyDescent="0.25">
      <c r="L559145" s="472"/>
      <c r="M559145" s="472"/>
    </row>
    <row r="559146" spans="12:13" x14ac:dyDescent="0.25">
      <c r="L559146" s="472"/>
      <c r="M559146" s="472"/>
    </row>
    <row r="559147" spans="12:13" x14ac:dyDescent="0.25">
      <c r="L559147" s="472"/>
      <c r="M559147" s="472"/>
    </row>
    <row r="559219" spans="12:13" x14ac:dyDescent="0.25">
      <c r="L559219" s="472"/>
      <c r="M559219" s="472"/>
    </row>
    <row r="559220" spans="12:13" x14ac:dyDescent="0.25">
      <c r="L559220" s="472"/>
      <c r="M559220" s="472"/>
    </row>
    <row r="559221" spans="12:13" x14ac:dyDescent="0.25">
      <c r="L559221" s="472"/>
      <c r="M559221" s="472"/>
    </row>
    <row r="559293" spans="12:13" x14ac:dyDescent="0.25">
      <c r="L559293" s="472"/>
      <c r="M559293" s="472"/>
    </row>
    <row r="559294" spans="12:13" x14ac:dyDescent="0.25">
      <c r="L559294" s="472"/>
      <c r="M559294" s="472"/>
    </row>
    <row r="559295" spans="12:13" x14ac:dyDescent="0.25">
      <c r="L559295" s="472"/>
      <c r="M559295" s="472"/>
    </row>
    <row r="559367" spans="12:13" x14ac:dyDescent="0.25">
      <c r="L559367" s="472"/>
      <c r="M559367" s="472"/>
    </row>
    <row r="559368" spans="12:13" x14ac:dyDescent="0.25">
      <c r="L559368" s="472"/>
      <c r="M559368" s="472"/>
    </row>
    <row r="559369" spans="12:13" x14ac:dyDescent="0.25">
      <c r="L559369" s="472"/>
      <c r="M559369" s="472"/>
    </row>
    <row r="559441" spans="12:13" x14ac:dyDescent="0.25">
      <c r="L559441" s="472"/>
      <c r="M559441" s="472"/>
    </row>
    <row r="559442" spans="12:13" x14ac:dyDescent="0.25">
      <c r="L559442" s="472"/>
      <c r="M559442" s="472"/>
    </row>
    <row r="559443" spans="12:13" x14ac:dyDescent="0.25">
      <c r="L559443" s="472"/>
      <c r="M559443" s="472"/>
    </row>
    <row r="559515" spans="12:13" x14ac:dyDescent="0.25">
      <c r="L559515" s="472"/>
      <c r="M559515" s="472"/>
    </row>
    <row r="559516" spans="12:13" x14ac:dyDescent="0.25">
      <c r="L559516" s="472"/>
      <c r="M559516" s="472"/>
    </row>
    <row r="559517" spans="12:13" x14ac:dyDescent="0.25">
      <c r="L559517" s="472"/>
      <c r="M559517" s="472"/>
    </row>
    <row r="559589" spans="12:13" x14ac:dyDescent="0.25">
      <c r="L559589" s="472"/>
      <c r="M559589" s="472"/>
    </row>
    <row r="559590" spans="12:13" x14ac:dyDescent="0.25">
      <c r="L559590" s="472"/>
      <c r="M559590" s="472"/>
    </row>
    <row r="559591" spans="12:13" x14ac:dyDescent="0.25">
      <c r="L559591" s="472"/>
      <c r="M559591" s="472"/>
    </row>
    <row r="559663" spans="12:13" x14ac:dyDescent="0.25">
      <c r="L559663" s="472"/>
      <c r="M559663" s="472"/>
    </row>
    <row r="559664" spans="12:13" x14ac:dyDescent="0.25">
      <c r="L559664" s="472"/>
      <c r="M559664" s="472"/>
    </row>
    <row r="559665" spans="12:13" x14ac:dyDescent="0.25">
      <c r="L559665" s="472"/>
      <c r="M559665" s="472"/>
    </row>
    <row r="559737" spans="12:13" x14ac:dyDescent="0.25">
      <c r="L559737" s="472"/>
      <c r="M559737" s="472"/>
    </row>
    <row r="559738" spans="12:13" x14ac:dyDescent="0.25">
      <c r="L559738" s="472"/>
      <c r="M559738" s="472"/>
    </row>
    <row r="559739" spans="12:13" x14ac:dyDescent="0.25">
      <c r="L559739" s="472"/>
      <c r="M559739" s="472"/>
    </row>
    <row r="559811" spans="12:13" x14ac:dyDescent="0.25">
      <c r="L559811" s="472"/>
      <c r="M559811" s="472"/>
    </row>
    <row r="559812" spans="12:13" x14ac:dyDescent="0.25">
      <c r="L559812" s="472"/>
      <c r="M559812" s="472"/>
    </row>
    <row r="559813" spans="12:13" x14ac:dyDescent="0.25">
      <c r="L559813" s="472"/>
      <c r="M559813" s="472"/>
    </row>
    <row r="559885" spans="12:13" x14ac:dyDescent="0.25">
      <c r="L559885" s="472"/>
      <c r="M559885" s="472"/>
    </row>
    <row r="559886" spans="12:13" x14ac:dyDescent="0.25">
      <c r="L559886" s="472"/>
      <c r="M559886" s="472"/>
    </row>
    <row r="559887" spans="12:13" x14ac:dyDescent="0.25">
      <c r="L559887" s="472"/>
      <c r="M559887" s="472"/>
    </row>
    <row r="559959" spans="12:13" x14ac:dyDescent="0.25">
      <c r="L559959" s="472"/>
      <c r="M559959" s="472"/>
    </row>
    <row r="559960" spans="12:13" x14ac:dyDescent="0.25">
      <c r="L559960" s="472"/>
      <c r="M559960" s="472"/>
    </row>
    <row r="559961" spans="12:13" x14ac:dyDescent="0.25">
      <c r="L559961" s="472"/>
      <c r="M559961" s="472"/>
    </row>
    <row r="560033" spans="12:13" x14ac:dyDescent="0.25">
      <c r="L560033" s="472"/>
      <c r="M560033" s="472"/>
    </row>
    <row r="560034" spans="12:13" x14ac:dyDescent="0.25">
      <c r="L560034" s="472"/>
      <c r="M560034" s="472"/>
    </row>
    <row r="560035" spans="12:13" x14ac:dyDescent="0.25">
      <c r="L560035" s="472"/>
      <c r="M560035" s="472"/>
    </row>
    <row r="560107" spans="12:13" x14ac:dyDescent="0.25">
      <c r="L560107" s="472"/>
      <c r="M560107" s="472"/>
    </row>
    <row r="560108" spans="12:13" x14ac:dyDescent="0.25">
      <c r="L560108" s="472"/>
      <c r="M560108" s="472"/>
    </row>
    <row r="560109" spans="12:13" x14ac:dyDescent="0.25">
      <c r="L560109" s="472"/>
      <c r="M560109" s="472"/>
    </row>
    <row r="560181" spans="12:13" x14ac:dyDescent="0.25">
      <c r="L560181" s="472"/>
      <c r="M560181" s="472"/>
    </row>
    <row r="560182" spans="12:13" x14ac:dyDescent="0.25">
      <c r="L560182" s="472"/>
      <c r="M560182" s="472"/>
    </row>
    <row r="560183" spans="12:13" x14ac:dyDescent="0.25">
      <c r="L560183" s="472"/>
      <c r="M560183" s="472"/>
    </row>
    <row r="560255" spans="12:13" x14ac:dyDescent="0.25">
      <c r="L560255" s="472"/>
      <c r="M560255" s="472"/>
    </row>
    <row r="560256" spans="12:13" x14ac:dyDescent="0.25">
      <c r="L560256" s="472"/>
      <c r="M560256" s="472"/>
    </row>
    <row r="560257" spans="12:13" x14ac:dyDescent="0.25">
      <c r="L560257" s="472"/>
      <c r="M560257" s="472"/>
    </row>
    <row r="560329" spans="12:13" x14ac:dyDescent="0.25">
      <c r="L560329" s="472"/>
      <c r="M560329" s="472"/>
    </row>
    <row r="560330" spans="12:13" x14ac:dyDescent="0.25">
      <c r="L560330" s="472"/>
      <c r="M560330" s="472"/>
    </row>
    <row r="560331" spans="12:13" x14ac:dyDescent="0.25">
      <c r="L560331" s="472"/>
      <c r="M560331" s="472"/>
    </row>
    <row r="560403" spans="12:13" x14ac:dyDescent="0.25">
      <c r="L560403" s="472"/>
      <c r="M560403" s="472"/>
    </row>
    <row r="560404" spans="12:13" x14ac:dyDescent="0.25">
      <c r="L560404" s="472"/>
      <c r="M560404" s="472"/>
    </row>
    <row r="560405" spans="12:13" x14ac:dyDescent="0.25">
      <c r="L560405" s="472"/>
      <c r="M560405" s="472"/>
    </row>
    <row r="560477" spans="12:13" x14ac:dyDescent="0.25">
      <c r="L560477" s="472"/>
      <c r="M560477" s="472"/>
    </row>
    <row r="560478" spans="12:13" x14ac:dyDescent="0.25">
      <c r="L560478" s="472"/>
      <c r="M560478" s="472"/>
    </row>
    <row r="560479" spans="12:13" x14ac:dyDescent="0.25">
      <c r="L560479" s="472"/>
      <c r="M560479" s="472"/>
    </row>
    <row r="560551" spans="12:13" x14ac:dyDescent="0.25">
      <c r="L560551" s="472"/>
      <c r="M560551" s="472"/>
    </row>
    <row r="560552" spans="12:13" x14ac:dyDescent="0.25">
      <c r="L560552" s="472"/>
      <c r="M560552" s="472"/>
    </row>
    <row r="560553" spans="12:13" x14ac:dyDescent="0.25">
      <c r="L560553" s="472"/>
      <c r="M560553" s="472"/>
    </row>
    <row r="560625" spans="12:13" x14ac:dyDescent="0.25">
      <c r="L560625" s="472"/>
      <c r="M560625" s="472"/>
    </row>
    <row r="560626" spans="12:13" x14ac:dyDescent="0.25">
      <c r="L560626" s="472"/>
      <c r="M560626" s="472"/>
    </row>
    <row r="560627" spans="12:13" x14ac:dyDescent="0.25">
      <c r="L560627" s="472"/>
      <c r="M560627" s="472"/>
    </row>
    <row r="560699" spans="12:13" x14ac:dyDescent="0.25">
      <c r="L560699" s="472"/>
      <c r="M560699" s="472"/>
    </row>
    <row r="560700" spans="12:13" x14ac:dyDescent="0.25">
      <c r="L560700" s="472"/>
      <c r="M560700" s="472"/>
    </row>
    <row r="560701" spans="12:13" x14ac:dyDescent="0.25">
      <c r="L560701" s="472"/>
      <c r="M560701" s="472"/>
    </row>
    <row r="560773" spans="12:13" x14ac:dyDescent="0.25">
      <c r="L560773" s="472"/>
      <c r="M560773" s="472"/>
    </row>
    <row r="560774" spans="12:13" x14ac:dyDescent="0.25">
      <c r="L560774" s="472"/>
      <c r="M560774" s="472"/>
    </row>
    <row r="560775" spans="12:13" x14ac:dyDescent="0.25">
      <c r="L560775" s="472"/>
      <c r="M560775" s="472"/>
    </row>
    <row r="560847" spans="12:13" x14ac:dyDescent="0.25">
      <c r="L560847" s="472"/>
      <c r="M560847" s="472"/>
    </row>
    <row r="560848" spans="12:13" x14ac:dyDescent="0.25">
      <c r="L560848" s="472"/>
      <c r="M560848" s="472"/>
    </row>
    <row r="560849" spans="12:13" x14ac:dyDescent="0.25">
      <c r="L560849" s="472"/>
      <c r="M560849" s="472"/>
    </row>
    <row r="560921" spans="12:13" x14ac:dyDescent="0.25">
      <c r="L560921" s="472"/>
      <c r="M560921" s="472"/>
    </row>
    <row r="560922" spans="12:13" x14ac:dyDescent="0.25">
      <c r="L560922" s="472"/>
      <c r="M560922" s="472"/>
    </row>
    <row r="560923" spans="12:13" x14ac:dyDescent="0.25">
      <c r="L560923" s="472"/>
      <c r="M560923" s="472"/>
    </row>
    <row r="560995" spans="12:13" x14ac:dyDescent="0.25">
      <c r="L560995" s="472"/>
      <c r="M560995" s="472"/>
    </row>
    <row r="560996" spans="12:13" x14ac:dyDescent="0.25">
      <c r="L560996" s="472"/>
      <c r="M560996" s="472"/>
    </row>
    <row r="560997" spans="12:13" x14ac:dyDescent="0.25">
      <c r="L560997" s="472"/>
      <c r="M560997" s="472"/>
    </row>
    <row r="561069" spans="12:13" x14ac:dyDescent="0.25">
      <c r="L561069" s="472"/>
      <c r="M561069" s="472"/>
    </row>
    <row r="561070" spans="12:13" x14ac:dyDescent="0.25">
      <c r="L561070" s="472"/>
      <c r="M561070" s="472"/>
    </row>
    <row r="561071" spans="12:13" x14ac:dyDescent="0.25">
      <c r="L561071" s="472"/>
      <c r="M561071" s="472"/>
    </row>
    <row r="561143" spans="12:13" x14ac:dyDescent="0.25">
      <c r="L561143" s="472"/>
      <c r="M561143" s="472"/>
    </row>
    <row r="561144" spans="12:13" x14ac:dyDescent="0.25">
      <c r="L561144" s="472"/>
      <c r="M561144" s="472"/>
    </row>
    <row r="561145" spans="12:13" x14ac:dyDescent="0.25">
      <c r="L561145" s="472"/>
      <c r="M561145" s="472"/>
    </row>
    <row r="561217" spans="12:13" x14ac:dyDescent="0.25">
      <c r="L561217" s="472"/>
      <c r="M561217" s="472"/>
    </row>
    <row r="561218" spans="12:13" x14ac:dyDescent="0.25">
      <c r="L561218" s="472"/>
      <c r="M561218" s="472"/>
    </row>
    <row r="561219" spans="12:13" x14ac:dyDescent="0.25">
      <c r="L561219" s="472"/>
      <c r="M561219" s="472"/>
    </row>
    <row r="561291" spans="12:13" x14ac:dyDescent="0.25">
      <c r="L561291" s="472"/>
      <c r="M561291" s="472"/>
    </row>
    <row r="561292" spans="12:13" x14ac:dyDescent="0.25">
      <c r="L561292" s="472"/>
      <c r="M561292" s="472"/>
    </row>
    <row r="561293" spans="12:13" x14ac:dyDescent="0.25">
      <c r="L561293" s="472"/>
      <c r="M561293" s="472"/>
    </row>
    <row r="561365" spans="12:13" x14ac:dyDescent="0.25">
      <c r="L561365" s="472"/>
      <c r="M561365" s="472"/>
    </row>
    <row r="561366" spans="12:13" x14ac:dyDescent="0.25">
      <c r="L561366" s="472"/>
      <c r="M561366" s="472"/>
    </row>
    <row r="561367" spans="12:13" x14ac:dyDescent="0.25">
      <c r="L561367" s="472"/>
      <c r="M561367" s="472"/>
    </row>
    <row r="561439" spans="12:13" x14ac:dyDescent="0.25">
      <c r="L561439" s="472"/>
      <c r="M561439" s="472"/>
    </row>
    <row r="561440" spans="12:13" x14ac:dyDescent="0.25">
      <c r="L561440" s="472"/>
      <c r="M561440" s="472"/>
    </row>
    <row r="561441" spans="12:13" x14ac:dyDescent="0.25">
      <c r="L561441" s="472"/>
      <c r="M561441" s="472"/>
    </row>
    <row r="561513" spans="12:13" x14ac:dyDescent="0.25">
      <c r="L561513" s="472"/>
      <c r="M561513" s="472"/>
    </row>
    <row r="561514" spans="12:13" x14ac:dyDescent="0.25">
      <c r="L561514" s="472"/>
      <c r="M561514" s="472"/>
    </row>
    <row r="561515" spans="12:13" x14ac:dyDescent="0.25">
      <c r="L561515" s="472"/>
      <c r="M561515" s="472"/>
    </row>
    <row r="561587" spans="12:13" x14ac:dyDescent="0.25">
      <c r="L561587" s="472"/>
      <c r="M561587" s="472"/>
    </row>
    <row r="561588" spans="12:13" x14ac:dyDescent="0.25">
      <c r="L561588" s="472"/>
      <c r="M561588" s="472"/>
    </row>
    <row r="561589" spans="12:13" x14ac:dyDescent="0.25">
      <c r="L561589" s="472"/>
      <c r="M561589" s="472"/>
    </row>
    <row r="561661" spans="12:13" x14ac:dyDescent="0.25">
      <c r="L561661" s="472"/>
      <c r="M561661" s="472"/>
    </row>
    <row r="561662" spans="12:13" x14ac:dyDescent="0.25">
      <c r="L561662" s="472"/>
      <c r="M561662" s="472"/>
    </row>
    <row r="561663" spans="12:13" x14ac:dyDescent="0.25">
      <c r="L561663" s="472"/>
      <c r="M561663" s="472"/>
    </row>
    <row r="561735" spans="12:13" x14ac:dyDescent="0.25">
      <c r="L561735" s="472"/>
      <c r="M561735" s="472"/>
    </row>
    <row r="561736" spans="12:13" x14ac:dyDescent="0.25">
      <c r="L561736" s="472"/>
      <c r="M561736" s="472"/>
    </row>
    <row r="561737" spans="12:13" x14ac:dyDescent="0.25">
      <c r="L561737" s="472"/>
      <c r="M561737" s="472"/>
    </row>
    <row r="561809" spans="12:13" x14ac:dyDescent="0.25">
      <c r="L561809" s="472"/>
      <c r="M561809" s="472"/>
    </row>
    <row r="561810" spans="12:13" x14ac:dyDescent="0.25">
      <c r="L561810" s="472"/>
      <c r="M561810" s="472"/>
    </row>
    <row r="561811" spans="12:13" x14ac:dyDescent="0.25">
      <c r="L561811" s="472"/>
      <c r="M561811" s="472"/>
    </row>
    <row r="561883" spans="12:13" x14ac:dyDescent="0.25">
      <c r="L561883" s="472"/>
      <c r="M561883" s="472"/>
    </row>
    <row r="561884" spans="12:13" x14ac:dyDescent="0.25">
      <c r="L561884" s="472"/>
      <c r="M561884" s="472"/>
    </row>
    <row r="561885" spans="12:13" x14ac:dyDescent="0.25">
      <c r="L561885" s="472"/>
      <c r="M561885" s="472"/>
    </row>
    <row r="561957" spans="12:13" x14ac:dyDescent="0.25">
      <c r="L561957" s="472"/>
      <c r="M561957" s="472"/>
    </row>
    <row r="561958" spans="12:13" x14ac:dyDescent="0.25">
      <c r="L561958" s="472"/>
      <c r="M561958" s="472"/>
    </row>
    <row r="561959" spans="12:13" x14ac:dyDescent="0.25">
      <c r="L561959" s="472"/>
      <c r="M561959" s="472"/>
    </row>
    <row r="562031" spans="12:13" x14ac:dyDescent="0.25">
      <c r="L562031" s="472"/>
      <c r="M562031" s="472"/>
    </row>
    <row r="562032" spans="12:13" x14ac:dyDescent="0.25">
      <c r="L562032" s="472"/>
      <c r="M562032" s="472"/>
    </row>
    <row r="562033" spans="12:13" x14ac:dyDescent="0.25">
      <c r="L562033" s="472"/>
      <c r="M562033" s="472"/>
    </row>
    <row r="562105" spans="12:13" x14ac:dyDescent="0.25">
      <c r="L562105" s="472"/>
      <c r="M562105" s="472"/>
    </row>
    <row r="562106" spans="12:13" x14ac:dyDescent="0.25">
      <c r="L562106" s="472"/>
      <c r="M562106" s="472"/>
    </row>
    <row r="562107" spans="12:13" x14ac:dyDescent="0.25">
      <c r="L562107" s="472"/>
      <c r="M562107" s="472"/>
    </row>
    <row r="562179" spans="12:13" x14ac:dyDescent="0.25">
      <c r="L562179" s="472"/>
      <c r="M562179" s="472"/>
    </row>
    <row r="562180" spans="12:13" x14ac:dyDescent="0.25">
      <c r="L562180" s="472"/>
      <c r="M562180" s="472"/>
    </row>
    <row r="562181" spans="12:13" x14ac:dyDescent="0.25">
      <c r="L562181" s="472"/>
      <c r="M562181" s="472"/>
    </row>
    <row r="562253" spans="12:13" x14ac:dyDescent="0.25">
      <c r="L562253" s="472"/>
      <c r="M562253" s="472"/>
    </row>
    <row r="562254" spans="12:13" x14ac:dyDescent="0.25">
      <c r="L562254" s="472"/>
      <c r="M562254" s="472"/>
    </row>
    <row r="562255" spans="12:13" x14ac:dyDescent="0.25">
      <c r="L562255" s="472"/>
      <c r="M562255" s="472"/>
    </row>
    <row r="562327" spans="12:13" x14ac:dyDescent="0.25">
      <c r="L562327" s="472"/>
      <c r="M562327" s="472"/>
    </row>
    <row r="562328" spans="12:13" x14ac:dyDescent="0.25">
      <c r="L562328" s="472"/>
      <c r="M562328" s="472"/>
    </row>
    <row r="562329" spans="12:13" x14ac:dyDescent="0.25">
      <c r="L562329" s="472"/>
      <c r="M562329" s="472"/>
    </row>
    <row r="562401" spans="12:13" x14ac:dyDescent="0.25">
      <c r="L562401" s="472"/>
      <c r="M562401" s="472"/>
    </row>
    <row r="562402" spans="12:13" x14ac:dyDescent="0.25">
      <c r="L562402" s="472"/>
      <c r="M562402" s="472"/>
    </row>
    <row r="562403" spans="12:13" x14ac:dyDescent="0.25">
      <c r="L562403" s="472"/>
      <c r="M562403" s="472"/>
    </row>
    <row r="562475" spans="12:13" x14ac:dyDescent="0.25">
      <c r="L562475" s="472"/>
      <c r="M562475" s="472"/>
    </row>
    <row r="562476" spans="12:13" x14ac:dyDescent="0.25">
      <c r="L562476" s="472"/>
      <c r="M562476" s="472"/>
    </row>
    <row r="562477" spans="12:13" x14ac:dyDescent="0.25">
      <c r="L562477" s="472"/>
      <c r="M562477" s="472"/>
    </row>
    <row r="562549" spans="12:13" x14ac:dyDescent="0.25">
      <c r="L562549" s="472"/>
      <c r="M562549" s="472"/>
    </row>
    <row r="562550" spans="12:13" x14ac:dyDescent="0.25">
      <c r="L562550" s="472"/>
      <c r="M562550" s="472"/>
    </row>
    <row r="562551" spans="12:13" x14ac:dyDescent="0.25">
      <c r="L562551" s="472"/>
      <c r="M562551" s="472"/>
    </row>
    <row r="562623" spans="12:13" x14ac:dyDescent="0.25">
      <c r="L562623" s="472"/>
      <c r="M562623" s="472"/>
    </row>
    <row r="562624" spans="12:13" x14ac:dyDescent="0.25">
      <c r="L562624" s="472"/>
      <c r="M562624" s="472"/>
    </row>
    <row r="562625" spans="12:13" x14ac:dyDescent="0.25">
      <c r="L562625" s="472"/>
      <c r="M562625" s="472"/>
    </row>
    <row r="562697" spans="12:13" x14ac:dyDescent="0.25">
      <c r="L562697" s="472"/>
      <c r="M562697" s="472"/>
    </row>
    <row r="562698" spans="12:13" x14ac:dyDescent="0.25">
      <c r="L562698" s="472"/>
      <c r="M562698" s="472"/>
    </row>
    <row r="562699" spans="12:13" x14ac:dyDescent="0.25">
      <c r="L562699" s="472"/>
      <c r="M562699" s="472"/>
    </row>
    <row r="562771" spans="12:13" x14ac:dyDescent="0.25">
      <c r="L562771" s="472"/>
      <c r="M562771" s="472"/>
    </row>
    <row r="562772" spans="12:13" x14ac:dyDescent="0.25">
      <c r="L562772" s="472"/>
      <c r="M562772" s="472"/>
    </row>
    <row r="562773" spans="12:13" x14ac:dyDescent="0.25">
      <c r="L562773" s="472"/>
      <c r="M562773" s="472"/>
    </row>
    <row r="562845" spans="12:13" x14ac:dyDescent="0.25">
      <c r="L562845" s="472"/>
      <c r="M562845" s="472"/>
    </row>
    <row r="562846" spans="12:13" x14ac:dyDescent="0.25">
      <c r="L562846" s="472"/>
      <c r="M562846" s="472"/>
    </row>
    <row r="562847" spans="12:13" x14ac:dyDescent="0.25">
      <c r="L562847" s="472"/>
      <c r="M562847" s="472"/>
    </row>
    <row r="562919" spans="12:13" x14ac:dyDescent="0.25">
      <c r="L562919" s="472"/>
      <c r="M562919" s="472"/>
    </row>
    <row r="562920" spans="12:13" x14ac:dyDescent="0.25">
      <c r="L562920" s="472"/>
      <c r="M562920" s="472"/>
    </row>
    <row r="562921" spans="12:13" x14ac:dyDescent="0.25">
      <c r="L562921" s="472"/>
      <c r="M562921" s="472"/>
    </row>
    <row r="562993" spans="12:13" x14ac:dyDescent="0.25">
      <c r="L562993" s="472"/>
      <c r="M562993" s="472"/>
    </row>
    <row r="562994" spans="12:13" x14ac:dyDescent="0.25">
      <c r="L562994" s="472"/>
      <c r="M562994" s="472"/>
    </row>
    <row r="562995" spans="12:13" x14ac:dyDescent="0.25">
      <c r="L562995" s="472"/>
      <c r="M562995" s="472"/>
    </row>
    <row r="563067" spans="12:13" x14ac:dyDescent="0.25">
      <c r="L563067" s="472"/>
      <c r="M563067" s="472"/>
    </row>
    <row r="563068" spans="12:13" x14ac:dyDescent="0.25">
      <c r="L563068" s="472"/>
      <c r="M563068" s="472"/>
    </row>
    <row r="563069" spans="12:13" x14ac:dyDescent="0.25">
      <c r="L563069" s="472"/>
      <c r="M563069" s="472"/>
    </row>
    <row r="563141" spans="12:13" x14ac:dyDescent="0.25">
      <c r="L563141" s="472"/>
      <c r="M563141" s="472"/>
    </row>
    <row r="563142" spans="12:13" x14ac:dyDescent="0.25">
      <c r="L563142" s="472"/>
      <c r="M563142" s="472"/>
    </row>
    <row r="563143" spans="12:13" x14ac:dyDescent="0.25">
      <c r="L563143" s="472"/>
      <c r="M563143" s="472"/>
    </row>
    <row r="563215" spans="12:13" x14ac:dyDescent="0.25">
      <c r="L563215" s="472"/>
      <c r="M563215" s="472"/>
    </row>
    <row r="563216" spans="12:13" x14ac:dyDescent="0.25">
      <c r="L563216" s="472"/>
      <c r="M563216" s="472"/>
    </row>
    <row r="563217" spans="12:13" x14ac:dyDescent="0.25">
      <c r="L563217" s="472"/>
      <c r="M563217" s="472"/>
    </row>
    <row r="563289" spans="12:13" x14ac:dyDescent="0.25">
      <c r="L563289" s="472"/>
      <c r="M563289" s="472"/>
    </row>
    <row r="563290" spans="12:13" x14ac:dyDescent="0.25">
      <c r="L563290" s="472"/>
      <c r="M563290" s="472"/>
    </row>
    <row r="563291" spans="12:13" x14ac:dyDescent="0.25">
      <c r="L563291" s="472"/>
      <c r="M563291" s="472"/>
    </row>
    <row r="563363" spans="12:13" x14ac:dyDescent="0.25">
      <c r="L563363" s="472"/>
      <c r="M563363" s="472"/>
    </row>
    <row r="563364" spans="12:13" x14ac:dyDescent="0.25">
      <c r="L563364" s="472"/>
      <c r="M563364" s="472"/>
    </row>
    <row r="563365" spans="12:13" x14ac:dyDescent="0.25">
      <c r="L563365" s="472"/>
      <c r="M563365" s="472"/>
    </row>
    <row r="563437" spans="12:13" x14ac:dyDescent="0.25">
      <c r="L563437" s="472"/>
      <c r="M563437" s="472"/>
    </row>
    <row r="563438" spans="12:13" x14ac:dyDescent="0.25">
      <c r="L563438" s="472"/>
      <c r="M563438" s="472"/>
    </row>
    <row r="563439" spans="12:13" x14ac:dyDescent="0.25">
      <c r="L563439" s="472"/>
      <c r="M563439" s="472"/>
    </row>
    <row r="563511" spans="12:13" x14ac:dyDescent="0.25">
      <c r="L563511" s="472"/>
      <c r="M563511" s="472"/>
    </row>
    <row r="563512" spans="12:13" x14ac:dyDescent="0.25">
      <c r="L563512" s="472"/>
      <c r="M563512" s="472"/>
    </row>
    <row r="563513" spans="12:13" x14ac:dyDescent="0.25">
      <c r="L563513" s="472"/>
      <c r="M563513" s="472"/>
    </row>
    <row r="563585" spans="12:13" x14ac:dyDescent="0.25">
      <c r="L563585" s="472"/>
      <c r="M563585" s="472"/>
    </row>
    <row r="563586" spans="12:13" x14ac:dyDescent="0.25">
      <c r="L563586" s="472"/>
      <c r="M563586" s="472"/>
    </row>
    <row r="563587" spans="12:13" x14ac:dyDescent="0.25">
      <c r="L563587" s="472"/>
      <c r="M563587" s="472"/>
    </row>
    <row r="563659" spans="12:13" x14ac:dyDescent="0.25">
      <c r="L563659" s="472"/>
      <c r="M563659" s="472"/>
    </row>
    <row r="563660" spans="12:13" x14ac:dyDescent="0.25">
      <c r="L563660" s="472"/>
      <c r="M563660" s="472"/>
    </row>
    <row r="563661" spans="12:13" x14ac:dyDescent="0.25">
      <c r="L563661" s="472"/>
      <c r="M563661" s="472"/>
    </row>
    <row r="563733" spans="12:13" x14ac:dyDescent="0.25">
      <c r="L563733" s="472"/>
      <c r="M563733" s="472"/>
    </row>
    <row r="563734" spans="12:13" x14ac:dyDescent="0.25">
      <c r="L563734" s="472"/>
      <c r="M563734" s="472"/>
    </row>
    <row r="563735" spans="12:13" x14ac:dyDescent="0.25">
      <c r="L563735" s="472"/>
      <c r="M563735" s="472"/>
    </row>
    <row r="563807" spans="12:13" x14ac:dyDescent="0.25">
      <c r="L563807" s="472"/>
      <c r="M563807" s="472"/>
    </row>
    <row r="563808" spans="12:13" x14ac:dyDescent="0.25">
      <c r="L563808" s="472"/>
      <c r="M563808" s="472"/>
    </row>
    <row r="563809" spans="12:13" x14ac:dyDescent="0.25">
      <c r="L563809" s="472"/>
      <c r="M563809" s="472"/>
    </row>
    <row r="563881" spans="12:13" x14ac:dyDescent="0.25">
      <c r="L563881" s="472"/>
      <c r="M563881" s="472"/>
    </row>
    <row r="563882" spans="12:13" x14ac:dyDescent="0.25">
      <c r="L563882" s="472"/>
      <c r="M563882" s="472"/>
    </row>
    <row r="563883" spans="12:13" x14ac:dyDescent="0.25">
      <c r="L563883" s="472"/>
      <c r="M563883" s="472"/>
    </row>
    <row r="563955" spans="12:13" x14ac:dyDescent="0.25">
      <c r="L563955" s="472"/>
      <c r="M563955" s="472"/>
    </row>
    <row r="563956" spans="12:13" x14ac:dyDescent="0.25">
      <c r="L563956" s="472"/>
      <c r="M563956" s="472"/>
    </row>
    <row r="563957" spans="12:13" x14ac:dyDescent="0.25">
      <c r="L563957" s="472"/>
      <c r="M563957" s="472"/>
    </row>
    <row r="564029" spans="12:13" x14ac:dyDescent="0.25">
      <c r="L564029" s="472"/>
      <c r="M564029" s="472"/>
    </row>
    <row r="564030" spans="12:13" x14ac:dyDescent="0.25">
      <c r="L564030" s="472"/>
      <c r="M564030" s="472"/>
    </row>
    <row r="564031" spans="12:13" x14ac:dyDescent="0.25">
      <c r="L564031" s="472"/>
      <c r="M564031" s="472"/>
    </row>
    <row r="564103" spans="12:13" x14ac:dyDescent="0.25">
      <c r="L564103" s="472"/>
      <c r="M564103" s="472"/>
    </row>
    <row r="564104" spans="12:13" x14ac:dyDescent="0.25">
      <c r="L564104" s="472"/>
      <c r="M564104" s="472"/>
    </row>
    <row r="564105" spans="12:13" x14ac:dyDescent="0.25">
      <c r="L564105" s="472"/>
      <c r="M564105" s="472"/>
    </row>
    <row r="564177" spans="12:13" x14ac:dyDescent="0.25">
      <c r="L564177" s="472"/>
      <c r="M564177" s="472"/>
    </row>
    <row r="564178" spans="12:13" x14ac:dyDescent="0.25">
      <c r="L564178" s="472"/>
      <c r="M564178" s="472"/>
    </row>
    <row r="564179" spans="12:13" x14ac:dyDescent="0.25">
      <c r="L564179" s="472"/>
      <c r="M564179" s="472"/>
    </row>
    <row r="564251" spans="12:13" x14ac:dyDescent="0.25">
      <c r="L564251" s="472"/>
      <c r="M564251" s="472"/>
    </row>
    <row r="564252" spans="12:13" x14ac:dyDescent="0.25">
      <c r="L564252" s="472"/>
      <c r="M564252" s="472"/>
    </row>
    <row r="564253" spans="12:13" x14ac:dyDescent="0.25">
      <c r="L564253" s="472"/>
      <c r="M564253" s="472"/>
    </row>
    <row r="564325" spans="12:13" x14ac:dyDescent="0.25">
      <c r="L564325" s="472"/>
      <c r="M564325" s="472"/>
    </row>
    <row r="564326" spans="12:13" x14ac:dyDescent="0.25">
      <c r="L564326" s="472"/>
      <c r="M564326" s="472"/>
    </row>
    <row r="564327" spans="12:13" x14ac:dyDescent="0.25">
      <c r="L564327" s="472"/>
      <c r="M564327" s="472"/>
    </row>
    <row r="564399" spans="12:13" x14ac:dyDescent="0.25">
      <c r="L564399" s="472"/>
      <c r="M564399" s="472"/>
    </row>
    <row r="564400" spans="12:13" x14ac:dyDescent="0.25">
      <c r="L564400" s="472"/>
      <c r="M564400" s="472"/>
    </row>
    <row r="564401" spans="12:13" x14ac:dyDescent="0.25">
      <c r="L564401" s="472"/>
      <c r="M564401" s="472"/>
    </row>
    <row r="564473" spans="12:13" x14ac:dyDescent="0.25">
      <c r="L564473" s="472"/>
      <c r="M564473" s="472"/>
    </row>
    <row r="564474" spans="12:13" x14ac:dyDescent="0.25">
      <c r="L564474" s="472"/>
      <c r="M564474" s="472"/>
    </row>
    <row r="564475" spans="12:13" x14ac:dyDescent="0.25">
      <c r="L564475" s="472"/>
      <c r="M564475" s="472"/>
    </row>
    <row r="564547" spans="12:13" x14ac:dyDescent="0.25">
      <c r="L564547" s="472"/>
      <c r="M564547" s="472"/>
    </row>
    <row r="564548" spans="12:13" x14ac:dyDescent="0.25">
      <c r="L564548" s="472"/>
      <c r="M564548" s="472"/>
    </row>
    <row r="564549" spans="12:13" x14ac:dyDescent="0.25">
      <c r="L564549" s="472"/>
      <c r="M564549" s="472"/>
    </row>
    <row r="564621" spans="12:13" x14ac:dyDescent="0.25">
      <c r="L564621" s="472"/>
      <c r="M564621" s="472"/>
    </row>
    <row r="564622" spans="12:13" x14ac:dyDescent="0.25">
      <c r="L564622" s="472"/>
      <c r="M564622" s="472"/>
    </row>
    <row r="564623" spans="12:13" x14ac:dyDescent="0.25">
      <c r="L564623" s="472"/>
      <c r="M564623" s="472"/>
    </row>
    <row r="564695" spans="12:13" x14ac:dyDescent="0.25">
      <c r="L564695" s="472"/>
      <c r="M564695" s="472"/>
    </row>
    <row r="564696" spans="12:13" x14ac:dyDescent="0.25">
      <c r="L564696" s="472"/>
      <c r="M564696" s="472"/>
    </row>
    <row r="564697" spans="12:13" x14ac:dyDescent="0.25">
      <c r="L564697" s="472"/>
      <c r="M564697" s="472"/>
    </row>
    <row r="564769" spans="12:13" x14ac:dyDescent="0.25">
      <c r="L564769" s="472"/>
      <c r="M564769" s="472"/>
    </row>
    <row r="564770" spans="12:13" x14ac:dyDescent="0.25">
      <c r="L564770" s="472"/>
      <c r="M564770" s="472"/>
    </row>
    <row r="564771" spans="12:13" x14ac:dyDescent="0.25">
      <c r="L564771" s="472"/>
      <c r="M564771" s="472"/>
    </row>
    <row r="564843" spans="12:13" x14ac:dyDescent="0.25">
      <c r="L564843" s="472"/>
      <c r="M564843" s="472"/>
    </row>
    <row r="564844" spans="12:13" x14ac:dyDescent="0.25">
      <c r="L564844" s="472"/>
      <c r="M564844" s="472"/>
    </row>
    <row r="564845" spans="12:13" x14ac:dyDescent="0.25">
      <c r="L564845" s="472"/>
      <c r="M564845" s="472"/>
    </row>
    <row r="564917" spans="12:13" x14ac:dyDescent="0.25">
      <c r="L564917" s="472"/>
      <c r="M564917" s="472"/>
    </row>
    <row r="564918" spans="12:13" x14ac:dyDescent="0.25">
      <c r="L564918" s="472"/>
      <c r="M564918" s="472"/>
    </row>
    <row r="564919" spans="12:13" x14ac:dyDescent="0.25">
      <c r="L564919" s="472"/>
      <c r="M564919" s="472"/>
    </row>
    <row r="564991" spans="12:13" x14ac:dyDescent="0.25">
      <c r="L564991" s="472"/>
      <c r="M564991" s="472"/>
    </row>
    <row r="564992" spans="12:13" x14ac:dyDescent="0.25">
      <c r="L564992" s="472"/>
      <c r="M564992" s="472"/>
    </row>
    <row r="564993" spans="12:13" x14ac:dyDescent="0.25">
      <c r="L564993" s="472"/>
      <c r="M564993" s="472"/>
    </row>
    <row r="565065" spans="12:13" x14ac:dyDescent="0.25">
      <c r="L565065" s="472"/>
      <c r="M565065" s="472"/>
    </row>
    <row r="565066" spans="12:13" x14ac:dyDescent="0.25">
      <c r="L565066" s="472"/>
      <c r="M565066" s="472"/>
    </row>
    <row r="565067" spans="12:13" x14ac:dyDescent="0.25">
      <c r="L565067" s="472"/>
      <c r="M565067" s="472"/>
    </row>
    <row r="565139" spans="12:13" x14ac:dyDescent="0.25">
      <c r="L565139" s="472"/>
      <c r="M565139" s="472"/>
    </row>
    <row r="565140" spans="12:13" x14ac:dyDescent="0.25">
      <c r="L565140" s="472"/>
      <c r="M565140" s="472"/>
    </row>
    <row r="565141" spans="12:13" x14ac:dyDescent="0.25">
      <c r="L565141" s="472"/>
      <c r="M565141" s="472"/>
    </row>
    <row r="565213" spans="12:13" x14ac:dyDescent="0.25">
      <c r="L565213" s="472"/>
      <c r="M565213" s="472"/>
    </row>
    <row r="565214" spans="12:13" x14ac:dyDescent="0.25">
      <c r="L565214" s="472"/>
      <c r="M565214" s="472"/>
    </row>
    <row r="565215" spans="12:13" x14ac:dyDescent="0.25">
      <c r="L565215" s="472"/>
      <c r="M565215" s="472"/>
    </row>
    <row r="565287" spans="12:13" x14ac:dyDescent="0.25">
      <c r="L565287" s="472"/>
      <c r="M565287" s="472"/>
    </row>
    <row r="565288" spans="12:13" x14ac:dyDescent="0.25">
      <c r="L565288" s="472"/>
      <c r="M565288" s="472"/>
    </row>
    <row r="565289" spans="12:13" x14ac:dyDescent="0.25">
      <c r="L565289" s="472"/>
      <c r="M565289" s="472"/>
    </row>
    <row r="565361" spans="12:13" x14ac:dyDescent="0.25">
      <c r="L565361" s="472"/>
      <c r="M565361" s="472"/>
    </row>
    <row r="565362" spans="12:13" x14ac:dyDescent="0.25">
      <c r="L565362" s="472"/>
      <c r="M565362" s="472"/>
    </row>
    <row r="565363" spans="12:13" x14ac:dyDescent="0.25">
      <c r="L565363" s="472"/>
      <c r="M565363" s="472"/>
    </row>
    <row r="565435" spans="12:13" x14ac:dyDescent="0.25">
      <c r="L565435" s="472"/>
      <c r="M565435" s="472"/>
    </row>
    <row r="565436" spans="12:13" x14ac:dyDescent="0.25">
      <c r="L565436" s="472"/>
      <c r="M565436" s="472"/>
    </row>
    <row r="565437" spans="12:13" x14ac:dyDescent="0.25">
      <c r="L565437" s="472"/>
      <c r="M565437" s="472"/>
    </row>
    <row r="565509" spans="12:13" x14ac:dyDescent="0.25">
      <c r="L565509" s="472"/>
      <c r="M565509" s="472"/>
    </row>
    <row r="565510" spans="12:13" x14ac:dyDescent="0.25">
      <c r="L565510" s="472"/>
      <c r="M565510" s="472"/>
    </row>
    <row r="565511" spans="12:13" x14ac:dyDescent="0.25">
      <c r="L565511" s="472"/>
      <c r="M565511" s="472"/>
    </row>
    <row r="565583" spans="12:13" x14ac:dyDescent="0.25">
      <c r="L565583" s="472"/>
      <c r="M565583" s="472"/>
    </row>
    <row r="565584" spans="12:13" x14ac:dyDescent="0.25">
      <c r="L565584" s="472"/>
      <c r="M565584" s="472"/>
    </row>
    <row r="565585" spans="12:13" x14ac:dyDescent="0.25">
      <c r="L565585" s="472"/>
      <c r="M565585" s="472"/>
    </row>
    <row r="565657" spans="12:13" x14ac:dyDescent="0.25">
      <c r="L565657" s="472"/>
      <c r="M565657" s="472"/>
    </row>
    <row r="565658" spans="12:13" x14ac:dyDescent="0.25">
      <c r="L565658" s="472"/>
      <c r="M565658" s="472"/>
    </row>
    <row r="565659" spans="12:13" x14ac:dyDescent="0.25">
      <c r="L565659" s="472"/>
      <c r="M565659" s="472"/>
    </row>
    <row r="565731" spans="12:13" x14ac:dyDescent="0.25">
      <c r="L565731" s="472"/>
      <c r="M565731" s="472"/>
    </row>
    <row r="565732" spans="12:13" x14ac:dyDescent="0.25">
      <c r="L565732" s="472"/>
      <c r="M565732" s="472"/>
    </row>
    <row r="565733" spans="12:13" x14ac:dyDescent="0.25">
      <c r="L565733" s="472"/>
      <c r="M565733" s="472"/>
    </row>
    <row r="565805" spans="12:13" x14ac:dyDescent="0.25">
      <c r="L565805" s="472"/>
      <c r="M565805" s="472"/>
    </row>
    <row r="565806" spans="12:13" x14ac:dyDescent="0.25">
      <c r="L565806" s="472"/>
      <c r="M565806" s="472"/>
    </row>
    <row r="565807" spans="12:13" x14ac:dyDescent="0.25">
      <c r="L565807" s="472"/>
      <c r="M565807" s="472"/>
    </row>
    <row r="565879" spans="12:13" x14ac:dyDescent="0.25">
      <c r="L565879" s="472"/>
      <c r="M565879" s="472"/>
    </row>
    <row r="565880" spans="12:13" x14ac:dyDescent="0.25">
      <c r="L565880" s="472"/>
      <c r="M565880" s="472"/>
    </row>
    <row r="565881" spans="12:13" x14ac:dyDescent="0.25">
      <c r="L565881" s="472"/>
      <c r="M565881" s="472"/>
    </row>
    <row r="565953" spans="12:13" x14ac:dyDescent="0.25">
      <c r="L565953" s="472"/>
      <c r="M565953" s="472"/>
    </row>
    <row r="565954" spans="12:13" x14ac:dyDescent="0.25">
      <c r="L565954" s="472"/>
      <c r="M565954" s="472"/>
    </row>
    <row r="565955" spans="12:13" x14ac:dyDescent="0.25">
      <c r="L565955" s="472"/>
      <c r="M565955" s="472"/>
    </row>
    <row r="566027" spans="12:13" x14ac:dyDescent="0.25">
      <c r="L566027" s="472"/>
      <c r="M566027" s="472"/>
    </row>
    <row r="566028" spans="12:13" x14ac:dyDescent="0.25">
      <c r="L566028" s="472"/>
      <c r="M566028" s="472"/>
    </row>
    <row r="566029" spans="12:13" x14ac:dyDescent="0.25">
      <c r="L566029" s="472"/>
      <c r="M566029" s="472"/>
    </row>
    <row r="566101" spans="12:13" x14ac:dyDescent="0.25">
      <c r="L566101" s="472"/>
      <c r="M566101" s="472"/>
    </row>
    <row r="566102" spans="12:13" x14ac:dyDescent="0.25">
      <c r="L566102" s="472"/>
      <c r="M566102" s="472"/>
    </row>
    <row r="566103" spans="12:13" x14ac:dyDescent="0.25">
      <c r="L566103" s="472"/>
      <c r="M566103" s="472"/>
    </row>
    <row r="566175" spans="12:13" x14ac:dyDescent="0.25">
      <c r="L566175" s="472"/>
      <c r="M566175" s="472"/>
    </row>
    <row r="566176" spans="12:13" x14ac:dyDescent="0.25">
      <c r="L566176" s="472"/>
      <c r="M566176" s="472"/>
    </row>
    <row r="566177" spans="12:13" x14ac:dyDescent="0.25">
      <c r="L566177" s="472"/>
      <c r="M566177" s="472"/>
    </row>
    <row r="566249" spans="12:13" x14ac:dyDescent="0.25">
      <c r="L566249" s="472"/>
      <c r="M566249" s="472"/>
    </row>
    <row r="566250" spans="12:13" x14ac:dyDescent="0.25">
      <c r="L566250" s="472"/>
      <c r="M566250" s="472"/>
    </row>
    <row r="566251" spans="12:13" x14ac:dyDescent="0.25">
      <c r="L566251" s="472"/>
      <c r="M566251" s="472"/>
    </row>
    <row r="566323" spans="12:13" x14ac:dyDescent="0.25">
      <c r="L566323" s="472"/>
      <c r="M566323" s="472"/>
    </row>
    <row r="566324" spans="12:13" x14ac:dyDescent="0.25">
      <c r="L566324" s="472"/>
      <c r="M566324" s="472"/>
    </row>
    <row r="566325" spans="12:13" x14ac:dyDescent="0.25">
      <c r="L566325" s="472"/>
      <c r="M566325" s="472"/>
    </row>
    <row r="566397" spans="12:13" x14ac:dyDescent="0.25">
      <c r="L566397" s="472"/>
      <c r="M566397" s="472"/>
    </row>
    <row r="566398" spans="12:13" x14ac:dyDescent="0.25">
      <c r="L566398" s="472"/>
      <c r="M566398" s="472"/>
    </row>
    <row r="566399" spans="12:13" x14ac:dyDescent="0.25">
      <c r="L566399" s="472"/>
      <c r="M566399" s="472"/>
    </row>
    <row r="566471" spans="12:13" x14ac:dyDescent="0.25">
      <c r="L566471" s="472"/>
      <c r="M566471" s="472"/>
    </row>
    <row r="566472" spans="12:13" x14ac:dyDescent="0.25">
      <c r="L566472" s="472"/>
      <c r="M566472" s="472"/>
    </row>
    <row r="566473" spans="12:13" x14ac:dyDescent="0.25">
      <c r="L566473" s="472"/>
      <c r="M566473" s="472"/>
    </row>
    <row r="566545" spans="12:13" x14ac:dyDescent="0.25">
      <c r="L566545" s="472"/>
      <c r="M566545" s="472"/>
    </row>
    <row r="566546" spans="12:13" x14ac:dyDescent="0.25">
      <c r="L566546" s="472"/>
      <c r="M566546" s="472"/>
    </row>
    <row r="566547" spans="12:13" x14ac:dyDescent="0.25">
      <c r="L566547" s="472"/>
      <c r="M566547" s="472"/>
    </row>
    <row r="566619" spans="12:13" x14ac:dyDescent="0.25">
      <c r="L566619" s="472"/>
      <c r="M566619" s="472"/>
    </row>
    <row r="566620" spans="12:13" x14ac:dyDescent="0.25">
      <c r="L566620" s="472"/>
      <c r="M566620" s="472"/>
    </row>
    <row r="566621" spans="12:13" x14ac:dyDescent="0.25">
      <c r="L566621" s="472"/>
      <c r="M566621" s="472"/>
    </row>
    <row r="566693" spans="12:13" x14ac:dyDescent="0.25">
      <c r="L566693" s="472"/>
      <c r="M566693" s="472"/>
    </row>
    <row r="566694" spans="12:13" x14ac:dyDescent="0.25">
      <c r="L566694" s="472"/>
      <c r="M566694" s="472"/>
    </row>
    <row r="566695" spans="12:13" x14ac:dyDescent="0.25">
      <c r="L566695" s="472"/>
      <c r="M566695" s="472"/>
    </row>
    <row r="566767" spans="12:13" x14ac:dyDescent="0.25">
      <c r="L566767" s="472"/>
      <c r="M566767" s="472"/>
    </row>
    <row r="566768" spans="12:13" x14ac:dyDescent="0.25">
      <c r="L566768" s="472"/>
      <c r="M566768" s="472"/>
    </row>
    <row r="566769" spans="12:13" x14ac:dyDescent="0.25">
      <c r="L566769" s="472"/>
      <c r="M566769" s="472"/>
    </row>
    <row r="566841" spans="12:13" x14ac:dyDescent="0.25">
      <c r="L566841" s="472"/>
      <c r="M566841" s="472"/>
    </row>
    <row r="566842" spans="12:13" x14ac:dyDescent="0.25">
      <c r="L566842" s="472"/>
      <c r="M566842" s="472"/>
    </row>
    <row r="566843" spans="12:13" x14ac:dyDescent="0.25">
      <c r="L566843" s="472"/>
      <c r="M566843" s="472"/>
    </row>
    <row r="566915" spans="12:13" x14ac:dyDescent="0.25">
      <c r="L566915" s="472"/>
      <c r="M566915" s="472"/>
    </row>
    <row r="566916" spans="12:13" x14ac:dyDescent="0.25">
      <c r="L566916" s="472"/>
      <c r="M566916" s="472"/>
    </row>
    <row r="566917" spans="12:13" x14ac:dyDescent="0.25">
      <c r="L566917" s="472"/>
      <c r="M566917" s="472"/>
    </row>
    <row r="566989" spans="12:13" x14ac:dyDescent="0.25">
      <c r="L566989" s="472"/>
      <c r="M566989" s="472"/>
    </row>
    <row r="566990" spans="12:13" x14ac:dyDescent="0.25">
      <c r="L566990" s="472"/>
      <c r="M566990" s="472"/>
    </row>
    <row r="566991" spans="12:13" x14ac:dyDescent="0.25">
      <c r="L566991" s="472"/>
      <c r="M566991" s="472"/>
    </row>
    <row r="567063" spans="12:13" x14ac:dyDescent="0.25">
      <c r="L567063" s="472"/>
      <c r="M567063" s="472"/>
    </row>
    <row r="567064" spans="12:13" x14ac:dyDescent="0.25">
      <c r="L567064" s="472"/>
      <c r="M567064" s="472"/>
    </row>
    <row r="567065" spans="12:13" x14ac:dyDescent="0.25">
      <c r="L567065" s="472"/>
      <c r="M567065" s="472"/>
    </row>
    <row r="567137" spans="12:13" x14ac:dyDescent="0.25">
      <c r="L567137" s="472"/>
      <c r="M567137" s="472"/>
    </row>
    <row r="567138" spans="12:13" x14ac:dyDescent="0.25">
      <c r="L567138" s="472"/>
      <c r="M567138" s="472"/>
    </row>
    <row r="567139" spans="12:13" x14ac:dyDescent="0.25">
      <c r="L567139" s="472"/>
      <c r="M567139" s="472"/>
    </row>
    <row r="567211" spans="12:13" x14ac:dyDescent="0.25">
      <c r="L567211" s="472"/>
      <c r="M567211" s="472"/>
    </row>
    <row r="567212" spans="12:13" x14ac:dyDescent="0.25">
      <c r="L567212" s="472"/>
      <c r="M567212" s="472"/>
    </row>
    <row r="567213" spans="12:13" x14ac:dyDescent="0.25">
      <c r="L567213" s="472"/>
      <c r="M567213" s="472"/>
    </row>
    <row r="567285" spans="12:13" x14ac:dyDescent="0.25">
      <c r="L567285" s="472"/>
      <c r="M567285" s="472"/>
    </row>
    <row r="567286" spans="12:13" x14ac:dyDescent="0.25">
      <c r="L567286" s="472"/>
      <c r="M567286" s="472"/>
    </row>
    <row r="567287" spans="12:13" x14ac:dyDescent="0.25">
      <c r="L567287" s="472"/>
      <c r="M567287" s="472"/>
    </row>
    <row r="567359" spans="12:13" x14ac:dyDescent="0.25">
      <c r="L567359" s="472"/>
      <c r="M567359" s="472"/>
    </row>
    <row r="567360" spans="12:13" x14ac:dyDescent="0.25">
      <c r="L567360" s="472"/>
      <c r="M567360" s="472"/>
    </row>
    <row r="567361" spans="12:13" x14ac:dyDescent="0.25">
      <c r="L567361" s="472"/>
      <c r="M567361" s="472"/>
    </row>
    <row r="567433" spans="12:13" x14ac:dyDescent="0.25">
      <c r="L567433" s="472"/>
      <c r="M567433" s="472"/>
    </row>
    <row r="567434" spans="12:13" x14ac:dyDescent="0.25">
      <c r="L567434" s="472"/>
      <c r="M567434" s="472"/>
    </row>
    <row r="567435" spans="12:13" x14ac:dyDescent="0.25">
      <c r="L567435" s="472"/>
      <c r="M567435" s="472"/>
    </row>
    <row r="567507" spans="12:13" x14ac:dyDescent="0.25">
      <c r="L567507" s="472"/>
      <c r="M567507" s="472"/>
    </row>
    <row r="567508" spans="12:13" x14ac:dyDescent="0.25">
      <c r="L567508" s="472"/>
      <c r="M567508" s="472"/>
    </row>
    <row r="567509" spans="12:13" x14ac:dyDescent="0.25">
      <c r="L567509" s="472"/>
      <c r="M567509" s="472"/>
    </row>
    <row r="567581" spans="12:13" x14ac:dyDescent="0.25">
      <c r="L567581" s="472"/>
      <c r="M567581" s="472"/>
    </row>
    <row r="567582" spans="12:13" x14ac:dyDescent="0.25">
      <c r="L567582" s="472"/>
      <c r="M567582" s="472"/>
    </row>
    <row r="567583" spans="12:13" x14ac:dyDescent="0.25">
      <c r="L567583" s="472"/>
      <c r="M567583" s="472"/>
    </row>
    <row r="567655" spans="12:13" x14ac:dyDescent="0.25">
      <c r="L567655" s="472"/>
      <c r="M567655" s="472"/>
    </row>
    <row r="567656" spans="12:13" x14ac:dyDescent="0.25">
      <c r="L567656" s="472"/>
      <c r="M567656" s="472"/>
    </row>
    <row r="567657" spans="12:13" x14ac:dyDescent="0.25">
      <c r="L567657" s="472"/>
      <c r="M567657" s="472"/>
    </row>
    <row r="567729" spans="12:13" x14ac:dyDescent="0.25">
      <c r="L567729" s="472"/>
      <c r="M567729" s="472"/>
    </row>
    <row r="567730" spans="12:13" x14ac:dyDescent="0.25">
      <c r="L567730" s="472"/>
      <c r="M567730" s="472"/>
    </row>
    <row r="567731" spans="12:13" x14ac:dyDescent="0.25">
      <c r="L567731" s="472"/>
      <c r="M567731" s="472"/>
    </row>
    <row r="567803" spans="12:13" x14ac:dyDescent="0.25">
      <c r="L567803" s="472"/>
      <c r="M567803" s="472"/>
    </row>
    <row r="567804" spans="12:13" x14ac:dyDescent="0.25">
      <c r="L567804" s="472"/>
      <c r="M567804" s="472"/>
    </row>
    <row r="567805" spans="12:13" x14ac:dyDescent="0.25">
      <c r="L567805" s="472"/>
      <c r="M567805" s="472"/>
    </row>
    <row r="567877" spans="12:13" x14ac:dyDescent="0.25">
      <c r="L567877" s="472"/>
      <c r="M567877" s="472"/>
    </row>
    <row r="567878" spans="12:13" x14ac:dyDescent="0.25">
      <c r="L567878" s="472"/>
      <c r="M567878" s="472"/>
    </row>
    <row r="567879" spans="12:13" x14ac:dyDescent="0.25">
      <c r="L567879" s="472"/>
      <c r="M567879" s="472"/>
    </row>
    <row r="567951" spans="12:13" x14ac:dyDescent="0.25">
      <c r="L567951" s="472"/>
      <c r="M567951" s="472"/>
    </row>
    <row r="567952" spans="12:13" x14ac:dyDescent="0.25">
      <c r="L567952" s="472"/>
      <c r="M567952" s="472"/>
    </row>
    <row r="567953" spans="12:13" x14ac:dyDescent="0.25">
      <c r="L567953" s="472"/>
      <c r="M567953" s="472"/>
    </row>
    <row r="568025" spans="12:13" x14ac:dyDescent="0.25">
      <c r="L568025" s="472"/>
      <c r="M568025" s="472"/>
    </row>
    <row r="568026" spans="12:13" x14ac:dyDescent="0.25">
      <c r="L568026" s="472"/>
      <c r="M568026" s="472"/>
    </row>
    <row r="568027" spans="12:13" x14ac:dyDescent="0.25">
      <c r="L568027" s="472"/>
      <c r="M568027" s="472"/>
    </row>
    <row r="568099" spans="12:13" x14ac:dyDescent="0.25">
      <c r="L568099" s="472"/>
      <c r="M568099" s="472"/>
    </row>
    <row r="568100" spans="12:13" x14ac:dyDescent="0.25">
      <c r="L568100" s="472"/>
      <c r="M568100" s="472"/>
    </row>
    <row r="568101" spans="12:13" x14ac:dyDescent="0.25">
      <c r="L568101" s="472"/>
      <c r="M568101" s="472"/>
    </row>
    <row r="568173" spans="12:13" x14ac:dyDescent="0.25">
      <c r="L568173" s="472"/>
      <c r="M568173" s="472"/>
    </row>
    <row r="568174" spans="12:13" x14ac:dyDescent="0.25">
      <c r="L568174" s="472"/>
      <c r="M568174" s="472"/>
    </row>
    <row r="568175" spans="12:13" x14ac:dyDescent="0.25">
      <c r="L568175" s="472"/>
      <c r="M568175" s="472"/>
    </row>
    <row r="568247" spans="12:13" x14ac:dyDescent="0.25">
      <c r="L568247" s="472"/>
      <c r="M568247" s="472"/>
    </row>
    <row r="568248" spans="12:13" x14ac:dyDescent="0.25">
      <c r="L568248" s="472"/>
      <c r="M568248" s="472"/>
    </row>
    <row r="568249" spans="12:13" x14ac:dyDescent="0.25">
      <c r="L568249" s="472"/>
      <c r="M568249" s="472"/>
    </row>
    <row r="568321" spans="12:13" x14ac:dyDescent="0.25">
      <c r="L568321" s="472"/>
      <c r="M568321" s="472"/>
    </row>
    <row r="568322" spans="12:13" x14ac:dyDescent="0.25">
      <c r="L568322" s="472"/>
      <c r="M568322" s="472"/>
    </row>
    <row r="568323" spans="12:13" x14ac:dyDescent="0.25">
      <c r="L568323" s="472"/>
      <c r="M568323" s="472"/>
    </row>
    <row r="568395" spans="12:13" x14ac:dyDescent="0.25">
      <c r="L568395" s="472"/>
      <c r="M568395" s="472"/>
    </row>
    <row r="568396" spans="12:13" x14ac:dyDescent="0.25">
      <c r="L568396" s="472"/>
      <c r="M568396" s="472"/>
    </row>
    <row r="568397" spans="12:13" x14ac:dyDescent="0.25">
      <c r="L568397" s="472"/>
      <c r="M568397" s="472"/>
    </row>
    <row r="568469" spans="12:13" x14ac:dyDescent="0.25">
      <c r="L568469" s="472"/>
      <c r="M568469" s="472"/>
    </row>
    <row r="568470" spans="12:13" x14ac:dyDescent="0.25">
      <c r="L568470" s="472"/>
      <c r="M568470" s="472"/>
    </row>
    <row r="568471" spans="12:13" x14ac:dyDescent="0.25">
      <c r="L568471" s="472"/>
      <c r="M568471" s="472"/>
    </row>
    <row r="568543" spans="12:13" x14ac:dyDescent="0.25">
      <c r="L568543" s="472"/>
      <c r="M568543" s="472"/>
    </row>
    <row r="568544" spans="12:13" x14ac:dyDescent="0.25">
      <c r="L568544" s="472"/>
      <c r="M568544" s="472"/>
    </row>
    <row r="568545" spans="12:13" x14ac:dyDescent="0.25">
      <c r="L568545" s="472"/>
      <c r="M568545" s="472"/>
    </row>
    <row r="568617" spans="12:13" x14ac:dyDescent="0.25">
      <c r="L568617" s="472"/>
      <c r="M568617" s="472"/>
    </row>
    <row r="568618" spans="12:13" x14ac:dyDescent="0.25">
      <c r="L568618" s="472"/>
      <c r="M568618" s="472"/>
    </row>
    <row r="568619" spans="12:13" x14ac:dyDescent="0.25">
      <c r="L568619" s="472"/>
      <c r="M568619" s="472"/>
    </row>
    <row r="568691" spans="12:13" x14ac:dyDescent="0.25">
      <c r="L568691" s="472"/>
      <c r="M568691" s="472"/>
    </row>
    <row r="568692" spans="12:13" x14ac:dyDescent="0.25">
      <c r="L568692" s="472"/>
      <c r="M568692" s="472"/>
    </row>
    <row r="568693" spans="12:13" x14ac:dyDescent="0.25">
      <c r="L568693" s="472"/>
      <c r="M568693" s="472"/>
    </row>
    <row r="568765" spans="12:13" x14ac:dyDescent="0.25">
      <c r="L568765" s="472"/>
      <c r="M568765" s="472"/>
    </row>
    <row r="568766" spans="12:13" x14ac:dyDescent="0.25">
      <c r="L568766" s="472"/>
      <c r="M568766" s="472"/>
    </row>
    <row r="568767" spans="12:13" x14ac:dyDescent="0.25">
      <c r="L568767" s="472"/>
      <c r="M568767" s="472"/>
    </row>
    <row r="568839" spans="12:13" x14ac:dyDescent="0.25">
      <c r="L568839" s="472"/>
      <c r="M568839" s="472"/>
    </row>
    <row r="568840" spans="12:13" x14ac:dyDescent="0.25">
      <c r="L568840" s="472"/>
      <c r="M568840" s="472"/>
    </row>
    <row r="568841" spans="12:13" x14ac:dyDescent="0.25">
      <c r="L568841" s="472"/>
      <c r="M568841" s="472"/>
    </row>
    <row r="568913" spans="12:13" x14ac:dyDescent="0.25">
      <c r="L568913" s="472"/>
      <c r="M568913" s="472"/>
    </row>
    <row r="568914" spans="12:13" x14ac:dyDescent="0.25">
      <c r="L568914" s="472"/>
      <c r="M568914" s="472"/>
    </row>
    <row r="568915" spans="12:13" x14ac:dyDescent="0.25">
      <c r="L568915" s="472"/>
      <c r="M568915" s="472"/>
    </row>
    <row r="568987" spans="12:13" x14ac:dyDescent="0.25">
      <c r="L568987" s="472"/>
      <c r="M568987" s="472"/>
    </row>
    <row r="568988" spans="12:13" x14ac:dyDescent="0.25">
      <c r="L568988" s="472"/>
      <c r="M568988" s="472"/>
    </row>
    <row r="568989" spans="12:13" x14ac:dyDescent="0.25">
      <c r="L568989" s="472"/>
      <c r="M568989" s="472"/>
    </row>
    <row r="569061" spans="12:13" x14ac:dyDescent="0.25">
      <c r="L569061" s="472"/>
      <c r="M569061" s="472"/>
    </row>
    <row r="569062" spans="12:13" x14ac:dyDescent="0.25">
      <c r="L569062" s="472"/>
      <c r="M569062" s="472"/>
    </row>
    <row r="569063" spans="12:13" x14ac:dyDescent="0.25">
      <c r="L569063" s="472"/>
      <c r="M569063" s="472"/>
    </row>
    <row r="569135" spans="12:13" x14ac:dyDescent="0.25">
      <c r="L569135" s="472"/>
      <c r="M569135" s="472"/>
    </row>
    <row r="569136" spans="12:13" x14ac:dyDescent="0.25">
      <c r="L569136" s="472"/>
      <c r="M569136" s="472"/>
    </row>
    <row r="569137" spans="12:13" x14ac:dyDescent="0.25">
      <c r="L569137" s="472"/>
      <c r="M569137" s="472"/>
    </row>
    <row r="569209" spans="12:13" x14ac:dyDescent="0.25">
      <c r="L569209" s="472"/>
      <c r="M569209" s="472"/>
    </row>
    <row r="569210" spans="12:13" x14ac:dyDescent="0.25">
      <c r="L569210" s="472"/>
      <c r="M569210" s="472"/>
    </row>
    <row r="569211" spans="12:13" x14ac:dyDescent="0.25">
      <c r="L569211" s="472"/>
      <c r="M569211" s="472"/>
    </row>
    <row r="569283" spans="12:13" x14ac:dyDescent="0.25">
      <c r="L569283" s="472"/>
      <c r="M569283" s="472"/>
    </row>
    <row r="569284" spans="12:13" x14ac:dyDescent="0.25">
      <c r="L569284" s="472"/>
      <c r="M569284" s="472"/>
    </row>
    <row r="569285" spans="12:13" x14ac:dyDescent="0.25">
      <c r="L569285" s="472"/>
      <c r="M569285" s="472"/>
    </row>
    <row r="569357" spans="12:13" x14ac:dyDescent="0.25">
      <c r="L569357" s="472"/>
      <c r="M569357" s="472"/>
    </row>
    <row r="569358" spans="12:13" x14ac:dyDescent="0.25">
      <c r="L569358" s="472"/>
      <c r="M569358" s="472"/>
    </row>
    <row r="569359" spans="12:13" x14ac:dyDescent="0.25">
      <c r="L569359" s="472"/>
      <c r="M569359" s="472"/>
    </row>
    <row r="569431" spans="12:13" x14ac:dyDescent="0.25">
      <c r="L569431" s="472"/>
      <c r="M569431" s="472"/>
    </row>
    <row r="569432" spans="12:13" x14ac:dyDescent="0.25">
      <c r="L569432" s="472"/>
      <c r="M569432" s="472"/>
    </row>
    <row r="569433" spans="12:13" x14ac:dyDescent="0.25">
      <c r="L569433" s="472"/>
      <c r="M569433" s="472"/>
    </row>
    <row r="569505" spans="12:13" x14ac:dyDescent="0.25">
      <c r="L569505" s="472"/>
      <c r="M569505" s="472"/>
    </row>
    <row r="569506" spans="12:13" x14ac:dyDescent="0.25">
      <c r="L569506" s="472"/>
      <c r="M569506" s="472"/>
    </row>
    <row r="569507" spans="12:13" x14ac:dyDescent="0.25">
      <c r="L569507" s="472"/>
      <c r="M569507" s="472"/>
    </row>
    <row r="569579" spans="12:13" x14ac:dyDescent="0.25">
      <c r="L569579" s="472"/>
      <c r="M569579" s="472"/>
    </row>
    <row r="569580" spans="12:13" x14ac:dyDescent="0.25">
      <c r="L569580" s="472"/>
      <c r="M569580" s="472"/>
    </row>
    <row r="569581" spans="12:13" x14ac:dyDescent="0.25">
      <c r="L569581" s="472"/>
      <c r="M569581" s="472"/>
    </row>
    <row r="569653" spans="12:13" x14ac:dyDescent="0.25">
      <c r="L569653" s="472"/>
      <c r="M569653" s="472"/>
    </row>
    <row r="569654" spans="12:13" x14ac:dyDescent="0.25">
      <c r="L569654" s="472"/>
      <c r="M569654" s="472"/>
    </row>
    <row r="569655" spans="12:13" x14ac:dyDescent="0.25">
      <c r="L569655" s="472"/>
      <c r="M569655" s="472"/>
    </row>
    <row r="569727" spans="12:13" x14ac:dyDescent="0.25">
      <c r="L569727" s="472"/>
      <c r="M569727" s="472"/>
    </row>
    <row r="569728" spans="12:13" x14ac:dyDescent="0.25">
      <c r="L569728" s="472"/>
      <c r="M569728" s="472"/>
    </row>
    <row r="569729" spans="12:13" x14ac:dyDescent="0.25">
      <c r="L569729" s="472"/>
      <c r="M569729" s="472"/>
    </row>
    <row r="569801" spans="12:13" x14ac:dyDescent="0.25">
      <c r="L569801" s="472"/>
      <c r="M569801" s="472"/>
    </row>
    <row r="569802" spans="12:13" x14ac:dyDescent="0.25">
      <c r="L569802" s="472"/>
      <c r="M569802" s="472"/>
    </row>
    <row r="569803" spans="12:13" x14ac:dyDescent="0.25">
      <c r="L569803" s="472"/>
      <c r="M569803" s="472"/>
    </row>
    <row r="569875" spans="12:13" x14ac:dyDescent="0.25">
      <c r="L569875" s="472"/>
      <c r="M569875" s="472"/>
    </row>
    <row r="569876" spans="12:13" x14ac:dyDescent="0.25">
      <c r="L569876" s="472"/>
      <c r="M569876" s="472"/>
    </row>
    <row r="569877" spans="12:13" x14ac:dyDescent="0.25">
      <c r="L569877" s="472"/>
      <c r="M569877" s="472"/>
    </row>
    <row r="569949" spans="12:13" x14ac:dyDescent="0.25">
      <c r="L569949" s="472"/>
      <c r="M569949" s="472"/>
    </row>
    <row r="569950" spans="12:13" x14ac:dyDescent="0.25">
      <c r="L569950" s="472"/>
      <c r="M569950" s="472"/>
    </row>
    <row r="569951" spans="12:13" x14ac:dyDescent="0.25">
      <c r="L569951" s="472"/>
      <c r="M569951" s="472"/>
    </row>
    <row r="570023" spans="12:13" x14ac:dyDescent="0.25">
      <c r="L570023" s="472"/>
      <c r="M570023" s="472"/>
    </row>
    <row r="570024" spans="12:13" x14ac:dyDescent="0.25">
      <c r="L570024" s="472"/>
      <c r="M570024" s="472"/>
    </row>
    <row r="570025" spans="12:13" x14ac:dyDescent="0.25">
      <c r="L570025" s="472"/>
      <c r="M570025" s="472"/>
    </row>
    <row r="570097" spans="12:13" x14ac:dyDescent="0.25">
      <c r="L570097" s="472"/>
      <c r="M570097" s="472"/>
    </row>
    <row r="570098" spans="12:13" x14ac:dyDescent="0.25">
      <c r="L570098" s="472"/>
      <c r="M570098" s="472"/>
    </row>
    <row r="570099" spans="12:13" x14ac:dyDescent="0.25">
      <c r="L570099" s="472"/>
      <c r="M570099" s="472"/>
    </row>
    <row r="570171" spans="12:13" x14ac:dyDescent="0.25">
      <c r="L570171" s="472"/>
      <c r="M570171" s="472"/>
    </row>
    <row r="570172" spans="12:13" x14ac:dyDescent="0.25">
      <c r="L570172" s="472"/>
      <c r="M570172" s="472"/>
    </row>
    <row r="570173" spans="12:13" x14ac:dyDescent="0.25">
      <c r="L570173" s="472"/>
      <c r="M570173" s="472"/>
    </row>
    <row r="570245" spans="12:13" x14ac:dyDescent="0.25">
      <c r="L570245" s="472"/>
      <c r="M570245" s="472"/>
    </row>
    <row r="570246" spans="12:13" x14ac:dyDescent="0.25">
      <c r="L570246" s="472"/>
      <c r="M570246" s="472"/>
    </row>
    <row r="570247" spans="12:13" x14ac:dyDescent="0.25">
      <c r="L570247" s="472"/>
      <c r="M570247" s="472"/>
    </row>
    <row r="570319" spans="12:13" x14ac:dyDescent="0.25">
      <c r="L570319" s="472"/>
      <c r="M570319" s="472"/>
    </row>
    <row r="570320" spans="12:13" x14ac:dyDescent="0.25">
      <c r="L570320" s="472"/>
      <c r="M570320" s="472"/>
    </row>
    <row r="570321" spans="12:13" x14ac:dyDescent="0.25">
      <c r="L570321" s="472"/>
      <c r="M570321" s="472"/>
    </row>
    <row r="570393" spans="12:13" x14ac:dyDescent="0.25">
      <c r="L570393" s="472"/>
      <c r="M570393" s="472"/>
    </row>
    <row r="570394" spans="12:13" x14ac:dyDescent="0.25">
      <c r="L570394" s="472"/>
      <c r="M570394" s="472"/>
    </row>
    <row r="570395" spans="12:13" x14ac:dyDescent="0.25">
      <c r="L570395" s="472"/>
      <c r="M570395" s="472"/>
    </row>
    <row r="570467" spans="12:13" x14ac:dyDescent="0.25">
      <c r="L570467" s="472"/>
      <c r="M570467" s="472"/>
    </row>
    <row r="570468" spans="12:13" x14ac:dyDescent="0.25">
      <c r="L570468" s="472"/>
      <c r="M570468" s="472"/>
    </row>
    <row r="570469" spans="12:13" x14ac:dyDescent="0.25">
      <c r="L570469" s="472"/>
      <c r="M570469" s="472"/>
    </row>
    <row r="570541" spans="12:13" x14ac:dyDescent="0.25">
      <c r="L570541" s="472"/>
      <c r="M570541" s="472"/>
    </row>
    <row r="570542" spans="12:13" x14ac:dyDescent="0.25">
      <c r="L570542" s="472"/>
      <c r="M570542" s="472"/>
    </row>
    <row r="570543" spans="12:13" x14ac:dyDescent="0.25">
      <c r="L570543" s="472"/>
      <c r="M570543" s="472"/>
    </row>
    <row r="570615" spans="12:13" x14ac:dyDescent="0.25">
      <c r="L570615" s="472"/>
      <c r="M570615" s="472"/>
    </row>
    <row r="570616" spans="12:13" x14ac:dyDescent="0.25">
      <c r="L570616" s="472"/>
      <c r="M570616" s="472"/>
    </row>
    <row r="570617" spans="12:13" x14ac:dyDescent="0.25">
      <c r="L570617" s="472"/>
      <c r="M570617" s="472"/>
    </row>
    <row r="570689" spans="12:13" x14ac:dyDescent="0.25">
      <c r="L570689" s="472"/>
      <c r="M570689" s="472"/>
    </row>
    <row r="570690" spans="12:13" x14ac:dyDescent="0.25">
      <c r="L570690" s="472"/>
      <c r="M570690" s="472"/>
    </row>
    <row r="570691" spans="12:13" x14ac:dyDescent="0.25">
      <c r="L570691" s="472"/>
      <c r="M570691" s="472"/>
    </row>
    <row r="570763" spans="12:13" x14ac:dyDescent="0.25">
      <c r="L570763" s="472"/>
      <c r="M570763" s="472"/>
    </row>
    <row r="570764" spans="12:13" x14ac:dyDescent="0.25">
      <c r="L570764" s="472"/>
      <c r="M570764" s="472"/>
    </row>
    <row r="570765" spans="12:13" x14ac:dyDescent="0.25">
      <c r="L570765" s="472"/>
      <c r="M570765" s="472"/>
    </row>
    <row r="570837" spans="12:13" x14ac:dyDescent="0.25">
      <c r="L570837" s="472"/>
      <c r="M570837" s="472"/>
    </row>
    <row r="570838" spans="12:13" x14ac:dyDescent="0.25">
      <c r="L570838" s="472"/>
      <c r="M570838" s="472"/>
    </row>
    <row r="570839" spans="12:13" x14ac:dyDescent="0.25">
      <c r="L570839" s="472"/>
      <c r="M570839" s="472"/>
    </row>
    <row r="570911" spans="12:13" x14ac:dyDescent="0.25">
      <c r="L570911" s="472"/>
      <c r="M570911" s="472"/>
    </row>
    <row r="570912" spans="12:13" x14ac:dyDescent="0.25">
      <c r="L570912" s="472"/>
      <c r="M570912" s="472"/>
    </row>
    <row r="570913" spans="12:13" x14ac:dyDescent="0.25">
      <c r="L570913" s="472"/>
      <c r="M570913" s="472"/>
    </row>
    <row r="570985" spans="12:13" x14ac:dyDescent="0.25">
      <c r="L570985" s="472"/>
      <c r="M570985" s="472"/>
    </row>
    <row r="570986" spans="12:13" x14ac:dyDescent="0.25">
      <c r="L570986" s="472"/>
      <c r="M570986" s="472"/>
    </row>
    <row r="570987" spans="12:13" x14ac:dyDescent="0.25">
      <c r="L570987" s="472"/>
      <c r="M570987" s="472"/>
    </row>
    <row r="571059" spans="12:13" x14ac:dyDescent="0.25">
      <c r="L571059" s="472"/>
      <c r="M571059" s="472"/>
    </row>
    <row r="571060" spans="12:13" x14ac:dyDescent="0.25">
      <c r="L571060" s="472"/>
      <c r="M571060" s="472"/>
    </row>
    <row r="571061" spans="12:13" x14ac:dyDescent="0.25">
      <c r="L571061" s="472"/>
      <c r="M571061" s="472"/>
    </row>
    <row r="571133" spans="12:13" x14ac:dyDescent="0.25">
      <c r="L571133" s="472"/>
      <c r="M571133" s="472"/>
    </row>
    <row r="571134" spans="12:13" x14ac:dyDescent="0.25">
      <c r="L571134" s="472"/>
      <c r="M571134" s="472"/>
    </row>
    <row r="571135" spans="12:13" x14ac:dyDescent="0.25">
      <c r="L571135" s="472"/>
      <c r="M571135" s="472"/>
    </row>
    <row r="571207" spans="12:13" x14ac:dyDescent="0.25">
      <c r="L571207" s="472"/>
      <c r="M571207" s="472"/>
    </row>
    <row r="571208" spans="12:13" x14ac:dyDescent="0.25">
      <c r="L571208" s="472"/>
      <c r="M571208" s="472"/>
    </row>
    <row r="571209" spans="12:13" x14ac:dyDescent="0.25">
      <c r="L571209" s="472"/>
      <c r="M571209" s="472"/>
    </row>
    <row r="571281" spans="12:13" x14ac:dyDescent="0.25">
      <c r="L571281" s="472"/>
      <c r="M571281" s="472"/>
    </row>
    <row r="571282" spans="12:13" x14ac:dyDescent="0.25">
      <c r="L571282" s="472"/>
      <c r="M571282" s="472"/>
    </row>
    <row r="571283" spans="12:13" x14ac:dyDescent="0.25">
      <c r="L571283" s="472"/>
      <c r="M571283" s="472"/>
    </row>
    <row r="571355" spans="12:13" x14ac:dyDescent="0.25">
      <c r="L571355" s="472"/>
      <c r="M571355" s="472"/>
    </row>
    <row r="571356" spans="12:13" x14ac:dyDescent="0.25">
      <c r="L571356" s="472"/>
      <c r="M571356" s="472"/>
    </row>
    <row r="571357" spans="12:13" x14ac:dyDescent="0.25">
      <c r="L571357" s="472"/>
      <c r="M571357" s="472"/>
    </row>
    <row r="571429" spans="12:13" x14ac:dyDescent="0.25">
      <c r="L571429" s="472"/>
      <c r="M571429" s="472"/>
    </row>
    <row r="571430" spans="12:13" x14ac:dyDescent="0.25">
      <c r="L571430" s="472"/>
      <c r="M571430" s="472"/>
    </row>
    <row r="571431" spans="12:13" x14ac:dyDescent="0.25">
      <c r="L571431" s="472"/>
      <c r="M571431" s="472"/>
    </row>
    <row r="571503" spans="12:13" x14ac:dyDescent="0.25">
      <c r="L571503" s="472"/>
      <c r="M571503" s="472"/>
    </row>
    <row r="571504" spans="12:13" x14ac:dyDescent="0.25">
      <c r="L571504" s="472"/>
      <c r="M571504" s="472"/>
    </row>
    <row r="571505" spans="12:13" x14ac:dyDescent="0.25">
      <c r="L571505" s="472"/>
      <c r="M571505" s="472"/>
    </row>
    <row r="571577" spans="12:13" x14ac:dyDescent="0.25">
      <c r="L571577" s="472"/>
      <c r="M571577" s="472"/>
    </row>
    <row r="571578" spans="12:13" x14ac:dyDescent="0.25">
      <c r="L571578" s="472"/>
      <c r="M571578" s="472"/>
    </row>
    <row r="571579" spans="12:13" x14ac:dyDescent="0.25">
      <c r="L571579" s="472"/>
      <c r="M571579" s="472"/>
    </row>
    <row r="571651" spans="12:13" x14ac:dyDescent="0.25">
      <c r="L571651" s="472"/>
      <c r="M571651" s="472"/>
    </row>
    <row r="571652" spans="12:13" x14ac:dyDescent="0.25">
      <c r="L571652" s="472"/>
      <c r="M571652" s="472"/>
    </row>
    <row r="571653" spans="12:13" x14ac:dyDescent="0.25">
      <c r="L571653" s="472"/>
      <c r="M571653" s="472"/>
    </row>
    <row r="571725" spans="12:13" x14ac:dyDescent="0.25">
      <c r="L571725" s="472"/>
      <c r="M571725" s="472"/>
    </row>
    <row r="571726" spans="12:13" x14ac:dyDescent="0.25">
      <c r="L571726" s="472"/>
      <c r="M571726" s="472"/>
    </row>
    <row r="571727" spans="12:13" x14ac:dyDescent="0.25">
      <c r="L571727" s="472"/>
      <c r="M571727" s="472"/>
    </row>
    <row r="571799" spans="12:13" x14ac:dyDescent="0.25">
      <c r="L571799" s="472"/>
      <c r="M571799" s="472"/>
    </row>
    <row r="571800" spans="12:13" x14ac:dyDescent="0.25">
      <c r="L571800" s="472"/>
      <c r="M571800" s="472"/>
    </row>
    <row r="571801" spans="12:13" x14ac:dyDescent="0.25">
      <c r="L571801" s="472"/>
      <c r="M571801" s="472"/>
    </row>
    <row r="571873" spans="12:13" x14ac:dyDescent="0.25">
      <c r="L571873" s="472"/>
      <c r="M571873" s="472"/>
    </row>
    <row r="571874" spans="12:13" x14ac:dyDescent="0.25">
      <c r="L571874" s="472"/>
      <c r="M571874" s="472"/>
    </row>
    <row r="571875" spans="12:13" x14ac:dyDescent="0.25">
      <c r="L571875" s="472"/>
      <c r="M571875" s="472"/>
    </row>
    <row r="571947" spans="12:13" x14ac:dyDescent="0.25">
      <c r="L571947" s="472"/>
      <c r="M571947" s="472"/>
    </row>
    <row r="571948" spans="12:13" x14ac:dyDescent="0.25">
      <c r="L571948" s="472"/>
      <c r="M571948" s="472"/>
    </row>
    <row r="571949" spans="12:13" x14ac:dyDescent="0.25">
      <c r="L571949" s="472"/>
      <c r="M571949" s="472"/>
    </row>
    <row r="572021" spans="12:13" x14ac:dyDescent="0.25">
      <c r="L572021" s="472"/>
      <c r="M572021" s="472"/>
    </row>
    <row r="572022" spans="12:13" x14ac:dyDescent="0.25">
      <c r="L572022" s="472"/>
      <c r="M572022" s="472"/>
    </row>
    <row r="572023" spans="12:13" x14ac:dyDescent="0.25">
      <c r="L572023" s="472"/>
      <c r="M572023" s="472"/>
    </row>
    <row r="572095" spans="12:13" x14ac:dyDescent="0.25">
      <c r="L572095" s="472"/>
      <c r="M572095" s="472"/>
    </row>
    <row r="572096" spans="12:13" x14ac:dyDescent="0.25">
      <c r="L572096" s="472"/>
      <c r="M572096" s="472"/>
    </row>
    <row r="572097" spans="12:13" x14ac:dyDescent="0.25">
      <c r="L572097" s="472"/>
      <c r="M572097" s="472"/>
    </row>
    <row r="572169" spans="12:13" x14ac:dyDescent="0.25">
      <c r="L572169" s="472"/>
      <c r="M572169" s="472"/>
    </row>
    <row r="572170" spans="12:13" x14ac:dyDescent="0.25">
      <c r="L572170" s="472"/>
      <c r="M572170" s="472"/>
    </row>
    <row r="572171" spans="12:13" x14ac:dyDescent="0.25">
      <c r="L572171" s="472"/>
      <c r="M572171" s="472"/>
    </row>
    <row r="572243" spans="12:13" x14ac:dyDescent="0.25">
      <c r="L572243" s="472"/>
      <c r="M572243" s="472"/>
    </row>
    <row r="572244" spans="12:13" x14ac:dyDescent="0.25">
      <c r="L572244" s="472"/>
      <c r="M572244" s="472"/>
    </row>
    <row r="572245" spans="12:13" x14ac:dyDescent="0.25">
      <c r="L572245" s="472"/>
      <c r="M572245" s="472"/>
    </row>
    <row r="572317" spans="12:13" x14ac:dyDescent="0.25">
      <c r="L572317" s="472"/>
      <c r="M572317" s="472"/>
    </row>
    <row r="572318" spans="12:13" x14ac:dyDescent="0.25">
      <c r="L572318" s="472"/>
      <c r="M572318" s="472"/>
    </row>
    <row r="572319" spans="12:13" x14ac:dyDescent="0.25">
      <c r="L572319" s="472"/>
      <c r="M572319" s="472"/>
    </row>
    <row r="572391" spans="12:13" x14ac:dyDescent="0.25">
      <c r="L572391" s="472"/>
      <c r="M572391" s="472"/>
    </row>
    <row r="572392" spans="12:13" x14ac:dyDescent="0.25">
      <c r="L572392" s="472"/>
      <c r="M572392" s="472"/>
    </row>
    <row r="572393" spans="12:13" x14ac:dyDescent="0.25">
      <c r="L572393" s="472"/>
      <c r="M572393" s="472"/>
    </row>
    <row r="572465" spans="12:13" x14ac:dyDescent="0.25">
      <c r="L572465" s="472"/>
      <c r="M572465" s="472"/>
    </row>
    <row r="572466" spans="12:13" x14ac:dyDescent="0.25">
      <c r="L572466" s="472"/>
      <c r="M572466" s="472"/>
    </row>
    <row r="572467" spans="12:13" x14ac:dyDescent="0.25">
      <c r="L572467" s="472"/>
      <c r="M572467" s="472"/>
    </row>
    <row r="572539" spans="12:13" x14ac:dyDescent="0.25">
      <c r="L572539" s="472"/>
      <c r="M572539" s="472"/>
    </row>
    <row r="572540" spans="12:13" x14ac:dyDescent="0.25">
      <c r="L572540" s="472"/>
      <c r="M572540" s="472"/>
    </row>
    <row r="572541" spans="12:13" x14ac:dyDescent="0.25">
      <c r="L572541" s="472"/>
      <c r="M572541" s="472"/>
    </row>
    <row r="572613" spans="12:13" x14ac:dyDescent="0.25">
      <c r="L572613" s="472"/>
      <c r="M572613" s="472"/>
    </row>
    <row r="572614" spans="12:13" x14ac:dyDescent="0.25">
      <c r="L572614" s="472"/>
      <c r="M572614" s="472"/>
    </row>
    <row r="572615" spans="12:13" x14ac:dyDescent="0.25">
      <c r="L572615" s="472"/>
      <c r="M572615" s="472"/>
    </row>
    <row r="572687" spans="12:13" x14ac:dyDescent="0.25">
      <c r="L572687" s="472"/>
      <c r="M572687" s="472"/>
    </row>
    <row r="572688" spans="12:13" x14ac:dyDescent="0.25">
      <c r="L572688" s="472"/>
      <c r="M572688" s="472"/>
    </row>
    <row r="572689" spans="12:13" x14ac:dyDescent="0.25">
      <c r="L572689" s="472"/>
      <c r="M572689" s="472"/>
    </row>
    <row r="572761" spans="12:13" x14ac:dyDescent="0.25">
      <c r="L572761" s="472"/>
      <c r="M572761" s="472"/>
    </row>
    <row r="572762" spans="12:13" x14ac:dyDescent="0.25">
      <c r="L572762" s="472"/>
      <c r="M572762" s="472"/>
    </row>
    <row r="572763" spans="12:13" x14ac:dyDescent="0.25">
      <c r="L572763" s="472"/>
      <c r="M572763" s="472"/>
    </row>
    <row r="572835" spans="12:13" x14ac:dyDescent="0.25">
      <c r="L572835" s="472"/>
      <c r="M572835" s="472"/>
    </row>
    <row r="572836" spans="12:13" x14ac:dyDescent="0.25">
      <c r="L572836" s="472"/>
      <c r="M572836" s="472"/>
    </row>
    <row r="572837" spans="12:13" x14ac:dyDescent="0.25">
      <c r="L572837" s="472"/>
      <c r="M572837" s="472"/>
    </row>
    <row r="572909" spans="12:13" x14ac:dyDescent="0.25">
      <c r="L572909" s="472"/>
      <c r="M572909" s="472"/>
    </row>
    <row r="572910" spans="12:13" x14ac:dyDescent="0.25">
      <c r="L572910" s="472"/>
      <c r="M572910" s="472"/>
    </row>
    <row r="572911" spans="12:13" x14ac:dyDescent="0.25">
      <c r="L572911" s="472"/>
      <c r="M572911" s="472"/>
    </row>
    <row r="572983" spans="12:13" x14ac:dyDescent="0.25">
      <c r="L572983" s="472"/>
      <c r="M572983" s="472"/>
    </row>
    <row r="572984" spans="12:13" x14ac:dyDescent="0.25">
      <c r="L572984" s="472"/>
      <c r="M572984" s="472"/>
    </row>
    <row r="572985" spans="12:13" x14ac:dyDescent="0.25">
      <c r="L572985" s="472"/>
      <c r="M572985" s="472"/>
    </row>
    <row r="573057" spans="12:13" x14ac:dyDescent="0.25">
      <c r="L573057" s="472"/>
      <c r="M573057" s="472"/>
    </row>
    <row r="573058" spans="12:13" x14ac:dyDescent="0.25">
      <c r="L573058" s="472"/>
      <c r="M573058" s="472"/>
    </row>
    <row r="573059" spans="12:13" x14ac:dyDescent="0.25">
      <c r="L573059" s="472"/>
      <c r="M573059" s="472"/>
    </row>
    <row r="573131" spans="12:13" x14ac:dyDescent="0.25">
      <c r="L573131" s="472"/>
      <c r="M573131" s="472"/>
    </row>
    <row r="573132" spans="12:13" x14ac:dyDescent="0.25">
      <c r="L573132" s="472"/>
      <c r="M573132" s="472"/>
    </row>
    <row r="573133" spans="12:13" x14ac:dyDescent="0.25">
      <c r="L573133" s="472"/>
      <c r="M573133" s="472"/>
    </row>
    <row r="573205" spans="12:13" x14ac:dyDescent="0.25">
      <c r="L573205" s="472"/>
      <c r="M573205" s="472"/>
    </row>
    <row r="573206" spans="12:13" x14ac:dyDescent="0.25">
      <c r="L573206" s="472"/>
      <c r="M573206" s="472"/>
    </row>
    <row r="573207" spans="12:13" x14ac:dyDescent="0.25">
      <c r="L573207" s="472"/>
      <c r="M573207" s="472"/>
    </row>
    <row r="573279" spans="12:13" x14ac:dyDescent="0.25">
      <c r="L573279" s="472"/>
      <c r="M573279" s="472"/>
    </row>
    <row r="573280" spans="12:13" x14ac:dyDescent="0.25">
      <c r="L573280" s="472"/>
      <c r="M573280" s="472"/>
    </row>
    <row r="573281" spans="12:13" x14ac:dyDescent="0.25">
      <c r="L573281" s="472"/>
      <c r="M573281" s="472"/>
    </row>
    <row r="573353" spans="12:13" x14ac:dyDescent="0.25">
      <c r="L573353" s="472"/>
      <c r="M573353" s="472"/>
    </row>
    <row r="573354" spans="12:13" x14ac:dyDescent="0.25">
      <c r="L573354" s="472"/>
      <c r="M573354" s="472"/>
    </row>
    <row r="573355" spans="12:13" x14ac:dyDescent="0.25">
      <c r="L573355" s="472"/>
      <c r="M573355" s="472"/>
    </row>
    <row r="573427" spans="12:13" x14ac:dyDescent="0.25">
      <c r="L573427" s="472"/>
      <c r="M573427" s="472"/>
    </row>
    <row r="573428" spans="12:13" x14ac:dyDescent="0.25">
      <c r="L573428" s="472"/>
      <c r="M573428" s="472"/>
    </row>
    <row r="573429" spans="12:13" x14ac:dyDescent="0.25">
      <c r="L573429" s="472"/>
      <c r="M573429" s="472"/>
    </row>
    <row r="573501" spans="12:13" x14ac:dyDescent="0.25">
      <c r="L573501" s="472"/>
      <c r="M573501" s="472"/>
    </row>
    <row r="573502" spans="12:13" x14ac:dyDescent="0.25">
      <c r="L573502" s="472"/>
      <c r="M573502" s="472"/>
    </row>
    <row r="573503" spans="12:13" x14ac:dyDescent="0.25">
      <c r="L573503" s="472"/>
      <c r="M573503" s="472"/>
    </row>
    <row r="573575" spans="12:13" x14ac:dyDescent="0.25">
      <c r="L573575" s="472"/>
      <c r="M573575" s="472"/>
    </row>
    <row r="573576" spans="12:13" x14ac:dyDescent="0.25">
      <c r="L573576" s="472"/>
      <c r="M573576" s="472"/>
    </row>
    <row r="573577" spans="12:13" x14ac:dyDescent="0.25">
      <c r="L573577" s="472"/>
      <c r="M573577" s="472"/>
    </row>
    <row r="573649" spans="12:13" x14ac:dyDescent="0.25">
      <c r="L573649" s="472"/>
      <c r="M573649" s="472"/>
    </row>
    <row r="573650" spans="12:13" x14ac:dyDescent="0.25">
      <c r="L573650" s="472"/>
      <c r="M573650" s="472"/>
    </row>
    <row r="573651" spans="12:13" x14ac:dyDescent="0.25">
      <c r="L573651" s="472"/>
      <c r="M573651" s="472"/>
    </row>
    <row r="573723" spans="12:13" x14ac:dyDescent="0.25">
      <c r="L573723" s="472"/>
      <c r="M573723" s="472"/>
    </row>
    <row r="573724" spans="12:13" x14ac:dyDescent="0.25">
      <c r="L573724" s="472"/>
      <c r="M573724" s="472"/>
    </row>
    <row r="573725" spans="12:13" x14ac:dyDescent="0.25">
      <c r="L573725" s="472"/>
      <c r="M573725" s="472"/>
    </row>
    <row r="573797" spans="12:13" x14ac:dyDescent="0.25">
      <c r="L573797" s="472"/>
      <c r="M573797" s="472"/>
    </row>
    <row r="573798" spans="12:13" x14ac:dyDescent="0.25">
      <c r="L573798" s="472"/>
      <c r="M573798" s="472"/>
    </row>
    <row r="573799" spans="12:13" x14ac:dyDescent="0.25">
      <c r="L573799" s="472"/>
      <c r="M573799" s="472"/>
    </row>
    <row r="573871" spans="12:13" x14ac:dyDescent="0.25">
      <c r="L573871" s="472"/>
      <c r="M573871" s="472"/>
    </row>
    <row r="573872" spans="12:13" x14ac:dyDescent="0.25">
      <c r="L573872" s="472"/>
      <c r="M573872" s="472"/>
    </row>
    <row r="573873" spans="12:13" x14ac:dyDescent="0.25">
      <c r="L573873" s="472"/>
      <c r="M573873" s="472"/>
    </row>
    <row r="573945" spans="12:13" x14ac:dyDescent="0.25">
      <c r="L573945" s="472"/>
      <c r="M573945" s="472"/>
    </row>
    <row r="573946" spans="12:13" x14ac:dyDescent="0.25">
      <c r="L573946" s="472"/>
      <c r="M573946" s="472"/>
    </row>
    <row r="573947" spans="12:13" x14ac:dyDescent="0.25">
      <c r="L573947" s="472"/>
      <c r="M573947" s="472"/>
    </row>
    <row r="574019" spans="12:13" x14ac:dyDescent="0.25">
      <c r="L574019" s="472"/>
      <c r="M574019" s="472"/>
    </row>
    <row r="574020" spans="12:13" x14ac:dyDescent="0.25">
      <c r="L574020" s="472"/>
      <c r="M574020" s="472"/>
    </row>
    <row r="574021" spans="12:13" x14ac:dyDescent="0.25">
      <c r="L574021" s="472"/>
      <c r="M574021" s="472"/>
    </row>
    <row r="574093" spans="12:13" x14ac:dyDescent="0.25">
      <c r="L574093" s="472"/>
      <c r="M574093" s="472"/>
    </row>
    <row r="574094" spans="12:13" x14ac:dyDescent="0.25">
      <c r="L574094" s="472"/>
      <c r="M574094" s="472"/>
    </row>
    <row r="574095" spans="12:13" x14ac:dyDescent="0.25">
      <c r="L574095" s="472"/>
      <c r="M574095" s="472"/>
    </row>
    <row r="574167" spans="12:13" x14ac:dyDescent="0.25">
      <c r="L574167" s="472"/>
      <c r="M574167" s="472"/>
    </row>
    <row r="574168" spans="12:13" x14ac:dyDescent="0.25">
      <c r="L574168" s="472"/>
      <c r="M574168" s="472"/>
    </row>
    <row r="574169" spans="12:13" x14ac:dyDescent="0.25">
      <c r="L574169" s="472"/>
      <c r="M574169" s="472"/>
    </row>
    <row r="574241" spans="12:13" x14ac:dyDescent="0.25">
      <c r="L574241" s="472"/>
      <c r="M574241" s="472"/>
    </row>
    <row r="574242" spans="12:13" x14ac:dyDescent="0.25">
      <c r="L574242" s="472"/>
      <c r="M574242" s="472"/>
    </row>
    <row r="574243" spans="12:13" x14ac:dyDescent="0.25">
      <c r="L574243" s="472"/>
      <c r="M574243" s="472"/>
    </row>
    <row r="574315" spans="12:13" x14ac:dyDescent="0.25">
      <c r="L574315" s="472"/>
      <c r="M574315" s="472"/>
    </row>
    <row r="574316" spans="12:13" x14ac:dyDescent="0.25">
      <c r="L574316" s="472"/>
      <c r="M574316" s="472"/>
    </row>
    <row r="574317" spans="12:13" x14ac:dyDescent="0.25">
      <c r="L574317" s="472"/>
      <c r="M574317" s="472"/>
    </row>
    <row r="574389" spans="12:13" x14ac:dyDescent="0.25">
      <c r="L574389" s="472"/>
      <c r="M574389" s="472"/>
    </row>
    <row r="574390" spans="12:13" x14ac:dyDescent="0.25">
      <c r="L574390" s="472"/>
      <c r="M574390" s="472"/>
    </row>
    <row r="574391" spans="12:13" x14ac:dyDescent="0.25">
      <c r="L574391" s="472"/>
      <c r="M574391" s="472"/>
    </row>
    <row r="574463" spans="12:13" x14ac:dyDescent="0.25">
      <c r="L574463" s="472"/>
      <c r="M574463" s="472"/>
    </row>
    <row r="574464" spans="12:13" x14ac:dyDescent="0.25">
      <c r="L574464" s="472"/>
      <c r="M574464" s="472"/>
    </row>
    <row r="574465" spans="12:13" x14ac:dyDescent="0.25">
      <c r="L574465" s="472"/>
      <c r="M574465" s="472"/>
    </row>
    <row r="574537" spans="12:13" x14ac:dyDescent="0.25">
      <c r="L574537" s="472"/>
      <c r="M574537" s="472"/>
    </row>
    <row r="574538" spans="12:13" x14ac:dyDescent="0.25">
      <c r="L574538" s="472"/>
      <c r="M574538" s="472"/>
    </row>
    <row r="574539" spans="12:13" x14ac:dyDescent="0.25">
      <c r="L574539" s="472"/>
      <c r="M574539" s="472"/>
    </row>
    <row r="574611" spans="12:13" x14ac:dyDescent="0.25">
      <c r="L574611" s="472"/>
      <c r="M574611" s="472"/>
    </row>
    <row r="574612" spans="12:13" x14ac:dyDescent="0.25">
      <c r="L574612" s="472"/>
      <c r="M574612" s="472"/>
    </row>
    <row r="574613" spans="12:13" x14ac:dyDescent="0.25">
      <c r="L574613" s="472"/>
      <c r="M574613" s="472"/>
    </row>
    <row r="574685" spans="12:13" x14ac:dyDescent="0.25">
      <c r="L574685" s="472"/>
      <c r="M574685" s="472"/>
    </row>
    <row r="574686" spans="12:13" x14ac:dyDescent="0.25">
      <c r="L574686" s="472"/>
      <c r="M574686" s="472"/>
    </row>
    <row r="574687" spans="12:13" x14ac:dyDescent="0.25">
      <c r="L574687" s="472"/>
      <c r="M574687" s="472"/>
    </row>
    <row r="574759" spans="12:13" x14ac:dyDescent="0.25">
      <c r="L574759" s="472"/>
      <c r="M574759" s="472"/>
    </row>
    <row r="574760" spans="12:13" x14ac:dyDescent="0.25">
      <c r="L574760" s="472"/>
      <c r="M574760" s="472"/>
    </row>
    <row r="574761" spans="12:13" x14ac:dyDescent="0.25">
      <c r="L574761" s="472"/>
      <c r="M574761" s="472"/>
    </row>
    <row r="574833" spans="12:13" x14ac:dyDescent="0.25">
      <c r="L574833" s="472"/>
      <c r="M574833" s="472"/>
    </row>
    <row r="574834" spans="12:13" x14ac:dyDescent="0.25">
      <c r="L574834" s="472"/>
      <c r="M574834" s="472"/>
    </row>
    <row r="574835" spans="12:13" x14ac:dyDescent="0.25">
      <c r="L574835" s="472"/>
      <c r="M574835" s="472"/>
    </row>
    <row r="574907" spans="12:13" x14ac:dyDescent="0.25">
      <c r="L574907" s="472"/>
      <c r="M574907" s="472"/>
    </row>
    <row r="574908" spans="12:13" x14ac:dyDescent="0.25">
      <c r="L574908" s="472"/>
      <c r="M574908" s="472"/>
    </row>
    <row r="574909" spans="12:13" x14ac:dyDescent="0.25">
      <c r="L574909" s="472"/>
      <c r="M574909" s="472"/>
    </row>
    <row r="574981" spans="12:13" x14ac:dyDescent="0.25">
      <c r="L574981" s="472"/>
      <c r="M574981" s="472"/>
    </row>
    <row r="574982" spans="12:13" x14ac:dyDescent="0.25">
      <c r="L574982" s="472"/>
      <c r="M574982" s="472"/>
    </row>
    <row r="574983" spans="12:13" x14ac:dyDescent="0.25">
      <c r="L574983" s="472"/>
      <c r="M574983" s="472"/>
    </row>
    <row r="575055" spans="12:13" x14ac:dyDescent="0.25">
      <c r="L575055" s="472"/>
      <c r="M575055" s="472"/>
    </row>
    <row r="575056" spans="12:13" x14ac:dyDescent="0.25">
      <c r="L575056" s="472"/>
      <c r="M575056" s="472"/>
    </row>
    <row r="575057" spans="12:13" x14ac:dyDescent="0.25">
      <c r="L575057" s="472"/>
      <c r="M575057" s="472"/>
    </row>
    <row r="575129" spans="12:13" x14ac:dyDescent="0.25">
      <c r="L575129" s="472"/>
      <c r="M575129" s="472"/>
    </row>
    <row r="575130" spans="12:13" x14ac:dyDescent="0.25">
      <c r="L575130" s="472"/>
      <c r="M575130" s="472"/>
    </row>
    <row r="575131" spans="12:13" x14ac:dyDescent="0.25">
      <c r="L575131" s="472"/>
      <c r="M575131" s="472"/>
    </row>
    <row r="575203" spans="12:13" x14ac:dyDescent="0.25">
      <c r="L575203" s="472"/>
      <c r="M575203" s="472"/>
    </row>
    <row r="575204" spans="12:13" x14ac:dyDescent="0.25">
      <c r="L575204" s="472"/>
      <c r="M575204" s="472"/>
    </row>
    <row r="575205" spans="12:13" x14ac:dyDescent="0.25">
      <c r="L575205" s="472"/>
      <c r="M575205" s="472"/>
    </row>
    <row r="575277" spans="12:13" x14ac:dyDescent="0.25">
      <c r="L575277" s="472"/>
      <c r="M575277" s="472"/>
    </row>
    <row r="575278" spans="12:13" x14ac:dyDescent="0.25">
      <c r="L575278" s="472"/>
      <c r="M575278" s="472"/>
    </row>
    <row r="575279" spans="12:13" x14ac:dyDescent="0.25">
      <c r="L575279" s="472"/>
      <c r="M575279" s="472"/>
    </row>
    <row r="575351" spans="12:13" x14ac:dyDescent="0.25">
      <c r="L575351" s="472"/>
      <c r="M575351" s="472"/>
    </row>
    <row r="575352" spans="12:13" x14ac:dyDescent="0.25">
      <c r="L575352" s="472"/>
      <c r="M575352" s="472"/>
    </row>
    <row r="575353" spans="12:13" x14ac:dyDescent="0.25">
      <c r="L575353" s="472"/>
      <c r="M575353" s="472"/>
    </row>
    <row r="575425" spans="12:13" x14ac:dyDescent="0.25">
      <c r="L575425" s="472"/>
      <c r="M575425" s="472"/>
    </row>
    <row r="575426" spans="12:13" x14ac:dyDescent="0.25">
      <c r="L575426" s="472"/>
      <c r="M575426" s="472"/>
    </row>
    <row r="575427" spans="12:13" x14ac:dyDescent="0.25">
      <c r="L575427" s="472"/>
      <c r="M575427" s="472"/>
    </row>
    <row r="575499" spans="12:13" x14ac:dyDescent="0.25">
      <c r="L575499" s="472"/>
      <c r="M575499" s="472"/>
    </row>
    <row r="575500" spans="12:13" x14ac:dyDescent="0.25">
      <c r="L575500" s="472"/>
      <c r="M575500" s="472"/>
    </row>
    <row r="575501" spans="12:13" x14ac:dyDescent="0.25">
      <c r="L575501" s="472"/>
      <c r="M575501" s="472"/>
    </row>
    <row r="575573" spans="12:13" x14ac:dyDescent="0.25">
      <c r="L575573" s="472"/>
      <c r="M575573" s="472"/>
    </row>
    <row r="575574" spans="12:13" x14ac:dyDescent="0.25">
      <c r="L575574" s="472"/>
      <c r="M575574" s="472"/>
    </row>
    <row r="575575" spans="12:13" x14ac:dyDescent="0.25">
      <c r="L575575" s="472"/>
      <c r="M575575" s="472"/>
    </row>
    <row r="575647" spans="12:13" x14ac:dyDescent="0.25">
      <c r="L575647" s="472"/>
      <c r="M575647" s="472"/>
    </row>
    <row r="575648" spans="12:13" x14ac:dyDescent="0.25">
      <c r="L575648" s="472"/>
      <c r="M575648" s="472"/>
    </row>
    <row r="575649" spans="12:13" x14ac:dyDescent="0.25">
      <c r="L575649" s="472"/>
      <c r="M575649" s="472"/>
    </row>
    <row r="575721" spans="12:13" x14ac:dyDescent="0.25">
      <c r="L575721" s="472"/>
      <c r="M575721" s="472"/>
    </row>
    <row r="575722" spans="12:13" x14ac:dyDescent="0.25">
      <c r="L575722" s="472"/>
      <c r="M575722" s="472"/>
    </row>
    <row r="575723" spans="12:13" x14ac:dyDescent="0.25">
      <c r="L575723" s="472"/>
      <c r="M575723" s="472"/>
    </row>
    <row r="575795" spans="12:13" x14ac:dyDescent="0.25">
      <c r="L575795" s="472"/>
      <c r="M575795" s="472"/>
    </row>
    <row r="575796" spans="12:13" x14ac:dyDescent="0.25">
      <c r="L575796" s="472"/>
      <c r="M575796" s="472"/>
    </row>
    <row r="575797" spans="12:13" x14ac:dyDescent="0.25">
      <c r="L575797" s="472"/>
      <c r="M575797" s="472"/>
    </row>
    <row r="575869" spans="12:13" x14ac:dyDescent="0.25">
      <c r="L575869" s="472"/>
      <c r="M575869" s="472"/>
    </row>
    <row r="575870" spans="12:13" x14ac:dyDescent="0.25">
      <c r="L575870" s="472"/>
      <c r="M575870" s="472"/>
    </row>
    <row r="575871" spans="12:13" x14ac:dyDescent="0.25">
      <c r="L575871" s="472"/>
      <c r="M575871" s="472"/>
    </row>
    <row r="575943" spans="12:13" x14ac:dyDescent="0.25">
      <c r="L575943" s="472"/>
      <c r="M575943" s="472"/>
    </row>
    <row r="575944" spans="12:13" x14ac:dyDescent="0.25">
      <c r="L575944" s="472"/>
      <c r="M575944" s="472"/>
    </row>
    <row r="575945" spans="12:13" x14ac:dyDescent="0.25">
      <c r="L575945" s="472"/>
      <c r="M575945" s="472"/>
    </row>
    <row r="576017" spans="12:13" x14ac:dyDescent="0.25">
      <c r="L576017" s="472"/>
      <c r="M576017" s="472"/>
    </row>
    <row r="576018" spans="12:13" x14ac:dyDescent="0.25">
      <c r="L576018" s="472"/>
      <c r="M576018" s="472"/>
    </row>
    <row r="576019" spans="12:13" x14ac:dyDescent="0.25">
      <c r="L576019" s="472"/>
      <c r="M576019" s="472"/>
    </row>
    <row r="576091" spans="12:13" x14ac:dyDescent="0.25">
      <c r="L576091" s="472"/>
      <c r="M576091" s="472"/>
    </row>
    <row r="576092" spans="12:13" x14ac:dyDescent="0.25">
      <c r="L576092" s="472"/>
      <c r="M576092" s="472"/>
    </row>
    <row r="576093" spans="12:13" x14ac:dyDescent="0.25">
      <c r="L576093" s="472"/>
      <c r="M576093" s="472"/>
    </row>
    <row r="576165" spans="12:13" x14ac:dyDescent="0.25">
      <c r="L576165" s="472"/>
      <c r="M576165" s="472"/>
    </row>
    <row r="576166" spans="12:13" x14ac:dyDescent="0.25">
      <c r="L576166" s="472"/>
      <c r="M576166" s="472"/>
    </row>
    <row r="576167" spans="12:13" x14ac:dyDescent="0.25">
      <c r="L576167" s="472"/>
      <c r="M576167" s="472"/>
    </row>
    <row r="576239" spans="12:13" x14ac:dyDescent="0.25">
      <c r="L576239" s="472"/>
      <c r="M576239" s="472"/>
    </row>
    <row r="576240" spans="12:13" x14ac:dyDescent="0.25">
      <c r="L576240" s="472"/>
      <c r="M576240" s="472"/>
    </row>
    <row r="576241" spans="12:13" x14ac:dyDescent="0.25">
      <c r="L576241" s="472"/>
      <c r="M576241" s="472"/>
    </row>
    <row r="576313" spans="12:13" x14ac:dyDescent="0.25">
      <c r="L576313" s="472"/>
      <c r="M576313" s="472"/>
    </row>
    <row r="576314" spans="12:13" x14ac:dyDescent="0.25">
      <c r="L576314" s="472"/>
      <c r="M576314" s="472"/>
    </row>
    <row r="576315" spans="12:13" x14ac:dyDescent="0.25">
      <c r="L576315" s="472"/>
      <c r="M576315" s="472"/>
    </row>
    <row r="576387" spans="12:13" x14ac:dyDescent="0.25">
      <c r="L576387" s="472"/>
      <c r="M576387" s="472"/>
    </row>
    <row r="576388" spans="12:13" x14ac:dyDescent="0.25">
      <c r="L576388" s="472"/>
      <c r="M576388" s="472"/>
    </row>
    <row r="576389" spans="12:13" x14ac:dyDescent="0.25">
      <c r="L576389" s="472"/>
      <c r="M576389" s="472"/>
    </row>
    <row r="576461" spans="12:13" x14ac:dyDescent="0.25">
      <c r="L576461" s="472"/>
      <c r="M576461" s="472"/>
    </row>
    <row r="576462" spans="12:13" x14ac:dyDescent="0.25">
      <c r="L576462" s="472"/>
      <c r="M576462" s="472"/>
    </row>
    <row r="576463" spans="12:13" x14ac:dyDescent="0.25">
      <c r="L576463" s="472"/>
      <c r="M576463" s="472"/>
    </row>
    <row r="576535" spans="12:13" x14ac:dyDescent="0.25">
      <c r="L576535" s="472"/>
      <c r="M576535" s="472"/>
    </row>
    <row r="576536" spans="12:13" x14ac:dyDescent="0.25">
      <c r="L576536" s="472"/>
      <c r="M576536" s="472"/>
    </row>
    <row r="576537" spans="12:13" x14ac:dyDescent="0.25">
      <c r="L576537" s="472"/>
      <c r="M576537" s="472"/>
    </row>
    <row r="576609" spans="12:13" x14ac:dyDescent="0.25">
      <c r="L576609" s="472"/>
      <c r="M576609" s="472"/>
    </row>
    <row r="576610" spans="12:13" x14ac:dyDescent="0.25">
      <c r="L576610" s="472"/>
      <c r="M576610" s="472"/>
    </row>
    <row r="576611" spans="12:13" x14ac:dyDescent="0.25">
      <c r="L576611" s="472"/>
      <c r="M576611" s="472"/>
    </row>
    <row r="576683" spans="12:13" x14ac:dyDescent="0.25">
      <c r="L576683" s="472"/>
      <c r="M576683" s="472"/>
    </row>
    <row r="576684" spans="12:13" x14ac:dyDescent="0.25">
      <c r="L576684" s="472"/>
      <c r="M576684" s="472"/>
    </row>
    <row r="576685" spans="12:13" x14ac:dyDescent="0.25">
      <c r="L576685" s="472"/>
      <c r="M576685" s="472"/>
    </row>
    <row r="576757" spans="12:13" x14ac:dyDescent="0.25">
      <c r="L576757" s="472"/>
      <c r="M576757" s="472"/>
    </row>
    <row r="576758" spans="12:13" x14ac:dyDescent="0.25">
      <c r="L576758" s="472"/>
      <c r="M576758" s="472"/>
    </row>
    <row r="576759" spans="12:13" x14ac:dyDescent="0.25">
      <c r="L576759" s="472"/>
      <c r="M576759" s="472"/>
    </row>
    <row r="576831" spans="12:13" x14ac:dyDescent="0.25">
      <c r="L576831" s="472"/>
      <c r="M576831" s="472"/>
    </row>
    <row r="576832" spans="12:13" x14ac:dyDescent="0.25">
      <c r="L576832" s="472"/>
      <c r="M576832" s="472"/>
    </row>
    <row r="576833" spans="12:13" x14ac:dyDescent="0.25">
      <c r="L576833" s="472"/>
      <c r="M576833" s="472"/>
    </row>
    <row r="576905" spans="12:13" x14ac:dyDescent="0.25">
      <c r="L576905" s="472"/>
      <c r="M576905" s="472"/>
    </row>
    <row r="576906" spans="12:13" x14ac:dyDescent="0.25">
      <c r="L576906" s="472"/>
      <c r="M576906" s="472"/>
    </row>
    <row r="576907" spans="12:13" x14ac:dyDescent="0.25">
      <c r="L576907" s="472"/>
      <c r="M576907" s="472"/>
    </row>
    <row r="576979" spans="12:13" x14ac:dyDescent="0.25">
      <c r="L576979" s="472"/>
      <c r="M576979" s="472"/>
    </row>
    <row r="576980" spans="12:13" x14ac:dyDescent="0.25">
      <c r="L576980" s="472"/>
      <c r="M576980" s="472"/>
    </row>
    <row r="576981" spans="12:13" x14ac:dyDescent="0.25">
      <c r="L576981" s="472"/>
      <c r="M576981" s="472"/>
    </row>
    <row r="577053" spans="12:13" x14ac:dyDescent="0.25">
      <c r="L577053" s="472"/>
      <c r="M577053" s="472"/>
    </row>
    <row r="577054" spans="12:13" x14ac:dyDescent="0.25">
      <c r="L577054" s="472"/>
      <c r="M577054" s="472"/>
    </row>
    <row r="577055" spans="12:13" x14ac:dyDescent="0.25">
      <c r="L577055" s="472"/>
      <c r="M577055" s="472"/>
    </row>
    <row r="577127" spans="12:13" x14ac:dyDescent="0.25">
      <c r="L577127" s="472"/>
      <c r="M577127" s="472"/>
    </row>
    <row r="577128" spans="12:13" x14ac:dyDescent="0.25">
      <c r="L577128" s="472"/>
      <c r="M577128" s="472"/>
    </row>
    <row r="577129" spans="12:13" x14ac:dyDescent="0.25">
      <c r="L577129" s="472"/>
      <c r="M577129" s="472"/>
    </row>
    <row r="577201" spans="12:13" x14ac:dyDescent="0.25">
      <c r="L577201" s="472"/>
      <c r="M577201" s="472"/>
    </row>
    <row r="577202" spans="12:13" x14ac:dyDescent="0.25">
      <c r="L577202" s="472"/>
      <c r="M577202" s="472"/>
    </row>
    <row r="577203" spans="12:13" x14ac:dyDescent="0.25">
      <c r="L577203" s="472"/>
      <c r="M577203" s="472"/>
    </row>
    <row r="577275" spans="12:13" x14ac:dyDescent="0.25">
      <c r="L577275" s="472"/>
      <c r="M577275" s="472"/>
    </row>
    <row r="577276" spans="12:13" x14ac:dyDescent="0.25">
      <c r="L577276" s="472"/>
      <c r="M577276" s="472"/>
    </row>
    <row r="577277" spans="12:13" x14ac:dyDescent="0.25">
      <c r="L577277" s="472"/>
      <c r="M577277" s="472"/>
    </row>
    <row r="577349" spans="12:13" x14ac:dyDescent="0.25">
      <c r="L577349" s="472"/>
      <c r="M577349" s="472"/>
    </row>
    <row r="577350" spans="12:13" x14ac:dyDescent="0.25">
      <c r="L577350" s="472"/>
      <c r="M577350" s="472"/>
    </row>
    <row r="577351" spans="12:13" x14ac:dyDescent="0.25">
      <c r="L577351" s="472"/>
      <c r="M577351" s="472"/>
    </row>
    <row r="577423" spans="12:13" x14ac:dyDescent="0.25">
      <c r="L577423" s="472"/>
      <c r="M577423" s="472"/>
    </row>
    <row r="577424" spans="12:13" x14ac:dyDescent="0.25">
      <c r="L577424" s="472"/>
      <c r="M577424" s="472"/>
    </row>
    <row r="577425" spans="12:13" x14ac:dyDescent="0.25">
      <c r="L577425" s="472"/>
      <c r="M577425" s="472"/>
    </row>
    <row r="577497" spans="12:13" x14ac:dyDescent="0.25">
      <c r="L577497" s="472"/>
      <c r="M577497" s="472"/>
    </row>
    <row r="577498" spans="12:13" x14ac:dyDescent="0.25">
      <c r="L577498" s="472"/>
      <c r="M577498" s="472"/>
    </row>
    <row r="577499" spans="12:13" x14ac:dyDescent="0.25">
      <c r="L577499" s="472"/>
      <c r="M577499" s="472"/>
    </row>
    <row r="577571" spans="12:13" x14ac:dyDescent="0.25">
      <c r="L577571" s="472"/>
      <c r="M577571" s="472"/>
    </row>
    <row r="577572" spans="12:13" x14ac:dyDescent="0.25">
      <c r="L577572" s="472"/>
      <c r="M577572" s="472"/>
    </row>
    <row r="577573" spans="12:13" x14ac:dyDescent="0.25">
      <c r="L577573" s="472"/>
      <c r="M577573" s="472"/>
    </row>
    <row r="577645" spans="12:13" x14ac:dyDescent="0.25">
      <c r="L577645" s="472"/>
      <c r="M577645" s="472"/>
    </row>
    <row r="577646" spans="12:13" x14ac:dyDescent="0.25">
      <c r="L577646" s="472"/>
      <c r="M577646" s="472"/>
    </row>
    <row r="577647" spans="12:13" x14ac:dyDescent="0.25">
      <c r="L577647" s="472"/>
      <c r="M577647" s="472"/>
    </row>
    <row r="577719" spans="12:13" x14ac:dyDescent="0.25">
      <c r="L577719" s="472"/>
      <c r="M577719" s="472"/>
    </row>
    <row r="577720" spans="12:13" x14ac:dyDescent="0.25">
      <c r="L577720" s="472"/>
      <c r="M577720" s="472"/>
    </row>
    <row r="577721" spans="12:13" x14ac:dyDescent="0.25">
      <c r="L577721" s="472"/>
      <c r="M577721" s="472"/>
    </row>
    <row r="577793" spans="12:13" x14ac:dyDescent="0.25">
      <c r="L577793" s="472"/>
      <c r="M577793" s="472"/>
    </row>
    <row r="577794" spans="12:13" x14ac:dyDescent="0.25">
      <c r="L577794" s="472"/>
      <c r="M577794" s="472"/>
    </row>
    <row r="577795" spans="12:13" x14ac:dyDescent="0.25">
      <c r="L577795" s="472"/>
      <c r="M577795" s="472"/>
    </row>
    <row r="577867" spans="12:13" x14ac:dyDescent="0.25">
      <c r="L577867" s="472"/>
      <c r="M577867" s="472"/>
    </row>
    <row r="577868" spans="12:13" x14ac:dyDescent="0.25">
      <c r="L577868" s="472"/>
      <c r="M577868" s="472"/>
    </row>
    <row r="577869" spans="12:13" x14ac:dyDescent="0.25">
      <c r="L577869" s="472"/>
      <c r="M577869" s="472"/>
    </row>
    <row r="577941" spans="12:13" x14ac:dyDescent="0.25">
      <c r="L577941" s="472"/>
      <c r="M577941" s="472"/>
    </row>
    <row r="577942" spans="12:13" x14ac:dyDescent="0.25">
      <c r="L577942" s="472"/>
      <c r="M577942" s="472"/>
    </row>
    <row r="577943" spans="12:13" x14ac:dyDescent="0.25">
      <c r="L577943" s="472"/>
      <c r="M577943" s="472"/>
    </row>
    <row r="578015" spans="12:13" x14ac:dyDescent="0.25">
      <c r="L578015" s="472"/>
      <c r="M578015" s="472"/>
    </row>
    <row r="578016" spans="12:13" x14ac:dyDescent="0.25">
      <c r="L578016" s="472"/>
      <c r="M578016" s="472"/>
    </row>
    <row r="578017" spans="12:13" x14ac:dyDescent="0.25">
      <c r="L578017" s="472"/>
      <c r="M578017" s="472"/>
    </row>
    <row r="578089" spans="12:13" x14ac:dyDescent="0.25">
      <c r="L578089" s="472"/>
      <c r="M578089" s="472"/>
    </row>
    <row r="578090" spans="12:13" x14ac:dyDescent="0.25">
      <c r="L578090" s="472"/>
      <c r="M578090" s="472"/>
    </row>
    <row r="578091" spans="12:13" x14ac:dyDescent="0.25">
      <c r="L578091" s="472"/>
      <c r="M578091" s="472"/>
    </row>
    <row r="578163" spans="12:13" x14ac:dyDescent="0.25">
      <c r="L578163" s="472"/>
      <c r="M578163" s="472"/>
    </row>
    <row r="578164" spans="12:13" x14ac:dyDescent="0.25">
      <c r="L578164" s="472"/>
      <c r="M578164" s="472"/>
    </row>
    <row r="578165" spans="12:13" x14ac:dyDescent="0.25">
      <c r="L578165" s="472"/>
      <c r="M578165" s="472"/>
    </row>
    <row r="578237" spans="12:13" x14ac:dyDescent="0.25">
      <c r="L578237" s="472"/>
      <c r="M578237" s="472"/>
    </row>
    <row r="578238" spans="12:13" x14ac:dyDescent="0.25">
      <c r="L578238" s="472"/>
      <c r="M578238" s="472"/>
    </row>
    <row r="578239" spans="12:13" x14ac:dyDescent="0.25">
      <c r="L578239" s="472"/>
      <c r="M578239" s="472"/>
    </row>
    <row r="578311" spans="12:13" x14ac:dyDescent="0.25">
      <c r="L578311" s="472"/>
      <c r="M578311" s="472"/>
    </row>
    <row r="578312" spans="12:13" x14ac:dyDescent="0.25">
      <c r="L578312" s="472"/>
      <c r="M578312" s="472"/>
    </row>
    <row r="578313" spans="12:13" x14ac:dyDescent="0.25">
      <c r="L578313" s="472"/>
      <c r="M578313" s="472"/>
    </row>
    <row r="578385" spans="12:13" x14ac:dyDescent="0.25">
      <c r="L578385" s="472"/>
      <c r="M578385" s="472"/>
    </row>
    <row r="578386" spans="12:13" x14ac:dyDescent="0.25">
      <c r="L578386" s="472"/>
      <c r="M578386" s="472"/>
    </row>
    <row r="578387" spans="12:13" x14ac:dyDescent="0.25">
      <c r="L578387" s="472"/>
      <c r="M578387" s="472"/>
    </row>
    <row r="578459" spans="12:13" x14ac:dyDescent="0.25">
      <c r="L578459" s="472"/>
      <c r="M578459" s="472"/>
    </row>
    <row r="578460" spans="12:13" x14ac:dyDescent="0.25">
      <c r="L578460" s="472"/>
      <c r="M578460" s="472"/>
    </row>
    <row r="578461" spans="12:13" x14ac:dyDescent="0.25">
      <c r="L578461" s="472"/>
      <c r="M578461" s="472"/>
    </row>
    <row r="578533" spans="12:13" x14ac:dyDescent="0.25">
      <c r="L578533" s="472"/>
      <c r="M578533" s="472"/>
    </row>
    <row r="578534" spans="12:13" x14ac:dyDescent="0.25">
      <c r="L578534" s="472"/>
      <c r="M578534" s="472"/>
    </row>
    <row r="578535" spans="12:13" x14ac:dyDescent="0.25">
      <c r="L578535" s="472"/>
      <c r="M578535" s="472"/>
    </row>
    <row r="578607" spans="12:13" x14ac:dyDescent="0.25">
      <c r="L578607" s="472"/>
      <c r="M578607" s="472"/>
    </row>
    <row r="578608" spans="12:13" x14ac:dyDescent="0.25">
      <c r="L578608" s="472"/>
      <c r="M578608" s="472"/>
    </row>
    <row r="578609" spans="12:13" x14ac:dyDescent="0.25">
      <c r="L578609" s="472"/>
      <c r="M578609" s="472"/>
    </row>
    <row r="578681" spans="12:13" x14ac:dyDescent="0.25">
      <c r="L578681" s="472"/>
      <c r="M578681" s="472"/>
    </row>
    <row r="578682" spans="12:13" x14ac:dyDescent="0.25">
      <c r="L578682" s="472"/>
      <c r="M578682" s="472"/>
    </row>
    <row r="578683" spans="12:13" x14ac:dyDescent="0.25">
      <c r="L578683" s="472"/>
      <c r="M578683" s="472"/>
    </row>
    <row r="578755" spans="12:13" x14ac:dyDescent="0.25">
      <c r="L578755" s="472"/>
      <c r="M578755" s="472"/>
    </row>
    <row r="578756" spans="12:13" x14ac:dyDescent="0.25">
      <c r="L578756" s="472"/>
      <c r="M578756" s="472"/>
    </row>
    <row r="578757" spans="12:13" x14ac:dyDescent="0.25">
      <c r="L578757" s="472"/>
      <c r="M578757" s="472"/>
    </row>
    <row r="578829" spans="12:13" x14ac:dyDescent="0.25">
      <c r="L578829" s="472"/>
      <c r="M578829" s="472"/>
    </row>
    <row r="578830" spans="12:13" x14ac:dyDescent="0.25">
      <c r="L578830" s="472"/>
      <c r="M578830" s="472"/>
    </row>
    <row r="578831" spans="12:13" x14ac:dyDescent="0.25">
      <c r="L578831" s="472"/>
      <c r="M578831" s="472"/>
    </row>
    <row r="578903" spans="12:13" x14ac:dyDescent="0.25">
      <c r="L578903" s="472"/>
      <c r="M578903" s="472"/>
    </row>
    <row r="578904" spans="12:13" x14ac:dyDescent="0.25">
      <c r="L578904" s="472"/>
      <c r="M578904" s="472"/>
    </row>
    <row r="578905" spans="12:13" x14ac:dyDescent="0.25">
      <c r="L578905" s="472"/>
      <c r="M578905" s="472"/>
    </row>
    <row r="578977" spans="12:13" x14ac:dyDescent="0.25">
      <c r="L578977" s="472"/>
      <c r="M578977" s="472"/>
    </row>
    <row r="578978" spans="12:13" x14ac:dyDescent="0.25">
      <c r="L578978" s="472"/>
      <c r="M578978" s="472"/>
    </row>
    <row r="578979" spans="12:13" x14ac:dyDescent="0.25">
      <c r="L578979" s="472"/>
      <c r="M578979" s="472"/>
    </row>
    <row r="579051" spans="12:13" x14ac:dyDescent="0.25">
      <c r="L579051" s="472"/>
      <c r="M579051" s="472"/>
    </row>
    <row r="579052" spans="12:13" x14ac:dyDescent="0.25">
      <c r="L579052" s="472"/>
      <c r="M579052" s="472"/>
    </row>
    <row r="579053" spans="12:13" x14ac:dyDescent="0.25">
      <c r="L579053" s="472"/>
      <c r="M579053" s="472"/>
    </row>
    <row r="579125" spans="12:13" x14ac:dyDescent="0.25">
      <c r="L579125" s="472"/>
      <c r="M579125" s="472"/>
    </row>
    <row r="579126" spans="12:13" x14ac:dyDescent="0.25">
      <c r="L579126" s="472"/>
      <c r="M579126" s="472"/>
    </row>
    <row r="579127" spans="12:13" x14ac:dyDescent="0.25">
      <c r="L579127" s="472"/>
      <c r="M579127" s="472"/>
    </row>
    <row r="579199" spans="12:13" x14ac:dyDescent="0.25">
      <c r="L579199" s="472"/>
      <c r="M579199" s="472"/>
    </row>
    <row r="579200" spans="12:13" x14ac:dyDescent="0.25">
      <c r="L579200" s="472"/>
      <c r="M579200" s="472"/>
    </row>
    <row r="579201" spans="12:13" x14ac:dyDescent="0.25">
      <c r="L579201" s="472"/>
      <c r="M579201" s="472"/>
    </row>
    <row r="579273" spans="12:13" x14ac:dyDescent="0.25">
      <c r="L579273" s="472"/>
      <c r="M579273" s="472"/>
    </row>
    <row r="579274" spans="12:13" x14ac:dyDescent="0.25">
      <c r="L579274" s="472"/>
      <c r="M579274" s="472"/>
    </row>
    <row r="579275" spans="12:13" x14ac:dyDescent="0.25">
      <c r="L579275" s="472"/>
      <c r="M579275" s="472"/>
    </row>
    <row r="579347" spans="12:13" x14ac:dyDescent="0.25">
      <c r="L579347" s="472"/>
      <c r="M579347" s="472"/>
    </row>
    <row r="579348" spans="12:13" x14ac:dyDescent="0.25">
      <c r="L579348" s="472"/>
      <c r="M579348" s="472"/>
    </row>
    <row r="579349" spans="12:13" x14ac:dyDescent="0.25">
      <c r="L579349" s="472"/>
      <c r="M579349" s="472"/>
    </row>
    <row r="579421" spans="12:13" x14ac:dyDescent="0.25">
      <c r="L579421" s="472"/>
      <c r="M579421" s="472"/>
    </row>
    <row r="579422" spans="12:13" x14ac:dyDescent="0.25">
      <c r="L579422" s="472"/>
      <c r="M579422" s="472"/>
    </row>
    <row r="579423" spans="12:13" x14ac:dyDescent="0.25">
      <c r="L579423" s="472"/>
      <c r="M579423" s="472"/>
    </row>
    <row r="579495" spans="12:13" x14ac:dyDescent="0.25">
      <c r="L579495" s="472"/>
      <c r="M579495" s="472"/>
    </row>
    <row r="579496" spans="12:13" x14ac:dyDescent="0.25">
      <c r="L579496" s="472"/>
      <c r="M579496" s="472"/>
    </row>
    <row r="579497" spans="12:13" x14ac:dyDescent="0.25">
      <c r="L579497" s="472"/>
      <c r="M579497" s="472"/>
    </row>
    <row r="579569" spans="12:13" x14ac:dyDescent="0.25">
      <c r="L579569" s="472"/>
      <c r="M579569" s="472"/>
    </row>
    <row r="579570" spans="12:13" x14ac:dyDescent="0.25">
      <c r="L579570" s="472"/>
      <c r="M579570" s="472"/>
    </row>
    <row r="579571" spans="12:13" x14ac:dyDescent="0.25">
      <c r="L579571" s="472"/>
      <c r="M579571" s="472"/>
    </row>
    <row r="579643" spans="12:13" x14ac:dyDescent="0.25">
      <c r="L579643" s="472"/>
      <c r="M579643" s="472"/>
    </row>
    <row r="579644" spans="12:13" x14ac:dyDescent="0.25">
      <c r="L579644" s="472"/>
      <c r="M579644" s="472"/>
    </row>
    <row r="579645" spans="12:13" x14ac:dyDescent="0.25">
      <c r="L579645" s="472"/>
      <c r="M579645" s="472"/>
    </row>
    <row r="579717" spans="12:13" x14ac:dyDescent="0.25">
      <c r="L579717" s="472"/>
      <c r="M579717" s="472"/>
    </row>
    <row r="579718" spans="12:13" x14ac:dyDescent="0.25">
      <c r="L579718" s="472"/>
      <c r="M579718" s="472"/>
    </row>
    <row r="579719" spans="12:13" x14ac:dyDescent="0.25">
      <c r="L579719" s="472"/>
      <c r="M579719" s="472"/>
    </row>
    <row r="579791" spans="12:13" x14ac:dyDescent="0.25">
      <c r="L579791" s="472"/>
      <c r="M579791" s="472"/>
    </row>
    <row r="579792" spans="12:13" x14ac:dyDescent="0.25">
      <c r="L579792" s="472"/>
      <c r="M579792" s="472"/>
    </row>
    <row r="579793" spans="12:13" x14ac:dyDescent="0.25">
      <c r="L579793" s="472"/>
      <c r="M579793" s="472"/>
    </row>
    <row r="579865" spans="12:13" x14ac:dyDescent="0.25">
      <c r="L579865" s="472"/>
      <c r="M579865" s="472"/>
    </row>
    <row r="579866" spans="12:13" x14ac:dyDescent="0.25">
      <c r="L579866" s="472"/>
      <c r="M579866" s="472"/>
    </row>
    <row r="579867" spans="12:13" x14ac:dyDescent="0.25">
      <c r="L579867" s="472"/>
      <c r="M579867" s="472"/>
    </row>
    <row r="579939" spans="12:13" x14ac:dyDescent="0.25">
      <c r="L579939" s="472"/>
      <c r="M579939" s="472"/>
    </row>
    <row r="579940" spans="12:13" x14ac:dyDescent="0.25">
      <c r="L579940" s="472"/>
      <c r="M579940" s="472"/>
    </row>
    <row r="579941" spans="12:13" x14ac:dyDescent="0.25">
      <c r="L579941" s="472"/>
      <c r="M579941" s="472"/>
    </row>
    <row r="580013" spans="12:13" x14ac:dyDescent="0.25">
      <c r="L580013" s="472"/>
      <c r="M580013" s="472"/>
    </row>
    <row r="580014" spans="12:13" x14ac:dyDescent="0.25">
      <c r="L580014" s="472"/>
      <c r="M580014" s="472"/>
    </row>
    <row r="580015" spans="12:13" x14ac:dyDescent="0.25">
      <c r="L580015" s="472"/>
      <c r="M580015" s="472"/>
    </row>
    <row r="580087" spans="12:13" x14ac:dyDescent="0.25">
      <c r="L580087" s="472"/>
      <c r="M580087" s="472"/>
    </row>
    <row r="580088" spans="12:13" x14ac:dyDescent="0.25">
      <c r="L580088" s="472"/>
      <c r="M580088" s="472"/>
    </row>
    <row r="580089" spans="12:13" x14ac:dyDescent="0.25">
      <c r="L580089" s="472"/>
      <c r="M580089" s="472"/>
    </row>
    <row r="580161" spans="12:13" x14ac:dyDescent="0.25">
      <c r="L580161" s="472"/>
      <c r="M580161" s="472"/>
    </row>
    <row r="580162" spans="12:13" x14ac:dyDescent="0.25">
      <c r="L580162" s="472"/>
      <c r="M580162" s="472"/>
    </row>
    <row r="580163" spans="12:13" x14ac:dyDescent="0.25">
      <c r="L580163" s="472"/>
      <c r="M580163" s="472"/>
    </row>
    <row r="580235" spans="12:13" x14ac:dyDescent="0.25">
      <c r="L580235" s="472"/>
      <c r="M580235" s="472"/>
    </row>
    <row r="580236" spans="12:13" x14ac:dyDescent="0.25">
      <c r="L580236" s="472"/>
      <c r="M580236" s="472"/>
    </row>
    <row r="580237" spans="12:13" x14ac:dyDescent="0.25">
      <c r="L580237" s="472"/>
      <c r="M580237" s="472"/>
    </row>
    <row r="580309" spans="12:13" x14ac:dyDescent="0.25">
      <c r="L580309" s="472"/>
      <c r="M580309" s="472"/>
    </row>
    <row r="580310" spans="12:13" x14ac:dyDescent="0.25">
      <c r="L580310" s="472"/>
      <c r="M580310" s="472"/>
    </row>
    <row r="580311" spans="12:13" x14ac:dyDescent="0.25">
      <c r="L580311" s="472"/>
      <c r="M580311" s="472"/>
    </row>
    <row r="580383" spans="12:13" x14ac:dyDescent="0.25">
      <c r="L580383" s="472"/>
      <c r="M580383" s="472"/>
    </row>
    <row r="580384" spans="12:13" x14ac:dyDescent="0.25">
      <c r="L580384" s="472"/>
      <c r="M580384" s="472"/>
    </row>
    <row r="580385" spans="12:13" x14ac:dyDescent="0.25">
      <c r="L580385" s="472"/>
      <c r="M580385" s="472"/>
    </row>
    <row r="580457" spans="12:13" x14ac:dyDescent="0.25">
      <c r="L580457" s="472"/>
      <c r="M580457" s="472"/>
    </row>
    <row r="580458" spans="12:13" x14ac:dyDescent="0.25">
      <c r="L580458" s="472"/>
      <c r="M580458" s="472"/>
    </row>
    <row r="580459" spans="12:13" x14ac:dyDescent="0.25">
      <c r="L580459" s="472"/>
      <c r="M580459" s="472"/>
    </row>
    <row r="580531" spans="12:13" x14ac:dyDescent="0.25">
      <c r="L580531" s="472"/>
      <c r="M580531" s="472"/>
    </row>
    <row r="580532" spans="12:13" x14ac:dyDescent="0.25">
      <c r="L580532" s="472"/>
      <c r="M580532" s="472"/>
    </row>
    <row r="580533" spans="12:13" x14ac:dyDescent="0.25">
      <c r="L580533" s="472"/>
      <c r="M580533" s="472"/>
    </row>
    <row r="580605" spans="12:13" x14ac:dyDescent="0.25">
      <c r="L580605" s="472"/>
      <c r="M580605" s="472"/>
    </row>
    <row r="580606" spans="12:13" x14ac:dyDescent="0.25">
      <c r="L580606" s="472"/>
      <c r="M580606" s="472"/>
    </row>
    <row r="580607" spans="12:13" x14ac:dyDescent="0.25">
      <c r="L580607" s="472"/>
      <c r="M580607" s="472"/>
    </row>
    <row r="580679" spans="12:13" x14ac:dyDescent="0.25">
      <c r="L580679" s="472"/>
      <c r="M580679" s="472"/>
    </row>
    <row r="580680" spans="12:13" x14ac:dyDescent="0.25">
      <c r="L580680" s="472"/>
      <c r="M580680" s="472"/>
    </row>
    <row r="580681" spans="12:13" x14ac:dyDescent="0.25">
      <c r="L580681" s="472"/>
      <c r="M580681" s="472"/>
    </row>
    <row r="580753" spans="12:13" x14ac:dyDescent="0.25">
      <c r="L580753" s="472"/>
      <c r="M580753" s="472"/>
    </row>
    <row r="580754" spans="12:13" x14ac:dyDescent="0.25">
      <c r="L580754" s="472"/>
      <c r="M580754" s="472"/>
    </row>
    <row r="580755" spans="12:13" x14ac:dyDescent="0.25">
      <c r="L580755" s="472"/>
      <c r="M580755" s="472"/>
    </row>
    <row r="580827" spans="12:13" x14ac:dyDescent="0.25">
      <c r="L580827" s="472"/>
      <c r="M580827" s="472"/>
    </row>
    <row r="580828" spans="12:13" x14ac:dyDescent="0.25">
      <c r="L580828" s="472"/>
      <c r="M580828" s="472"/>
    </row>
    <row r="580829" spans="12:13" x14ac:dyDescent="0.25">
      <c r="L580829" s="472"/>
      <c r="M580829" s="472"/>
    </row>
    <row r="580901" spans="12:13" x14ac:dyDescent="0.25">
      <c r="L580901" s="472"/>
      <c r="M580901" s="472"/>
    </row>
    <row r="580902" spans="12:13" x14ac:dyDescent="0.25">
      <c r="L580902" s="472"/>
      <c r="M580902" s="472"/>
    </row>
    <row r="580903" spans="12:13" x14ac:dyDescent="0.25">
      <c r="L580903" s="472"/>
      <c r="M580903" s="472"/>
    </row>
    <row r="580975" spans="12:13" x14ac:dyDescent="0.25">
      <c r="L580975" s="472"/>
      <c r="M580975" s="472"/>
    </row>
    <row r="580976" spans="12:13" x14ac:dyDescent="0.25">
      <c r="L580976" s="472"/>
      <c r="M580976" s="472"/>
    </row>
    <row r="580977" spans="12:13" x14ac:dyDescent="0.25">
      <c r="L580977" s="472"/>
      <c r="M580977" s="472"/>
    </row>
    <row r="581049" spans="12:13" x14ac:dyDescent="0.25">
      <c r="L581049" s="472"/>
      <c r="M581049" s="472"/>
    </row>
    <row r="581050" spans="12:13" x14ac:dyDescent="0.25">
      <c r="L581050" s="472"/>
      <c r="M581050" s="472"/>
    </row>
    <row r="581051" spans="12:13" x14ac:dyDescent="0.25">
      <c r="L581051" s="472"/>
      <c r="M581051" s="472"/>
    </row>
    <row r="581123" spans="12:13" x14ac:dyDescent="0.25">
      <c r="L581123" s="472"/>
      <c r="M581123" s="472"/>
    </row>
    <row r="581124" spans="12:13" x14ac:dyDescent="0.25">
      <c r="L581124" s="472"/>
      <c r="M581124" s="472"/>
    </row>
    <row r="581125" spans="12:13" x14ac:dyDescent="0.25">
      <c r="L581125" s="472"/>
      <c r="M581125" s="472"/>
    </row>
    <row r="581197" spans="12:13" x14ac:dyDescent="0.25">
      <c r="L581197" s="472"/>
      <c r="M581197" s="472"/>
    </row>
    <row r="581198" spans="12:13" x14ac:dyDescent="0.25">
      <c r="L581198" s="472"/>
      <c r="M581198" s="472"/>
    </row>
    <row r="581199" spans="12:13" x14ac:dyDescent="0.25">
      <c r="L581199" s="472"/>
      <c r="M581199" s="472"/>
    </row>
    <row r="581271" spans="12:13" x14ac:dyDescent="0.25">
      <c r="L581271" s="472"/>
      <c r="M581271" s="472"/>
    </row>
    <row r="581272" spans="12:13" x14ac:dyDescent="0.25">
      <c r="L581272" s="472"/>
      <c r="M581272" s="472"/>
    </row>
    <row r="581273" spans="12:13" x14ac:dyDescent="0.25">
      <c r="L581273" s="472"/>
      <c r="M581273" s="472"/>
    </row>
    <row r="581345" spans="12:13" x14ac:dyDescent="0.25">
      <c r="L581345" s="472"/>
      <c r="M581345" s="472"/>
    </row>
    <row r="581346" spans="12:13" x14ac:dyDescent="0.25">
      <c r="L581346" s="472"/>
      <c r="M581346" s="472"/>
    </row>
    <row r="581347" spans="12:13" x14ac:dyDescent="0.25">
      <c r="L581347" s="472"/>
      <c r="M581347" s="472"/>
    </row>
    <row r="581419" spans="12:13" x14ac:dyDescent="0.25">
      <c r="L581419" s="472"/>
      <c r="M581419" s="472"/>
    </row>
    <row r="581420" spans="12:13" x14ac:dyDescent="0.25">
      <c r="L581420" s="472"/>
      <c r="M581420" s="472"/>
    </row>
    <row r="581421" spans="12:13" x14ac:dyDescent="0.25">
      <c r="L581421" s="472"/>
      <c r="M581421" s="472"/>
    </row>
    <row r="581493" spans="12:13" x14ac:dyDescent="0.25">
      <c r="L581493" s="472"/>
      <c r="M581493" s="472"/>
    </row>
    <row r="581494" spans="12:13" x14ac:dyDescent="0.25">
      <c r="L581494" s="472"/>
      <c r="M581494" s="472"/>
    </row>
    <row r="581495" spans="12:13" x14ac:dyDescent="0.25">
      <c r="L581495" s="472"/>
      <c r="M581495" s="472"/>
    </row>
    <row r="581567" spans="12:13" x14ac:dyDescent="0.25">
      <c r="L581567" s="472"/>
      <c r="M581567" s="472"/>
    </row>
    <row r="581568" spans="12:13" x14ac:dyDescent="0.25">
      <c r="L581568" s="472"/>
      <c r="M581568" s="472"/>
    </row>
    <row r="581569" spans="12:13" x14ac:dyDescent="0.25">
      <c r="L581569" s="472"/>
      <c r="M581569" s="472"/>
    </row>
    <row r="581641" spans="12:13" x14ac:dyDescent="0.25">
      <c r="L581641" s="472"/>
      <c r="M581641" s="472"/>
    </row>
    <row r="581642" spans="12:13" x14ac:dyDescent="0.25">
      <c r="L581642" s="472"/>
      <c r="M581642" s="472"/>
    </row>
    <row r="581643" spans="12:13" x14ac:dyDescent="0.25">
      <c r="L581643" s="472"/>
      <c r="M581643" s="472"/>
    </row>
    <row r="581715" spans="12:13" x14ac:dyDescent="0.25">
      <c r="L581715" s="472"/>
      <c r="M581715" s="472"/>
    </row>
    <row r="581716" spans="12:13" x14ac:dyDescent="0.25">
      <c r="L581716" s="472"/>
      <c r="M581716" s="472"/>
    </row>
    <row r="581717" spans="12:13" x14ac:dyDescent="0.25">
      <c r="L581717" s="472"/>
      <c r="M581717" s="472"/>
    </row>
    <row r="581789" spans="12:13" x14ac:dyDescent="0.25">
      <c r="L581789" s="472"/>
      <c r="M581789" s="472"/>
    </row>
    <row r="581790" spans="12:13" x14ac:dyDescent="0.25">
      <c r="L581790" s="472"/>
      <c r="M581790" s="472"/>
    </row>
    <row r="581791" spans="12:13" x14ac:dyDescent="0.25">
      <c r="L581791" s="472"/>
      <c r="M581791" s="472"/>
    </row>
    <row r="581863" spans="12:13" x14ac:dyDescent="0.25">
      <c r="L581863" s="472"/>
      <c r="M581863" s="472"/>
    </row>
    <row r="581864" spans="12:13" x14ac:dyDescent="0.25">
      <c r="L581864" s="472"/>
      <c r="M581864" s="472"/>
    </row>
    <row r="581865" spans="12:13" x14ac:dyDescent="0.25">
      <c r="L581865" s="472"/>
      <c r="M581865" s="472"/>
    </row>
    <row r="581937" spans="12:13" x14ac:dyDescent="0.25">
      <c r="L581937" s="472"/>
      <c r="M581937" s="472"/>
    </row>
    <row r="581938" spans="12:13" x14ac:dyDescent="0.25">
      <c r="L581938" s="472"/>
      <c r="M581938" s="472"/>
    </row>
    <row r="581939" spans="12:13" x14ac:dyDescent="0.25">
      <c r="L581939" s="472"/>
      <c r="M581939" s="472"/>
    </row>
    <row r="582011" spans="12:13" x14ac:dyDescent="0.25">
      <c r="L582011" s="472"/>
      <c r="M582011" s="472"/>
    </row>
    <row r="582012" spans="12:13" x14ac:dyDescent="0.25">
      <c r="L582012" s="472"/>
      <c r="M582012" s="472"/>
    </row>
    <row r="582013" spans="12:13" x14ac:dyDescent="0.25">
      <c r="L582013" s="472"/>
      <c r="M582013" s="472"/>
    </row>
    <row r="582085" spans="12:13" x14ac:dyDescent="0.25">
      <c r="L582085" s="472"/>
      <c r="M582085" s="472"/>
    </row>
    <row r="582086" spans="12:13" x14ac:dyDescent="0.25">
      <c r="L582086" s="472"/>
      <c r="M582086" s="472"/>
    </row>
    <row r="582087" spans="12:13" x14ac:dyDescent="0.25">
      <c r="L582087" s="472"/>
      <c r="M582087" s="472"/>
    </row>
    <row r="582159" spans="12:13" x14ac:dyDescent="0.25">
      <c r="L582159" s="472"/>
      <c r="M582159" s="472"/>
    </row>
    <row r="582160" spans="12:13" x14ac:dyDescent="0.25">
      <c r="L582160" s="472"/>
      <c r="M582160" s="472"/>
    </row>
    <row r="582161" spans="12:13" x14ac:dyDescent="0.25">
      <c r="L582161" s="472"/>
      <c r="M582161" s="472"/>
    </row>
    <row r="582233" spans="12:13" x14ac:dyDescent="0.25">
      <c r="L582233" s="472"/>
      <c r="M582233" s="472"/>
    </row>
    <row r="582234" spans="12:13" x14ac:dyDescent="0.25">
      <c r="L582234" s="472"/>
      <c r="M582234" s="472"/>
    </row>
    <row r="582235" spans="12:13" x14ac:dyDescent="0.25">
      <c r="L582235" s="472"/>
      <c r="M582235" s="472"/>
    </row>
    <row r="582307" spans="12:13" x14ac:dyDescent="0.25">
      <c r="L582307" s="472"/>
      <c r="M582307" s="472"/>
    </row>
    <row r="582308" spans="12:13" x14ac:dyDescent="0.25">
      <c r="L582308" s="472"/>
      <c r="M582308" s="472"/>
    </row>
    <row r="582309" spans="12:13" x14ac:dyDescent="0.25">
      <c r="L582309" s="472"/>
      <c r="M582309" s="472"/>
    </row>
    <row r="582381" spans="12:13" x14ac:dyDescent="0.25">
      <c r="L582381" s="472"/>
      <c r="M582381" s="472"/>
    </row>
    <row r="582382" spans="12:13" x14ac:dyDescent="0.25">
      <c r="L582382" s="472"/>
      <c r="M582382" s="472"/>
    </row>
    <row r="582383" spans="12:13" x14ac:dyDescent="0.25">
      <c r="L582383" s="472"/>
      <c r="M582383" s="472"/>
    </row>
    <row r="582455" spans="12:13" x14ac:dyDescent="0.25">
      <c r="L582455" s="472"/>
      <c r="M582455" s="472"/>
    </row>
    <row r="582456" spans="12:13" x14ac:dyDescent="0.25">
      <c r="L582456" s="472"/>
      <c r="M582456" s="472"/>
    </row>
    <row r="582457" spans="12:13" x14ac:dyDescent="0.25">
      <c r="L582457" s="472"/>
      <c r="M582457" s="472"/>
    </row>
    <row r="582529" spans="12:13" x14ac:dyDescent="0.25">
      <c r="L582529" s="472"/>
      <c r="M582529" s="472"/>
    </row>
    <row r="582530" spans="12:13" x14ac:dyDescent="0.25">
      <c r="L582530" s="472"/>
      <c r="M582530" s="472"/>
    </row>
    <row r="582531" spans="12:13" x14ac:dyDescent="0.25">
      <c r="L582531" s="472"/>
      <c r="M582531" s="472"/>
    </row>
    <row r="582603" spans="12:13" x14ac:dyDescent="0.25">
      <c r="L582603" s="472"/>
      <c r="M582603" s="472"/>
    </row>
    <row r="582604" spans="12:13" x14ac:dyDescent="0.25">
      <c r="L582604" s="472"/>
      <c r="M582604" s="472"/>
    </row>
    <row r="582605" spans="12:13" x14ac:dyDescent="0.25">
      <c r="L582605" s="472"/>
      <c r="M582605" s="472"/>
    </row>
    <row r="582677" spans="12:13" x14ac:dyDescent="0.25">
      <c r="L582677" s="472"/>
      <c r="M582677" s="472"/>
    </row>
    <row r="582678" spans="12:13" x14ac:dyDescent="0.25">
      <c r="L582678" s="472"/>
      <c r="M582678" s="472"/>
    </row>
    <row r="582679" spans="12:13" x14ac:dyDescent="0.25">
      <c r="L582679" s="472"/>
      <c r="M582679" s="472"/>
    </row>
    <row r="582751" spans="12:13" x14ac:dyDescent="0.25">
      <c r="L582751" s="472"/>
      <c r="M582751" s="472"/>
    </row>
    <row r="582752" spans="12:13" x14ac:dyDescent="0.25">
      <c r="L582752" s="472"/>
      <c r="M582752" s="472"/>
    </row>
    <row r="582753" spans="12:13" x14ac:dyDescent="0.25">
      <c r="L582753" s="472"/>
      <c r="M582753" s="472"/>
    </row>
    <row r="582825" spans="12:13" x14ac:dyDescent="0.25">
      <c r="L582825" s="472"/>
      <c r="M582825" s="472"/>
    </row>
    <row r="582826" spans="12:13" x14ac:dyDescent="0.25">
      <c r="L582826" s="472"/>
      <c r="M582826" s="472"/>
    </row>
    <row r="582827" spans="12:13" x14ac:dyDescent="0.25">
      <c r="L582827" s="472"/>
      <c r="M582827" s="472"/>
    </row>
    <row r="582899" spans="12:13" x14ac:dyDescent="0.25">
      <c r="L582899" s="472"/>
      <c r="M582899" s="472"/>
    </row>
    <row r="582900" spans="12:13" x14ac:dyDescent="0.25">
      <c r="L582900" s="472"/>
      <c r="M582900" s="472"/>
    </row>
    <row r="582901" spans="12:13" x14ac:dyDescent="0.25">
      <c r="L582901" s="472"/>
      <c r="M582901" s="472"/>
    </row>
    <row r="582973" spans="12:13" x14ac:dyDescent="0.25">
      <c r="L582973" s="472"/>
      <c r="M582973" s="472"/>
    </row>
    <row r="582974" spans="12:13" x14ac:dyDescent="0.25">
      <c r="L582974" s="472"/>
      <c r="M582974" s="472"/>
    </row>
    <row r="582975" spans="12:13" x14ac:dyDescent="0.25">
      <c r="L582975" s="472"/>
      <c r="M582975" s="472"/>
    </row>
    <row r="583047" spans="12:13" x14ac:dyDescent="0.25">
      <c r="L583047" s="472"/>
      <c r="M583047" s="472"/>
    </row>
    <row r="583048" spans="12:13" x14ac:dyDescent="0.25">
      <c r="L583048" s="472"/>
      <c r="M583048" s="472"/>
    </row>
    <row r="583049" spans="12:13" x14ac:dyDescent="0.25">
      <c r="L583049" s="472"/>
      <c r="M583049" s="472"/>
    </row>
    <row r="583121" spans="12:13" x14ac:dyDescent="0.25">
      <c r="L583121" s="472"/>
      <c r="M583121" s="472"/>
    </row>
    <row r="583122" spans="12:13" x14ac:dyDescent="0.25">
      <c r="L583122" s="472"/>
      <c r="M583122" s="472"/>
    </row>
    <row r="583123" spans="12:13" x14ac:dyDescent="0.25">
      <c r="L583123" s="472"/>
      <c r="M583123" s="472"/>
    </row>
    <row r="583195" spans="12:13" x14ac:dyDescent="0.25">
      <c r="L583195" s="472"/>
      <c r="M583195" s="472"/>
    </row>
    <row r="583196" spans="12:13" x14ac:dyDescent="0.25">
      <c r="L583196" s="472"/>
      <c r="M583196" s="472"/>
    </row>
    <row r="583197" spans="12:13" x14ac:dyDescent="0.25">
      <c r="L583197" s="472"/>
      <c r="M583197" s="472"/>
    </row>
    <row r="583269" spans="12:13" x14ac:dyDescent="0.25">
      <c r="L583269" s="472"/>
      <c r="M583269" s="472"/>
    </row>
    <row r="583270" spans="12:13" x14ac:dyDescent="0.25">
      <c r="L583270" s="472"/>
      <c r="M583270" s="472"/>
    </row>
    <row r="583271" spans="12:13" x14ac:dyDescent="0.25">
      <c r="L583271" s="472"/>
      <c r="M583271" s="472"/>
    </row>
    <row r="583343" spans="12:13" x14ac:dyDescent="0.25">
      <c r="L583343" s="472"/>
      <c r="M583343" s="472"/>
    </row>
    <row r="583344" spans="12:13" x14ac:dyDescent="0.25">
      <c r="L583344" s="472"/>
      <c r="M583344" s="472"/>
    </row>
    <row r="583345" spans="12:13" x14ac:dyDescent="0.25">
      <c r="L583345" s="472"/>
      <c r="M583345" s="472"/>
    </row>
    <row r="583417" spans="12:13" x14ac:dyDescent="0.25">
      <c r="L583417" s="472"/>
      <c r="M583417" s="472"/>
    </row>
    <row r="583418" spans="12:13" x14ac:dyDescent="0.25">
      <c r="L583418" s="472"/>
      <c r="M583418" s="472"/>
    </row>
    <row r="583419" spans="12:13" x14ac:dyDescent="0.25">
      <c r="L583419" s="472"/>
      <c r="M583419" s="472"/>
    </row>
    <row r="583491" spans="12:13" x14ac:dyDescent="0.25">
      <c r="L583491" s="472"/>
      <c r="M583491" s="472"/>
    </row>
    <row r="583492" spans="12:13" x14ac:dyDescent="0.25">
      <c r="L583492" s="472"/>
      <c r="M583492" s="472"/>
    </row>
    <row r="583493" spans="12:13" x14ac:dyDescent="0.25">
      <c r="L583493" s="472"/>
      <c r="M583493" s="472"/>
    </row>
    <row r="583565" spans="12:13" x14ac:dyDescent="0.25">
      <c r="L583565" s="472"/>
      <c r="M583565" s="472"/>
    </row>
    <row r="583566" spans="12:13" x14ac:dyDescent="0.25">
      <c r="L583566" s="472"/>
      <c r="M583566" s="472"/>
    </row>
    <row r="583567" spans="12:13" x14ac:dyDescent="0.25">
      <c r="L583567" s="472"/>
      <c r="M583567" s="472"/>
    </row>
    <row r="583639" spans="12:13" x14ac:dyDescent="0.25">
      <c r="L583639" s="472"/>
      <c r="M583639" s="472"/>
    </row>
    <row r="583640" spans="12:13" x14ac:dyDescent="0.25">
      <c r="L583640" s="472"/>
      <c r="M583640" s="472"/>
    </row>
    <row r="583641" spans="12:13" x14ac:dyDescent="0.25">
      <c r="L583641" s="472"/>
      <c r="M583641" s="472"/>
    </row>
    <row r="583713" spans="12:13" x14ac:dyDescent="0.25">
      <c r="L583713" s="472"/>
      <c r="M583713" s="472"/>
    </row>
    <row r="583714" spans="12:13" x14ac:dyDescent="0.25">
      <c r="L583714" s="472"/>
      <c r="M583714" s="472"/>
    </row>
    <row r="583715" spans="12:13" x14ac:dyDescent="0.25">
      <c r="L583715" s="472"/>
      <c r="M583715" s="472"/>
    </row>
    <row r="583787" spans="12:13" x14ac:dyDescent="0.25">
      <c r="L583787" s="472"/>
      <c r="M583787" s="472"/>
    </row>
    <row r="583788" spans="12:13" x14ac:dyDescent="0.25">
      <c r="L583788" s="472"/>
      <c r="M583788" s="472"/>
    </row>
    <row r="583789" spans="12:13" x14ac:dyDescent="0.25">
      <c r="L583789" s="472"/>
      <c r="M583789" s="472"/>
    </row>
    <row r="583861" spans="12:13" x14ac:dyDescent="0.25">
      <c r="L583861" s="472"/>
      <c r="M583861" s="472"/>
    </row>
    <row r="583862" spans="12:13" x14ac:dyDescent="0.25">
      <c r="L583862" s="472"/>
      <c r="M583862" s="472"/>
    </row>
    <row r="583863" spans="12:13" x14ac:dyDescent="0.25">
      <c r="L583863" s="472"/>
      <c r="M583863" s="472"/>
    </row>
    <row r="583935" spans="12:13" x14ac:dyDescent="0.25">
      <c r="L583935" s="472"/>
      <c r="M583935" s="472"/>
    </row>
    <row r="583936" spans="12:13" x14ac:dyDescent="0.25">
      <c r="L583936" s="472"/>
      <c r="M583936" s="472"/>
    </row>
    <row r="583937" spans="12:13" x14ac:dyDescent="0.25">
      <c r="L583937" s="472"/>
      <c r="M583937" s="472"/>
    </row>
    <row r="584009" spans="12:13" x14ac:dyDescent="0.25">
      <c r="L584009" s="472"/>
      <c r="M584009" s="472"/>
    </row>
    <row r="584010" spans="12:13" x14ac:dyDescent="0.25">
      <c r="L584010" s="472"/>
      <c r="M584010" s="472"/>
    </row>
    <row r="584011" spans="12:13" x14ac:dyDescent="0.25">
      <c r="L584011" s="472"/>
      <c r="M584011" s="472"/>
    </row>
    <row r="584083" spans="12:13" x14ac:dyDescent="0.25">
      <c r="L584083" s="472"/>
      <c r="M584083" s="472"/>
    </row>
    <row r="584084" spans="12:13" x14ac:dyDescent="0.25">
      <c r="L584084" s="472"/>
      <c r="M584084" s="472"/>
    </row>
    <row r="584085" spans="12:13" x14ac:dyDescent="0.25">
      <c r="L584085" s="472"/>
      <c r="M584085" s="472"/>
    </row>
    <row r="584157" spans="12:13" x14ac:dyDescent="0.25">
      <c r="L584157" s="472"/>
      <c r="M584157" s="472"/>
    </row>
    <row r="584158" spans="12:13" x14ac:dyDescent="0.25">
      <c r="L584158" s="472"/>
      <c r="M584158" s="472"/>
    </row>
    <row r="584159" spans="12:13" x14ac:dyDescent="0.25">
      <c r="L584159" s="472"/>
      <c r="M584159" s="472"/>
    </row>
    <row r="584231" spans="12:13" x14ac:dyDescent="0.25">
      <c r="L584231" s="472"/>
      <c r="M584231" s="472"/>
    </row>
    <row r="584232" spans="12:13" x14ac:dyDescent="0.25">
      <c r="L584232" s="472"/>
      <c r="M584232" s="472"/>
    </row>
    <row r="584233" spans="12:13" x14ac:dyDescent="0.25">
      <c r="L584233" s="472"/>
      <c r="M584233" s="472"/>
    </row>
    <row r="584305" spans="12:13" x14ac:dyDescent="0.25">
      <c r="L584305" s="472"/>
      <c r="M584305" s="472"/>
    </row>
    <row r="584306" spans="12:13" x14ac:dyDescent="0.25">
      <c r="L584306" s="472"/>
      <c r="M584306" s="472"/>
    </row>
    <row r="584307" spans="12:13" x14ac:dyDescent="0.25">
      <c r="L584307" s="472"/>
      <c r="M584307" s="472"/>
    </row>
    <row r="584379" spans="12:13" x14ac:dyDescent="0.25">
      <c r="L584379" s="472"/>
      <c r="M584379" s="472"/>
    </row>
    <row r="584380" spans="12:13" x14ac:dyDescent="0.25">
      <c r="L584380" s="472"/>
      <c r="M584380" s="472"/>
    </row>
    <row r="584381" spans="12:13" x14ac:dyDescent="0.25">
      <c r="L584381" s="472"/>
      <c r="M584381" s="472"/>
    </row>
    <row r="584453" spans="12:13" x14ac:dyDescent="0.25">
      <c r="L584453" s="472"/>
      <c r="M584453" s="472"/>
    </row>
    <row r="584454" spans="12:13" x14ac:dyDescent="0.25">
      <c r="L584454" s="472"/>
      <c r="M584454" s="472"/>
    </row>
    <row r="584455" spans="12:13" x14ac:dyDescent="0.25">
      <c r="L584455" s="472"/>
      <c r="M584455" s="472"/>
    </row>
    <row r="584527" spans="12:13" x14ac:dyDescent="0.25">
      <c r="L584527" s="472"/>
      <c r="M584527" s="472"/>
    </row>
    <row r="584528" spans="12:13" x14ac:dyDescent="0.25">
      <c r="L584528" s="472"/>
      <c r="M584528" s="472"/>
    </row>
    <row r="584529" spans="12:13" x14ac:dyDescent="0.25">
      <c r="L584529" s="472"/>
      <c r="M584529" s="472"/>
    </row>
    <row r="584601" spans="12:13" x14ac:dyDescent="0.25">
      <c r="L584601" s="472"/>
      <c r="M584601" s="472"/>
    </row>
    <row r="584602" spans="12:13" x14ac:dyDescent="0.25">
      <c r="L584602" s="472"/>
      <c r="M584602" s="472"/>
    </row>
    <row r="584603" spans="12:13" x14ac:dyDescent="0.25">
      <c r="L584603" s="472"/>
      <c r="M584603" s="472"/>
    </row>
    <row r="584675" spans="12:13" x14ac:dyDescent="0.25">
      <c r="L584675" s="472"/>
      <c r="M584675" s="472"/>
    </row>
    <row r="584676" spans="12:13" x14ac:dyDescent="0.25">
      <c r="L584676" s="472"/>
      <c r="M584676" s="472"/>
    </row>
    <row r="584677" spans="12:13" x14ac:dyDescent="0.25">
      <c r="L584677" s="472"/>
      <c r="M584677" s="472"/>
    </row>
    <row r="584749" spans="12:13" x14ac:dyDescent="0.25">
      <c r="L584749" s="472"/>
      <c r="M584749" s="472"/>
    </row>
    <row r="584750" spans="12:13" x14ac:dyDescent="0.25">
      <c r="L584750" s="472"/>
      <c r="M584750" s="472"/>
    </row>
    <row r="584751" spans="12:13" x14ac:dyDescent="0.25">
      <c r="L584751" s="472"/>
      <c r="M584751" s="472"/>
    </row>
    <row r="584823" spans="12:13" x14ac:dyDescent="0.25">
      <c r="L584823" s="472"/>
      <c r="M584823" s="472"/>
    </row>
    <row r="584824" spans="12:13" x14ac:dyDescent="0.25">
      <c r="L584824" s="472"/>
      <c r="M584824" s="472"/>
    </row>
    <row r="584825" spans="12:13" x14ac:dyDescent="0.25">
      <c r="L584825" s="472"/>
      <c r="M584825" s="472"/>
    </row>
    <row r="584897" spans="12:13" x14ac:dyDescent="0.25">
      <c r="L584897" s="472"/>
      <c r="M584897" s="472"/>
    </row>
    <row r="584898" spans="12:13" x14ac:dyDescent="0.25">
      <c r="L584898" s="472"/>
      <c r="M584898" s="472"/>
    </row>
    <row r="584899" spans="12:13" x14ac:dyDescent="0.25">
      <c r="L584899" s="472"/>
      <c r="M584899" s="472"/>
    </row>
    <row r="584971" spans="12:13" x14ac:dyDescent="0.25">
      <c r="L584971" s="472"/>
      <c r="M584971" s="472"/>
    </row>
    <row r="584972" spans="12:13" x14ac:dyDescent="0.25">
      <c r="L584972" s="472"/>
      <c r="M584972" s="472"/>
    </row>
    <row r="584973" spans="12:13" x14ac:dyDescent="0.25">
      <c r="L584973" s="472"/>
      <c r="M584973" s="472"/>
    </row>
    <row r="585045" spans="12:13" x14ac:dyDescent="0.25">
      <c r="L585045" s="472"/>
      <c r="M585045" s="472"/>
    </row>
    <row r="585046" spans="12:13" x14ac:dyDescent="0.25">
      <c r="L585046" s="472"/>
      <c r="M585046" s="472"/>
    </row>
    <row r="585047" spans="12:13" x14ac:dyDescent="0.25">
      <c r="L585047" s="472"/>
      <c r="M585047" s="472"/>
    </row>
    <row r="585119" spans="12:13" x14ac:dyDescent="0.25">
      <c r="L585119" s="472"/>
      <c r="M585119" s="472"/>
    </row>
    <row r="585120" spans="12:13" x14ac:dyDescent="0.25">
      <c r="L585120" s="472"/>
      <c r="M585120" s="472"/>
    </row>
    <row r="585121" spans="12:13" x14ac:dyDescent="0.25">
      <c r="L585121" s="472"/>
      <c r="M585121" s="472"/>
    </row>
    <row r="585193" spans="12:13" x14ac:dyDescent="0.25">
      <c r="L585193" s="472"/>
      <c r="M585193" s="472"/>
    </row>
    <row r="585194" spans="12:13" x14ac:dyDescent="0.25">
      <c r="L585194" s="472"/>
      <c r="M585194" s="472"/>
    </row>
    <row r="585195" spans="12:13" x14ac:dyDescent="0.25">
      <c r="L585195" s="472"/>
      <c r="M585195" s="472"/>
    </row>
    <row r="585267" spans="12:13" x14ac:dyDescent="0.25">
      <c r="L585267" s="472"/>
      <c r="M585267" s="472"/>
    </row>
    <row r="585268" spans="12:13" x14ac:dyDescent="0.25">
      <c r="L585268" s="472"/>
      <c r="M585268" s="472"/>
    </row>
    <row r="585269" spans="12:13" x14ac:dyDescent="0.25">
      <c r="L585269" s="472"/>
      <c r="M585269" s="472"/>
    </row>
    <row r="585341" spans="12:13" x14ac:dyDescent="0.25">
      <c r="L585341" s="472"/>
      <c r="M585341" s="472"/>
    </row>
    <row r="585342" spans="12:13" x14ac:dyDescent="0.25">
      <c r="L585342" s="472"/>
      <c r="M585342" s="472"/>
    </row>
    <row r="585343" spans="12:13" x14ac:dyDescent="0.25">
      <c r="L585343" s="472"/>
      <c r="M585343" s="472"/>
    </row>
    <row r="585415" spans="12:13" x14ac:dyDescent="0.25">
      <c r="L585415" s="472"/>
      <c r="M585415" s="472"/>
    </row>
    <row r="585416" spans="12:13" x14ac:dyDescent="0.25">
      <c r="L585416" s="472"/>
      <c r="M585416" s="472"/>
    </row>
    <row r="585417" spans="12:13" x14ac:dyDescent="0.25">
      <c r="L585417" s="472"/>
      <c r="M585417" s="472"/>
    </row>
    <row r="585489" spans="12:13" x14ac:dyDescent="0.25">
      <c r="L585489" s="472"/>
      <c r="M585489" s="472"/>
    </row>
    <row r="585490" spans="12:13" x14ac:dyDescent="0.25">
      <c r="L585490" s="472"/>
      <c r="M585490" s="472"/>
    </row>
    <row r="585491" spans="12:13" x14ac:dyDescent="0.25">
      <c r="L585491" s="472"/>
      <c r="M585491" s="472"/>
    </row>
    <row r="585563" spans="12:13" x14ac:dyDescent="0.25">
      <c r="L585563" s="472"/>
      <c r="M585563" s="472"/>
    </row>
    <row r="585564" spans="12:13" x14ac:dyDescent="0.25">
      <c r="L585564" s="472"/>
      <c r="M585564" s="472"/>
    </row>
    <row r="585565" spans="12:13" x14ac:dyDescent="0.25">
      <c r="L585565" s="472"/>
      <c r="M585565" s="472"/>
    </row>
    <row r="585637" spans="12:13" x14ac:dyDescent="0.25">
      <c r="L585637" s="472"/>
      <c r="M585637" s="472"/>
    </row>
    <row r="585638" spans="12:13" x14ac:dyDescent="0.25">
      <c r="L585638" s="472"/>
      <c r="M585638" s="472"/>
    </row>
    <row r="585639" spans="12:13" x14ac:dyDescent="0.25">
      <c r="L585639" s="472"/>
      <c r="M585639" s="472"/>
    </row>
    <row r="585711" spans="12:13" x14ac:dyDescent="0.25">
      <c r="L585711" s="472"/>
      <c r="M585711" s="472"/>
    </row>
    <row r="585712" spans="12:13" x14ac:dyDescent="0.25">
      <c r="L585712" s="472"/>
      <c r="M585712" s="472"/>
    </row>
    <row r="585713" spans="12:13" x14ac:dyDescent="0.25">
      <c r="L585713" s="472"/>
      <c r="M585713" s="472"/>
    </row>
    <row r="585785" spans="12:13" x14ac:dyDescent="0.25">
      <c r="L585785" s="472"/>
      <c r="M585785" s="472"/>
    </row>
    <row r="585786" spans="12:13" x14ac:dyDescent="0.25">
      <c r="L585786" s="472"/>
      <c r="M585786" s="472"/>
    </row>
    <row r="585787" spans="12:13" x14ac:dyDescent="0.25">
      <c r="L585787" s="472"/>
      <c r="M585787" s="472"/>
    </row>
    <row r="585859" spans="12:13" x14ac:dyDescent="0.25">
      <c r="L585859" s="472"/>
      <c r="M585859" s="472"/>
    </row>
    <row r="585860" spans="12:13" x14ac:dyDescent="0.25">
      <c r="L585860" s="472"/>
      <c r="M585860" s="472"/>
    </row>
    <row r="585861" spans="12:13" x14ac:dyDescent="0.25">
      <c r="L585861" s="472"/>
      <c r="M585861" s="472"/>
    </row>
    <row r="585933" spans="12:13" x14ac:dyDescent="0.25">
      <c r="L585933" s="472"/>
      <c r="M585933" s="472"/>
    </row>
    <row r="585934" spans="12:13" x14ac:dyDescent="0.25">
      <c r="L585934" s="472"/>
      <c r="M585934" s="472"/>
    </row>
    <row r="585935" spans="12:13" x14ac:dyDescent="0.25">
      <c r="L585935" s="472"/>
      <c r="M585935" s="472"/>
    </row>
    <row r="586007" spans="12:13" x14ac:dyDescent="0.25">
      <c r="L586007" s="472"/>
      <c r="M586007" s="472"/>
    </row>
    <row r="586008" spans="12:13" x14ac:dyDescent="0.25">
      <c r="L586008" s="472"/>
      <c r="M586008" s="472"/>
    </row>
    <row r="586009" spans="12:13" x14ac:dyDescent="0.25">
      <c r="L586009" s="472"/>
      <c r="M586009" s="472"/>
    </row>
    <row r="586081" spans="12:13" x14ac:dyDescent="0.25">
      <c r="L586081" s="472"/>
      <c r="M586081" s="472"/>
    </row>
    <row r="586082" spans="12:13" x14ac:dyDescent="0.25">
      <c r="L586082" s="472"/>
      <c r="M586082" s="472"/>
    </row>
    <row r="586083" spans="12:13" x14ac:dyDescent="0.25">
      <c r="L586083" s="472"/>
      <c r="M586083" s="472"/>
    </row>
    <row r="586155" spans="12:13" x14ac:dyDescent="0.25">
      <c r="L586155" s="472"/>
      <c r="M586155" s="472"/>
    </row>
    <row r="586156" spans="12:13" x14ac:dyDescent="0.25">
      <c r="L586156" s="472"/>
      <c r="M586156" s="472"/>
    </row>
    <row r="586157" spans="12:13" x14ac:dyDescent="0.25">
      <c r="L586157" s="472"/>
      <c r="M586157" s="472"/>
    </row>
    <row r="586229" spans="12:13" x14ac:dyDescent="0.25">
      <c r="L586229" s="472"/>
      <c r="M586229" s="472"/>
    </row>
    <row r="586230" spans="12:13" x14ac:dyDescent="0.25">
      <c r="L586230" s="472"/>
      <c r="M586230" s="472"/>
    </row>
    <row r="586231" spans="12:13" x14ac:dyDescent="0.25">
      <c r="L586231" s="472"/>
      <c r="M586231" s="472"/>
    </row>
    <row r="586303" spans="12:13" x14ac:dyDescent="0.25">
      <c r="L586303" s="472"/>
      <c r="M586303" s="472"/>
    </row>
    <row r="586304" spans="12:13" x14ac:dyDescent="0.25">
      <c r="L586304" s="472"/>
      <c r="M586304" s="472"/>
    </row>
    <row r="586305" spans="12:13" x14ac:dyDescent="0.25">
      <c r="L586305" s="472"/>
      <c r="M586305" s="472"/>
    </row>
    <row r="586377" spans="12:13" x14ac:dyDescent="0.25">
      <c r="L586377" s="472"/>
      <c r="M586377" s="472"/>
    </row>
    <row r="586378" spans="12:13" x14ac:dyDescent="0.25">
      <c r="L586378" s="472"/>
      <c r="M586378" s="472"/>
    </row>
    <row r="586379" spans="12:13" x14ac:dyDescent="0.25">
      <c r="L586379" s="472"/>
      <c r="M586379" s="472"/>
    </row>
    <row r="586451" spans="12:13" x14ac:dyDescent="0.25">
      <c r="L586451" s="472"/>
      <c r="M586451" s="472"/>
    </row>
    <row r="586452" spans="12:13" x14ac:dyDescent="0.25">
      <c r="L586452" s="472"/>
      <c r="M586452" s="472"/>
    </row>
    <row r="586453" spans="12:13" x14ac:dyDescent="0.25">
      <c r="L586453" s="472"/>
      <c r="M586453" s="472"/>
    </row>
    <row r="586525" spans="12:13" x14ac:dyDescent="0.25">
      <c r="L586525" s="472"/>
      <c r="M586525" s="472"/>
    </row>
    <row r="586526" spans="12:13" x14ac:dyDescent="0.25">
      <c r="L586526" s="472"/>
      <c r="M586526" s="472"/>
    </row>
    <row r="586527" spans="12:13" x14ac:dyDescent="0.25">
      <c r="L586527" s="472"/>
      <c r="M586527" s="472"/>
    </row>
    <row r="586599" spans="12:13" x14ac:dyDescent="0.25">
      <c r="L586599" s="472"/>
      <c r="M586599" s="472"/>
    </row>
    <row r="586600" spans="12:13" x14ac:dyDescent="0.25">
      <c r="L586600" s="472"/>
      <c r="M586600" s="472"/>
    </row>
    <row r="586601" spans="12:13" x14ac:dyDescent="0.25">
      <c r="L586601" s="472"/>
      <c r="M586601" s="472"/>
    </row>
    <row r="586673" spans="12:13" x14ac:dyDescent="0.25">
      <c r="L586673" s="472"/>
      <c r="M586673" s="472"/>
    </row>
    <row r="586674" spans="12:13" x14ac:dyDescent="0.25">
      <c r="L586674" s="472"/>
      <c r="M586674" s="472"/>
    </row>
    <row r="586675" spans="12:13" x14ac:dyDescent="0.25">
      <c r="L586675" s="472"/>
      <c r="M586675" s="472"/>
    </row>
    <row r="586747" spans="12:13" x14ac:dyDescent="0.25">
      <c r="L586747" s="472"/>
      <c r="M586747" s="472"/>
    </row>
    <row r="586748" spans="12:13" x14ac:dyDescent="0.25">
      <c r="L586748" s="472"/>
      <c r="M586748" s="472"/>
    </row>
    <row r="586749" spans="12:13" x14ac:dyDescent="0.25">
      <c r="L586749" s="472"/>
      <c r="M586749" s="472"/>
    </row>
    <row r="586821" spans="12:13" x14ac:dyDescent="0.25">
      <c r="L586821" s="472"/>
      <c r="M586821" s="472"/>
    </row>
    <row r="586822" spans="12:13" x14ac:dyDescent="0.25">
      <c r="L586822" s="472"/>
      <c r="M586822" s="472"/>
    </row>
    <row r="586823" spans="12:13" x14ac:dyDescent="0.25">
      <c r="L586823" s="472"/>
      <c r="M586823" s="472"/>
    </row>
    <row r="586895" spans="12:13" x14ac:dyDescent="0.25">
      <c r="L586895" s="472"/>
      <c r="M586895" s="472"/>
    </row>
    <row r="586896" spans="12:13" x14ac:dyDescent="0.25">
      <c r="L586896" s="472"/>
      <c r="M586896" s="472"/>
    </row>
    <row r="586897" spans="12:13" x14ac:dyDescent="0.25">
      <c r="L586897" s="472"/>
      <c r="M586897" s="472"/>
    </row>
    <row r="586969" spans="12:13" x14ac:dyDescent="0.25">
      <c r="L586969" s="472"/>
      <c r="M586969" s="472"/>
    </row>
    <row r="586970" spans="12:13" x14ac:dyDescent="0.25">
      <c r="L586970" s="472"/>
      <c r="M586970" s="472"/>
    </row>
    <row r="586971" spans="12:13" x14ac:dyDescent="0.25">
      <c r="L586971" s="472"/>
      <c r="M586971" s="472"/>
    </row>
    <row r="587043" spans="12:13" x14ac:dyDescent="0.25">
      <c r="L587043" s="472"/>
      <c r="M587043" s="472"/>
    </row>
    <row r="587044" spans="12:13" x14ac:dyDescent="0.25">
      <c r="L587044" s="472"/>
      <c r="M587044" s="472"/>
    </row>
    <row r="587045" spans="12:13" x14ac:dyDescent="0.25">
      <c r="L587045" s="472"/>
      <c r="M587045" s="472"/>
    </row>
    <row r="587117" spans="12:13" x14ac:dyDescent="0.25">
      <c r="L587117" s="472"/>
      <c r="M587117" s="472"/>
    </row>
    <row r="587118" spans="12:13" x14ac:dyDescent="0.25">
      <c r="L587118" s="472"/>
      <c r="M587118" s="472"/>
    </row>
    <row r="587119" spans="12:13" x14ac:dyDescent="0.25">
      <c r="L587119" s="472"/>
      <c r="M587119" s="472"/>
    </row>
    <row r="587191" spans="12:13" x14ac:dyDescent="0.25">
      <c r="L587191" s="472"/>
      <c r="M587191" s="472"/>
    </row>
    <row r="587192" spans="12:13" x14ac:dyDescent="0.25">
      <c r="L587192" s="472"/>
      <c r="M587192" s="472"/>
    </row>
    <row r="587193" spans="12:13" x14ac:dyDescent="0.25">
      <c r="L587193" s="472"/>
      <c r="M587193" s="472"/>
    </row>
    <row r="587265" spans="12:13" x14ac:dyDescent="0.25">
      <c r="L587265" s="472"/>
      <c r="M587265" s="472"/>
    </row>
    <row r="587266" spans="12:13" x14ac:dyDescent="0.25">
      <c r="L587266" s="472"/>
      <c r="M587266" s="472"/>
    </row>
    <row r="587267" spans="12:13" x14ac:dyDescent="0.25">
      <c r="L587267" s="472"/>
      <c r="M587267" s="472"/>
    </row>
    <row r="587339" spans="12:13" x14ac:dyDescent="0.25">
      <c r="L587339" s="472"/>
      <c r="M587339" s="472"/>
    </row>
    <row r="587340" spans="12:13" x14ac:dyDescent="0.25">
      <c r="L587340" s="472"/>
      <c r="M587340" s="472"/>
    </row>
    <row r="587341" spans="12:13" x14ac:dyDescent="0.25">
      <c r="L587341" s="472"/>
      <c r="M587341" s="472"/>
    </row>
    <row r="587413" spans="12:13" x14ac:dyDescent="0.25">
      <c r="L587413" s="472"/>
      <c r="M587413" s="472"/>
    </row>
    <row r="587414" spans="12:13" x14ac:dyDescent="0.25">
      <c r="L587414" s="472"/>
      <c r="M587414" s="472"/>
    </row>
    <row r="587415" spans="12:13" x14ac:dyDescent="0.25">
      <c r="L587415" s="472"/>
      <c r="M587415" s="472"/>
    </row>
    <row r="587487" spans="12:13" x14ac:dyDescent="0.25">
      <c r="L587487" s="472"/>
      <c r="M587487" s="472"/>
    </row>
    <row r="587488" spans="12:13" x14ac:dyDescent="0.25">
      <c r="L587488" s="472"/>
      <c r="M587488" s="472"/>
    </row>
    <row r="587489" spans="12:13" x14ac:dyDescent="0.25">
      <c r="L587489" s="472"/>
      <c r="M587489" s="472"/>
    </row>
    <row r="587561" spans="12:13" x14ac:dyDescent="0.25">
      <c r="L587561" s="472"/>
      <c r="M587561" s="472"/>
    </row>
    <row r="587562" spans="12:13" x14ac:dyDescent="0.25">
      <c r="L587562" s="472"/>
      <c r="M587562" s="472"/>
    </row>
    <row r="587563" spans="12:13" x14ac:dyDescent="0.25">
      <c r="L587563" s="472"/>
      <c r="M587563" s="472"/>
    </row>
    <row r="587635" spans="12:13" x14ac:dyDescent="0.25">
      <c r="L587635" s="472"/>
      <c r="M587635" s="472"/>
    </row>
    <row r="587636" spans="12:13" x14ac:dyDescent="0.25">
      <c r="L587636" s="472"/>
      <c r="M587636" s="472"/>
    </row>
    <row r="587637" spans="12:13" x14ac:dyDescent="0.25">
      <c r="L587637" s="472"/>
      <c r="M587637" s="472"/>
    </row>
    <row r="587709" spans="12:13" x14ac:dyDescent="0.25">
      <c r="L587709" s="472"/>
      <c r="M587709" s="472"/>
    </row>
    <row r="587710" spans="12:13" x14ac:dyDescent="0.25">
      <c r="L587710" s="472"/>
      <c r="M587710" s="472"/>
    </row>
    <row r="587711" spans="12:13" x14ac:dyDescent="0.25">
      <c r="L587711" s="472"/>
      <c r="M587711" s="472"/>
    </row>
    <row r="587783" spans="12:13" x14ac:dyDescent="0.25">
      <c r="L587783" s="472"/>
      <c r="M587783" s="472"/>
    </row>
    <row r="587784" spans="12:13" x14ac:dyDescent="0.25">
      <c r="L587784" s="472"/>
      <c r="M587784" s="472"/>
    </row>
    <row r="587785" spans="12:13" x14ac:dyDescent="0.25">
      <c r="L587785" s="472"/>
      <c r="M587785" s="472"/>
    </row>
    <row r="587857" spans="12:13" x14ac:dyDescent="0.25">
      <c r="L587857" s="472"/>
      <c r="M587857" s="472"/>
    </row>
    <row r="587858" spans="12:13" x14ac:dyDescent="0.25">
      <c r="L587858" s="472"/>
      <c r="M587858" s="472"/>
    </row>
    <row r="587859" spans="12:13" x14ac:dyDescent="0.25">
      <c r="L587859" s="472"/>
      <c r="M587859" s="472"/>
    </row>
    <row r="587931" spans="12:13" x14ac:dyDescent="0.25">
      <c r="L587931" s="472"/>
      <c r="M587931" s="472"/>
    </row>
    <row r="587932" spans="12:13" x14ac:dyDescent="0.25">
      <c r="L587932" s="472"/>
      <c r="M587932" s="472"/>
    </row>
    <row r="587933" spans="12:13" x14ac:dyDescent="0.25">
      <c r="L587933" s="472"/>
      <c r="M587933" s="472"/>
    </row>
    <row r="588005" spans="12:13" x14ac:dyDescent="0.25">
      <c r="L588005" s="472"/>
      <c r="M588005" s="472"/>
    </row>
    <row r="588006" spans="12:13" x14ac:dyDescent="0.25">
      <c r="L588006" s="472"/>
      <c r="M588006" s="472"/>
    </row>
    <row r="588007" spans="12:13" x14ac:dyDescent="0.25">
      <c r="L588007" s="472"/>
      <c r="M588007" s="472"/>
    </row>
    <row r="588079" spans="12:13" x14ac:dyDescent="0.25">
      <c r="L588079" s="472"/>
      <c r="M588079" s="472"/>
    </row>
    <row r="588080" spans="12:13" x14ac:dyDescent="0.25">
      <c r="L588080" s="472"/>
      <c r="M588080" s="472"/>
    </row>
    <row r="588081" spans="12:13" x14ac:dyDescent="0.25">
      <c r="L588081" s="472"/>
      <c r="M588081" s="472"/>
    </row>
    <row r="588153" spans="12:13" x14ac:dyDescent="0.25">
      <c r="L588153" s="472"/>
      <c r="M588153" s="472"/>
    </row>
    <row r="588154" spans="12:13" x14ac:dyDescent="0.25">
      <c r="L588154" s="472"/>
      <c r="M588154" s="472"/>
    </row>
    <row r="588155" spans="12:13" x14ac:dyDescent="0.25">
      <c r="L588155" s="472"/>
      <c r="M588155" s="472"/>
    </row>
    <row r="588227" spans="12:13" x14ac:dyDescent="0.25">
      <c r="L588227" s="472"/>
      <c r="M588227" s="472"/>
    </row>
    <row r="588228" spans="12:13" x14ac:dyDescent="0.25">
      <c r="L588228" s="472"/>
      <c r="M588228" s="472"/>
    </row>
    <row r="588229" spans="12:13" x14ac:dyDescent="0.25">
      <c r="L588229" s="472"/>
      <c r="M588229" s="472"/>
    </row>
    <row r="588301" spans="12:13" x14ac:dyDescent="0.25">
      <c r="L588301" s="472"/>
      <c r="M588301" s="472"/>
    </row>
    <row r="588302" spans="12:13" x14ac:dyDescent="0.25">
      <c r="L588302" s="472"/>
      <c r="M588302" s="472"/>
    </row>
    <row r="588303" spans="12:13" x14ac:dyDescent="0.25">
      <c r="L588303" s="472"/>
      <c r="M588303" s="472"/>
    </row>
    <row r="588375" spans="12:13" x14ac:dyDescent="0.25">
      <c r="L588375" s="472"/>
      <c r="M588375" s="472"/>
    </row>
    <row r="588376" spans="12:13" x14ac:dyDescent="0.25">
      <c r="L588376" s="472"/>
      <c r="M588376" s="472"/>
    </row>
    <row r="588377" spans="12:13" x14ac:dyDescent="0.25">
      <c r="L588377" s="472"/>
      <c r="M588377" s="472"/>
    </row>
    <row r="588449" spans="12:13" x14ac:dyDescent="0.25">
      <c r="L588449" s="472"/>
      <c r="M588449" s="472"/>
    </row>
    <row r="588450" spans="12:13" x14ac:dyDescent="0.25">
      <c r="L588450" s="472"/>
      <c r="M588450" s="472"/>
    </row>
    <row r="588451" spans="12:13" x14ac:dyDescent="0.25">
      <c r="L588451" s="472"/>
      <c r="M588451" s="472"/>
    </row>
    <row r="588523" spans="12:13" x14ac:dyDescent="0.25">
      <c r="L588523" s="472"/>
      <c r="M588523" s="472"/>
    </row>
    <row r="588524" spans="12:13" x14ac:dyDescent="0.25">
      <c r="L588524" s="472"/>
      <c r="M588524" s="472"/>
    </row>
    <row r="588525" spans="12:13" x14ac:dyDescent="0.25">
      <c r="L588525" s="472"/>
      <c r="M588525" s="472"/>
    </row>
    <row r="588597" spans="12:13" x14ac:dyDescent="0.25">
      <c r="L588597" s="472"/>
      <c r="M588597" s="472"/>
    </row>
    <row r="588598" spans="12:13" x14ac:dyDescent="0.25">
      <c r="L588598" s="472"/>
      <c r="M588598" s="472"/>
    </row>
    <row r="588599" spans="12:13" x14ac:dyDescent="0.25">
      <c r="L588599" s="472"/>
      <c r="M588599" s="472"/>
    </row>
    <row r="588671" spans="12:13" x14ac:dyDescent="0.25">
      <c r="L588671" s="472"/>
      <c r="M588671" s="472"/>
    </row>
    <row r="588672" spans="12:13" x14ac:dyDescent="0.25">
      <c r="L588672" s="472"/>
      <c r="M588672" s="472"/>
    </row>
    <row r="588673" spans="12:13" x14ac:dyDescent="0.25">
      <c r="L588673" s="472"/>
      <c r="M588673" s="472"/>
    </row>
    <row r="588745" spans="12:13" x14ac:dyDescent="0.25">
      <c r="L588745" s="472"/>
      <c r="M588745" s="472"/>
    </row>
    <row r="588746" spans="12:13" x14ac:dyDescent="0.25">
      <c r="L588746" s="472"/>
      <c r="M588746" s="472"/>
    </row>
    <row r="588747" spans="12:13" x14ac:dyDescent="0.25">
      <c r="L588747" s="472"/>
      <c r="M588747" s="472"/>
    </row>
    <row r="588819" spans="12:13" x14ac:dyDescent="0.25">
      <c r="L588819" s="472"/>
      <c r="M588819" s="472"/>
    </row>
    <row r="588820" spans="12:13" x14ac:dyDescent="0.25">
      <c r="L588820" s="472"/>
      <c r="M588820" s="472"/>
    </row>
    <row r="588821" spans="12:13" x14ac:dyDescent="0.25">
      <c r="L588821" s="472"/>
      <c r="M588821" s="472"/>
    </row>
    <row r="588893" spans="12:13" x14ac:dyDescent="0.25">
      <c r="L588893" s="472"/>
      <c r="M588893" s="472"/>
    </row>
    <row r="588894" spans="12:13" x14ac:dyDescent="0.25">
      <c r="L588894" s="472"/>
      <c r="M588894" s="472"/>
    </row>
    <row r="588895" spans="12:13" x14ac:dyDescent="0.25">
      <c r="L588895" s="472"/>
      <c r="M588895" s="472"/>
    </row>
    <row r="588967" spans="12:13" x14ac:dyDescent="0.25">
      <c r="L588967" s="472"/>
      <c r="M588967" s="472"/>
    </row>
    <row r="588968" spans="12:13" x14ac:dyDescent="0.25">
      <c r="L588968" s="472"/>
      <c r="M588968" s="472"/>
    </row>
    <row r="588969" spans="12:13" x14ac:dyDescent="0.25">
      <c r="L588969" s="472"/>
      <c r="M588969" s="472"/>
    </row>
    <row r="589041" spans="12:13" x14ac:dyDescent="0.25">
      <c r="L589041" s="472"/>
      <c r="M589041" s="472"/>
    </row>
    <row r="589042" spans="12:13" x14ac:dyDescent="0.25">
      <c r="L589042" s="472"/>
      <c r="M589042" s="472"/>
    </row>
    <row r="589043" spans="12:13" x14ac:dyDescent="0.25">
      <c r="L589043" s="472"/>
      <c r="M589043" s="472"/>
    </row>
    <row r="589115" spans="12:13" x14ac:dyDescent="0.25">
      <c r="L589115" s="472"/>
      <c r="M589115" s="472"/>
    </row>
    <row r="589116" spans="12:13" x14ac:dyDescent="0.25">
      <c r="L589116" s="472"/>
      <c r="M589116" s="472"/>
    </row>
    <row r="589117" spans="12:13" x14ac:dyDescent="0.25">
      <c r="L589117" s="472"/>
      <c r="M589117" s="472"/>
    </row>
    <row r="589189" spans="12:13" x14ac:dyDescent="0.25">
      <c r="L589189" s="472"/>
      <c r="M589189" s="472"/>
    </row>
    <row r="589190" spans="12:13" x14ac:dyDescent="0.25">
      <c r="L589190" s="472"/>
      <c r="M589190" s="472"/>
    </row>
    <row r="589191" spans="12:13" x14ac:dyDescent="0.25">
      <c r="L589191" s="472"/>
      <c r="M589191" s="472"/>
    </row>
    <row r="589263" spans="12:13" x14ac:dyDescent="0.25">
      <c r="L589263" s="472"/>
      <c r="M589263" s="472"/>
    </row>
    <row r="589264" spans="12:13" x14ac:dyDescent="0.25">
      <c r="L589264" s="472"/>
      <c r="M589264" s="472"/>
    </row>
    <row r="589265" spans="12:13" x14ac:dyDescent="0.25">
      <c r="L589265" s="472"/>
      <c r="M589265" s="472"/>
    </row>
    <row r="589337" spans="12:13" x14ac:dyDescent="0.25">
      <c r="L589337" s="472"/>
      <c r="M589337" s="472"/>
    </row>
    <row r="589338" spans="12:13" x14ac:dyDescent="0.25">
      <c r="L589338" s="472"/>
      <c r="M589338" s="472"/>
    </row>
    <row r="589339" spans="12:13" x14ac:dyDescent="0.25">
      <c r="L589339" s="472"/>
      <c r="M589339" s="472"/>
    </row>
    <row r="589411" spans="12:13" x14ac:dyDescent="0.25">
      <c r="L589411" s="472"/>
      <c r="M589411" s="472"/>
    </row>
    <row r="589412" spans="12:13" x14ac:dyDescent="0.25">
      <c r="L589412" s="472"/>
      <c r="M589412" s="472"/>
    </row>
    <row r="589413" spans="12:13" x14ac:dyDescent="0.25">
      <c r="L589413" s="472"/>
      <c r="M589413" s="472"/>
    </row>
    <row r="589485" spans="12:13" x14ac:dyDescent="0.25">
      <c r="L589485" s="472"/>
      <c r="M589485" s="472"/>
    </row>
    <row r="589486" spans="12:13" x14ac:dyDescent="0.25">
      <c r="L589486" s="472"/>
      <c r="M589486" s="472"/>
    </row>
    <row r="589487" spans="12:13" x14ac:dyDescent="0.25">
      <c r="L589487" s="472"/>
      <c r="M589487" s="472"/>
    </row>
    <row r="589559" spans="12:13" x14ac:dyDescent="0.25">
      <c r="L589559" s="472"/>
      <c r="M589559" s="472"/>
    </row>
    <row r="589560" spans="12:13" x14ac:dyDescent="0.25">
      <c r="L589560" s="472"/>
      <c r="M589560" s="472"/>
    </row>
    <row r="589561" spans="12:13" x14ac:dyDescent="0.25">
      <c r="L589561" s="472"/>
      <c r="M589561" s="472"/>
    </row>
    <row r="589633" spans="12:13" x14ac:dyDescent="0.25">
      <c r="L589633" s="472"/>
      <c r="M589633" s="472"/>
    </row>
    <row r="589634" spans="12:13" x14ac:dyDescent="0.25">
      <c r="L589634" s="472"/>
      <c r="M589634" s="472"/>
    </row>
    <row r="589635" spans="12:13" x14ac:dyDescent="0.25">
      <c r="L589635" s="472"/>
      <c r="M589635" s="472"/>
    </row>
    <row r="589707" spans="12:13" x14ac:dyDescent="0.25">
      <c r="L589707" s="472"/>
      <c r="M589707" s="472"/>
    </row>
    <row r="589708" spans="12:13" x14ac:dyDescent="0.25">
      <c r="L589708" s="472"/>
      <c r="M589708" s="472"/>
    </row>
    <row r="589709" spans="12:13" x14ac:dyDescent="0.25">
      <c r="L589709" s="472"/>
      <c r="M589709" s="472"/>
    </row>
    <row r="589781" spans="12:13" x14ac:dyDescent="0.25">
      <c r="L589781" s="472"/>
      <c r="M589781" s="472"/>
    </row>
    <row r="589782" spans="12:13" x14ac:dyDescent="0.25">
      <c r="L589782" s="472"/>
      <c r="M589782" s="472"/>
    </row>
    <row r="589783" spans="12:13" x14ac:dyDescent="0.25">
      <c r="L589783" s="472"/>
      <c r="M589783" s="472"/>
    </row>
    <row r="589855" spans="12:13" x14ac:dyDescent="0.25">
      <c r="L589855" s="472"/>
      <c r="M589855" s="472"/>
    </row>
    <row r="589856" spans="12:13" x14ac:dyDescent="0.25">
      <c r="L589856" s="472"/>
      <c r="M589856" s="472"/>
    </row>
    <row r="589857" spans="12:13" x14ac:dyDescent="0.25">
      <c r="L589857" s="472"/>
      <c r="M589857" s="472"/>
    </row>
    <row r="589929" spans="12:13" x14ac:dyDescent="0.25">
      <c r="L589929" s="472"/>
      <c r="M589929" s="472"/>
    </row>
    <row r="589930" spans="12:13" x14ac:dyDescent="0.25">
      <c r="L589930" s="472"/>
      <c r="M589930" s="472"/>
    </row>
    <row r="589931" spans="12:13" x14ac:dyDescent="0.25">
      <c r="L589931" s="472"/>
      <c r="M589931" s="472"/>
    </row>
    <row r="590003" spans="12:13" x14ac:dyDescent="0.25">
      <c r="L590003" s="472"/>
      <c r="M590003" s="472"/>
    </row>
    <row r="590004" spans="12:13" x14ac:dyDescent="0.25">
      <c r="L590004" s="472"/>
      <c r="M590004" s="472"/>
    </row>
    <row r="590005" spans="12:13" x14ac:dyDescent="0.25">
      <c r="L590005" s="472"/>
      <c r="M590005" s="472"/>
    </row>
    <row r="590077" spans="12:13" x14ac:dyDescent="0.25">
      <c r="L590077" s="472"/>
      <c r="M590077" s="472"/>
    </row>
    <row r="590078" spans="12:13" x14ac:dyDescent="0.25">
      <c r="L590078" s="472"/>
      <c r="M590078" s="472"/>
    </row>
    <row r="590079" spans="12:13" x14ac:dyDescent="0.25">
      <c r="L590079" s="472"/>
      <c r="M590079" s="472"/>
    </row>
    <row r="590151" spans="12:13" x14ac:dyDescent="0.25">
      <c r="L590151" s="472"/>
      <c r="M590151" s="472"/>
    </row>
    <row r="590152" spans="12:13" x14ac:dyDescent="0.25">
      <c r="L590152" s="472"/>
      <c r="M590152" s="472"/>
    </row>
    <row r="590153" spans="12:13" x14ac:dyDescent="0.25">
      <c r="L590153" s="472"/>
      <c r="M590153" s="472"/>
    </row>
    <row r="590225" spans="12:13" x14ac:dyDescent="0.25">
      <c r="L590225" s="472"/>
      <c r="M590225" s="472"/>
    </row>
    <row r="590226" spans="12:13" x14ac:dyDescent="0.25">
      <c r="L590226" s="472"/>
      <c r="M590226" s="472"/>
    </row>
    <row r="590227" spans="12:13" x14ac:dyDescent="0.25">
      <c r="L590227" s="472"/>
      <c r="M590227" s="472"/>
    </row>
    <row r="590299" spans="12:13" x14ac:dyDescent="0.25">
      <c r="L590299" s="472"/>
      <c r="M590299" s="472"/>
    </row>
    <row r="590300" spans="12:13" x14ac:dyDescent="0.25">
      <c r="L590300" s="472"/>
      <c r="M590300" s="472"/>
    </row>
    <row r="590301" spans="12:13" x14ac:dyDescent="0.25">
      <c r="L590301" s="472"/>
      <c r="M590301" s="472"/>
    </row>
    <row r="590373" spans="12:13" x14ac:dyDescent="0.25">
      <c r="L590373" s="472"/>
      <c r="M590373" s="472"/>
    </row>
    <row r="590374" spans="12:13" x14ac:dyDescent="0.25">
      <c r="L590374" s="472"/>
      <c r="M590374" s="472"/>
    </row>
    <row r="590375" spans="12:13" x14ac:dyDescent="0.25">
      <c r="L590375" s="472"/>
      <c r="M590375" s="472"/>
    </row>
    <row r="590447" spans="12:13" x14ac:dyDescent="0.25">
      <c r="L590447" s="472"/>
      <c r="M590447" s="472"/>
    </row>
    <row r="590448" spans="12:13" x14ac:dyDescent="0.25">
      <c r="L590448" s="472"/>
      <c r="M590448" s="472"/>
    </row>
    <row r="590449" spans="12:13" x14ac:dyDescent="0.25">
      <c r="L590449" s="472"/>
      <c r="M590449" s="472"/>
    </row>
    <row r="590521" spans="12:13" x14ac:dyDescent="0.25">
      <c r="L590521" s="472"/>
      <c r="M590521" s="472"/>
    </row>
    <row r="590522" spans="12:13" x14ac:dyDescent="0.25">
      <c r="L590522" s="472"/>
      <c r="M590522" s="472"/>
    </row>
    <row r="590523" spans="12:13" x14ac:dyDescent="0.25">
      <c r="L590523" s="472"/>
      <c r="M590523" s="472"/>
    </row>
    <row r="590595" spans="12:13" x14ac:dyDescent="0.25">
      <c r="L590595" s="472"/>
      <c r="M590595" s="472"/>
    </row>
    <row r="590596" spans="12:13" x14ac:dyDescent="0.25">
      <c r="L590596" s="472"/>
      <c r="M590596" s="472"/>
    </row>
    <row r="590597" spans="12:13" x14ac:dyDescent="0.25">
      <c r="L590597" s="472"/>
      <c r="M590597" s="472"/>
    </row>
    <row r="590669" spans="12:13" x14ac:dyDescent="0.25">
      <c r="L590669" s="472"/>
      <c r="M590669" s="472"/>
    </row>
    <row r="590670" spans="12:13" x14ac:dyDescent="0.25">
      <c r="L590670" s="472"/>
      <c r="M590670" s="472"/>
    </row>
    <row r="590671" spans="12:13" x14ac:dyDescent="0.25">
      <c r="L590671" s="472"/>
      <c r="M590671" s="472"/>
    </row>
    <row r="590743" spans="12:13" x14ac:dyDescent="0.25">
      <c r="L590743" s="472"/>
      <c r="M590743" s="472"/>
    </row>
    <row r="590744" spans="12:13" x14ac:dyDescent="0.25">
      <c r="L590744" s="472"/>
      <c r="M590744" s="472"/>
    </row>
    <row r="590745" spans="12:13" x14ac:dyDescent="0.25">
      <c r="L590745" s="472"/>
      <c r="M590745" s="472"/>
    </row>
    <row r="590817" spans="12:13" x14ac:dyDescent="0.25">
      <c r="L590817" s="472"/>
      <c r="M590817" s="472"/>
    </row>
    <row r="590818" spans="12:13" x14ac:dyDescent="0.25">
      <c r="L590818" s="472"/>
      <c r="M590818" s="472"/>
    </row>
    <row r="590819" spans="12:13" x14ac:dyDescent="0.25">
      <c r="L590819" s="472"/>
      <c r="M590819" s="472"/>
    </row>
    <row r="590891" spans="12:13" x14ac:dyDescent="0.25">
      <c r="L590891" s="472"/>
      <c r="M590891" s="472"/>
    </row>
    <row r="590892" spans="12:13" x14ac:dyDescent="0.25">
      <c r="L590892" s="472"/>
      <c r="M590892" s="472"/>
    </row>
    <row r="590893" spans="12:13" x14ac:dyDescent="0.25">
      <c r="L590893" s="472"/>
      <c r="M590893" s="472"/>
    </row>
    <row r="590965" spans="12:13" x14ac:dyDescent="0.25">
      <c r="L590965" s="472"/>
      <c r="M590965" s="472"/>
    </row>
    <row r="590966" spans="12:13" x14ac:dyDescent="0.25">
      <c r="L590966" s="472"/>
      <c r="M590966" s="472"/>
    </row>
    <row r="590967" spans="12:13" x14ac:dyDescent="0.25">
      <c r="L590967" s="472"/>
      <c r="M590967" s="472"/>
    </row>
    <row r="591039" spans="12:13" x14ac:dyDescent="0.25">
      <c r="L591039" s="472"/>
      <c r="M591039" s="472"/>
    </row>
    <row r="591040" spans="12:13" x14ac:dyDescent="0.25">
      <c r="L591040" s="472"/>
      <c r="M591040" s="472"/>
    </row>
    <row r="591041" spans="12:13" x14ac:dyDescent="0.25">
      <c r="L591041" s="472"/>
      <c r="M591041" s="472"/>
    </row>
    <row r="591113" spans="12:13" x14ac:dyDescent="0.25">
      <c r="L591113" s="472"/>
      <c r="M591113" s="472"/>
    </row>
    <row r="591114" spans="12:13" x14ac:dyDescent="0.25">
      <c r="L591114" s="472"/>
      <c r="M591114" s="472"/>
    </row>
    <row r="591115" spans="12:13" x14ac:dyDescent="0.25">
      <c r="L591115" s="472"/>
      <c r="M591115" s="472"/>
    </row>
    <row r="591187" spans="12:13" x14ac:dyDescent="0.25">
      <c r="L591187" s="472"/>
      <c r="M591187" s="472"/>
    </row>
    <row r="591188" spans="12:13" x14ac:dyDescent="0.25">
      <c r="L591188" s="472"/>
      <c r="M591188" s="472"/>
    </row>
    <row r="591189" spans="12:13" x14ac:dyDescent="0.25">
      <c r="L591189" s="472"/>
      <c r="M591189" s="472"/>
    </row>
    <row r="591261" spans="12:13" x14ac:dyDescent="0.25">
      <c r="L591261" s="472"/>
      <c r="M591261" s="472"/>
    </row>
    <row r="591262" spans="12:13" x14ac:dyDescent="0.25">
      <c r="L591262" s="472"/>
      <c r="M591262" s="472"/>
    </row>
    <row r="591263" spans="12:13" x14ac:dyDescent="0.25">
      <c r="L591263" s="472"/>
      <c r="M591263" s="472"/>
    </row>
    <row r="591335" spans="12:13" x14ac:dyDescent="0.25">
      <c r="L591335" s="472"/>
      <c r="M591335" s="472"/>
    </row>
    <row r="591336" spans="12:13" x14ac:dyDescent="0.25">
      <c r="L591336" s="472"/>
      <c r="M591336" s="472"/>
    </row>
    <row r="591337" spans="12:13" x14ac:dyDescent="0.25">
      <c r="L591337" s="472"/>
      <c r="M591337" s="472"/>
    </row>
    <row r="591409" spans="12:13" x14ac:dyDescent="0.25">
      <c r="L591409" s="472"/>
      <c r="M591409" s="472"/>
    </row>
    <row r="591410" spans="12:13" x14ac:dyDescent="0.25">
      <c r="L591410" s="472"/>
      <c r="M591410" s="472"/>
    </row>
    <row r="591411" spans="12:13" x14ac:dyDescent="0.25">
      <c r="L591411" s="472"/>
      <c r="M591411" s="472"/>
    </row>
    <row r="591483" spans="12:13" x14ac:dyDescent="0.25">
      <c r="L591483" s="472"/>
      <c r="M591483" s="472"/>
    </row>
    <row r="591484" spans="12:13" x14ac:dyDescent="0.25">
      <c r="L591484" s="472"/>
      <c r="M591484" s="472"/>
    </row>
    <row r="591485" spans="12:13" x14ac:dyDescent="0.25">
      <c r="L591485" s="472"/>
      <c r="M591485" s="472"/>
    </row>
    <row r="591557" spans="12:13" x14ac:dyDescent="0.25">
      <c r="L591557" s="472"/>
      <c r="M591557" s="472"/>
    </row>
    <row r="591558" spans="12:13" x14ac:dyDescent="0.25">
      <c r="L591558" s="472"/>
      <c r="M591558" s="472"/>
    </row>
    <row r="591559" spans="12:13" x14ac:dyDescent="0.25">
      <c r="L591559" s="472"/>
      <c r="M591559" s="472"/>
    </row>
    <row r="591631" spans="12:13" x14ac:dyDescent="0.25">
      <c r="L591631" s="472"/>
      <c r="M591631" s="472"/>
    </row>
    <row r="591632" spans="12:13" x14ac:dyDescent="0.25">
      <c r="L591632" s="472"/>
      <c r="M591632" s="472"/>
    </row>
    <row r="591633" spans="12:13" x14ac:dyDescent="0.25">
      <c r="L591633" s="472"/>
      <c r="M591633" s="472"/>
    </row>
    <row r="591705" spans="12:13" x14ac:dyDescent="0.25">
      <c r="L591705" s="472"/>
      <c r="M591705" s="472"/>
    </row>
    <row r="591706" spans="12:13" x14ac:dyDescent="0.25">
      <c r="L591706" s="472"/>
      <c r="M591706" s="472"/>
    </row>
    <row r="591707" spans="12:13" x14ac:dyDescent="0.25">
      <c r="L591707" s="472"/>
      <c r="M591707" s="472"/>
    </row>
    <row r="591779" spans="12:13" x14ac:dyDescent="0.25">
      <c r="L591779" s="472"/>
      <c r="M591779" s="472"/>
    </row>
    <row r="591780" spans="12:13" x14ac:dyDescent="0.25">
      <c r="L591780" s="472"/>
      <c r="M591780" s="472"/>
    </row>
    <row r="591781" spans="12:13" x14ac:dyDescent="0.25">
      <c r="L591781" s="472"/>
      <c r="M591781" s="472"/>
    </row>
    <row r="591853" spans="12:13" x14ac:dyDescent="0.25">
      <c r="L591853" s="472"/>
      <c r="M591853" s="472"/>
    </row>
    <row r="591854" spans="12:13" x14ac:dyDescent="0.25">
      <c r="L591854" s="472"/>
      <c r="M591854" s="472"/>
    </row>
    <row r="591855" spans="12:13" x14ac:dyDescent="0.25">
      <c r="L591855" s="472"/>
      <c r="M591855" s="472"/>
    </row>
    <row r="591927" spans="12:13" x14ac:dyDescent="0.25">
      <c r="L591927" s="472"/>
      <c r="M591927" s="472"/>
    </row>
    <row r="591928" spans="12:13" x14ac:dyDescent="0.25">
      <c r="L591928" s="472"/>
      <c r="M591928" s="472"/>
    </row>
    <row r="591929" spans="12:13" x14ac:dyDescent="0.25">
      <c r="L591929" s="472"/>
      <c r="M591929" s="472"/>
    </row>
    <row r="592001" spans="12:13" x14ac:dyDescent="0.25">
      <c r="L592001" s="472"/>
      <c r="M592001" s="472"/>
    </row>
    <row r="592002" spans="12:13" x14ac:dyDescent="0.25">
      <c r="L592002" s="472"/>
      <c r="M592002" s="472"/>
    </row>
    <row r="592003" spans="12:13" x14ac:dyDescent="0.25">
      <c r="L592003" s="472"/>
      <c r="M592003" s="472"/>
    </row>
    <row r="592075" spans="12:13" x14ac:dyDescent="0.25">
      <c r="L592075" s="472"/>
      <c r="M592075" s="472"/>
    </row>
    <row r="592076" spans="12:13" x14ac:dyDescent="0.25">
      <c r="L592076" s="472"/>
      <c r="M592076" s="472"/>
    </row>
    <row r="592077" spans="12:13" x14ac:dyDescent="0.25">
      <c r="L592077" s="472"/>
      <c r="M592077" s="472"/>
    </row>
    <row r="592149" spans="12:13" x14ac:dyDescent="0.25">
      <c r="L592149" s="472"/>
      <c r="M592149" s="472"/>
    </row>
    <row r="592150" spans="12:13" x14ac:dyDescent="0.25">
      <c r="L592150" s="472"/>
      <c r="M592150" s="472"/>
    </row>
    <row r="592151" spans="12:13" x14ac:dyDescent="0.25">
      <c r="L592151" s="472"/>
      <c r="M592151" s="472"/>
    </row>
    <row r="592223" spans="12:13" x14ac:dyDescent="0.25">
      <c r="L592223" s="472"/>
      <c r="M592223" s="472"/>
    </row>
    <row r="592224" spans="12:13" x14ac:dyDescent="0.25">
      <c r="L592224" s="472"/>
      <c r="M592224" s="472"/>
    </row>
    <row r="592225" spans="12:13" x14ac:dyDescent="0.25">
      <c r="L592225" s="472"/>
      <c r="M592225" s="472"/>
    </row>
    <row r="592297" spans="12:13" x14ac:dyDescent="0.25">
      <c r="L592297" s="472"/>
      <c r="M592297" s="472"/>
    </row>
    <row r="592298" spans="12:13" x14ac:dyDescent="0.25">
      <c r="L592298" s="472"/>
      <c r="M592298" s="472"/>
    </row>
    <row r="592299" spans="12:13" x14ac:dyDescent="0.25">
      <c r="L592299" s="472"/>
      <c r="M592299" s="472"/>
    </row>
    <row r="592371" spans="12:13" x14ac:dyDescent="0.25">
      <c r="L592371" s="472"/>
      <c r="M592371" s="472"/>
    </row>
    <row r="592372" spans="12:13" x14ac:dyDescent="0.25">
      <c r="L592372" s="472"/>
      <c r="M592372" s="472"/>
    </row>
    <row r="592373" spans="12:13" x14ac:dyDescent="0.25">
      <c r="L592373" s="472"/>
      <c r="M592373" s="472"/>
    </row>
    <row r="592445" spans="12:13" x14ac:dyDescent="0.25">
      <c r="L592445" s="472"/>
      <c r="M592445" s="472"/>
    </row>
    <row r="592446" spans="12:13" x14ac:dyDescent="0.25">
      <c r="L592446" s="472"/>
      <c r="M592446" s="472"/>
    </row>
    <row r="592447" spans="12:13" x14ac:dyDescent="0.25">
      <c r="L592447" s="472"/>
      <c r="M592447" s="472"/>
    </row>
    <row r="592519" spans="12:13" x14ac:dyDescent="0.25">
      <c r="L592519" s="472"/>
      <c r="M592519" s="472"/>
    </row>
    <row r="592520" spans="12:13" x14ac:dyDescent="0.25">
      <c r="L592520" s="472"/>
      <c r="M592520" s="472"/>
    </row>
    <row r="592521" spans="12:13" x14ac:dyDescent="0.25">
      <c r="L592521" s="472"/>
      <c r="M592521" s="472"/>
    </row>
    <row r="592593" spans="12:13" x14ac:dyDescent="0.25">
      <c r="L592593" s="472"/>
      <c r="M592593" s="472"/>
    </row>
    <row r="592594" spans="12:13" x14ac:dyDescent="0.25">
      <c r="L592594" s="472"/>
      <c r="M592594" s="472"/>
    </row>
    <row r="592595" spans="12:13" x14ac:dyDescent="0.25">
      <c r="L592595" s="472"/>
      <c r="M592595" s="472"/>
    </row>
    <row r="592667" spans="12:13" x14ac:dyDescent="0.25">
      <c r="L592667" s="472"/>
      <c r="M592667" s="472"/>
    </row>
    <row r="592668" spans="12:13" x14ac:dyDescent="0.25">
      <c r="L592668" s="472"/>
      <c r="M592668" s="472"/>
    </row>
    <row r="592669" spans="12:13" x14ac:dyDescent="0.25">
      <c r="L592669" s="472"/>
      <c r="M592669" s="472"/>
    </row>
    <row r="592741" spans="12:13" x14ac:dyDescent="0.25">
      <c r="L592741" s="472"/>
      <c r="M592741" s="472"/>
    </row>
    <row r="592742" spans="12:13" x14ac:dyDescent="0.25">
      <c r="L592742" s="472"/>
      <c r="M592742" s="472"/>
    </row>
    <row r="592743" spans="12:13" x14ac:dyDescent="0.25">
      <c r="L592743" s="472"/>
      <c r="M592743" s="472"/>
    </row>
    <row r="592815" spans="12:13" x14ac:dyDescent="0.25">
      <c r="L592815" s="472"/>
      <c r="M592815" s="472"/>
    </row>
    <row r="592816" spans="12:13" x14ac:dyDescent="0.25">
      <c r="L592816" s="472"/>
      <c r="M592816" s="472"/>
    </row>
    <row r="592817" spans="12:13" x14ac:dyDescent="0.25">
      <c r="L592817" s="472"/>
      <c r="M592817" s="472"/>
    </row>
    <row r="592889" spans="12:13" x14ac:dyDescent="0.25">
      <c r="L592889" s="472"/>
      <c r="M592889" s="472"/>
    </row>
    <row r="592890" spans="12:13" x14ac:dyDescent="0.25">
      <c r="L592890" s="472"/>
      <c r="M592890" s="472"/>
    </row>
    <row r="592891" spans="12:13" x14ac:dyDescent="0.25">
      <c r="L592891" s="472"/>
      <c r="M592891" s="472"/>
    </row>
    <row r="592963" spans="12:13" x14ac:dyDescent="0.25">
      <c r="L592963" s="472"/>
      <c r="M592963" s="472"/>
    </row>
    <row r="592964" spans="12:13" x14ac:dyDescent="0.25">
      <c r="L592964" s="472"/>
      <c r="M592964" s="472"/>
    </row>
    <row r="592965" spans="12:13" x14ac:dyDescent="0.25">
      <c r="L592965" s="472"/>
      <c r="M592965" s="472"/>
    </row>
    <row r="593037" spans="12:13" x14ac:dyDescent="0.25">
      <c r="L593037" s="472"/>
      <c r="M593037" s="472"/>
    </row>
    <row r="593038" spans="12:13" x14ac:dyDescent="0.25">
      <c r="L593038" s="472"/>
      <c r="M593038" s="472"/>
    </row>
    <row r="593039" spans="12:13" x14ac:dyDescent="0.25">
      <c r="L593039" s="472"/>
      <c r="M593039" s="472"/>
    </row>
    <row r="593111" spans="12:13" x14ac:dyDescent="0.25">
      <c r="L593111" s="472"/>
      <c r="M593111" s="472"/>
    </row>
    <row r="593112" spans="12:13" x14ac:dyDescent="0.25">
      <c r="L593112" s="472"/>
      <c r="M593112" s="472"/>
    </row>
    <row r="593113" spans="12:13" x14ac:dyDescent="0.25">
      <c r="L593113" s="472"/>
      <c r="M593113" s="472"/>
    </row>
    <row r="593185" spans="12:13" x14ac:dyDescent="0.25">
      <c r="L593185" s="472"/>
      <c r="M593185" s="472"/>
    </row>
    <row r="593186" spans="12:13" x14ac:dyDescent="0.25">
      <c r="L593186" s="472"/>
      <c r="M593186" s="472"/>
    </row>
    <row r="593187" spans="12:13" x14ac:dyDescent="0.25">
      <c r="L593187" s="472"/>
      <c r="M593187" s="472"/>
    </row>
    <row r="593259" spans="12:13" x14ac:dyDescent="0.25">
      <c r="L593259" s="472"/>
      <c r="M593259" s="472"/>
    </row>
    <row r="593260" spans="12:13" x14ac:dyDescent="0.25">
      <c r="L593260" s="472"/>
      <c r="M593260" s="472"/>
    </row>
    <row r="593261" spans="12:13" x14ac:dyDescent="0.25">
      <c r="L593261" s="472"/>
      <c r="M593261" s="472"/>
    </row>
    <row r="593333" spans="12:13" x14ac:dyDescent="0.25">
      <c r="L593333" s="472"/>
      <c r="M593333" s="472"/>
    </row>
    <row r="593334" spans="12:13" x14ac:dyDescent="0.25">
      <c r="L593334" s="472"/>
      <c r="M593334" s="472"/>
    </row>
    <row r="593335" spans="12:13" x14ac:dyDescent="0.25">
      <c r="L593335" s="472"/>
      <c r="M593335" s="472"/>
    </row>
    <row r="593407" spans="12:13" x14ac:dyDescent="0.25">
      <c r="L593407" s="472"/>
      <c r="M593407" s="472"/>
    </row>
    <row r="593408" spans="12:13" x14ac:dyDescent="0.25">
      <c r="L593408" s="472"/>
      <c r="M593408" s="472"/>
    </row>
    <row r="593409" spans="12:13" x14ac:dyDescent="0.25">
      <c r="L593409" s="472"/>
      <c r="M593409" s="472"/>
    </row>
    <row r="593481" spans="12:13" x14ac:dyDescent="0.25">
      <c r="L593481" s="472"/>
      <c r="M593481" s="472"/>
    </row>
    <row r="593482" spans="12:13" x14ac:dyDescent="0.25">
      <c r="L593482" s="472"/>
      <c r="M593482" s="472"/>
    </row>
    <row r="593483" spans="12:13" x14ac:dyDescent="0.25">
      <c r="L593483" s="472"/>
      <c r="M593483" s="472"/>
    </row>
    <row r="593555" spans="12:13" x14ac:dyDescent="0.25">
      <c r="L593555" s="472"/>
      <c r="M593555" s="472"/>
    </row>
    <row r="593556" spans="12:13" x14ac:dyDescent="0.25">
      <c r="L593556" s="472"/>
      <c r="M593556" s="472"/>
    </row>
    <row r="593557" spans="12:13" x14ac:dyDescent="0.25">
      <c r="L593557" s="472"/>
      <c r="M593557" s="472"/>
    </row>
    <row r="593629" spans="12:13" x14ac:dyDescent="0.25">
      <c r="L593629" s="472"/>
      <c r="M593629" s="472"/>
    </row>
    <row r="593630" spans="12:13" x14ac:dyDescent="0.25">
      <c r="L593630" s="472"/>
      <c r="M593630" s="472"/>
    </row>
    <row r="593631" spans="12:13" x14ac:dyDescent="0.25">
      <c r="L593631" s="472"/>
      <c r="M593631" s="472"/>
    </row>
    <row r="593703" spans="12:13" x14ac:dyDescent="0.25">
      <c r="L593703" s="472"/>
      <c r="M593703" s="472"/>
    </row>
    <row r="593704" spans="12:13" x14ac:dyDescent="0.25">
      <c r="L593704" s="472"/>
      <c r="M593704" s="472"/>
    </row>
    <row r="593705" spans="12:13" x14ac:dyDescent="0.25">
      <c r="L593705" s="472"/>
      <c r="M593705" s="472"/>
    </row>
    <row r="593777" spans="12:13" x14ac:dyDescent="0.25">
      <c r="L593777" s="472"/>
      <c r="M593777" s="472"/>
    </row>
    <row r="593778" spans="12:13" x14ac:dyDescent="0.25">
      <c r="L593778" s="472"/>
      <c r="M593778" s="472"/>
    </row>
    <row r="593779" spans="12:13" x14ac:dyDescent="0.25">
      <c r="L593779" s="472"/>
      <c r="M593779" s="472"/>
    </row>
    <row r="593851" spans="12:13" x14ac:dyDescent="0.25">
      <c r="L593851" s="472"/>
      <c r="M593851" s="472"/>
    </row>
    <row r="593852" spans="12:13" x14ac:dyDescent="0.25">
      <c r="L593852" s="472"/>
      <c r="M593852" s="472"/>
    </row>
    <row r="593853" spans="12:13" x14ac:dyDescent="0.25">
      <c r="L593853" s="472"/>
      <c r="M593853" s="472"/>
    </row>
    <row r="593925" spans="12:13" x14ac:dyDescent="0.25">
      <c r="L593925" s="472"/>
      <c r="M593925" s="472"/>
    </row>
    <row r="593926" spans="12:13" x14ac:dyDescent="0.25">
      <c r="L593926" s="472"/>
      <c r="M593926" s="472"/>
    </row>
    <row r="593927" spans="12:13" x14ac:dyDescent="0.25">
      <c r="L593927" s="472"/>
      <c r="M593927" s="472"/>
    </row>
    <row r="593999" spans="12:13" x14ac:dyDescent="0.25">
      <c r="L593999" s="472"/>
      <c r="M593999" s="472"/>
    </row>
    <row r="594000" spans="12:13" x14ac:dyDescent="0.25">
      <c r="L594000" s="472"/>
      <c r="M594000" s="472"/>
    </row>
    <row r="594001" spans="12:13" x14ac:dyDescent="0.25">
      <c r="L594001" s="472"/>
      <c r="M594001" s="472"/>
    </row>
    <row r="594073" spans="12:13" x14ac:dyDescent="0.25">
      <c r="L594073" s="472"/>
      <c r="M594073" s="472"/>
    </row>
    <row r="594074" spans="12:13" x14ac:dyDescent="0.25">
      <c r="L594074" s="472"/>
      <c r="M594074" s="472"/>
    </row>
    <row r="594075" spans="12:13" x14ac:dyDescent="0.25">
      <c r="L594075" s="472"/>
      <c r="M594075" s="472"/>
    </row>
    <row r="594147" spans="12:13" x14ac:dyDescent="0.25">
      <c r="L594147" s="472"/>
      <c r="M594147" s="472"/>
    </row>
    <row r="594148" spans="12:13" x14ac:dyDescent="0.25">
      <c r="L594148" s="472"/>
      <c r="M594148" s="472"/>
    </row>
    <row r="594149" spans="12:13" x14ac:dyDescent="0.25">
      <c r="L594149" s="472"/>
      <c r="M594149" s="472"/>
    </row>
    <row r="594221" spans="12:13" x14ac:dyDescent="0.25">
      <c r="L594221" s="472"/>
      <c r="M594221" s="472"/>
    </row>
    <row r="594222" spans="12:13" x14ac:dyDescent="0.25">
      <c r="L594222" s="472"/>
      <c r="M594222" s="472"/>
    </row>
    <row r="594223" spans="12:13" x14ac:dyDescent="0.25">
      <c r="L594223" s="472"/>
      <c r="M594223" s="472"/>
    </row>
    <row r="594295" spans="12:13" x14ac:dyDescent="0.25">
      <c r="L594295" s="472"/>
      <c r="M594295" s="472"/>
    </row>
    <row r="594296" spans="12:13" x14ac:dyDescent="0.25">
      <c r="L594296" s="472"/>
      <c r="M594296" s="472"/>
    </row>
    <row r="594297" spans="12:13" x14ac:dyDescent="0.25">
      <c r="L594297" s="472"/>
      <c r="M594297" s="472"/>
    </row>
    <row r="594369" spans="12:13" x14ac:dyDescent="0.25">
      <c r="L594369" s="472"/>
      <c r="M594369" s="472"/>
    </row>
    <row r="594370" spans="12:13" x14ac:dyDescent="0.25">
      <c r="L594370" s="472"/>
      <c r="M594370" s="472"/>
    </row>
    <row r="594371" spans="12:13" x14ac:dyDescent="0.25">
      <c r="L594371" s="472"/>
      <c r="M594371" s="472"/>
    </row>
    <row r="594443" spans="12:13" x14ac:dyDescent="0.25">
      <c r="L594443" s="472"/>
      <c r="M594443" s="472"/>
    </row>
    <row r="594444" spans="12:13" x14ac:dyDescent="0.25">
      <c r="L594444" s="472"/>
      <c r="M594444" s="472"/>
    </row>
    <row r="594445" spans="12:13" x14ac:dyDescent="0.25">
      <c r="L594445" s="472"/>
      <c r="M594445" s="472"/>
    </row>
    <row r="594517" spans="12:13" x14ac:dyDescent="0.25">
      <c r="L594517" s="472"/>
      <c r="M594517" s="472"/>
    </row>
    <row r="594518" spans="12:13" x14ac:dyDescent="0.25">
      <c r="L594518" s="472"/>
      <c r="M594518" s="472"/>
    </row>
    <row r="594519" spans="12:13" x14ac:dyDescent="0.25">
      <c r="L594519" s="472"/>
      <c r="M594519" s="472"/>
    </row>
    <row r="594591" spans="12:13" x14ac:dyDescent="0.25">
      <c r="L594591" s="472"/>
      <c r="M594591" s="472"/>
    </row>
    <row r="594592" spans="12:13" x14ac:dyDescent="0.25">
      <c r="L594592" s="472"/>
      <c r="M594592" s="472"/>
    </row>
    <row r="594593" spans="12:13" x14ac:dyDescent="0.25">
      <c r="L594593" s="472"/>
      <c r="M594593" s="472"/>
    </row>
    <row r="594665" spans="12:13" x14ac:dyDescent="0.25">
      <c r="L594665" s="472"/>
      <c r="M594665" s="472"/>
    </row>
    <row r="594666" spans="12:13" x14ac:dyDescent="0.25">
      <c r="L594666" s="472"/>
      <c r="M594666" s="472"/>
    </row>
    <row r="594667" spans="12:13" x14ac:dyDescent="0.25">
      <c r="L594667" s="472"/>
      <c r="M594667" s="472"/>
    </row>
    <row r="594739" spans="12:13" x14ac:dyDescent="0.25">
      <c r="L594739" s="472"/>
      <c r="M594739" s="472"/>
    </row>
    <row r="594740" spans="12:13" x14ac:dyDescent="0.25">
      <c r="L594740" s="472"/>
      <c r="M594740" s="472"/>
    </row>
    <row r="594741" spans="12:13" x14ac:dyDescent="0.25">
      <c r="L594741" s="472"/>
      <c r="M594741" s="472"/>
    </row>
    <row r="594813" spans="12:13" x14ac:dyDescent="0.25">
      <c r="L594813" s="472"/>
      <c r="M594813" s="472"/>
    </row>
    <row r="594814" spans="12:13" x14ac:dyDescent="0.25">
      <c r="L594814" s="472"/>
      <c r="M594814" s="472"/>
    </row>
    <row r="594815" spans="12:13" x14ac:dyDescent="0.25">
      <c r="L594815" s="472"/>
      <c r="M594815" s="472"/>
    </row>
    <row r="594887" spans="12:13" x14ac:dyDescent="0.25">
      <c r="L594887" s="472"/>
      <c r="M594887" s="472"/>
    </row>
    <row r="594888" spans="12:13" x14ac:dyDescent="0.25">
      <c r="L594888" s="472"/>
      <c r="M594888" s="472"/>
    </row>
    <row r="594889" spans="12:13" x14ac:dyDescent="0.25">
      <c r="L594889" s="472"/>
      <c r="M594889" s="472"/>
    </row>
    <row r="594961" spans="12:13" x14ac:dyDescent="0.25">
      <c r="L594961" s="472"/>
      <c r="M594961" s="472"/>
    </row>
    <row r="594962" spans="12:13" x14ac:dyDescent="0.25">
      <c r="L594962" s="472"/>
      <c r="M594962" s="472"/>
    </row>
    <row r="594963" spans="12:13" x14ac:dyDescent="0.25">
      <c r="L594963" s="472"/>
      <c r="M594963" s="472"/>
    </row>
    <row r="595035" spans="12:13" x14ac:dyDescent="0.25">
      <c r="L595035" s="472"/>
      <c r="M595035" s="472"/>
    </row>
    <row r="595036" spans="12:13" x14ac:dyDescent="0.25">
      <c r="L595036" s="472"/>
      <c r="M595036" s="472"/>
    </row>
    <row r="595037" spans="12:13" x14ac:dyDescent="0.25">
      <c r="L595037" s="472"/>
      <c r="M595037" s="472"/>
    </row>
    <row r="595109" spans="12:13" x14ac:dyDescent="0.25">
      <c r="L595109" s="472"/>
      <c r="M595109" s="472"/>
    </row>
    <row r="595110" spans="12:13" x14ac:dyDescent="0.25">
      <c r="L595110" s="472"/>
      <c r="M595110" s="472"/>
    </row>
    <row r="595111" spans="12:13" x14ac:dyDescent="0.25">
      <c r="L595111" s="472"/>
      <c r="M595111" s="472"/>
    </row>
    <row r="595183" spans="12:13" x14ac:dyDescent="0.25">
      <c r="L595183" s="472"/>
      <c r="M595183" s="472"/>
    </row>
    <row r="595184" spans="12:13" x14ac:dyDescent="0.25">
      <c r="L595184" s="472"/>
      <c r="M595184" s="472"/>
    </row>
    <row r="595185" spans="12:13" x14ac:dyDescent="0.25">
      <c r="L595185" s="472"/>
      <c r="M595185" s="472"/>
    </row>
    <row r="595257" spans="12:13" x14ac:dyDescent="0.25">
      <c r="L595257" s="472"/>
      <c r="M595257" s="472"/>
    </row>
    <row r="595258" spans="12:13" x14ac:dyDescent="0.25">
      <c r="L595258" s="472"/>
      <c r="M595258" s="472"/>
    </row>
    <row r="595259" spans="12:13" x14ac:dyDescent="0.25">
      <c r="L595259" s="472"/>
      <c r="M595259" s="472"/>
    </row>
    <row r="595331" spans="12:13" x14ac:dyDescent="0.25">
      <c r="L595331" s="472"/>
      <c r="M595331" s="472"/>
    </row>
    <row r="595332" spans="12:13" x14ac:dyDescent="0.25">
      <c r="L595332" s="472"/>
      <c r="M595332" s="472"/>
    </row>
    <row r="595333" spans="12:13" x14ac:dyDescent="0.25">
      <c r="L595333" s="472"/>
      <c r="M595333" s="472"/>
    </row>
    <row r="595405" spans="12:13" x14ac:dyDescent="0.25">
      <c r="L595405" s="472"/>
      <c r="M595405" s="472"/>
    </row>
    <row r="595406" spans="12:13" x14ac:dyDescent="0.25">
      <c r="L595406" s="472"/>
      <c r="M595406" s="472"/>
    </row>
    <row r="595407" spans="12:13" x14ac:dyDescent="0.25">
      <c r="L595407" s="472"/>
      <c r="M595407" s="472"/>
    </row>
    <row r="595479" spans="12:13" x14ac:dyDescent="0.25">
      <c r="L595479" s="472"/>
      <c r="M595479" s="472"/>
    </row>
    <row r="595480" spans="12:13" x14ac:dyDescent="0.25">
      <c r="L595480" s="472"/>
      <c r="M595480" s="472"/>
    </row>
    <row r="595481" spans="12:13" x14ac:dyDescent="0.25">
      <c r="L595481" s="472"/>
      <c r="M595481" s="472"/>
    </row>
    <row r="595553" spans="12:13" x14ac:dyDescent="0.25">
      <c r="L595553" s="472"/>
      <c r="M595553" s="472"/>
    </row>
    <row r="595554" spans="12:13" x14ac:dyDescent="0.25">
      <c r="L595554" s="472"/>
      <c r="M595554" s="472"/>
    </row>
    <row r="595555" spans="12:13" x14ac:dyDescent="0.25">
      <c r="L595555" s="472"/>
      <c r="M595555" s="472"/>
    </row>
    <row r="595627" spans="12:13" x14ac:dyDescent="0.25">
      <c r="L595627" s="472"/>
      <c r="M595627" s="472"/>
    </row>
    <row r="595628" spans="12:13" x14ac:dyDescent="0.25">
      <c r="L595628" s="472"/>
      <c r="M595628" s="472"/>
    </row>
    <row r="595629" spans="12:13" x14ac:dyDescent="0.25">
      <c r="L595629" s="472"/>
      <c r="M595629" s="472"/>
    </row>
    <row r="595701" spans="12:13" x14ac:dyDescent="0.25">
      <c r="L595701" s="472"/>
      <c r="M595701" s="472"/>
    </row>
    <row r="595702" spans="12:13" x14ac:dyDescent="0.25">
      <c r="L595702" s="472"/>
      <c r="M595702" s="472"/>
    </row>
    <row r="595703" spans="12:13" x14ac:dyDescent="0.25">
      <c r="L595703" s="472"/>
      <c r="M595703" s="472"/>
    </row>
    <row r="595775" spans="12:13" x14ac:dyDescent="0.25">
      <c r="L595775" s="472"/>
      <c r="M595775" s="472"/>
    </row>
    <row r="595776" spans="12:13" x14ac:dyDescent="0.25">
      <c r="L595776" s="472"/>
      <c r="M595776" s="472"/>
    </row>
    <row r="595777" spans="12:13" x14ac:dyDescent="0.25">
      <c r="L595777" s="472"/>
      <c r="M595777" s="472"/>
    </row>
    <row r="595849" spans="12:13" x14ac:dyDescent="0.25">
      <c r="L595849" s="472"/>
      <c r="M595849" s="472"/>
    </row>
    <row r="595850" spans="12:13" x14ac:dyDescent="0.25">
      <c r="L595850" s="472"/>
      <c r="M595850" s="472"/>
    </row>
    <row r="595851" spans="12:13" x14ac:dyDescent="0.25">
      <c r="L595851" s="472"/>
      <c r="M595851" s="472"/>
    </row>
    <row r="595923" spans="12:13" x14ac:dyDescent="0.25">
      <c r="L595923" s="472"/>
      <c r="M595923" s="472"/>
    </row>
    <row r="595924" spans="12:13" x14ac:dyDescent="0.25">
      <c r="L595924" s="472"/>
      <c r="M595924" s="472"/>
    </row>
    <row r="595925" spans="12:13" x14ac:dyDescent="0.25">
      <c r="L595925" s="472"/>
      <c r="M595925" s="472"/>
    </row>
    <row r="595997" spans="12:13" x14ac:dyDescent="0.25">
      <c r="L595997" s="472"/>
      <c r="M595997" s="472"/>
    </row>
    <row r="595998" spans="12:13" x14ac:dyDescent="0.25">
      <c r="L595998" s="472"/>
      <c r="M595998" s="472"/>
    </row>
    <row r="595999" spans="12:13" x14ac:dyDescent="0.25">
      <c r="L595999" s="472"/>
      <c r="M595999" s="472"/>
    </row>
    <row r="596071" spans="12:13" x14ac:dyDescent="0.25">
      <c r="L596071" s="472"/>
      <c r="M596071" s="472"/>
    </row>
    <row r="596072" spans="12:13" x14ac:dyDescent="0.25">
      <c r="L596072" s="472"/>
      <c r="M596072" s="472"/>
    </row>
    <row r="596073" spans="12:13" x14ac:dyDescent="0.25">
      <c r="L596073" s="472"/>
      <c r="M596073" s="472"/>
    </row>
    <row r="596145" spans="12:13" x14ac:dyDescent="0.25">
      <c r="L596145" s="472"/>
      <c r="M596145" s="472"/>
    </row>
    <row r="596146" spans="12:13" x14ac:dyDescent="0.25">
      <c r="L596146" s="472"/>
      <c r="M596146" s="472"/>
    </row>
    <row r="596147" spans="12:13" x14ac:dyDescent="0.25">
      <c r="L596147" s="472"/>
      <c r="M596147" s="472"/>
    </row>
    <row r="596219" spans="12:13" x14ac:dyDescent="0.25">
      <c r="L596219" s="472"/>
      <c r="M596219" s="472"/>
    </row>
    <row r="596220" spans="12:13" x14ac:dyDescent="0.25">
      <c r="L596220" s="472"/>
      <c r="M596220" s="472"/>
    </row>
    <row r="596221" spans="12:13" x14ac:dyDescent="0.25">
      <c r="L596221" s="472"/>
      <c r="M596221" s="472"/>
    </row>
    <row r="596293" spans="12:13" x14ac:dyDescent="0.25">
      <c r="L596293" s="472"/>
      <c r="M596293" s="472"/>
    </row>
    <row r="596294" spans="12:13" x14ac:dyDescent="0.25">
      <c r="L596294" s="472"/>
      <c r="M596294" s="472"/>
    </row>
    <row r="596295" spans="12:13" x14ac:dyDescent="0.25">
      <c r="L596295" s="472"/>
      <c r="M596295" s="472"/>
    </row>
    <row r="596367" spans="12:13" x14ac:dyDescent="0.25">
      <c r="L596367" s="472"/>
      <c r="M596367" s="472"/>
    </row>
    <row r="596368" spans="12:13" x14ac:dyDescent="0.25">
      <c r="L596368" s="472"/>
      <c r="M596368" s="472"/>
    </row>
    <row r="596369" spans="12:13" x14ac:dyDescent="0.25">
      <c r="L596369" s="472"/>
      <c r="M596369" s="472"/>
    </row>
    <row r="596441" spans="12:13" x14ac:dyDescent="0.25">
      <c r="L596441" s="472"/>
      <c r="M596441" s="472"/>
    </row>
    <row r="596442" spans="12:13" x14ac:dyDescent="0.25">
      <c r="L596442" s="472"/>
      <c r="M596442" s="472"/>
    </row>
    <row r="596443" spans="12:13" x14ac:dyDescent="0.25">
      <c r="L596443" s="472"/>
      <c r="M596443" s="472"/>
    </row>
    <row r="596515" spans="12:13" x14ac:dyDescent="0.25">
      <c r="L596515" s="472"/>
      <c r="M596515" s="472"/>
    </row>
    <row r="596516" spans="12:13" x14ac:dyDescent="0.25">
      <c r="L596516" s="472"/>
      <c r="M596516" s="472"/>
    </row>
    <row r="596517" spans="12:13" x14ac:dyDescent="0.25">
      <c r="L596517" s="472"/>
      <c r="M596517" s="472"/>
    </row>
    <row r="596589" spans="12:13" x14ac:dyDescent="0.25">
      <c r="L596589" s="472"/>
      <c r="M596589" s="472"/>
    </row>
    <row r="596590" spans="12:13" x14ac:dyDescent="0.25">
      <c r="L596590" s="472"/>
      <c r="M596590" s="472"/>
    </row>
    <row r="596591" spans="12:13" x14ac:dyDescent="0.25">
      <c r="L596591" s="472"/>
      <c r="M596591" s="472"/>
    </row>
    <row r="596663" spans="12:13" x14ac:dyDescent="0.25">
      <c r="L596663" s="472"/>
      <c r="M596663" s="472"/>
    </row>
    <row r="596664" spans="12:13" x14ac:dyDescent="0.25">
      <c r="L596664" s="472"/>
      <c r="M596664" s="472"/>
    </row>
    <row r="596665" spans="12:13" x14ac:dyDescent="0.25">
      <c r="L596665" s="472"/>
      <c r="M596665" s="472"/>
    </row>
    <row r="596737" spans="12:13" x14ac:dyDescent="0.25">
      <c r="L596737" s="472"/>
      <c r="M596737" s="472"/>
    </row>
    <row r="596738" spans="12:13" x14ac:dyDescent="0.25">
      <c r="L596738" s="472"/>
      <c r="M596738" s="472"/>
    </row>
    <row r="596739" spans="12:13" x14ac:dyDescent="0.25">
      <c r="L596739" s="472"/>
      <c r="M596739" s="472"/>
    </row>
    <row r="596811" spans="12:13" x14ac:dyDescent="0.25">
      <c r="L596811" s="472"/>
      <c r="M596811" s="472"/>
    </row>
    <row r="596812" spans="12:13" x14ac:dyDescent="0.25">
      <c r="L596812" s="472"/>
      <c r="M596812" s="472"/>
    </row>
    <row r="596813" spans="12:13" x14ac:dyDescent="0.25">
      <c r="L596813" s="472"/>
      <c r="M596813" s="472"/>
    </row>
    <row r="596885" spans="12:13" x14ac:dyDescent="0.25">
      <c r="L596885" s="472"/>
      <c r="M596885" s="472"/>
    </row>
    <row r="596886" spans="12:13" x14ac:dyDescent="0.25">
      <c r="L596886" s="472"/>
      <c r="M596886" s="472"/>
    </row>
    <row r="596887" spans="12:13" x14ac:dyDescent="0.25">
      <c r="L596887" s="472"/>
      <c r="M596887" s="472"/>
    </row>
    <row r="596959" spans="12:13" x14ac:dyDescent="0.25">
      <c r="L596959" s="472"/>
      <c r="M596959" s="472"/>
    </row>
    <row r="596960" spans="12:13" x14ac:dyDescent="0.25">
      <c r="L596960" s="472"/>
      <c r="M596960" s="472"/>
    </row>
    <row r="596961" spans="12:13" x14ac:dyDescent="0.25">
      <c r="L596961" s="472"/>
      <c r="M596961" s="472"/>
    </row>
    <row r="597033" spans="12:13" x14ac:dyDescent="0.25">
      <c r="L597033" s="472"/>
      <c r="M597033" s="472"/>
    </row>
    <row r="597034" spans="12:13" x14ac:dyDescent="0.25">
      <c r="L597034" s="472"/>
      <c r="M597034" s="472"/>
    </row>
    <row r="597035" spans="12:13" x14ac:dyDescent="0.25">
      <c r="L597035" s="472"/>
      <c r="M597035" s="472"/>
    </row>
    <row r="597107" spans="12:13" x14ac:dyDescent="0.25">
      <c r="L597107" s="472"/>
      <c r="M597107" s="472"/>
    </row>
    <row r="597108" spans="12:13" x14ac:dyDescent="0.25">
      <c r="L597108" s="472"/>
      <c r="M597108" s="472"/>
    </row>
    <row r="597109" spans="12:13" x14ac:dyDescent="0.25">
      <c r="L597109" s="472"/>
      <c r="M597109" s="472"/>
    </row>
    <row r="597181" spans="12:13" x14ac:dyDescent="0.25">
      <c r="L597181" s="472"/>
      <c r="M597181" s="472"/>
    </row>
    <row r="597182" spans="12:13" x14ac:dyDescent="0.25">
      <c r="L597182" s="472"/>
      <c r="M597182" s="472"/>
    </row>
    <row r="597183" spans="12:13" x14ac:dyDescent="0.25">
      <c r="L597183" s="472"/>
      <c r="M597183" s="472"/>
    </row>
    <row r="597255" spans="12:13" x14ac:dyDescent="0.25">
      <c r="L597255" s="472"/>
      <c r="M597255" s="472"/>
    </row>
    <row r="597256" spans="12:13" x14ac:dyDescent="0.25">
      <c r="L597256" s="472"/>
      <c r="M597256" s="472"/>
    </row>
    <row r="597257" spans="12:13" x14ac:dyDescent="0.25">
      <c r="L597257" s="472"/>
      <c r="M597257" s="472"/>
    </row>
    <row r="597329" spans="12:13" x14ac:dyDescent="0.25">
      <c r="L597329" s="472"/>
      <c r="M597329" s="472"/>
    </row>
    <row r="597330" spans="12:13" x14ac:dyDescent="0.25">
      <c r="L597330" s="472"/>
      <c r="M597330" s="472"/>
    </row>
    <row r="597331" spans="12:13" x14ac:dyDescent="0.25">
      <c r="L597331" s="472"/>
      <c r="M597331" s="472"/>
    </row>
    <row r="597403" spans="12:13" x14ac:dyDescent="0.25">
      <c r="L597403" s="472"/>
      <c r="M597403" s="472"/>
    </row>
    <row r="597404" spans="12:13" x14ac:dyDescent="0.25">
      <c r="L597404" s="472"/>
      <c r="M597404" s="472"/>
    </row>
    <row r="597405" spans="12:13" x14ac:dyDescent="0.25">
      <c r="L597405" s="472"/>
      <c r="M597405" s="472"/>
    </row>
    <row r="597477" spans="12:13" x14ac:dyDescent="0.25">
      <c r="L597477" s="472"/>
      <c r="M597477" s="472"/>
    </row>
    <row r="597478" spans="12:13" x14ac:dyDescent="0.25">
      <c r="L597478" s="472"/>
      <c r="M597478" s="472"/>
    </row>
    <row r="597479" spans="12:13" x14ac:dyDescent="0.25">
      <c r="L597479" s="472"/>
      <c r="M597479" s="472"/>
    </row>
    <row r="597551" spans="12:13" x14ac:dyDescent="0.25">
      <c r="L597551" s="472"/>
      <c r="M597551" s="472"/>
    </row>
    <row r="597552" spans="12:13" x14ac:dyDescent="0.25">
      <c r="L597552" s="472"/>
      <c r="M597552" s="472"/>
    </row>
    <row r="597553" spans="12:13" x14ac:dyDescent="0.25">
      <c r="L597553" s="472"/>
      <c r="M597553" s="472"/>
    </row>
    <row r="597625" spans="12:13" x14ac:dyDescent="0.25">
      <c r="L597625" s="472"/>
      <c r="M597625" s="472"/>
    </row>
    <row r="597626" spans="12:13" x14ac:dyDescent="0.25">
      <c r="L597626" s="472"/>
      <c r="M597626" s="472"/>
    </row>
    <row r="597627" spans="12:13" x14ac:dyDescent="0.25">
      <c r="L597627" s="472"/>
      <c r="M597627" s="472"/>
    </row>
    <row r="597699" spans="12:13" x14ac:dyDescent="0.25">
      <c r="L597699" s="472"/>
      <c r="M597699" s="472"/>
    </row>
    <row r="597700" spans="12:13" x14ac:dyDescent="0.25">
      <c r="L597700" s="472"/>
      <c r="M597700" s="472"/>
    </row>
    <row r="597701" spans="12:13" x14ac:dyDescent="0.25">
      <c r="L597701" s="472"/>
      <c r="M597701" s="472"/>
    </row>
    <row r="597773" spans="12:13" x14ac:dyDescent="0.25">
      <c r="L597773" s="472"/>
      <c r="M597773" s="472"/>
    </row>
    <row r="597774" spans="12:13" x14ac:dyDescent="0.25">
      <c r="L597774" s="472"/>
      <c r="M597774" s="472"/>
    </row>
    <row r="597775" spans="12:13" x14ac:dyDescent="0.25">
      <c r="L597775" s="472"/>
      <c r="M597775" s="472"/>
    </row>
    <row r="597847" spans="12:13" x14ac:dyDescent="0.25">
      <c r="L597847" s="472"/>
      <c r="M597847" s="472"/>
    </row>
    <row r="597848" spans="12:13" x14ac:dyDescent="0.25">
      <c r="L597848" s="472"/>
      <c r="M597848" s="472"/>
    </row>
    <row r="597849" spans="12:13" x14ac:dyDescent="0.25">
      <c r="L597849" s="472"/>
      <c r="M597849" s="472"/>
    </row>
    <row r="597921" spans="12:13" x14ac:dyDescent="0.25">
      <c r="L597921" s="472"/>
      <c r="M597921" s="472"/>
    </row>
    <row r="597922" spans="12:13" x14ac:dyDescent="0.25">
      <c r="L597922" s="472"/>
      <c r="M597922" s="472"/>
    </row>
    <row r="597923" spans="12:13" x14ac:dyDescent="0.25">
      <c r="L597923" s="472"/>
      <c r="M597923" s="472"/>
    </row>
    <row r="597995" spans="12:13" x14ac:dyDescent="0.25">
      <c r="L597995" s="472"/>
      <c r="M597995" s="472"/>
    </row>
    <row r="597996" spans="12:13" x14ac:dyDescent="0.25">
      <c r="L597996" s="472"/>
      <c r="M597996" s="472"/>
    </row>
    <row r="597997" spans="12:13" x14ac:dyDescent="0.25">
      <c r="L597997" s="472"/>
      <c r="M597997" s="472"/>
    </row>
    <row r="598069" spans="12:13" x14ac:dyDescent="0.25">
      <c r="L598069" s="472"/>
      <c r="M598069" s="472"/>
    </row>
    <row r="598070" spans="12:13" x14ac:dyDescent="0.25">
      <c r="L598070" s="472"/>
      <c r="M598070" s="472"/>
    </row>
    <row r="598071" spans="12:13" x14ac:dyDescent="0.25">
      <c r="L598071" s="472"/>
      <c r="M598071" s="472"/>
    </row>
    <row r="598143" spans="12:13" x14ac:dyDescent="0.25">
      <c r="L598143" s="472"/>
      <c r="M598143" s="472"/>
    </row>
    <row r="598144" spans="12:13" x14ac:dyDescent="0.25">
      <c r="L598144" s="472"/>
      <c r="M598144" s="472"/>
    </row>
    <row r="598145" spans="12:13" x14ac:dyDescent="0.25">
      <c r="L598145" s="472"/>
      <c r="M598145" s="472"/>
    </row>
    <row r="598217" spans="12:13" x14ac:dyDescent="0.25">
      <c r="L598217" s="472"/>
      <c r="M598217" s="472"/>
    </row>
    <row r="598218" spans="12:13" x14ac:dyDescent="0.25">
      <c r="L598218" s="472"/>
      <c r="M598218" s="472"/>
    </row>
    <row r="598219" spans="12:13" x14ac:dyDescent="0.25">
      <c r="L598219" s="472"/>
      <c r="M598219" s="472"/>
    </row>
    <row r="598291" spans="12:13" x14ac:dyDescent="0.25">
      <c r="L598291" s="472"/>
      <c r="M598291" s="472"/>
    </row>
    <row r="598292" spans="12:13" x14ac:dyDescent="0.25">
      <c r="L598292" s="472"/>
      <c r="M598292" s="472"/>
    </row>
    <row r="598293" spans="12:13" x14ac:dyDescent="0.25">
      <c r="L598293" s="472"/>
      <c r="M598293" s="472"/>
    </row>
    <row r="598365" spans="12:13" x14ac:dyDescent="0.25">
      <c r="L598365" s="472"/>
      <c r="M598365" s="472"/>
    </row>
    <row r="598366" spans="12:13" x14ac:dyDescent="0.25">
      <c r="L598366" s="472"/>
      <c r="M598366" s="472"/>
    </row>
    <row r="598367" spans="12:13" x14ac:dyDescent="0.25">
      <c r="L598367" s="472"/>
      <c r="M598367" s="472"/>
    </row>
    <row r="598439" spans="12:13" x14ac:dyDescent="0.25">
      <c r="L598439" s="472"/>
      <c r="M598439" s="472"/>
    </row>
    <row r="598440" spans="12:13" x14ac:dyDescent="0.25">
      <c r="L598440" s="472"/>
      <c r="M598440" s="472"/>
    </row>
    <row r="598441" spans="12:13" x14ac:dyDescent="0.25">
      <c r="L598441" s="472"/>
      <c r="M598441" s="472"/>
    </row>
    <row r="598513" spans="12:13" x14ac:dyDescent="0.25">
      <c r="L598513" s="472"/>
      <c r="M598513" s="472"/>
    </row>
    <row r="598514" spans="12:13" x14ac:dyDescent="0.25">
      <c r="L598514" s="472"/>
      <c r="M598514" s="472"/>
    </row>
    <row r="598515" spans="12:13" x14ac:dyDescent="0.25">
      <c r="L598515" s="472"/>
      <c r="M598515" s="472"/>
    </row>
    <row r="598587" spans="12:13" x14ac:dyDescent="0.25">
      <c r="L598587" s="472"/>
      <c r="M598587" s="472"/>
    </row>
    <row r="598588" spans="12:13" x14ac:dyDescent="0.25">
      <c r="L598588" s="472"/>
      <c r="M598588" s="472"/>
    </row>
    <row r="598589" spans="12:13" x14ac:dyDescent="0.25">
      <c r="L598589" s="472"/>
      <c r="M598589" s="472"/>
    </row>
    <row r="598661" spans="12:13" x14ac:dyDescent="0.25">
      <c r="L598661" s="472"/>
      <c r="M598661" s="472"/>
    </row>
    <row r="598662" spans="12:13" x14ac:dyDescent="0.25">
      <c r="L598662" s="472"/>
      <c r="M598662" s="472"/>
    </row>
    <row r="598663" spans="12:13" x14ac:dyDescent="0.25">
      <c r="L598663" s="472"/>
      <c r="M598663" s="472"/>
    </row>
    <row r="598735" spans="12:13" x14ac:dyDescent="0.25">
      <c r="L598735" s="472"/>
      <c r="M598735" s="472"/>
    </row>
    <row r="598736" spans="12:13" x14ac:dyDescent="0.25">
      <c r="L598736" s="472"/>
      <c r="M598736" s="472"/>
    </row>
    <row r="598737" spans="12:13" x14ac:dyDescent="0.25">
      <c r="L598737" s="472"/>
      <c r="M598737" s="472"/>
    </row>
    <row r="598809" spans="12:13" x14ac:dyDescent="0.25">
      <c r="L598809" s="472"/>
      <c r="M598809" s="472"/>
    </row>
    <row r="598810" spans="12:13" x14ac:dyDescent="0.25">
      <c r="L598810" s="472"/>
      <c r="M598810" s="472"/>
    </row>
    <row r="598811" spans="12:13" x14ac:dyDescent="0.25">
      <c r="L598811" s="472"/>
      <c r="M598811" s="472"/>
    </row>
    <row r="598883" spans="12:13" x14ac:dyDescent="0.25">
      <c r="L598883" s="472"/>
      <c r="M598883" s="472"/>
    </row>
    <row r="598884" spans="12:13" x14ac:dyDescent="0.25">
      <c r="L598884" s="472"/>
      <c r="M598884" s="472"/>
    </row>
    <row r="598885" spans="12:13" x14ac:dyDescent="0.25">
      <c r="L598885" s="472"/>
      <c r="M598885" s="472"/>
    </row>
    <row r="598957" spans="12:13" x14ac:dyDescent="0.25">
      <c r="L598957" s="472"/>
      <c r="M598957" s="472"/>
    </row>
    <row r="598958" spans="12:13" x14ac:dyDescent="0.25">
      <c r="L598958" s="472"/>
      <c r="M598958" s="472"/>
    </row>
    <row r="598959" spans="12:13" x14ac:dyDescent="0.25">
      <c r="L598959" s="472"/>
      <c r="M598959" s="472"/>
    </row>
    <row r="599031" spans="12:13" x14ac:dyDescent="0.25">
      <c r="L599031" s="472"/>
      <c r="M599031" s="472"/>
    </row>
    <row r="599032" spans="12:13" x14ac:dyDescent="0.25">
      <c r="L599032" s="472"/>
      <c r="M599032" s="472"/>
    </row>
    <row r="599033" spans="12:13" x14ac:dyDescent="0.25">
      <c r="L599033" s="472"/>
      <c r="M599033" s="472"/>
    </row>
    <row r="599105" spans="12:13" x14ac:dyDescent="0.25">
      <c r="L599105" s="472"/>
      <c r="M599105" s="472"/>
    </row>
    <row r="599106" spans="12:13" x14ac:dyDescent="0.25">
      <c r="L599106" s="472"/>
      <c r="M599106" s="472"/>
    </row>
    <row r="599107" spans="12:13" x14ac:dyDescent="0.25">
      <c r="L599107" s="472"/>
      <c r="M599107" s="472"/>
    </row>
    <row r="599179" spans="12:13" x14ac:dyDescent="0.25">
      <c r="L599179" s="472"/>
      <c r="M599179" s="472"/>
    </row>
    <row r="599180" spans="12:13" x14ac:dyDescent="0.25">
      <c r="L599180" s="472"/>
      <c r="M599180" s="472"/>
    </row>
    <row r="599181" spans="12:13" x14ac:dyDescent="0.25">
      <c r="L599181" s="472"/>
      <c r="M599181" s="472"/>
    </row>
    <row r="599253" spans="12:13" x14ac:dyDescent="0.25">
      <c r="L599253" s="472"/>
      <c r="M599253" s="472"/>
    </row>
    <row r="599254" spans="12:13" x14ac:dyDescent="0.25">
      <c r="L599254" s="472"/>
      <c r="M599254" s="472"/>
    </row>
    <row r="599255" spans="12:13" x14ac:dyDescent="0.25">
      <c r="L599255" s="472"/>
      <c r="M599255" s="472"/>
    </row>
    <row r="599327" spans="12:13" x14ac:dyDescent="0.25">
      <c r="L599327" s="472"/>
      <c r="M599327" s="472"/>
    </row>
    <row r="599328" spans="12:13" x14ac:dyDescent="0.25">
      <c r="L599328" s="472"/>
      <c r="M599328" s="472"/>
    </row>
    <row r="599329" spans="12:13" x14ac:dyDescent="0.25">
      <c r="L599329" s="472"/>
      <c r="M599329" s="472"/>
    </row>
    <row r="599401" spans="12:13" x14ac:dyDescent="0.25">
      <c r="L599401" s="472"/>
      <c r="M599401" s="472"/>
    </row>
    <row r="599402" spans="12:13" x14ac:dyDescent="0.25">
      <c r="L599402" s="472"/>
      <c r="M599402" s="472"/>
    </row>
    <row r="599403" spans="12:13" x14ac:dyDescent="0.25">
      <c r="L599403" s="472"/>
      <c r="M599403" s="472"/>
    </row>
    <row r="599475" spans="12:13" x14ac:dyDescent="0.25">
      <c r="L599475" s="472"/>
      <c r="M599475" s="472"/>
    </row>
    <row r="599476" spans="12:13" x14ac:dyDescent="0.25">
      <c r="L599476" s="472"/>
      <c r="M599476" s="472"/>
    </row>
    <row r="599477" spans="12:13" x14ac:dyDescent="0.25">
      <c r="L599477" s="472"/>
      <c r="M599477" s="472"/>
    </row>
    <row r="599549" spans="12:13" x14ac:dyDescent="0.25">
      <c r="L599549" s="472"/>
      <c r="M599549" s="472"/>
    </row>
    <row r="599550" spans="12:13" x14ac:dyDescent="0.25">
      <c r="L599550" s="472"/>
      <c r="M599550" s="472"/>
    </row>
    <row r="599551" spans="12:13" x14ac:dyDescent="0.25">
      <c r="L599551" s="472"/>
      <c r="M599551" s="472"/>
    </row>
    <row r="599623" spans="12:13" x14ac:dyDescent="0.25">
      <c r="L599623" s="472"/>
      <c r="M599623" s="472"/>
    </row>
    <row r="599624" spans="12:13" x14ac:dyDescent="0.25">
      <c r="L599624" s="472"/>
      <c r="M599624" s="472"/>
    </row>
    <row r="599625" spans="12:13" x14ac:dyDescent="0.25">
      <c r="L599625" s="472"/>
      <c r="M599625" s="472"/>
    </row>
    <row r="599697" spans="12:13" x14ac:dyDescent="0.25">
      <c r="L599697" s="472"/>
      <c r="M599697" s="472"/>
    </row>
    <row r="599698" spans="12:13" x14ac:dyDescent="0.25">
      <c r="L599698" s="472"/>
      <c r="M599698" s="472"/>
    </row>
    <row r="599699" spans="12:13" x14ac:dyDescent="0.25">
      <c r="L599699" s="472"/>
      <c r="M599699" s="472"/>
    </row>
    <row r="599771" spans="12:13" x14ac:dyDescent="0.25">
      <c r="L599771" s="472"/>
      <c r="M599771" s="472"/>
    </row>
    <row r="599772" spans="12:13" x14ac:dyDescent="0.25">
      <c r="L599772" s="472"/>
      <c r="M599772" s="472"/>
    </row>
    <row r="599773" spans="12:13" x14ac:dyDescent="0.25">
      <c r="L599773" s="472"/>
      <c r="M599773" s="472"/>
    </row>
    <row r="599845" spans="12:13" x14ac:dyDescent="0.25">
      <c r="L599845" s="472"/>
      <c r="M599845" s="472"/>
    </row>
    <row r="599846" spans="12:13" x14ac:dyDescent="0.25">
      <c r="L599846" s="472"/>
      <c r="M599846" s="472"/>
    </row>
    <row r="599847" spans="12:13" x14ac:dyDescent="0.25">
      <c r="L599847" s="472"/>
      <c r="M599847" s="472"/>
    </row>
    <row r="599919" spans="12:13" x14ac:dyDescent="0.25">
      <c r="L599919" s="472"/>
      <c r="M599919" s="472"/>
    </row>
    <row r="599920" spans="12:13" x14ac:dyDescent="0.25">
      <c r="L599920" s="472"/>
      <c r="M599920" s="472"/>
    </row>
    <row r="599921" spans="12:13" x14ac:dyDescent="0.25">
      <c r="L599921" s="472"/>
      <c r="M599921" s="472"/>
    </row>
    <row r="599993" spans="12:13" x14ac:dyDescent="0.25">
      <c r="L599993" s="472"/>
      <c r="M599993" s="472"/>
    </row>
    <row r="599994" spans="12:13" x14ac:dyDescent="0.25">
      <c r="L599994" s="472"/>
      <c r="M599994" s="472"/>
    </row>
    <row r="599995" spans="12:13" x14ac:dyDescent="0.25">
      <c r="L599995" s="472"/>
      <c r="M599995" s="472"/>
    </row>
    <row r="600067" spans="12:13" x14ac:dyDescent="0.25">
      <c r="L600067" s="472"/>
      <c r="M600067" s="472"/>
    </row>
    <row r="600068" spans="12:13" x14ac:dyDescent="0.25">
      <c r="L600068" s="472"/>
      <c r="M600068" s="472"/>
    </row>
    <row r="600069" spans="12:13" x14ac:dyDescent="0.25">
      <c r="L600069" s="472"/>
      <c r="M600069" s="472"/>
    </row>
    <row r="600141" spans="12:13" x14ac:dyDescent="0.25">
      <c r="L600141" s="472"/>
      <c r="M600141" s="472"/>
    </row>
    <row r="600142" spans="12:13" x14ac:dyDescent="0.25">
      <c r="L600142" s="472"/>
      <c r="M600142" s="472"/>
    </row>
    <row r="600143" spans="12:13" x14ac:dyDescent="0.25">
      <c r="L600143" s="472"/>
      <c r="M600143" s="472"/>
    </row>
    <row r="600215" spans="12:13" x14ac:dyDescent="0.25">
      <c r="L600215" s="472"/>
      <c r="M600215" s="472"/>
    </row>
    <row r="600216" spans="12:13" x14ac:dyDescent="0.25">
      <c r="L600216" s="472"/>
      <c r="M600216" s="472"/>
    </row>
    <row r="600217" spans="12:13" x14ac:dyDescent="0.25">
      <c r="L600217" s="472"/>
      <c r="M600217" s="472"/>
    </row>
    <row r="600289" spans="12:13" x14ac:dyDescent="0.25">
      <c r="L600289" s="472"/>
      <c r="M600289" s="472"/>
    </row>
    <row r="600290" spans="12:13" x14ac:dyDescent="0.25">
      <c r="L600290" s="472"/>
      <c r="M600290" s="472"/>
    </row>
    <row r="600291" spans="12:13" x14ac:dyDescent="0.25">
      <c r="L600291" s="472"/>
      <c r="M600291" s="472"/>
    </row>
    <row r="600363" spans="12:13" x14ac:dyDescent="0.25">
      <c r="L600363" s="472"/>
      <c r="M600363" s="472"/>
    </row>
    <row r="600364" spans="12:13" x14ac:dyDescent="0.25">
      <c r="L600364" s="472"/>
      <c r="M600364" s="472"/>
    </row>
    <row r="600365" spans="12:13" x14ac:dyDescent="0.25">
      <c r="L600365" s="472"/>
      <c r="M600365" s="472"/>
    </row>
    <row r="600437" spans="12:13" x14ac:dyDescent="0.25">
      <c r="L600437" s="472"/>
      <c r="M600437" s="472"/>
    </row>
    <row r="600438" spans="12:13" x14ac:dyDescent="0.25">
      <c r="L600438" s="472"/>
      <c r="M600438" s="472"/>
    </row>
    <row r="600439" spans="12:13" x14ac:dyDescent="0.25">
      <c r="L600439" s="472"/>
      <c r="M600439" s="472"/>
    </row>
    <row r="600511" spans="12:13" x14ac:dyDescent="0.25">
      <c r="L600511" s="472"/>
      <c r="M600511" s="472"/>
    </row>
    <row r="600512" spans="12:13" x14ac:dyDescent="0.25">
      <c r="L600512" s="472"/>
      <c r="M600512" s="472"/>
    </row>
    <row r="600513" spans="12:13" x14ac:dyDescent="0.25">
      <c r="L600513" s="472"/>
      <c r="M600513" s="472"/>
    </row>
    <row r="600585" spans="12:13" x14ac:dyDescent="0.25">
      <c r="L600585" s="472"/>
      <c r="M600585" s="472"/>
    </row>
    <row r="600586" spans="12:13" x14ac:dyDescent="0.25">
      <c r="L600586" s="472"/>
      <c r="M600586" s="472"/>
    </row>
    <row r="600587" spans="12:13" x14ac:dyDescent="0.25">
      <c r="L600587" s="472"/>
      <c r="M600587" s="472"/>
    </row>
    <row r="600659" spans="12:13" x14ac:dyDescent="0.25">
      <c r="L600659" s="472"/>
      <c r="M600659" s="472"/>
    </row>
    <row r="600660" spans="12:13" x14ac:dyDescent="0.25">
      <c r="L600660" s="472"/>
      <c r="M600660" s="472"/>
    </row>
    <row r="600661" spans="12:13" x14ac:dyDescent="0.25">
      <c r="L600661" s="472"/>
      <c r="M600661" s="472"/>
    </row>
    <row r="600733" spans="12:13" x14ac:dyDescent="0.25">
      <c r="L600733" s="472"/>
      <c r="M600733" s="472"/>
    </row>
    <row r="600734" spans="12:13" x14ac:dyDescent="0.25">
      <c r="L600734" s="472"/>
      <c r="M600734" s="472"/>
    </row>
    <row r="600735" spans="12:13" x14ac:dyDescent="0.25">
      <c r="L600735" s="472"/>
      <c r="M600735" s="472"/>
    </row>
    <row r="600807" spans="12:13" x14ac:dyDescent="0.25">
      <c r="L600807" s="472"/>
      <c r="M600807" s="472"/>
    </row>
    <row r="600808" spans="12:13" x14ac:dyDescent="0.25">
      <c r="L600808" s="472"/>
      <c r="M600808" s="472"/>
    </row>
    <row r="600809" spans="12:13" x14ac:dyDescent="0.25">
      <c r="L600809" s="472"/>
      <c r="M600809" s="472"/>
    </row>
    <row r="600881" spans="12:13" x14ac:dyDescent="0.25">
      <c r="L600881" s="472"/>
      <c r="M600881" s="472"/>
    </row>
    <row r="600882" spans="12:13" x14ac:dyDescent="0.25">
      <c r="L600882" s="472"/>
      <c r="M600882" s="472"/>
    </row>
    <row r="600883" spans="12:13" x14ac:dyDescent="0.25">
      <c r="L600883" s="472"/>
      <c r="M600883" s="472"/>
    </row>
    <row r="600955" spans="12:13" x14ac:dyDescent="0.25">
      <c r="L600955" s="472"/>
      <c r="M600955" s="472"/>
    </row>
    <row r="600956" spans="12:13" x14ac:dyDescent="0.25">
      <c r="L600956" s="472"/>
      <c r="M600956" s="472"/>
    </row>
    <row r="600957" spans="12:13" x14ac:dyDescent="0.25">
      <c r="L600957" s="472"/>
      <c r="M600957" s="472"/>
    </row>
    <row r="601029" spans="12:13" x14ac:dyDescent="0.25">
      <c r="L601029" s="472"/>
      <c r="M601029" s="472"/>
    </row>
    <row r="601030" spans="12:13" x14ac:dyDescent="0.25">
      <c r="L601030" s="472"/>
      <c r="M601030" s="472"/>
    </row>
    <row r="601031" spans="12:13" x14ac:dyDescent="0.25">
      <c r="L601031" s="472"/>
      <c r="M601031" s="472"/>
    </row>
    <row r="601103" spans="12:13" x14ac:dyDescent="0.25">
      <c r="L601103" s="472"/>
      <c r="M601103" s="472"/>
    </row>
    <row r="601104" spans="12:13" x14ac:dyDescent="0.25">
      <c r="L601104" s="472"/>
      <c r="M601104" s="472"/>
    </row>
    <row r="601105" spans="12:13" x14ac:dyDescent="0.25">
      <c r="L601105" s="472"/>
      <c r="M601105" s="472"/>
    </row>
    <row r="601177" spans="12:13" x14ac:dyDescent="0.25">
      <c r="L601177" s="472"/>
      <c r="M601177" s="472"/>
    </row>
    <row r="601178" spans="12:13" x14ac:dyDescent="0.25">
      <c r="L601178" s="472"/>
      <c r="M601178" s="472"/>
    </row>
    <row r="601179" spans="12:13" x14ac:dyDescent="0.25">
      <c r="L601179" s="472"/>
      <c r="M601179" s="472"/>
    </row>
    <row r="601251" spans="12:13" x14ac:dyDescent="0.25">
      <c r="L601251" s="472"/>
      <c r="M601251" s="472"/>
    </row>
    <row r="601252" spans="12:13" x14ac:dyDescent="0.25">
      <c r="L601252" s="472"/>
      <c r="M601252" s="472"/>
    </row>
    <row r="601253" spans="12:13" x14ac:dyDescent="0.25">
      <c r="L601253" s="472"/>
      <c r="M601253" s="472"/>
    </row>
    <row r="601325" spans="12:13" x14ac:dyDescent="0.25">
      <c r="L601325" s="472"/>
      <c r="M601325" s="472"/>
    </row>
    <row r="601326" spans="12:13" x14ac:dyDescent="0.25">
      <c r="L601326" s="472"/>
      <c r="M601326" s="472"/>
    </row>
    <row r="601327" spans="12:13" x14ac:dyDescent="0.25">
      <c r="L601327" s="472"/>
      <c r="M601327" s="472"/>
    </row>
    <row r="601399" spans="12:13" x14ac:dyDescent="0.25">
      <c r="L601399" s="472"/>
      <c r="M601399" s="472"/>
    </row>
    <row r="601400" spans="12:13" x14ac:dyDescent="0.25">
      <c r="L601400" s="472"/>
      <c r="M601400" s="472"/>
    </row>
    <row r="601401" spans="12:13" x14ac:dyDescent="0.25">
      <c r="L601401" s="472"/>
      <c r="M601401" s="472"/>
    </row>
    <row r="601473" spans="12:13" x14ac:dyDescent="0.25">
      <c r="L601473" s="472"/>
      <c r="M601473" s="472"/>
    </row>
    <row r="601474" spans="12:13" x14ac:dyDescent="0.25">
      <c r="L601474" s="472"/>
      <c r="M601474" s="472"/>
    </row>
    <row r="601475" spans="12:13" x14ac:dyDescent="0.25">
      <c r="L601475" s="472"/>
      <c r="M601475" s="472"/>
    </row>
    <row r="601547" spans="12:13" x14ac:dyDescent="0.25">
      <c r="L601547" s="472"/>
      <c r="M601547" s="472"/>
    </row>
    <row r="601548" spans="12:13" x14ac:dyDescent="0.25">
      <c r="L601548" s="472"/>
      <c r="M601548" s="472"/>
    </row>
    <row r="601549" spans="12:13" x14ac:dyDescent="0.25">
      <c r="L601549" s="472"/>
      <c r="M601549" s="472"/>
    </row>
    <row r="601621" spans="12:13" x14ac:dyDescent="0.25">
      <c r="L601621" s="472"/>
      <c r="M601621" s="472"/>
    </row>
    <row r="601622" spans="12:13" x14ac:dyDescent="0.25">
      <c r="L601622" s="472"/>
      <c r="M601622" s="472"/>
    </row>
    <row r="601623" spans="12:13" x14ac:dyDescent="0.25">
      <c r="L601623" s="472"/>
      <c r="M601623" s="472"/>
    </row>
    <row r="601695" spans="12:13" x14ac:dyDescent="0.25">
      <c r="L601695" s="472"/>
      <c r="M601695" s="472"/>
    </row>
    <row r="601696" spans="12:13" x14ac:dyDescent="0.25">
      <c r="L601696" s="472"/>
      <c r="M601696" s="472"/>
    </row>
    <row r="601697" spans="12:13" x14ac:dyDescent="0.25">
      <c r="L601697" s="472"/>
      <c r="M601697" s="472"/>
    </row>
    <row r="601769" spans="12:13" x14ac:dyDescent="0.25">
      <c r="L601769" s="472"/>
      <c r="M601769" s="472"/>
    </row>
    <row r="601770" spans="12:13" x14ac:dyDescent="0.25">
      <c r="L601770" s="472"/>
      <c r="M601770" s="472"/>
    </row>
    <row r="601771" spans="12:13" x14ac:dyDescent="0.25">
      <c r="L601771" s="472"/>
      <c r="M601771" s="472"/>
    </row>
    <row r="601843" spans="12:13" x14ac:dyDescent="0.25">
      <c r="L601843" s="472"/>
      <c r="M601843" s="472"/>
    </row>
    <row r="601844" spans="12:13" x14ac:dyDescent="0.25">
      <c r="L601844" s="472"/>
      <c r="M601844" s="472"/>
    </row>
    <row r="601845" spans="12:13" x14ac:dyDescent="0.25">
      <c r="L601845" s="472"/>
      <c r="M601845" s="472"/>
    </row>
    <row r="601917" spans="12:13" x14ac:dyDescent="0.25">
      <c r="L601917" s="472"/>
      <c r="M601917" s="472"/>
    </row>
    <row r="601918" spans="12:13" x14ac:dyDescent="0.25">
      <c r="L601918" s="472"/>
      <c r="M601918" s="472"/>
    </row>
    <row r="601919" spans="12:13" x14ac:dyDescent="0.25">
      <c r="L601919" s="472"/>
      <c r="M601919" s="472"/>
    </row>
    <row r="601991" spans="12:13" x14ac:dyDescent="0.25">
      <c r="L601991" s="472"/>
      <c r="M601991" s="472"/>
    </row>
    <row r="601992" spans="12:13" x14ac:dyDescent="0.25">
      <c r="L601992" s="472"/>
      <c r="M601992" s="472"/>
    </row>
    <row r="601993" spans="12:13" x14ac:dyDescent="0.25">
      <c r="L601993" s="472"/>
      <c r="M601993" s="472"/>
    </row>
    <row r="602065" spans="12:13" x14ac:dyDescent="0.25">
      <c r="L602065" s="472"/>
      <c r="M602065" s="472"/>
    </row>
    <row r="602066" spans="12:13" x14ac:dyDescent="0.25">
      <c r="L602066" s="472"/>
      <c r="M602066" s="472"/>
    </row>
    <row r="602067" spans="12:13" x14ac:dyDescent="0.25">
      <c r="L602067" s="472"/>
      <c r="M602067" s="472"/>
    </row>
    <row r="602139" spans="12:13" x14ac:dyDescent="0.25">
      <c r="L602139" s="472"/>
      <c r="M602139" s="472"/>
    </row>
    <row r="602140" spans="12:13" x14ac:dyDescent="0.25">
      <c r="L602140" s="472"/>
      <c r="M602140" s="472"/>
    </row>
    <row r="602141" spans="12:13" x14ac:dyDescent="0.25">
      <c r="L602141" s="472"/>
      <c r="M602141" s="472"/>
    </row>
    <row r="602213" spans="12:13" x14ac:dyDescent="0.25">
      <c r="L602213" s="472"/>
      <c r="M602213" s="472"/>
    </row>
    <row r="602214" spans="12:13" x14ac:dyDescent="0.25">
      <c r="L602214" s="472"/>
      <c r="M602214" s="472"/>
    </row>
    <row r="602215" spans="12:13" x14ac:dyDescent="0.25">
      <c r="L602215" s="472"/>
      <c r="M602215" s="472"/>
    </row>
    <row r="602287" spans="12:13" x14ac:dyDescent="0.25">
      <c r="L602287" s="472"/>
      <c r="M602287" s="472"/>
    </row>
    <row r="602288" spans="12:13" x14ac:dyDescent="0.25">
      <c r="L602288" s="472"/>
      <c r="M602288" s="472"/>
    </row>
    <row r="602289" spans="12:13" x14ac:dyDescent="0.25">
      <c r="L602289" s="472"/>
      <c r="M602289" s="472"/>
    </row>
    <row r="602361" spans="12:13" x14ac:dyDescent="0.25">
      <c r="L602361" s="472"/>
      <c r="M602361" s="472"/>
    </row>
    <row r="602362" spans="12:13" x14ac:dyDescent="0.25">
      <c r="L602362" s="472"/>
      <c r="M602362" s="472"/>
    </row>
    <row r="602363" spans="12:13" x14ac:dyDescent="0.25">
      <c r="L602363" s="472"/>
      <c r="M602363" s="472"/>
    </row>
    <row r="602435" spans="12:13" x14ac:dyDescent="0.25">
      <c r="L602435" s="472"/>
      <c r="M602435" s="472"/>
    </row>
    <row r="602436" spans="12:13" x14ac:dyDescent="0.25">
      <c r="L602436" s="472"/>
      <c r="M602436" s="472"/>
    </row>
    <row r="602437" spans="12:13" x14ac:dyDescent="0.25">
      <c r="L602437" s="472"/>
      <c r="M602437" s="472"/>
    </row>
    <row r="602509" spans="12:13" x14ac:dyDescent="0.25">
      <c r="L602509" s="472"/>
      <c r="M602509" s="472"/>
    </row>
    <row r="602510" spans="12:13" x14ac:dyDescent="0.25">
      <c r="L602510" s="472"/>
      <c r="M602510" s="472"/>
    </row>
    <row r="602511" spans="12:13" x14ac:dyDescent="0.25">
      <c r="L602511" s="472"/>
      <c r="M602511" s="472"/>
    </row>
    <row r="602583" spans="12:13" x14ac:dyDescent="0.25">
      <c r="L602583" s="472"/>
      <c r="M602583" s="472"/>
    </row>
    <row r="602584" spans="12:13" x14ac:dyDescent="0.25">
      <c r="L602584" s="472"/>
      <c r="M602584" s="472"/>
    </row>
    <row r="602585" spans="12:13" x14ac:dyDescent="0.25">
      <c r="L602585" s="472"/>
      <c r="M602585" s="472"/>
    </row>
    <row r="602657" spans="12:13" x14ac:dyDescent="0.25">
      <c r="L602657" s="472"/>
      <c r="M602657" s="472"/>
    </row>
    <row r="602658" spans="12:13" x14ac:dyDescent="0.25">
      <c r="L602658" s="472"/>
      <c r="M602658" s="472"/>
    </row>
    <row r="602659" spans="12:13" x14ac:dyDescent="0.25">
      <c r="L602659" s="472"/>
      <c r="M602659" s="472"/>
    </row>
    <row r="602731" spans="12:13" x14ac:dyDescent="0.25">
      <c r="L602731" s="472"/>
      <c r="M602731" s="472"/>
    </row>
    <row r="602732" spans="12:13" x14ac:dyDescent="0.25">
      <c r="L602732" s="472"/>
      <c r="M602732" s="472"/>
    </row>
    <row r="602733" spans="12:13" x14ac:dyDescent="0.25">
      <c r="L602733" s="472"/>
      <c r="M602733" s="472"/>
    </row>
    <row r="602805" spans="12:13" x14ac:dyDescent="0.25">
      <c r="L602805" s="472"/>
      <c r="M602805" s="472"/>
    </row>
    <row r="602806" spans="12:13" x14ac:dyDescent="0.25">
      <c r="L602806" s="472"/>
      <c r="M602806" s="472"/>
    </row>
    <row r="602807" spans="12:13" x14ac:dyDescent="0.25">
      <c r="L602807" s="472"/>
      <c r="M602807" s="472"/>
    </row>
    <row r="602879" spans="12:13" x14ac:dyDescent="0.25">
      <c r="L602879" s="472"/>
      <c r="M602879" s="472"/>
    </row>
    <row r="602880" spans="12:13" x14ac:dyDescent="0.25">
      <c r="L602880" s="472"/>
      <c r="M602880" s="472"/>
    </row>
    <row r="602881" spans="12:13" x14ac:dyDescent="0.25">
      <c r="L602881" s="472"/>
      <c r="M602881" s="472"/>
    </row>
    <row r="602953" spans="12:13" x14ac:dyDescent="0.25">
      <c r="L602953" s="472"/>
      <c r="M602953" s="472"/>
    </row>
    <row r="602954" spans="12:13" x14ac:dyDescent="0.25">
      <c r="L602954" s="472"/>
      <c r="M602954" s="472"/>
    </row>
    <row r="602955" spans="12:13" x14ac:dyDescent="0.25">
      <c r="L602955" s="472"/>
      <c r="M602955" s="472"/>
    </row>
    <row r="603027" spans="12:13" x14ac:dyDescent="0.25">
      <c r="L603027" s="472"/>
      <c r="M603027" s="472"/>
    </row>
    <row r="603028" spans="12:13" x14ac:dyDescent="0.25">
      <c r="L603028" s="472"/>
      <c r="M603028" s="472"/>
    </row>
    <row r="603029" spans="12:13" x14ac:dyDescent="0.25">
      <c r="L603029" s="472"/>
      <c r="M603029" s="472"/>
    </row>
    <row r="603101" spans="12:13" x14ac:dyDescent="0.25">
      <c r="L603101" s="472"/>
      <c r="M603101" s="472"/>
    </row>
    <row r="603102" spans="12:13" x14ac:dyDescent="0.25">
      <c r="L603102" s="472"/>
      <c r="M603102" s="472"/>
    </row>
    <row r="603103" spans="12:13" x14ac:dyDescent="0.25">
      <c r="L603103" s="472"/>
      <c r="M603103" s="472"/>
    </row>
    <row r="603175" spans="12:13" x14ac:dyDescent="0.25">
      <c r="L603175" s="472"/>
      <c r="M603175" s="472"/>
    </row>
    <row r="603176" spans="12:13" x14ac:dyDescent="0.25">
      <c r="L603176" s="472"/>
      <c r="M603176" s="472"/>
    </row>
    <row r="603177" spans="12:13" x14ac:dyDescent="0.25">
      <c r="L603177" s="472"/>
      <c r="M603177" s="472"/>
    </row>
    <row r="603249" spans="12:13" x14ac:dyDescent="0.25">
      <c r="L603249" s="472"/>
      <c r="M603249" s="472"/>
    </row>
    <row r="603250" spans="12:13" x14ac:dyDescent="0.25">
      <c r="L603250" s="472"/>
      <c r="M603250" s="472"/>
    </row>
    <row r="603251" spans="12:13" x14ac:dyDescent="0.25">
      <c r="L603251" s="472"/>
      <c r="M603251" s="472"/>
    </row>
    <row r="603323" spans="12:13" x14ac:dyDescent="0.25">
      <c r="L603323" s="472"/>
      <c r="M603323" s="472"/>
    </row>
    <row r="603324" spans="12:13" x14ac:dyDescent="0.25">
      <c r="L603324" s="472"/>
      <c r="M603324" s="472"/>
    </row>
    <row r="603325" spans="12:13" x14ac:dyDescent="0.25">
      <c r="L603325" s="472"/>
      <c r="M603325" s="472"/>
    </row>
    <row r="603397" spans="12:13" x14ac:dyDescent="0.25">
      <c r="L603397" s="472"/>
      <c r="M603397" s="472"/>
    </row>
    <row r="603398" spans="12:13" x14ac:dyDescent="0.25">
      <c r="L603398" s="472"/>
      <c r="M603398" s="472"/>
    </row>
    <row r="603399" spans="12:13" x14ac:dyDescent="0.25">
      <c r="L603399" s="472"/>
      <c r="M603399" s="472"/>
    </row>
    <row r="603471" spans="12:13" x14ac:dyDescent="0.25">
      <c r="L603471" s="472"/>
      <c r="M603471" s="472"/>
    </row>
    <row r="603472" spans="12:13" x14ac:dyDescent="0.25">
      <c r="L603472" s="472"/>
      <c r="M603472" s="472"/>
    </row>
    <row r="603473" spans="12:13" x14ac:dyDescent="0.25">
      <c r="L603473" s="472"/>
      <c r="M603473" s="472"/>
    </row>
    <row r="603545" spans="12:13" x14ac:dyDescent="0.25">
      <c r="L603545" s="472"/>
      <c r="M603545" s="472"/>
    </row>
    <row r="603546" spans="12:13" x14ac:dyDescent="0.25">
      <c r="L603546" s="472"/>
      <c r="M603546" s="472"/>
    </row>
    <row r="603547" spans="12:13" x14ac:dyDescent="0.25">
      <c r="L603547" s="472"/>
      <c r="M603547" s="472"/>
    </row>
    <row r="603619" spans="12:13" x14ac:dyDescent="0.25">
      <c r="L603619" s="472"/>
      <c r="M603619" s="472"/>
    </row>
    <row r="603620" spans="12:13" x14ac:dyDescent="0.25">
      <c r="L603620" s="472"/>
      <c r="M603620" s="472"/>
    </row>
    <row r="603621" spans="12:13" x14ac:dyDescent="0.25">
      <c r="L603621" s="472"/>
      <c r="M603621" s="472"/>
    </row>
    <row r="603693" spans="12:13" x14ac:dyDescent="0.25">
      <c r="L603693" s="472"/>
      <c r="M603693" s="472"/>
    </row>
    <row r="603694" spans="12:13" x14ac:dyDescent="0.25">
      <c r="L603694" s="472"/>
      <c r="M603694" s="472"/>
    </row>
    <row r="603695" spans="12:13" x14ac:dyDescent="0.25">
      <c r="L603695" s="472"/>
      <c r="M603695" s="472"/>
    </row>
    <row r="603767" spans="12:13" x14ac:dyDescent="0.25">
      <c r="L603767" s="472"/>
      <c r="M603767" s="472"/>
    </row>
    <row r="603768" spans="12:13" x14ac:dyDescent="0.25">
      <c r="L603768" s="472"/>
      <c r="M603768" s="472"/>
    </row>
    <row r="603769" spans="12:13" x14ac:dyDescent="0.25">
      <c r="L603769" s="472"/>
      <c r="M603769" s="472"/>
    </row>
    <row r="603841" spans="12:13" x14ac:dyDescent="0.25">
      <c r="L603841" s="472"/>
      <c r="M603841" s="472"/>
    </row>
    <row r="603842" spans="12:13" x14ac:dyDescent="0.25">
      <c r="L603842" s="472"/>
      <c r="M603842" s="472"/>
    </row>
    <row r="603843" spans="12:13" x14ac:dyDescent="0.25">
      <c r="L603843" s="472"/>
      <c r="M603843" s="472"/>
    </row>
    <row r="603915" spans="12:13" x14ac:dyDescent="0.25">
      <c r="L603915" s="472"/>
      <c r="M603915" s="472"/>
    </row>
    <row r="603916" spans="12:13" x14ac:dyDescent="0.25">
      <c r="L603916" s="472"/>
      <c r="M603916" s="472"/>
    </row>
    <row r="603917" spans="12:13" x14ac:dyDescent="0.25">
      <c r="L603917" s="472"/>
      <c r="M603917" s="472"/>
    </row>
    <row r="603989" spans="12:13" x14ac:dyDescent="0.25">
      <c r="L603989" s="472"/>
      <c r="M603989" s="472"/>
    </row>
    <row r="603990" spans="12:13" x14ac:dyDescent="0.25">
      <c r="L603990" s="472"/>
      <c r="M603990" s="472"/>
    </row>
    <row r="603991" spans="12:13" x14ac:dyDescent="0.25">
      <c r="L603991" s="472"/>
      <c r="M603991" s="472"/>
    </row>
    <row r="604063" spans="12:13" x14ac:dyDescent="0.25">
      <c r="L604063" s="472"/>
      <c r="M604063" s="472"/>
    </row>
    <row r="604064" spans="12:13" x14ac:dyDescent="0.25">
      <c r="L604064" s="472"/>
      <c r="M604064" s="472"/>
    </row>
    <row r="604065" spans="12:13" x14ac:dyDescent="0.25">
      <c r="L604065" s="472"/>
      <c r="M604065" s="472"/>
    </row>
    <row r="604137" spans="12:13" x14ac:dyDescent="0.25">
      <c r="L604137" s="472"/>
      <c r="M604137" s="472"/>
    </row>
    <row r="604138" spans="12:13" x14ac:dyDescent="0.25">
      <c r="L604138" s="472"/>
      <c r="M604138" s="472"/>
    </row>
    <row r="604139" spans="12:13" x14ac:dyDescent="0.25">
      <c r="L604139" s="472"/>
      <c r="M604139" s="472"/>
    </row>
    <row r="604211" spans="12:13" x14ac:dyDescent="0.25">
      <c r="L604211" s="472"/>
      <c r="M604211" s="472"/>
    </row>
    <row r="604212" spans="12:13" x14ac:dyDescent="0.25">
      <c r="L604212" s="472"/>
      <c r="M604212" s="472"/>
    </row>
    <row r="604213" spans="12:13" x14ac:dyDescent="0.25">
      <c r="L604213" s="472"/>
      <c r="M604213" s="472"/>
    </row>
    <row r="604285" spans="12:13" x14ac:dyDescent="0.25">
      <c r="L604285" s="472"/>
      <c r="M604285" s="472"/>
    </row>
    <row r="604286" spans="12:13" x14ac:dyDescent="0.25">
      <c r="L604286" s="472"/>
      <c r="M604286" s="472"/>
    </row>
    <row r="604287" spans="12:13" x14ac:dyDescent="0.25">
      <c r="L604287" s="472"/>
      <c r="M604287" s="472"/>
    </row>
    <row r="604359" spans="12:13" x14ac:dyDescent="0.25">
      <c r="L604359" s="472"/>
      <c r="M604359" s="472"/>
    </row>
    <row r="604360" spans="12:13" x14ac:dyDescent="0.25">
      <c r="L604360" s="472"/>
      <c r="M604360" s="472"/>
    </row>
    <row r="604361" spans="12:13" x14ac:dyDescent="0.25">
      <c r="L604361" s="472"/>
      <c r="M604361" s="472"/>
    </row>
    <row r="604433" spans="12:13" x14ac:dyDescent="0.25">
      <c r="L604433" s="472"/>
      <c r="M604433" s="472"/>
    </row>
    <row r="604434" spans="12:13" x14ac:dyDescent="0.25">
      <c r="L604434" s="472"/>
      <c r="M604434" s="472"/>
    </row>
    <row r="604435" spans="12:13" x14ac:dyDescent="0.25">
      <c r="L604435" s="472"/>
      <c r="M604435" s="472"/>
    </row>
    <row r="604507" spans="12:13" x14ac:dyDescent="0.25">
      <c r="L604507" s="472"/>
      <c r="M604507" s="472"/>
    </row>
    <row r="604508" spans="12:13" x14ac:dyDescent="0.25">
      <c r="L604508" s="472"/>
      <c r="M604508" s="472"/>
    </row>
    <row r="604509" spans="12:13" x14ac:dyDescent="0.25">
      <c r="L604509" s="472"/>
      <c r="M604509" s="472"/>
    </row>
    <row r="604581" spans="12:13" x14ac:dyDescent="0.25">
      <c r="L604581" s="472"/>
      <c r="M604581" s="472"/>
    </row>
    <row r="604582" spans="12:13" x14ac:dyDescent="0.25">
      <c r="L604582" s="472"/>
      <c r="M604582" s="472"/>
    </row>
    <row r="604583" spans="12:13" x14ac:dyDescent="0.25">
      <c r="L604583" s="472"/>
      <c r="M604583" s="472"/>
    </row>
    <row r="604655" spans="12:13" x14ac:dyDescent="0.25">
      <c r="L604655" s="472"/>
      <c r="M604655" s="472"/>
    </row>
    <row r="604656" spans="12:13" x14ac:dyDescent="0.25">
      <c r="L604656" s="472"/>
      <c r="M604656" s="472"/>
    </row>
    <row r="604657" spans="12:13" x14ac:dyDescent="0.25">
      <c r="L604657" s="472"/>
      <c r="M604657" s="472"/>
    </row>
    <row r="604729" spans="12:13" x14ac:dyDescent="0.25">
      <c r="L604729" s="472"/>
      <c r="M604729" s="472"/>
    </row>
    <row r="604730" spans="12:13" x14ac:dyDescent="0.25">
      <c r="L604730" s="472"/>
      <c r="M604730" s="472"/>
    </row>
    <row r="604731" spans="12:13" x14ac:dyDescent="0.25">
      <c r="L604731" s="472"/>
      <c r="M604731" s="472"/>
    </row>
    <row r="604803" spans="12:13" x14ac:dyDescent="0.25">
      <c r="L604803" s="472"/>
      <c r="M604803" s="472"/>
    </row>
    <row r="604804" spans="12:13" x14ac:dyDescent="0.25">
      <c r="L604804" s="472"/>
      <c r="M604804" s="472"/>
    </row>
    <row r="604805" spans="12:13" x14ac:dyDescent="0.25">
      <c r="L604805" s="472"/>
      <c r="M604805" s="472"/>
    </row>
    <row r="604877" spans="12:13" x14ac:dyDescent="0.25">
      <c r="L604877" s="472"/>
      <c r="M604877" s="472"/>
    </row>
    <row r="604878" spans="12:13" x14ac:dyDescent="0.25">
      <c r="L604878" s="472"/>
      <c r="M604878" s="472"/>
    </row>
    <row r="604879" spans="12:13" x14ac:dyDescent="0.25">
      <c r="L604879" s="472"/>
      <c r="M604879" s="472"/>
    </row>
    <row r="604951" spans="12:13" x14ac:dyDescent="0.25">
      <c r="L604951" s="472"/>
      <c r="M604951" s="472"/>
    </row>
    <row r="604952" spans="12:13" x14ac:dyDescent="0.25">
      <c r="L604952" s="472"/>
      <c r="M604952" s="472"/>
    </row>
    <row r="604953" spans="12:13" x14ac:dyDescent="0.25">
      <c r="L604953" s="472"/>
      <c r="M604953" s="472"/>
    </row>
    <row r="605025" spans="12:13" x14ac:dyDescent="0.25">
      <c r="L605025" s="472"/>
      <c r="M605025" s="472"/>
    </row>
    <row r="605026" spans="12:13" x14ac:dyDescent="0.25">
      <c r="L605026" s="472"/>
      <c r="M605026" s="472"/>
    </row>
    <row r="605027" spans="12:13" x14ac:dyDescent="0.25">
      <c r="L605027" s="472"/>
      <c r="M605027" s="472"/>
    </row>
    <row r="605099" spans="12:13" x14ac:dyDescent="0.25">
      <c r="L605099" s="472"/>
      <c r="M605099" s="472"/>
    </row>
    <row r="605100" spans="12:13" x14ac:dyDescent="0.25">
      <c r="L605100" s="472"/>
      <c r="M605100" s="472"/>
    </row>
    <row r="605101" spans="12:13" x14ac:dyDescent="0.25">
      <c r="L605101" s="472"/>
      <c r="M605101" s="472"/>
    </row>
    <row r="605173" spans="12:13" x14ac:dyDescent="0.25">
      <c r="L605173" s="472"/>
      <c r="M605173" s="472"/>
    </row>
    <row r="605174" spans="12:13" x14ac:dyDescent="0.25">
      <c r="L605174" s="472"/>
      <c r="M605174" s="472"/>
    </row>
    <row r="605175" spans="12:13" x14ac:dyDescent="0.25">
      <c r="L605175" s="472"/>
      <c r="M605175" s="472"/>
    </row>
    <row r="605247" spans="12:13" x14ac:dyDescent="0.25">
      <c r="L605247" s="472"/>
      <c r="M605247" s="472"/>
    </row>
    <row r="605248" spans="12:13" x14ac:dyDescent="0.25">
      <c r="L605248" s="472"/>
      <c r="M605248" s="472"/>
    </row>
    <row r="605249" spans="12:13" x14ac:dyDescent="0.25">
      <c r="L605249" s="472"/>
      <c r="M605249" s="472"/>
    </row>
    <row r="605321" spans="12:13" x14ac:dyDescent="0.25">
      <c r="L605321" s="472"/>
      <c r="M605321" s="472"/>
    </row>
    <row r="605322" spans="12:13" x14ac:dyDescent="0.25">
      <c r="L605322" s="472"/>
      <c r="M605322" s="472"/>
    </row>
    <row r="605323" spans="12:13" x14ac:dyDescent="0.25">
      <c r="L605323" s="472"/>
      <c r="M605323" s="472"/>
    </row>
    <row r="605395" spans="12:13" x14ac:dyDescent="0.25">
      <c r="L605395" s="472"/>
      <c r="M605395" s="472"/>
    </row>
    <row r="605396" spans="12:13" x14ac:dyDescent="0.25">
      <c r="L605396" s="472"/>
      <c r="M605396" s="472"/>
    </row>
    <row r="605397" spans="12:13" x14ac:dyDescent="0.25">
      <c r="L605397" s="472"/>
      <c r="M605397" s="472"/>
    </row>
    <row r="605469" spans="12:13" x14ac:dyDescent="0.25">
      <c r="L605469" s="472"/>
      <c r="M605469" s="472"/>
    </row>
    <row r="605470" spans="12:13" x14ac:dyDescent="0.25">
      <c r="L605470" s="472"/>
      <c r="M605470" s="472"/>
    </row>
    <row r="605471" spans="12:13" x14ac:dyDescent="0.25">
      <c r="L605471" s="472"/>
      <c r="M605471" s="472"/>
    </row>
    <row r="605543" spans="12:13" x14ac:dyDescent="0.25">
      <c r="L605543" s="472"/>
      <c r="M605543" s="472"/>
    </row>
    <row r="605544" spans="12:13" x14ac:dyDescent="0.25">
      <c r="L605544" s="472"/>
      <c r="M605544" s="472"/>
    </row>
    <row r="605545" spans="12:13" x14ac:dyDescent="0.25">
      <c r="L605545" s="472"/>
      <c r="M605545" s="472"/>
    </row>
    <row r="605617" spans="12:13" x14ac:dyDescent="0.25">
      <c r="L605617" s="472"/>
      <c r="M605617" s="472"/>
    </row>
    <row r="605618" spans="12:13" x14ac:dyDescent="0.25">
      <c r="L605618" s="472"/>
      <c r="M605618" s="472"/>
    </row>
    <row r="605619" spans="12:13" x14ac:dyDescent="0.25">
      <c r="L605619" s="472"/>
      <c r="M605619" s="472"/>
    </row>
    <row r="605691" spans="12:13" x14ac:dyDescent="0.25">
      <c r="L605691" s="472"/>
      <c r="M605691" s="472"/>
    </row>
    <row r="605692" spans="12:13" x14ac:dyDescent="0.25">
      <c r="L605692" s="472"/>
      <c r="M605692" s="472"/>
    </row>
    <row r="605693" spans="12:13" x14ac:dyDescent="0.25">
      <c r="L605693" s="472"/>
      <c r="M605693" s="472"/>
    </row>
    <row r="605765" spans="12:13" x14ac:dyDescent="0.25">
      <c r="L605765" s="472"/>
      <c r="M605765" s="472"/>
    </row>
    <row r="605766" spans="12:13" x14ac:dyDescent="0.25">
      <c r="L605766" s="472"/>
      <c r="M605766" s="472"/>
    </row>
    <row r="605767" spans="12:13" x14ac:dyDescent="0.25">
      <c r="L605767" s="472"/>
      <c r="M605767" s="472"/>
    </row>
    <row r="605839" spans="12:13" x14ac:dyDescent="0.25">
      <c r="L605839" s="472"/>
      <c r="M605839" s="472"/>
    </row>
    <row r="605840" spans="12:13" x14ac:dyDescent="0.25">
      <c r="L605840" s="472"/>
      <c r="M605840" s="472"/>
    </row>
    <row r="605841" spans="12:13" x14ac:dyDescent="0.25">
      <c r="L605841" s="472"/>
      <c r="M605841" s="472"/>
    </row>
    <row r="605913" spans="12:13" x14ac:dyDescent="0.25">
      <c r="L605913" s="472"/>
      <c r="M605913" s="472"/>
    </row>
    <row r="605914" spans="12:13" x14ac:dyDescent="0.25">
      <c r="L605914" s="472"/>
      <c r="M605914" s="472"/>
    </row>
    <row r="605915" spans="12:13" x14ac:dyDescent="0.25">
      <c r="L605915" s="472"/>
      <c r="M605915" s="472"/>
    </row>
    <row r="605987" spans="12:13" x14ac:dyDescent="0.25">
      <c r="L605987" s="472"/>
      <c r="M605987" s="472"/>
    </row>
    <row r="605988" spans="12:13" x14ac:dyDescent="0.25">
      <c r="L605988" s="472"/>
      <c r="M605988" s="472"/>
    </row>
    <row r="605989" spans="12:13" x14ac:dyDescent="0.25">
      <c r="L605989" s="472"/>
      <c r="M605989" s="472"/>
    </row>
    <row r="606061" spans="12:13" x14ac:dyDescent="0.25">
      <c r="L606061" s="472"/>
      <c r="M606061" s="472"/>
    </row>
    <row r="606062" spans="12:13" x14ac:dyDescent="0.25">
      <c r="L606062" s="472"/>
      <c r="M606062" s="472"/>
    </row>
    <row r="606063" spans="12:13" x14ac:dyDescent="0.25">
      <c r="L606063" s="472"/>
      <c r="M606063" s="472"/>
    </row>
    <row r="606135" spans="12:13" x14ac:dyDescent="0.25">
      <c r="L606135" s="472"/>
      <c r="M606135" s="472"/>
    </row>
    <row r="606136" spans="12:13" x14ac:dyDescent="0.25">
      <c r="L606136" s="472"/>
      <c r="M606136" s="472"/>
    </row>
    <row r="606137" spans="12:13" x14ac:dyDescent="0.25">
      <c r="L606137" s="472"/>
      <c r="M606137" s="472"/>
    </row>
    <row r="606209" spans="12:13" x14ac:dyDescent="0.25">
      <c r="L606209" s="472"/>
      <c r="M606209" s="472"/>
    </row>
    <row r="606210" spans="12:13" x14ac:dyDescent="0.25">
      <c r="L606210" s="472"/>
      <c r="M606210" s="472"/>
    </row>
    <row r="606211" spans="12:13" x14ac:dyDescent="0.25">
      <c r="L606211" s="472"/>
      <c r="M606211" s="472"/>
    </row>
    <row r="606283" spans="12:13" x14ac:dyDescent="0.25">
      <c r="L606283" s="472"/>
      <c r="M606283" s="472"/>
    </row>
    <row r="606284" spans="12:13" x14ac:dyDescent="0.25">
      <c r="L606284" s="472"/>
      <c r="M606284" s="472"/>
    </row>
    <row r="606285" spans="12:13" x14ac:dyDescent="0.25">
      <c r="L606285" s="472"/>
      <c r="M606285" s="472"/>
    </row>
    <row r="606357" spans="12:13" x14ac:dyDescent="0.25">
      <c r="L606357" s="472"/>
      <c r="M606357" s="472"/>
    </row>
    <row r="606358" spans="12:13" x14ac:dyDescent="0.25">
      <c r="L606358" s="472"/>
      <c r="M606358" s="472"/>
    </row>
    <row r="606359" spans="12:13" x14ac:dyDescent="0.25">
      <c r="L606359" s="472"/>
      <c r="M606359" s="472"/>
    </row>
    <row r="606431" spans="12:13" x14ac:dyDescent="0.25">
      <c r="L606431" s="472"/>
      <c r="M606431" s="472"/>
    </row>
    <row r="606432" spans="12:13" x14ac:dyDescent="0.25">
      <c r="L606432" s="472"/>
      <c r="M606432" s="472"/>
    </row>
    <row r="606433" spans="12:13" x14ac:dyDescent="0.25">
      <c r="L606433" s="472"/>
      <c r="M606433" s="472"/>
    </row>
    <row r="606505" spans="12:13" x14ac:dyDescent="0.25">
      <c r="L606505" s="472"/>
      <c r="M606505" s="472"/>
    </row>
    <row r="606506" spans="12:13" x14ac:dyDescent="0.25">
      <c r="L606506" s="472"/>
      <c r="M606506" s="472"/>
    </row>
    <row r="606507" spans="12:13" x14ac:dyDescent="0.25">
      <c r="L606507" s="472"/>
      <c r="M606507" s="472"/>
    </row>
    <row r="606579" spans="12:13" x14ac:dyDescent="0.25">
      <c r="L606579" s="472"/>
      <c r="M606579" s="472"/>
    </row>
    <row r="606580" spans="12:13" x14ac:dyDescent="0.25">
      <c r="L606580" s="472"/>
      <c r="M606580" s="472"/>
    </row>
    <row r="606581" spans="12:13" x14ac:dyDescent="0.25">
      <c r="L606581" s="472"/>
      <c r="M606581" s="472"/>
    </row>
    <row r="606653" spans="12:13" x14ac:dyDescent="0.25">
      <c r="L606653" s="472"/>
      <c r="M606653" s="472"/>
    </row>
    <row r="606654" spans="12:13" x14ac:dyDescent="0.25">
      <c r="L606654" s="472"/>
      <c r="M606654" s="472"/>
    </row>
    <row r="606655" spans="12:13" x14ac:dyDescent="0.25">
      <c r="L606655" s="472"/>
      <c r="M606655" s="472"/>
    </row>
    <row r="606727" spans="12:13" x14ac:dyDescent="0.25">
      <c r="L606727" s="472"/>
      <c r="M606727" s="472"/>
    </row>
    <row r="606728" spans="12:13" x14ac:dyDescent="0.25">
      <c r="L606728" s="472"/>
      <c r="M606728" s="472"/>
    </row>
    <row r="606729" spans="12:13" x14ac:dyDescent="0.25">
      <c r="L606729" s="472"/>
      <c r="M606729" s="472"/>
    </row>
    <row r="606801" spans="12:13" x14ac:dyDescent="0.25">
      <c r="L606801" s="472"/>
      <c r="M606801" s="472"/>
    </row>
    <row r="606802" spans="12:13" x14ac:dyDescent="0.25">
      <c r="L606802" s="472"/>
      <c r="M606802" s="472"/>
    </row>
    <row r="606803" spans="12:13" x14ac:dyDescent="0.25">
      <c r="L606803" s="472"/>
      <c r="M606803" s="472"/>
    </row>
    <row r="606875" spans="12:13" x14ac:dyDescent="0.25">
      <c r="L606875" s="472"/>
      <c r="M606875" s="472"/>
    </row>
    <row r="606876" spans="12:13" x14ac:dyDescent="0.25">
      <c r="L606876" s="472"/>
      <c r="M606876" s="472"/>
    </row>
    <row r="606877" spans="12:13" x14ac:dyDescent="0.25">
      <c r="L606877" s="472"/>
      <c r="M606877" s="472"/>
    </row>
    <row r="606949" spans="12:13" x14ac:dyDescent="0.25">
      <c r="L606949" s="472"/>
      <c r="M606949" s="472"/>
    </row>
    <row r="606950" spans="12:13" x14ac:dyDescent="0.25">
      <c r="L606950" s="472"/>
      <c r="M606950" s="472"/>
    </row>
    <row r="606951" spans="12:13" x14ac:dyDescent="0.25">
      <c r="L606951" s="472"/>
      <c r="M606951" s="472"/>
    </row>
    <row r="607023" spans="12:13" x14ac:dyDescent="0.25">
      <c r="L607023" s="472"/>
      <c r="M607023" s="472"/>
    </row>
    <row r="607024" spans="12:13" x14ac:dyDescent="0.25">
      <c r="L607024" s="472"/>
      <c r="M607024" s="472"/>
    </row>
    <row r="607025" spans="12:13" x14ac:dyDescent="0.25">
      <c r="L607025" s="472"/>
      <c r="M607025" s="472"/>
    </row>
    <row r="607097" spans="12:13" x14ac:dyDescent="0.25">
      <c r="L607097" s="472"/>
      <c r="M607097" s="472"/>
    </row>
    <row r="607098" spans="12:13" x14ac:dyDescent="0.25">
      <c r="L607098" s="472"/>
      <c r="M607098" s="472"/>
    </row>
    <row r="607099" spans="12:13" x14ac:dyDescent="0.25">
      <c r="L607099" s="472"/>
      <c r="M607099" s="472"/>
    </row>
    <row r="607171" spans="12:13" x14ac:dyDescent="0.25">
      <c r="L607171" s="472"/>
      <c r="M607171" s="472"/>
    </row>
    <row r="607172" spans="12:13" x14ac:dyDescent="0.25">
      <c r="L607172" s="472"/>
      <c r="M607172" s="472"/>
    </row>
    <row r="607173" spans="12:13" x14ac:dyDescent="0.25">
      <c r="L607173" s="472"/>
      <c r="M607173" s="472"/>
    </row>
    <row r="607245" spans="12:13" x14ac:dyDescent="0.25">
      <c r="L607245" s="472"/>
      <c r="M607245" s="472"/>
    </row>
    <row r="607246" spans="12:13" x14ac:dyDescent="0.25">
      <c r="L607246" s="472"/>
      <c r="M607246" s="472"/>
    </row>
    <row r="607247" spans="12:13" x14ac:dyDescent="0.25">
      <c r="L607247" s="472"/>
      <c r="M607247" s="472"/>
    </row>
    <row r="607319" spans="12:13" x14ac:dyDescent="0.25">
      <c r="L607319" s="472"/>
      <c r="M607319" s="472"/>
    </row>
    <row r="607320" spans="12:13" x14ac:dyDescent="0.25">
      <c r="L607320" s="472"/>
      <c r="M607320" s="472"/>
    </row>
    <row r="607321" spans="12:13" x14ac:dyDescent="0.25">
      <c r="L607321" s="472"/>
      <c r="M607321" s="472"/>
    </row>
    <row r="607393" spans="12:13" x14ac:dyDescent="0.25">
      <c r="L607393" s="472"/>
      <c r="M607393" s="472"/>
    </row>
    <row r="607394" spans="12:13" x14ac:dyDescent="0.25">
      <c r="L607394" s="472"/>
      <c r="M607394" s="472"/>
    </row>
    <row r="607395" spans="12:13" x14ac:dyDescent="0.25">
      <c r="L607395" s="472"/>
      <c r="M607395" s="472"/>
    </row>
    <row r="607467" spans="12:13" x14ac:dyDescent="0.25">
      <c r="L607467" s="472"/>
      <c r="M607467" s="472"/>
    </row>
    <row r="607468" spans="12:13" x14ac:dyDescent="0.25">
      <c r="L607468" s="472"/>
      <c r="M607468" s="472"/>
    </row>
    <row r="607469" spans="12:13" x14ac:dyDescent="0.25">
      <c r="L607469" s="472"/>
      <c r="M607469" s="472"/>
    </row>
    <row r="607541" spans="12:13" x14ac:dyDescent="0.25">
      <c r="L607541" s="472"/>
      <c r="M607541" s="472"/>
    </row>
    <row r="607542" spans="12:13" x14ac:dyDescent="0.25">
      <c r="L607542" s="472"/>
      <c r="M607542" s="472"/>
    </row>
    <row r="607543" spans="12:13" x14ac:dyDescent="0.25">
      <c r="L607543" s="472"/>
      <c r="M607543" s="472"/>
    </row>
    <row r="607615" spans="12:13" x14ac:dyDescent="0.25">
      <c r="L607615" s="472"/>
      <c r="M607615" s="472"/>
    </row>
    <row r="607616" spans="12:13" x14ac:dyDescent="0.25">
      <c r="L607616" s="472"/>
      <c r="M607616" s="472"/>
    </row>
    <row r="607617" spans="12:13" x14ac:dyDescent="0.25">
      <c r="L607617" s="472"/>
      <c r="M607617" s="472"/>
    </row>
    <row r="607689" spans="12:13" x14ac:dyDescent="0.25">
      <c r="L607689" s="472"/>
      <c r="M607689" s="472"/>
    </row>
    <row r="607690" spans="12:13" x14ac:dyDescent="0.25">
      <c r="L607690" s="472"/>
      <c r="M607690" s="472"/>
    </row>
    <row r="607691" spans="12:13" x14ac:dyDescent="0.25">
      <c r="L607691" s="472"/>
      <c r="M607691" s="472"/>
    </row>
    <row r="607763" spans="12:13" x14ac:dyDescent="0.25">
      <c r="L607763" s="472"/>
      <c r="M607763" s="472"/>
    </row>
    <row r="607764" spans="12:13" x14ac:dyDescent="0.25">
      <c r="L607764" s="472"/>
      <c r="M607764" s="472"/>
    </row>
    <row r="607765" spans="12:13" x14ac:dyDescent="0.25">
      <c r="L607765" s="472"/>
      <c r="M607765" s="472"/>
    </row>
    <row r="607837" spans="12:13" x14ac:dyDescent="0.25">
      <c r="L607837" s="472"/>
      <c r="M607837" s="472"/>
    </row>
    <row r="607838" spans="12:13" x14ac:dyDescent="0.25">
      <c r="L607838" s="472"/>
      <c r="M607838" s="472"/>
    </row>
    <row r="607839" spans="12:13" x14ac:dyDescent="0.25">
      <c r="L607839" s="472"/>
      <c r="M607839" s="472"/>
    </row>
    <row r="607911" spans="12:13" x14ac:dyDescent="0.25">
      <c r="L607911" s="472"/>
      <c r="M607911" s="472"/>
    </row>
    <row r="607912" spans="12:13" x14ac:dyDescent="0.25">
      <c r="L607912" s="472"/>
      <c r="M607912" s="472"/>
    </row>
    <row r="607913" spans="12:13" x14ac:dyDescent="0.25">
      <c r="L607913" s="472"/>
      <c r="M607913" s="472"/>
    </row>
    <row r="607985" spans="12:13" x14ac:dyDescent="0.25">
      <c r="L607985" s="472"/>
      <c r="M607985" s="472"/>
    </row>
    <row r="607986" spans="12:13" x14ac:dyDescent="0.25">
      <c r="L607986" s="472"/>
      <c r="M607986" s="472"/>
    </row>
    <row r="607987" spans="12:13" x14ac:dyDescent="0.25">
      <c r="L607987" s="472"/>
      <c r="M607987" s="472"/>
    </row>
    <row r="608059" spans="12:13" x14ac:dyDescent="0.25">
      <c r="L608059" s="472"/>
      <c r="M608059" s="472"/>
    </row>
    <row r="608060" spans="12:13" x14ac:dyDescent="0.25">
      <c r="L608060" s="472"/>
      <c r="M608060" s="472"/>
    </row>
    <row r="608061" spans="12:13" x14ac:dyDescent="0.25">
      <c r="L608061" s="472"/>
      <c r="M608061" s="472"/>
    </row>
    <row r="608133" spans="12:13" x14ac:dyDescent="0.25">
      <c r="L608133" s="472"/>
      <c r="M608133" s="472"/>
    </row>
    <row r="608134" spans="12:13" x14ac:dyDescent="0.25">
      <c r="L608134" s="472"/>
      <c r="M608134" s="472"/>
    </row>
    <row r="608135" spans="12:13" x14ac:dyDescent="0.25">
      <c r="L608135" s="472"/>
      <c r="M608135" s="472"/>
    </row>
    <row r="608207" spans="12:13" x14ac:dyDescent="0.25">
      <c r="L608207" s="472"/>
      <c r="M608207" s="472"/>
    </row>
    <row r="608208" spans="12:13" x14ac:dyDescent="0.25">
      <c r="L608208" s="472"/>
      <c r="M608208" s="472"/>
    </row>
    <row r="608209" spans="12:13" x14ac:dyDescent="0.25">
      <c r="L608209" s="472"/>
      <c r="M608209" s="472"/>
    </row>
    <row r="608281" spans="12:13" x14ac:dyDescent="0.25">
      <c r="L608281" s="472"/>
      <c r="M608281" s="472"/>
    </row>
    <row r="608282" spans="12:13" x14ac:dyDescent="0.25">
      <c r="L608282" s="472"/>
      <c r="M608282" s="472"/>
    </row>
    <row r="608283" spans="12:13" x14ac:dyDescent="0.25">
      <c r="L608283" s="472"/>
      <c r="M608283" s="472"/>
    </row>
    <row r="608355" spans="12:13" x14ac:dyDescent="0.25">
      <c r="L608355" s="472"/>
      <c r="M608355" s="472"/>
    </row>
    <row r="608356" spans="12:13" x14ac:dyDescent="0.25">
      <c r="L608356" s="472"/>
      <c r="M608356" s="472"/>
    </row>
    <row r="608357" spans="12:13" x14ac:dyDescent="0.25">
      <c r="L608357" s="472"/>
      <c r="M608357" s="472"/>
    </row>
    <row r="608429" spans="12:13" x14ac:dyDescent="0.25">
      <c r="L608429" s="472"/>
      <c r="M608429" s="472"/>
    </row>
    <row r="608430" spans="12:13" x14ac:dyDescent="0.25">
      <c r="L608430" s="472"/>
      <c r="M608430" s="472"/>
    </row>
    <row r="608431" spans="12:13" x14ac:dyDescent="0.25">
      <c r="L608431" s="472"/>
      <c r="M608431" s="472"/>
    </row>
    <row r="608503" spans="12:13" x14ac:dyDescent="0.25">
      <c r="L608503" s="472"/>
      <c r="M608503" s="472"/>
    </row>
    <row r="608504" spans="12:13" x14ac:dyDescent="0.25">
      <c r="L608504" s="472"/>
      <c r="M608504" s="472"/>
    </row>
    <row r="608505" spans="12:13" x14ac:dyDescent="0.25">
      <c r="L608505" s="472"/>
      <c r="M608505" s="472"/>
    </row>
    <row r="608577" spans="12:13" x14ac:dyDescent="0.25">
      <c r="L608577" s="472"/>
      <c r="M608577" s="472"/>
    </row>
    <row r="608578" spans="12:13" x14ac:dyDescent="0.25">
      <c r="L608578" s="472"/>
      <c r="M608578" s="472"/>
    </row>
    <row r="608579" spans="12:13" x14ac:dyDescent="0.25">
      <c r="L608579" s="472"/>
      <c r="M608579" s="472"/>
    </row>
    <row r="608651" spans="12:13" x14ac:dyDescent="0.25">
      <c r="L608651" s="472"/>
      <c r="M608651" s="472"/>
    </row>
    <row r="608652" spans="12:13" x14ac:dyDescent="0.25">
      <c r="L608652" s="472"/>
      <c r="M608652" s="472"/>
    </row>
    <row r="608653" spans="12:13" x14ac:dyDescent="0.25">
      <c r="L608653" s="472"/>
      <c r="M608653" s="472"/>
    </row>
    <row r="608725" spans="12:13" x14ac:dyDescent="0.25">
      <c r="L608725" s="472"/>
      <c r="M608725" s="472"/>
    </row>
    <row r="608726" spans="12:13" x14ac:dyDescent="0.25">
      <c r="L608726" s="472"/>
      <c r="M608726" s="472"/>
    </row>
    <row r="608727" spans="12:13" x14ac:dyDescent="0.25">
      <c r="L608727" s="472"/>
      <c r="M608727" s="472"/>
    </row>
    <row r="608799" spans="12:13" x14ac:dyDescent="0.25">
      <c r="L608799" s="472"/>
      <c r="M608799" s="472"/>
    </row>
    <row r="608800" spans="12:13" x14ac:dyDescent="0.25">
      <c r="L608800" s="472"/>
      <c r="M608800" s="472"/>
    </row>
    <row r="608801" spans="12:13" x14ac:dyDescent="0.25">
      <c r="L608801" s="472"/>
      <c r="M608801" s="472"/>
    </row>
    <row r="608873" spans="12:13" x14ac:dyDescent="0.25">
      <c r="L608873" s="472"/>
      <c r="M608873" s="472"/>
    </row>
    <row r="608874" spans="12:13" x14ac:dyDescent="0.25">
      <c r="L608874" s="472"/>
      <c r="M608874" s="472"/>
    </row>
    <row r="608875" spans="12:13" x14ac:dyDescent="0.25">
      <c r="L608875" s="472"/>
      <c r="M608875" s="472"/>
    </row>
    <row r="608947" spans="12:13" x14ac:dyDescent="0.25">
      <c r="L608947" s="472"/>
      <c r="M608947" s="472"/>
    </row>
    <row r="608948" spans="12:13" x14ac:dyDescent="0.25">
      <c r="L608948" s="472"/>
      <c r="M608948" s="472"/>
    </row>
    <row r="608949" spans="12:13" x14ac:dyDescent="0.25">
      <c r="L608949" s="472"/>
      <c r="M608949" s="472"/>
    </row>
    <row r="609021" spans="12:13" x14ac:dyDescent="0.25">
      <c r="L609021" s="472"/>
      <c r="M609021" s="472"/>
    </row>
    <row r="609022" spans="12:13" x14ac:dyDescent="0.25">
      <c r="L609022" s="472"/>
      <c r="M609022" s="472"/>
    </row>
    <row r="609023" spans="12:13" x14ac:dyDescent="0.25">
      <c r="L609023" s="472"/>
      <c r="M609023" s="472"/>
    </row>
    <row r="609095" spans="12:13" x14ac:dyDescent="0.25">
      <c r="L609095" s="472"/>
      <c r="M609095" s="472"/>
    </row>
    <row r="609096" spans="12:13" x14ac:dyDescent="0.25">
      <c r="L609096" s="472"/>
      <c r="M609096" s="472"/>
    </row>
    <row r="609097" spans="12:13" x14ac:dyDescent="0.25">
      <c r="L609097" s="472"/>
      <c r="M609097" s="472"/>
    </row>
    <row r="609169" spans="12:13" x14ac:dyDescent="0.25">
      <c r="L609169" s="472"/>
      <c r="M609169" s="472"/>
    </row>
    <row r="609170" spans="12:13" x14ac:dyDescent="0.25">
      <c r="L609170" s="472"/>
      <c r="M609170" s="472"/>
    </row>
    <row r="609171" spans="12:13" x14ac:dyDescent="0.25">
      <c r="L609171" s="472"/>
      <c r="M609171" s="472"/>
    </row>
    <row r="609243" spans="12:13" x14ac:dyDescent="0.25">
      <c r="L609243" s="472"/>
      <c r="M609243" s="472"/>
    </row>
    <row r="609244" spans="12:13" x14ac:dyDescent="0.25">
      <c r="L609244" s="472"/>
      <c r="M609244" s="472"/>
    </row>
    <row r="609245" spans="12:13" x14ac:dyDescent="0.25">
      <c r="L609245" s="472"/>
      <c r="M609245" s="472"/>
    </row>
    <row r="609317" spans="12:13" x14ac:dyDescent="0.25">
      <c r="L609317" s="472"/>
      <c r="M609317" s="472"/>
    </row>
    <row r="609318" spans="12:13" x14ac:dyDescent="0.25">
      <c r="L609318" s="472"/>
      <c r="M609318" s="472"/>
    </row>
    <row r="609319" spans="12:13" x14ac:dyDescent="0.25">
      <c r="L609319" s="472"/>
      <c r="M609319" s="472"/>
    </row>
    <row r="609391" spans="12:13" x14ac:dyDescent="0.25">
      <c r="L609391" s="472"/>
      <c r="M609391" s="472"/>
    </row>
    <row r="609392" spans="12:13" x14ac:dyDescent="0.25">
      <c r="L609392" s="472"/>
      <c r="M609392" s="472"/>
    </row>
    <row r="609393" spans="12:13" x14ac:dyDescent="0.25">
      <c r="L609393" s="472"/>
      <c r="M609393" s="472"/>
    </row>
    <row r="609465" spans="12:13" x14ac:dyDescent="0.25">
      <c r="L609465" s="472"/>
      <c r="M609465" s="472"/>
    </row>
    <row r="609466" spans="12:13" x14ac:dyDescent="0.25">
      <c r="L609466" s="472"/>
      <c r="M609466" s="472"/>
    </row>
    <row r="609467" spans="12:13" x14ac:dyDescent="0.25">
      <c r="L609467" s="472"/>
      <c r="M609467" s="472"/>
    </row>
    <row r="609539" spans="12:13" x14ac:dyDescent="0.25">
      <c r="L609539" s="472"/>
      <c r="M609539" s="472"/>
    </row>
    <row r="609540" spans="12:13" x14ac:dyDescent="0.25">
      <c r="L609540" s="472"/>
      <c r="M609540" s="472"/>
    </row>
    <row r="609541" spans="12:13" x14ac:dyDescent="0.25">
      <c r="L609541" s="472"/>
      <c r="M609541" s="472"/>
    </row>
    <row r="609613" spans="12:13" x14ac:dyDescent="0.25">
      <c r="L609613" s="472"/>
      <c r="M609613" s="472"/>
    </row>
    <row r="609614" spans="12:13" x14ac:dyDescent="0.25">
      <c r="L609614" s="472"/>
      <c r="M609614" s="472"/>
    </row>
    <row r="609615" spans="12:13" x14ac:dyDescent="0.25">
      <c r="L609615" s="472"/>
      <c r="M609615" s="472"/>
    </row>
    <row r="609687" spans="12:13" x14ac:dyDescent="0.25">
      <c r="L609687" s="472"/>
      <c r="M609687" s="472"/>
    </row>
    <row r="609688" spans="12:13" x14ac:dyDescent="0.25">
      <c r="L609688" s="472"/>
      <c r="M609688" s="472"/>
    </row>
    <row r="609689" spans="12:13" x14ac:dyDescent="0.25">
      <c r="L609689" s="472"/>
      <c r="M609689" s="472"/>
    </row>
    <row r="609761" spans="12:13" x14ac:dyDescent="0.25">
      <c r="L609761" s="472"/>
      <c r="M609761" s="472"/>
    </row>
    <row r="609762" spans="12:13" x14ac:dyDescent="0.25">
      <c r="L609762" s="472"/>
      <c r="M609762" s="472"/>
    </row>
    <row r="609763" spans="12:13" x14ac:dyDescent="0.25">
      <c r="L609763" s="472"/>
      <c r="M609763" s="472"/>
    </row>
    <row r="609835" spans="12:13" x14ac:dyDescent="0.25">
      <c r="L609835" s="472"/>
      <c r="M609835" s="472"/>
    </row>
    <row r="609836" spans="12:13" x14ac:dyDescent="0.25">
      <c r="L609836" s="472"/>
      <c r="M609836" s="472"/>
    </row>
    <row r="609837" spans="12:13" x14ac:dyDescent="0.25">
      <c r="L609837" s="472"/>
      <c r="M609837" s="472"/>
    </row>
    <row r="609909" spans="12:13" x14ac:dyDescent="0.25">
      <c r="L609909" s="472"/>
      <c r="M609909" s="472"/>
    </row>
    <row r="609910" spans="12:13" x14ac:dyDescent="0.25">
      <c r="L609910" s="472"/>
      <c r="M609910" s="472"/>
    </row>
    <row r="609911" spans="12:13" x14ac:dyDescent="0.25">
      <c r="L609911" s="472"/>
      <c r="M609911" s="472"/>
    </row>
    <row r="609983" spans="12:13" x14ac:dyDescent="0.25">
      <c r="L609983" s="472"/>
      <c r="M609983" s="472"/>
    </row>
    <row r="609984" spans="12:13" x14ac:dyDescent="0.25">
      <c r="L609984" s="472"/>
      <c r="M609984" s="472"/>
    </row>
    <row r="609985" spans="12:13" x14ac:dyDescent="0.25">
      <c r="L609985" s="472"/>
      <c r="M609985" s="472"/>
    </row>
    <row r="610057" spans="12:13" x14ac:dyDescent="0.25">
      <c r="L610057" s="472"/>
      <c r="M610057" s="472"/>
    </row>
    <row r="610058" spans="12:13" x14ac:dyDescent="0.25">
      <c r="L610058" s="472"/>
      <c r="M610058" s="472"/>
    </row>
    <row r="610059" spans="12:13" x14ac:dyDescent="0.25">
      <c r="L610059" s="472"/>
      <c r="M610059" s="472"/>
    </row>
    <row r="610131" spans="12:13" x14ac:dyDescent="0.25">
      <c r="L610131" s="472"/>
      <c r="M610131" s="472"/>
    </row>
    <row r="610132" spans="12:13" x14ac:dyDescent="0.25">
      <c r="L610132" s="472"/>
      <c r="M610132" s="472"/>
    </row>
    <row r="610133" spans="12:13" x14ac:dyDescent="0.25">
      <c r="L610133" s="472"/>
      <c r="M610133" s="472"/>
    </row>
    <row r="610205" spans="12:13" x14ac:dyDescent="0.25">
      <c r="L610205" s="472"/>
      <c r="M610205" s="472"/>
    </row>
    <row r="610206" spans="12:13" x14ac:dyDescent="0.25">
      <c r="L610206" s="472"/>
      <c r="M610206" s="472"/>
    </row>
    <row r="610207" spans="12:13" x14ac:dyDescent="0.25">
      <c r="L610207" s="472"/>
      <c r="M610207" s="472"/>
    </row>
    <row r="610279" spans="12:13" x14ac:dyDescent="0.25">
      <c r="L610279" s="472"/>
      <c r="M610279" s="472"/>
    </row>
    <row r="610280" spans="12:13" x14ac:dyDescent="0.25">
      <c r="L610280" s="472"/>
      <c r="M610280" s="472"/>
    </row>
    <row r="610281" spans="12:13" x14ac:dyDescent="0.25">
      <c r="L610281" s="472"/>
      <c r="M610281" s="472"/>
    </row>
    <row r="610353" spans="12:13" x14ac:dyDescent="0.25">
      <c r="L610353" s="472"/>
      <c r="M610353" s="472"/>
    </row>
    <row r="610354" spans="12:13" x14ac:dyDescent="0.25">
      <c r="L610354" s="472"/>
      <c r="M610354" s="472"/>
    </row>
    <row r="610355" spans="12:13" x14ac:dyDescent="0.25">
      <c r="L610355" s="472"/>
      <c r="M610355" s="472"/>
    </row>
    <row r="610427" spans="12:13" x14ac:dyDescent="0.25">
      <c r="L610427" s="472"/>
      <c r="M610427" s="472"/>
    </row>
    <row r="610428" spans="12:13" x14ac:dyDescent="0.25">
      <c r="L610428" s="472"/>
      <c r="M610428" s="472"/>
    </row>
    <row r="610429" spans="12:13" x14ac:dyDescent="0.25">
      <c r="L610429" s="472"/>
      <c r="M610429" s="472"/>
    </row>
    <row r="610501" spans="12:13" x14ac:dyDescent="0.25">
      <c r="L610501" s="472"/>
      <c r="M610501" s="472"/>
    </row>
    <row r="610502" spans="12:13" x14ac:dyDescent="0.25">
      <c r="L610502" s="472"/>
      <c r="M610502" s="472"/>
    </row>
    <row r="610503" spans="12:13" x14ac:dyDescent="0.25">
      <c r="L610503" s="472"/>
      <c r="M610503" s="472"/>
    </row>
    <row r="610575" spans="12:13" x14ac:dyDescent="0.25">
      <c r="L610575" s="472"/>
      <c r="M610575" s="472"/>
    </row>
    <row r="610576" spans="12:13" x14ac:dyDescent="0.25">
      <c r="L610576" s="472"/>
      <c r="M610576" s="472"/>
    </row>
    <row r="610577" spans="12:13" x14ac:dyDescent="0.25">
      <c r="L610577" s="472"/>
      <c r="M610577" s="472"/>
    </row>
    <row r="610649" spans="12:13" x14ac:dyDescent="0.25">
      <c r="L610649" s="472"/>
      <c r="M610649" s="472"/>
    </row>
    <row r="610650" spans="12:13" x14ac:dyDescent="0.25">
      <c r="L610650" s="472"/>
      <c r="M610650" s="472"/>
    </row>
    <row r="610651" spans="12:13" x14ac:dyDescent="0.25">
      <c r="L610651" s="472"/>
      <c r="M610651" s="472"/>
    </row>
    <row r="610723" spans="12:13" x14ac:dyDescent="0.25">
      <c r="L610723" s="472"/>
      <c r="M610723" s="472"/>
    </row>
    <row r="610724" spans="12:13" x14ac:dyDescent="0.25">
      <c r="L610724" s="472"/>
      <c r="M610724" s="472"/>
    </row>
    <row r="610725" spans="12:13" x14ac:dyDescent="0.25">
      <c r="L610725" s="472"/>
      <c r="M610725" s="472"/>
    </row>
    <row r="610797" spans="12:13" x14ac:dyDescent="0.25">
      <c r="L610797" s="472"/>
      <c r="M610797" s="472"/>
    </row>
    <row r="610798" spans="12:13" x14ac:dyDescent="0.25">
      <c r="L610798" s="472"/>
      <c r="M610798" s="472"/>
    </row>
    <row r="610799" spans="12:13" x14ac:dyDescent="0.25">
      <c r="L610799" s="472"/>
      <c r="M610799" s="472"/>
    </row>
    <row r="610871" spans="12:13" x14ac:dyDescent="0.25">
      <c r="L610871" s="472"/>
      <c r="M610871" s="472"/>
    </row>
    <row r="610872" spans="12:13" x14ac:dyDescent="0.25">
      <c r="L610872" s="472"/>
      <c r="M610872" s="472"/>
    </row>
    <row r="610873" spans="12:13" x14ac:dyDescent="0.25">
      <c r="L610873" s="472"/>
      <c r="M610873" s="472"/>
    </row>
    <row r="610945" spans="12:13" x14ac:dyDescent="0.25">
      <c r="L610945" s="472"/>
      <c r="M610945" s="472"/>
    </row>
    <row r="610946" spans="12:13" x14ac:dyDescent="0.25">
      <c r="L610946" s="472"/>
      <c r="M610946" s="472"/>
    </row>
    <row r="610947" spans="12:13" x14ac:dyDescent="0.25">
      <c r="L610947" s="472"/>
      <c r="M610947" s="472"/>
    </row>
    <row r="611019" spans="12:13" x14ac:dyDescent="0.25">
      <c r="L611019" s="472"/>
      <c r="M611019" s="472"/>
    </row>
    <row r="611020" spans="12:13" x14ac:dyDescent="0.25">
      <c r="L611020" s="472"/>
      <c r="M611020" s="472"/>
    </row>
    <row r="611021" spans="12:13" x14ac:dyDescent="0.25">
      <c r="L611021" s="472"/>
      <c r="M611021" s="472"/>
    </row>
    <row r="611093" spans="12:13" x14ac:dyDescent="0.25">
      <c r="L611093" s="472"/>
      <c r="M611093" s="472"/>
    </row>
    <row r="611094" spans="12:13" x14ac:dyDescent="0.25">
      <c r="L611094" s="472"/>
      <c r="M611094" s="472"/>
    </row>
    <row r="611095" spans="12:13" x14ac:dyDescent="0.25">
      <c r="L611095" s="472"/>
      <c r="M611095" s="472"/>
    </row>
    <row r="611167" spans="12:13" x14ac:dyDescent="0.25">
      <c r="L611167" s="472"/>
      <c r="M611167" s="472"/>
    </row>
    <row r="611168" spans="12:13" x14ac:dyDescent="0.25">
      <c r="L611168" s="472"/>
      <c r="M611168" s="472"/>
    </row>
    <row r="611169" spans="12:13" x14ac:dyDescent="0.25">
      <c r="L611169" s="472"/>
      <c r="M611169" s="472"/>
    </row>
    <row r="611241" spans="12:13" x14ac:dyDescent="0.25">
      <c r="L611241" s="472"/>
      <c r="M611241" s="472"/>
    </row>
    <row r="611242" spans="12:13" x14ac:dyDescent="0.25">
      <c r="L611242" s="472"/>
      <c r="M611242" s="472"/>
    </row>
    <row r="611243" spans="12:13" x14ac:dyDescent="0.25">
      <c r="L611243" s="472"/>
      <c r="M611243" s="472"/>
    </row>
    <row r="611315" spans="12:13" x14ac:dyDescent="0.25">
      <c r="L611315" s="472"/>
      <c r="M611315" s="472"/>
    </row>
    <row r="611316" spans="12:13" x14ac:dyDescent="0.25">
      <c r="L611316" s="472"/>
      <c r="M611316" s="472"/>
    </row>
    <row r="611317" spans="12:13" x14ac:dyDescent="0.25">
      <c r="L611317" s="472"/>
      <c r="M611317" s="472"/>
    </row>
    <row r="611389" spans="12:13" x14ac:dyDescent="0.25">
      <c r="L611389" s="472"/>
      <c r="M611389" s="472"/>
    </row>
    <row r="611390" spans="12:13" x14ac:dyDescent="0.25">
      <c r="L611390" s="472"/>
      <c r="M611390" s="472"/>
    </row>
    <row r="611391" spans="12:13" x14ac:dyDescent="0.25">
      <c r="L611391" s="472"/>
      <c r="M611391" s="472"/>
    </row>
    <row r="611463" spans="12:13" x14ac:dyDescent="0.25">
      <c r="L611463" s="472"/>
      <c r="M611463" s="472"/>
    </row>
    <row r="611464" spans="12:13" x14ac:dyDescent="0.25">
      <c r="L611464" s="472"/>
      <c r="M611464" s="472"/>
    </row>
    <row r="611465" spans="12:13" x14ac:dyDescent="0.25">
      <c r="L611465" s="472"/>
      <c r="M611465" s="472"/>
    </row>
    <row r="611537" spans="12:13" x14ac:dyDescent="0.25">
      <c r="L611537" s="472"/>
      <c r="M611537" s="472"/>
    </row>
    <row r="611538" spans="12:13" x14ac:dyDescent="0.25">
      <c r="L611538" s="472"/>
      <c r="M611538" s="472"/>
    </row>
    <row r="611539" spans="12:13" x14ac:dyDescent="0.25">
      <c r="L611539" s="472"/>
      <c r="M611539" s="472"/>
    </row>
    <row r="611611" spans="12:13" x14ac:dyDescent="0.25">
      <c r="L611611" s="472"/>
      <c r="M611611" s="472"/>
    </row>
    <row r="611612" spans="12:13" x14ac:dyDescent="0.25">
      <c r="L611612" s="472"/>
      <c r="M611612" s="472"/>
    </row>
    <row r="611613" spans="12:13" x14ac:dyDescent="0.25">
      <c r="L611613" s="472"/>
      <c r="M611613" s="472"/>
    </row>
    <row r="611685" spans="12:13" x14ac:dyDescent="0.25">
      <c r="L611685" s="472"/>
      <c r="M611685" s="472"/>
    </row>
    <row r="611686" spans="12:13" x14ac:dyDescent="0.25">
      <c r="L611686" s="472"/>
      <c r="M611686" s="472"/>
    </row>
    <row r="611687" spans="12:13" x14ac:dyDescent="0.25">
      <c r="L611687" s="472"/>
      <c r="M611687" s="472"/>
    </row>
    <row r="611759" spans="12:13" x14ac:dyDescent="0.25">
      <c r="L611759" s="472"/>
      <c r="M611759" s="472"/>
    </row>
    <row r="611760" spans="12:13" x14ac:dyDescent="0.25">
      <c r="L611760" s="472"/>
      <c r="M611760" s="472"/>
    </row>
    <row r="611761" spans="12:13" x14ac:dyDescent="0.25">
      <c r="L611761" s="472"/>
      <c r="M611761" s="472"/>
    </row>
    <row r="611833" spans="12:13" x14ac:dyDescent="0.25">
      <c r="L611833" s="472"/>
      <c r="M611833" s="472"/>
    </row>
    <row r="611834" spans="12:13" x14ac:dyDescent="0.25">
      <c r="L611834" s="472"/>
      <c r="M611834" s="472"/>
    </row>
    <row r="611835" spans="12:13" x14ac:dyDescent="0.25">
      <c r="L611835" s="472"/>
      <c r="M611835" s="472"/>
    </row>
    <row r="611907" spans="12:13" x14ac:dyDescent="0.25">
      <c r="L611907" s="472"/>
      <c r="M611907" s="472"/>
    </row>
    <row r="611908" spans="12:13" x14ac:dyDescent="0.25">
      <c r="L611908" s="472"/>
      <c r="M611908" s="472"/>
    </row>
    <row r="611909" spans="12:13" x14ac:dyDescent="0.25">
      <c r="L611909" s="472"/>
      <c r="M611909" s="472"/>
    </row>
    <row r="611981" spans="12:13" x14ac:dyDescent="0.25">
      <c r="L611981" s="472"/>
      <c r="M611981" s="472"/>
    </row>
    <row r="611982" spans="12:13" x14ac:dyDescent="0.25">
      <c r="L611982" s="472"/>
      <c r="M611982" s="472"/>
    </row>
    <row r="611983" spans="12:13" x14ac:dyDescent="0.25">
      <c r="L611983" s="472"/>
      <c r="M611983" s="472"/>
    </row>
    <row r="612055" spans="12:13" x14ac:dyDescent="0.25">
      <c r="L612055" s="472"/>
      <c r="M612055" s="472"/>
    </row>
    <row r="612056" spans="12:13" x14ac:dyDescent="0.25">
      <c r="L612056" s="472"/>
      <c r="M612056" s="472"/>
    </row>
    <row r="612057" spans="12:13" x14ac:dyDescent="0.25">
      <c r="L612057" s="472"/>
      <c r="M612057" s="472"/>
    </row>
    <row r="612129" spans="12:13" x14ac:dyDescent="0.25">
      <c r="L612129" s="472"/>
      <c r="M612129" s="472"/>
    </row>
    <row r="612130" spans="12:13" x14ac:dyDescent="0.25">
      <c r="L612130" s="472"/>
      <c r="M612130" s="472"/>
    </row>
    <row r="612131" spans="12:13" x14ac:dyDescent="0.25">
      <c r="L612131" s="472"/>
      <c r="M612131" s="472"/>
    </row>
    <row r="612203" spans="12:13" x14ac:dyDescent="0.25">
      <c r="L612203" s="472"/>
      <c r="M612203" s="472"/>
    </row>
    <row r="612204" spans="12:13" x14ac:dyDescent="0.25">
      <c r="L612204" s="472"/>
      <c r="M612204" s="472"/>
    </row>
    <row r="612205" spans="12:13" x14ac:dyDescent="0.25">
      <c r="L612205" s="472"/>
      <c r="M612205" s="472"/>
    </row>
    <row r="612277" spans="12:13" x14ac:dyDescent="0.25">
      <c r="L612277" s="472"/>
      <c r="M612277" s="472"/>
    </row>
    <row r="612278" spans="12:13" x14ac:dyDescent="0.25">
      <c r="L612278" s="472"/>
      <c r="M612278" s="472"/>
    </row>
    <row r="612279" spans="12:13" x14ac:dyDescent="0.25">
      <c r="L612279" s="472"/>
      <c r="M612279" s="472"/>
    </row>
    <row r="612351" spans="12:13" x14ac:dyDescent="0.25">
      <c r="L612351" s="472"/>
      <c r="M612351" s="472"/>
    </row>
    <row r="612352" spans="12:13" x14ac:dyDescent="0.25">
      <c r="L612352" s="472"/>
      <c r="M612352" s="472"/>
    </row>
    <row r="612353" spans="12:13" x14ac:dyDescent="0.25">
      <c r="L612353" s="472"/>
      <c r="M612353" s="472"/>
    </row>
    <row r="612425" spans="12:13" x14ac:dyDescent="0.25">
      <c r="L612425" s="472"/>
      <c r="M612425" s="472"/>
    </row>
    <row r="612426" spans="12:13" x14ac:dyDescent="0.25">
      <c r="L612426" s="472"/>
      <c r="M612426" s="472"/>
    </row>
    <row r="612427" spans="12:13" x14ac:dyDescent="0.25">
      <c r="L612427" s="472"/>
      <c r="M612427" s="472"/>
    </row>
    <row r="612499" spans="12:13" x14ac:dyDescent="0.25">
      <c r="L612499" s="472"/>
      <c r="M612499" s="472"/>
    </row>
    <row r="612500" spans="12:13" x14ac:dyDescent="0.25">
      <c r="L612500" s="472"/>
      <c r="M612500" s="472"/>
    </row>
    <row r="612501" spans="12:13" x14ac:dyDescent="0.25">
      <c r="L612501" s="472"/>
      <c r="M612501" s="472"/>
    </row>
    <row r="612573" spans="12:13" x14ac:dyDescent="0.25">
      <c r="L612573" s="472"/>
      <c r="M612573" s="472"/>
    </row>
    <row r="612574" spans="12:13" x14ac:dyDescent="0.25">
      <c r="L612574" s="472"/>
      <c r="M612574" s="472"/>
    </row>
    <row r="612575" spans="12:13" x14ac:dyDescent="0.25">
      <c r="L612575" s="472"/>
      <c r="M612575" s="472"/>
    </row>
    <row r="612647" spans="12:13" x14ac:dyDescent="0.25">
      <c r="L612647" s="472"/>
      <c r="M612647" s="472"/>
    </row>
    <row r="612648" spans="12:13" x14ac:dyDescent="0.25">
      <c r="L612648" s="472"/>
      <c r="M612648" s="472"/>
    </row>
    <row r="612649" spans="12:13" x14ac:dyDescent="0.25">
      <c r="L612649" s="472"/>
      <c r="M612649" s="472"/>
    </row>
    <row r="612721" spans="12:13" x14ac:dyDescent="0.25">
      <c r="L612721" s="472"/>
      <c r="M612721" s="472"/>
    </row>
    <row r="612722" spans="12:13" x14ac:dyDescent="0.25">
      <c r="L612722" s="472"/>
      <c r="M612722" s="472"/>
    </row>
    <row r="612723" spans="12:13" x14ac:dyDescent="0.25">
      <c r="L612723" s="472"/>
      <c r="M612723" s="472"/>
    </row>
    <row r="612795" spans="12:13" x14ac:dyDescent="0.25">
      <c r="L612795" s="472"/>
      <c r="M612795" s="472"/>
    </row>
    <row r="612796" spans="12:13" x14ac:dyDescent="0.25">
      <c r="L612796" s="472"/>
      <c r="M612796" s="472"/>
    </row>
    <row r="612797" spans="12:13" x14ac:dyDescent="0.25">
      <c r="L612797" s="472"/>
      <c r="M612797" s="472"/>
    </row>
    <row r="612869" spans="12:13" x14ac:dyDescent="0.25">
      <c r="L612869" s="472"/>
      <c r="M612869" s="472"/>
    </row>
    <row r="612870" spans="12:13" x14ac:dyDescent="0.25">
      <c r="L612870" s="472"/>
      <c r="M612870" s="472"/>
    </row>
    <row r="612871" spans="12:13" x14ac:dyDescent="0.25">
      <c r="L612871" s="472"/>
      <c r="M612871" s="472"/>
    </row>
    <row r="612943" spans="12:13" x14ac:dyDescent="0.25">
      <c r="L612943" s="472"/>
      <c r="M612943" s="472"/>
    </row>
    <row r="612944" spans="12:13" x14ac:dyDescent="0.25">
      <c r="L612944" s="472"/>
      <c r="M612944" s="472"/>
    </row>
    <row r="612945" spans="12:13" x14ac:dyDescent="0.25">
      <c r="L612945" s="472"/>
      <c r="M612945" s="472"/>
    </row>
    <row r="613017" spans="12:13" x14ac:dyDescent="0.25">
      <c r="L613017" s="472"/>
      <c r="M613017" s="472"/>
    </row>
    <row r="613018" spans="12:13" x14ac:dyDescent="0.25">
      <c r="L613018" s="472"/>
      <c r="M613018" s="472"/>
    </row>
    <row r="613019" spans="12:13" x14ac:dyDescent="0.25">
      <c r="L613019" s="472"/>
      <c r="M613019" s="472"/>
    </row>
    <row r="613091" spans="12:13" x14ac:dyDescent="0.25">
      <c r="L613091" s="472"/>
      <c r="M613091" s="472"/>
    </row>
    <row r="613092" spans="12:13" x14ac:dyDescent="0.25">
      <c r="L613092" s="472"/>
      <c r="M613092" s="472"/>
    </row>
    <row r="613093" spans="12:13" x14ac:dyDescent="0.25">
      <c r="L613093" s="472"/>
      <c r="M613093" s="472"/>
    </row>
    <row r="613165" spans="12:13" x14ac:dyDescent="0.25">
      <c r="L613165" s="472"/>
      <c r="M613165" s="472"/>
    </row>
    <row r="613166" spans="12:13" x14ac:dyDescent="0.25">
      <c r="L613166" s="472"/>
      <c r="M613166" s="472"/>
    </row>
    <row r="613167" spans="12:13" x14ac:dyDescent="0.25">
      <c r="L613167" s="472"/>
      <c r="M613167" s="472"/>
    </row>
    <row r="613239" spans="12:13" x14ac:dyDescent="0.25">
      <c r="L613239" s="472"/>
      <c r="M613239" s="472"/>
    </row>
    <row r="613240" spans="12:13" x14ac:dyDescent="0.25">
      <c r="L613240" s="472"/>
      <c r="M613240" s="472"/>
    </row>
    <row r="613241" spans="12:13" x14ac:dyDescent="0.25">
      <c r="L613241" s="472"/>
      <c r="M613241" s="472"/>
    </row>
    <row r="613313" spans="12:13" x14ac:dyDescent="0.25">
      <c r="L613313" s="472"/>
      <c r="M613313" s="472"/>
    </row>
    <row r="613314" spans="12:13" x14ac:dyDescent="0.25">
      <c r="L613314" s="472"/>
      <c r="M613314" s="472"/>
    </row>
    <row r="613315" spans="12:13" x14ac:dyDescent="0.25">
      <c r="L613315" s="472"/>
      <c r="M613315" s="472"/>
    </row>
    <row r="613387" spans="12:13" x14ac:dyDescent="0.25">
      <c r="L613387" s="472"/>
      <c r="M613387" s="472"/>
    </row>
    <row r="613388" spans="12:13" x14ac:dyDescent="0.25">
      <c r="L613388" s="472"/>
      <c r="M613388" s="472"/>
    </row>
    <row r="613389" spans="12:13" x14ac:dyDescent="0.25">
      <c r="L613389" s="472"/>
      <c r="M613389" s="472"/>
    </row>
    <row r="613461" spans="12:13" x14ac:dyDescent="0.25">
      <c r="L613461" s="472"/>
      <c r="M613461" s="472"/>
    </row>
    <row r="613462" spans="12:13" x14ac:dyDescent="0.25">
      <c r="L613462" s="472"/>
      <c r="M613462" s="472"/>
    </row>
    <row r="613463" spans="12:13" x14ac:dyDescent="0.25">
      <c r="L613463" s="472"/>
      <c r="M613463" s="472"/>
    </row>
    <row r="613535" spans="12:13" x14ac:dyDescent="0.25">
      <c r="L613535" s="472"/>
      <c r="M613535" s="472"/>
    </row>
    <row r="613536" spans="12:13" x14ac:dyDescent="0.25">
      <c r="L613536" s="472"/>
      <c r="M613536" s="472"/>
    </row>
    <row r="613537" spans="12:13" x14ac:dyDescent="0.25">
      <c r="L613537" s="472"/>
      <c r="M613537" s="472"/>
    </row>
    <row r="613609" spans="12:13" x14ac:dyDescent="0.25">
      <c r="L613609" s="472"/>
      <c r="M613609" s="472"/>
    </row>
    <row r="613610" spans="12:13" x14ac:dyDescent="0.25">
      <c r="L613610" s="472"/>
      <c r="M613610" s="472"/>
    </row>
    <row r="613611" spans="12:13" x14ac:dyDescent="0.25">
      <c r="L613611" s="472"/>
      <c r="M613611" s="472"/>
    </row>
    <row r="613683" spans="12:13" x14ac:dyDescent="0.25">
      <c r="L613683" s="472"/>
      <c r="M613683" s="472"/>
    </row>
    <row r="613684" spans="12:13" x14ac:dyDescent="0.25">
      <c r="L613684" s="472"/>
      <c r="M613684" s="472"/>
    </row>
    <row r="613685" spans="12:13" x14ac:dyDescent="0.25">
      <c r="L613685" s="472"/>
      <c r="M613685" s="472"/>
    </row>
    <row r="613757" spans="12:13" x14ac:dyDescent="0.25">
      <c r="L613757" s="472"/>
      <c r="M613757" s="472"/>
    </row>
    <row r="613758" spans="12:13" x14ac:dyDescent="0.25">
      <c r="L613758" s="472"/>
      <c r="M613758" s="472"/>
    </row>
    <row r="613759" spans="12:13" x14ac:dyDescent="0.25">
      <c r="L613759" s="472"/>
      <c r="M613759" s="472"/>
    </row>
    <row r="613831" spans="12:13" x14ac:dyDescent="0.25">
      <c r="L613831" s="472"/>
      <c r="M613831" s="472"/>
    </row>
    <row r="613832" spans="12:13" x14ac:dyDescent="0.25">
      <c r="L613832" s="472"/>
      <c r="M613832" s="472"/>
    </row>
    <row r="613833" spans="12:13" x14ac:dyDescent="0.25">
      <c r="L613833" s="472"/>
      <c r="M613833" s="472"/>
    </row>
    <row r="613905" spans="12:13" x14ac:dyDescent="0.25">
      <c r="L613905" s="472"/>
      <c r="M613905" s="472"/>
    </row>
    <row r="613906" spans="12:13" x14ac:dyDescent="0.25">
      <c r="L613906" s="472"/>
      <c r="M613906" s="472"/>
    </row>
    <row r="613907" spans="12:13" x14ac:dyDescent="0.25">
      <c r="L613907" s="472"/>
      <c r="M613907" s="472"/>
    </row>
    <row r="613979" spans="12:13" x14ac:dyDescent="0.25">
      <c r="L613979" s="472"/>
      <c r="M613979" s="472"/>
    </row>
    <row r="613980" spans="12:13" x14ac:dyDescent="0.25">
      <c r="L613980" s="472"/>
      <c r="M613980" s="472"/>
    </row>
    <row r="613981" spans="12:13" x14ac:dyDescent="0.25">
      <c r="L613981" s="472"/>
      <c r="M613981" s="472"/>
    </row>
    <row r="614053" spans="12:13" x14ac:dyDescent="0.25">
      <c r="L614053" s="472"/>
      <c r="M614053" s="472"/>
    </row>
    <row r="614054" spans="12:13" x14ac:dyDescent="0.25">
      <c r="L614054" s="472"/>
      <c r="M614054" s="472"/>
    </row>
    <row r="614055" spans="12:13" x14ac:dyDescent="0.25">
      <c r="L614055" s="472"/>
      <c r="M614055" s="472"/>
    </row>
    <row r="614127" spans="12:13" x14ac:dyDescent="0.25">
      <c r="L614127" s="472"/>
      <c r="M614127" s="472"/>
    </row>
    <row r="614128" spans="12:13" x14ac:dyDescent="0.25">
      <c r="L614128" s="472"/>
      <c r="M614128" s="472"/>
    </row>
    <row r="614129" spans="12:13" x14ac:dyDescent="0.25">
      <c r="L614129" s="472"/>
      <c r="M614129" s="472"/>
    </row>
    <row r="614201" spans="12:13" x14ac:dyDescent="0.25">
      <c r="L614201" s="472"/>
      <c r="M614201" s="472"/>
    </row>
    <row r="614202" spans="12:13" x14ac:dyDescent="0.25">
      <c r="L614202" s="472"/>
      <c r="M614202" s="472"/>
    </row>
    <row r="614203" spans="12:13" x14ac:dyDescent="0.25">
      <c r="L614203" s="472"/>
      <c r="M614203" s="472"/>
    </row>
    <row r="614275" spans="12:13" x14ac:dyDescent="0.25">
      <c r="L614275" s="472"/>
      <c r="M614275" s="472"/>
    </row>
    <row r="614276" spans="12:13" x14ac:dyDescent="0.25">
      <c r="L614276" s="472"/>
      <c r="M614276" s="472"/>
    </row>
    <row r="614277" spans="12:13" x14ac:dyDescent="0.25">
      <c r="L614277" s="472"/>
      <c r="M614277" s="472"/>
    </row>
    <row r="614349" spans="12:13" x14ac:dyDescent="0.25">
      <c r="L614349" s="472"/>
      <c r="M614349" s="472"/>
    </row>
    <row r="614350" spans="12:13" x14ac:dyDescent="0.25">
      <c r="L614350" s="472"/>
      <c r="M614350" s="472"/>
    </row>
    <row r="614351" spans="12:13" x14ac:dyDescent="0.25">
      <c r="L614351" s="472"/>
      <c r="M614351" s="472"/>
    </row>
    <row r="614423" spans="12:13" x14ac:dyDescent="0.25">
      <c r="L614423" s="472"/>
      <c r="M614423" s="472"/>
    </row>
    <row r="614424" spans="12:13" x14ac:dyDescent="0.25">
      <c r="L614424" s="472"/>
      <c r="M614424" s="472"/>
    </row>
    <row r="614425" spans="12:13" x14ac:dyDescent="0.25">
      <c r="L614425" s="472"/>
      <c r="M614425" s="472"/>
    </row>
    <row r="614497" spans="12:13" x14ac:dyDescent="0.25">
      <c r="L614497" s="472"/>
      <c r="M614497" s="472"/>
    </row>
    <row r="614498" spans="12:13" x14ac:dyDescent="0.25">
      <c r="L614498" s="472"/>
      <c r="M614498" s="472"/>
    </row>
    <row r="614499" spans="12:13" x14ac:dyDescent="0.25">
      <c r="L614499" s="472"/>
      <c r="M614499" s="472"/>
    </row>
    <row r="614571" spans="12:13" x14ac:dyDescent="0.25">
      <c r="L614571" s="472"/>
      <c r="M614571" s="472"/>
    </row>
    <row r="614572" spans="12:13" x14ac:dyDescent="0.25">
      <c r="L614572" s="472"/>
      <c r="M614572" s="472"/>
    </row>
    <row r="614573" spans="12:13" x14ac:dyDescent="0.25">
      <c r="L614573" s="472"/>
      <c r="M614573" s="472"/>
    </row>
    <row r="614645" spans="12:13" x14ac:dyDescent="0.25">
      <c r="L614645" s="472"/>
      <c r="M614645" s="472"/>
    </row>
    <row r="614646" spans="12:13" x14ac:dyDescent="0.25">
      <c r="L614646" s="472"/>
      <c r="M614646" s="472"/>
    </row>
    <row r="614647" spans="12:13" x14ac:dyDescent="0.25">
      <c r="L614647" s="472"/>
      <c r="M614647" s="472"/>
    </row>
    <row r="614719" spans="12:13" x14ac:dyDescent="0.25">
      <c r="L614719" s="472"/>
      <c r="M614719" s="472"/>
    </row>
    <row r="614720" spans="12:13" x14ac:dyDescent="0.25">
      <c r="L614720" s="472"/>
      <c r="M614720" s="472"/>
    </row>
    <row r="614721" spans="12:13" x14ac:dyDescent="0.25">
      <c r="L614721" s="472"/>
      <c r="M614721" s="472"/>
    </row>
    <row r="614793" spans="12:13" x14ac:dyDescent="0.25">
      <c r="L614793" s="472"/>
      <c r="M614793" s="472"/>
    </row>
    <row r="614794" spans="12:13" x14ac:dyDescent="0.25">
      <c r="L614794" s="472"/>
      <c r="M614794" s="472"/>
    </row>
    <row r="614795" spans="12:13" x14ac:dyDescent="0.25">
      <c r="L614795" s="472"/>
      <c r="M614795" s="472"/>
    </row>
    <row r="614867" spans="12:13" x14ac:dyDescent="0.25">
      <c r="L614867" s="472"/>
      <c r="M614867" s="472"/>
    </row>
    <row r="614868" spans="12:13" x14ac:dyDescent="0.25">
      <c r="L614868" s="472"/>
      <c r="M614868" s="472"/>
    </row>
    <row r="614869" spans="12:13" x14ac:dyDescent="0.25">
      <c r="L614869" s="472"/>
      <c r="M614869" s="472"/>
    </row>
    <row r="614941" spans="12:13" x14ac:dyDescent="0.25">
      <c r="L614941" s="472"/>
      <c r="M614941" s="472"/>
    </row>
    <row r="614942" spans="12:13" x14ac:dyDescent="0.25">
      <c r="L614942" s="472"/>
      <c r="M614942" s="472"/>
    </row>
    <row r="614943" spans="12:13" x14ac:dyDescent="0.25">
      <c r="L614943" s="472"/>
      <c r="M614943" s="472"/>
    </row>
    <row r="615015" spans="12:13" x14ac:dyDescent="0.25">
      <c r="L615015" s="472"/>
      <c r="M615015" s="472"/>
    </row>
    <row r="615016" spans="12:13" x14ac:dyDescent="0.25">
      <c r="L615016" s="472"/>
      <c r="M615016" s="472"/>
    </row>
    <row r="615017" spans="12:13" x14ac:dyDescent="0.25">
      <c r="L615017" s="472"/>
      <c r="M615017" s="472"/>
    </row>
    <row r="615089" spans="12:13" x14ac:dyDescent="0.25">
      <c r="L615089" s="472"/>
      <c r="M615089" s="472"/>
    </row>
    <row r="615090" spans="12:13" x14ac:dyDescent="0.25">
      <c r="L615090" s="472"/>
      <c r="M615090" s="472"/>
    </row>
    <row r="615091" spans="12:13" x14ac:dyDescent="0.25">
      <c r="L615091" s="472"/>
      <c r="M615091" s="472"/>
    </row>
    <row r="615163" spans="12:13" x14ac:dyDescent="0.25">
      <c r="L615163" s="472"/>
      <c r="M615163" s="472"/>
    </row>
    <row r="615164" spans="12:13" x14ac:dyDescent="0.25">
      <c r="L615164" s="472"/>
      <c r="M615164" s="472"/>
    </row>
    <row r="615165" spans="12:13" x14ac:dyDescent="0.25">
      <c r="L615165" s="472"/>
      <c r="M615165" s="472"/>
    </row>
    <row r="615237" spans="12:13" x14ac:dyDescent="0.25">
      <c r="L615237" s="472"/>
      <c r="M615237" s="472"/>
    </row>
    <row r="615238" spans="12:13" x14ac:dyDescent="0.25">
      <c r="L615238" s="472"/>
      <c r="M615238" s="472"/>
    </row>
    <row r="615239" spans="12:13" x14ac:dyDescent="0.25">
      <c r="L615239" s="472"/>
      <c r="M615239" s="472"/>
    </row>
    <row r="615311" spans="12:13" x14ac:dyDescent="0.25">
      <c r="L615311" s="472"/>
      <c r="M615311" s="472"/>
    </row>
    <row r="615312" spans="12:13" x14ac:dyDescent="0.25">
      <c r="L615312" s="472"/>
      <c r="M615312" s="472"/>
    </row>
    <row r="615313" spans="12:13" x14ac:dyDescent="0.25">
      <c r="L615313" s="472"/>
      <c r="M615313" s="472"/>
    </row>
    <row r="615385" spans="12:13" x14ac:dyDescent="0.25">
      <c r="L615385" s="472"/>
      <c r="M615385" s="472"/>
    </row>
    <row r="615386" spans="12:13" x14ac:dyDescent="0.25">
      <c r="L615386" s="472"/>
      <c r="M615386" s="472"/>
    </row>
    <row r="615387" spans="12:13" x14ac:dyDescent="0.25">
      <c r="L615387" s="472"/>
      <c r="M615387" s="472"/>
    </row>
    <row r="615459" spans="12:13" x14ac:dyDescent="0.25">
      <c r="L615459" s="472"/>
      <c r="M615459" s="472"/>
    </row>
    <row r="615460" spans="12:13" x14ac:dyDescent="0.25">
      <c r="L615460" s="472"/>
      <c r="M615460" s="472"/>
    </row>
    <row r="615461" spans="12:13" x14ac:dyDescent="0.25">
      <c r="L615461" s="472"/>
      <c r="M615461" s="472"/>
    </row>
    <row r="615533" spans="12:13" x14ac:dyDescent="0.25">
      <c r="L615533" s="472"/>
      <c r="M615533" s="472"/>
    </row>
    <row r="615534" spans="12:13" x14ac:dyDescent="0.25">
      <c r="L615534" s="472"/>
      <c r="M615534" s="472"/>
    </row>
    <row r="615535" spans="12:13" x14ac:dyDescent="0.25">
      <c r="L615535" s="472"/>
      <c r="M615535" s="472"/>
    </row>
    <row r="615607" spans="12:13" x14ac:dyDescent="0.25">
      <c r="L615607" s="472"/>
      <c r="M615607" s="472"/>
    </row>
    <row r="615608" spans="12:13" x14ac:dyDescent="0.25">
      <c r="L615608" s="472"/>
      <c r="M615608" s="472"/>
    </row>
    <row r="615609" spans="12:13" x14ac:dyDescent="0.25">
      <c r="L615609" s="472"/>
      <c r="M615609" s="472"/>
    </row>
    <row r="615681" spans="12:13" x14ac:dyDescent="0.25">
      <c r="L615681" s="472"/>
      <c r="M615681" s="472"/>
    </row>
    <row r="615682" spans="12:13" x14ac:dyDescent="0.25">
      <c r="L615682" s="472"/>
      <c r="M615682" s="472"/>
    </row>
    <row r="615683" spans="12:13" x14ac:dyDescent="0.25">
      <c r="L615683" s="472"/>
      <c r="M615683" s="472"/>
    </row>
    <row r="615755" spans="12:13" x14ac:dyDescent="0.25">
      <c r="L615755" s="472"/>
      <c r="M615755" s="472"/>
    </row>
    <row r="615756" spans="12:13" x14ac:dyDescent="0.25">
      <c r="L615756" s="472"/>
      <c r="M615756" s="472"/>
    </row>
    <row r="615757" spans="12:13" x14ac:dyDescent="0.25">
      <c r="L615757" s="472"/>
      <c r="M615757" s="472"/>
    </row>
    <row r="615829" spans="12:13" x14ac:dyDescent="0.25">
      <c r="L615829" s="472"/>
      <c r="M615829" s="472"/>
    </row>
    <row r="615830" spans="12:13" x14ac:dyDescent="0.25">
      <c r="L615830" s="472"/>
      <c r="M615830" s="472"/>
    </row>
    <row r="615831" spans="12:13" x14ac:dyDescent="0.25">
      <c r="L615831" s="472"/>
      <c r="M615831" s="472"/>
    </row>
    <row r="615903" spans="12:13" x14ac:dyDescent="0.25">
      <c r="L615903" s="472"/>
      <c r="M615903" s="472"/>
    </row>
    <row r="615904" spans="12:13" x14ac:dyDescent="0.25">
      <c r="L615904" s="472"/>
      <c r="M615904" s="472"/>
    </row>
    <row r="615905" spans="12:13" x14ac:dyDescent="0.25">
      <c r="L615905" s="472"/>
      <c r="M615905" s="472"/>
    </row>
    <row r="615977" spans="12:13" x14ac:dyDescent="0.25">
      <c r="L615977" s="472"/>
      <c r="M615977" s="472"/>
    </row>
    <row r="615978" spans="12:13" x14ac:dyDescent="0.25">
      <c r="L615978" s="472"/>
      <c r="M615978" s="472"/>
    </row>
    <row r="615979" spans="12:13" x14ac:dyDescent="0.25">
      <c r="L615979" s="472"/>
      <c r="M615979" s="472"/>
    </row>
    <row r="616051" spans="12:13" x14ac:dyDescent="0.25">
      <c r="L616051" s="472"/>
      <c r="M616051" s="472"/>
    </row>
    <row r="616052" spans="12:13" x14ac:dyDescent="0.25">
      <c r="L616052" s="472"/>
      <c r="M616052" s="472"/>
    </row>
    <row r="616053" spans="12:13" x14ac:dyDescent="0.25">
      <c r="L616053" s="472"/>
      <c r="M616053" s="472"/>
    </row>
    <row r="616125" spans="12:13" x14ac:dyDescent="0.25">
      <c r="L616125" s="472"/>
      <c r="M616125" s="472"/>
    </row>
    <row r="616126" spans="12:13" x14ac:dyDescent="0.25">
      <c r="L616126" s="472"/>
      <c r="M616126" s="472"/>
    </row>
    <row r="616127" spans="12:13" x14ac:dyDescent="0.25">
      <c r="L616127" s="472"/>
      <c r="M616127" s="472"/>
    </row>
    <row r="616199" spans="12:13" x14ac:dyDescent="0.25">
      <c r="L616199" s="472"/>
      <c r="M616199" s="472"/>
    </row>
    <row r="616200" spans="12:13" x14ac:dyDescent="0.25">
      <c r="L616200" s="472"/>
      <c r="M616200" s="472"/>
    </row>
    <row r="616201" spans="12:13" x14ac:dyDescent="0.25">
      <c r="L616201" s="472"/>
      <c r="M616201" s="472"/>
    </row>
    <row r="616273" spans="12:13" x14ac:dyDescent="0.25">
      <c r="L616273" s="472"/>
      <c r="M616273" s="472"/>
    </row>
    <row r="616274" spans="12:13" x14ac:dyDescent="0.25">
      <c r="L616274" s="472"/>
      <c r="M616274" s="472"/>
    </row>
    <row r="616275" spans="12:13" x14ac:dyDescent="0.25">
      <c r="L616275" s="472"/>
      <c r="M616275" s="472"/>
    </row>
    <row r="616347" spans="12:13" x14ac:dyDescent="0.25">
      <c r="L616347" s="472"/>
      <c r="M616347" s="472"/>
    </row>
    <row r="616348" spans="12:13" x14ac:dyDescent="0.25">
      <c r="L616348" s="472"/>
      <c r="M616348" s="472"/>
    </row>
    <row r="616349" spans="12:13" x14ac:dyDescent="0.25">
      <c r="L616349" s="472"/>
      <c r="M616349" s="472"/>
    </row>
    <row r="616421" spans="12:13" x14ac:dyDescent="0.25">
      <c r="L616421" s="472"/>
      <c r="M616421" s="472"/>
    </row>
    <row r="616422" spans="12:13" x14ac:dyDescent="0.25">
      <c r="L616422" s="472"/>
      <c r="M616422" s="472"/>
    </row>
    <row r="616423" spans="12:13" x14ac:dyDescent="0.25">
      <c r="L616423" s="472"/>
      <c r="M616423" s="472"/>
    </row>
    <row r="616495" spans="12:13" x14ac:dyDescent="0.25">
      <c r="L616495" s="472"/>
      <c r="M616495" s="472"/>
    </row>
    <row r="616496" spans="12:13" x14ac:dyDescent="0.25">
      <c r="L616496" s="472"/>
      <c r="M616496" s="472"/>
    </row>
    <row r="616497" spans="12:13" x14ac:dyDescent="0.25">
      <c r="L616497" s="472"/>
      <c r="M616497" s="472"/>
    </row>
    <row r="616569" spans="12:13" x14ac:dyDescent="0.25">
      <c r="L616569" s="472"/>
      <c r="M616569" s="472"/>
    </row>
    <row r="616570" spans="12:13" x14ac:dyDescent="0.25">
      <c r="L616570" s="472"/>
      <c r="M616570" s="472"/>
    </row>
    <row r="616571" spans="12:13" x14ac:dyDescent="0.25">
      <c r="L616571" s="472"/>
      <c r="M616571" s="472"/>
    </row>
    <row r="616643" spans="12:13" x14ac:dyDescent="0.25">
      <c r="L616643" s="472"/>
      <c r="M616643" s="472"/>
    </row>
    <row r="616644" spans="12:13" x14ac:dyDescent="0.25">
      <c r="L616644" s="472"/>
      <c r="M616644" s="472"/>
    </row>
    <row r="616645" spans="12:13" x14ac:dyDescent="0.25">
      <c r="L616645" s="472"/>
      <c r="M616645" s="472"/>
    </row>
    <row r="616717" spans="12:13" x14ac:dyDescent="0.25">
      <c r="L616717" s="472"/>
      <c r="M616717" s="472"/>
    </row>
    <row r="616718" spans="12:13" x14ac:dyDescent="0.25">
      <c r="L616718" s="472"/>
      <c r="M616718" s="472"/>
    </row>
    <row r="616719" spans="12:13" x14ac:dyDescent="0.25">
      <c r="L616719" s="472"/>
      <c r="M616719" s="472"/>
    </row>
    <row r="616791" spans="12:13" x14ac:dyDescent="0.25">
      <c r="L616791" s="472"/>
      <c r="M616791" s="472"/>
    </row>
    <row r="616792" spans="12:13" x14ac:dyDescent="0.25">
      <c r="L616792" s="472"/>
      <c r="M616792" s="472"/>
    </row>
    <row r="616793" spans="12:13" x14ac:dyDescent="0.25">
      <c r="L616793" s="472"/>
      <c r="M616793" s="472"/>
    </row>
    <row r="616865" spans="12:13" x14ac:dyDescent="0.25">
      <c r="L616865" s="472"/>
      <c r="M616865" s="472"/>
    </row>
    <row r="616866" spans="12:13" x14ac:dyDescent="0.25">
      <c r="L616866" s="472"/>
      <c r="M616866" s="472"/>
    </row>
    <row r="616867" spans="12:13" x14ac:dyDescent="0.25">
      <c r="L616867" s="472"/>
      <c r="M616867" s="472"/>
    </row>
    <row r="616939" spans="12:13" x14ac:dyDescent="0.25">
      <c r="L616939" s="472"/>
      <c r="M616939" s="472"/>
    </row>
    <row r="616940" spans="12:13" x14ac:dyDescent="0.25">
      <c r="L616940" s="472"/>
      <c r="M616940" s="472"/>
    </row>
    <row r="616941" spans="12:13" x14ac:dyDescent="0.25">
      <c r="L616941" s="472"/>
      <c r="M616941" s="472"/>
    </row>
    <row r="617013" spans="12:13" x14ac:dyDescent="0.25">
      <c r="L617013" s="472"/>
      <c r="M617013" s="472"/>
    </row>
    <row r="617014" spans="12:13" x14ac:dyDescent="0.25">
      <c r="L617014" s="472"/>
      <c r="M617014" s="472"/>
    </row>
    <row r="617015" spans="12:13" x14ac:dyDescent="0.25">
      <c r="L617015" s="472"/>
      <c r="M617015" s="472"/>
    </row>
    <row r="617087" spans="12:13" x14ac:dyDescent="0.25">
      <c r="L617087" s="472"/>
      <c r="M617087" s="472"/>
    </row>
    <row r="617088" spans="12:13" x14ac:dyDescent="0.25">
      <c r="L617088" s="472"/>
      <c r="M617088" s="472"/>
    </row>
    <row r="617089" spans="12:13" x14ac:dyDescent="0.25">
      <c r="L617089" s="472"/>
      <c r="M617089" s="472"/>
    </row>
    <row r="617161" spans="12:13" x14ac:dyDescent="0.25">
      <c r="L617161" s="472"/>
      <c r="M617161" s="472"/>
    </row>
    <row r="617162" spans="12:13" x14ac:dyDescent="0.25">
      <c r="L617162" s="472"/>
      <c r="M617162" s="472"/>
    </row>
    <row r="617163" spans="12:13" x14ac:dyDescent="0.25">
      <c r="L617163" s="472"/>
      <c r="M617163" s="472"/>
    </row>
    <row r="617235" spans="12:13" x14ac:dyDescent="0.25">
      <c r="L617235" s="472"/>
      <c r="M617235" s="472"/>
    </row>
    <row r="617236" spans="12:13" x14ac:dyDescent="0.25">
      <c r="L617236" s="472"/>
      <c r="M617236" s="472"/>
    </row>
    <row r="617237" spans="12:13" x14ac:dyDescent="0.25">
      <c r="L617237" s="472"/>
      <c r="M617237" s="472"/>
    </row>
    <row r="617309" spans="12:13" x14ac:dyDescent="0.25">
      <c r="L617309" s="472"/>
      <c r="M617309" s="472"/>
    </row>
    <row r="617310" spans="12:13" x14ac:dyDescent="0.25">
      <c r="L617310" s="472"/>
      <c r="M617310" s="472"/>
    </row>
    <row r="617311" spans="12:13" x14ac:dyDescent="0.25">
      <c r="L617311" s="472"/>
      <c r="M617311" s="472"/>
    </row>
    <row r="617383" spans="12:13" x14ac:dyDescent="0.25">
      <c r="L617383" s="472"/>
      <c r="M617383" s="472"/>
    </row>
    <row r="617384" spans="12:13" x14ac:dyDescent="0.25">
      <c r="L617384" s="472"/>
      <c r="M617384" s="472"/>
    </row>
    <row r="617385" spans="12:13" x14ac:dyDescent="0.25">
      <c r="L617385" s="472"/>
      <c r="M617385" s="472"/>
    </row>
    <row r="617457" spans="12:13" x14ac:dyDescent="0.25">
      <c r="L617457" s="472"/>
      <c r="M617457" s="472"/>
    </row>
    <row r="617458" spans="12:13" x14ac:dyDescent="0.25">
      <c r="L617458" s="472"/>
      <c r="M617458" s="472"/>
    </row>
    <row r="617459" spans="12:13" x14ac:dyDescent="0.25">
      <c r="L617459" s="472"/>
      <c r="M617459" s="472"/>
    </row>
    <row r="617531" spans="12:13" x14ac:dyDescent="0.25">
      <c r="L617531" s="472"/>
      <c r="M617531" s="472"/>
    </row>
    <row r="617532" spans="12:13" x14ac:dyDescent="0.25">
      <c r="L617532" s="472"/>
      <c r="M617532" s="472"/>
    </row>
    <row r="617533" spans="12:13" x14ac:dyDescent="0.25">
      <c r="L617533" s="472"/>
      <c r="M617533" s="472"/>
    </row>
    <row r="617605" spans="12:13" x14ac:dyDescent="0.25">
      <c r="L617605" s="472"/>
      <c r="M617605" s="472"/>
    </row>
    <row r="617606" spans="12:13" x14ac:dyDescent="0.25">
      <c r="L617606" s="472"/>
      <c r="M617606" s="472"/>
    </row>
    <row r="617607" spans="12:13" x14ac:dyDescent="0.25">
      <c r="L617607" s="472"/>
      <c r="M617607" s="472"/>
    </row>
    <row r="617679" spans="12:13" x14ac:dyDescent="0.25">
      <c r="L617679" s="472"/>
      <c r="M617679" s="472"/>
    </row>
    <row r="617680" spans="12:13" x14ac:dyDescent="0.25">
      <c r="L617680" s="472"/>
      <c r="M617680" s="472"/>
    </row>
    <row r="617681" spans="12:13" x14ac:dyDescent="0.25">
      <c r="L617681" s="472"/>
      <c r="M617681" s="472"/>
    </row>
    <row r="617753" spans="12:13" x14ac:dyDescent="0.25">
      <c r="L617753" s="472"/>
      <c r="M617753" s="472"/>
    </row>
    <row r="617754" spans="12:13" x14ac:dyDescent="0.25">
      <c r="L617754" s="472"/>
      <c r="M617754" s="472"/>
    </row>
    <row r="617755" spans="12:13" x14ac:dyDescent="0.25">
      <c r="L617755" s="472"/>
      <c r="M617755" s="472"/>
    </row>
    <row r="617827" spans="12:13" x14ac:dyDescent="0.25">
      <c r="L617827" s="472"/>
      <c r="M617827" s="472"/>
    </row>
    <row r="617828" spans="12:13" x14ac:dyDescent="0.25">
      <c r="L617828" s="472"/>
      <c r="M617828" s="472"/>
    </row>
    <row r="617829" spans="12:13" x14ac:dyDescent="0.25">
      <c r="L617829" s="472"/>
      <c r="M617829" s="472"/>
    </row>
    <row r="617901" spans="12:13" x14ac:dyDescent="0.25">
      <c r="L617901" s="472"/>
      <c r="M617901" s="472"/>
    </row>
    <row r="617902" spans="12:13" x14ac:dyDescent="0.25">
      <c r="L617902" s="472"/>
      <c r="M617902" s="472"/>
    </row>
    <row r="617903" spans="12:13" x14ac:dyDescent="0.25">
      <c r="L617903" s="472"/>
      <c r="M617903" s="472"/>
    </row>
    <row r="617975" spans="12:13" x14ac:dyDescent="0.25">
      <c r="L617975" s="472"/>
      <c r="M617975" s="472"/>
    </row>
    <row r="617976" spans="12:13" x14ac:dyDescent="0.25">
      <c r="L617976" s="472"/>
      <c r="M617976" s="472"/>
    </row>
    <row r="617977" spans="12:13" x14ac:dyDescent="0.25">
      <c r="L617977" s="472"/>
      <c r="M617977" s="472"/>
    </row>
    <row r="618049" spans="12:13" x14ac:dyDescent="0.25">
      <c r="L618049" s="472"/>
      <c r="M618049" s="472"/>
    </row>
    <row r="618050" spans="12:13" x14ac:dyDescent="0.25">
      <c r="L618050" s="472"/>
      <c r="M618050" s="472"/>
    </row>
    <row r="618051" spans="12:13" x14ac:dyDescent="0.25">
      <c r="L618051" s="472"/>
      <c r="M618051" s="472"/>
    </row>
    <row r="618123" spans="12:13" x14ac:dyDescent="0.25">
      <c r="L618123" s="472"/>
      <c r="M618123" s="472"/>
    </row>
    <row r="618124" spans="12:13" x14ac:dyDescent="0.25">
      <c r="L618124" s="472"/>
      <c r="M618124" s="472"/>
    </row>
    <row r="618125" spans="12:13" x14ac:dyDescent="0.25">
      <c r="L618125" s="472"/>
      <c r="M618125" s="472"/>
    </row>
    <row r="618197" spans="12:13" x14ac:dyDescent="0.25">
      <c r="L618197" s="472"/>
      <c r="M618197" s="472"/>
    </row>
    <row r="618198" spans="12:13" x14ac:dyDescent="0.25">
      <c r="L618198" s="472"/>
      <c r="M618198" s="472"/>
    </row>
    <row r="618199" spans="12:13" x14ac:dyDescent="0.25">
      <c r="L618199" s="472"/>
      <c r="M618199" s="472"/>
    </row>
    <row r="618271" spans="12:13" x14ac:dyDescent="0.25">
      <c r="L618271" s="472"/>
      <c r="M618271" s="472"/>
    </row>
    <row r="618272" spans="12:13" x14ac:dyDescent="0.25">
      <c r="L618272" s="472"/>
      <c r="M618272" s="472"/>
    </row>
    <row r="618273" spans="12:13" x14ac:dyDescent="0.25">
      <c r="L618273" s="472"/>
      <c r="M618273" s="472"/>
    </row>
    <row r="618345" spans="12:13" x14ac:dyDescent="0.25">
      <c r="L618345" s="472"/>
      <c r="M618345" s="472"/>
    </row>
    <row r="618346" spans="12:13" x14ac:dyDescent="0.25">
      <c r="L618346" s="472"/>
      <c r="M618346" s="472"/>
    </row>
    <row r="618347" spans="12:13" x14ac:dyDescent="0.25">
      <c r="L618347" s="472"/>
      <c r="M618347" s="472"/>
    </row>
    <row r="618419" spans="12:13" x14ac:dyDescent="0.25">
      <c r="L618419" s="472"/>
      <c r="M618419" s="472"/>
    </row>
    <row r="618420" spans="12:13" x14ac:dyDescent="0.25">
      <c r="L618420" s="472"/>
      <c r="M618420" s="472"/>
    </row>
    <row r="618421" spans="12:13" x14ac:dyDescent="0.25">
      <c r="L618421" s="472"/>
      <c r="M618421" s="472"/>
    </row>
    <row r="618493" spans="12:13" x14ac:dyDescent="0.25">
      <c r="L618493" s="472"/>
      <c r="M618493" s="472"/>
    </row>
    <row r="618494" spans="12:13" x14ac:dyDescent="0.25">
      <c r="L618494" s="472"/>
      <c r="M618494" s="472"/>
    </row>
    <row r="618495" spans="12:13" x14ac:dyDescent="0.25">
      <c r="L618495" s="472"/>
      <c r="M618495" s="472"/>
    </row>
    <row r="618567" spans="12:13" x14ac:dyDescent="0.25">
      <c r="L618567" s="472"/>
      <c r="M618567" s="472"/>
    </row>
    <row r="618568" spans="12:13" x14ac:dyDescent="0.25">
      <c r="L618568" s="472"/>
      <c r="M618568" s="472"/>
    </row>
    <row r="618569" spans="12:13" x14ac:dyDescent="0.25">
      <c r="L618569" s="472"/>
      <c r="M618569" s="472"/>
    </row>
    <row r="618641" spans="12:13" x14ac:dyDescent="0.25">
      <c r="L618641" s="472"/>
      <c r="M618641" s="472"/>
    </row>
    <row r="618642" spans="12:13" x14ac:dyDescent="0.25">
      <c r="L618642" s="472"/>
      <c r="M618642" s="472"/>
    </row>
    <row r="618643" spans="12:13" x14ac:dyDescent="0.25">
      <c r="L618643" s="472"/>
      <c r="M618643" s="472"/>
    </row>
    <row r="618715" spans="12:13" x14ac:dyDescent="0.25">
      <c r="L618715" s="472"/>
      <c r="M618715" s="472"/>
    </row>
    <row r="618716" spans="12:13" x14ac:dyDescent="0.25">
      <c r="L618716" s="472"/>
      <c r="M618716" s="472"/>
    </row>
    <row r="618717" spans="12:13" x14ac:dyDescent="0.25">
      <c r="L618717" s="472"/>
      <c r="M618717" s="472"/>
    </row>
    <row r="618789" spans="12:13" x14ac:dyDescent="0.25">
      <c r="L618789" s="472"/>
      <c r="M618789" s="472"/>
    </row>
    <row r="618790" spans="12:13" x14ac:dyDescent="0.25">
      <c r="L618790" s="472"/>
      <c r="M618790" s="472"/>
    </row>
    <row r="618791" spans="12:13" x14ac:dyDescent="0.25">
      <c r="L618791" s="472"/>
      <c r="M618791" s="472"/>
    </row>
    <row r="618863" spans="12:13" x14ac:dyDescent="0.25">
      <c r="L618863" s="472"/>
      <c r="M618863" s="472"/>
    </row>
    <row r="618864" spans="12:13" x14ac:dyDescent="0.25">
      <c r="L618864" s="472"/>
      <c r="M618864" s="472"/>
    </row>
    <row r="618865" spans="12:13" x14ac:dyDescent="0.25">
      <c r="L618865" s="472"/>
      <c r="M618865" s="472"/>
    </row>
    <row r="618937" spans="12:13" x14ac:dyDescent="0.25">
      <c r="L618937" s="472"/>
      <c r="M618937" s="472"/>
    </row>
    <row r="618938" spans="12:13" x14ac:dyDescent="0.25">
      <c r="L618938" s="472"/>
      <c r="M618938" s="472"/>
    </row>
    <row r="618939" spans="12:13" x14ac:dyDescent="0.25">
      <c r="L618939" s="472"/>
      <c r="M618939" s="472"/>
    </row>
    <row r="619011" spans="12:13" x14ac:dyDescent="0.25">
      <c r="L619011" s="472"/>
      <c r="M619011" s="472"/>
    </row>
    <row r="619012" spans="12:13" x14ac:dyDescent="0.25">
      <c r="L619012" s="472"/>
      <c r="M619012" s="472"/>
    </row>
    <row r="619013" spans="12:13" x14ac:dyDescent="0.25">
      <c r="L619013" s="472"/>
      <c r="M619013" s="472"/>
    </row>
    <row r="619085" spans="12:13" x14ac:dyDescent="0.25">
      <c r="L619085" s="472"/>
      <c r="M619085" s="472"/>
    </row>
    <row r="619086" spans="12:13" x14ac:dyDescent="0.25">
      <c r="L619086" s="472"/>
      <c r="M619086" s="472"/>
    </row>
    <row r="619087" spans="12:13" x14ac:dyDescent="0.25">
      <c r="L619087" s="472"/>
      <c r="M619087" s="472"/>
    </row>
    <row r="619159" spans="12:13" x14ac:dyDescent="0.25">
      <c r="L619159" s="472"/>
      <c r="M619159" s="472"/>
    </row>
    <row r="619160" spans="12:13" x14ac:dyDescent="0.25">
      <c r="L619160" s="472"/>
      <c r="M619160" s="472"/>
    </row>
    <row r="619161" spans="12:13" x14ac:dyDescent="0.25">
      <c r="L619161" s="472"/>
      <c r="M619161" s="472"/>
    </row>
    <row r="619233" spans="12:13" x14ac:dyDescent="0.25">
      <c r="L619233" s="472"/>
      <c r="M619233" s="472"/>
    </row>
    <row r="619234" spans="12:13" x14ac:dyDescent="0.25">
      <c r="L619234" s="472"/>
      <c r="M619234" s="472"/>
    </row>
    <row r="619235" spans="12:13" x14ac:dyDescent="0.25">
      <c r="L619235" s="472"/>
      <c r="M619235" s="472"/>
    </row>
    <row r="619307" spans="12:13" x14ac:dyDescent="0.25">
      <c r="L619307" s="472"/>
      <c r="M619307" s="472"/>
    </row>
    <row r="619308" spans="12:13" x14ac:dyDescent="0.25">
      <c r="L619308" s="472"/>
      <c r="M619308" s="472"/>
    </row>
    <row r="619309" spans="12:13" x14ac:dyDescent="0.25">
      <c r="L619309" s="472"/>
      <c r="M619309" s="472"/>
    </row>
    <row r="619381" spans="12:13" x14ac:dyDescent="0.25">
      <c r="L619381" s="472"/>
      <c r="M619381" s="472"/>
    </row>
    <row r="619382" spans="12:13" x14ac:dyDescent="0.25">
      <c r="L619382" s="472"/>
      <c r="M619382" s="472"/>
    </row>
    <row r="619383" spans="12:13" x14ac:dyDescent="0.25">
      <c r="L619383" s="472"/>
      <c r="M619383" s="472"/>
    </row>
    <row r="619455" spans="12:13" x14ac:dyDescent="0.25">
      <c r="L619455" s="472"/>
      <c r="M619455" s="472"/>
    </row>
    <row r="619456" spans="12:13" x14ac:dyDescent="0.25">
      <c r="L619456" s="472"/>
      <c r="M619456" s="472"/>
    </row>
    <row r="619457" spans="12:13" x14ac:dyDescent="0.25">
      <c r="L619457" s="472"/>
      <c r="M619457" s="472"/>
    </row>
    <row r="619529" spans="12:13" x14ac:dyDescent="0.25">
      <c r="L619529" s="472"/>
      <c r="M619529" s="472"/>
    </row>
    <row r="619530" spans="12:13" x14ac:dyDescent="0.25">
      <c r="L619530" s="472"/>
      <c r="M619530" s="472"/>
    </row>
    <row r="619531" spans="12:13" x14ac:dyDescent="0.25">
      <c r="L619531" s="472"/>
      <c r="M619531" s="472"/>
    </row>
    <row r="619603" spans="12:13" x14ac:dyDescent="0.25">
      <c r="L619603" s="472"/>
      <c r="M619603" s="472"/>
    </row>
    <row r="619604" spans="12:13" x14ac:dyDescent="0.25">
      <c r="L619604" s="472"/>
      <c r="M619604" s="472"/>
    </row>
    <row r="619605" spans="12:13" x14ac:dyDescent="0.25">
      <c r="L619605" s="472"/>
      <c r="M619605" s="472"/>
    </row>
    <row r="619677" spans="12:13" x14ac:dyDescent="0.25">
      <c r="L619677" s="472"/>
      <c r="M619677" s="472"/>
    </row>
    <row r="619678" spans="12:13" x14ac:dyDescent="0.25">
      <c r="L619678" s="472"/>
      <c r="M619678" s="472"/>
    </row>
    <row r="619679" spans="12:13" x14ac:dyDescent="0.25">
      <c r="L619679" s="472"/>
      <c r="M619679" s="472"/>
    </row>
    <row r="619751" spans="12:13" x14ac:dyDescent="0.25">
      <c r="L619751" s="472"/>
      <c r="M619751" s="472"/>
    </row>
    <row r="619752" spans="12:13" x14ac:dyDescent="0.25">
      <c r="L619752" s="472"/>
      <c r="M619752" s="472"/>
    </row>
    <row r="619753" spans="12:13" x14ac:dyDescent="0.25">
      <c r="L619753" s="472"/>
      <c r="M619753" s="472"/>
    </row>
    <row r="619825" spans="12:13" x14ac:dyDescent="0.25">
      <c r="L619825" s="472"/>
      <c r="M619825" s="472"/>
    </row>
    <row r="619826" spans="12:13" x14ac:dyDescent="0.25">
      <c r="L619826" s="472"/>
      <c r="M619826" s="472"/>
    </row>
    <row r="619827" spans="12:13" x14ac:dyDescent="0.25">
      <c r="L619827" s="472"/>
      <c r="M619827" s="472"/>
    </row>
    <row r="619899" spans="12:13" x14ac:dyDescent="0.25">
      <c r="L619899" s="472"/>
      <c r="M619899" s="472"/>
    </row>
    <row r="619900" spans="12:13" x14ac:dyDescent="0.25">
      <c r="L619900" s="472"/>
      <c r="M619900" s="472"/>
    </row>
    <row r="619901" spans="12:13" x14ac:dyDescent="0.25">
      <c r="L619901" s="472"/>
      <c r="M619901" s="472"/>
    </row>
    <row r="619973" spans="12:13" x14ac:dyDescent="0.25">
      <c r="L619973" s="472"/>
      <c r="M619973" s="472"/>
    </row>
    <row r="619974" spans="12:13" x14ac:dyDescent="0.25">
      <c r="L619974" s="472"/>
      <c r="M619974" s="472"/>
    </row>
    <row r="619975" spans="12:13" x14ac:dyDescent="0.25">
      <c r="L619975" s="472"/>
      <c r="M619975" s="472"/>
    </row>
    <row r="620047" spans="12:13" x14ac:dyDescent="0.25">
      <c r="L620047" s="472"/>
      <c r="M620047" s="472"/>
    </row>
    <row r="620048" spans="12:13" x14ac:dyDescent="0.25">
      <c r="L620048" s="472"/>
      <c r="M620048" s="472"/>
    </row>
    <row r="620049" spans="12:13" x14ac:dyDescent="0.25">
      <c r="L620049" s="472"/>
      <c r="M620049" s="472"/>
    </row>
    <row r="620121" spans="12:13" x14ac:dyDescent="0.25">
      <c r="L620121" s="472"/>
      <c r="M620121" s="472"/>
    </row>
    <row r="620122" spans="12:13" x14ac:dyDescent="0.25">
      <c r="L620122" s="472"/>
      <c r="M620122" s="472"/>
    </row>
    <row r="620123" spans="12:13" x14ac:dyDescent="0.25">
      <c r="L620123" s="472"/>
      <c r="M620123" s="472"/>
    </row>
    <row r="620195" spans="12:13" x14ac:dyDescent="0.25">
      <c r="L620195" s="472"/>
      <c r="M620195" s="472"/>
    </row>
    <row r="620196" spans="12:13" x14ac:dyDescent="0.25">
      <c r="L620196" s="472"/>
      <c r="M620196" s="472"/>
    </row>
    <row r="620197" spans="12:13" x14ac:dyDescent="0.25">
      <c r="L620197" s="472"/>
      <c r="M620197" s="472"/>
    </row>
    <row r="620269" spans="12:13" x14ac:dyDescent="0.25">
      <c r="L620269" s="472"/>
      <c r="M620269" s="472"/>
    </row>
    <row r="620270" spans="12:13" x14ac:dyDescent="0.25">
      <c r="L620270" s="472"/>
      <c r="M620270" s="472"/>
    </row>
    <row r="620271" spans="12:13" x14ac:dyDescent="0.25">
      <c r="L620271" s="472"/>
      <c r="M620271" s="472"/>
    </row>
    <row r="620343" spans="12:13" x14ac:dyDescent="0.25">
      <c r="L620343" s="472"/>
      <c r="M620343" s="472"/>
    </row>
    <row r="620344" spans="12:13" x14ac:dyDescent="0.25">
      <c r="L620344" s="472"/>
      <c r="M620344" s="472"/>
    </row>
    <row r="620345" spans="12:13" x14ac:dyDescent="0.25">
      <c r="L620345" s="472"/>
      <c r="M620345" s="472"/>
    </row>
    <row r="620417" spans="12:13" x14ac:dyDescent="0.25">
      <c r="L620417" s="472"/>
      <c r="M620417" s="472"/>
    </row>
    <row r="620418" spans="12:13" x14ac:dyDescent="0.25">
      <c r="L620418" s="472"/>
      <c r="M620418" s="472"/>
    </row>
    <row r="620419" spans="12:13" x14ac:dyDescent="0.25">
      <c r="L620419" s="472"/>
      <c r="M620419" s="472"/>
    </row>
    <row r="620491" spans="12:13" x14ac:dyDescent="0.25">
      <c r="L620491" s="472"/>
      <c r="M620491" s="472"/>
    </row>
    <row r="620492" spans="12:13" x14ac:dyDescent="0.25">
      <c r="L620492" s="472"/>
      <c r="M620492" s="472"/>
    </row>
    <row r="620493" spans="12:13" x14ac:dyDescent="0.25">
      <c r="L620493" s="472"/>
      <c r="M620493" s="472"/>
    </row>
    <row r="620565" spans="12:13" x14ac:dyDescent="0.25">
      <c r="L620565" s="472"/>
      <c r="M620565" s="472"/>
    </row>
    <row r="620566" spans="12:13" x14ac:dyDescent="0.25">
      <c r="L620566" s="472"/>
      <c r="M620566" s="472"/>
    </row>
    <row r="620567" spans="12:13" x14ac:dyDescent="0.25">
      <c r="L620567" s="472"/>
      <c r="M620567" s="472"/>
    </row>
    <row r="620639" spans="12:13" x14ac:dyDescent="0.25">
      <c r="L620639" s="472"/>
      <c r="M620639" s="472"/>
    </row>
    <row r="620640" spans="12:13" x14ac:dyDescent="0.25">
      <c r="L620640" s="472"/>
      <c r="M620640" s="472"/>
    </row>
    <row r="620641" spans="12:13" x14ac:dyDescent="0.25">
      <c r="L620641" s="472"/>
      <c r="M620641" s="472"/>
    </row>
    <row r="620713" spans="12:13" x14ac:dyDescent="0.25">
      <c r="L620713" s="472"/>
      <c r="M620713" s="472"/>
    </row>
    <row r="620714" spans="12:13" x14ac:dyDescent="0.25">
      <c r="L620714" s="472"/>
      <c r="M620714" s="472"/>
    </row>
    <row r="620715" spans="12:13" x14ac:dyDescent="0.25">
      <c r="L620715" s="472"/>
      <c r="M620715" s="472"/>
    </row>
    <row r="620787" spans="12:13" x14ac:dyDescent="0.25">
      <c r="L620787" s="472"/>
      <c r="M620787" s="472"/>
    </row>
    <row r="620788" spans="12:13" x14ac:dyDescent="0.25">
      <c r="L620788" s="472"/>
      <c r="M620788" s="472"/>
    </row>
    <row r="620789" spans="12:13" x14ac:dyDescent="0.25">
      <c r="L620789" s="472"/>
      <c r="M620789" s="472"/>
    </row>
    <row r="620861" spans="12:13" x14ac:dyDescent="0.25">
      <c r="L620861" s="472"/>
      <c r="M620861" s="472"/>
    </row>
    <row r="620862" spans="12:13" x14ac:dyDescent="0.25">
      <c r="L620862" s="472"/>
      <c r="M620862" s="472"/>
    </row>
    <row r="620863" spans="12:13" x14ac:dyDescent="0.25">
      <c r="L620863" s="472"/>
      <c r="M620863" s="472"/>
    </row>
    <row r="620935" spans="12:13" x14ac:dyDescent="0.25">
      <c r="L620935" s="472"/>
      <c r="M620935" s="472"/>
    </row>
    <row r="620936" spans="12:13" x14ac:dyDescent="0.25">
      <c r="L620936" s="472"/>
      <c r="M620936" s="472"/>
    </row>
    <row r="620937" spans="12:13" x14ac:dyDescent="0.25">
      <c r="L620937" s="472"/>
      <c r="M620937" s="472"/>
    </row>
    <row r="621009" spans="12:13" x14ac:dyDescent="0.25">
      <c r="L621009" s="472"/>
      <c r="M621009" s="472"/>
    </row>
    <row r="621010" spans="12:13" x14ac:dyDescent="0.25">
      <c r="L621010" s="472"/>
      <c r="M621010" s="472"/>
    </row>
    <row r="621011" spans="12:13" x14ac:dyDescent="0.25">
      <c r="L621011" s="472"/>
      <c r="M621011" s="472"/>
    </row>
    <row r="621083" spans="12:13" x14ac:dyDescent="0.25">
      <c r="L621083" s="472"/>
      <c r="M621083" s="472"/>
    </row>
    <row r="621084" spans="12:13" x14ac:dyDescent="0.25">
      <c r="L621084" s="472"/>
      <c r="M621084" s="472"/>
    </row>
    <row r="621085" spans="12:13" x14ac:dyDescent="0.25">
      <c r="L621085" s="472"/>
      <c r="M621085" s="472"/>
    </row>
    <row r="621157" spans="12:13" x14ac:dyDescent="0.25">
      <c r="L621157" s="472"/>
      <c r="M621157" s="472"/>
    </row>
    <row r="621158" spans="12:13" x14ac:dyDescent="0.25">
      <c r="L621158" s="472"/>
      <c r="M621158" s="472"/>
    </row>
    <row r="621159" spans="12:13" x14ac:dyDescent="0.25">
      <c r="L621159" s="472"/>
      <c r="M621159" s="472"/>
    </row>
    <row r="621231" spans="12:13" x14ac:dyDescent="0.25">
      <c r="L621231" s="472"/>
      <c r="M621231" s="472"/>
    </row>
    <row r="621232" spans="12:13" x14ac:dyDescent="0.25">
      <c r="L621232" s="472"/>
      <c r="M621232" s="472"/>
    </row>
    <row r="621233" spans="12:13" x14ac:dyDescent="0.25">
      <c r="L621233" s="472"/>
      <c r="M621233" s="472"/>
    </row>
    <row r="621305" spans="12:13" x14ac:dyDescent="0.25">
      <c r="L621305" s="472"/>
      <c r="M621305" s="472"/>
    </row>
    <row r="621306" spans="12:13" x14ac:dyDescent="0.25">
      <c r="L621306" s="472"/>
      <c r="M621306" s="472"/>
    </row>
    <row r="621307" spans="12:13" x14ac:dyDescent="0.25">
      <c r="L621307" s="472"/>
      <c r="M621307" s="472"/>
    </row>
    <row r="621379" spans="12:13" x14ac:dyDescent="0.25">
      <c r="L621379" s="472"/>
      <c r="M621379" s="472"/>
    </row>
    <row r="621380" spans="12:13" x14ac:dyDescent="0.25">
      <c r="L621380" s="472"/>
      <c r="M621380" s="472"/>
    </row>
    <row r="621381" spans="12:13" x14ac:dyDescent="0.25">
      <c r="L621381" s="472"/>
      <c r="M621381" s="472"/>
    </row>
    <row r="621453" spans="12:13" x14ac:dyDescent="0.25">
      <c r="L621453" s="472"/>
      <c r="M621453" s="472"/>
    </row>
    <row r="621454" spans="12:13" x14ac:dyDescent="0.25">
      <c r="L621454" s="472"/>
      <c r="M621454" s="472"/>
    </row>
    <row r="621455" spans="12:13" x14ac:dyDescent="0.25">
      <c r="L621455" s="472"/>
      <c r="M621455" s="472"/>
    </row>
    <row r="621527" spans="12:13" x14ac:dyDescent="0.25">
      <c r="L621527" s="472"/>
      <c r="M621527" s="472"/>
    </row>
    <row r="621528" spans="12:13" x14ac:dyDescent="0.25">
      <c r="L621528" s="472"/>
      <c r="M621528" s="472"/>
    </row>
    <row r="621529" spans="12:13" x14ac:dyDescent="0.25">
      <c r="L621529" s="472"/>
      <c r="M621529" s="472"/>
    </row>
    <row r="621601" spans="12:13" x14ac:dyDescent="0.25">
      <c r="L621601" s="472"/>
      <c r="M621601" s="472"/>
    </row>
    <row r="621602" spans="12:13" x14ac:dyDescent="0.25">
      <c r="L621602" s="472"/>
      <c r="M621602" s="472"/>
    </row>
    <row r="621603" spans="12:13" x14ac:dyDescent="0.25">
      <c r="L621603" s="472"/>
      <c r="M621603" s="472"/>
    </row>
    <row r="621675" spans="12:13" x14ac:dyDescent="0.25">
      <c r="L621675" s="472"/>
      <c r="M621675" s="472"/>
    </row>
    <row r="621676" spans="12:13" x14ac:dyDescent="0.25">
      <c r="L621676" s="472"/>
      <c r="M621676" s="472"/>
    </row>
    <row r="621677" spans="12:13" x14ac:dyDescent="0.25">
      <c r="L621677" s="472"/>
      <c r="M621677" s="472"/>
    </row>
    <row r="621749" spans="12:13" x14ac:dyDescent="0.25">
      <c r="L621749" s="472"/>
      <c r="M621749" s="472"/>
    </row>
    <row r="621750" spans="12:13" x14ac:dyDescent="0.25">
      <c r="L621750" s="472"/>
      <c r="M621750" s="472"/>
    </row>
    <row r="621751" spans="12:13" x14ac:dyDescent="0.25">
      <c r="L621751" s="472"/>
      <c r="M621751" s="472"/>
    </row>
    <row r="621823" spans="12:13" x14ac:dyDescent="0.25">
      <c r="L621823" s="472"/>
      <c r="M621823" s="472"/>
    </row>
    <row r="621824" spans="12:13" x14ac:dyDescent="0.25">
      <c r="L621824" s="472"/>
      <c r="M621824" s="472"/>
    </row>
    <row r="621825" spans="12:13" x14ac:dyDescent="0.25">
      <c r="L621825" s="472"/>
      <c r="M621825" s="472"/>
    </row>
    <row r="621897" spans="12:13" x14ac:dyDescent="0.25">
      <c r="L621897" s="472"/>
      <c r="M621897" s="472"/>
    </row>
    <row r="621898" spans="12:13" x14ac:dyDescent="0.25">
      <c r="L621898" s="472"/>
      <c r="M621898" s="472"/>
    </row>
    <row r="621899" spans="12:13" x14ac:dyDescent="0.25">
      <c r="L621899" s="472"/>
      <c r="M621899" s="472"/>
    </row>
    <row r="621971" spans="12:13" x14ac:dyDescent="0.25">
      <c r="L621971" s="472"/>
      <c r="M621971" s="472"/>
    </row>
    <row r="621972" spans="12:13" x14ac:dyDescent="0.25">
      <c r="L621972" s="472"/>
      <c r="M621972" s="472"/>
    </row>
    <row r="621973" spans="12:13" x14ac:dyDescent="0.25">
      <c r="L621973" s="472"/>
      <c r="M621973" s="472"/>
    </row>
    <row r="622045" spans="12:13" x14ac:dyDescent="0.25">
      <c r="L622045" s="472"/>
      <c r="M622045" s="472"/>
    </row>
    <row r="622046" spans="12:13" x14ac:dyDescent="0.25">
      <c r="L622046" s="472"/>
      <c r="M622046" s="472"/>
    </row>
    <row r="622047" spans="12:13" x14ac:dyDescent="0.25">
      <c r="L622047" s="472"/>
      <c r="M622047" s="472"/>
    </row>
    <row r="622119" spans="12:13" x14ac:dyDescent="0.25">
      <c r="L622119" s="472"/>
      <c r="M622119" s="472"/>
    </row>
    <row r="622120" spans="12:13" x14ac:dyDescent="0.25">
      <c r="L622120" s="472"/>
      <c r="M622120" s="472"/>
    </row>
    <row r="622121" spans="12:13" x14ac:dyDescent="0.25">
      <c r="L622121" s="472"/>
      <c r="M622121" s="472"/>
    </row>
    <row r="622193" spans="12:13" x14ac:dyDescent="0.25">
      <c r="L622193" s="472"/>
      <c r="M622193" s="472"/>
    </row>
    <row r="622194" spans="12:13" x14ac:dyDescent="0.25">
      <c r="L622194" s="472"/>
      <c r="M622194" s="472"/>
    </row>
    <row r="622195" spans="12:13" x14ac:dyDescent="0.25">
      <c r="L622195" s="472"/>
      <c r="M622195" s="472"/>
    </row>
    <row r="622267" spans="12:13" x14ac:dyDescent="0.25">
      <c r="L622267" s="472"/>
      <c r="M622267" s="472"/>
    </row>
    <row r="622268" spans="12:13" x14ac:dyDescent="0.25">
      <c r="L622268" s="472"/>
      <c r="M622268" s="472"/>
    </row>
    <row r="622269" spans="12:13" x14ac:dyDescent="0.25">
      <c r="L622269" s="472"/>
      <c r="M622269" s="472"/>
    </row>
    <row r="622341" spans="12:13" x14ac:dyDescent="0.25">
      <c r="L622341" s="472"/>
      <c r="M622341" s="472"/>
    </row>
    <row r="622342" spans="12:13" x14ac:dyDescent="0.25">
      <c r="L622342" s="472"/>
      <c r="M622342" s="472"/>
    </row>
    <row r="622343" spans="12:13" x14ac:dyDescent="0.25">
      <c r="L622343" s="472"/>
      <c r="M622343" s="472"/>
    </row>
    <row r="622415" spans="12:13" x14ac:dyDescent="0.25">
      <c r="L622415" s="472"/>
      <c r="M622415" s="472"/>
    </row>
    <row r="622416" spans="12:13" x14ac:dyDescent="0.25">
      <c r="L622416" s="472"/>
      <c r="M622416" s="472"/>
    </row>
    <row r="622417" spans="12:13" x14ac:dyDescent="0.25">
      <c r="L622417" s="472"/>
      <c r="M622417" s="472"/>
    </row>
    <row r="622489" spans="12:13" x14ac:dyDescent="0.25">
      <c r="L622489" s="472"/>
      <c r="M622489" s="472"/>
    </row>
    <row r="622490" spans="12:13" x14ac:dyDescent="0.25">
      <c r="L622490" s="472"/>
      <c r="M622490" s="472"/>
    </row>
    <row r="622491" spans="12:13" x14ac:dyDescent="0.25">
      <c r="L622491" s="472"/>
      <c r="M622491" s="472"/>
    </row>
    <row r="622563" spans="12:13" x14ac:dyDescent="0.25">
      <c r="L622563" s="472"/>
      <c r="M622563" s="472"/>
    </row>
    <row r="622564" spans="12:13" x14ac:dyDescent="0.25">
      <c r="L622564" s="472"/>
      <c r="M622564" s="472"/>
    </row>
    <row r="622565" spans="12:13" x14ac:dyDescent="0.25">
      <c r="L622565" s="472"/>
      <c r="M622565" s="472"/>
    </row>
    <row r="622637" spans="12:13" x14ac:dyDescent="0.25">
      <c r="L622637" s="472"/>
      <c r="M622637" s="472"/>
    </row>
    <row r="622638" spans="12:13" x14ac:dyDescent="0.25">
      <c r="L622638" s="472"/>
      <c r="M622638" s="472"/>
    </row>
    <row r="622639" spans="12:13" x14ac:dyDescent="0.25">
      <c r="L622639" s="472"/>
      <c r="M622639" s="472"/>
    </row>
    <row r="622711" spans="12:13" x14ac:dyDescent="0.25">
      <c r="L622711" s="472"/>
      <c r="M622711" s="472"/>
    </row>
    <row r="622712" spans="12:13" x14ac:dyDescent="0.25">
      <c r="L622712" s="472"/>
      <c r="M622712" s="472"/>
    </row>
    <row r="622713" spans="12:13" x14ac:dyDescent="0.25">
      <c r="L622713" s="472"/>
      <c r="M622713" s="472"/>
    </row>
    <row r="622785" spans="12:13" x14ac:dyDescent="0.25">
      <c r="L622785" s="472"/>
      <c r="M622785" s="472"/>
    </row>
    <row r="622786" spans="12:13" x14ac:dyDescent="0.25">
      <c r="L622786" s="472"/>
      <c r="M622786" s="472"/>
    </row>
    <row r="622787" spans="12:13" x14ac:dyDescent="0.25">
      <c r="L622787" s="472"/>
      <c r="M622787" s="472"/>
    </row>
    <row r="622859" spans="12:13" x14ac:dyDescent="0.25">
      <c r="L622859" s="472"/>
      <c r="M622859" s="472"/>
    </row>
    <row r="622860" spans="12:13" x14ac:dyDescent="0.25">
      <c r="L622860" s="472"/>
      <c r="M622860" s="472"/>
    </row>
    <row r="622861" spans="12:13" x14ac:dyDescent="0.25">
      <c r="L622861" s="472"/>
      <c r="M622861" s="472"/>
    </row>
    <row r="622933" spans="12:13" x14ac:dyDescent="0.25">
      <c r="L622933" s="472"/>
      <c r="M622933" s="472"/>
    </row>
    <row r="622934" spans="12:13" x14ac:dyDescent="0.25">
      <c r="L622934" s="472"/>
      <c r="M622934" s="472"/>
    </row>
    <row r="622935" spans="12:13" x14ac:dyDescent="0.25">
      <c r="L622935" s="472"/>
      <c r="M622935" s="472"/>
    </row>
    <row r="623007" spans="12:13" x14ac:dyDescent="0.25">
      <c r="L623007" s="472"/>
      <c r="M623007" s="472"/>
    </row>
    <row r="623008" spans="12:13" x14ac:dyDescent="0.25">
      <c r="L623008" s="472"/>
      <c r="M623008" s="472"/>
    </row>
    <row r="623009" spans="12:13" x14ac:dyDescent="0.25">
      <c r="L623009" s="472"/>
      <c r="M623009" s="472"/>
    </row>
    <row r="623081" spans="12:13" x14ac:dyDescent="0.25">
      <c r="L623081" s="472"/>
      <c r="M623081" s="472"/>
    </row>
    <row r="623082" spans="12:13" x14ac:dyDescent="0.25">
      <c r="L623082" s="472"/>
      <c r="M623082" s="472"/>
    </row>
    <row r="623083" spans="12:13" x14ac:dyDescent="0.25">
      <c r="L623083" s="472"/>
      <c r="M623083" s="472"/>
    </row>
    <row r="623155" spans="12:13" x14ac:dyDescent="0.25">
      <c r="L623155" s="472"/>
      <c r="M623155" s="472"/>
    </row>
    <row r="623156" spans="12:13" x14ac:dyDescent="0.25">
      <c r="L623156" s="472"/>
      <c r="M623156" s="472"/>
    </row>
    <row r="623157" spans="12:13" x14ac:dyDescent="0.25">
      <c r="L623157" s="472"/>
      <c r="M623157" s="472"/>
    </row>
    <row r="623229" spans="12:13" x14ac:dyDescent="0.25">
      <c r="L623229" s="472"/>
      <c r="M623229" s="472"/>
    </row>
    <row r="623230" spans="12:13" x14ac:dyDescent="0.25">
      <c r="L623230" s="472"/>
      <c r="M623230" s="472"/>
    </row>
    <row r="623231" spans="12:13" x14ac:dyDescent="0.25">
      <c r="L623231" s="472"/>
      <c r="M623231" s="472"/>
    </row>
    <row r="623303" spans="12:13" x14ac:dyDescent="0.25">
      <c r="L623303" s="472"/>
      <c r="M623303" s="472"/>
    </row>
    <row r="623304" spans="12:13" x14ac:dyDescent="0.25">
      <c r="L623304" s="472"/>
      <c r="M623304" s="472"/>
    </row>
    <row r="623305" spans="12:13" x14ac:dyDescent="0.25">
      <c r="L623305" s="472"/>
      <c r="M623305" s="472"/>
    </row>
    <row r="623377" spans="12:13" x14ac:dyDescent="0.25">
      <c r="L623377" s="472"/>
      <c r="M623377" s="472"/>
    </row>
    <row r="623378" spans="12:13" x14ac:dyDescent="0.25">
      <c r="L623378" s="472"/>
      <c r="M623378" s="472"/>
    </row>
    <row r="623379" spans="12:13" x14ac:dyDescent="0.25">
      <c r="L623379" s="472"/>
      <c r="M623379" s="472"/>
    </row>
    <row r="623451" spans="12:13" x14ac:dyDescent="0.25">
      <c r="L623451" s="472"/>
      <c r="M623451" s="472"/>
    </row>
    <row r="623452" spans="12:13" x14ac:dyDescent="0.25">
      <c r="L623452" s="472"/>
      <c r="M623452" s="472"/>
    </row>
    <row r="623453" spans="12:13" x14ac:dyDescent="0.25">
      <c r="L623453" s="472"/>
      <c r="M623453" s="472"/>
    </row>
    <row r="623525" spans="12:13" x14ac:dyDescent="0.25">
      <c r="L623525" s="472"/>
      <c r="M623525" s="472"/>
    </row>
    <row r="623526" spans="12:13" x14ac:dyDescent="0.25">
      <c r="L623526" s="472"/>
      <c r="M623526" s="472"/>
    </row>
    <row r="623527" spans="12:13" x14ac:dyDescent="0.25">
      <c r="L623527" s="472"/>
      <c r="M623527" s="472"/>
    </row>
    <row r="623599" spans="12:13" x14ac:dyDescent="0.25">
      <c r="L623599" s="472"/>
      <c r="M623599" s="472"/>
    </row>
    <row r="623600" spans="12:13" x14ac:dyDescent="0.25">
      <c r="L623600" s="472"/>
      <c r="M623600" s="472"/>
    </row>
    <row r="623601" spans="12:13" x14ac:dyDescent="0.25">
      <c r="L623601" s="472"/>
      <c r="M623601" s="472"/>
    </row>
    <row r="623673" spans="12:13" x14ac:dyDescent="0.25">
      <c r="L623673" s="472"/>
      <c r="M623673" s="472"/>
    </row>
    <row r="623674" spans="12:13" x14ac:dyDescent="0.25">
      <c r="L623674" s="472"/>
      <c r="M623674" s="472"/>
    </row>
    <row r="623675" spans="12:13" x14ac:dyDescent="0.25">
      <c r="L623675" s="472"/>
      <c r="M623675" s="472"/>
    </row>
    <row r="623747" spans="12:13" x14ac:dyDescent="0.25">
      <c r="L623747" s="472"/>
      <c r="M623747" s="472"/>
    </row>
    <row r="623748" spans="12:13" x14ac:dyDescent="0.25">
      <c r="L623748" s="472"/>
      <c r="M623748" s="472"/>
    </row>
    <row r="623749" spans="12:13" x14ac:dyDescent="0.25">
      <c r="L623749" s="472"/>
      <c r="M623749" s="472"/>
    </row>
    <row r="623821" spans="12:13" x14ac:dyDescent="0.25">
      <c r="L623821" s="472"/>
      <c r="M623821" s="472"/>
    </row>
    <row r="623822" spans="12:13" x14ac:dyDescent="0.25">
      <c r="L623822" s="472"/>
      <c r="M623822" s="472"/>
    </row>
    <row r="623823" spans="12:13" x14ac:dyDescent="0.25">
      <c r="L623823" s="472"/>
      <c r="M623823" s="472"/>
    </row>
    <row r="623895" spans="12:13" x14ac:dyDescent="0.25">
      <c r="L623895" s="472"/>
      <c r="M623895" s="472"/>
    </row>
    <row r="623896" spans="12:13" x14ac:dyDescent="0.25">
      <c r="L623896" s="472"/>
      <c r="M623896" s="472"/>
    </row>
    <row r="623897" spans="12:13" x14ac:dyDescent="0.25">
      <c r="L623897" s="472"/>
      <c r="M623897" s="472"/>
    </row>
    <row r="623969" spans="12:13" x14ac:dyDescent="0.25">
      <c r="L623969" s="472"/>
      <c r="M623969" s="472"/>
    </row>
    <row r="623970" spans="12:13" x14ac:dyDescent="0.25">
      <c r="L623970" s="472"/>
      <c r="M623970" s="472"/>
    </row>
    <row r="623971" spans="12:13" x14ac:dyDescent="0.25">
      <c r="L623971" s="472"/>
      <c r="M623971" s="472"/>
    </row>
    <row r="624043" spans="12:13" x14ac:dyDescent="0.25">
      <c r="L624043" s="472"/>
      <c r="M624043" s="472"/>
    </row>
    <row r="624044" spans="12:13" x14ac:dyDescent="0.25">
      <c r="L624044" s="472"/>
      <c r="M624044" s="472"/>
    </row>
    <row r="624045" spans="12:13" x14ac:dyDescent="0.25">
      <c r="L624045" s="472"/>
      <c r="M624045" s="472"/>
    </row>
    <row r="624117" spans="12:13" x14ac:dyDescent="0.25">
      <c r="L624117" s="472"/>
      <c r="M624117" s="472"/>
    </row>
    <row r="624118" spans="12:13" x14ac:dyDescent="0.25">
      <c r="L624118" s="472"/>
      <c r="M624118" s="472"/>
    </row>
    <row r="624119" spans="12:13" x14ac:dyDescent="0.25">
      <c r="L624119" s="472"/>
      <c r="M624119" s="472"/>
    </row>
    <row r="624191" spans="12:13" x14ac:dyDescent="0.25">
      <c r="L624191" s="472"/>
      <c r="M624191" s="472"/>
    </row>
    <row r="624192" spans="12:13" x14ac:dyDescent="0.25">
      <c r="L624192" s="472"/>
      <c r="M624192" s="472"/>
    </row>
    <row r="624193" spans="12:13" x14ac:dyDescent="0.25">
      <c r="L624193" s="472"/>
      <c r="M624193" s="472"/>
    </row>
    <row r="624265" spans="12:13" x14ac:dyDescent="0.25">
      <c r="L624265" s="472"/>
      <c r="M624265" s="472"/>
    </row>
    <row r="624266" spans="12:13" x14ac:dyDescent="0.25">
      <c r="L624266" s="472"/>
      <c r="M624266" s="472"/>
    </row>
    <row r="624267" spans="12:13" x14ac:dyDescent="0.25">
      <c r="L624267" s="472"/>
      <c r="M624267" s="472"/>
    </row>
    <row r="624339" spans="12:13" x14ac:dyDescent="0.25">
      <c r="L624339" s="472"/>
      <c r="M624339" s="472"/>
    </row>
    <row r="624340" spans="12:13" x14ac:dyDescent="0.25">
      <c r="L624340" s="472"/>
      <c r="M624340" s="472"/>
    </row>
    <row r="624341" spans="12:13" x14ac:dyDescent="0.25">
      <c r="L624341" s="472"/>
      <c r="M624341" s="472"/>
    </row>
    <row r="624413" spans="12:13" x14ac:dyDescent="0.25">
      <c r="L624413" s="472"/>
      <c r="M624413" s="472"/>
    </row>
    <row r="624414" spans="12:13" x14ac:dyDescent="0.25">
      <c r="L624414" s="472"/>
      <c r="M624414" s="472"/>
    </row>
    <row r="624415" spans="12:13" x14ac:dyDescent="0.25">
      <c r="L624415" s="472"/>
      <c r="M624415" s="472"/>
    </row>
    <row r="624487" spans="12:13" x14ac:dyDescent="0.25">
      <c r="L624487" s="472"/>
      <c r="M624487" s="472"/>
    </row>
    <row r="624488" spans="12:13" x14ac:dyDescent="0.25">
      <c r="L624488" s="472"/>
      <c r="M624488" s="472"/>
    </row>
    <row r="624489" spans="12:13" x14ac:dyDescent="0.25">
      <c r="L624489" s="472"/>
      <c r="M624489" s="472"/>
    </row>
    <row r="624561" spans="12:13" x14ac:dyDescent="0.25">
      <c r="L624561" s="472"/>
      <c r="M624561" s="472"/>
    </row>
    <row r="624562" spans="12:13" x14ac:dyDescent="0.25">
      <c r="L624562" s="472"/>
      <c r="M624562" s="472"/>
    </row>
    <row r="624563" spans="12:13" x14ac:dyDescent="0.25">
      <c r="L624563" s="472"/>
      <c r="M624563" s="472"/>
    </row>
    <row r="624635" spans="12:13" x14ac:dyDescent="0.25">
      <c r="L624635" s="472"/>
      <c r="M624635" s="472"/>
    </row>
    <row r="624636" spans="12:13" x14ac:dyDescent="0.25">
      <c r="L624636" s="472"/>
      <c r="M624636" s="472"/>
    </row>
    <row r="624637" spans="12:13" x14ac:dyDescent="0.25">
      <c r="L624637" s="472"/>
      <c r="M624637" s="472"/>
    </row>
    <row r="624709" spans="12:13" x14ac:dyDescent="0.25">
      <c r="L624709" s="472"/>
      <c r="M624709" s="472"/>
    </row>
    <row r="624710" spans="12:13" x14ac:dyDescent="0.25">
      <c r="L624710" s="472"/>
      <c r="M624710" s="472"/>
    </row>
    <row r="624711" spans="12:13" x14ac:dyDescent="0.25">
      <c r="L624711" s="472"/>
      <c r="M624711" s="472"/>
    </row>
    <row r="624783" spans="12:13" x14ac:dyDescent="0.25">
      <c r="L624783" s="472"/>
      <c r="M624783" s="472"/>
    </row>
    <row r="624784" spans="12:13" x14ac:dyDescent="0.25">
      <c r="L624784" s="472"/>
      <c r="M624784" s="472"/>
    </row>
    <row r="624785" spans="12:13" x14ac:dyDescent="0.25">
      <c r="L624785" s="472"/>
      <c r="M624785" s="472"/>
    </row>
    <row r="624857" spans="12:13" x14ac:dyDescent="0.25">
      <c r="L624857" s="472"/>
      <c r="M624857" s="472"/>
    </row>
    <row r="624858" spans="12:13" x14ac:dyDescent="0.25">
      <c r="L624858" s="472"/>
      <c r="M624858" s="472"/>
    </row>
    <row r="624859" spans="12:13" x14ac:dyDescent="0.25">
      <c r="L624859" s="472"/>
      <c r="M624859" s="472"/>
    </row>
    <row r="624931" spans="12:13" x14ac:dyDescent="0.25">
      <c r="L624931" s="472"/>
      <c r="M624931" s="472"/>
    </row>
    <row r="624932" spans="12:13" x14ac:dyDescent="0.25">
      <c r="L624932" s="472"/>
      <c r="M624932" s="472"/>
    </row>
    <row r="624933" spans="12:13" x14ac:dyDescent="0.25">
      <c r="L624933" s="472"/>
      <c r="M624933" s="472"/>
    </row>
    <row r="625005" spans="12:13" x14ac:dyDescent="0.25">
      <c r="L625005" s="472"/>
      <c r="M625005" s="472"/>
    </row>
    <row r="625006" spans="12:13" x14ac:dyDescent="0.25">
      <c r="L625006" s="472"/>
      <c r="M625006" s="472"/>
    </row>
    <row r="625007" spans="12:13" x14ac:dyDescent="0.25">
      <c r="L625007" s="472"/>
      <c r="M625007" s="472"/>
    </row>
    <row r="625079" spans="12:13" x14ac:dyDescent="0.25">
      <c r="L625079" s="472"/>
      <c r="M625079" s="472"/>
    </row>
    <row r="625080" spans="12:13" x14ac:dyDescent="0.25">
      <c r="L625080" s="472"/>
      <c r="M625080" s="472"/>
    </row>
    <row r="625081" spans="12:13" x14ac:dyDescent="0.25">
      <c r="L625081" s="472"/>
      <c r="M625081" s="472"/>
    </row>
    <row r="625153" spans="12:13" x14ac:dyDescent="0.25">
      <c r="L625153" s="472"/>
      <c r="M625153" s="472"/>
    </row>
    <row r="625154" spans="12:13" x14ac:dyDescent="0.25">
      <c r="L625154" s="472"/>
      <c r="M625154" s="472"/>
    </row>
    <row r="625155" spans="12:13" x14ac:dyDescent="0.25">
      <c r="L625155" s="472"/>
      <c r="M625155" s="472"/>
    </row>
    <row r="625227" spans="12:13" x14ac:dyDescent="0.25">
      <c r="L625227" s="472"/>
      <c r="M625227" s="472"/>
    </row>
    <row r="625228" spans="12:13" x14ac:dyDescent="0.25">
      <c r="L625228" s="472"/>
      <c r="M625228" s="472"/>
    </row>
    <row r="625229" spans="12:13" x14ac:dyDescent="0.25">
      <c r="L625229" s="472"/>
      <c r="M625229" s="472"/>
    </row>
    <row r="625301" spans="12:13" x14ac:dyDescent="0.25">
      <c r="L625301" s="472"/>
      <c r="M625301" s="472"/>
    </row>
    <row r="625302" spans="12:13" x14ac:dyDescent="0.25">
      <c r="L625302" s="472"/>
      <c r="M625302" s="472"/>
    </row>
    <row r="625303" spans="12:13" x14ac:dyDescent="0.25">
      <c r="L625303" s="472"/>
      <c r="M625303" s="472"/>
    </row>
    <row r="625375" spans="12:13" x14ac:dyDescent="0.25">
      <c r="L625375" s="472"/>
      <c r="M625375" s="472"/>
    </row>
    <row r="625376" spans="12:13" x14ac:dyDescent="0.25">
      <c r="L625376" s="472"/>
      <c r="M625376" s="472"/>
    </row>
    <row r="625377" spans="12:13" x14ac:dyDescent="0.25">
      <c r="L625377" s="472"/>
      <c r="M625377" s="472"/>
    </row>
    <row r="625449" spans="12:13" x14ac:dyDescent="0.25">
      <c r="L625449" s="472"/>
      <c r="M625449" s="472"/>
    </row>
    <row r="625450" spans="12:13" x14ac:dyDescent="0.25">
      <c r="L625450" s="472"/>
      <c r="M625450" s="472"/>
    </row>
    <row r="625451" spans="12:13" x14ac:dyDescent="0.25">
      <c r="L625451" s="472"/>
      <c r="M625451" s="472"/>
    </row>
    <row r="625523" spans="12:13" x14ac:dyDescent="0.25">
      <c r="L625523" s="472"/>
      <c r="M625523" s="472"/>
    </row>
    <row r="625524" spans="12:13" x14ac:dyDescent="0.25">
      <c r="L625524" s="472"/>
      <c r="M625524" s="472"/>
    </row>
    <row r="625525" spans="12:13" x14ac:dyDescent="0.25">
      <c r="L625525" s="472"/>
      <c r="M625525" s="472"/>
    </row>
    <row r="625597" spans="12:13" x14ac:dyDescent="0.25">
      <c r="L625597" s="472"/>
      <c r="M625597" s="472"/>
    </row>
    <row r="625598" spans="12:13" x14ac:dyDescent="0.25">
      <c r="L625598" s="472"/>
      <c r="M625598" s="472"/>
    </row>
    <row r="625599" spans="12:13" x14ac:dyDescent="0.25">
      <c r="L625599" s="472"/>
      <c r="M625599" s="472"/>
    </row>
    <row r="625671" spans="12:13" x14ac:dyDescent="0.25">
      <c r="L625671" s="472"/>
      <c r="M625671" s="472"/>
    </row>
    <row r="625672" spans="12:13" x14ac:dyDescent="0.25">
      <c r="L625672" s="472"/>
      <c r="M625672" s="472"/>
    </row>
    <row r="625673" spans="12:13" x14ac:dyDescent="0.25">
      <c r="L625673" s="472"/>
      <c r="M625673" s="472"/>
    </row>
    <row r="625745" spans="12:13" x14ac:dyDescent="0.25">
      <c r="L625745" s="472"/>
      <c r="M625745" s="472"/>
    </row>
    <row r="625746" spans="12:13" x14ac:dyDescent="0.25">
      <c r="L625746" s="472"/>
      <c r="M625746" s="472"/>
    </row>
    <row r="625747" spans="12:13" x14ac:dyDescent="0.25">
      <c r="L625747" s="472"/>
      <c r="M625747" s="472"/>
    </row>
    <row r="625819" spans="12:13" x14ac:dyDescent="0.25">
      <c r="L625819" s="472"/>
      <c r="M625819" s="472"/>
    </row>
    <row r="625820" spans="12:13" x14ac:dyDescent="0.25">
      <c r="L625820" s="472"/>
      <c r="M625820" s="472"/>
    </row>
    <row r="625821" spans="12:13" x14ac:dyDescent="0.25">
      <c r="L625821" s="472"/>
      <c r="M625821" s="472"/>
    </row>
    <row r="625893" spans="12:13" x14ac:dyDescent="0.25">
      <c r="L625893" s="472"/>
      <c r="M625893" s="472"/>
    </row>
    <row r="625894" spans="12:13" x14ac:dyDescent="0.25">
      <c r="L625894" s="472"/>
      <c r="M625894" s="472"/>
    </row>
    <row r="625895" spans="12:13" x14ac:dyDescent="0.25">
      <c r="L625895" s="472"/>
      <c r="M625895" s="472"/>
    </row>
    <row r="625967" spans="12:13" x14ac:dyDescent="0.25">
      <c r="L625967" s="472"/>
      <c r="M625967" s="472"/>
    </row>
    <row r="625968" spans="12:13" x14ac:dyDescent="0.25">
      <c r="L625968" s="472"/>
      <c r="M625968" s="472"/>
    </row>
    <row r="625969" spans="12:13" x14ac:dyDescent="0.25">
      <c r="L625969" s="472"/>
      <c r="M625969" s="472"/>
    </row>
    <row r="626041" spans="12:13" x14ac:dyDescent="0.25">
      <c r="L626041" s="472"/>
      <c r="M626041" s="472"/>
    </row>
    <row r="626042" spans="12:13" x14ac:dyDescent="0.25">
      <c r="L626042" s="472"/>
      <c r="M626042" s="472"/>
    </row>
    <row r="626043" spans="12:13" x14ac:dyDescent="0.25">
      <c r="L626043" s="472"/>
      <c r="M626043" s="472"/>
    </row>
    <row r="626115" spans="12:13" x14ac:dyDescent="0.25">
      <c r="L626115" s="472"/>
      <c r="M626115" s="472"/>
    </row>
    <row r="626116" spans="12:13" x14ac:dyDescent="0.25">
      <c r="L626116" s="472"/>
      <c r="M626116" s="472"/>
    </row>
    <row r="626117" spans="12:13" x14ac:dyDescent="0.25">
      <c r="L626117" s="472"/>
      <c r="M626117" s="472"/>
    </row>
    <row r="626189" spans="12:13" x14ac:dyDescent="0.25">
      <c r="L626189" s="472"/>
      <c r="M626189" s="472"/>
    </row>
    <row r="626190" spans="12:13" x14ac:dyDescent="0.25">
      <c r="L626190" s="472"/>
      <c r="M626190" s="472"/>
    </row>
    <row r="626191" spans="12:13" x14ac:dyDescent="0.25">
      <c r="L626191" s="472"/>
      <c r="M626191" s="472"/>
    </row>
    <row r="626263" spans="12:13" x14ac:dyDescent="0.25">
      <c r="L626263" s="472"/>
      <c r="M626263" s="472"/>
    </row>
    <row r="626264" spans="12:13" x14ac:dyDescent="0.25">
      <c r="L626264" s="472"/>
      <c r="M626264" s="472"/>
    </row>
    <row r="626265" spans="12:13" x14ac:dyDescent="0.25">
      <c r="L626265" s="472"/>
      <c r="M626265" s="472"/>
    </row>
    <row r="626337" spans="12:13" x14ac:dyDescent="0.25">
      <c r="L626337" s="472"/>
      <c r="M626337" s="472"/>
    </row>
    <row r="626338" spans="12:13" x14ac:dyDescent="0.25">
      <c r="L626338" s="472"/>
      <c r="M626338" s="472"/>
    </row>
    <row r="626339" spans="12:13" x14ac:dyDescent="0.25">
      <c r="L626339" s="472"/>
      <c r="M626339" s="472"/>
    </row>
    <row r="626411" spans="12:13" x14ac:dyDescent="0.25">
      <c r="L626411" s="472"/>
      <c r="M626411" s="472"/>
    </row>
    <row r="626412" spans="12:13" x14ac:dyDescent="0.25">
      <c r="L626412" s="472"/>
      <c r="M626412" s="472"/>
    </row>
    <row r="626413" spans="12:13" x14ac:dyDescent="0.25">
      <c r="L626413" s="472"/>
      <c r="M626413" s="472"/>
    </row>
    <row r="626485" spans="12:13" x14ac:dyDescent="0.25">
      <c r="L626485" s="472"/>
      <c r="M626485" s="472"/>
    </row>
    <row r="626486" spans="12:13" x14ac:dyDescent="0.25">
      <c r="L626486" s="472"/>
      <c r="M626486" s="472"/>
    </row>
    <row r="626487" spans="12:13" x14ac:dyDescent="0.25">
      <c r="L626487" s="472"/>
      <c r="M626487" s="472"/>
    </row>
    <row r="626559" spans="12:13" x14ac:dyDescent="0.25">
      <c r="L626559" s="472"/>
      <c r="M626559" s="472"/>
    </row>
    <row r="626560" spans="12:13" x14ac:dyDescent="0.25">
      <c r="L626560" s="472"/>
      <c r="M626560" s="472"/>
    </row>
    <row r="626561" spans="12:13" x14ac:dyDescent="0.25">
      <c r="L626561" s="472"/>
      <c r="M626561" s="472"/>
    </row>
    <row r="626633" spans="12:13" x14ac:dyDescent="0.25">
      <c r="L626633" s="472"/>
      <c r="M626633" s="472"/>
    </row>
    <row r="626634" spans="12:13" x14ac:dyDescent="0.25">
      <c r="L626634" s="472"/>
      <c r="M626634" s="472"/>
    </row>
    <row r="626635" spans="12:13" x14ac:dyDescent="0.25">
      <c r="L626635" s="472"/>
      <c r="M626635" s="472"/>
    </row>
    <row r="626707" spans="12:13" x14ac:dyDescent="0.25">
      <c r="L626707" s="472"/>
      <c r="M626707" s="472"/>
    </row>
    <row r="626708" spans="12:13" x14ac:dyDescent="0.25">
      <c r="L626708" s="472"/>
      <c r="M626708" s="472"/>
    </row>
    <row r="626709" spans="12:13" x14ac:dyDescent="0.25">
      <c r="L626709" s="472"/>
      <c r="M626709" s="472"/>
    </row>
    <row r="626781" spans="12:13" x14ac:dyDescent="0.25">
      <c r="L626781" s="472"/>
      <c r="M626781" s="472"/>
    </row>
    <row r="626782" spans="12:13" x14ac:dyDescent="0.25">
      <c r="L626782" s="472"/>
      <c r="M626782" s="472"/>
    </row>
    <row r="626783" spans="12:13" x14ac:dyDescent="0.25">
      <c r="L626783" s="472"/>
      <c r="M626783" s="472"/>
    </row>
    <row r="626855" spans="12:13" x14ac:dyDescent="0.25">
      <c r="L626855" s="472"/>
      <c r="M626855" s="472"/>
    </row>
    <row r="626856" spans="12:13" x14ac:dyDescent="0.25">
      <c r="L626856" s="472"/>
      <c r="M626856" s="472"/>
    </row>
    <row r="626857" spans="12:13" x14ac:dyDescent="0.25">
      <c r="L626857" s="472"/>
      <c r="M626857" s="472"/>
    </row>
    <row r="626929" spans="12:13" x14ac:dyDescent="0.25">
      <c r="L626929" s="472"/>
      <c r="M626929" s="472"/>
    </row>
    <row r="626930" spans="12:13" x14ac:dyDescent="0.25">
      <c r="L626930" s="472"/>
      <c r="M626930" s="472"/>
    </row>
    <row r="626931" spans="12:13" x14ac:dyDescent="0.25">
      <c r="L626931" s="472"/>
      <c r="M626931" s="472"/>
    </row>
    <row r="627003" spans="12:13" x14ac:dyDescent="0.25">
      <c r="L627003" s="472"/>
      <c r="M627003" s="472"/>
    </row>
    <row r="627004" spans="12:13" x14ac:dyDescent="0.25">
      <c r="L627004" s="472"/>
      <c r="M627004" s="472"/>
    </row>
    <row r="627005" spans="12:13" x14ac:dyDescent="0.25">
      <c r="L627005" s="472"/>
      <c r="M627005" s="472"/>
    </row>
    <row r="627077" spans="12:13" x14ac:dyDescent="0.25">
      <c r="L627077" s="472"/>
      <c r="M627077" s="472"/>
    </row>
    <row r="627078" spans="12:13" x14ac:dyDescent="0.25">
      <c r="L627078" s="472"/>
      <c r="M627078" s="472"/>
    </row>
    <row r="627079" spans="12:13" x14ac:dyDescent="0.25">
      <c r="L627079" s="472"/>
      <c r="M627079" s="472"/>
    </row>
    <row r="627151" spans="12:13" x14ac:dyDescent="0.25">
      <c r="L627151" s="472"/>
      <c r="M627151" s="472"/>
    </row>
    <row r="627152" spans="12:13" x14ac:dyDescent="0.25">
      <c r="L627152" s="472"/>
      <c r="M627152" s="472"/>
    </row>
    <row r="627153" spans="12:13" x14ac:dyDescent="0.25">
      <c r="L627153" s="472"/>
      <c r="M627153" s="472"/>
    </row>
    <row r="627225" spans="12:13" x14ac:dyDescent="0.25">
      <c r="L627225" s="472"/>
      <c r="M627225" s="472"/>
    </row>
    <row r="627226" spans="12:13" x14ac:dyDescent="0.25">
      <c r="L627226" s="472"/>
      <c r="M627226" s="472"/>
    </row>
    <row r="627227" spans="12:13" x14ac:dyDescent="0.25">
      <c r="L627227" s="472"/>
      <c r="M627227" s="472"/>
    </row>
    <row r="627299" spans="12:13" x14ac:dyDescent="0.25">
      <c r="L627299" s="472"/>
      <c r="M627299" s="472"/>
    </row>
    <row r="627300" spans="12:13" x14ac:dyDescent="0.25">
      <c r="L627300" s="472"/>
      <c r="M627300" s="472"/>
    </row>
    <row r="627301" spans="12:13" x14ac:dyDescent="0.25">
      <c r="L627301" s="472"/>
      <c r="M627301" s="472"/>
    </row>
    <row r="627373" spans="12:13" x14ac:dyDescent="0.25">
      <c r="L627373" s="472"/>
      <c r="M627373" s="472"/>
    </row>
    <row r="627374" spans="12:13" x14ac:dyDescent="0.25">
      <c r="L627374" s="472"/>
      <c r="M627374" s="472"/>
    </row>
    <row r="627375" spans="12:13" x14ac:dyDescent="0.25">
      <c r="L627375" s="472"/>
      <c r="M627375" s="472"/>
    </row>
    <row r="627447" spans="12:13" x14ac:dyDescent="0.25">
      <c r="L627447" s="472"/>
      <c r="M627447" s="472"/>
    </row>
    <row r="627448" spans="12:13" x14ac:dyDescent="0.25">
      <c r="L627448" s="472"/>
      <c r="M627448" s="472"/>
    </row>
    <row r="627449" spans="12:13" x14ac:dyDescent="0.25">
      <c r="L627449" s="472"/>
      <c r="M627449" s="472"/>
    </row>
    <row r="627521" spans="12:13" x14ac:dyDescent="0.25">
      <c r="L627521" s="472"/>
      <c r="M627521" s="472"/>
    </row>
    <row r="627522" spans="12:13" x14ac:dyDescent="0.25">
      <c r="L627522" s="472"/>
      <c r="M627522" s="472"/>
    </row>
    <row r="627523" spans="12:13" x14ac:dyDescent="0.25">
      <c r="L627523" s="472"/>
      <c r="M627523" s="472"/>
    </row>
    <row r="627595" spans="12:13" x14ac:dyDescent="0.25">
      <c r="L627595" s="472"/>
      <c r="M627595" s="472"/>
    </row>
    <row r="627596" spans="12:13" x14ac:dyDescent="0.25">
      <c r="L627596" s="472"/>
      <c r="M627596" s="472"/>
    </row>
    <row r="627597" spans="12:13" x14ac:dyDescent="0.25">
      <c r="L627597" s="472"/>
      <c r="M627597" s="472"/>
    </row>
    <row r="627669" spans="12:13" x14ac:dyDescent="0.25">
      <c r="L627669" s="472"/>
      <c r="M627669" s="472"/>
    </row>
    <row r="627670" spans="12:13" x14ac:dyDescent="0.25">
      <c r="L627670" s="472"/>
      <c r="M627670" s="472"/>
    </row>
    <row r="627671" spans="12:13" x14ac:dyDescent="0.25">
      <c r="L627671" s="472"/>
      <c r="M627671" s="472"/>
    </row>
    <row r="627743" spans="12:13" x14ac:dyDescent="0.25">
      <c r="L627743" s="472"/>
      <c r="M627743" s="472"/>
    </row>
    <row r="627744" spans="12:13" x14ac:dyDescent="0.25">
      <c r="L627744" s="472"/>
      <c r="M627744" s="472"/>
    </row>
    <row r="627745" spans="12:13" x14ac:dyDescent="0.25">
      <c r="L627745" s="472"/>
      <c r="M627745" s="472"/>
    </row>
    <row r="627817" spans="12:13" x14ac:dyDescent="0.25">
      <c r="L627817" s="472"/>
      <c r="M627817" s="472"/>
    </row>
    <row r="627818" spans="12:13" x14ac:dyDescent="0.25">
      <c r="L627818" s="472"/>
      <c r="M627818" s="472"/>
    </row>
    <row r="627819" spans="12:13" x14ac:dyDescent="0.25">
      <c r="L627819" s="472"/>
      <c r="M627819" s="472"/>
    </row>
    <row r="627891" spans="12:13" x14ac:dyDescent="0.25">
      <c r="L627891" s="472"/>
      <c r="M627891" s="472"/>
    </row>
    <row r="627892" spans="12:13" x14ac:dyDescent="0.25">
      <c r="L627892" s="472"/>
      <c r="M627892" s="472"/>
    </row>
    <row r="627893" spans="12:13" x14ac:dyDescent="0.25">
      <c r="L627893" s="472"/>
      <c r="M627893" s="472"/>
    </row>
    <row r="627965" spans="12:13" x14ac:dyDescent="0.25">
      <c r="L627965" s="472"/>
      <c r="M627965" s="472"/>
    </row>
    <row r="627966" spans="12:13" x14ac:dyDescent="0.25">
      <c r="L627966" s="472"/>
      <c r="M627966" s="472"/>
    </row>
    <row r="627967" spans="12:13" x14ac:dyDescent="0.25">
      <c r="L627967" s="472"/>
      <c r="M627967" s="472"/>
    </row>
    <row r="628039" spans="12:13" x14ac:dyDescent="0.25">
      <c r="L628039" s="472"/>
      <c r="M628039" s="472"/>
    </row>
    <row r="628040" spans="12:13" x14ac:dyDescent="0.25">
      <c r="L628040" s="472"/>
      <c r="M628040" s="472"/>
    </row>
    <row r="628041" spans="12:13" x14ac:dyDescent="0.25">
      <c r="L628041" s="472"/>
      <c r="M628041" s="472"/>
    </row>
    <row r="628113" spans="12:13" x14ac:dyDescent="0.25">
      <c r="L628113" s="472"/>
      <c r="M628113" s="472"/>
    </row>
    <row r="628114" spans="12:13" x14ac:dyDescent="0.25">
      <c r="L628114" s="472"/>
      <c r="M628114" s="472"/>
    </row>
    <row r="628115" spans="12:13" x14ac:dyDescent="0.25">
      <c r="L628115" s="472"/>
      <c r="M628115" s="472"/>
    </row>
    <row r="628187" spans="12:13" x14ac:dyDescent="0.25">
      <c r="L628187" s="472"/>
      <c r="M628187" s="472"/>
    </row>
    <row r="628188" spans="12:13" x14ac:dyDescent="0.25">
      <c r="L628188" s="472"/>
      <c r="M628188" s="472"/>
    </row>
    <row r="628189" spans="12:13" x14ac:dyDescent="0.25">
      <c r="L628189" s="472"/>
      <c r="M628189" s="472"/>
    </row>
    <row r="628261" spans="12:13" x14ac:dyDescent="0.25">
      <c r="L628261" s="472"/>
      <c r="M628261" s="472"/>
    </row>
    <row r="628262" spans="12:13" x14ac:dyDescent="0.25">
      <c r="L628262" s="472"/>
      <c r="M628262" s="472"/>
    </row>
    <row r="628263" spans="12:13" x14ac:dyDescent="0.25">
      <c r="L628263" s="472"/>
      <c r="M628263" s="472"/>
    </row>
    <row r="628335" spans="12:13" x14ac:dyDescent="0.25">
      <c r="L628335" s="472"/>
      <c r="M628335" s="472"/>
    </row>
    <row r="628336" spans="12:13" x14ac:dyDescent="0.25">
      <c r="L628336" s="472"/>
      <c r="M628336" s="472"/>
    </row>
    <row r="628337" spans="12:13" x14ac:dyDescent="0.25">
      <c r="L628337" s="472"/>
      <c r="M628337" s="472"/>
    </row>
    <row r="628409" spans="12:13" x14ac:dyDescent="0.25">
      <c r="L628409" s="472"/>
      <c r="M628409" s="472"/>
    </row>
    <row r="628410" spans="12:13" x14ac:dyDescent="0.25">
      <c r="L628410" s="472"/>
      <c r="M628410" s="472"/>
    </row>
    <row r="628411" spans="12:13" x14ac:dyDescent="0.25">
      <c r="L628411" s="472"/>
      <c r="M628411" s="472"/>
    </row>
    <row r="628483" spans="12:13" x14ac:dyDescent="0.25">
      <c r="L628483" s="472"/>
      <c r="M628483" s="472"/>
    </row>
    <row r="628484" spans="12:13" x14ac:dyDescent="0.25">
      <c r="L628484" s="472"/>
      <c r="M628484" s="472"/>
    </row>
    <row r="628485" spans="12:13" x14ac:dyDescent="0.25">
      <c r="L628485" s="472"/>
      <c r="M628485" s="472"/>
    </row>
    <row r="628557" spans="12:13" x14ac:dyDescent="0.25">
      <c r="L628557" s="472"/>
      <c r="M628557" s="472"/>
    </row>
    <row r="628558" spans="12:13" x14ac:dyDescent="0.25">
      <c r="L628558" s="472"/>
      <c r="M628558" s="472"/>
    </row>
    <row r="628559" spans="12:13" x14ac:dyDescent="0.25">
      <c r="L628559" s="472"/>
      <c r="M628559" s="472"/>
    </row>
    <row r="628631" spans="12:13" x14ac:dyDescent="0.25">
      <c r="L628631" s="472"/>
      <c r="M628631" s="472"/>
    </row>
    <row r="628632" spans="12:13" x14ac:dyDescent="0.25">
      <c r="L628632" s="472"/>
      <c r="M628632" s="472"/>
    </row>
    <row r="628633" spans="12:13" x14ac:dyDescent="0.25">
      <c r="L628633" s="472"/>
      <c r="M628633" s="472"/>
    </row>
    <row r="628705" spans="12:13" x14ac:dyDescent="0.25">
      <c r="L628705" s="472"/>
      <c r="M628705" s="472"/>
    </row>
    <row r="628706" spans="12:13" x14ac:dyDescent="0.25">
      <c r="L628706" s="472"/>
      <c r="M628706" s="472"/>
    </row>
    <row r="628707" spans="12:13" x14ac:dyDescent="0.25">
      <c r="L628707" s="472"/>
      <c r="M628707" s="472"/>
    </row>
    <row r="628779" spans="12:13" x14ac:dyDescent="0.25">
      <c r="L628779" s="472"/>
      <c r="M628779" s="472"/>
    </row>
    <row r="628780" spans="12:13" x14ac:dyDescent="0.25">
      <c r="L628780" s="472"/>
      <c r="M628780" s="472"/>
    </row>
    <row r="628781" spans="12:13" x14ac:dyDescent="0.25">
      <c r="L628781" s="472"/>
      <c r="M628781" s="472"/>
    </row>
    <row r="628853" spans="12:13" x14ac:dyDescent="0.25">
      <c r="L628853" s="472"/>
      <c r="M628853" s="472"/>
    </row>
    <row r="628854" spans="12:13" x14ac:dyDescent="0.25">
      <c r="L628854" s="472"/>
      <c r="M628854" s="472"/>
    </row>
    <row r="628855" spans="12:13" x14ac:dyDescent="0.25">
      <c r="L628855" s="472"/>
      <c r="M628855" s="472"/>
    </row>
    <row r="628927" spans="12:13" x14ac:dyDescent="0.25">
      <c r="L628927" s="472"/>
      <c r="M628927" s="472"/>
    </row>
    <row r="628928" spans="12:13" x14ac:dyDescent="0.25">
      <c r="L628928" s="472"/>
      <c r="M628928" s="472"/>
    </row>
    <row r="628929" spans="12:13" x14ac:dyDescent="0.25">
      <c r="L628929" s="472"/>
      <c r="M628929" s="472"/>
    </row>
    <row r="629001" spans="12:13" x14ac:dyDescent="0.25">
      <c r="L629001" s="472"/>
      <c r="M629001" s="472"/>
    </row>
    <row r="629002" spans="12:13" x14ac:dyDescent="0.25">
      <c r="L629002" s="472"/>
      <c r="M629002" s="472"/>
    </row>
    <row r="629003" spans="12:13" x14ac:dyDescent="0.25">
      <c r="L629003" s="472"/>
      <c r="M629003" s="472"/>
    </row>
    <row r="629075" spans="12:13" x14ac:dyDescent="0.25">
      <c r="L629075" s="472"/>
      <c r="M629075" s="472"/>
    </row>
    <row r="629076" spans="12:13" x14ac:dyDescent="0.25">
      <c r="L629076" s="472"/>
      <c r="M629076" s="472"/>
    </row>
    <row r="629077" spans="12:13" x14ac:dyDescent="0.25">
      <c r="L629077" s="472"/>
      <c r="M629077" s="472"/>
    </row>
    <row r="629149" spans="12:13" x14ac:dyDescent="0.25">
      <c r="L629149" s="472"/>
      <c r="M629149" s="472"/>
    </row>
    <row r="629150" spans="12:13" x14ac:dyDescent="0.25">
      <c r="L629150" s="472"/>
      <c r="M629150" s="472"/>
    </row>
    <row r="629151" spans="12:13" x14ac:dyDescent="0.25">
      <c r="L629151" s="472"/>
      <c r="M629151" s="472"/>
    </row>
    <row r="629223" spans="12:13" x14ac:dyDescent="0.25">
      <c r="L629223" s="472"/>
      <c r="M629223" s="472"/>
    </row>
    <row r="629224" spans="12:13" x14ac:dyDescent="0.25">
      <c r="L629224" s="472"/>
      <c r="M629224" s="472"/>
    </row>
    <row r="629225" spans="12:13" x14ac:dyDescent="0.25">
      <c r="L629225" s="472"/>
      <c r="M629225" s="472"/>
    </row>
    <row r="629297" spans="12:13" x14ac:dyDescent="0.25">
      <c r="L629297" s="472"/>
      <c r="M629297" s="472"/>
    </row>
    <row r="629298" spans="12:13" x14ac:dyDescent="0.25">
      <c r="L629298" s="472"/>
      <c r="M629298" s="472"/>
    </row>
    <row r="629299" spans="12:13" x14ac:dyDescent="0.25">
      <c r="L629299" s="472"/>
      <c r="M629299" s="472"/>
    </row>
    <row r="629371" spans="12:13" x14ac:dyDescent="0.25">
      <c r="L629371" s="472"/>
      <c r="M629371" s="472"/>
    </row>
    <row r="629372" spans="12:13" x14ac:dyDescent="0.25">
      <c r="L629372" s="472"/>
      <c r="M629372" s="472"/>
    </row>
    <row r="629373" spans="12:13" x14ac:dyDescent="0.25">
      <c r="L629373" s="472"/>
      <c r="M629373" s="472"/>
    </row>
    <row r="629445" spans="12:13" x14ac:dyDescent="0.25">
      <c r="L629445" s="472"/>
      <c r="M629445" s="472"/>
    </row>
    <row r="629446" spans="12:13" x14ac:dyDescent="0.25">
      <c r="L629446" s="472"/>
      <c r="M629446" s="472"/>
    </row>
    <row r="629447" spans="12:13" x14ac:dyDescent="0.25">
      <c r="L629447" s="472"/>
      <c r="M629447" s="472"/>
    </row>
    <row r="629519" spans="12:13" x14ac:dyDescent="0.25">
      <c r="L629519" s="472"/>
      <c r="M629519" s="472"/>
    </row>
    <row r="629520" spans="12:13" x14ac:dyDescent="0.25">
      <c r="L629520" s="472"/>
      <c r="M629520" s="472"/>
    </row>
    <row r="629521" spans="12:13" x14ac:dyDescent="0.25">
      <c r="L629521" s="472"/>
      <c r="M629521" s="472"/>
    </row>
    <row r="629593" spans="12:13" x14ac:dyDescent="0.25">
      <c r="L629593" s="472"/>
      <c r="M629593" s="472"/>
    </row>
    <row r="629594" spans="12:13" x14ac:dyDescent="0.25">
      <c r="L629594" s="472"/>
      <c r="M629594" s="472"/>
    </row>
    <row r="629595" spans="12:13" x14ac:dyDescent="0.25">
      <c r="L629595" s="472"/>
      <c r="M629595" s="472"/>
    </row>
    <row r="629667" spans="12:13" x14ac:dyDescent="0.25">
      <c r="L629667" s="472"/>
      <c r="M629667" s="472"/>
    </row>
    <row r="629668" spans="12:13" x14ac:dyDescent="0.25">
      <c r="L629668" s="472"/>
      <c r="M629668" s="472"/>
    </row>
    <row r="629669" spans="12:13" x14ac:dyDescent="0.25">
      <c r="L629669" s="472"/>
      <c r="M629669" s="472"/>
    </row>
    <row r="629741" spans="12:13" x14ac:dyDescent="0.25">
      <c r="L629741" s="472"/>
      <c r="M629741" s="472"/>
    </row>
    <row r="629742" spans="12:13" x14ac:dyDescent="0.25">
      <c r="L629742" s="472"/>
      <c r="M629742" s="472"/>
    </row>
    <row r="629743" spans="12:13" x14ac:dyDescent="0.25">
      <c r="L629743" s="472"/>
      <c r="M629743" s="472"/>
    </row>
    <row r="629815" spans="12:13" x14ac:dyDescent="0.25">
      <c r="L629815" s="472"/>
      <c r="M629815" s="472"/>
    </row>
    <row r="629816" spans="12:13" x14ac:dyDescent="0.25">
      <c r="L629816" s="472"/>
      <c r="M629816" s="472"/>
    </row>
    <row r="629817" spans="12:13" x14ac:dyDescent="0.25">
      <c r="L629817" s="472"/>
      <c r="M629817" s="472"/>
    </row>
    <row r="629889" spans="12:13" x14ac:dyDescent="0.25">
      <c r="L629889" s="472"/>
      <c r="M629889" s="472"/>
    </row>
    <row r="629890" spans="12:13" x14ac:dyDescent="0.25">
      <c r="L629890" s="472"/>
      <c r="M629890" s="472"/>
    </row>
    <row r="629891" spans="12:13" x14ac:dyDescent="0.25">
      <c r="L629891" s="472"/>
      <c r="M629891" s="472"/>
    </row>
    <row r="629963" spans="12:13" x14ac:dyDescent="0.25">
      <c r="L629963" s="472"/>
      <c r="M629963" s="472"/>
    </row>
    <row r="629964" spans="12:13" x14ac:dyDescent="0.25">
      <c r="L629964" s="472"/>
      <c r="M629964" s="472"/>
    </row>
    <row r="629965" spans="12:13" x14ac:dyDescent="0.25">
      <c r="L629965" s="472"/>
      <c r="M629965" s="472"/>
    </row>
    <row r="630037" spans="12:13" x14ac:dyDescent="0.25">
      <c r="L630037" s="472"/>
      <c r="M630037" s="472"/>
    </row>
    <row r="630038" spans="12:13" x14ac:dyDescent="0.25">
      <c r="L630038" s="472"/>
      <c r="M630038" s="472"/>
    </row>
    <row r="630039" spans="12:13" x14ac:dyDescent="0.25">
      <c r="L630039" s="472"/>
      <c r="M630039" s="472"/>
    </row>
    <row r="630111" spans="12:13" x14ac:dyDescent="0.25">
      <c r="L630111" s="472"/>
      <c r="M630111" s="472"/>
    </row>
    <row r="630112" spans="12:13" x14ac:dyDescent="0.25">
      <c r="L630112" s="472"/>
      <c r="M630112" s="472"/>
    </row>
    <row r="630113" spans="12:13" x14ac:dyDescent="0.25">
      <c r="L630113" s="472"/>
      <c r="M630113" s="472"/>
    </row>
    <row r="630185" spans="12:13" x14ac:dyDescent="0.25">
      <c r="L630185" s="472"/>
      <c r="M630185" s="472"/>
    </row>
    <row r="630186" spans="12:13" x14ac:dyDescent="0.25">
      <c r="L630186" s="472"/>
      <c r="M630186" s="472"/>
    </row>
    <row r="630187" spans="12:13" x14ac:dyDescent="0.25">
      <c r="L630187" s="472"/>
      <c r="M630187" s="472"/>
    </row>
    <row r="630259" spans="12:13" x14ac:dyDescent="0.25">
      <c r="L630259" s="472"/>
      <c r="M630259" s="472"/>
    </row>
    <row r="630260" spans="12:13" x14ac:dyDescent="0.25">
      <c r="L630260" s="472"/>
      <c r="M630260" s="472"/>
    </row>
    <row r="630261" spans="12:13" x14ac:dyDescent="0.25">
      <c r="L630261" s="472"/>
      <c r="M630261" s="472"/>
    </row>
    <row r="630333" spans="12:13" x14ac:dyDescent="0.25">
      <c r="L630333" s="472"/>
      <c r="M630333" s="472"/>
    </row>
    <row r="630334" spans="12:13" x14ac:dyDescent="0.25">
      <c r="L630334" s="472"/>
      <c r="M630334" s="472"/>
    </row>
    <row r="630335" spans="12:13" x14ac:dyDescent="0.25">
      <c r="L630335" s="472"/>
      <c r="M630335" s="472"/>
    </row>
    <row r="630407" spans="12:13" x14ac:dyDescent="0.25">
      <c r="L630407" s="472"/>
      <c r="M630407" s="472"/>
    </row>
    <row r="630408" spans="12:13" x14ac:dyDescent="0.25">
      <c r="L630408" s="472"/>
      <c r="M630408" s="472"/>
    </row>
    <row r="630409" spans="12:13" x14ac:dyDescent="0.25">
      <c r="L630409" s="472"/>
      <c r="M630409" s="472"/>
    </row>
    <row r="630481" spans="12:13" x14ac:dyDescent="0.25">
      <c r="L630481" s="472"/>
      <c r="M630481" s="472"/>
    </row>
    <row r="630482" spans="12:13" x14ac:dyDescent="0.25">
      <c r="L630482" s="472"/>
      <c r="M630482" s="472"/>
    </row>
    <row r="630483" spans="12:13" x14ac:dyDescent="0.25">
      <c r="L630483" s="472"/>
      <c r="M630483" s="472"/>
    </row>
    <row r="630555" spans="12:13" x14ac:dyDescent="0.25">
      <c r="L630555" s="472"/>
      <c r="M630555" s="472"/>
    </row>
    <row r="630556" spans="12:13" x14ac:dyDescent="0.25">
      <c r="L630556" s="472"/>
      <c r="M630556" s="472"/>
    </row>
    <row r="630557" spans="12:13" x14ac:dyDescent="0.25">
      <c r="L630557" s="472"/>
      <c r="M630557" s="472"/>
    </row>
    <row r="630629" spans="12:13" x14ac:dyDescent="0.25">
      <c r="L630629" s="472"/>
      <c r="M630629" s="472"/>
    </row>
    <row r="630630" spans="12:13" x14ac:dyDescent="0.25">
      <c r="L630630" s="472"/>
      <c r="M630630" s="472"/>
    </row>
    <row r="630631" spans="12:13" x14ac:dyDescent="0.25">
      <c r="L630631" s="472"/>
      <c r="M630631" s="472"/>
    </row>
    <row r="630703" spans="12:13" x14ac:dyDescent="0.25">
      <c r="L630703" s="472"/>
      <c r="M630703" s="472"/>
    </row>
    <row r="630704" spans="12:13" x14ac:dyDescent="0.25">
      <c r="L630704" s="472"/>
      <c r="M630704" s="472"/>
    </row>
    <row r="630705" spans="12:13" x14ac:dyDescent="0.25">
      <c r="L630705" s="472"/>
      <c r="M630705" s="472"/>
    </row>
    <row r="630777" spans="12:13" x14ac:dyDescent="0.25">
      <c r="L630777" s="472"/>
      <c r="M630777" s="472"/>
    </row>
    <row r="630778" spans="12:13" x14ac:dyDescent="0.25">
      <c r="L630778" s="472"/>
      <c r="M630778" s="472"/>
    </row>
    <row r="630779" spans="12:13" x14ac:dyDescent="0.25">
      <c r="L630779" s="472"/>
      <c r="M630779" s="472"/>
    </row>
    <row r="630851" spans="12:13" x14ac:dyDescent="0.25">
      <c r="L630851" s="472"/>
      <c r="M630851" s="472"/>
    </row>
    <row r="630852" spans="12:13" x14ac:dyDescent="0.25">
      <c r="L630852" s="472"/>
      <c r="M630852" s="472"/>
    </row>
    <row r="630853" spans="12:13" x14ac:dyDescent="0.25">
      <c r="L630853" s="472"/>
      <c r="M630853" s="472"/>
    </row>
    <row r="630925" spans="12:13" x14ac:dyDescent="0.25">
      <c r="L630925" s="472"/>
      <c r="M630925" s="472"/>
    </row>
    <row r="630926" spans="12:13" x14ac:dyDescent="0.25">
      <c r="L630926" s="472"/>
      <c r="M630926" s="472"/>
    </row>
    <row r="630927" spans="12:13" x14ac:dyDescent="0.25">
      <c r="L630927" s="472"/>
      <c r="M630927" s="472"/>
    </row>
    <row r="630999" spans="12:13" x14ac:dyDescent="0.25">
      <c r="L630999" s="472"/>
      <c r="M630999" s="472"/>
    </row>
    <row r="631000" spans="12:13" x14ac:dyDescent="0.25">
      <c r="L631000" s="472"/>
      <c r="M631000" s="472"/>
    </row>
    <row r="631001" spans="12:13" x14ac:dyDescent="0.25">
      <c r="L631001" s="472"/>
      <c r="M631001" s="472"/>
    </row>
    <row r="631073" spans="12:13" x14ac:dyDescent="0.25">
      <c r="L631073" s="472"/>
      <c r="M631073" s="472"/>
    </row>
    <row r="631074" spans="12:13" x14ac:dyDescent="0.25">
      <c r="L631074" s="472"/>
      <c r="M631074" s="472"/>
    </row>
    <row r="631075" spans="12:13" x14ac:dyDescent="0.25">
      <c r="L631075" s="472"/>
      <c r="M631075" s="472"/>
    </row>
    <row r="631147" spans="12:13" x14ac:dyDescent="0.25">
      <c r="L631147" s="472"/>
      <c r="M631147" s="472"/>
    </row>
    <row r="631148" spans="12:13" x14ac:dyDescent="0.25">
      <c r="L631148" s="472"/>
      <c r="M631148" s="472"/>
    </row>
    <row r="631149" spans="12:13" x14ac:dyDescent="0.25">
      <c r="L631149" s="472"/>
      <c r="M631149" s="472"/>
    </row>
    <row r="631221" spans="12:13" x14ac:dyDescent="0.25">
      <c r="L631221" s="472"/>
      <c r="M631221" s="472"/>
    </row>
    <row r="631222" spans="12:13" x14ac:dyDescent="0.25">
      <c r="L631222" s="472"/>
      <c r="M631222" s="472"/>
    </row>
    <row r="631223" spans="12:13" x14ac:dyDescent="0.25">
      <c r="L631223" s="472"/>
      <c r="M631223" s="472"/>
    </row>
    <row r="631295" spans="12:13" x14ac:dyDescent="0.25">
      <c r="L631295" s="472"/>
      <c r="M631295" s="472"/>
    </row>
    <row r="631296" spans="12:13" x14ac:dyDescent="0.25">
      <c r="L631296" s="472"/>
      <c r="M631296" s="472"/>
    </row>
    <row r="631297" spans="12:13" x14ac:dyDescent="0.25">
      <c r="L631297" s="472"/>
      <c r="M631297" s="472"/>
    </row>
    <row r="631369" spans="12:13" x14ac:dyDescent="0.25">
      <c r="L631369" s="472"/>
      <c r="M631369" s="472"/>
    </row>
    <row r="631370" spans="12:13" x14ac:dyDescent="0.25">
      <c r="L631370" s="472"/>
      <c r="M631370" s="472"/>
    </row>
    <row r="631371" spans="12:13" x14ac:dyDescent="0.25">
      <c r="L631371" s="472"/>
      <c r="M631371" s="472"/>
    </row>
    <row r="631443" spans="12:13" x14ac:dyDescent="0.25">
      <c r="L631443" s="472"/>
      <c r="M631443" s="472"/>
    </row>
    <row r="631444" spans="12:13" x14ac:dyDescent="0.25">
      <c r="L631444" s="472"/>
      <c r="M631444" s="472"/>
    </row>
    <row r="631445" spans="12:13" x14ac:dyDescent="0.25">
      <c r="L631445" s="472"/>
      <c r="M631445" s="472"/>
    </row>
    <row r="631517" spans="12:13" x14ac:dyDescent="0.25">
      <c r="L631517" s="472"/>
      <c r="M631517" s="472"/>
    </row>
    <row r="631518" spans="12:13" x14ac:dyDescent="0.25">
      <c r="L631518" s="472"/>
      <c r="M631518" s="472"/>
    </row>
    <row r="631519" spans="12:13" x14ac:dyDescent="0.25">
      <c r="L631519" s="472"/>
      <c r="M631519" s="472"/>
    </row>
    <row r="631591" spans="12:13" x14ac:dyDescent="0.25">
      <c r="L631591" s="472"/>
      <c r="M631591" s="472"/>
    </row>
    <row r="631592" spans="12:13" x14ac:dyDescent="0.25">
      <c r="L631592" s="472"/>
      <c r="M631592" s="472"/>
    </row>
    <row r="631593" spans="12:13" x14ac:dyDescent="0.25">
      <c r="L631593" s="472"/>
      <c r="M631593" s="472"/>
    </row>
    <row r="631665" spans="12:13" x14ac:dyDescent="0.25">
      <c r="L631665" s="472"/>
      <c r="M631665" s="472"/>
    </row>
    <row r="631666" spans="12:13" x14ac:dyDescent="0.25">
      <c r="L631666" s="472"/>
      <c r="M631666" s="472"/>
    </row>
    <row r="631667" spans="12:13" x14ac:dyDescent="0.25">
      <c r="L631667" s="472"/>
      <c r="M631667" s="472"/>
    </row>
    <row r="631739" spans="12:13" x14ac:dyDescent="0.25">
      <c r="L631739" s="472"/>
      <c r="M631739" s="472"/>
    </row>
    <row r="631740" spans="12:13" x14ac:dyDescent="0.25">
      <c r="L631740" s="472"/>
      <c r="M631740" s="472"/>
    </row>
    <row r="631741" spans="12:13" x14ac:dyDescent="0.25">
      <c r="L631741" s="472"/>
      <c r="M631741" s="472"/>
    </row>
    <row r="631813" spans="12:13" x14ac:dyDescent="0.25">
      <c r="L631813" s="472"/>
      <c r="M631813" s="472"/>
    </row>
    <row r="631814" spans="12:13" x14ac:dyDescent="0.25">
      <c r="L631814" s="472"/>
      <c r="M631814" s="472"/>
    </row>
    <row r="631815" spans="12:13" x14ac:dyDescent="0.25">
      <c r="L631815" s="472"/>
      <c r="M631815" s="472"/>
    </row>
    <row r="631887" spans="12:13" x14ac:dyDescent="0.25">
      <c r="L631887" s="472"/>
      <c r="M631887" s="472"/>
    </row>
    <row r="631888" spans="12:13" x14ac:dyDescent="0.25">
      <c r="L631888" s="472"/>
      <c r="M631888" s="472"/>
    </row>
    <row r="631889" spans="12:13" x14ac:dyDescent="0.25">
      <c r="L631889" s="472"/>
      <c r="M631889" s="472"/>
    </row>
    <row r="631961" spans="12:13" x14ac:dyDescent="0.25">
      <c r="L631961" s="472"/>
      <c r="M631961" s="472"/>
    </row>
    <row r="631962" spans="12:13" x14ac:dyDescent="0.25">
      <c r="L631962" s="472"/>
      <c r="M631962" s="472"/>
    </row>
    <row r="631963" spans="12:13" x14ac:dyDescent="0.25">
      <c r="L631963" s="472"/>
      <c r="M631963" s="472"/>
    </row>
    <row r="632035" spans="12:13" x14ac:dyDescent="0.25">
      <c r="L632035" s="472"/>
      <c r="M632035" s="472"/>
    </row>
    <row r="632036" spans="12:13" x14ac:dyDescent="0.25">
      <c r="L632036" s="472"/>
      <c r="M632036" s="472"/>
    </row>
    <row r="632037" spans="12:13" x14ac:dyDescent="0.25">
      <c r="L632037" s="472"/>
      <c r="M632037" s="472"/>
    </row>
    <row r="632109" spans="12:13" x14ac:dyDescent="0.25">
      <c r="L632109" s="472"/>
      <c r="M632109" s="472"/>
    </row>
    <row r="632110" spans="12:13" x14ac:dyDescent="0.25">
      <c r="L632110" s="472"/>
      <c r="M632110" s="472"/>
    </row>
    <row r="632111" spans="12:13" x14ac:dyDescent="0.25">
      <c r="L632111" s="472"/>
      <c r="M632111" s="472"/>
    </row>
    <row r="632183" spans="12:13" x14ac:dyDescent="0.25">
      <c r="L632183" s="472"/>
      <c r="M632183" s="472"/>
    </row>
    <row r="632184" spans="12:13" x14ac:dyDescent="0.25">
      <c r="L632184" s="472"/>
      <c r="M632184" s="472"/>
    </row>
    <row r="632185" spans="12:13" x14ac:dyDescent="0.25">
      <c r="L632185" s="472"/>
      <c r="M632185" s="472"/>
    </row>
    <row r="632257" spans="12:13" x14ac:dyDescent="0.25">
      <c r="L632257" s="472"/>
      <c r="M632257" s="472"/>
    </row>
    <row r="632258" spans="12:13" x14ac:dyDescent="0.25">
      <c r="L632258" s="472"/>
      <c r="M632258" s="472"/>
    </row>
    <row r="632259" spans="12:13" x14ac:dyDescent="0.25">
      <c r="L632259" s="472"/>
      <c r="M632259" s="472"/>
    </row>
    <row r="632331" spans="12:13" x14ac:dyDescent="0.25">
      <c r="L632331" s="472"/>
      <c r="M632331" s="472"/>
    </row>
    <row r="632332" spans="12:13" x14ac:dyDescent="0.25">
      <c r="L632332" s="472"/>
      <c r="M632332" s="472"/>
    </row>
    <row r="632333" spans="12:13" x14ac:dyDescent="0.25">
      <c r="L632333" s="472"/>
      <c r="M632333" s="472"/>
    </row>
    <row r="632405" spans="12:13" x14ac:dyDescent="0.25">
      <c r="L632405" s="472"/>
      <c r="M632405" s="472"/>
    </row>
    <row r="632406" spans="12:13" x14ac:dyDescent="0.25">
      <c r="L632406" s="472"/>
      <c r="M632406" s="472"/>
    </row>
    <row r="632407" spans="12:13" x14ac:dyDescent="0.25">
      <c r="L632407" s="472"/>
      <c r="M632407" s="472"/>
    </row>
    <row r="632479" spans="12:13" x14ac:dyDescent="0.25">
      <c r="L632479" s="472"/>
      <c r="M632479" s="472"/>
    </row>
    <row r="632480" spans="12:13" x14ac:dyDescent="0.25">
      <c r="L632480" s="472"/>
      <c r="M632480" s="472"/>
    </row>
    <row r="632481" spans="12:13" x14ac:dyDescent="0.25">
      <c r="L632481" s="472"/>
      <c r="M632481" s="472"/>
    </row>
    <row r="632553" spans="12:13" x14ac:dyDescent="0.25">
      <c r="L632553" s="472"/>
      <c r="M632553" s="472"/>
    </row>
    <row r="632554" spans="12:13" x14ac:dyDescent="0.25">
      <c r="L632554" s="472"/>
      <c r="M632554" s="472"/>
    </row>
    <row r="632555" spans="12:13" x14ac:dyDescent="0.25">
      <c r="L632555" s="472"/>
      <c r="M632555" s="472"/>
    </row>
    <row r="632627" spans="12:13" x14ac:dyDescent="0.25">
      <c r="L632627" s="472"/>
      <c r="M632627" s="472"/>
    </row>
    <row r="632628" spans="12:13" x14ac:dyDescent="0.25">
      <c r="L632628" s="472"/>
      <c r="M632628" s="472"/>
    </row>
    <row r="632629" spans="12:13" x14ac:dyDescent="0.25">
      <c r="L632629" s="472"/>
      <c r="M632629" s="472"/>
    </row>
    <row r="632701" spans="12:13" x14ac:dyDescent="0.25">
      <c r="L632701" s="472"/>
      <c r="M632701" s="472"/>
    </row>
    <row r="632702" spans="12:13" x14ac:dyDescent="0.25">
      <c r="L632702" s="472"/>
      <c r="M632702" s="472"/>
    </row>
    <row r="632703" spans="12:13" x14ac:dyDescent="0.25">
      <c r="L632703" s="472"/>
      <c r="M632703" s="472"/>
    </row>
    <row r="632775" spans="12:13" x14ac:dyDescent="0.25">
      <c r="L632775" s="472"/>
      <c r="M632775" s="472"/>
    </row>
    <row r="632776" spans="12:13" x14ac:dyDescent="0.25">
      <c r="L632776" s="472"/>
      <c r="M632776" s="472"/>
    </row>
    <row r="632777" spans="12:13" x14ac:dyDescent="0.25">
      <c r="L632777" s="472"/>
      <c r="M632777" s="472"/>
    </row>
    <row r="632849" spans="12:13" x14ac:dyDescent="0.25">
      <c r="L632849" s="472"/>
      <c r="M632849" s="472"/>
    </row>
    <row r="632850" spans="12:13" x14ac:dyDescent="0.25">
      <c r="L632850" s="472"/>
      <c r="M632850" s="472"/>
    </row>
    <row r="632851" spans="12:13" x14ac:dyDescent="0.25">
      <c r="L632851" s="472"/>
      <c r="M632851" s="472"/>
    </row>
    <row r="632923" spans="12:13" x14ac:dyDescent="0.25">
      <c r="L632923" s="472"/>
      <c r="M632923" s="472"/>
    </row>
    <row r="632924" spans="12:13" x14ac:dyDescent="0.25">
      <c r="L632924" s="472"/>
      <c r="M632924" s="472"/>
    </row>
    <row r="632925" spans="12:13" x14ac:dyDescent="0.25">
      <c r="L632925" s="472"/>
      <c r="M632925" s="472"/>
    </row>
    <row r="632997" spans="12:13" x14ac:dyDescent="0.25">
      <c r="L632997" s="472"/>
      <c r="M632997" s="472"/>
    </row>
    <row r="632998" spans="12:13" x14ac:dyDescent="0.25">
      <c r="L632998" s="472"/>
      <c r="M632998" s="472"/>
    </row>
    <row r="632999" spans="12:13" x14ac:dyDescent="0.25">
      <c r="L632999" s="472"/>
      <c r="M632999" s="472"/>
    </row>
    <row r="633071" spans="12:13" x14ac:dyDescent="0.25">
      <c r="L633071" s="472"/>
      <c r="M633071" s="472"/>
    </row>
    <row r="633072" spans="12:13" x14ac:dyDescent="0.25">
      <c r="L633072" s="472"/>
      <c r="M633072" s="472"/>
    </row>
    <row r="633073" spans="12:13" x14ac:dyDescent="0.25">
      <c r="L633073" s="472"/>
      <c r="M633073" s="472"/>
    </row>
    <row r="633145" spans="12:13" x14ac:dyDescent="0.25">
      <c r="L633145" s="472"/>
      <c r="M633145" s="472"/>
    </row>
    <row r="633146" spans="12:13" x14ac:dyDescent="0.25">
      <c r="L633146" s="472"/>
      <c r="M633146" s="472"/>
    </row>
    <row r="633147" spans="12:13" x14ac:dyDescent="0.25">
      <c r="L633147" s="472"/>
      <c r="M633147" s="472"/>
    </row>
    <row r="633219" spans="12:13" x14ac:dyDescent="0.25">
      <c r="L633219" s="472"/>
      <c r="M633219" s="472"/>
    </row>
    <row r="633220" spans="12:13" x14ac:dyDescent="0.25">
      <c r="L633220" s="472"/>
      <c r="M633220" s="472"/>
    </row>
    <row r="633221" spans="12:13" x14ac:dyDescent="0.25">
      <c r="L633221" s="472"/>
      <c r="M633221" s="472"/>
    </row>
    <row r="633293" spans="12:13" x14ac:dyDescent="0.25">
      <c r="L633293" s="472"/>
      <c r="M633293" s="472"/>
    </row>
    <row r="633294" spans="12:13" x14ac:dyDescent="0.25">
      <c r="L633294" s="472"/>
      <c r="M633294" s="472"/>
    </row>
    <row r="633295" spans="12:13" x14ac:dyDescent="0.25">
      <c r="L633295" s="472"/>
      <c r="M633295" s="472"/>
    </row>
    <row r="633367" spans="12:13" x14ac:dyDescent="0.25">
      <c r="L633367" s="472"/>
      <c r="M633367" s="472"/>
    </row>
    <row r="633368" spans="12:13" x14ac:dyDescent="0.25">
      <c r="L633368" s="472"/>
      <c r="M633368" s="472"/>
    </row>
    <row r="633369" spans="12:13" x14ac:dyDescent="0.25">
      <c r="L633369" s="472"/>
      <c r="M633369" s="472"/>
    </row>
    <row r="633441" spans="12:13" x14ac:dyDescent="0.25">
      <c r="L633441" s="472"/>
      <c r="M633441" s="472"/>
    </row>
    <row r="633442" spans="12:13" x14ac:dyDescent="0.25">
      <c r="L633442" s="472"/>
      <c r="M633442" s="472"/>
    </row>
    <row r="633443" spans="12:13" x14ac:dyDescent="0.25">
      <c r="L633443" s="472"/>
      <c r="M633443" s="472"/>
    </row>
    <row r="633515" spans="12:13" x14ac:dyDescent="0.25">
      <c r="L633515" s="472"/>
      <c r="M633515" s="472"/>
    </row>
    <row r="633516" spans="12:13" x14ac:dyDescent="0.25">
      <c r="L633516" s="472"/>
      <c r="M633516" s="472"/>
    </row>
    <row r="633517" spans="12:13" x14ac:dyDescent="0.25">
      <c r="L633517" s="472"/>
      <c r="M633517" s="472"/>
    </row>
    <row r="633589" spans="12:13" x14ac:dyDescent="0.25">
      <c r="L633589" s="472"/>
      <c r="M633589" s="472"/>
    </row>
    <row r="633590" spans="12:13" x14ac:dyDescent="0.25">
      <c r="L633590" s="472"/>
      <c r="M633590" s="472"/>
    </row>
    <row r="633591" spans="12:13" x14ac:dyDescent="0.25">
      <c r="L633591" s="472"/>
      <c r="M633591" s="472"/>
    </row>
    <row r="633663" spans="12:13" x14ac:dyDescent="0.25">
      <c r="L633663" s="472"/>
      <c r="M633663" s="472"/>
    </row>
    <row r="633664" spans="12:13" x14ac:dyDescent="0.25">
      <c r="L633664" s="472"/>
      <c r="M633664" s="472"/>
    </row>
    <row r="633665" spans="12:13" x14ac:dyDescent="0.25">
      <c r="L633665" s="472"/>
      <c r="M633665" s="472"/>
    </row>
    <row r="633737" spans="12:13" x14ac:dyDescent="0.25">
      <c r="L633737" s="472"/>
      <c r="M633737" s="472"/>
    </row>
    <row r="633738" spans="12:13" x14ac:dyDescent="0.25">
      <c r="L633738" s="472"/>
      <c r="M633738" s="472"/>
    </row>
    <row r="633739" spans="12:13" x14ac:dyDescent="0.25">
      <c r="L633739" s="472"/>
      <c r="M633739" s="472"/>
    </row>
    <row r="633811" spans="12:13" x14ac:dyDescent="0.25">
      <c r="L633811" s="472"/>
      <c r="M633811" s="472"/>
    </row>
    <row r="633812" spans="12:13" x14ac:dyDescent="0.25">
      <c r="L633812" s="472"/>
      <c r="M633812" s="472"/>
    </row>
    <row r="633813" spans="12:13" x14ac:dyDescent="0.25">
      <c r="L633813" s="472"/>
      <c r="M633813" s="472"/>
    </row>
    <row r="633885" spans="12:13" x14ac:dyDescent="0.25">
      <c r="L633885" s="472"/>
      <c r="M633885" s="472"/>
    </row>
    <row r="633886" spans="12:13" x14ac:dyDescent="0.25">
      <c r="L633886" s="472"/>
      <c r="M633886" s="472"/>
    </row>
    <row r="633887" spans="12:13" x14ac:dyDescent="0.25">
      <c r="L633887" s="472"/>
      <c r="M633887" s="472"/>
    </row>
    <row r="633959" spans="12:13" x14ac:dyDescent="0.25">
      <c r="L633959" s="472"/>
      <c r="M633959" s="472"/>
    </row>
    <row r="633960" spans="12:13" x14ac:dyDescent="0.25">
      <c r="L633960" s="472"/>
      <c r="M633960" s="472"/>
    </row>
    <row r="633961" spans="12:13" x14ac:dyDescent="0.25">
      <c r="L633961" s="472"/>
      <c r="M633961" s="472"/>
    </row>
    <row r="634033" spans="12:13" x14ac:dyDescent="0.25">
      <c r="L634033" s="472"/>
      <c r="M634033" s="472"/>
    </row>
    <row r="634034" spans="12:13" x14ac:dyDescent="0.25">
      <c r="L634034" s="472"/>
      <c r="M634034" s="472"/>
    </row>
    <row r="634035" spans="12:13" x14ac:dyDescent="0.25">
      <c r="L634035" s="472"/>
      <c r="M634035" s="472"/>
    </row>
    <row r="634107" spans="12:13" x14ac:dyDescent="0.25">
      <c r="L634107" s="472"/>
      <c r="M634107" s="472"/>
    </row>
    <row r="634108" spans="12:13" x14ac:dyDescent="0.25">
      <c r="L634108" s="472"/>
      <c r="M634108" s="472"/>
    </row>
    <row r="634109" spans="12:13" x14ac:dyDescent="0.25">
      <c r="L634109" s="472"/>
      <c r="M634109" s="472"/>
    </row>
    <row r="634181" spans="12:13" x14ac:dyDescent="0.25">
      <c r="L634181" s="472"/>
      <c r="M634181" s="472"/>
    </row>
    <row r="634182" spans="12:13" x14ac:dyDescent="0.25">
      <c r="L634182" s="472"/>
      <c r="M634182" s="472"/>
    </row>
    <row r="634183" spans="12:13" x14ac:dyDescent="0.25">
      <c r="L634183" s="472"/>
      <c r="M634183" s="472"/>
    </row>
    <row r="634255" spans="12:13" x14ac:dyDescent="0.25">
      <c r="L634255" s="472"/>
      <c r="M634255" s="472"/>
    </row>
    <row r="634256" spans="12:13" x14ac:dyDescent="0.25">
      <c r="L634256" s="472"/>
      <c r="M634256" s="472"/>
    </row>
    <row r="634257" spans="12:13" x14ac:dyDescent="0.25">
      <c r="L634257" s="472"/>
      <c r="M634257" s="472"/>
    </row>
    <row r="634329" spans="12:13" x14ac:dyDescent="0.25">
      <c r="L634329" s="472"/>
      <c r="M634329" s="472"/>
    </row>
    <row r="634330" spans="12:13" x14ac:dyDescent="0.25">
      <c r="L634330" s="472"/>
      <c r="M634330" s="472"/>
    </row>
    <row r="634331" spans="12:13" x14ac:dyDescent="0.25">
      <c r="L634331" s="472"/>
      <c r="M634331" s="472"/>
    </row>
    <row r="634403" spans="12:13" x14ac:dyDescent="0.25">
      <c r="L634403" s="472"/>
      <c r="M634403" s="472"/>
    </row>
    <row r="634404" spans="12:13" x14ac:dyDescent="0.25">
      <c r="L634404" s="472"/>
      <c r="M634404" s="472"/>
    </row>
    <row r="634405" spans="12:13" x14ac:dyDescent="0.25">
      <c r="L634405" s="472"/>
      <c r="M634405" s="472"/>
    </row>
    <row r="634477" spans="12:13" x14ac:dyDescent="0.25">
      <c r="L634477" s="472"/>
      <c r="M634477" s="472"/>
    </row>
    <row r="634478" spans="12:13" x14ac:dyDescent="0.25">
      <c r="L634478" s="472"/>
      <c r="M634478" s="472"/>
    </row>
    <row r="634479" spans="12:13" x14ac:dyDescent="0.25">
      <c r="L634479" s="472"/>
      <c r="M634479" s="472"/>
    </row>
    <row r="634551" spans="12:13" x14ac:dyDescent="0.25">
      <c r="L634551" s="472"/>
      <c r="M634551" s="472"/>
    </row>
    <row r="634552" spans="12:13" x14ac:dyDescent="0.25">
      <c r="L634552" s="472"/>
      <c r="M634552" s="472"/>
    </row>
    <row r="634553" spans="12:13" x14ac:dyDescent="0.25">
      <c r="L634553" s="472"/>
      <c r="M634553" s="472"/>
    </row>
    <row r="634625" spans="12:13" x14ac:dyDescent="0.25">
      <c r="L634625" s="472"/>
      <c r="M634625" s="472"/>
    </row>
    <row r="634626" spans="12:13" x14ac:dyDescent="0.25">
      <c r="L634626" s="472"/>
      <c r="M634626" s="472"/>
    </row>
    <row r="634627" spans="12:13" x14ac:dyDescent="0.25">
      <c r="L634627" s="472"/>
      <c r="M634627" s="472"/>
    </row>
    <row r="634699" spans="12:13" x14ac:dyDescent="0.25">
      <c r="L634699" s="472"/>
      <c r="M634699" s="472"/>
    </row>
    <row r="634700" spans="12:13" x14ac:dyDescent="0.25">
      <c r="L634700" s="472"/>
      <c r="M634700" s="472"/>
    </row>
    <row r="634701" spans="12:13" x14ac:dyDescent="0.25">
      <c r="L634701" s="472"/>
      <c r="M634701" s="472"/>
    </row>
    <row r="634773" spans="12:13" x14ac:dyDescent="0.25">
      <c r="L634773" s="472"/>
      <c r="M634773" s="472"/>
    </row>
    <row r="634774" spans="12:13" x14ac:dyDescent="0.25">
      <c r="L634774" s="472"/>
      <c r="M634774" s="472"/>
    </row>
    <row r="634775" spans="12:13" x14ac:dyDescent="0.25">
      <c r="L634775" s="472"/>
      <c r="M634775" s="472"/>
    </row>
    <row r="634847" spans="12:13" x14ac:dyDescent="0.25">
      <c r="L634847" s="472"/>
      <c r="M634847" s="472"/>
    </row>
    <row r="634848" spans="12:13" x14ac:dyDescent="0.25">
      <c r="L634848" s="472"/>
      <c r="M634848" s="472"/>
    </row>
    <row r="634849" spans="12:13" x14ac:dyDescent="0.25">
      <c r="L634849" s="472"/>
      <c r="M634849" s="472"/>
    </row>
    <row r="634921" spans="12:13" x14ac:dyDescent="0.25">
      <c r="L634921" s="472"/>
      <c r="M634921" s="472"/>
    </row>
    <row r="634922" spans="12:13" x14ac:dyDescent="0.25">
      <c r="L634922" s="472"/>
      <c r="M634922" s="472"/>
    </row>
    <row r="634923" spans="12:13" x14ac:dyDescent="0.25">
      <c r="L634923" s="472"/>
      <c r="M634923" s="472"/>
    </row>
    <row r="634995" spans="12:13" x14ac:dyDescent="0.25">
      <c r="L634995" s="472"/>
      <c r="M634995" s="472"/>
    </row>
    <row r="634996" spans="12:13" x14ac:dyDescent="0.25">
      <c r="L634996" s="472"/>
      <c r="M634996" s="472"/>
    </row>
    <row r="634997" spans="12:13" x14ac:dyDescent="0.25">
      <c r="L634997" s="472"/>
      <c r="M634997" s="472"/>
    </row>
    <row r="635069" spans="12:13" x14ac:dyDescent="0.25">
      <c r="L635069" s="472"/>
      <c r="M635069" s="472"/>
    </row>
    <row r="635070" spans="12:13" x14ac:dyDescent="0.25">
      <c r="L635070" s="472"/>
      <c r="M635070" s="472"/>
    </row>
    <row r="635071" spans="12:13" x14ac:dyDescent="0.25">
      <c r="L635071" s="472"/>
      <c r="M635071" s="472"/>
    </row>
    <row r="635143" spans="12:13" x14ac:dyDescent="0.25">
      <c r="L635143" s="472"/>
      <c r="M635143" s="472"/>
    </row>
    <row r="635144" spans="12:13" x14ac:dyDescent="0.25">
      <c r="L635144" s="472"/>
      <c r="M635144" s="472"/>
    </row>
    <row r="635145" spans="12:13" x14ac:dyDescent="0.25">
      <c r="L635145" s="472"/>
      <c r="M635145" s="472"/>
    </row>
    <row r="635217" spans="12:13" x14ac:dyDescent="0.25">
      <c r="L635217" s="472"/>
      <c r="M635217" s="472"/>
    </row>
    <row r="635218" spans="12:13" x14ac:dyDescent="0.25">
      <c r="L635218" s="472"/>
      <c r="M635218" s="472"/>
    </row>
    <row r="635219" spans="12:13" x14ac:dyDescent="0.25">
      <c r="L635219" s="472"/>
      <c r="M635219" s="472"/>
    </row>
    <row r="635291" spans="12:13" x14ac:dyDescent="0.25">
      <c r="L635291" s="472"/>
      <c r="M635291" s="472"/>
    </row>
    <row r="635292" spans="12:13" x14ac:dyDescent="0.25">
      <c r="L635292" s="472"/>
      <c r="M635292" s="472"/>
    </row>
    <row r="635293" spans="12:13" x14ac:dyDescent="0.25">
      <c r="L635293" s="472"/>
      <c r="M635293" s="472"/>
    </row>
    <row r="635365" spans="12:13" x14ac:dyDescent="0.25">
      <c r="L635365" s="472"/>
      <c r="M635365" s="472"/>
    </row>
    <row r="635366" spans="12:13" x14ac:dyDescent="0.25">
      <c r="L635366" s="472"/>
      <c r="M635366" s="472"/>
    </row>
    <row r="635367" spans="12:13" x14ac:dyDescent="0.25">
      <c r="L635367" s="472"/>
      <c r="M635367" s="472"/>
    </row>
    <row r="635439" spans="12:13" x14ac:dyDescent="0.25">
      <c r="L635439" s="472"/>
      <c r="M635439" s="472"/>
    </row>
    <row r="635440" spans="12:13" x14ac:dyDescent="0.25">
      <c r="L635440" s="472"/>
      <c r="M635440" s="472"/>
    </row>
    <row r="635441" spans="12:13" x14ac:dyDescent="0.25">
      <c r="L635441" s="472"/>
      <c r="M635441" s="472"/>
    </row>
    <row r="635513" spans="12:13" x14ac:dyDescent="0.25">
      <c r="L635513" s="472"/>
      <c r="M635513" s="472"/>
    </row>
    <row r="635514" spans="12:13" x14ac:dyDescent="0.25">
      <c r="L635514" s="472"/>
      <c r="M635514" s="472"/>
    </row>
    <row r="635515" spans="12:13" x14ac:dyDescent="0.25">
      <c r="L635515" s="472"/>
      <c r="M635515" s="472"/>
    </row>
    <row r="635587" spans="12:13" x14ac:dyDescent="0.25">
      <c r="L635587" s="472"/>
      <c r="M635587" s="472"/>
    </row>
    <row r="635588" spans="12:13" x14ac:dyDescent="0.25">
      <c r="L635588" s="472"/>
      <c r="M635588" s="472"/>
    </row>
    <row r="635589" spans="12:13" x14ac:dyDescent="0.25">
      <c r="L635589" s="472"/>
      <c r="M635589" s="472"/>
    </row>
    <row r="635661" spans="12:13" x14ac:dyDescent="0.25">
      <c r="L635661" s="472"/>
      <c r="M635661" s="472"/>
    </row>
    <row r="635662" spans="12:13" x14ac:dyDescent="0.25">
      <c r="L635662" s="472"/>
      <c r="M635662" s="472"/>
    </row>
    <row r="635663" spans="12:13" x14ac:dyDescent="0.25">
      <c r="L635663" s="472"/>
      <c r="M635663" s="472"/>
    </row>
    <row r="635735" spans="12:13" x14ac:dyDescent="0.25">
      <c r="L635735" s="472"/>
      <c r="M635735" s="472"/>
    </row>
    <row r="635736" spans="12:13" x14ac:dyDescent="0.25">
      <c r="L635736" s="472"/>
      <c r="M635736" s="472"/>
    </row>
    <row r="635737" spans="12:13" x14ac:dyDescent="0.25">
      <c r="L635737" s="472"/>
      <c r="M635737" s="472"/>
    </row>
    <row r="635809" spans="12:13" x14ac:dyDescent="0.25">
      <c r="L635809" s="472"/>
      <c r="M635809" s="472"/>
    </row>
    <row r="635810" spans="12:13" x14ac:dyDescent="0.25">
      <c r="L635810" s="472"/>
      <c r="M635810" s="472"/>
    </row>
    <row r="635811" spans="12:13" x14ac:dyDescent="0.25">
      <c r="L635811" s="472"/>
      <c r="M635811" s="472"/>
    </row>
    <row r="635883" spans="12:13" x14ac:dyDescent="0.25">
      <c r="L635883" s="472"/>
      <c r="M635883" s="472"/>
    </row>
    <row r="635884" spans="12:13" x14ac:dyDescent="0.25">
      <c r="L635884" s="472"/>
      <c r="M635884" s="472"/>
    </row>
    <row r="635885" spans="12:13" x14ac:dyDescent="0.25">
      <c r="L635885" s="472"/>
      <c r="M635885" s="472"/>
    </row>
    <row r="635957" spans="12:13" x14ac:dyDescent="0.25">
      <c r="L635957" s="472"/>
      <c r="M635957" s="472"/>
    </row>
    <row r="635958" spans="12:13" x14ac:dyDescent="0.25">
      <c r="L635958" s="472"/>
      <c r="M635958" s="472"/>
    </row>
    <row r="635959" spans="12:13" x14ac:dyDescent="0.25">
      <c r="L635959" s="472"/>
      <c r="M635959" s="472"/>
    </row>
    <row r="636031" spans="12:13" x14ac:dyDescent="0.25">
      <c r="L636031" s="472"/>
      <c r="M636031" s="472"/>
    </row>
    <row r="636032" spans="12:13" x14ac:dyDescent="0.25">
      <c r="L636032" s="472"/>
      <c r="M636032" s="472"/>
    </row>
    <row r="636033" spans="12:13" x14ac:dyDescent="0.25">
      <c r="L636033" s="472"/>
      <c r="M636033" s="472"/>
    </row>
    <row r="636105" spans="12:13" x14ac:dyDescent="0.25">
      <c r="L636105" s="472"/>
      <c r="M636105" s="472"/>
    </row>
    <row r="636106" spans="12:13" x14ac:dyDescent="0.25">
      <c r="L636106" s="472"/>
      <c r="M636106" s="472"/>
    </row>
    <row r="636107" spans="12:13" x14ac:dyDescent="0.25">
      <c r="L636107" s="472"/>
      <c r="M636107" s="472"/>
    </row>
    <row r="636179" spans="12:13" x14ac:dyDescent="0.25">
      <c r="L636179" s="472"/>
      <c r="M636179" s="472"/>
    </row>
    <row r="636180" spans="12:13" x14ac:dyDescent="0.25">
      <c r="L636180" s="472"/>
      <c r="M636180" s="472"/>
    </row>
    <row r="636181" spans="12:13" x14ac:dyDescent="0.25">
      <c r="L636181" s="472"/>
      <c r="M636181" s="472"/>
    </row>
    <row r="636253" spans="12:13" x14ac:dyDescent="0.25">
      <c r="L636253" s="472"/>
      <c r="M636253" s="472"/>
    </row>
    <row r="636254" spans="12:13" x14ac:dyDescent="0.25">
      <c r="L636254" s="472"/>
      <c r="M636254" s="472"/>
    </row>
    <row r="636255" spans="12:13" x14ac:dyDescent="0.25">
      <c r="L636255" s="472"/>
      <c r="M636255" s="472"/>
    </row>
    <row r="636327" spans="12:13" x14ac:dyDescent="0.25">
      <c r="L636327" s="472"/>
      <c r="M636327" s="472"/>
    </row>
    <row r="636328" spans="12:13" x14ac:dyDescent="0.25">
      <c r="L636328" s="472"/>
      <c r="M636328" s="472"/>
    </row>
    <row r="636329" spans="12:13" x14ac:dyDescent="0.25">
      <c r="L636329" s="472"/>
      <c r="M636329" s="472"/>
    </row>
    <row r="636401" spans="12:13" x14ac:dyDescent="0.25">
      <c r="L636401" s="472"/>
      <c r="M636401" s="472"/>
    </row>
    <row r="636402" spans="12:13" x14ac:dyDescent="0.25">
      <c r="L636402" s="472"/>
      <c r="M636402" s="472"/>
    </row>
    <row r="636403" spans="12:13" x14ac:dyDescent="0.25">
      <c r="L636403" s="472"/>
      <c r="M636403" s="472"/>
    </row>
    <row r="636475" spans="12:13" x14ac:dyDescent="0.25">
      <c r="L636475" s="472"/>
      <c r="M636475" s="472"/>
    </row>
    <row r="636476" spans="12:13" x14ac:dyDescent="0.25">
      <c r="L636476" s="472"/>
      <c r="M636476" s="472"/>
    </row>
    <row r="636477" spans="12:13" x14ac:dyDescent="0.25">
      <c r="L636477" s="472"/>
      <c r="M636477" s="472"/>
    </row>
    <row r="636549" spans="12:13" x14ac:dyDescent="0.25">
      <c r="L636549" s="472"/>
      <c r="M636549" s="472"/>
    </row>
    <row r="636550" spans="12:13" x14ac:dyDescent="0.25">
      <c r="L636550" s="472"/>
      <c r="M636550" s="472"/>
    </row>
    <row r="636551" spans="12:13" x14ac:dyDescent="0.25">
      <c r="L636551" s="472"/>
      <c r="M636551" s="472"/>
    </row>
    <row r="636623" spans="12:13" x14ac:dyDescent="0.25">
      <c r="L636623" s="472"/>
      <c r="M636623" s="472"/>
    </row>
    <row r="636624" spans="12:13" x14ac:dyDescent="0.25">
      <c r="L636624" s="472"/>
      <c r="M636624" s="472"/>
    </row>
    <row r="636625" spans="12:13" x14ac:dyDescent="0.25">
      <c r="L636625" s="472"/>
      <c r="M636625" s="472"/>
    </row>
    <row r="636697" spans="12:13" x14ac:dyDescent="0.25">
      <c r="L636697" s="472"/>
      <c r="M636697" s="472"/>
    </row>
    <row r="636698" spans="12:13" x14ac:dyDescent="0.25">
      <c r="L636698" s="472"/>
      <c r="M636698" s="472"/>
    </row>
    <row r="636699" spans="12:13" x14ac:dyDescent="0.25">
      <c r="L636699" s="472"/>
      <c r="M636699" s="472"/>
    </row>
    <row r="636771" spans="12:13" x14ac:dyDescent="0.25">
      <c r="L636771" s="472"/>
      <c r="M636771" s="472"/>
    </row>
    <row r="636772" spans="12:13" x14ac:dyDescent="0.25">
      <c r="L636772" s="472"/>
      <c r="M636772" s="472"/>
    </row>
    <row r="636773" spans="12:13" x14ac:dyDescent="0.25">
      <c r="L636773" s="472"/>
      <c r="M636773" s="472"/>
    </row>
    <row r="636845" spans="12:13" x14ac:dyDescent="0.25">
      <c r="L636845" s="472"/>
      <c r="M636845" s="472"/>
    </row>
    <row r="636846" spans="12:13" x14ac:dyDescent="0.25">
      <c r="L636846" s="472"/>
      <c r="M636846" s="472"/>
    </row>
    <row r="636847" spans="12:13" x14ac:dyDescent="0.25">
      <c r="L636847" s="472"/>
      <c r="M636847" s="472"/>
    </row>
    <row r="636919" spans="12:13" x14ac:dyDescent="0.25">
      <c r="L636919" s="472"/>
      <c r="M636919" s="472"/>
    </row>
    <row r="636920" spans="12:13" x14ac:dyDescent="0.25">
      <c r="L636920" s="472"/>
      <c r="M636920" s="472"/>
    </row>
    <row r="636921" spans="12:13" x14ac:dyDescent="0.25">
      <c r="L636921" s="472"/>
      <c r="M636921" s="472"/>
    </row>
    <row r="636993" spans="12:13" x14ac:dyDescent="0.25">
      <c r="L636993" s="472"/>
      <c r="M636993" s="472"/>
    </row>
    <row r="636994" spans="12:13" x14ac:dyDescent="0.25">
      <c r="L636994" s="472"/>
      <c r="M636994" s="472"/>
    </row>
    <row r="636995" spans="12:13" x14ac:dyDescent="0.25">
      <c r="L636995" s="472"/>
      <c r="M636995" s="472"/>
    </row>
    <row r="637067" spans="12:13" x14ac:dyDescent="0.25">
      <c r="L637067" s="472"/>
      <c r="M637067" s="472"/>
    </row>
    <row r="637068" spans="12:13" x14ac:dyDescent="0.25">
      <c r="L637068" s="472"/>
      <c r="M637068" s="472"/>
    </row>
    <row r="637069" spans="12:13" x14ac:dyDescent="0.25">
      <c r="L637069" s="472"/>
      <c r="M637069" s="472"/>
    </row>
    <row r="637141" spans="12:13" x14ac:dyDescent="0.25">
      <c r="L637141" s="472"/>
      <c r="M637141" s="472"/>
    </row>
    <row r="637142" spans="12:13" x14ac:dyDescent="0.25">
      <c r="L637142" s="472"/>
      <c r="M637142" s="472"/>
    </row>
    <row r="637143" spans="12:13" x14ac:dyDescent="0.25">
      <c r="L637143" s="472"/>
      <c r="M637143" s="472"/>
    </row>
    <row r="637215" spans="12:13" x14ac:dyDescent="0.25">
      <c r="L637215" s="472"/>
      <c r="M637215" s="472"/>
    </row>
    <row r="637216" spans="12:13" x14ac:dyDescent="0.25">
      <c r="L637216" s="472"/>
      <c r="M637216" s="472"/>
    </row>
    <row r="637217" spans="12:13" x14ac:dyDescent="0.25">
      <c r="L637217" s="472"/>
      <c r="M637217" s="472"/>
    </row>
    <row r="637289" spans="12:13" x14ac:dyDescent="0.25">
      <c r="L637289" s="472"/>
      <c r="M637289" s="472"/>
    </row>
    <row r="637290" spans="12:13" x14ac:dyDescent="0.25">
      <c r="L637290" s="472"/>
      <c r="M637290" s="472"/>
    </row>
    <row r="637291" spans="12:13" x14ac:dyDescent="0.25">
      <c r="L637291" s="472"/>
      <c r="M637291" s="472"/>
    </row>
    <row r="637363" spans="12:13" x14ac:dyDescent="0.25">
      <c r="L637363" s="472"/>
      <c r="M637363" s="472"/>
    </row>
    <row r="637364" spans="12:13" x14ac:dyDescent="0.25">
      <c r="L637364" s="472"/>
      <c r="M637364" s="472"/>
    </row>
    <row r="637365" spans="12:13" x14ac:dyDescent="0.25">
      <c r="L637365" s="472"/>
      <c r="M637365" s="472"/>
    </row>
    <row r="637437" spans="12:13" x14ac:dyDescent="0.25">
      <c r="L637437" s="472"/>
      <c r="M637437" s="472"/>
    </row>
    <row r="637438" spans="12:13" x14ac:dyDescent="0.25">
      <c r="L637438" s="472"/>
      <c r="M637438" s="472"/>
    </row>
    <row r="637439" spans="12:13" x14ac:dyDescent="0.25">
      <c r="L637439" s="472"/>
      <c r="M637439" s="472"/>
    </row>
    <row r="637511" spans="12:13" x14ac:dyDescent="0.25">
      <c r="L637511" s="472"/>
      <c r="M637511" s="472"/>
    </row>
    <row r="637512" spans="12:13" x14ac:dyDescent="0.25">
      <c r="L637512" s="472"/>
      <c r="M637512" s="472"/>
    </row>
    <row r="637513" spans="12:13" x14ac:dyDescent="0.25">
      <c r="L637513" s="472"/>
      <c r="M637513" s="472"/>
    </row>
    <row r="637585" spans="12:13" x14ac:dyDescent="0.25">
      <c r="L637585" s="472"/>
      <c r="M637585" s="472"/>
    </row>
    <row r="637586" spans="12:13" x14ac:dyDescent="0.25">
      <c r="L637586" s="472"/>
      <c r="M637586" s="472"/>
    </row>
    <row r="637587" spans="12:13" x14ac:dyDescent="0.25">
      <c r="L637587" s="472"/>
      <c r="M637587" s="472"/>
    </row>
    <row r="637659" spans="12:13" x14ac:dyDescent="0.25">
      <c r="L637659" s="472"/>
      <c r="M637659" s="472"/>
    </row>
    <row r="637660" spans="12:13" x14ac:dyDescent="0.25">
      <c r="L637660" s="472"/>
      <c r="M637660" s="472"/>
    </row>
    <row r="637661" spans="12:13" x14ac:dyDescent="0.25">
      <c r="L637661" s="472"/>
      <c r="M637661" s="472"/>
    </row>
    <row r="637733" spans="12:13" x14ac:dyDescent="0.25">
      <c r="L637733" s="472"/>
      <c r="M637733" s="472"/>
    </row>
    <row r="637734" spans="12:13" x14ac:dyDescent="0.25">
      <c r="L637734" s="472"/>
      <c r="M637734" s="472"/>
    </row>
    <row r="637735" spans="12:13" x14ac:dyDescent="0.25">
      <c r="L637735" s="472"/>
      <c r="M637735" s="472"/>
    </row>
    <row r="637807" spans="12:13" x14ac:dyDescent="0.25">
      <c r="L637807" s="472"/>
      <c r="M637807" s="472"/>
    </row>
    <row r="637808" spans="12:13" x14ac:dyDescent="0.25">
      <c r="L637808" s="472"/>
      <c r="M637808" s="472"/>
    </row>
    <row r="637809" spans="12:13" x14ac:dyDescent="0.25">
      <c r="L637809" s="472"/>
      <c r="M637809" s="472"/>
    </row>
    <row r="637881" spans="12:13" x14ac:dyDescent="0.25">
      <c r="L637881" s="472"/>
      <c r="M637881" s="472"/>
    </row>
    <row r="637882" spans="12:13" x14ac:dyDescent="0.25">
      <c r="L637882" s="472"/>
      <c r="M637882" s="472"/>
    </row>
    <row r="637883" spans="12:13" x14ac:dyDescent="0.25">
      <c r="L637883" s="472"/>
      <c r="M637883" s="472"/>
    </row>
    <row r="637955" spans="12:13" x14ac:dyDescent="0.25">
      <c r="L637955" s="472"/>
      <c r="M637955" s="472"/>
    </row>
    <row r="637956" spans="12:13" x14ac:dyDescent="0.25">
      <c r="L637956" s="472"/>
      <c r="M637956" s="472"/>
    </row>
    <row r="637957" spans="12:13" x14ac:dyDescent="0.25">
      <c r="L637957" s="472"/>
      <c r="M637957" s="472"/>
    </row>
    <row r="638029" spans="12:13" x14ac:dyDescent="0.25">
      <c r="L638029" s="472"/>
      <c r="M638029" s="472"/>
    </row>
    <row r="638030" spans="12:13" x14ac:dyDescent="0.25">
      <c r="L638030" s="472"/>
      <c r="M638030" s="472"/>
    </row>
    <row r="638031" spans="12:13" x14ac:dyDescent="0.25">
      <c r="L638031" s="472"/>
      <c r="M638031" s="472"/>
    </row>
    <row r="638103" spans="12:13" x14ac:dyDescent="0.25">
      <c r="L638103" s="472"/>
      <c r="M638103" s="472"/>
    </row>
    <row r="638104" spans="12:13" x14ac:dyDescent="0.25">
      <c r="L638104" s="472"/>
      <c r="M638104" s="472"/>
    </row>
    <row r="638105" spans="12:13" x14ac:dyDescent="0.25">
      <c r="L638105" s="472"/>
      <c r="M638105" s="472"/>
    </row>
    <row r="638177" spans="12:13" x14ac:dyDescent="0.25">
      <c r="L638177" s="472"/>
      <c r="M638177" s="472"/>
    </row>
    <row r="638178" spans="12:13" x14ac:dyDescent="0.25">
      <c r="L638178" s="472"/>
      <c r="M638178" s="472"/>
    </row>
    <row r="638179" spans="12:13" x14ac:dyDescent="0.25">
      <c r="L638179" s="472"/>
      <c r="M638179" s="472"/>
    </row>
    <row r="638251" spans="12:13" x14ac:dyDescent="0.25">
      <c r="L638251" s="472"/>
      <c r="M638251" s="472"/>
    </row>
    <row r="638252" spans="12:13" x14ac:dyDescent="0.25">
      <c r="L638252" s="472"/>
      <c r="M638252" s="472"/>
    </row>
    <row r="638253" spans="12:13" x14ac:dyDescent="0.25">
      <c r="L638253" s="472"/>
      <c r="M638253" s="472"/>
    </row>
    <row r="638325" spans="12:13" x14ac:dyDescent="0.25">
      <c r="L638325" s="472"/>
      <c r="M638325" s="472"/>
    </row>
    <row r="638326" spans="12:13" x14ac:dyDescent="0.25">
      <c r="L638326" s="472"/>
      <c r="M638326" s="472"/>
    </row>
    <row r="638327" spans="12:13" x14ac:dyDescent="0.25">
      <c r="L638327" s="472"/>
      <c r="M638327" s="472"/>
    </row>
    <row r="638399" spans="12:13" x14ac:dyDescent="0.25">
      <c r="L638399" s="472"/>
      <c r="M638399" s="472"/>
    </row>
    <row r="638400" spans="12:13" x14ac:dyDescent="0.25">
      <c r="L638400" s="472"/>
      <c r="M638400" s="472"/>
    </row>
    <row r="638401" spans="12:13" x14ac:dyDescent="0.25">
      <c r="L638401" s="472"/>
      <c r="M638401" s="472"/>
    </row>
    <row r="638473" spans="12:13" x14ac:dyDescent="0.25">
      <c r="L638473" s="472"/>
      <c r="M638473" s="472"/>
    </row>
    <row r="638474" spans="12:13" x14ac:dyDescent="0.25">
      <c r="L638474" s="472"/>
      <c r="M638474" s="472"/>
    </row>
    <row r="638475" spans="12:13" x14ac:dyDescent="0.25">
      <c r="L638475" s="472"/>
      <c r="M638475" s="472"/>
    </row>
    <row r="638547" spans="12:13" x14ac:dyDescent="0.25">
      <c r="L638547" s="472"/>
      <c r="M638547" s="472"/>
    </row>
    <row r="638548" spans="12:13" x14ac:dyDescent="0.25">
      <c r="L638548" s="472"/>
      <c r="M638548" s="472"/>
    </row>
    <row r="638549" spans="12:13" x14ac:dyDescent="0.25">
      <c r="L638549" s="472"/>
      <c r="M638549" s="472"/>
    </row>
    <row r="638621" spans="12:13" x14ac:dyDescent="0.25">
      <c r="L638621" s="472"/>
      <c r="M638621" s="472"/>
    </row>
    <row r="638622" spans="12:13" x14ac:dyDescent="0.25">
      <c r="L638622" s="472"/>
      <c r="M638622" s="472"/>
    </row>
    <row r="638623" spans="12:13" x14ac:dyDescent="0.25">
      <c r="L638623" s="472"/>
      <c r="M638623" s="472"/>
    </row>
    <row r="638695" spans="12:13" x14ac:dyDescent="0.25">
      <c r="L638695" s="472"/>
      <c r="M638695" s="472"/>
    </row>
    <row r="638696" spans="12:13" x14ac:dyDescent="0.25">
      <c r="L638696" s="472"/>
      <c r="M638696" s="472"/>
    </row>
    <row r="638697" spans="12:13" x14ac:dyDescent="0.25">
      <c r="L638697" s="472"/>
      <c r="M638697" s="472"/>
    </row>
    <row r="638769" spans="12:13" x14ac:dyDescent="0.25">
      <c r="L638769" s="472"/>
      <c r="M638769" s="472"/>
    </row>
    <row r="638770" spans="12:13" x14ac:dyDescent="0.25">
      <c r="L638770" s="472"/>
      <c r="M638770" s="472"/>
    </row>
    <row r="638771" spans="12:13" x14ac:dyDescent="0.25">
      <c r="L638771" s="472"/>
      <c r="M638771" s="472"/>
    </row>
    <row r="638843" spans="12:13" x14ac:dyDescent="0.25">
      <c r="L638843" s="472"/>
      <c r="M638843" s="472"/>
    </row>
    <row r="638844" spans="12:13" x14ac:dyDescent="0.25">
      <c r="L638844" s="472"/>
      <c r="M638844" s="472"/>
    </row>
    <row r="638845" spans="12:13" x14ac:dyDescent="0.25">
      <c r="L638845" s="472"/>
      <c r="M638845" s="472"/>
    </row>
    <row r="638917" spans="12:13" x14ac:dyDescent="0.25">
      <c r="L638917" s="472"/>
      <c r="M638917" s="472"/>
    </row>
    <row r="638918" spans="12:13" x14ac:dyDescent="0.25">
      <c r="L638918" s="472"/>
      <c r="M638918" s="472"/>
    </row>
    <row r="638919" spans="12:13" x14ac:dyDescent="0.25">
      <c r="L638919" s="472"/>
      <c r="M638919" s="472"/>
    </row>
    <row r="638991" spans="12:13" x14ac:dyDescent="0.25">
      <c r="L638991" s="472"/>
      <c r="M638991" s="472"/>
    </row>
    <row r="638992" spans="12:13" x14ac:dyDescent="0.25">
      <c r="L638992" s="472"/>
      <c r="M638992" s="472"/>
    </row>
    <row r="638993" spans="12:13" x14ac:dyDescent="0.25">
      <c r="L638993" s="472"/>
      <c r="M638993" s="472"/>
    </row>
    <row r="639065" spans="12:13" x14ac:dyDescent="0.25">
      <c r="L639065" s="472"/>
      <c r="M639065" s="472"/>
    </row>
    <row r="639066" spans="12:13" x14ac:dyDescent="0.25">
      <c r="L639066" s="472"/>
      <c r="M639066" s="472"/>
    </row>
    <row r="639067" spans="12:13" x14ac:dyDescent="0.25">
      <c r="L639067" s="472"/>
      <c r="M639067" s="472"/>
    </row>
    <row r="639139" spans="12:13" x14ac:dyDescent="0.25">
      <c r="L639139" s="472"/>
      <c r="M639139" s="472"/>
    </row>
    <row r="639140" spans="12:13" x14ac:dyDescent="0.25">
      <c r="L639140" s="472"/>
      <c r="M639140" s="472"/>
    </row>
    <row r="639141" spans="12:13" x14ac:dyDescent="0.25">
      <c r="L639141" s="472"/>
      <c r="M639141" s="472"/>
    </row>
    <row r="639213" spans="12:13" x14ac:dyDescent="0.25">
      <c r="L639213" s="472"/>
      <c r="M639213" s="472"/>
    </row>
    <row r="639214" spans="12:13" x14ac:dyDescent="0.25">
      <c r="L639214" s="472"/>
      <c r="M639214" s="472"/>
    </row>
    <row r="639215" spans="12:13" x14ac:dyDescent="0.25">
      <c r="L639215" s="472"/>
      <c r="M639215" s="472"/>
    </row>
    <row r="639287" spans="12:13" x14ac:dyDescent="0.25">
      <c r="L639287" s="472"/>
      <c r="M639287" s="472"/>
    </row>
    <row r="639288" spans="12:13" x14ac:dyDescent="0.25">
      <c r="L639288" s="472"/>
      <c r="M639288" s="472"/>
    </row>
    <row r="639289" spans="12:13" x14ac:dyDescent="0.25">
      <c r="L639289" s="472"/>
      <c r="M639289" s="472"/>
    </row>
    <row r="639361" spans="12:13" x14ac:dyDescent="0.25">
      <c r="L639361" s="472"/>
      <c r="M639361" s="472"/>
    </row>
    <row r="639362" spans="12:13" x14ac:dyDescent="0.25">
      <c r="L639362" s="472"/>
      <c r="M639362" s="472"/>
    </row>
    <row r="639363" spans="12:13" x14ac:dyDescent="0.25">
      <c r="L639363" s="472"/>
      <c r="M639363" s="472"/>
    </row>
    <row r="639435" spans="12:13" x14ac:dyDescent="0.25">
      <c r="L639435" s="472"/>
      <c r="M639435" s="472"/>
    </row>
    <row r="639436" spans="12:13" x14ac:dyDescent="0.25">
      <c r="L639436" s="472"/>
      <c r="M639436" s="472"/>
    </row>
    <row r="639437" spans="12:13" x14ac:dyDescent="0.25">
      <c r="L639437" s="472"/>
      <c r="M639437" s="472"/>
    </row>
    <row r="639509" spans="12:13" x14ac:dyDescent="0.25">
      <c r="L639509" s="472"/>
      <c r="M639509" s="472"/>
    </row>
    <row r="639510" spans="12:13" x14ac:dyDescent="0.25">
      <c r="L639510" s="472"/>
      <c r="M639510" s="472"/>
    </row>
    <row r="639511" spans="12:13" x14ac:dyDescent="0.25">
      <c r="L639511" s="472"/>
      <c r="M639511" s="472"/>
    </row>
    <row r="639583" spans="12:13" x14ac:dyDescent="0.25">
      <c r="L639583" s="472"/>
      <c r="M639583" s="472"/>
    </row>
    <row r="639584" spans="12:13" x14ac:dyDescent="0.25">
      <c r="L639584" s="472"/>
      <c r="M639584" s="472"/>
    </row>
    <row r="639585" spans="12:13" x14ac:dyDescent="0.25">
      <c r="L639585" s="472"/>
      <c r="M639585" s="472"/>
    </row>
    <row r="639657" spans="12:13" x14ac:dyDescent="0.25">
      <c r="L639657" s="472"/>
      <c r="M639657" s="472"/>
    </row>
    <row r="639658" spans="12:13" x14ac:dyDescent="0.25">
      <c r="L639658" s="472"/>
      <c r="M639658" s="472"/>
    </row>
    <row r="639659" spans="12:13" x14ac:dyDescent="0.25">
      <c r="L639659" s="472"/>
      <c r="M639659" s="472"/>
    </row>
    <row r="639731" spans="12:13" x14ac:dyDescent="0.25">
      <c r="L639731" s="472"/>
      <c r="M639731" s="472"/>
    </row>
    <row r="639732" spans="12:13" x14ac:dyDescent="0.25">
      <c r="L639732" s="472"/>
      <c r="M639732" s="472"/>
    </row>
    <row r="639733" spans="12:13" x14ac:dyDescent="0.25">
      <c r="L639733" s="472"/>
      <c r="M639733" s="472"/>
    </row>
    <row r="639805" spans="12:13" x14ac:dyDescent="0.25">
      <c r="L639805" s="472"/>
      <c r="M639805" s="472"/>
    </row>
    <row r="639806" spans="12:13" x14ac:dyDescent="0.25">
      <c r="L639806" s="472"/>
      <c r="M639806" s="472"/>
    </row>
    <row r="639807" spans="12:13" x14ac:dyDescent="0.25">
      <c r="L639807" s="472"/>
      <c r="M639807" s="472"/>
    </row>
    <row r="639879" spans="12:13" x14ac:dyDescent="0.25">
      <c r="L639879" s="472"/>
      <c r="M639879" s="472"/>
    </row>
    <row r="639880" spans="12:13" x14ac:dyDescent="0.25">
      <c r="L639880" s="472"/>
      <c r="M639880" s="472"/>
    </row>
    <row r="639881" spans="12:13" x14ac:dyDescent="0.25">
      <c r="L639881" s="472"/>
      <c r="M639881" s="472"/>
    </row>
    <row r="639953" spans="12:13" x14ac:dyDescent="0.25">
      <c r="L639953" s="472"/>
      <c r="M639953" s="472"/>
    </row>
    <row r="639954" spans="12:13" x14ac:dyDescent="0.25">
      <c r="L639954" s="472"/>
      <c r="M639954" s="472"/>
    </row>
    <row r="639955" spans="12:13" x14ac:dyDescent="0.25">
      <c r="L639955" s="472"/>
      <c r="M639955" s="472"/>
    </row>
    <row r="640027" spans="12:13" x14ac:dyDescent="0.25">
      <c r="L640027" s="472"/>
      <c r="M640027" s="472"/>
    </row>
    <row r="640028" spans="12:13" x14ac:dyDescent="0.25">
      <c r="L640028" s="472"/>
      <c r="M640028" s="472"/>
    </row>
    <row r="640029" spans="12:13" x14ac:dyDescent="0.25">
      <c r="L640029" s="472"/>
      <c r="M640029" s="472"/>
    </row>
    <row r="640101" spans="12:13" x14ac:dyDescent="0.25">
      <c r="L640101" s="472"/>
      <c r="M640101" s="472"/>
    </row>
    <row r="640102" spans="12:13" x14ac:dyDescent="0.25">
      <c r="L640102" s="472"/>
      <c r="M640102" s="472"/>
    </row>
    <row r="640103" spans="12:13" x14ac:dyDescent="0.25">
      <c r="L640103" s="472"/>
      <c r="M640103" s="472"/>
    </row>
    <row r="640175" spans="12:13" x14ac:dyDescent="0.25">
      <c r="L640175" s="472"/>
      <c r="M640175" s="472"/>
    </row>
    <row r="640176" spans="12:13" x14ac:dyDescent="0.25">
      <c r="L640176" s="472"/>
      <c r="M640176" s="472"/>
    </row>
    <row r="640177" spans="12:13" x14ac:dyDescent="0.25">
      <c r="L640177" s="472"/>
      <c r="M640177" s="472"/>
    </row>
    <row r="640249" spans="12:13" x14ac:dyDescent="0.25">
      <c r="L640249" s="472"/>
      <c r="M640249" s="472"/>
    </row>
    <row r="640250" spans="12:13" x14ac:dyDescent="0.25">
      <c r="L640250" s="472"/>
      <c r="M640250" s="472"/>
    </row>
    <row r="640251" spans="12:13" x14ac:dyDescent="0.25">
      <c r="L640251" s="472"/>
      <c r="M640251" s="472"/>
    </row>
    <row r="640323" spans="12:13" x14ac:dyDescent="0.25">
      <c r="L640323" s="472"/>
      <c r="M640323" s="472"/>
    </row>
    <row r="640324" spans="12:13" x14ac:dyDescent="0.25">
      <c r="L640324" s="472"/>
      <c r="M640324" s="472"/>
    </row>
    <row r="640325" spans="12:13" x14ac:dyDescent="0.25">
      <c r="L640325" s="472"/>
      <c r="M640325" s="472"/>
    </row>
    <row r="640397" spans="12:13" x14ac:dyDescent="0.25">
      <c r="L640397" s="472"/>
      <c r="M640397" s="472"/>
    </row>
    <row r="640398" spans="12:13" x14ac:dyDescent="0.25">
      <c r="L640398" s="472"/>
      <c r="M640398" s="472"/>
    </row>
    <row r="640399" spans="12:13" x14ac:dyDescent="0.25">
      <c r="L640399" s="472"/>
      <c r="M640399" s="472"/>
    </row>
    <row r="640471" spans="12:13" x14ac:dyDescent="0.25">
      <c r="L640471" s="472"/>
      <c r="M640471" s="472"/>
    </row>
    <row r="640472" spans="12:13" x14ac:dyDescent="0.25">
      <c r="L640472" s="472"/>
      <c r="M640472" s="472"/>
    </row>
    <row r="640473" spans="12:13" x14ac:dyDescent="0.25">
      <c r="L640473" s="472"/>
      <c r="M640473" s="472"/>
    </row>
    <row r="640545" spans="12:13" x14ac:dyDescent="0.25">
      <c r="L640545" s="472"/>
      <c r="M640545" s="472"/>
    </row>
    <row r="640546" spans="12:13" x14ac:dyDescent="0.25">
      <c r="L640546" s="472"/>
      <c r="M640546" s="472"/>
    </row>
    <row r="640547" spans="12:13" x14ac:dyDescent="0.25">
      <c r="L640547" s="472"/>
      <c r="M640547" s="472"/>
    </row>
    <row r="640619" spans="12:13" x14ac:dyDescent="0.25">
      <c r="L640619" s="472"/>
      <c r="M640619" s="472"/>
    </row>
    <row r="640620" spans="12:13" x14ac:dyDescent="0.25">
      <c r="L640620" s="472"/>
      <c r="M640620" s="472"/>
    </row>
    <row r="640621" spans="12:13" x14ac:dyDescent="0.25">
      <c r="L640621" s="472"/>
      <c r="M640621" s="472"/>
    </row>
    <row r="640693" spans="12:13" x14ac:dyDescent="0.25">
      <c r="L640693" s="472"/>
      <c r="M640693" s="472"/>
    </row>
    <row r="640694" spans="12:13" x14ac:dyDescent="0.25">
      <c r="L640694" s="472"/>
      <c r="M640694" s="472"/>
    </row>
    <row r="640695" spans="12:13" x14ac:dyDescent="0.25">
      <c r="L640695" s="472"/>
      <c r="M640695" s="472"/>
    </row>
    <row r="640767" spans="12:13" x14ac:dyDescent="0.25">
      <c r="L640767" s="472"/>
      <c r="M640767" s="472"/>
    </row>
    <row r="640768" spans="12:13" x14ac:dyDescent="0.25">
      <c r="L640768" s="472"/>
      <c r="M640768" s="472"/>
    </row>
    <row r="640769" spans="12:13" x14ac:dyDescent="0.25">
      <c r="L640769" s="472"/>
      <c r="M640769" s="472"/>
    </row>
    <row r="640841" spans="12:13" x14ac:dyDescent="0.25">
      <c r="L640841" s="472"/>
      <c r="M640841" s="472"/>
    </row>
    <row r="640842" spans="12:13" x14ac:dyDescent="0.25">
      <c r="L640842" s="472"/>
      <c r="M640842" s="472"/>
    </row>
    <row r="640843" spans="12:13" x14ac:dyDescent="0.25">
      <c r="L640843" s="472"/>
      <c r="M640843" s="472"/>
    </row>
    <row r="640915" spans="12:13" x14ac:dyDescent="0.25">
      <c r="L640915" s="472"/>
      <c r="M640915" s="472"/>
    </row>
    <row r="640916" spans="12:13" x14ac:dyDescent="0.25">
      <c r="L640916" s="472"/>
      <c r="M640916" s="472"/>
    </row>
    <row r="640917" spans="12:13" x14ac:dyDescent="0.25">
      <c r="L640917" s="472"/>
      <c r="M640917" s="472"/>
    </row>
    <row r="640989" spans="12:13" x14ac:dyDescent="0.25">
      <c r="L640989" s="472"/>
      <c r="M640989" s="472"/>
    </row>
    <row r="640990" spans="12:13" x14ac:dyDescent="0.25">
      <c r="L640990" s="472"/>
      <c r="M640990" s="472"/>
    </row>
    <row r="640991" spans="12:13" x14ac:dyDescent="0.25">
      <c r="L640991" s="472"/>
      <c r="M640991" s="472"/>
    </row>
    <row r="641063" spans="12:13" x14ac:dyDescent="0.25">
      <c r="L641063" s="472"/>
      <c r="M641063" s="472"/>
    </row>
    <row r="641064" spans="12:13" x14ac:dyDescent="0.25">
      <c r="L641064" s="472"/>
      <c r="M641064" s="472"/>
    </row>
    <row r="641065" spans="12:13" x14ac:dyDescent="0.25">
      <c r="L641065" s="472"/>
      <c r="M641065" s="472"/>
    </row>
    <row r="641137" spans="12:13" x14ac:dyDescent="0.25">
      <c r="L641137" s="472"/>
      <c r="M641137" s="472"/>
    </row>
    <row r="641138" spans="12:13" x14ac:dyDescent="0.25">
      <c r="L641138" s="472"/>
      <c r="M641138" s="472"/>
    </row>
    <row r="641139" spans="12:13" x14ac:dyDescent="0.25">
      <c r="L641139" s="472"/>
      <c r="M641139" s="472"/>
    </row>
    <row r="641211" spans="12:13" x14ac:dyDescent="0.25">
      <c r="L641211" s="472"/>
      <c r="M641211" s="472"/>
    </row>
    <row r="641212" spans="12:13" x14ac:dyDescent="0.25">
      <c r="L641212" s="472"/>
      <c r="M641212" s="472"/>
    </row>
    <row r="641213" spans="12:13" x14ac:dyDescent="0.25">
      <c r="L641213" s="472"/>
      <c r="M641213" s="472"/>
    </row>
    <row r="641285" spans="12:13" x14ac:dyDescent="0.25">
      <c r="L641285" s="472"/>
      <c r="M641285" s="472"/>
    </row>
    <row r="641286" spans="12:13" x14ac:dyDescent="0.25">
      <c r="L641286" s="472"/>
      <c r="M641286" s="472"/>
    </row>
    <row r="641287" spans="12:13" x14ac:dyDescent="0.25">
      <c r="L641287" s="472"/>
      <c r="M641287" s="472"/>
    </row>
    <row r="641359" spans="12:13" x14ac:dyDescent="0.25">
      <c r="L641359" s="472"/>
      <c r="M641359" s="472"/>
    </row>
    <row r="641360" spans="12:13" x14ac:dyDescent="0.25">
      <c r="L641360" s="472"/>
      <c r="M641360" s="472"/>
    </row>
    <row r="641361" spans="12:13" x14ac:dyDescent="0.25">
      <c r="L641361" s="472"/>
      <c r="M641361" s="472"/>
    </row>
    <row r="641433" spans="12:13" x14ac:dyDescent="0.25">
      <c r="L641433" s="472"/>
      <c r="M641433" s="472"/>
    </row>
    <row r="641434" spans="12:13" x14ac:dyDescent="0.25">
      <c r="L641434" s="472"/>
      <c r="M641434" s="472"/>
    </row>
    <row r="641435" spans="12:13" x14ac:dyDescent="0.25">
      <c r="L641435" s="472"/>
      <c r="M641435" s="472"/>
    </row>
    <row r="641507" spans="12:13" x14ac:dyDescent="0.25">
      <c r="L641507" s="472"/>
      <c r="M641507" s="472"/>
    </row>
    <row r="641508" spans="12:13" x14ac:dyDescent="0.25">
      <c r="L641508" s="472"/>
      <c r="M641508" s="472"/>
    </row>
    <row r="641509" spans="12:13" x14ac:dyDescent="0.25">
      <c r="L641509" s="472"/>
      <c r="M641509" s="472"/>
    </row>
    <row r="641581" spans="12:13" x14ac:dyDescent="0.25">
      <c r="L641581" s="472"/>
      <c r="M641581" s="472"/>
    </row>
    <row r="641582" spans="12:13" x14ac:dyDescent="0.25">
      <c r="L641582" s="472"/>
      <c r="M641582" s="472"/>
    </row>
    <row r="641583" spans="12:13" x14ac:dyDescent="0.25">
      <c r="L641583" s="472"/>
      <c r="M641583" s="472"/>
    </row>
    <row r="641655" spans="12:13" x14ac:dyDescent="0.25">
      <c r="L641655" s="472"/>
      <c r="M641655" s="472"/>
    </row>
    <row r="641656" spans="12:13" x14ac:dyDescent="0.25">
      <c r="L641656" s="472"/>
      <c r="M641656" s="472"/>
    </row>
    <row r="641657" spans="12:13" x14ac:dyDescent="0.25">
      <c r="L641657" s="472"/>
      <c r="M641657" s="472"/>
    </row>
    <row r="641729" spans="12:13" x14ac:dyDescent="0.25">
      <c r="L641729" s="472"/>
      <c r="M641729" s="472"/>
    </row>
    <row r="641730" spans="12:13" x14ac:dyDescent="0.25">
      <c r="L641730" s="472"/>
      <c r="M641730" s="472"/>
    </row>
    <row r="641731" spans="12:13" x14ac:dyDescent="0.25">
      <c r="L641731" s="472"/>
      <c r="M641731" s="472"/>
    </row>
    <row r="641803" spans="12:13" x14ac:dyDescent="0.25">
      <c r="L641803" s="472"/>
      <c r="M641803" s="472"/>
    </row>
    <row r="641804" spans="12:13" x14ac:dyDescent="0.25">
      <c r="L641804" s="472"/>
      <c r="M641804" s="472"/>
    </row>
    <row r="641805" spans="12:13" x14ac:dyDescent="0.25">
      <c r="L641805" s="472"/>
      <c r="M641805" s="472"/>
    </row>
    <row r="641877" spans="12:13" x14ac:dyDescent="0.25">
      <c r="L641877" s="472"/>
      <c r="M641877" s="472"/>
    </row>
    <row r="641878" spans="12:13" x14ac:dyDescent="0.25">
      <c r="L641878" s="472"/>
      <c r="M641878" s="472"/>
    </row>
    <row r="641879" spans="12:13" x14ac:dyDescent="0.25">
      <c r="L641879" s="472"/>
      <c r="M641879" s="472"/>
    </row>
    <row r="641951" spans="12:13" x14ac:dyDescent="0.25">
      <c r="L641951" s="472"/>
      <c r="M641951" s="472"/>
    </row>
    <row r="641952" spans="12:13" x14ac:dyDescent="0.25">
      <c r="L641952" s="472"/>
      <c r="M641952" s="472"/>
    </row>
    <row r="641953" spans="12:13" x14ac:dyDescent="0.25">
      <c r="L641953" s="472"/>
      <c r="M641953" s="472"/>
    </row>
    <row r="642025" spans="12:13" x14ac:dyDescent="0.25">
      <c r="L642025" s="472"/>
      <c r="M642025" s="472"/>
    </row>
    <row r="642026" spans="12:13" x14ac:dyDescent="0.25">
      <c r="L642026" s="472"/>
      <c r="M642026" s="472"/>
    </row>
    <row r="642027" spans="12:13" x14ac:dyDescent="0.25">
      <c r="L642027" s="472"/>
      <c r="M642027" s="472"/>
    </row>
    <row r="642099" spans="12:13" x14ac:dyDescent="0.25">
      <c r="L642099" s="472"/>
      <c r="M642099" s="472"/>
    </row>
    <row r="642100" spans="12:13" x14ac:dyDescent="0.25">
      <c r="L642100" s="472"/>
      <c r="M642100" s="472"/>
    </row>
    <row r="642101" spans="12:13" x14ac:dyDescent="0.25">
      <c r="L642101" s="472"/>
      <c r="M642101" s="472"/>
    </row>
    <row r="642173" spans="12:13" x14ac:dyDescent="0.25">
      <c r="L642173" s="472"/>
      <c r="M642173" s="472"/>
    </row>
    <row r="642174" spans="12:13" x14ac:dyDescent="0.25">
      <c r="L642174" s="472"/>
      <c r="M642174" s="472"/>
    </row>
    <row r="642175" spans="12:13" x14ac:dyDescent="0.25">
      <c r="L642175" s="472"/>
      <c r="M642175" s="472"/>
    </row>
    <row r="642247" spans="12:13" x14ac:dyDescent="0.25">
      <c r="L642247" s="472"/>
      <c r="M642247" s="472"/>
    </row>
    <row r="642248" spans="12:13" x14ac:dyDescent="0.25">
      <c r="L642248" s="472"/>
      <c r="M642248" s="472"/>
    </row>
    <row r="642249" spans="12:13" x14ac:dyDescent="0.25">
      <c r="L642249" s="472"/>
      <c r="M642249" s="472"/>
    </row>
    <row r="642321" spans="12:13" x14ac:dyDescent="0.25">
      <c r="L642321" s="472"/>
      <c r="M642321" s="472"/>
    </row>
    <row r="642322" spans="12:13" x14ac:dyDescent="0.25">
      <c r="L642322" s="472"/>
      <c r="M642322" s="472"/>
    </row>
    <row r="642323" spans="12:13" x14ac:dyDescent="0.25">
      <c r="L642323" s="472"/>
      <c r="M642323" s="472"/>
    </row>
    <row r="642395" spans="12:13" x14ac:dyDescent="0.25">
      <c r="L642395" s="472"/>
      <c r="M642395" s="472"/>
    </row>
    <row r="642396" spans="12:13" x14ac:dyDescent="0.25">
      <c r="L642396" s="472"/>
      <c r="M642396" s="472"/>
    </row>
    <row r="642397" spans="12:13" x14ac:dyDescent="0.25">
      <c r="L642397" s="472"/>
      <c r="M642397" s="472"/>
    </row>
    <row r="642469" spans="12:13" x14ac:dyDescent="0.25">
      <c r="L642469" s="472"/>
      <c r="M642469" s="472"/>
    </row>
    <row r="642470" spans="12:13" x14ac:dyDescent="0.25">
      <c r="L642470" s="472"/>
      <c r="M642470" s="472"/>
    </row>
    <row r="642471" spans="12:13" x14ac:dyDescent="0.25">
      <c r="L642471" s="472"/>
      <c r="M642471" s="472"/>
    </row>
    <row r="642543" spans="12:13" x14ac:dyDescent="0.25">
      <c r="L642543" s="472"/>
      <c r="M642543" s="472"/>
    </row>
    <row r="642544" spans="12:13" x14ac:dyDescent="0.25">
      <c r="L642544" s="472"/>
      <c r="M642544" s="472"/>
    </row>
    <row r="642545" spans="12:13" x14ac:dyDescent="0.25">
      <c r="L642545" s="472"/>
      <c r="M642545" s="472"/>
    </row>
    <row r="642617" spans="12:13" x14ac:dyDescent="0.25">
      <c r="L642617" s="472"/>
      <c r="M642617" s="472"/>
    </row>
    <row r="642618" spans="12:13" x14ac:dyDescent="0.25">
      <c r="L642618" s="472"/>
      <c r="M642618" s="472"/>
    </row>
    <row r="642619" spans="12:13" x14ac:dyDescent="0.25">
      <c r="L642619" s="472"/>
      <c r="M642619" s="472"/>
    </row>
    <row r="642691" spans="12:13" x14ac:dyDescent="0.25">
      <c r="L642691" s="472"/>
      <c r="M642691" s="472"/>
    </row>
    <row r="642692" spans="12:13" x14ac:dyDescent="0.25">
      <c r="L642692" s="472"/>
      <c r="M642692" s="472"/>
    </row>
    <row r="642693" spans="12:13" x14ac:dyDescent="0.25">
      <c r="L642693" s="472"/>
      <c r="M642693" s="472"/>
    </row>
    <row r="642765" spans="12:13" x14ac:dyDescent="0.25">
      <c r="L642765" s="472"/>
      <c r="M642765" s="472"/>
    </row>
    <row r="642766" spans="12:13" x14ac:dyDescent="0.25">
      <c r="L642766" s="472"/>
      <c r="M642766" s="472"/>
    </row>
    <row r="642767" spans="12:13" x14ac:dyDescent="0.25">
      <c r="L642767" s="472"/>
      <c r="M642767" s="472"/>
    </row>
    <row r="642839" spans="12:13" x14ac:dyDescent="0.25">
      <c r="L642839" s="472"/>
      <c r="M642839" s="472"/>
    </row>
    <row r="642840" spans="12:13" x14ac:dyDescent="0.25">
      <c r="L642840" s="472"/>
      <c r="M642840" s="472"/>
    </row>
    <row r="642841" spans="12:13" x14ac:dyDescent="0.25">
      <c r="L642841" s="472"/>
      <c r="M642841" s="472"/>
    </row>
    <row r="642913" spans="12:13" x14ac:dyDescent="0.25">
      <c r="L642913" s="472"/>
      <c r="M642913" s="472"/>
    </row>
    <row r="642914" spans="12:13" x14ac:dyDescent="0.25">
      <c r="L642914" s="472"/>
      <c r="M642914" s="472"/>
    </row>
    <row r="642915" spans="12:13" x14ac:dyDescent="0.25">
      <c r="L642915" s="472"/>
      <c r="M642915" s="472"/>
    </row>
    <row r="642987" spans="12:13" x14ac:dyDescent="0.25">
      <c r="L642987" s="472"/>
      <c r="M642987" s="472"/>
    </row>
    <row r="642988" spans="12:13" x14ac:dyDescent="0.25">
      <c r="L642988" s="472"/>
      <c r="M642988" s="472"/>
    </row>
    <row r="642989" spans="12:13" x14ac:dyDescent="0.25">
      <c r="L642989" s="472"/>
      <c r="M642989" s="472"/>
    </row>
    <row r="643061" spans="12:13" x14ac:dyDescent="0.25">
      <c r="L643061" s="472"/>
      <c r="M643061" s="472"/>
    </row>
    <row r="643062" spans="12:13" x14ac:dyDescent="0.25">
      <c r="L643062" s="472"/>
      <c r="M643062" s="472"/>
    </row>
    <row r="643063" spans="12:13" x14ac:dyDescent="0.25">
      <c r="L643063" s="472"/>
      <c r="M643063" s="472"/>
    </row>
    <row r="643135" spans="12:13" x14ac:dyDescent="0.25">
      <c r="L643135" s="472"/>
      <c r="M643135" s="472"/>
    </row>
    <row r="643136" spans="12:13" x14ac:dyDescent="0.25">
      <c r="L643136" s="472"/>
      <c r="M643136" s="472"/>
    </row>
    <row r="643137" spans="12:13" x14ac:dyDescent="0.25">
      <c r="L643137" s="472"/>
      <c r="M643137" s="472"/>
    </row>
    <row r="643209" spans="12:13" x14ac:dyDescent="0.25">
      <c r="L643209" s="472"/>
      <c r="M643209" s="472"/>
    </row>
    <row r="643210" spans="12:13" x14ac:dyDescent="0.25">
      <c r="L643210" s="472"/>
      <c r="M643210" s="472"/>
    </row>
    <row r="643211" spans="12:13" x14ac:dyDescent="0.25">
      <c r="L643211" s="472"/>
      <c r="M643211" s="472"/>
    </row>
    <row r="643283" spans="12:13" x14ac:dyDescent="0.25">
      <c r="L643283" s="472"/>
      <c r="M643283" s="472"/>
    </row>
    <row r="643284" spans="12:13" x14ac:dyDescent="0.25">
      <c r="L643284" s="472"/>
      <c r="M643284" s="472"/>
    </row>
    <row r="643285" spans="12:13" x14ac:dyDescent="0.25">
      <c r="L643285" s="472"/>
      <c r="M643285" s="472"/>
    </row>
    <row r="643357" spans="12:13" x14ac:dyDescent="0.25">
      <c r="L643357" s="472"/>
      <c r="M643357" s="472"/>
    </row>
    <row r="643358" spans="12:13" x14ac:dyDescent="0.25">
      <c r="L643358" s="472"/>
      <c r="M643358" s="472"/>
    </row>
    <row r="643359" spans="12:13" x14ac:dyDescent="0.25">
      <c r="L643359" s="472"/>
      <c r="M643359" s="472"/>
    </row>
    <row r="643431" spans="12:13" x14ac:dyDescent="0.25">
      <c r="L643431" s="472"/>
      <c r="M643431" s="472"/>
    </row>
    <row r="643432" spans="12:13" x14ac:dyDescent="0.25">
      <c r="L643432" s="472"/>
      <c r="M643432" s="472"/>
    </row>
    <row r="643433" spans="12:13" x14ac:dyDescent="0.25">
      <c r="L643433" s="472"/>
      <c r="M643433" s="472"/>
    </row>
    <row r="643505" spans="12:13" x14ac:dyDescent="0.25">
      <c r="L643505" s="472"/>
      <c r="M643505" s="472"/>
    </row>
    <row r="643506" spans="12:13" x14ac:dyDescent="0.25">
      <c r="L643506" s="472"/>
      <c r="M643506" s="472"/>
    </row>
    <row r="643507" spans="12:13" x14ac:dyDescent="0.25">
      <c r="L643507" s="472"/>
      <c r="M643507" s="472"/>
    </row>
    <row r="643579" spans="12:13" x14ac:dyDescent="0.25">
      <c r="L643579" s="472"/>
      <c r="M643579" s="472"/>
    </row>
    <row r="643580" spans="12:13" x14ac:dyDescent="0.25">
      <c r="L643580" s="472"/>
      <c r="M643580" s="472"/>
    </row>
    <row r="643581" spans="12:13" x14ac:dyDescent="0.25">
      <c r="L643581" s="472"/>
      <c r="M643581" s="472"/>
    </row>
    <row r="643653" spans="12:13" x14ac:dyDescent="0.25">
      <c r="L643653" s="472"/>
      <c r="M643653" s="472"/>
    </row>
    <row r="643654" spans="12:13" x14ac:dyDescent="0.25">
      <c r="L643654" s="472"/>
      <c r="M643654" s="472"/>
    </row>
    <row r="643655" spans="12:13" x14ac:dyDescent="0.25">
      <c r="L643655" s="472"/>
      <c r="M643655" s="472"/>
    </row>
    <row r="643727" spans="12:13" x14ac:dyDescent="0.25">
      <c r="L643727" s="472"/>
      <c r="M643727" s="472"/>
    </row>
    <row r="643728" spans="12:13" x14ac:dyDescent="0.25">
      <c r="L643728" s="472"/>
      <c r="M643728" s="472"/>
    </row>
    <row r="643729" spans="12:13" x14ac:dyDescent="0.25">
      <c r="L643729" s="472"/>
      <c r="M643729" s="472"/>
    </row>
    <row r="643801" spans="12:13" x14ac:dyDescent="0.25">
      <c r="L643801" s="472"/>
      <c r="M643801" s="472"/>
    </row>
    <row r="643802" spans="12:13" x14ac:dyDescent="0.25">
      <c r="L643802" s="472"/>
      <c r="M643802" s="472"/>
    </row>
    <row r="643803" spans="12:13" x14ac:dyDescent="0.25">
      <c r="L643803" s="472"/>
      <c r="M643803" s="472"/>
    </row>
    <row r="643875" spans="12:13" x14ac:dyDescent="0.25">
      <c r="L643875" s="472"/>
      <c r="M643875" s="472"/>
    </row>
    <row r="643876" spans="12:13" x14ac:dyDescent="0.25">
      <c r="L643876" s="472"/>
      <c r="M643876" s="472"/>
    </row>
    <row r="643877" spans="12:13" x14ac:dyDescent="0.25">
      <c r="L643877" s="472"/>
      <c r="M643877" s="472"/>
    </row>
    <row r="643949" spans="12:13" x14ac:dyDescent="0.25">
      <c r="L643949" s="472"/>
      <c r="M643949" s="472"/>
    </row>
    <row r="643950" spans="12:13" x14ac:dyDescent="0.25">
      <c r="L643950" s="472"/>
      <c r="M643950" s="472"/>
    </row>
    <row r="643951" spans="12:13" x14ac:dyDescent="0.25">
      <c r="L643951" s="472"/>
      <c r="M643951" s="472"/>
    </row>
    <row r="644023" spans="12:13" x14ac:dyDescent="0.25">
      <c r="L644023" s="472"/>
      <c r="M644023" s="472"/>
    </row>
    <row r="644024" spans="12:13" x14ac:dyDescent="0.25">
      <c r="L644024" s="472"/>
      <c r="M644024" s="472"/>
    </row>
    <row r="644025" spans="12:13" x14ac:dyDescent="0.25">
      <c r="L644025" s="472"/>
      <c r="M644025" s="472"/>
    </row>
    <row r="644097" spans="12:13" x14ac:dyDescent="0.25">
      <c r="L644097" s="472"/>
      <c r="M644097" s="472"/>
    </row>
    <row r="644098" spans="12:13" x14ac:dyDescent="0.25">
      <c r="L644098" s="472"/>
      <c r="M644098" s="472"/>
    </row>
    <row r="644099" spans="12:13" x14ac:dyDescent="0.25">
      <c r="L644099" s="472"/>
      <c r="M644099" s="472"/>
    </row>
    <row r="644171" spans="12:13" x14ac:dyDescent="0.25">
      <c r="L644171" s="472"/>
      <c r="M644171" s="472"/>
    </row>
    <row r="644172" spans="12:13" x14ac:dyDescent="0.25">
      <c r="L644172" s="472"/>
      <c r="M644172" s="472"/>
    </row>
    <row r="644173" spans="12:13" x14ac:dyDescent="0.25">
      <c r="L644173" s="472"/>
      <c r="M644173" s="472"/>
    </row>
    <row r="644245" spans="12:13" x14ac:dyDescent="0.25">
      <c r="L644245" s="472"/>
      <c r="M644245" s="472"/>
    </row>
    <row r="644246" spans="12:13" x14ac:dyDescent="0.25">
      <c r="L644246" s="472"/>
      <c r="M644246" s="472"/>
    </row>
    <row r="644247" spans="12:13" x14ac:dyDescent="0.25">
      <c r="L644247" s="472"/>
      <c r="M644247" s="472"/>
    </row>
    <row r="644319" spans="12:13" x14ac:dyDescent="0.25">
      <c r="L644319" s="472"/>
      <c r="M644319" s="472"/>
    </row>
    <row r="644320" spans="12:13" x14ac:dyDescent="0.25">
      <c r="L644320" s="472"/>
      <c r="M644320" s="472"/>
    </row>
    <row r="644321" spans="12:13" x14ac:dyDescent="0.25">
      <c r="L644321" s="472"/>
      <c r="M644321" s="472"/>
    </row>
    <row r="644393" spans="12:13" x14ac:dyDescent="0.25">
      <c r="L644393" s="472"/>
      <c r="M644393" s="472"/>
    </row>
    <row r="644394" spans="12:13" x14ac:dyDescent="0.25">
      <c r="L644394" s="472"/>
      <c r="M644394" s="472"/>
    </row>
    <row r="644395" spans="12:13" x14ac:dyDescent="0.25">
      <c r="L644395" s="472"/>
      <c r="M644395" s="472"/>
    </row>
    <row r="644467" spans="12:13" x14ac:dyDescent="0.25">
      <c r="L644467" s="472"/>
      <c r="M644467" s="472"/>
    </row>
    <row r="644468" spans="12:13" x14ac:dyDescent="0.25">
      <c r="L644468" s="472"/>
      <c r="M644468" s="472"/>
    </row>
    <row r="644469" spans="12:13" x14ac:dyDescent="0.25">
      <c r="L644469" s="472"/>
      <c r="M644469" s="472"/>
    </row>
    <row r="644541" spans="12:13" x14ac:dyDescent="0.25">
      <c r="L644541" s="472"/>
      <c r="M644541" s="472"/>
    </row>
    <row r="644542" spans="12:13" x14ac:dyDescent="0.25">
      <c r="L644542" s="472"/>
      <c r="M644542" s="472"/>
    </row>
    <row r="644543" spans="12:13" x14ac:dyDescent="0.25">
      <c r="L644543" s="472"/>
      <c r="M644543" s="472"/>
    </row>
    <row r="644615" spans="12:13" x14ac:dyDescent="0.25">
      <c r="L644615" s="472"/>
      <c r="M644615" s="472"/>
    </row>
    <row r="644616" spans="12:13" x14ac:dyDescent="0.25">
      <c r="L644616" s="472"/>
      <c r="M644616" s="472"/>
    </row>
    <row r="644617" spans="12:13" x14ac:dyDescent="0.25">
      <c r="L644617" s="472"/>
      <c r="M644617" s="472"/>
    </row>
    <row r="644689" spans="12:13" x14ac:dyDescent="0.25">
      <c r="L644689" s="472"/>
      <c r="M644689" s="472"/>
    </row>
    <row r="644690" spans="12:13" x14ac:dyDescent="0.25">
      <c r="L644690" s="472"/>
      <c r="M644690" s="472"/>
    </row>
    <row r="644691" spans="12:13" x14ac:dyDescent="0.25">
      <c r="L644691" s="472"/>
      <c r="M644691" s="472"/>
    </row>
    <row r="644763" spans="12:13" x14ac:dyDescent="0.25">
      <c r="L644763" s="472"/>
      <c r="M644763" s="472"/>
    </row>
    <row r="644764" spans="12:13" x14ac:dyDescent="0.25">
      <c r="L644764" s="472"/>
      <c r="M644764" s="472"/>
    </row>
    <row r="644765" spans="12:13" x14ac:dyDescent="0.25">
      <c r="L644765" s="472"/>
      <c r="M644765" s="472"/>
    </row>
    <row r="644837" spans="12:13" x14ac:dyDescent="0.25">
      <c r="L644837" s="472"/>
      <c r="M644837" s="472"/>
    </row>
    <row r="644838" spans="12:13" x14ac:dyDescent="0.25">
      <c r="L644838" s="472"/>
      <c r="M644838" s="472"/>
    </row>
    <row r="644839" spans="12:13" x14ac:dyDescent="0.25">
      <c r="L644839" s="472"/>
      <c r="M644839" s="472"/>
    </row>
    <row r="644911" spans="12:13" x14ac:dyDescent="0.25">
      <c r="L644911" s="472"/>
      <c r="M644911" s="472"/>
    </row>
    <row r="644912" spans="12:13" x14ac:dyDescent="0.25">
      <c r="L644912" s="472"/>
      <c r="M644912" s="472"/>
    </row>
    <row r="644913" spans="12:13" x14ac:dyDescent="0.25">
      <c r="L644913" s="472"/>
      <c r="M644913" s="472"/>
    </row>
    <row r="644985" spans="12:13" x14ac:dyDescent="0.25">
      <c r="L644985" s="472"/>
      <c r="M644985" s="472"/>
    </row>
    <row r="644986" spans="12:13" x14ac:dyDescent="0.25">
      <c r="L644986" s="472"/>
      <c r="M644986" s="472"/>
    </row>
    <row r="644987" spans="12:13" x14ac:dyDescent="0.25">
      <c r="L644987" s="472"/>
      <c r="M644987" s="472"/>
    </row>
    <row r="645059" spans="12:13" x14ac:dyDescent="0.25">
      <c r="L645059" s="472"/>
      <c r="M645059" s="472"/>
    </row>
    <row r="645060" spans="12:13" x14ac:dyDescent="0.25">
      <c r="L645060" s="472"/>
      <c r="M645060" s="472"/>
    </row>
    <row r="645061" spans="12:13" x14ac:dyDescent="0.25">
      <c r="L645061" s="472"/>
      <c r="M645061" s="472"/>
    </row>
    <row r="645133" spans="12:13" x14ac:dyDescent="0.25">
      <c r="L645133" s="472"/>
      <c r="M645133" s="472"/>
    </row>
    <row r="645134" spans="12:13" x14ac:dyDescent="0.25">
      <c r="L645134" s="472"/>
      <c r="M645134" s="472"/>
    </row>
    <row r="645135" spans="12:13" x14ac:dyDescent="0.25">
      <c r="L645135" s="472"/>
      <c r="M645135" s="472"/>
    </row>
    <row r="645207" spans="12:13" x14ac:dyDescent="0.25">
      <c r="L645207" s="472"/>
      <c r="M645207" s="472"/>
    </row>
    <row r="645208" spans="12:13" x14ac:dyDescent="0.25">
      <c r="L645208" s="472"/>
      <c r="M645208" s="472"/>
    </row>
    <row r="645209" spans="12:13" x14ac:dyDescent="0.25">
      <c r="L645209" s="472"/>
      <c r="M645209" s="472"/>
    </row>
    <row r="645281" spans="12:13" x14ac:dyDescent="0.25">
      <c r="L645281" s="472"/>
      <c r="M645281" s="472"/>
    </row>
    <row r="645282" spans="12:13" x14ac:dyDescent="0.25">
      <c r="L645282" s="472"/>
      <c r="M645282" s="472"/>
    </row>
    <row r="645283" spans="12:13" x14ac:dyDescent="0.25">
      <c r="L645283" s="472"/>
      <c r="M645283" s="472"/>
    </row>
    <row r="645355" spans="12:13" x14ac:dyDescent="0.25">
      <c r="L645355" s="472"/>
      <c r="M645355" s="472"/>
    </row>
    <row r="645356" spans="12:13" x14ac:dyDescent="0.25">
      <c r="L645356" s="472"/>
      <c r="M645356" s="472"/>
    </row>
    <row r="645357" spans="12:13" x14ac:dyDescent="0.25">
      <c r="L645357" s="472"/>
      <c r="M645357" s="472"/>
    </row>
    <row r="645429" spans="12:13" x14ac:dyDescent="0.25">
      <c r="L645429" s="472"/>
      <c r="M645429" s="472"/>
    </row>
    <row r="645430" spans="12:13" x14ac:dyDescent="0.25">
      <c r="L645430" s="472"/>
      <c r="M645430" s="472"/>
    </row>
    <row r="645431" spans="12:13" x14ac:dyDescent="0.25">
      <c r="L645431" s="472"/>
      <c r="M645431" s="472"/>
    </row>
    <row r="645503" spans="12:13" x14ac:dyDescent="0.25">
      <c r="L645503" s="472"/>
      <c r="M645503" s="472"/>
    </row>
    <row r="645504" spans="12:13" x14ac:dyDescent="0.25">
      <c r="L645504" s="472"/>
      <c r="M645504" s="472"/>
    </row>
    <row r="645505" spans="12:13" x14ac:dyDescent="0.25">
      <c r="L645505" s="472"/>
      <c r="M645505" s="472"/>
    </row>
    <row r="645577" spans="12:13" x14ac:dyDescent="0.25">
      <c r="L645577" s="472"/>
      <c r="M645577" s="472"/>
    </row>
    <row r="645578" spans="12:13" x14ac:dyDescent="0.25">
      <c r="L645578" s="472"/>
      <c r="M645578" s="472"/>
    </row>
    <row r="645579" spans="12:13" x14ac:dyDescent="0.25">
      <c r="L645579" s="472"/>
      <c r="M645579" s="472"/>
    </row>
    <row r="645651" spans="12:13" x14ac:dyDescent="0.25">
      <c r="L645651" s="472"/>
      <c r="M645651" s="472"/>
    </row>
    <row r="645652" spans="12:13" x14ac:dyDescent="0.25">
      <c r="L645652" s="472"/>
      <c r="M645652" s="472"/>
    </row>
    <row r="645653" spans="12:13" x14ac:dyDescent="0.25">
      <c r="L645653" s="472"/>
      <c r="M645653" s="472"/>
    </row>
    <row r="645725" spans="12:13" x14ac:dyDescent="0.25">
      <c r="L645725" s="472"/>
      <c r="M645725" s="472"/>
    </row>
    <row r="645726" spans="12:13" x14ac:dyDescent="0.25">
      <c r="L645726" s="472"/>
      <c r="M645726" s="472"/>
    </row>
    <row r="645727" spans="12:13" x14ac:dyDescent="0.25">
      <c r="L645727" s="472"/>
      <c r="M645727" s="472"/>
    </row>
    <row r="645799" spans="12:13" x14ac:dyDescent="0.25">
      <c r="L645799" s="472"/>
      <c r="M645799" s="472"/>
    </row>
    <row r="645800" spans="12:13" x14ac:dyDescent="0.25">
      <c r="L645800" s="472"/>
      <c r="M645800" s="472"/>
    </row>
    <row r="645801" spans="12:13" x14ac:dyDescent="0.25">
      <c r="L645801" s="472"/>
      <c r="M645801" s="472"/>
    </row>
    <row r="645873" spans="12:13" x14ac:dyDescent="0.25">
      <c r="L645873" s="472"/>
      <c r="M645873" s="472"/>
    </row>
    <row r="645874" spans="12:13" x14ac:dyDescent="0.25">
      <c r="L645874" s="472"/>
      <c r="M645874" s="472"/>
    </row>
    <row r="645875" spans="12:13" x14ac:dyDescent="0.25">
      <c r="L645875" s="472"/>
      <c r="M645875" s="472"/>
    </row>
    <row r="645947" spans="12:13" x14ac:dyDescent="0.25">
      <c r="L645947" s="472"/>
      <c r="M645947" s="472"/>
    </row>
    <row r="645948" spans="12:13" x14ac:dyDescent="0.25">
      <c r="L645948" s="472"/>
      <c r="M645948" s="472"/>
    </row>
    <row r="645949" spans="12:13" x14ac:dyDescent="0.25">
      <c r="L645949" s="472"/>
      <c r="M645949" s="472"/>
    </row>
    <row r="646021" spans="12:13" x14ac:dyDescent="0.25">
      <c r="L646021" s="472"/>
      <c r="M646021" s="472"/>
    </row>
    <row r="646022" spans="12:13" x14ac:dyDescent="0.25">
      <c r="L646022" s="472"/>
      <c r="M646022" s="472"/>
    </row>
    <row r="646023" spans="12:13" x14ac:dyDescent="0.25">
      <c r="L646023" s="472"/>
      <c r="M646023" s="472"/>
    </row>
    <row r="646095" spans="12:13" x14ac:dyDescent="0.25">
      <c r="L646095" s="472"/>
      <c r="M646095" s="472"/>
    </row>
    <row r="646096" spans="12:13" x14ac:dyDescent="0.25">
      <c r="L646096" s="472"/>
      <c r="M646096" s="472"/>
    </row>
    <row r="646097" spans="12:13" x14ac:dyDescent="0.25">
      <c r="L646097" s="472"/>
      <c r="M646097" s="472"/>
    </row>
    <row r="646169" spans="12:13" x14ac:dyDescent="0.25">
      <c r="L646169" s="472"/>
      <c r="M646169" s="472"/>
    </row>
    <row r="646170" spans="12:13" x14ac:dyDescent="0.25">
      <c r="L646170" s="472"/>
      <c r="M646170" s="472"/>
    </row>
    <row r="646171" spans="12:13" x14ac:dyDescent="0.25">
      <c r="L646171" s="472"/>
      <c r="M646171" s="472"/>
    </row>
    <row r="646243" spans="12:13" x14ac:dyDescent="0.25">
      <c r="L646243" s="472"/>
      <c r="M646243" s="472"/>
    </row>
    <row r="646244" spans="12:13" x14ac:dyDescent="0.25">
      <c r="L646244" s="472"/>
      <c r="M646244" s="472"/>
    </row>
    <row r="646245" spans="12:13" x14ac:dyDescent="0.25">
      <c r="L646245" s="472"/>
      <c r="M646245" s="472"/>
    </row>
    <row r="646317" spans="12:13" x14ac:dyDescent="0.25">
      <c r="L646317" s="472"/>
      <c r="M646317" s="472"/>
    </row>
    <row r="646318" spans="12:13" x14ac:dyDescent="0.25">
      <c r="L646318" s="472"/>
      <c r="M646318" s="472"/>
    </row>
    <row r="646319" spans="12:13" x14ac:dyDescent="0.25">
      <c r="L646319" s="472"/>
      <c r="M646319" s="472"/>
    </row>
    <row r="646391" spans="12:13" x14ac:dyDescent="0.25">
      <c r="L646391" s="472"/>
      <c r="M646391" s="472"/>
    </row>
    <row r="646392" spans="12:13" x14ac:dyDescent="0.25">
      <c r="L646392" s="472"/>
      <c r="M646392" s="472"/>
    </row>
    <row r="646393" spans="12:13" x14ac:dyDescent="0.25">
      <c r="L646393" s="472"/>
      <c r="M646393" s="472"/>
    </row>
    <row r="646465" spans="12:13" x14ac:dyDescent="0.25">
      <c r="L646465" s="472"/>
      <c r="M646465" s="472"/>
    </row>
    <row r="646466" spans="12:13" x14ac:dyDescent="0.25">
      <c r="L646466" s="472"/>
      <c r="M646466" s="472"/>
    </row>
    <row r="646467" spans="12:13" x14ac:dyDescent="0.25">
      <c r="L646467" s="472"/>
      <c r="M646467" s="472"/>
    </row>
    <row r="646539" spans="12:13" x14ac:dyDescent="0.25">
      <c r="L646539" s="472"/>
      <c r="M646539" s="472"/>
    </row>
    <row r="646540" spans="12:13" x14ac:dyDescent="0.25">
      <c r="L646540" s="472"/>
      <c r="M646540" s="472"/>
    </row>
    <row r="646541" spans="12:13" x14ac:dyDescent="0.25">
      <c r="L646541" s="472"/>
      <c r="M646541" s="472"/>
    </row>
    <row r="646613" spans="12:13" x14ac:dyDescent="0.25">
      <c r="L646613" s="472"/>
      <c r="M646613" s="472"/>
    </row>
    <row r="646614" spans="12:13" x14ac:dyDescent="0.25">
      <c r="L646614" s="472"/>
      <c r="M646614" s="472"/>
    </row>
    <row r="646615" spans="12:13" x14ac:dyDescent="0.25">
      <c r="L646615" s="472"/>
      <c r="M646615" s="472"/>
    </row>
    <row r="646687" spans="12:13" x14ac:dyDescent="0.25">
      <c r="L646687" s="472"/>
      <c r="M646687" s="472"/>
    </row>
    <row r="646688" spans="12:13" x14ac:dyDescent="0.25">
      <c r="L646688" s="472"/>
      <c r="M646688" s="472"/>
    </row>
    <row r="646689" spans="12:13" x14ac:dyDescent="0.25">
      <c r="L646689" s="472"/>
      <c r="M646689" s="472"/>
    </row>
    <row r="646761" spans="12:13" x14ac:dyDescent="0.25">
      <c r="L646761" s="472"/>
      <c r="M646761" s="472"/>
    </row>
    <row r="646762" spans="12:13" x14ac:dyDescent="0.25">
      <c r="L646762" s="472"/>
      <c r="M646762" s="472"/>
    </row>
    <row r="646763" spans="12:13" x14ac:dyDescent="0.25">
      <c r="L646763" s="472"/>
      <c r="M646763" s="472"/>
    </row>
    <row r="646835" spans="12:13" x14ac:dyDescent="0.25">
      <c r="L646835" s="472"/>
      <c r="M646835" s="472"/>
    </row>
    <row r="646836" spans="12:13" x14ac:dyDescent="0.25">
      <c r="L646836" s="472"/>
      <c r="M646836" s="472"/>
    </row>
    <row r="646837" spans="12:13" x14ac:dyDescent="0.25">
      <c r="L646837" s="472"/>
      <c r="M646837" s="472"/>
    </row>
    <row r="646909" spans="12:13" x14ac:dyDescent="0.25">
      <c r="L646909" s="472"/>
      <c r="M646909" s="472"/>
    </row>
    <row r="646910" spans="12:13" x14ac:dyDescent="0.25">
      <c r="L646910" s="472"/>
      <c r="M646910" s="472"/>
    </row>
    <row r="646911" spans="12:13" x14ac:dyDescent="0.25">
      <c r="L646911" s="472"/>
      <c r="M646911" s="472"/>
    </row>
    <row r="646983" spans="12:13" x14ac:dyDescent="0.25">
      <c r="L646983" s="472"/>
      <c r="M646983" s="472"/>
    </row>
    <row r="646984" spans="12:13" x14ac:dyDescent="0.25">
      <c r="L646984" s="472"/>
      <c r="M646984" s="472"/>
    </row>
    <row r="646985" spans="12:13" x14ac:dyDescent="0.25">
      <c r="L646985" s="472"/>
      <c r="M646985" s="472"/>
    </row>
    <row r="647057" spans="12:13" x14ac:dyDescent="0.25">
      <c r="L647057" s="472"/>
      <c r="M647057" s="472"/>
    </row>
    <row r="647058" spans="12:13" x14ac:dyDescent="0.25">
      <c r="L647058" s="472"/>
      <c r="M647058" s="472"/>
    </row>
    <row r="647059" spans="12:13" x14ac:dyDescent="0.25">
      <c r="L647059" s="472"/>
      <c r="M647059" s="472"/>
    </row>
    <row r="647131" spans="12:13" x14ac:dyDescent="0.25">
      <c r="L647131" s="472"/>
      <c r="M647131" s="472"/>
    </row>
    <row r="647132" spans="12:13" x14ac:dyDescent="0.25">
      <c r="L647132" s="472"/>
      <c r="M647132" s="472"/>
    </row>
    <row r="647133" spans="12:13" x14ac:dyDescent="0.25">
      <c r="L647133" s="472"/>
      <c r="M647133" s="472"/>
    </row>
    <row r="647205" spans="12:13" x14ac:dyDescent="0.25">
      <c r="L647205" s="472"/>
      <c r="M647205" s="472"/>
    </row>
    <row r="647206" spans="12:13" x14ac:dyDescent="0.25">
      <c r="L647206" s="472"/>
      <c r="M647206" s="472"/>
    </row>
    <row r="647207" spans="12:13" x14ac:dyDescent="0.25">
      <c r="L647207" s="472"/>
      <c r="M647207" s="472"/>
    </row>
    <row r="647279" spans="12:13" x14ac:dyDescent="0.25">
      <c r="L647279" s="472"/>
      <c r="M647279" s="472"/>
    </row>
    <row r="647280" spans="12:13" x14ac:dyDescent="0.25">
      <c r="L647280" s="472"/>
      <c r="M647280" s="472"/>
    </row>
    <row r="647281" spans="12:13" x14ac:dyDescent="0.25">
      <c r="L647281" s="472"/>
      <c r="M647281" s="472"/>
    </row>
    <row r="647353" spans="12:13" x14ac:dyDescent="0.25">
      <c r="L647353" s="472"/>
      <c r="M647353" s="472"/>
    </row>
    <row r="647354" spans="12:13" x14ac:dyDescent="0.25">
      <c r="L647354" s="472"/>
      <c r="M647354" s="472"/>
    </row>
    <row r="647355" spans="12:13" x14ac:dyDescent="0.25">
      <c r="L647355" s="472"/>
      <c r="M647355" s="472"/>
    </row>
    <row r="647427" spans="12:13" x14ac:dyDescent="0.25">
      <c r="L647427" s="472"/>
      <c r="M647427" s="472"/>
    </row>
    <row r="647428" spans="12:13" x14ac:dyDescent="0.25">
      <c r="L647428" s="472"/>
      <c r="M647428" s="472"/>
    </row>
    <row r="647429" spans="12:13" x14ac:dyDescent="0.25">
      <c r="L647429" s="472"/>
      <c r="M647429" s="472"/>
    </row>
    <row r="647501" spans="12:13" x14ac:dyDescent="0.25">
      <c r="L647501" s="472"/>
      <c r="M647501" s="472"/>
    </row>
    <row r="647502" spans="12:13" x14ac:dyDescent="0.25">
      <c r="L647502" s="472"/>
      <c r="M647502" s="472"/>
    </row>
    <row r="647503" spans="12:13" x14ac:dyDescent="0.25">
      <c r="L647503" s="472"/>
      <c r="M647503" s="472"/>
    </row>
    <row r="647575" spans="12:13" x14ac:dyDescent="0.25">
      <c r="L647575" s="472"/>
      <c r="M647575" s="472"/>
    </row>
    <row r="647576" spans="12:13" x14ac:dyDescent="0.25">
      <c r="L647576" s="472"/>
      <c r="M647576" s="472"/>
    </row>
    <row r="647577" spans="12:13" x14ac:dyDescent="0.25">
      <c r="L647577" s="472"/>
      <c r="M647577" s="472"/>
    </row>
    <row r="647649" spans="12:13" x14ac:dyDescent="0.25">
      <c r="L647649" s="472"/>
      <c r="M647649" s="472"/>
    </row>
    <row r="647650" spans="12:13" x14ac:dyDescent="0.25">
      <c r="L647650" s="472"/>
      <c r="M647650" s="472"/>
    </row>
    <row r="647651" spans="12:13" x14ac:dyDescent="0.25">
      <c r="L647651" s="472"/>
      <c r="M647651" s="472"/>
    </row>
    <row r="647723" spans="12:13" x14ac:dyDescent="0.25">
      <c r="L647723" s="472"/>
      <c r="M647723" s="472"/>
    </row>
    <row r="647724" spans="12:13" x14ac:dyDescent="0.25">
      <c r="L647724" s="472"/>
      <c r="M647724" s="472"/>
    </row>
    <row r="647725" spans="12:13" x14ac:dyDescent="0.25">
      <c r="L647725" s="472"/>
      <c r="M647725" s="472"/>
    </row>
    <row r="647797" spans="12:13" x14ac:dyDescent="0.25">
      <c r="L647797" s="472"/>
      <c r="M647797" s="472"/>
    </row>
    <row r="647798" spans="12:13" x14ac:dyDescent="0.25">
      <c r="L647798" s="472"/>
      <c r="M647798" s="472"/>
    </row>
    <row r="647799" spans="12:13" x14ac:dyDescent="0.25">
      <c r="L647799" s="472"/>
      <c r="M647799" s="472"/>
    </row>
    <row r="647871" spans="12:13" x14ac:dyDescent="0.25">
      <c r="L647871" s="472"/>
      <c r="M647871" s="472"/>
    </row>
    <row r="647872" spans="12:13" x14ac:dyDescent="0.25">
      <c r="L647872" s="472"/>
      <c r="M647872" s="472"/>
    </row>
    <row r="647873" spans="12:13" x14ac:dyDescent="0.25">
      <c r="L647873" s="472"/>
      <c r="M647873" s="472"/>
    </row>
    <row r="647945" spans="12:13" x14ac:dyDescent="0.25">
      <c r="L647945" s="472"/>
      <c r="M647945" s="472"/>
    </row>
    <row r="647946" spans="12:13" x14ac:dyDescent="0.25">
      <c r="L647946" s="472"/>
      <c r="M647946" s="472"/>
    </row>
    <row r="647947" spans="12:13" x14ac:dyDescent="0.25">
      <c r="L647947" s="472"/>
      <c r="M647947" s="472"/>
    </row>
    <row r="648019" spans="12:13" x14ac:dyDescent="0.25">
      <c r="L648019" s="472"/>
      <c r="M648019" s="472"/>
    </row>
    <row r="648020" spans="12:13" x14ac:dyDescent="0.25">
      <c r="L648020" s="472"/>
      <c r="M648020" s="472"/>
    </row>
    <row r="648021" spans="12:13" x14ac:dyDescent="0.25">
      <c r="L648021" s="472"/>
      <c r="M648021" s="472"/>
    </row>
    <row r="648093" spans="12:13" x14ac:dyDescent="0.25">
      <c r="L648093" s="472"/>
      <c r="M648093" s="472"/>
    </row>
    <row r="648094" spans="12:13" x14ac:dyDescent="0.25">
      <c r="L648094" s="472"/>
      <c r="M648094" s="472"/>
    </row>
    <row r="648095" spans="12:13" x14ac:dyDescent="0.25">
      <c r="L648095" s="472"/>
      <c r="M648095" s="472"/>
    </row>
    <row r="648167" spans="12:13" x14ac:dyDescent="0.25">
      <c r="L648167" s="472"/>
      <c r="M648167" s="472"/>
    </row>
    <row r="648168" spans="12:13" x14ac:dyDescent="0.25">
      <c r="L648168" s="472"/>
      <c r="M648168" s="472"/>
    </row>
    <row r="648169" spans="12:13" x14ac:dyDescent="0.25">
      <c r="L648169" s="472"/>
      <c r="M648169" s="472"/>
    </row>
    <row r="648241" spans="12:13" x14ac:dyDescent="0.25">
      <c r="L648241" s="472"/>
      <c r="M648241" s="472"/>
    </row>
    <row r="648242" spans="12:13" x14ac:dyDescent="0.25">
      <c r="L648242" s="472"/>
      <c r="M648242" s="472"/>
    </row>
    <row r="648243" spans="12:13" x14ac:dyDescent="0.25">
      <c r="L648243" s="472"/>
      <c r="M648243" s="472"/>
    </row>
    <row r="648315" spans="12:13" x14ac:dyDescent="0.25">
      <c r="L648315" s="472"/>
      <c r="M648315" s="472"/>
    </row>
    <row r="648316" spans="12:13" x14ac:dyDescent="0.25">
      <c r="L648316" s="472"/>
      <c r="M648316" s="472"/>
    </row>
    <row r="648317" spans="12:13" x14ac:dyDescent="0.25">
      <c r="L648317" s="472"/>
      <c r="M648317" s="472"/>
    </row>
    <row r="648389" spans="12:13" x14ac:dyDescent="0.25">
      <c r="L648389" s="472"/>
      <c r="M648389" s="472"/>
    </row>
    <row r="648390" spans="12:13" x14ac:dyDescent="0.25">
      <c r="L648390" s="472"/>
      <c r="M648390" s="472"/>
    </row>
    <row r="648391" spans="12:13" x14ac:dyDescent="0.25">
      <c r="L648391" s="472"/>
      <c r="M648391" s="472"/>
    </row>
    <row r="648463" spans="12:13" x14ac:dyDescent="0.25">
      <c r="L648463" s="472"/>
      <c r="M648463" s="472"/>
    </row>
    <row r="648464" spans="12:13" x14ac:dyDescent="0.25">
      <c r="L648464" s="472"/>
      <c r="M648464" s="472"/>
    </row>
    <row r="648465" spans="12:13" x14ac:dyDescent="0.25">
      <c r="L648465" s="472"/>
      <c r="M648465" s="472"/>
    </row>
    <row r="648537" spans="12:13" x14ac:dyDescent="0.25">
      <c r="L648537" s="472"/>
      <c r="M648537" s="472"/>
    </row>
    <row r="648538" spans="12:13" x14ac:dyDescent="0.25">
      <c r="L648538" s="472"/>
      <c r="M648538" s="472"/>
    </row>
    <row r="648539" spans="12:13" x14ac:dyDescent="0.25">
      <c r="L648539" s="472"/>
      <c r="M648539" s="472"/>
    </row>
    <row r="648611" spans="12:13" x14ac:dyDescent="0.25">
      <c r="L648611" s="472"/>
      <c r="M648611" s="472"/>
    </row>
    <row r="648612" spans="12:13" x14ac:dyDescent="0.25">
      <c r="L648612" s="472"/>
      <c r="M648612" s="472"/>
    </row>
    <row r="648613" spans="12:13" x14ac:dyDescent="0.25">
      <c r="L648613" s="472"/>
      <c r="M648613" s="472"/>
    </row>
    <row r="648685" spans="12:13" x14ac:dyDescent="0.25">
      <c r="L648685" s="472"/>
      <c r="M648685" s="472"/>
    </row>
    <row r="648686" spans="12:13" x14ac:dyDescent="0.25">
      <c r="L648686" s="472"/>
      <c r="M648686" s="472"/>
    </row>
    <row r="648687" spans="12:13" x14ac:dyDescent="0.25">
      <c r="L648687" s="472"/>
      <c r="M648687" s="472"/>
    </row>
    <row r="648759" spans="12:13" x14ac:dyDescent="0.25">
      <c r="L648759" s="472"/>
      <c r="M648759" s="472"/>
    </row>
    <row r="648760" spans="12:13" x14ac:dyDescent="0.25">
      <c r="L648760" s="472"/>
      <c r="M648760" s="472"/>
    </row>
    <row r="648761" spans="12:13" x14ac:dyDescent="0.25">
      <c r="L648761" s="472"/>
      <c r="M648761" s="472"/>
    </row>
    <row r="648833" spans="12:13" x14ac:dyDescent="0.25">
      <c r="L648833" s="472"/>
      <c r="M648833" s="472"/>
    </row>
    <row r="648834" spans="12:13" x14ac:dyDescent="0.25">
      <c r="L648834" s="472"/>
      <c r="M648834" s="472"/>
    </row>
    <row r="648835" spans="12:13" x14ac:dyDescent="0.25">
      <c r="L648835" s="472"/>
      <c r="M648835" s="472"/>
    </row>
    <row r="648907" spans="12:13" x14ac:dyDescent="0.25">
      <c r="L648907" s="472"/>
      <c r="M648907" s="472"/>
    </row>
    <row r="648908" spans="12:13" x14ac:dyDescent="0.25">
      <c r="L648908" s="472"/>
      <c r="M648908" s="472"/>
    </row>
    <row r="648909" spans="12:13" x14ac:dyDescent="0.25">
      <c r="L648909" s="472"/>
      <c r="M648909" s="472"/>
    </row>
    <row r="648981" spans="12:13" x14ac:dyDescent="0.25">
      <c r="L648981" s="472"/>
      <c r="M648981" s="472"/>
    </row>
    <row r="648982" spans="12:13" x14ac:dyDescent="0.25">
      <c r="L648982" s="472"/>
      <c r="M648982" s="472"/>
    </row>
    <row r="648983" spans="12:13" x14ac:dyDescent="0.25">
      <c r="L648983" s="472"/>
      <c r="M648983" s="472"/>
    </row>
    <row r="649055" spans="12:13" x14ac:dyDescent="0.25">
      <c r="L649055" s="472"/>
      <c r="M649055" s="472"/>
    </row>
    <row r="649056" spans="12:13" x14ac:dyDescent="0.25">
      <c r="L649056" s="472"/>
      <c r="M649056" s="472"/>
    </row>
    <row r="649057" spans="12:13" x14ac:dyDescent="0.25">
      <c r="L649057" s="472"/>
      <c r="M649057" s="472"/>
    </row>
    <row r="649129" spans="12:13" x14ac:dyDescent="0.25">
      <c r="L649129" s="472"/>
      <c r="M649129" s="472"/>
    </row>
    <row r="649130" spans="12:13" x14ac:dyDescent="0.25">
      <c r="L649130" s="472"/>
      <c r="M649130" s="472"/>
    </row>
    <row r="649131" spans="12:13" x14ac:dyDescent="0.25">
      <c r="L649131" s="472"/>
      <c r="M649131" s="472"/>
    </row>
    <row r="649203" spans="12:13" x14ac:dyDescent="0.25">
      <c r="L649203" s="472"/>
      <c r="M649203" s="472"/>
    </row>
    <row r="649204" spans="12:13" x14ac:dyDescent="0.25">
      <c r="L649204" s="472"/>
      <c r="M649204" s="472"/>
    </row>
    <row r="649205" spans="12:13" x14ac:dyDescent="0.25">
      <c r="L649205" s="472"/>
      <c r="M649205" s="472"/>
    </row>
    <row r="649277" spans="12:13" x14ac:dyDescent="0.25">
      <c r="L649277" s="472"/>
      <c r="M649277" s="472"/>
    </row>
    <row r="649278" spans="12:13" x14ac:dyDescent="0.25">
      <c r="L649278" s="472"/>
      <c r="M649278" s="472"/>
    </row>
    <row r="649279" spans="12:13" x14ac:dyDescent="0.25">
      <c r="L649279" s="472"/>
      <c r="M649279" s="472"/>
    </row>
    <row r="649351" spans="12:13" x14ac:dyDescent="0.25">
      <c r="L649351" s="472"/>
      <c r="M649351" s="472"/>
    </row>
    <row r="649352" spans="12:13" x14ac:dyDescent="0.25">
      <c r="L649352" s="472"/>
      <c r="M649352" s="472"/>
    </row>
    <row r="649353" spans="12:13" x14ac:dyDescent="0.25">
      <c r="L649353" s="472"/>
      <c r="M649353" s="472"/>
    </row>
    <row r="649425" spans="12:13" x14ac:dyDescent="0.25">
      <c r="L649425" s="472"/>
      <c r="M649425" s="472"/>
    </row>
    <row r="649426" spans="12:13" x14ac:dyDescent="0.25">
      <c r="L649426" s="472"/>
      <c r="M649426" s="472"/>
    </row>
    <row r="649427" spans="12:13" x14ac:dyDescent="0.25">
      <c r="L649427" s="472"/>
      <c r="M649427" s="472"/>
    </row>
    <row r="649499" spans="12:13" x14ac:dyDescent="0.25">
      <c r="L649499" s="472"/>
      <c r="M649499" s="472"/>
    </row>
    <row r="649500" spans="12:13" x14ac:dyDescent="0.25">
      <c r="L649500" s="472"/>
      <c r="M649500" s="472"/>
    </row>
    <row r="649501" spans="12:13" x14ac:dyDescent="0.25">
      <c r="L649501" s="472"/>
      <c r="M649501" s="472"/>
    </row>
    <row r="649573" spans="12:13" x14ac:dyDescent="0.25">
      <c r="L649573" s="472"/>
      <c r="M649573" s="472"/>
    </row>
    <row r="649574" spans="12:13" x14ac:dyDescent="0.25">
      <c r="L649574" s="472"/>
      <c r="M649574" s="472"/>
    </row>
    <row r="649575" spans="12:13" x14ac:dyDescent="0.25">
      <c r="L649575" s="472"/>
      <c r="M649575" s="472"/>
    </row>
    <row r="649647" spans="12:13" x14ac:dyDescent="0.25">
      <c r="L649647" s="472"/>
      <c r="M649647" s="472"/>
    </row>
    <row r="649648" spans="12:13" x14ac:dyDescent="0.25">
      <c r="L649648" s="472"/>
      <c r="M649648" s="472"/>
    </row>
    <row r="649649" spans="12:13" x14ac:dyDescent="0.25">
      <c r="L649649" s="472"/>
      <c r="M649649" s="472"/>
    </row>
    <row r="649721" spans="12:13" x14ac:dyDescent="0.25">
      <c r="L649721" s="472"/>
      <c r="M649721" s="472"/>
    </row>
    <row r="649722" spans="12:13" x14ac:dyDescent="0.25">
      <c r="L649722" s="472"/>
      <c r="M649722" s="472"/>
    </row>
    <row r="649723" spans="12:13" x14ac:dyDescent="0.25">
      <c r="L649723" s="472"/>
      <c r="M649723" s="472"/>
    </row>
    <row r="649795" spans="12:13" x14ac:dyDescent="0.25">
      <c r="L649795" s="472"/>
      <c r="M649795" s="472"/>
    </row>
    <row r="649796" spans="12:13" x14ac:dyDescent="0.25">
      <c r="L649796" s="472"/>
      <c r="M649796" s="472"/>
    </row>
    <row r="649797" spans="12:13" x14ac:dyDescent="0.25">
      <c r="L649797" s="472"/>
      <c r="M649797" s="472"/>
    </row>
    <row r="649869" spans="12:13" x14ac:dyDescent="0.25">
      <c r="L649869" s="472"/>
      <c r="M649869" s="472"/>
    </row>
    <row r="649870" spans="12:13" x14ac:dyDescent="0.25">
      <c r="L649870" s="472"/>
      <c r="M649870" s="472"/>
    </row>
    <row r="649871" spans="12:13" x14ac:dyDescent="0.25">
      <c r="L649871" s="472"/>
      <c r="M649871" s="472"/>
    </row>
    <row r="649943" spans="12:13" x14ac:dyDescent="0.25">
      <c r="L649943" s="472"/>
      <c r="M649943" s="472"/>
    </row>
    <row r="649944" spans="12:13" x14ac:dyDescent="0.25">
      <c r="L649944" s="472"/>
      <c r="M649944" s="472"/>
    </row>
    <row r="649945" spans="12:13" x14ac:dyDescent="0.25">
      <c r="L649945" s="472"/>
      <c r="M649945" s="472"/>
    </row>
    <row r="650017" spans="12:13" x14ac:dyDescent="0.25">
      <c r="L650017" s="472"/>
      <c r="M650017" s="472"/>
    </row>
    <row r="650018" spans="12:13" x14ac:dyDescent="0.25">
      <c r="L650018" s="472"/>
      <c r="M650018" s="472"/>
    </row>
    <row r="650019" spans="12:13" x14ac:dyDescent="0.25">
      <c r="L650019" s="472"/>
      <c r="M650019" s="472"/>
    </row>
    <row r="650091" spans="12:13" x14ac:dyDescent="0.25">
      <c r="L650091" s="472"/>
      <c r="M650091" s="472"/>
    </row>
    <row r="650092" spans="12:13" x14ac:dyDescent="0.25">
      <c r="L650092" s="472"/>
      <c r="M650092" s="472"/>
    </row>
    <row r="650093" spans="12:13" x14ac:dyDescent="0.25">
      <c r="L650093" s="472"/>
      <c r="M650093" s="472"/>
    </row>
    <row r="650165" spans="12:13" x14ac:dyDescent="0.25">
      <c r="L650165" s="472"/>
      <c r="M650165" s="472"/>
    </row>
    <row r="650166" spans="12:13" x14ac:dyDescent="0.25">
      <c r="L650166" s="472"/>
      <c r="M650166" s="472"/>
    </row>
    <row r="650167" spans="12:13" x14ac:dyDescent="0.25">
      <c r="L650167" s="472"/>
      <c r="M650167" s="472"/>
    </row>
    <row r="650239" spans="12:13" x14ac:dyDescent="0.25">
      <c r="L650239" s="472"/>
      <c r="M650239" s="472"/>
    </row>
    <row r="650240" spans="12:13" x14ac:dyDescent="0.25">
      <c r="L650240" s="472"/>
      <c r="M650240" s="472"/>
    </row>
    <row r="650241" spans="12:13" x14ac:dyDescent="0.25">
      <c r="L650241" s="472"/>
      <c r="M650241" s="472"/>
    </row>
    <row r="650313" spans="12:13" x14ac:dyDescent="0.25">
      <c r="L650313" s="472"/>
      <c r="M650313" s="472"/>
    </row>
    <row r="650314" spans="12:13" x14ac:dyDescent="0.25">
      <c r="L650314" s="472"/>
      <c r="M650314" s="472"/>
    </row>
    <row r="650315" spans="12:13" x14ac:dyDescent="0.25">
      <c r="L650315" s="472"/>
      <c r="M650315" s="472"/>
    </row>
    <row r="650387" spans="12:13" x14ac:dyDescent="0.25">
      <c r="L650387" s="472"/>
      <c r="M650387" s="472"/>
    </row>
    <row r="650388" spans="12:13" x14ac:dyDescent="0.25">
      <c r="L650388" s="472"/>
      <c r="M650388" s="472"/>
    </row>
    <row r="650389" spans="12:13" x14ac:dyDescent="0.25">
      <c r="L650389" s="472"/>
      <c r="M650389" s="472"/>
    </row>
    <row r="650461" spans="12:13" x14ac:dyDescent="0.25">
      <c r="L650461" s="472"/>
      <c r="M650461" s="472"/>
    </row>
    <row r="650462" spans="12:13" x14ac:dyDescent="0.25">
      <c r="L650462" s="472"/>
      <c r="M650462" s="472"/>
    </row>
    <row r="650463" spans="12:13" x14ac:dyDescent="0.25">
      <c r="L650463" s="472"/>
      <c r="M650463" s="472"/>
    </row>
    <row r="650535" spans="12:13" x14ac:dyDescent="0.25">
      <c r="L650535" s="472"/>
      <c r="M650535" s="472"/>
    </row>
    <row r="650536" spans="12:13" x14ac:dyDescent="0.25">
      <c r="L650536" s="472"/>
      <c r="M650536" s="472"/>
    </row>
    <row r="650537" spans="12:13" x14ac:dyDescent="0.25">
      <c r="L650537" s="472"/>
      <c r="M650537" s="472"/>
    </row>
    <row r="650609" spans="12:13" x14ac:dyDescent="0.25">
      <c r="L650609" s="472"/>
      <c r="M650609" s="472"/>
    </row>
    <row r="650610" spans="12:13" x14ac:dyDescent="0.25">
      <c r="L650610" s="472"/>
      <c r="M650610" s="472"/>
    </row>
    <row r="650611" spans="12:13" x14ac:dyDescent="0.25">
      <c r="L650611" s="472"/>
      <c r="M650611" s="472"/>
    </row>
    <row r="650683" spans="12:13" x14ac:dyDescent="0.25">
      <c r="L650683" s="472"/>
      <c r="M650683" s="472"/>
    </row>
    <row r="650684" spans="12:13" x14ac:dyDescent="0.25">
      <c r="L650684" s="472"/>
      <c r="M650684" s="472"/>
    </row>
    <row r="650685" spans="12:13" x14ac:dyDescent="0.25">
      <c r="L650685" s="472"/>
      <c r="M650685" s="472"/>
    </row>
    <row r="650757" spans="12:13" x14ac:dyDescent="0.25">
      <c r="L650757" s="472"/>
      <c r="M650757" s="472"/>
    </row>
    <row r="650758" spans="12:13" x14ac:dyDescent="0.25">
      <c r="L650758" s="472"/>
      <c r="M650758" s="472"/>
    </row>
    <row r="650759" spans="12:13" x14ac:dyDescent="0.25">
      <c r="L650759" s="472"/>
      <c r="M650759" s="472"/>
    </row>
    <row r="650831" spans="12:13" x14ac:dyDescent="0.25">
      <c r="L650831" s="472"/>
      <c r="M650831" s="472"/>
    </row>
    <row r="650832" spans="12:13" x14ac:dyDescent="0.25">
      <c r="L650832" s="472"/>
      <c r="M650832" s="472"/>
    </row>
    <row r="650833" spans="12:13" x14ac:dyDescent="0.25">
      <c r="L650833" s="472"/>
      <c r="M650833" s="472"/>
    </row>
    <row r="650905" spans="12:13" x14ac:dyDescent="0.25">
      <c r="L650905" s="472"/>
      <c r="M650905" s="472"/>
    </row>
    <row r="650906" spans="12:13" x14ac:dyDescent="0.25">
      <c r="L650906" s="472"/>
      <c r="M650906" s="472"/>
    </row>
    <row r="650907" spans="12:13" x14ac:dyDescent="0.25">
      <c r="L650907" s="472"/>
      <c r="M650907" s="472"/>
    </row>
    <row r="650979" spans="12:13" x14ac:dyDescent="0.25">
      <c r="L650979" s="472"/>
      <c r="M650979" s="472"/>
    </row>
    <row r="650980" spans="12:13" x14ac:dyDescent="0.25">
      <c r="L650980" s="472"/>
      <c r="M650980" s="472"/>
    </row>
    <row r="650981" spans="12:13" x14ac:dyDescent="0.25">
      <c r="L650981" s="472"/>
      <c r="M650981" s="472"/>
    </row>
    <row r="651053" spans="12:13" x14ac:dyDescent="0.25">
      <c r="L651053" s="472"/>
      <c r="M651053" s="472"/>
    </row>
    <row r="651054" spans="12:13" x14ac:dyDescent="0.25">
      <c r="L651054" s="472"/>
      <c r="M651054" s="472"/>
    </row>
    <row r="651055" spans="12:13" x14ac:dyDescent="0.25">
      <c r="L651055" s="472"/>
      <c r="M651055" s="472"/>
    </row>
    <row r="651127" spans="12:13" x14ac:dyDescent="0.25">
      <c r="L651127" s="472"/>
      <c r="M651127" s="472"/>
    </row>
    <row r="651128" spans="12:13" x14ac:dyDescent="0.25">
      <c r="L651128" s="472"/>
      <c r="M651128" s="472"/>
    </row>
    <row r="651129" spans="12:13" x14ac:dyDescent="0.25">
      <c r="L651129" s="472"/>
      <c r="M651129" s="472"/>
    </row>
    <row r="651201" spans="12:13" x14ac:dyDescent="0.25">
      <c r="L651201" s="472"/>
      <c r="M651201" s="472"/>
    </row>
    <row r="651202" spans="12:13" x14ac:dyDescent="0.25">
      <c r="L651202" s="472"/>
      <c r="M651202" s="472"/>
    </row>
    <row r="651203" spans="12:13" x14ac:dyDescent="0.25">
      <c r="L651203" s="472"/>
      <c r="M651203" s="472"/>
    </row>
    <row r="651275" spans="12:13" x14ac:dyDescent="0.25">
      <c r="L651275" s="472"/>
      <c r="M651275" s="472"/>
    </row>
    <row r="651276" spans="12:13" x14ac:dyDescent="0.25">
      <c r="L651276" s="472"/>
      <c r="M651276" s="472"/>
    </row>
    <row r="651277" spans="12:13" x14ac:dyDescent="0.25">
      <c r="L651277" s="472"/>
      <c r="M651277" s="472"/>
    </row>
    <row r="651349" spans="12:13" x14ac:dyDescent="0.25">
      <c r="L651349" s="472"/>
      <c r="M651349" s="472"/>
    </row>
    <row r="651350" spans="12:13" x14ac:dyDescent="0.25">
      <c r="L651350" s="472"/>
      <c r="M651350" s="472"/>
    </row>
    <row r="651351" spans="12:13" x14ac:dyDescent="0.25">
      <c r="L651351" s="472"/>
      <c r="M651351" s="472"/>
    </row>
    <row r="651423" spans="12:13" x14ac:dyDescent="0.25">
      <c r="L651423" s="472"/>
      <c r="M651423" s="472"/>
    </row>
    <row r="651424" spans="12:13" x14ac:dyDescent="0.25">
      <c r="L651424" s="472"/>
      <c r="M651424" s="472"/>
    </row>
    <row r="651425" spans="12:13" x14ac:dyDescent="0.25">
      <c r="L651425" s="472"/>
      <c r="M651425" s="472"/>
    </row>
    <row r="651497" spans="12:13" x14ac:dyDescent="0.25">
      <c r="L651497" s="472"/>
      <c r="M651497" s="472"/>
    </row>
    <row r="651498" spans="12:13" x14ac:dyDescent="0.25">
      <c r="L651498" s="472"/>
      <c r="M651498" s="472"/>
    </row>
    <row r="651499" spans="12:13" x14ac:dyDescent="0.25">
      <c r="L651499" s="472"/>
      <c r="M651499" s="472"/>
    </row>
    <row r="651571" spans="12:13" x14ac:dyDescent="0.25">
      <c r="L651571" s="472"/>
      <c r="M651571" s="472"/>
    </row>
    <row r="651572" spans="12:13" x14ac:dyDescent="0.25">
      <c r="L651572" s="472"/>
      <c r="M651572" s="472"/>
    </row>
    <row r="651573" spans="12:13" x14ac:dyDescent="0.25">
      <c r="L651573" s="472"/>
      <c r="M651573" s="472"/>
    </row>
    <row r="651645" spans="12:13" x14ac:dyDescent="0.25">
      <c r="L651645" s="472"/>
      <c r="M651645" s="472"/>
    </row>
    <row r="651646" spans="12:13" x14ac:dyDescent="0.25">
      <c r="L651646" s="472"/>
      <c r="M651646" s="472"/>
    </row>
    <row r="651647" spans="12:13" x14ac:dyDescent="0.25">
      <c r="L651647" s="472"/>
      <c r="M651647" s="472"/>
    </row>
    <row r="651719" spans="12:13" x14ac:dyDescent="0.25">
      <c r="L651719" s="472"/>
      <c r="M651719" s="472"/>
    </row>
    <row r="651720" spans="12:13" x14ac:dyDescent="0.25">
      <c r="L651720" s="472"/>
      <c r="M651720" s="472"/>
    </row>
    <row r="651721" spans="12:13" x14ac:dyDescent="0.25">
      <c r="L651721" s="472"/>
      <c r="M651721" s="472"/>
    </row>
    <row r="651793" spans="12:13" x14ac:dyDescent="0.25">
      <c r="L651793" s="472"/>
      <c r="M651793" s="472"/>
    </row>
    <row r="651794" spans="12:13" x14ac:dyDescent="0.25">
      <c r="L651794" s="472"/>
      <c r="M651794" s="472"/>
    </row>
    <row r="651795" spans="12:13" x14ac:dyDescent="0.25">
      <c r="L651795" s="472"/>
      <c r="M651795" s="472"/>
    </row>
    <row r="651867" spans="12:13" x14ac:dyDescent="0.25">
      <c r="L651867" s="472"/>
      <c r="M651867" s="472"/>
    </row>
    <row r="651868" spans="12:13" x14ac:dyDescent="0.25">
      <c r="L651868" s="472"/>
      <c r="M651868" s="472"/>
    </row>
    <row r="651869" spans="12:13" x14ac:dyDescent="0.25">
      <c r="L651869" s="472"/>
      <c r="M651869" s="472"/>
    </row>
    <row r="651941" spans="12:13" x14ac:dyDescent="0.25">
      <c r="L651941" s="472"/>
      <c r="M651941" s="472"/>
    </row>
    <row r="651942" spans="12:13" x14ac:dyDescent="0.25">
      <c r="L651942" s="472"/>
      <c r="M651942" s="472"/>
    </row>
    <row r="651943" spans="12:13" x14ac:dyDescent="0.25">
      <c r="L651943" s="472"/>
      <c r="M651943" s="472"/>
    </row>
    <row r="652015" spans="12:13" x14ac:dyDescent="0.25">
      <c r="L652015" s="472"/>
      <c r="M652015" s="472"/>
    </row>
    <row r="652016" spans="12:13" x14ac:dyDescent="0.25">
      <c r="L652016" s="472"/>
      <c r="M652016" s="472"/>
    </row>
    <row r="652017" spans="12:13" x14ac:dyDescent="0.25">
      <c r="L652017" s="472"/>
      <c r="M652017" s="472"/>
    </row>
    <row r="652089" spans="12:13" x14ac:dyDescent="0.25">
      <c r="L652089" s="472"/>
      <c r="M652089" s="472"/>
    </row>
    <row r="652090" spans="12:13" x14ac:dyDescent="0.25">
      <c r="L652090" s="472"/>
      <c r="M652090" s="472"/>
    </row>
    <row r="652091" spans="12:13" x14ac:dyDescent="0.25">
      <c r="L652091" s="472"/>
      <c r="M652091" s="472"/>
    </row>
    <row r="652163" spans="12:13" x14ac:dyDescent="0.25">
      <c r="L652163" s="472"/>
      <c r="M652163" s="472"/>
    </row>
    <row r="652164" spans="12:13" x14ac:dyDescent="0.25">
      <c r="L652164" s="472"/>
      <c r="M652164" s="472"/>
    </row>
    <row r="652165" spans="12:13" x14ac:dyDescent="0.25">
      <c r="L652165" s="472"/>
      <c r="M652165" s="472"/>
    </row>
    <row r="652237" spans="12:13" x14ac:dyDescent="0.25">
      <c r="L652237" s="472"/>
      <c r="M652237" s="472"/>
    </row>
    <row r="652238" spans="12:13" x14ac:dyDescent="0.25">
      <c r="L652238" s="472"/>
      <c r="M652238" s="472"/>
    </row>
    <row r="652239" spans="12:13" x14ac:dyDescent="0.25">
      <c r="L652239" s="472"/>
      <c r="M652239" s="472"/>
    </row>
    <row r="652311" spans="12:13" x14ac:dyDescent="0.25">
      <c r="L652311" s="472"/>
      <c r="M652311" s="472"/>
    </row>
    <row r="652312" spans="12:13" x14ac:dyDescent="0.25">
      <c r="L652312" s="472"/>
      <c r="M652312" s="472"/>
    </row>
    <row r="652313" spans="12:13" x14ac:dyDescent="0.25">
      <c r="L652313" s="472"/>
      <c r="M652313" s="472"/>
    </row>
    <row r="652385" spans="12:13" x14ac:dyDescent="0.25">
      <c r="L652385" s="472"/>
      <c r="M652385" s="472"/>
    </row>
    <row r="652386" spans="12:13" x14ac:dyDescent="0.25">
      <c r="L652386" s="472"/>
      <c r="M652386" s="472"/>
    </row>
    <row r="652387" spans="12:13" x14ac:dyDescent="0.25">
      <c r="L652387" s="472"/>
      <c r="M652387" s="472"/>
    </row>
    <row r="652459" spans="12:13" x14ac:dyDescent="0.25">
      <c r="L652459" s="472"/>
      <c r="M652459" s="472"/>
    </row>
    <row r="652460" spans="12:13" x14ac:dyDescent="0.25">
      <c r="L652460" s="472"/>
      <c r="M652460" s="472"/>
    </row>
    <row r="652461" spans="12:13" x14ac:dyDescent="0.25">
      <c r="L652461" s="472"/>
      <c r="M652461" s="472"/>
    </row>
    <row r="652533" spans="12:13" x14ac:dyDescent="0.25">
      <c r="L652533" s="472"/>
      <c r="M652533" s="472"/>
    </row>
    <row r="652534" spans="12:13" x14ac:dyDescent="0.25">
      <c r="L652534" s="472"/>
      <c r="M652534" s="472"/>
    </row>
    <row r="652535" spans="12:13" x14ac:dyDescent="0.25">
      <c r="L652535" s="472"/>
      <c r="M652535" s="472"/>
    </row>
    <row r="652607" spans="12:13" x14ac:dyDescent="0.25">
      <c r="L652607" s="472"/>
      <c r="M652607" s="472"/>
    </row>
    <row r="652608" spans="12:13" x14ac:dyDescent="0.25">
      <c r="L652608" s="472"/>
      <c r="M652608" s="472"/>
    </row>
    <row r="652609" spans="12:13" x14ac:dyDescent="0.25">
      <c r="L652609" s="472"/>
      <c r="M652609" s="472"/>
    </row>
    <row r="652681" spans="12:13" x14ac:dyDescent="0.25">
      <c r="L652681" s="472"/>
      <c r="M652681" s="472"/>
    </row>
    <row r="652682" spans="12:13" x14ac:dyDescent="0.25">
      <c r="L652682" s="472"/>
      <c r="M652682" s="472"/>
    </row>
    <row r="652683" spans="12:13" x14ac:dyDescent="0.25">
      <c r="L652683" s="472"/>
      <c r="M652683" s="472"/>
    </row>
    <row r="652755" spans="12:13" x14ac:dyDescent="0.25">
      <c r="L652755" s="472"/>
      <c r="M652755" s="472"/>
    </row>
    <row r="652756" spans="12:13" x14ac:dyDescent="0.25">
      <c r="L652756" s="472"/>
      <c r="M652756" s="472"/>
    </row>
    <row r="652757" spans="12:13" x14ac:dyDescent="0.25">
      <c r="L652757" s="472"/>
      <c r="M652757" s="472"/>
    </row>
    <row r="652829" spans="12:13" x14ac:dyDescent="0.25">
      <c r="L652829" s="472"/>
      <c r="M652829" s="472"/>
    </row>
    <row r="652830" spans="12:13" x14ac:dyDescent="0.25">
      <c r="L652830" s="472"/>
      <c r="M652830" s="472"/>
    </row>
    <row r="652831" spans="12:13" x14ac:dyDescent="0.25">
      <c r="L652831" s="472"/>
      <c r="M652831" s="472"/>
    </row>
    <row r="652903" spans="12:13" x14ac:dyDescent="0.25">
      <c r="L652903" s="472"/>
      <c r="M652903" s="472"/>
    </row>
    <row r="652904" spans="12:13" x14ac:dyDescent="0.25">
      <c r="L652904" s="472"/>
      <c r="M652904" s="472"/>
    </row>
    <row r="652905" spans="12:13" x14ac:dyDescent="0.25">
      <c r="L652905" s="472"/>
      <c r="M652905" s="472"/>
    </row>
    <row r="652977" spans="12:13" x14ac:dyDescent="0.25">
      <c r="L652977" s="472"/>
      <c r="M652977" s="472"/>
    </row>
    <row r="652978" spans="12:13" x14ac:dyDescent="0.25">
      <c r="L652978" s="472"/>
      <c r="M652978" s="472"/>
    </row>
    <row r="652979" spans="12:13" x14ac:dyDescent="0.25">
      <c r="L652979" s="472"/>
      <c r="M652979" s="472"/>
    </row>
    <row r="653051" spans="12:13" x14ac:dyDescent="0.25">
      <c r="L653051" s="472"/>
      <c r="M653051" s="472"/>
    </row>
    <row r="653052" spans="12:13" x14ac:dyDescent="0.25">
      <c r="L653052" s="472"/>
      <c r="M653052" s="472"/>
    </row>
    <row r="653053" spans="12:13" x14ac:dyDescent="0.25">
      <c r="L653053" s="472"/>
      <c r="M653053" s="472"/>
    </row>
    <row r="653125" spans="12:13" x14ac:dyDescent="0.25">
      <c r="L653125" s="472"/>
      <c r="M653125" s="472"/>
    </row>
    <row r="653126" spans="12:13" x14ac:dyDescent="0.25">
      <c r="L653126" s="472"/>
      <c r="M653126" s="472"/>
    </row>
    <row r="653127" spans="12:13" x14ac:dyDescent="0.25">
      <c r="L653127" s="472"/>
      <c r="M653127" s="472"/>
    </row>
    <row r="653199" spans="12:13" x14ac:dyDescent="0.25">
      <c r="L653199" s="472"/>
      <c r="M653199" s="472"/>
    </row>
    <row r="653200" spans="12:13" x14ac:dyDescent="0.25">
      <c r="L653200" s="472"/>
      <c r="M653200" s="472"/>
    </row>
    <row r="653201" spans="12:13" x14ac:dyDescent="0.25">
      <c r="L653201" s="472"/>
      <c r="M653201" s="472"/>
    </row>
    <row r="653273" spans="12:13" x14ac:dyDescent="0.25">
      <c r="L653273" s="472"/>
      <c r="M653273" s="472"/>
    </row>
    <row r="653274" spans="12:13" x14ac:dyDescent="0.25">
      <c r="L653274" s="472"/>
      <c r="M653274" s="472"/>
    </row>
    <row r="653275" spans="12:13" x14ac:dyDescent="0.25">
      <c r="L653275" s="472"/>
      <c r="M653275" s="472"/>
    </row>
    <row r="653347" spans="12:13" x14ac:dyDescent="0.25">
      <c r="L653347" s="472"/>
      <c r="M653347" s="472"/>
    </row>
    <row r="653348" spans="12:13" x14ac:dyDescent="0.25">
      <c r="L653348" s="472"/>
      <c r="M653348" s="472"/>
    </row>
    <row r="653349" spans="12:13" x14ac:dyDescent="0.25">
      <c r="L653349" s="472"/>
      <c r="M653349" s="472"/>
    </row>
    <row r="653421" spans="12:13" x14ac:dyDescent="0.25">
      <c r="L653421" s="472"/>
      <c r="M653421" s="472"/>
    </row>
    <row r="653422" spans="12:13" x14ac:dyDescent="0.25">
      <c r="L653422" s="472"/>
      <c r="M653422" s="472"/>
    </row>
    <row r="653423" spans="12:13" x14ac:dyDescent="0.25">
      <c r="L653423" s="472"/>
      <c r="M653423" s="472"/>
    </row>
    <row r="653495" spans="12:13" x14ac:dyDescent="0.25">
      <c r="L653495" s="472"/>
      <c r="M653495" s="472"/>
    </row>
    <row r="653496" spans="12:13" x14ac:dyDescent="0.25">
      <c r="L653496" s="472"/>
      <c r="M653496" s="472"/>
    </row>
    <row r="653497" spans="12:13" x14ac:dyDescent="0.25">
      <c r="L653497" s="472"/>
      <c r="M653497" s="472"/>
    </row>
    <row r="653569" spans="12:13" x14ac:dyDescent="0.25">
      <c r="L653569" s="472"/>
      <c r="M653569" s="472"/>
    </row>
    <row r="653570" spans="12:13" x14ac:dyDescent="0.25">
      <c r="L653570" s="472"/>
      <c r="M653570" s="472"/>
    </row>
    <row r="653571" spans="12:13" x14ac:dyDescent="0.25">
      <c r="L653571" s="472"/>
      <c r="M653571" s="472"/>
    </row>
    <row r="653643" spans="12:13" x14ac:dyDescent="0.25">
      <c r="L653643" s="472"/>
      <c r="M653643" s="472"/>
    </row>
    <row r="653644" spans="12:13" x14ac:dyDescent="0.25">
      <c r="L653644" s="472"/>
      <c r="M653644" s="472"/>
    </row>
    <row r="653645" spans="12:13" x14ac:dyDescent="0.25">
      <c r="L653645" s="472"/>
      <c r="M653645" s="472"/>
    </row>
    <row r="653717" spans="12:13" x14ac:dyDescent="0.25">
      <c r="L653717" s="472"/>
      <c r="M653717" s="472"/>
    </row>
    <row r="653718" spans="12:13" x14ac:dyDescent="0.25">
      <c r="L653718" s="472"/>
      <c r="M653718" s="472"/>
    </row>
    <row r="653719" spans="12:13" x14ac:dyDescent="0.25">
      <c r="L653719" s="472"/>
      <c r="M653719" s="472"/>
    </row>
    <row r="653791" spans="12:13" x14ac:dyDescent="0.25">
      <c r="L653791" s="472"/>
      <c r="M653791" s="472"/>
    </row>
    <row r="653792" spans="12:13" x14ac:dyDescent="0.25">
      <c r="L653792" s="472"/>
      <c r="M653792" s="472"/>
    </row>
    <row r="653793" spans="12:13" x14ac:dyDescent="0.25">
      <c r="L653793" s="472"/>
      <c r="M653793" s="472"/>
    </row>
    <row r="653865" spans="12:13" x14ac:dyDescent="0.25">
      <c r="L653865" s="472"/>
      <c r="M653865" s="472"/>
    </row>
    <row r="653866" spans="12:13" x14ac:dyDescent="0.25">
      <c r="L653866" s="472"/>
      <c r="M653866" s="472"/>
    </row>
    <row r="653867" spans="12:13" x14ac:dyDescent="0.25">
      <c r="L653867" s="472"/>
      <c r="M653867" s="472"/>
    </row>
    <row r="653939" spans="12:13" x14ac:dyDescent="0.25">
      <c r="L653939" s="472"/>
      <c r="M653939" s="472"/>
    </row>
    <row r="653940" spans="12:13" x14ac:dyDescent="0.25">
      <c r="L653940" s="472"/>
      <c r="M653940" s="472"/>
    </row>
    <row r="653941" spans="12:13" x14ac:dyDescent="0.25">
      <c r="L653941" s="472"/>
      <c r="M653941" s="472"/>
    </row>
    <row r="654013" spans="12:13" x14ac:dyDescent="0.25">
      <c r="L654013" s="472"/>
      <c r="M654013" s="472"/>
    </row>
    <row r="654014" spans="12:13" x14ac:dyDescent="0.25">
      <c r="L654014" s="472"/>
      <c r="M654014" s="472"/>
    </row>
    <row r="654015" spans="12:13" x14ac:dyDescent="0.25">
      <c r="L654015" s="472"/>
      <c r="M654015" s="472"/>
    </row>
    <row r="654087" spans="12:13" x14ac:dyDescent="0.25">
      <c r="L654087" s="472"/>
      <c r="M654087" s="472"/>
    </row>
    <row r="654088" spans="12:13" x14ac:dyDescent="0.25">
      <c r="L654088" s="472"/>
      <c r="M654088" s="472"/>
    </row>
    <row r="654089" spans="12:13" x14ac:dyDescent="0.25">
      <c r="L654089" s="472"/>
      <c r="M654089" s="472"/>
    </row>
    <row r="654161" spans="12:13" x14ac:dyDescent="0.25">
      <c r="L654161" s="472"/>
      <c r="M654161" s="472"/>
    </row>
    <row r="654162" spans="12:13" x14ac:dyDescent="0.25">
      <c r="L654162" s="472"/>
      <c r="M654162" s="472"/>
    </row>
    <row r="654163" spans="12:13" x14ac:dyDescent="0.25">
      <c r="L654163" s="472"/>
      <c r="M654163" s="472"/>
    </row>
    <row r="654235" spans="12:13" x14ac:dyDescent="0.25">
      <c r="L654235" s="472"/>
      <c r="M654235" s="472"/>
    </row>
    <row r="654236" spans="12:13" x14ac:dyDescent="0.25">
      <c r="L654236" s="472"/>
      <c r="M654236" s="472"/>
    </row>
    <row r="654237" spans="12:13" x14ac:dyDescent="0.25">
      <c r="L654237" s="472"/>
      <c r="M654237" s="472"/>
    </row>
    <row r="654309" spans="12:13" x14ac:dyDescent="0.25">
      <c r="L654309" s="472"/>
      <c r="M654309" s="472"/>
    </row>
    <row r="654310" spans="12:13" x14ac:dyDescent="0.25">
      <c r="L654310" s="472"/>
      <c r="M654310" s="472"/>
    </row>
    <row r="654311" spans="12:13" x14ac:dyDescent="0.25">
      <c r="L654311" s="472"/>
      <c r="M654311" s="472"/>
    </row>
    <row r="654383" spans="12:13" x14ac:dyDescent="0.25">
      <c r="L654383" s="472"/>
      <c r="M654383" s="472"/>
    </row>
    <row r="654384" spans="12:13" x14ac:dyDescent="0.25">
      <c r="L654384" s="472"/>
      <c r="M654384" s="472"/>
    </row>
    <row r="654385" spans="12:13" x14ac:dyDescent="0.25">
      <c r="L654385" s="472"/>
      <c r="M654385" s="472"/>
    </row>
    <row r="654457" spans="12:13" x14ac:dyDescent="0.25">
      <c r="L654457" s="472"/>
      <c r="M654457" s="472"/>
    </row>
    <row r="654458" spans="12:13" x14ac:dyDescent="0.25">
      <c r="L654458" s="472"/>
      <c r="M654458" s="472"/>
    </row>
    <row r="654459" spans="12:13" x14ac:dyDescent="0.25">
      <c r="L654459" s="472"/>
      <c r="M654459" s="472"/>
    </row>
    <row r="654531" spans="12:13" x14ac:dyDescent="0.25">
      <c r="L654531" s="472"/>
      <c r="M654531" s="472"/>
    </row>
    <row r="654532" spans="12:13" x14ac:dyDescent="0.25">
      <c r="L654532" s="472"/>
      <c r="M654532" s="472"/>
    </row>
    <row r="654533" spans="12:13" x14ac:dyDescent="0.25">
      <c r="L654533" s="472"/>
      <c r="M654533" s="472"/>
    </row>
    <row r="654605" spans="12:13" x14ac:dyDescent="0.25">
      <c r="L654605" s="472"/>
      <c r="M654605" s="472"/>
    </row>
    <row r="654606" spans="12:13" x14ac:dyDescent="0.25">
      <c r="L654606" s="472"/>
      <c r="M654606" s="472"/>
    </row>
    <row r="654607" spans="12:13" x14ac:dyDescent="0.25">
      <c r="L654607" s="472"/>
      <c r="M654607" s="472"/>
    </row>
    <row r="654679" spans="12:13" x14ac:dyDescent="0.25">
      <c r="L654679" s="472"/>
      <c r="M654679" s="472"/>
    </row>
    <row r="654680" spans="12:13" x14ac:dyDescent="0.25">
      <c r="L654680" s="472"/>
      <c r="M654680" s="472"/>
    </row>
    <row r="654681" spans="12:13" x14ac:dyDescent="0.25">
      <c r="L654681" s="472"/>
      <c r="M654681" s="472"/>
    </row>
    <row r="654753" spans="12:13" x14ac:dyDescent="0.25">
      <c r="L654753" s="472"/>
      <c r="M654753" s="472"/>
    </row>
    <row r="654754" spans="12:13" x14ac:dyDescent="0.25">
      <c r="L654754" s="472"/>
      <c r="M654754" s="472"/>
    </row>
    <row r="654755" spans="12:13" x14ac:dyDescent="0.25">
      <c r="L654755" s="472"/>
      <c r="M654755" s="472"/>
    </row>
    <row r="654827" spans="12:13" x14ac:dyDescent="0.25">
      <c r="L654827" s="472"/>
      <c r="M654827" s="472"/>
    </row>
    <row r="654828" spans="12:13" x14ac:dyDescent="0.25">
      <c r="L654828" s="472"/>
      <c r="M654828" s="472"/>
    </row>
    <row r="654829" spans="12:13" x14ac:dyDescent="0.25">
      <c r="L654829" s="472"/>
      <c r="M654829" s="472"/>
    </row>
    <row r="654901" spans="12:13" x14ac:dyDescent="0.25">
      <c r="L654901" s="472"/>
      <c r="M654901" s="472"/>
    </row>
    <row r="654902" spans="12:13" x14ac:dyDescent="0.25">
      <c r="L654902" s="472"/>
      <c r="M654902" s="472"/>
    </row>
    <row r="654903" spans="12:13" x14ac:dyDescent="0.25">
      <c r="L654903" s="472"/>
      <c r="M654903" s="472"/>
    </row>
    <row r="654975" spans="12:13" x14ac:dyDescent="0.25">
      <c r="L654975" s="472"/>
      <c r="M654975" s="472"/>
    </row>
    <row r="654976" spans="12:13" x14ac:dyDescent="0.25">
      <c r="L654976" s="472"/>
      <c r="M654976" s="472"/>
    </row>
    <row r="654977" spans="12:13" x14ac:dyDescent="0.25">
      <c r="L654977" s="472"/>
      <c r="M654977" s="472"/>
    </row>
    <row r="655049" spans="12:13" x14ac:dyDescent="0.25">
      <c r="L655049" s="472"/>
      <c r="M655049" s="472"/>
    </row>
    <row r="655050" spans="12:13" x14ac:dyDescent="0.25">
      <c r="L655050" s="472"/>
      <c r="M655050" s="472"/>
    </row>
    <row r="655051" spans="12:13" x14ac:dyDescent="0.25">
      <c r="L655051" s="472"/>
      <c r="M655051" s="472"/>
    </row>
    <row r="655123" spans="12:13" x14ac:dyDescent="0.25">
      <c r="L655123" s="472"/>
      <c r="M655123" s="472"/>
    </row>
    <row r="655124" spans="12:13" x14ac:dyDescent="0.25">
      <c r="L655124" s="472"/>
      <c r="M655124" s="472"/>
    </row>
    <row r="655125" spans="12:13" x14ac:dyDescent="0.25">
      <c r="L655125" s="472"/>
      <c r="M655125" s="472"/>
    </row>
    <row r="655197" spans="12:13" x14ac:dyDescent="0.25">
      <c r="L655197" s="472"/>
      <c r="M655197" s="472"/>
    </row>
    <row r="655198" spans="12:13" x14ac:dyDescent="0.25">
      <c r="L655198" s="472"/>
      <c r="M655198" s="472"/>
    </row>
    <row r="655199" spans="12:13" x14ac:dyDescent="0.25">
      <c r="L655199" s="472"/>
      <c r="M655199" s="472"/>
    </row>
    <row r="655271" spans="12:13" x14ac:dyDescent="0.25">
      <c r="L655271" s="472"/>
      <c r="M655271" s="472"/>
    </row>
    <row r="655272" spans="12:13" x14ac:dyDescent="0.25">
      <c r="L655272" s="472"/>
      <c r="M655272" s="472"/>
    </row>
    <row r="655273" spans="12:13" x14ac:dyDescent="0.25">
      <c r="L655273" s="472"/>
      <c r="M655273" s="472"/>
    </row>
    <row r="655345" spans="12:13" x14ac:dyDescent="0.25">
      <c r="L655345" s="472"/>
      <c r="M655345" s="472"/>
    </row>
    <row r="655346" spans="12:13" x14ac:dyDescent="0.25">
      <c r="L655346" s="472"/>
      <c r="M655346" s="472"/>
    </row>
    <row r="655347" spans="12:13" x14ac:dyDescent="0.25">
      <c r="L655347" s="472"/>
      <c r="M655347" s="472"/>
    </row>
    <row r="655419" spans="12:13" x14ac:dyDescent="0.25">
      <c r="L655419" s="472"/>
      <c r="M655419" s="472"/>
    </row>
    <row r="655420" spans="12:13" x14ac:dyDescent="0.25">
      <c r="L655420" s="472"/>
      <c r="M655420" s="472"/>
    </row>
    <row r="655421" spans="12:13" x14ac:dyDescent="0.25">
      <c r="L655421" s="472"/>
      <c r="M655421" s="472"/>
    </row>
    <row r="655493" spans="12:13" x14ac:dyDescent="0.25">
      <c r="L655493" s="472"/>
      <c r="M655493" s="472"/>
    </row>
    <row r="655494" spans="12:13" x14ac:dyDescent="0.25">
      <c r="L655494" s="472"/>
      <c r="M655494" s="472"/>
    </row>
    <row r="655495" spans="12:13" x14ac:dyDescent="0.25">
      <c r="L655495" s="472"/>
      <c r="M655495" s="472"/>
    </row>
    <row r="655567" spans="12:13" x14ac:dyDescent="0.25">
      <c r="L655567" s="472"/>
      <c r="M655567" s="472"/>
    </row>
    <row r="655568" spans="12:13" x14ac:dyDescent="0.25">
      <c r="L655568" s="472"/>
      <c r="M655568" s="472"/>
    </row>
    <row r="655569" spans="12:13" x14ac:dyDescent="0.25">
      <c r="L655569" s="472"/>
      <c r="M655569" s="472"/>
    </row>
    <row r="655641" spans="12:13" x14ac:dyDescent="0.25">
      <c r="L655641" s="472"/>
      <c r="M655641" s="472"/>
    </row>
    <row r="655642" spans="12:13" x14ac:dyDescent="0.25">
      <c r="L655642" s="472"/>
      <c r="M655642" s="472"/>
    </row>
    <row r="655643" spans="12:13" x14ac:dyDescent="0.25">
      <c r="L655643" s="472"/>
      <c r="M655643" s="472"/>
    </row>
    <row r="655715" spans="12:13" x14ac:dyDescent="0.25">
      <c r="L655715" s="472"/>
      <c r="M655715" s="472"/>
    </row>
    <row r="655716" spans="12:13" x14ac:dyDescent="0.25">
      <c r="L655716" s="472"/>
      <c r="M655716" s="472"/>
    </row>
    <row r="655717" spans="12:13" x14ac:dyDescent="0.25">
      <c r="L655717" s="472"/>
      <c r="M655717" s="472"/>
    </row>
    <row r="655789" spans="12:13" x14ac:dyDescent="0.25">
      <c r="L655789" s="472"/>
      <c r="M655789" s="472"/>
    </row>
    <row r="655790" spans="12:13" x14ac:dyDescent="0.25">
      <c r="L655790" s="472"/>
      <c r="M655790" s="472"/>
    </row>
    <row r="655791" spans="12:13" x14ac:dyDescent="0.25">
      <c r="L655791" s="472"/>
      <c r="M655791" s="472"/>
    </row>
    <row r="655863" spans="12:13" x14ac:dyDescent="0.25">
      <c r="L655863" s="472"/>
      <c r="M655863" s="472"/>
    </row>
    <row r="655864" spans="12:13" x14ac:dyDescent="0.25">
      <c r="L655864" s="472"/>
      <c r="M655864" s="472"/>
    </row>
    <row r="655865" spans="12:13" x14ac:dyDescent="0.25">
      <c r="L655865" s="472"/>
      <c r="M655865" s="472"/>
    </row>
    <row r="655937" spans="12:13" x14ac:dyDescent="0.25">
      <c r="L655937" s="472"/>
      <c r="M655937" s="472"/>
    </row>
    <row r="655938" spans="12:13" x14ac:dyDescent="0.25">
      <c r="L655938" s="472"/>
      <c r="M655938" s="472"/>
    </row>
    <row r="655939" spans="12:13" x14ac:dyDescent="0.25">
      <c r="L655939" s="472"/>
      <c r="M655939" s="472"/>
    </row>
    <row r="656011" spans="12:13" x14ac:dyDescent="0.25">
      <c r="L656011" s="472"/>
      <c r="M656011" s="472"/>
    </row>
    <row r="656012" spans="12:13" x14ac:dyDescent="0.25">
      <c r="L656012" s="472"/>
      <c r="M656012" s="472"/>
    </row>
    <row r="656013" spans="12:13" x14ac:dyDescent="0.25">
      <c r="L656013" s="472"/>
      <c r="M656013" s="472"/>
    </row>
    <row r="656085" spans="12:13" x14ac:dyDescent="0.25">
      <c r="L656085" s="472"/>
      <c r="M656085" s="472"/>
    </row>
    <row r="656086" spans="12:13" x14ac:dyDescent="0.25">
      <c r="L656086" s="472"/>
      <c r="M656086" s="472"/>
    </row>
    <row r="656087" spans="12:13" x14ac:dyDescent="0.25">
      <c r="L656087" s="472"/>
      <c r="M656087" s="472"/>
    </row>
    <row r="656159" spans="12:13" x14ac:dyDescent="0.25">
      <c r="L656159" s="472"/>
      <c r="M656159" s="472"/>
    </row>
    <row r="656160" spans="12:13" x14ac:dyDescent="0.25">
      <c r="L656160" s="472"/>
      <c r="M656160" s="472"/>
    </row>
    <row r="656161" spans="12:13" x14ac:dyDescent="0.25">
      <c r="L656161" s="472"/>
      <c r="M656161" s="472"/>
    </row>
    <row r="656233" spans="12:13" x14ac:dyDescent="0.25">
      <c r="L656233" s="472"/>
      <c r="M656233" s="472"/>
    </row>
    <row r="656234" spans="12:13" x14ac:dyDescent="0.25">
      <c r="L656234" s="472"/>
      <c r="M656234" s="472"/>
    </row>
    <row r="656235" spans="12:13" x14ac:dyDescent="0.25">
      <c r="L656235" s="472"/>
      <c r="M656235" s="472"/>
    </row>
    <row r="656307" spans="12:13" x14ac:dyDescent="0.25">
      <c r="L656307" s="472"/>
      <c r="M656307" s="472"/>
    </row>
    <row r="656308" spans="12:13" x14ac:dyDescent="0.25">
      <c r="L656308" s="472"/>
      <c r="M656308" s="472"/>
    </row>
    <row r="656309" spans="12:13" x14ac:dyDescent="0.25">
      <c r="L656309" s="472"/>
      <c r="M656309" s="472"/>
    </row>
    <row r="656381" spans="12:13" x14ac:dyDescent="0.25">
      <c r="L656381" s="472"/>
      <c r="M656381" s="472"/>
    </row>
    <row r="656382" spans="12:13" x14ac:dyDescent="0.25">
      <c r="L656382" s="472"/>
      <c r="M656382" s="472"/>
    </row>
    <row r="656383" spans="12:13" x14ac:dyDescent="0.25">
      <c r="L656383" s="472"/>
      <c r="M656383" s="472"/>
    </row>
    <row r="656455" spans="12:13" x14ac:dyDescent="0.25">
      <c r="L656455" s="472"/>
      <c r="M656455" s="472"/>
    </row>
    <row r="656456" spans="12:13" x14ac:dyDescent="0.25">
      <c r="L656456" s="472"/>
      <c r="M656456" s="472"/>
    </row>
    <row r="656457" spans="12:13" x14ac:dyDescent="0.25">
      <c r="L656457" s="472"/>
      <c r="M656457" s="472"/>
    </row>
    <row r="656529" spans="12:13" x14ac:dyDescent="0.25">
      <c r="L656529" s="472"/>
      <c r="M656529" s="472"/>
    </row>
    <row r="656530" spans="12:13" x14ac:dyDescent="0.25">
      <c r="L656530" s="472"/>
      <c r="M656530" s="472"/>
    </row>
    <row r="656531" spans="12:13" x14ac:dyDescent="0.25">
      <c r="L656531" s="472"/>
      <c r="M656531" s="472"/>
    </row>
    <row r="656603" spans="12:13" x14ac:dyDescent="0.25">
      <c r="L656603" s="472"/>
      <c r="M656603" s="472"/>
    </row>
    <row r="656604" spans="12:13" x14ac:dyDescent="0.25">
      <c r="L656604" s="472"/>
      <c r="M656604" s="472"/>
    </row>
    <row r="656605" spans="12:13" x14ac:dyDescent="0.25">
      <c r="L656605" s="472"/>
      <c r="M656605" s="472"/>
    </row>
    <row r="656677" spans="12:13" x14ac:dyDescent="0.25">
      <c r="L656677" s="472"/>
      <c r="M656677" s="472"/>
    </row>
    <row r="656678" spans="12:13" x14ac:dyDescent="0.25">
      <c r="L656678" s="472"/>
      <c r="M656678" s="472"/>
    </row>
    <row r="656679" spans="12:13" x14ac:dyDescent="0.25">
      <c r="L656679" s="472"/>
      <c r="M656679" s="472"/>
    </row>
    <row r="656751" spans="12:13" x14ac:dyDescent="0.25">
      <c r="L656751" s="472"/>
      <c r="M656751" s="472"/>
    </row>
    <row r="656752" spans="12:13" x14ac:dyDescent="0.25">
      <c r="L656752" s="472"/>
      <c r="M656752" s="472"/>
    </row>
    <row r="656753" spans="12:13" x14ac:dyDescent="0.25">
      <c r="L656753" s="472"/>
      <c r="M656753" s="472"/>
    </row>
    <row r="656825" spans="12:13" x14ac:dyDescent="0.25">
      <c r="L656825" s="472"/>
      <c r="M656825" s="472"/>
    </row>
    <row r="656826" spans="12:13" x14ac:dyDescent="0.25">
      <c r="L656826" s="472"/>
      <c r="M656826" s="472"/>
    </row>
    <row r="656827" spans="12:13" x14ac:dyDescent="0.25">
      <c r="L656827" s="472"/>
      <c r="M656827" s="472"/>
    </row>
    <row r="656899" spans="12:13" x14ac:dyDescent="0.25">
      <c r="L656899" s="472"/>
      <c r="M656899" s="472"/>
    </row>
    <row r="656900" spans="12:13" x14ac:dyDescent="0.25">
      <c r="L656900" s="472"/>
      <c r="M656900" s="472"/>
    </row>
    <row r="656901" spans="12:13" x14ac:dyDescent="0.25">
      <c r="L656901" s="472"/>
      <c r="M656901" s="472"/>
    </row>
    <row r="656973" spans="12:13" x14ac:dyDescent="0.25">
      <c r="L656973" s="472"/>
      <c r="M656973" s="472"/>
    </row>
    <row r="656974" spans="12:13" x14ac:dyDescent="0.25">
      <c r="L656974" s="472"/>
      <c r="M656974" s="472"/>
    </row>
    <row r="656975" spans="12:13" x14ac:dyDescent="0.25">
      <c r="L656975" s="472"/>
      <c r="M656975" s="472"/>
    </row>
    <row r="657047" spans="12:13" x14ac:dyDescent="0.25">
      <c r="L657047" s="472"/>
      <c r="M657047" s="472"/>
    </row>
    <row r="657048" spans="12:13" x14ac:dyDescent="0.25">
      <c r="L657048" s="472"/>
      <c r="M657048" s="472"/>
    </row>
    <row r="657049" spans="12:13" x14ac:dyDescent="0.25">
      <c r="L657049" s="472"/>
      <c r="M657049" s="472"/>
    </row>
    <row r="657121" spans="12:13" x14ac:dyDescent="0.25">
      <c r="L657121" s="472"/>
      <c r="M657121" s="472"/>
    </row>
    <row r="657122" spans="12:13" x14ac:dyDescent="0.25">
      <c r="L657122" s="472"/>
      <c r="M657122" s="472"/>
    </row>
    <row r="657123" spans="12:13" x14ac:dyDescent="0.25">
      <c r="L657123" s="472"/>
      <c r="M657123" s="472"/>
    </row>
    <row r="657195" spans="12:13" x14ac:dyDescent="0.25">
      <c r="L657195" s="472"/>
      <c r="M657195" s="472"/>
    </row>
    <row r="657196" spans="12:13" x14ac:dyDescent="0.25">
      <c r="L657196" s="472"/>
      <c r="M657196" s="472"/>
    </row>
    <row r="657197" spans="12:13" x14ac:dyDescent="0.25">
      <c r="L657197" s="472"/>
      <c r="M657197" s="472"/>
    </row>
    <row r="657269" spans="12:13" x14ac:dyDescent="0.25">
      <c r="L657269" s="472"/>
      <c r="M657269" s="472"/>
    </row>
    <row r="657270" spans="12:13" x14ac:dyDescent="0.25">
      <c r="L657270" s="472"/>
      <c r="M657270" s="472"/>
    </row>
    <row r="657271" spans="12:13" x14ac:dyDescent="0.25">
      <c r="L657271" s="472"/>
      <c r="M657271" s="472"/>
    </row>
    <row r="657343" spans="12:13" x14ac:dyDescent="0.25">
      <c r="L657343" s="472"/>
      <c r="M657343" s="472"/>
    </row>
    <row r="657344" spans="12:13" x14ac:dyDescent="0.25">
      <c r="L657344" s="472"/>
      <c r="M657344" s="472"/>
    </row>
    <row r="657345" spans="12:13" x14ac:dyDescent="0.25">
      <c r="L657345" s="472"/>
      <c r="M657345" s="472"/>
    </row>
    <row r="657417" spans="12:13" x14ac:dyDescent="0.25">
      <c r="L657417" s="472"/>
      <c r="M657417" s="472"/>
    </row>
    <row r="657418" spans="12:13" x14ac:dyDescent="0.25">
      <c r="L657418" s="472"/>
      <c r="M657418" s="472"/>
    </row>
    <row r="657419" spans="12:13" x14ac:dyDescent="0.25">
      <c r="L657419" s="472"/>
      <c r="M657419" s="472"/>
    </row>
    <row r="657491" spans="12:13" x14ac:dyDescent="0.25">
      <c r="L657491" s="472"/>
      <c r="M657491" s="472"/>
    </row>
    <row r="657492" spans="12:13" x14ac:dyDescent="0.25">
      <c r="L657492" s="472"/>
      <c r="M657492" s="472"/>
    </row>
    <row r="657493" spans="12:13" x14ac:dyDescent="0.25">
      <c r="L657493" s="472"/>
      <c r="M657493" s="472"/>
    </row>
    <row r="657565" spans="12:13" x14ac:dyDescent="0.25">
      <c r="L657565" s="472"/>
      <c r="M657565" s="472"/>
    </row>
    <row r="657566" spans="12:13" x14ac:dyDescent="0.25">
      <c r="L657566" s="472"/>
      <c r="M657566" s="472"/>
    </row>
    <row r="657567" spans="12:13" x14ac:dyDescent="0.25">
      <c r="L657567" s="472"/>
      <c r="M657567" s="472"/>
    </row>
    <row r="657639" spans="12:13" x14ac:dyDescent="0.25">
      <c r="L657639" s="472"/>
      <c r="M657639" s="472"/>
    </row>
    <row r="657640" spans="12:13" x14ac:dyDescent="0.25">
      <c r="L657640" s="472"/>
      <c r="M657640" s="472"/>
    </row>
    <row r="657641" spans="12:13" x14ac:dyDescent="0.25">
      <c r="L657641" s="472"/>
      <c r="M657641" s="472"/>
    </row>
    <row r="657713" spans="12:13" x14ac:dyDescent="0.25">
      <c r="L657713" s="472"/>
      <c r="M657713" s="472"/>
    </row>
    <row r="657714" spans="12:13" x14ac:dyDescent="0.25">
      <c r="L657714" s="472"/>
      <c r="M657714" s="472"/>
    </row>
    <row r="657715" spans="12:13" x14ac:dyDescent="0.25">
      <c r="L657715" s="472"/>
      <c r="M657715" s="472"/>
    </row>
    <row r="657787" spans="12:13" x14ac:dyDescent="0.25">
      <c r="L657787" s="472"/>
      <c r="M657787" s="472"/>
    </row>
    <row r="657788" spans="12:13" x14ac:dyDescent="0.25">
      <c r="L657788" s="472"/>
      <c r="M657788" s="472"/>
    </row>
    <row r="657789" spans="12:13" x14ac:dyDescent="0.25">
      <c r="L657789" s="472"/>
      <c r="M657789" s="472"/>
    </row>
    <row r="657861" spans="12:13" x14ac:dyDescent="0.25">
      <c r="L657861" s="472"/>
      <c r="M657861" s="472"/>
    </row>
    <row r="657862" spans="12:13" x14ac:dyDescent="0.25">
      <c r="L657862" s="472"/>
      <c r="M657862" s="472"/>
    </row>
    <row r="657863" spans="12:13" x14ac:dyDescent="0.25">
      <c r="L657863" s="472"/>
      <c r="M657863" s="472"/>
    </row>
    <row r="657935" spans="12:13" x14ac:dyDescent="0.25">
      <c r="L657935" s="472"/>
      <c r="M657935" s="472"/>
    </row>
    <row r="657936" spans="12:13" x14ac:dyDescent="0.25">
      <c r="L657936" s="472"/>
      <c r="M657936" s="472"/>
    </row>
    <row r="657937" spans="12:13" x14ac:dyDescent="0.25">
      <c r="L657937" s="472"/>
      <c r="M657937" s="472"/>
    </row>
    <row r="658009" spans="12:13" x14ac:dyDescent="0.25">
      <c r="L658009" s="472"/>
      <c r="M658009" s="472"/>
    </row>
    <row r="658010" spans="12:13" x14ac:dyDescent="0.25">
      <c r="L658010" s="472"/>
      <c r="M658010" s="472"/>
    </row>
    <row r="658011" spans="12:13" x14ac:dyDescent="0.25">
      <c r="L658011" s="472"/>
      <c r="M658011" s="472"/>
    </row>
    <row r="658083" spans="12:13" x14ac:dyDescent="0.25">
      <c r="L658083" s="472"/>
      <c r="M658083" s="472"/>
    </row>
    <row r="658084" spans="12:13" x14ac:dyDescent="0.25">
      <c r="L658084" s="472"/>
      <c r="M658084" s="472"/>
    </row>
    <row r="658085" spans="12:13" x14ac:dyDescent="0.25">
      <c r="L658085" s="472"/>
      <c r="M658085" s="472"/>
    </row>
    <row r="658157" spans="12:13" x14ac:dyDescent="0.25">
      <c r="L658157" s="472"/>
      <c r="M658157" s="472"/>
    </row>
    <row r="658158" spans="12:13" x14ac:dyDescent="0.25">
      <c r="L658158" s="472"/>
      <c r="M658158" s="472"/>
    </row>
    <row r="658159" spans="12:13" x14ac:dyDescent="0.25">
      <c r="L658159" s="472"/>
      <c r="M658159" s="472"/>
    </row>
    <row r="658231" spans="12:13" x14ac:dyDescent="0.25">
      <c r="L658231" s="472"/>
      <c r="M658231" s="472"/>
    </row>
    <row r="658232" spans="12:13" x14ac:dyDescent="0.25">
      <c r="L658232" s="472"/>
      <c r="M658232" s="472"/>
    </row>
    <row r="658233" spans="12:13" x14ac:dyDescent="0.25">
      <c r="L658233" s="472"/>
      <c r="M658233" s="472"/>
    </row>
    <row r="658305" spans="12:13" x14ac:dyDescent="0.25">
      <c r="L658305" s="472"/>
      <c r="M658305" s="472"/>
    </row>
    <row r="658306" spans="12:13" x14ac:dyDescent="0.25">
      <c r="L658306" s="472"/>
      <c r="M658306" s="472"/>
    </row>
    <row r="658307" spans="12:13" x14ac:dyDescent="0.25">
      <c r="L658307" s="472"/>
      <c r="M658307" s="472"/>
    </row>
    <row r="658379" spans="12:13" x14ac:dyDescent="0.25">
      <c r="L658379" s="472"/>
      <c r="M658379" s="472"/>
    </row>
    <row r="658380" spans="12:13" x14ac:dyDescent="0.25">
      <c r="L658380" s="472"/>
      <c r="M658380" s="472"/>
    </row>
    <row r="658381" spans="12:13" x14ac:dyDescent="0.25">
      <c r="L658381" s="472"/>
      <c r="M658381" s="472"/>
    </row>
    <row r="658453" spans="12:13" x14ac:dyDescent="0.25">
      <c r="L658453" s="472"/>
      <c r="M658453" s="472"/>
    </row>
    <row r="658454" spans="12:13" x14ac:dyDescent="0.25">
      <c r="L658454" s="472"/>
      <c r="M658454" s="472"/>
    </row>
    <row r="658455" spans="12:13" x14ac:dyDescent="0.25">
      <c r="L658455" s="472"/>
      <c r="M658455" s="472"/>
    </row>
    <row r="658527" spans="12:13" x14ac:dyDescent="0.25">
      <c r="L658527" s="472"/>
      <c r="M658527" s="472"/>
    </row>
    <row r="658528" spans="12:13" x14ac:dyDescent="0.25">
      <c r="L658528" s="472"/>
      <c r="M658528" s="472"/>
    </row>
    <row r="658529" spans="12:13" x14ac:dyDescent="0.25">
      <c r="L658529" s="472"/>
      <c r="M658529" s="472"/>
    </row>
    <row r="658601" spans="12:13" x14ac:dyDescent="0.25">
      <c r="L658601" s="472"/>
      <c r="M658601" s="472"/>
    </row>
    <row r="658602" spans="12:13" x14ac:dyDescent="0.25">
      <c r="L658602" s="472"/>
      <c r="M658602" s="472"/>
    </row>
    <row r="658603" spans="12:13" x14ac:dyDescent="0.25">
      <c r="L658603" s="472"/>
      <c r="M658603" s="472"/>
    </row>
    <row r="658675" spans="12:13" x14ac:dyDescent="0.25">
      <c r="L658675" s="472"/>
      <c r="M658675" s="472"/>
    </row>
    <row r="658676" spans="12:13" x14ac:dyDescent="0.25">
      <c r="L658676" s="472"/>
      <c r="M658676" s="472"/>
    </row>
    <row r="658677" spans="12:13" x14ac:dyDescent="0.25">
      <c r="L658677" s="472"/>
      <c r="M658677" s="472"/>
    </row>
    <row r="658749" spans="12:13" x14ac:dyDescent="0.25">
      <c r="L658749" s="472"/>
      <c r="M658749" s="472"/>
    </row>
    <row r="658750" spans="12:13" x14ac:dyDescent="0.25">
      <c r="L658750" s="472"/>
      <c r="M658750" s="472"/>
    </row>
    <row r="658751" spans="12:13" x14ac:dyDescent="0.25">
      <c r="L658751" s="472"/>
      <c r="M658751" s="472"/>
    </row>
    <row r="658823" spans="12:13" x14ac:dyDescent="0.25">
      <c r="L658823" s="472"/>
      <c r="M658823" s="472"/>
    </row>
    <row r="658824" spans="12:13" x14ac:dyDescent="0.25">
      <c r="L658824" s="472"/>
      <c r="M658824" s="472"/>
    </row>
    <row r="658825" spans="12:13" x14ac:dyDescent="0.25">
      <c r="L658825" s="472"/>
      <c r="M658825" s="472"/>
    </row>
    <row r="658897" spans="12:13" x14ac:dyDescent="0.25">
      <c r="L658897" s="472"/>
      <c r="M658897" s="472"/>
    </row>
    <row r="658898" spans="12:13" x14ac:dyDescent="0.25">
      <c r="L658898" s="472"/>
      <c r="M658898" s="472"/>
    </row>
    <row r="658899" spans="12:13" x14ac:dyDescent="0.25">
      <c r="L658899" s="472"/>
      <c r="M658899" s="472"/>
    </row>
    <row r="658971" spans="12:13" x14ac:dyDescent="0.25">
      <c r="L658971" s="472"/>
      <c r="M658971" s="472"/>
    </row>
    <row r="658972" spans="12:13" x14ac:dyDescent="0.25">
      <c r="L658972" s="472"/>
      <c r="M658972" s="472"/>
    </row>
    <row r="658973" spans="12:13" x14ac:dyDescent="0.25">
      <c r="L658973" s="472"/>
      <c r="M658973" s="472"/>
    </row>
    <row r="659045" spans="12:13" x14ac:dyDescent="0.25">
      <c r="L659045" s="472"/>
      <c r="M659045" s="472"/>
    </row>
    <row r="659046" spans="12:13" x14ac:dyDescent="0.25">
      <c r="L659046" s="472"/>
      <c r="M659046" s="472"/>
    </row>
    <row r="659047" spans="12:13" x14ac:dyDescent="0.25">
      <c r="L659047" s="472"/>
      <c r="M659047" s="472"/>
    </row>
    <row r="659119" spans="12:13" x14ac:dyDescent="0.25">
      <c r="L659119" s="472"/>
      <c r="M659119" s="472"/>
    </row>
    <row r="659120" spans="12:13" x14ac:dyDescent="0.25">
      <c r="L659120" s="472"/>
      <c r="M659120" s="472"/>
    </row>
    <row r="659121" spans="12:13" x14ac:dyDescent="0.25">
      <c r="L659121" s="472"/>
      <c r="M659121" s="472"/>
    </row>
    <row r="659193" spans="12:13" x14ac:dyDescent="0.25">
      <c r="L659193" s="472"/>
      <c r="M659193" s="472"/>
    </row>
    <row r="659194" spans="12:13" x14ac:dyDescent="0.25">
      <c r="L659194" s="472"/>
      <c r="M659194" s="472"/>
    </row>
    <row r="659195" spans="12:13" x14ac:dyDescent="0.25">
      <c r="L659195" s="472"/>
      <c r="M659195" s="472"/>
    </row>
    <row r="659267" spans="12:13" x14ac:dyDescent="0.25">
      <c r="L659267" s="472"/>
      <c r="M659267" s="472"/>
    </row>
    <row r="659268" spans="12:13" x14ac:dyDescent="0.25">
      <c r="L659268" s="472"/>
      <c r="M659268" s="472"/>
    </row>
    <row r="659269" spans="12:13" x14ac:dyDescent="0.25">
      <c r="L659269" s="472"/>
      <c r="M659269" s="472"/>
    </row>
    <row r="659341" spans="12:13" x14ac:dyDescent="0.25">
      <c r="L659341" s="472"/>
      <c r="M659341" s="472"/>
    </row>
    <row r="659342" spans="12:13" x14ac:dyDescent="0.25">
      <c r="L659342" s="472"/>
      <c r="M659342" s="472"/>
    </row>
    <row r="659343" spans="12:13" x14ac:dyDescent="0.25">
      <c r="L659343" s="472"/>
      <c r="M659343" s="472"/>
    </row>
    <row r="659415" spans="12:13" x14ac:dyDescent="0.25">
      <c r="L659415" s="472"/>
      <c r="M659415" s="472"/>
    </row>
    <row r="659416" spans="12:13" x14ac:dyDescent="0.25">
      <c r="L659416" s="472"/>
      <c r="M659416" s="472"/>
    </row>
    <row r="659417" spans="12:13" x14ac:dyDescent="0.25">
      <c r="L659417" s="472"/>
      <c r="M659417" s="472"/>
    </row>
    <row r="659489" spans="12:13" x14ac:dyDescent="0.25">
      <c r="L659489" s="472"/>
      <c r="M659489" s="472"/>
    </row>
    <row r="659490" spans="12:13" x14ac:dyDescent="0.25">
      <c r="L659490" s="472"/>
      <c r="M659490" s="472"/>
    </row>
    <row r="659491" spans="12:13" x14ac:dyDescent="0.25">
      <c r="L659491" s="472"/>
      <c r="M659491" s="472"/>
    </row>
    <row r="659563" spans="12:13" x14ac:dyDescent="0.25">
      <c r="L659563" s="472"/>
      <c r="M659563" s="472"/>
    </row>
    <row r="659564" spans="12:13" x14ac:dyDescent="0.25">
      <c r="L659564" s="472"/>
      <c r="M659564" s="472"/>
    </row>
    <row r="659565" spans="12:13" x14ac:dyDescent="0.25">
      <c r="L659565" s="472"/>
      <c r="M659565" s="472"/>
    </row>
    <row r="659637" spans="12:13" x14ac:dyDescent="0.25">
      <c r="L659637" s="472"/>
      <c r="M659637" s="472"/>
    </row>
    <row r="659638" spans="12:13" x14ac:dyDescent="0.25">
      <c r="L659638" s="472"/>
      <c r="M659638" s="472"/>
    </row>
    <row r="659639" spans="12:13" x14ac:dyDescent="0.25">
      <c r="L659639" s="472"/>
      <c r="M659639" s="472"/>
    </row>
    <row r="659711" spans="12:13" x14ac:dyDescent="0.25">
      <c r="L659711" s="472"/>
      <c r="M659711" s="472"/>
    </row>
    <row r="659712" spans="12:13" x14ac:dyDescent="0.25">
      <c r="L659712" s="472"/>
      <c r="M659712" s="472"/>
    </row>
    <row r="659713" spans="12:13" x14ac:dyDescent="0.25">
      <c r="L659713" s="472"/>
      <c r="M659713" s="472"/>
    </row>
    <row r="659785" spans="12:13" x14ac:dyDescent="0.25">
      <c r="L659785" s="472"/>
      <c r="M659785" s="472"/>
    </row>
    <row r="659786" spans="12:13" x14ac:dyDescent="0.25">
      <c r="L659786" s="472"/>
      <c r="M659786" s="472"/>
    </row>
    <row r="659787" spans="12:13" x14ac:dyDescent="0.25">
      <c r="L659787" s="472"/>
      <c r="M659787" s="472"/>
    </row>
    <row r="659859" spans="12:13" x14ac:dyDescent="0.25">
      <c r="L659859" s="472"/>
      <c r="M659859" s="472"/>
    </row>
    <row r="659860" spans="12:13" x14ac:dyDescent="0.25">
      <c r="L659860" s="472"/>
      <c r="M659860" s="472"/>
    </row>
    <row r="659861" spans="12:13" x14ac:dyDescent="0.25">
      <c r="L659861" s="472"/>
      <c r="M659861" s="472"/>
    </row>
    <row r="659933" spans="12:13" x14ac:dyDescent="0.25">
      <c r="L659933" s="472"/>
      <c r="M659933" s="472"/>
    </row>
    <row r="659934" spans="12:13" x14ac:dyDescent="0.25">
      <c r="L659934" s="472"/>
      <c r="M659934" s="472"/>
    </row>
    <row r="659935" spans="12:13" x14ac:dyDescent="0.25">
      <c r="L659935" s="472"/>
      <c r="M659935" s="472"/>
    </row>
    <row r="660007" spans="12:13" x14ac:dyDescent="0.25">
      <c r="L660007" s="472"/>
      <c r="M660007" s="472"/>
    </row>
    <row r="660008" spans="12:13" x14ac:dyDescent="0.25">
      <c r="L660008" s="472"/>
      <c r="M660008" s="472"/>
    </row>
    <row r="660009" spans="12:13" x14ac:dyDescent="0.25">
      <c r="L660009" s="472"/>
      <c r="M660009" s="472"/>
    </row>
    <row r="660081" spans="12:13" x14ac:dyDescent="0.25">
      <c r="L660081" s="472"/>
      <c r="M660081" s="472"/>
    </row>
    <row r="660082" spans="12:13" x14ac:dyDescent="0.25">
      <c r="L660082" s="472"/>
      <c r="M660082" s="472"/>
    </row>
    <row r="660083" spans="12:13" x14ac:dyDescent="0.25">
      <c r="L660083" s="472"/>
      <c r="M660083" s="472"/>
    </row>
    <row r="660155" spans="12:13" x14ac:dyDescent="0.25">
      <c r="L660155" s="472"/>
      <c r="M660155" s="472"/>
    </row>
    <row r="660156" spans="12:13" x14ac:dyDescent="0.25">
      <c r="L660156" s="472"/>
      <c r="M660156" s="472"/>
    </row>
    <row r="660157" spans="12:13" x14ac:dyDescent="0.25">
      <c r="L660157" s="472"/>
      <c r="M660157" s="472"/>
    </row>
    <row r="660229" spans="12:13" x14ac:dyDescent="0.25">
      <c r="L660229" s="472"/>
      <c r="M660229" s="472"/>
    </row>
    <row r="660230" spans="12:13" x14ac:dyDescent="0.25">
      <c r="L660230" s="472"/>
      <c r="M660230" s="472"/>
    </row>
    <row r="660231" spans="12:13" x14ac:dyDescent="0.25">
      <c r="L660231" s="472"/>
      <c r="M660231" s="472"/>
    </row>
    <row r="660303" spans="12:13" x14ac:dyDescent="0.25">
      <c r="L660303" s="472"/>
      <c r="M660303" s="472"/>
    </row>
    <row r="660304" spans="12:13" x14ac:dyDescent="0.25">
      <c r="L660304" s="472"/>
      <c r="M660304" s="472"/>
    </row>
    <row r="660305" spans="12:13" x14ac:dyDescent="0.25">
      <c r="L660305" s="472"/>
      <c r="M660305" s="472"/>
    </row>
    <row r="660377" spans="12:13" x14ac:dyDescent="0.25">
      <c r="L660377" s="472"/>
      <c r="M660377" s="472"/>
    </row>
    <row r="660378" spans="12:13" x14ac:dyDescent="0.25">
      <c r="L660378" s="472"/>
      <c r="M660378" s="472"/>
    </row>
    <row r="660379" spans="12:13" x14ac:dyDescent="0.25">
      <c r="L660379" s="472"/>
      <c r="M660379" s="472"/>
    </row>
    <row r="660451" spans="12:13" x14ac:dyDescent="0.25">
      <c r="L660451" s="472"/>
      <c r="M660451" s="472"/>
    </row>
    <row r="660452" spans="12:13" x14ac:dyDescent="0.25">
      <c r="L660452" s="472"/>
      <c r="M660452" s="472"/>
    </row>
    <row r="660453" spans="12:13" x14ac:dyDescent="0.25">
      <c r="L660453" s="472"/>
      <c r="M660453" s="472"/>
    </row>
    <row r="660525" spans="12:13" x14ac:dyDescent="0.25">
      <c r="L660525" s="472"/>
      <c r="M660525" s="472"/>
    </row>
    <row r="660526" spans="12:13" x14ac:dyDescent="0.25">
      <c r="L660526" s="472"/>
      <c r="M660526" s="472"/>
    </row>
    <row r="660527" spans="12:13" x14ac:dyDescent="0.25">
      <c r="L660527" s="472"/>
      <c r="M660527" s="472"/>
    </row>
    <row r="660599" spans="12:13" x14ac:dyDescent="0.25">
      <c r="L660599" s="472"/>
      <c r="M660599" s="472"/>
    </row>
    <row r="660600" spans="12:13" x14ac:dyDescent="0.25">
      <c r="L660600" s="472"/>
      <c r="M660600" s="472"/>
    </row>
    <row r="660601" spans="12:13" x14ac:dyDescent="0.25">
      <c r="L660601" s="472"/>
      <c r="M660601" s="472"/>
    </row>
    <row r="660673" spans="12:13" x14ac:dyDescent="0.25">
      <c r="L660673" s="472"/>
      <c r="M660673" s="472"/>
    </row>
    <row r="660674" spans="12:13" x14ac:dyDescent="0.25">
      <c r="L660674" s="472"/>
      <c r="M660674" s="472"/>
    </row>
    <row r="660675" spans="12:13" x14ac:dyDescent="0.25">
      <c r="L660675" s="472"/>
      <c r="M660675" s="472"/>
    </row>
    <row r="660747" spans="12:13" x14ac:dyDescent="0.25">
      <c r="L660747" s="472"/>
      <c r="M660747" s="472"/>
    </row>
    <row r="660748" spans="12:13" x14ac:dyDescent="0.25">
      <c r="L660748" s="472"/>
      <c r="M660748" s="472"/>
    </row>
    <row r="660749" spans="12:13" x14ac:dyDescent="0.25">
      <c r="L660749" s="472"/>
      <c r="M660749" s="472"/>
    </row>
    <row r="660821" spans="12:13" x14ac:dyDescent="0.25">
      <c r="L660821" s="472"/>
      <c r="M660821" s="472"/>
    </row>
    <row r="660822" spans="12:13" x14ac:dyDescent="0.25">
      <c r="L660822" s="472"/>
      <c r="M660822" s="472"/>
    </row>
    <row r="660823" spans="12:13" x14ac:dyDescent="0.25">
      <c r="L660823" s="472"/>
      <c r="M660823" s="472"/>
    </row>
    <row r="660895" spans="12:13" x14ac:dyDescent="0.25">
      <c r="L660895" s="472"/>
      <c r="M660895" s="472"/>
    </row>
    <row r="660896" spans="12:13" x14ac:dyDescent="0.25">
      <c r="L660896" s="472"/>
      <c r="M660896" s="472"/>
    </row>
    <row r="660897" spans="12:13" x14ac:dyDescent="0.25">
      <c r="L660897" s="472"/>
      <c r="M660897" s="472"/>
    </row>
    <row r="660969" spans="12:13" x14ac:dyDescent="0.25">
      <c r="L660969" s="472"/>
      <c r="M660969" s="472"/>
    </row>
    <row r="660970" spans="12:13" x14ac:dyDescent="0.25">
      <c r="L660970" s="472"/>
      <c r="M660970" s="472"/>
    </row>
    <row r="660971" spans="12:13" x14ac:dyDescent="0.25">
      <c r="L660971" s="472"/>
      <c r="M660971" s="472"/>
    </row>
    <row r="661043" spans="12:13" x14ac:dyDescent="0.25">
      <c r="L661043" s="472"/>
      <c r="M661043" s="472"/>
    </row>
    <row r="661044" spans="12:13" x14ac:dyDescent="0.25">
      <c r="L661044" s="472"/>
      <c r="M661044" s="472"/>
    </row>
    <row r="661045" spans="12:13" x14ac:dyDescent="0.25">
      <c r="L661045" s="472"/>
      <c r="M661045" s="472"/>
    </row>
    <row r="661117" spans="12:13" x14ac:dyDescent="0.25">
      <c r="L661117" s="472"/>
      <c r="M661117" s="472"/>
    </row>
    <row r="661118" spans="12:13" x14ac:dyDescent="0.25">
      <c r="L661118" s="472"/>
      <c r="M661118" s="472"/>
    </row>
    <row r="661119" spans="12:13" x14ac:dyDescent="0.25">
      <c r="L661119" s="472"/>
      <c r="M661119" s="472"/>
    </row>
    <row r="661191" spans="12:13" x14ac:dyDescent="0.25">
      <c r="L661191" s="472"/>
      <c r="M661191" s="472"/>
    </row>
    <row r="661192" spans="12:13" x14ac:dyDescent="0.25">
      <c r="L661192" s="472"/>
      <c r="M661192" s="472"/>
    </row>
    <row r="661193" spans="12:13" x14ac:dyDescent="0.25">
      <c r="L661193" s="472"/>
      <c r="M661193" s="472"/>
    </row>
    <row r="661265" spans="12:13" x14ac:dyDescent="0.25">
      <c r="L661265" s="472"/>
      <c r="M661265" s="472"/>
    </row>
    <row r="661266" spans="12:13" x14ac:dyDescent="0.25">
      <c r="L661266" s="472"/>
      <c r="M661266" s="472"/>
    </row>
    <row r="661267" spans="12:13" x14ac:dyDescent="0.25">
      <c r="L661267" s="472"/>
      <c r="M661267" s="472"/>
    </row>
    <row r="661339" spans="12:13" x14ac:dyDescent="0.25">
      <c r="L661339" s="472"/>
      <c r="M661339" s="472"/>
    </row>
    <row r="661340" spans="12:13" x14ac:dyDescent="0.25">
      <c r="L661340" s="472"/>
      <c r="M661340" s="472"/>
    </row>
    <row r="661341" spans="12:13" x14ac:dyDescent="0.25">
      <c r="L661341" s="472"/>
      <c r="M661341" s="472"/>
    </row>
    <row r="661413" spans="12:13" x14ac:dyDescent="0.25">
      <c r="L661413" s="472"/>
      <c r="M661413" s="472"/>
    </row>
    <row r="661414" spans="12:13" x14ac:dyDescent="0.25">
      <c r="L661414" s="472"/>
      <c r="M661414" s="472"/>
    </row>
    <row r="661415" spans="12:13" x14ac:dyDescent="0.25">
      <c r="L661415" s="472"/>
      <c r="M661415" s="472"/>
    </row>
    <row r="661487" spans="12:13" x14ac:dyDescent="0.25">
      <c r="L661487" s="472"/>
      <c r="M661487" s="472"/>
    </row>
    <row r="661488" spans="12:13" x14ac:dyDescent="0.25">
      <c r="L661488" s="472"/>
      <c r="M661488" s="472"/>
    </row>
    <row r="661489" spans="12:13" x14ac:dyDescent="0.25">
      <c r="L661489" s="472"/>
      <c r="M661489" s="472"/>
    </row>
    <row r="661561" spans="12:13" x14ac:dyDescent="0.25">
      <c r="L661561" s="472"/>
      <c r="M661561" s="472"/>
    </row>
    <row r="661562" spans="12:13" x14ac:dyDescent="0.25">
      <c r="L661562" s="472"/>
      <c r="M661562" s="472"/>
    </row>
    <row r="661563" spans="12:13" x14ac:dyDescent="0.25">
      <c r="L661563" s="472"/>
      <c r="M661563" s="472"/>
    </row>
    <row r="661635" spans="12:13" x14ac:dyDescent="0.25">
      <c r="L661635" s="472"/>
      <c r="M661635" s="472"/>
    </row>
    <row r="661636" spans="12:13" x14ac:dyDescent="0.25">
      <c r="L661636" s="472"/>
      <c r="M661636" s="472"/>
    </row>
    <row r="661637" spans="12:13" x14ac:dyDescent="0.25">
      <c r="L661637" s="472"/>
      <c r="M661637" s="472"/>
    </row>
    <row r="661709" spans="12:13" x14ac:dyDescent="0.25">
      <c r="L661709" s="472"/>
      <c r="M661709" s="472"/>
    </row>
    <row r="661710" spans="12:13" x14ac:dyDescent="0.25">
      <c r="L661710" s="472"/>
      <c r="M661710" s="472"/>
    </row>
    <row r="661711" spans="12:13" x14ac:dyDescent="0.25">
      <c r="L661711" s="472"/>
      <c r="M661711" s="472"/>
    </row>
    <row r="661783" spans="12:13" x14ac:dyDescent="0.25">
      <c r="L661783" s="472"/>
      <c r="M661783" s="472"/>
    </row>
    <row r="661784" spans="12:13" x14ac:dyDescent="0.25">
      <c r="L661784" s="472"/>
      <c r="M661784" s="472"/>
    </row>
    <row r="661785" spans="12:13" x14ac:dyDescent="0.25">
      <c r="L661785" s="472"/>
      <c r="M661785" s="472"/>
    </row>
    <row r="661857" spans="12:13" x14ac:dyDescent="0.25">
      <c r="L661857" s="472"/>
      <c r="M661857" s="472"/>
    </row>
    <row r="661858" spans="12:13" x14ac:dyDescent="0.25">
      <c r="L661858" s="472"/>
      <c r="M661858" s="472"/>
    </row>
    <row r="661859" spans="12:13" x14ac:dyDescent="0.25">
      <c r="L661859" s="472"/>
      <c r="M661859" s="472"/>
    </row>
    <row r="661931" spans="12:13" x14ac:dyDescent="0.25">
      <c r="L661931" s="472"/>
      <c r="M661931" s="472"/>
    </row>
    <row r="661932" spans="12:13" x14ac:dyDescent="0.25">
      <c r="L661932" s="472"/>
      <c r="M661932" s="472"/>
    </row>
    <row r="661933" spans="12:13" x14ac:dyDescent="0.25">
      <c r="L661933" s="472"/>
      <c r="M661933" s="472"/>
    </row>
    <row r="662005" spans="12:13" x14ac:dyDescent="0.25">
      <c r="L662005" s="472"/>
      <c r="M662005" s="472"/>
    </row>
    <row r="662006" spans="12:13" x14ac:dyDescent="0.25">
      <c r="L662006" s="472"/>
      <c r="M662006" s="472"/>
    </row>
    <row r="662007" spans="12:13" x14ac:dyDescent="0.25">
      <c r="L662007" s="472"/>
      <c r="M662007" s="472"/>
    </row>
    <row r="662079" spans="12:13" x14ac:dyDescent="0.25">
      <c r="L662079" s="472"/>
      <c r="M662079" s="472"/>
    </row>
    <row r="662080" spans="12:13" x14ac:dyDescent="0.25">
      <c r="L662080" s="472"/>
      <c r="M662080" s="472"/>
    </row>
    <row r="662081" spans="12:13" x14ac:dyDescent="0.25">
      <c r="L662081" s="472"/>
      <c r="M662081" s="472"/>
    </row>
    <row r="662153" spans="12:13" x14ac:dyDescent="0.25">
      <c r="L662153" s="472"/>
      <c r="M662153" s="472"/>
    </row>
    <row r="662154" spans="12:13" x14ac:dyDescent="0.25">
      <c r="L662154" s="472"/>
      <c r="M662154" s="472"/>
    </row>
    <row r="662155" spans="12:13" x14ac:dyDescent="0.25">
      <c r="L662155" s="472"/>
      <c r="M662155" s="472"/>
    </row>
    <row r="662227" spans="12:13" x14ac:dyDescent="0.25">
      <c r="L662227" s="472"/>
      <c r="M662227" s="472"/>
    </row>
    <row r="662228" spans="12:13" x14ac:dyDescent="0.25">
      <c r="L662228" s="472"/>
      <c r="M662228" s="472"/>
    </row>
    <row r="662229" spans="12:13" x14ac:dyDescent="0.25">
      <c r="L662229" s="472"/>
      <c r="M662229" s="472"/>
    </row>
    <row r="662301" spans="12:13" x14ac:dyDescent="0.25">
      <c r="L662301" s="472"/>
      <c r="M662301" s="472"/>
    </row>
    <row r="662302" spans="12:13" x14ac:dyDescent="0.25">
      <c r="L662302" s="472"/>
      <c r="M662302" s="472"/>
    </row>
    <row r="662303" spans="12:13" x14ac:dyDescent="0.25">
      <c r="L662303" s="472"/>
      <c r="M662303" s="472"/>
    </row>
    <row r="662375" spans="12:13" x14ac:dyDescent="0.25">
      <c r="L662375" s="472"/>
      <c r="M662375" s="472"/>
    </row>
    <row r="662376" spans="12:13" x14ac:dyDescent="0.25">
      <c r="L662376" s="472"/>
      <c r="M662376" s="472"/>
    </row>
    <row r="662377" spans="12:13" x14ac:dyDescent="0.25">
      <c r="L662377" s="472"/>
      <c r="M662377" s="472"/>
    </row>
    <row r="662449" spans="12:13" x14ac:dyDescent="0.25">
      <c r="L662449" s="472"/>
      <c r="M662449" s="472"/>
    </row>
    <row r="662450" spans="12:13" x14ac:dyDescent="0.25">
      <c r="L662450" s="472"/>
      <c r="M662450" s="472"/>
    </row>
    <row r="662451" spans="12:13" x14ac:dyDescent="0.25">
      <c r="L662451" s="472"/>
      <c r="M662451" s="472"/>
    </row>
    <row r="662523" spans="12:13" x14ac:dyDescent="0.25">
      <c r="L662523" s="472"/>
      <c r="M662523" s="472"/>
    </row>
    <row r="662524" spans="12:13" x14ac:dyDescent="0.25">
      <c r="L662524" s="472"/>
      <c r="M662524" s="472"/>
    </row>
    <row r="662525" spans="12:13" x14ac:dyDescent="0.25">
      <c r="L662525" s="472"/>
      <c r="M662525" s="472"/>
    </row>
    <row r="662597" spans="12:13" x14ac:dyDescent="0.25">
      <c r="L662597" s="472"/>
      <c r="M662597" s="472"/>
    </row>
    <row r="662598" spans="12:13" x14ac:dyDescent="0.25">
      <c r="L662598" s="472"/>
      <c r="M662598" s="472"/>
    </row>
    <row r="662599" spans="12:13" x14ac:dyDescent="0.25">
      <c r="L662599" s="472"/>
      <c r="M662599" s="472"/>
    </row>
    <row r="662671" spans="12:13" x14ac:dyDescent="0.25">
      <c r="L662671" s="472"/>
      <c r="M662671" s="472"/>
    </row>
    <row r="662672" spans="12:13" x14ac:dyDescent="0.25">
      <c r="L662672" s="472"/>
      <c r="M662672" s="472"/>
    </row>
    <row r="662673" spans="12:13" x14ac:dyDescent="0.25">
      <c r="L662673" s="472"/>
      <c r="M662673" s="472"/>
    </row>
    <row r="662745" spans="12:13" x14ac:dyDescent="0.25">
      <c r="L662745" s="472"/>
      <c r="M662745" s="472"/>
    </row>
    <row r="662746" spans="12:13" x14ac:dyDescent="0.25">
      <c r="L662746" s="472"/>
      <c r="M662746" s="472"/>
    </row>
    <row r="662747" spans="12:13" x14ac:dyDescent="0.25">
      <c r="L662747" s="472"/>
      <c r="M662747" s="472"/>
    </row>
    <row r="662819" spans="12:13" x14ac:dyDescent="0.25">
      <c r="L662819" s="472"/>
      <c r="M662819" s="472"/>
    </row>
    <row r="662820" spans="12:13" x14ac:dyDescent="0.25">
      <c r="L662820" s="472"/>
      <c r="M662820" s="472"/>
    </row>
    <row r="662821" spans="12:13" x14ac:dyDescent="0.25">
      <c r="L662821" s="472"/>
      <c r="M662821" s="472"/>
    </row>
    <row r="662893" spans="12:13" x14ac:dyDescent="0.25">
      <c r="L662893" s="472"/>
      <c r="M662893" s="472"/>
    </row>
    <row r="662894" spans="12:13" x14ac:dyDescent="0.25">
      <c r="L662894" s="472"/>
      <c r="M662894" s="472"/>
    </row>
    <row r="662895" spans="12:13" x14ac:dyDescent="0.25">
      <c r="L662895" s="472"/>
      <c r="M662895" s="472"/>
    </row>
    <row r="662967" spans="12:13" x14ac:dyDescent="0.25">
      <c r="L662967" s="472"/>
      <c r="M662967" s="472"/>
    </row>
    <row r="662968" spans="12:13" x14ac:dyDescent="0.25">
      <c r="L662968" s="472"/>
      <c r="M662968" s="472"/>
    </row>
    <row r="662969" spans="12:13" x14ac:dyDescent="0.25">
      <c r="L662969" s="472"/>
      <c r="M662969" s="472"/>
    </row>
    <row r="663041" spans="12:13" x14ac:dyDescent="0.25">
      <c r="L663041" s="472"/>
      <c r="M663041" s="472"/>
    </row>
    <row r="663042" spans="12:13" x14ac:dyDescent="0.25">
      <c r="L663042" s="472"/>
      <c r="M663042" s="472"/>
    </row>
    <row r="663043" spans="12:13" x14ac:dyDescent="0.25">
      <c r="L663043" s="472"/>
      <c r="M663043" s="472"/>
    </row>
    <row r="663115" spans="12:13" x14ac:dyDescent="0.25">
      <c r="L663115" s="472"/>
      <c r="M663115" s="472"/>
    </row>
    <row r="663116" spans="12:13" x14ac:dyDescent="0.25">
      <c r="L663116" s="472"/>
      <c r="M663116" s="472"/>
    </row>
    <row r="663117" spans="12:13" x14ac:dyDescent="0.25">
      <c r="L663117" s="472"/>
      <c r="M663117" s="472"/>
    </row>
    <row r="663189" spans="12:13" x14ac:dyDescent="0.25">
      <c r="L663189" s="472"/>
      <c r="M663189" s="472"/>
    </row>
    <row r="663190" spans="12:13" x14ac:dyDescent="0.25">
      <c r="L663190" s="472"/>
      <c r="M663190" s="472"/>
    </row>
    <row r="663191" spans="12:13" x14ac:dyDescent="0.25">
      <c r="L663191" s="472"/>
      <c r="M663191" s="472"/>
    </row>
    <row r="663263" spans="12:13" x14ac:dyDescent="0.25">
      <c r="L663263" s="472"/>
      <c r="M663263" s="472"/>
    </row>
    <row r="663264" spans="12:13" x14ac:dyDescent="0.25">
      <c r="L663264" s="472"/>
      <c r="M663264" s="472"/>
    </row>
    <row r="663265" spans="12:13" x14ac:dyDescent="0.25">
      <c r="L663265" s="472"/>
      <c r="M663265" s="472"/>
    </row>
    <row r="663337" spans="12:13" x14ac:dyDescent="0.25">
      <c r="L663337" s="472"/>
      <c r="M663337" s="472"/>
    </row>
    <row r="663338" spans="12:13" x14ac:dyDescent="0.25">
      <c r="L663338" s="472"/>
      <c r="M663338" s="472"/>
    </row>
    <row r="663339" spans="12:13" x14ac:dyDescent="0.25">
      <c r="L663339" s="472"/>
      <c r="M663339" s="472"/>
    </row>
    <row r="663411" spans="12:13" x14ac:dyDescent="0.25">
      <c r="L663411" s="472"/>
      <c r="M663411" s="472"/>
    </row>
    <row r="663412" spans="12:13" x14ac:dyDescent="0.25">
      <c r="L663412" s="472"/>
      <c r="M663412" s="472"/>
    </row>
    <row r="663413" spans="12:13" x14ac:dyDescent="0.25">
      <c r="L663413" s="472"/>
      <c r="M663413" s="472"/>
    </row>
    <row r="663485" spans="12:13" x14ac:dyDescent="0.25">
      <c r="L663485" s="472"/>
      <c r="M663485" s="472"/>
    </row>
    <row r="663486" spans="12:13" x14ac:dyDescent="0.25">
      <c r="L663486" s="472"/>
      <c r="M663486" s="472"/>
    </row>
    <row r="663487" spans="12:13" x14ac:dyDescent="0.25">
      <c r="L663487" s="472"/>
      <c r="M663487" s="472"/>
    </row>
    <row r="663559" spans="12:13" x14ac:dyDescent="0.25">
      <c r="L663559" s="472"/>
      <c r="M663559" s="472"/>
    </row>
    <row r="663560" spans="12:13" x14ac:dyDescent="0.25">
      <c r="L663560" s="472"/>
      <c r="M663560" s="472"/>
    </row>
    <row r="663561" spans="12:13" x14ac:dyDescent="0.25">
      <c r="L663561" s="472"/>
      <c r="M663561" s="472"/>
    </row>
    <row r="663633" spans="12:13" x14ac:dyDescent="0.25">
      <c r="L663633" s="472"/>
      <c r="M663633" s="472"/>
    </row>
    <row r="663634" spans="12:13" x14ac:dyDescent="0.25">
      <c r="L663634" s="472"/>
      <c r="M663634" s="472"/>
    </row>
    <row r="663635" spans="12:13" x14ac:dyDescent="0.25">
      <c r="L663635" s="472"/>
      <c r="M663635" s="472"/>
    </row>
    <row r="663707" spans="12:13" x14ac:dyDescent="0.25">
      <c r="L663707" s="472"/>
      <c r="M663707" s="472"/>
    </row>
    <row r="663708" spans="12:13" x14ac:dyDescent="0.25">
      <c r="L663708" s="472"/>
      <c r="M663708" s="472"/>
    </row>
    <row r="663709" spans="12:13" x14ac:dyDescent="0.25">
      <c r="L663709" s="472"/>
      <c r="M663709" s="472"/>
    </row>
    <row r="663781" spans="12:13" x14ac:dyDescent="0.25">
      <c r="L663781" s="472"/>
      <c r="M663781" s="472"/>
    </row>
    <row r="663782" spans="12:13" x14ac:dyDescent="0.25">
      <c r="L663782" s="472"/>
      <c r="M663782" s="472"/>
    </row>
    <row r="663783" spans="12:13" x14ac:dyDescent="0.25">
      <c r="L663783" s="472"/>
      <c r="M663783" s="472"/>
    </row>
    <row r="663855" spans="12:13" x14ac:dyDescent="0.25">
      <c r="L663855" s="472"/>
      <c r="M663855" s="472"/>
    </row>
    <row r="663856" spans="12:13" x14ac:dyDescent="0.25">
      <c r="L663856" s="472"/>
      <c r="M663856" s="472"/>
    </row>
    <row r="663857" spans="12:13" x14ac:dyDescent="0.25">
      <c r="L663857" s="472"/>
      <c r="M663857" s="472"/>
    </row>
    <row r="663929" spans="12:13" x14ac:dyDescent="0.25">
      <c r="L663929" s="472"/>
      <c r="M663929" s="472"/>
    </row>
    <row r="663930" spans="12:13" x14ac:dyDescent="0.25">
      <c r="L663930" s="472"/>
      <c r="M663930" s="472"/>
    </row>
    <row r="663931" spans="12:13" x14ac:dyDescent="0.25">
      <c r="L663931" s="472"/>
      <c r="M663931" s="472"/>
    </row>
    <row r="664003" spans="12:13" x14ac:dyDescent="0.25">
      <c r="L664003" s="472"/>
      <c r="M664003" s="472"/>
    </row>
    <row r="664004" spans="12:13" x14ac:dyDescent="0.25">
      <c r="L664004" s="472"/>
      <c r="M664004" s="472"/>
    </row>
    <row r="664005" spans="12:13" x14ac:dyDescent="0.25">
      <c r="L664005" s="472"/>
      <c r="M664005" s="472"/>
    </row>
    <row r="664077" spans="12:13" x14ac:dyDescent="0.25">
      <c r="L664077" s="472"/>
      <c r="M664077" s="472"/>
    </row>
    <row r="664078" spans="12:13" x14ac:dyDescent="0.25">
      <c r="L664078" s="472"/>
      <c r="M664078" s="472"/>
    </row>
    <row r="664079" spans="12:13" x14ac:dyDescent="0.25">
      <c r="L664079" s="472"/>
      <c r="M664079" s="472"/>
    </row>
    <row r="664151" spans="12:13" x14ac:dyDescent="0.25">
      <c r="L664151" s="472"/>
      <c r="M664151" s="472"/>
    </row>
    <row r="664152" spans="12:13" x14ac:dyDescent="0.25">
      <c r="L664152" s="472"/>
      <c r="M664152" s="472"/>
    </row>
    <row r="664153" spans="12:13" x14ac:dyDescent="0.25">
      <c r="L664153" s="472"/>
      <c r="M664153" s="472"/>
    </row>
    <row r="664225" spans="12:13" x14ac:dyDescent="0.25">
      <c r="L664225" s="472"/>
      <c r="M664225" s="472"/>
    </row>
    <row r="664226" spans="12:13" x14ac:dyDescent="0.25">
      <c r="L664226" s="472"/>
      <c r="M664226" s="472"/>
    </row>
    <row r="664227" spans="12:13" x14ac:dyDescent="0.25">
      <c r="L664227" s="472"/>
      <c r="M664227" s="472"/>
    </row>
    <row r="664299" spans="12:13" x14ac:dyDescent="0.25">
      <c r="L664299" s="472"/>
      <c r="M664299" s="472"/>
    </row>
    <row r="664300" spans="12:13" x14ac:dyDescent="0.25">
      <c r="L664300" s="472"/>
      <c r="M664300" s="472"/>
    </row>
    <row r="664301" spans="12:13" x14ac:dyDescent="0.25">
      <c r="L664301" s="472"/>
      <c r="M664301" s="472"/>
    </row>
    <row r="664373" spans="12:13" x14ac:dyDescent="0.25">
      <c r="L664373" s="472"/>
      <c r="M664373" s="472"/>
    </row>
    <row r="664374" spans="12:13" x14ac:dyDescent="0.25">
      <c r="L664374" s="472"/>
      <c r="M664374" s="472"/>
    </row>
    <row r="664375" spans="12:13" x14ac:dyDescent="0.25">
      <c r="L664375" s="472"/>
      <c r="M664375" s="472"/>
    </row>
    <row r="664447" spans="12:13" x14ac:dyDescent="0.25">
      <c r="L664447" s="472"/>
      <c r="M664447" s="472"/>
    </row>
    <row r="664448" spans="12:13" x14ac:dyDescent="0.25">
      <c r="L664448" s="472"/>
      <c r="M664448" s="472"/>
    </row>
    <row r="664449" spans="12:13" x14ac:dyDescent="0.25">
      <c r="L664449" s="472"/>
      <c r="M664449" s="472"/>
    </row>
    <row r="664521" spans="12:13" x14ac:dyDescent="0.25">
      <c r="L664521" s="472"/>
      <c r="M664521" s="472"/>
    </row>
    <row r="664522" spans="12:13" x14ac:dyDescent="0.25">
      <c r="L664522" s="472"/>
      <c r="M664522" s="472"/>
    </row>
    <row r="664523" spans="12:13" x14ac:dyDescent="0.25">
      <c r="L664523" s="472"/>
      <c r="M664523" s="472"/>
    </row>
    <row r="664595" spans="12:13" x14ac:dyDescent="0.25">
      <c r="L664595" s="472"/>
      <c r="M664595" s="472"/>
    </row>
    <row r="664596" spans="12:13" x14ac:dyDescent="0.25">
      <c r="L664596" s="472"/>
      <c r="M664596" s="472"/>
    </row>
    <row r="664597" spans="12:13" x14ac:dyDescent="0.25">
      <c r="L664597" s="472"/>
      <c r="M664597" s="472"/>
    </row>
    <row r="664669" spans="12:13" x14ac:dyDescent="0.25">
      <c r="L664669" s="472"/>
      <c r="M664669" s="472"/>
    </row>
    <row r="664670" spans="12:13" x14ac:dyDescent="0.25">
      <c r="L664670" s="472"/>
      <c r="M664670" s="472"/>
    </row>
    <row r="664671" spans="12:13" x14ac:dyDescent="0.25">
      <c r="L664671" s="472"/>
      <c r="M664671" s="472"/>
    </row>
    <row r="664743" spans="12:13" x14ac:dyDescent="0.25">
      <c r="L664743" s="472"/>
      <c r="M664743" s="472"/>
    </row>
    <row r="664744" spans="12:13" x14ac:dyDescent="0.25">
      <c r="L664744" s="472"/>
      <c r="M664744" s="472"/>
    </row>
    <row r="664745" spans="12:13" x14ac:dyDescent="0.25">
      <c r="L664745" s="472"/>
      <c r="M664745" s="472"/>
    </row>
    <row r="664817" spans="12:13" x14ac:dyDescent="0.25">
      <c r="L664817" s="472"/>
      <c r="M664817" s="472"/>
    </row>
    <row r="664818" spans="12:13" x14ac:dyDescent="0.25">
      <c r="L664818" s="472"/>
      <c r="M664818" s="472"/>
    </row>
    <row r="664819" spans="12:13" x14ac:dyDescent="0.25">
      <c r="L664819" s="472"/>
      <c r="M664819" s="472"/>
    </row>
    <row r="664891" spans="12:13" x14ac:dyDescent="0.25">
      <c r="L664891" s="472"/>
      <c r="M664891" s="472"/>
    </row>
    <row r="664892" spans="12:13" x14ac:dyDescent="0.25">
      <c r="L664892" s="472"/>
      <c r="M664892" s="472"/>
    </row>
    <row r="664893" spans="12:13" x14ac:dyDescent="0.25">
      <c r="L664893" s="472"/>
      <c r="M664893" s="472"/>
    </row>
    <row r="664965" spans="12:13" x14ac:dyDescent="0.25">
      <c r="L664965" s="472"/>
      <c r="M664965" s="472"/>
    </row>
    <row r="664966" spans="12:13" x14ac:dyDescent="0.25">
      <c r="L664966" s="472"/>
      <c r="M664966" s="472"/>
    </row>
    <row r="664967" spans="12:13" x14ac:dyDescent="0.25">
      <c r="L664967" s="472"/>
      <c r="M664967" s="472"/>
    </row>
    <row r="665039" spans="12:13" x14ac:dyDescent="0.25">
      <c r="L665039" s="472"/>
      <c r="M665039" s="472"/>
    </row>
    <row r="665040" spans="12:13" x14ac:dyDescent="0.25">
      <c r="L665040" s="472"/>
      <c r="M665040" s="472"/>
    </row>
    <row r="665041" spans="12:13" x14ac:dyDescent="0.25">
      <c r="L665041" s="472"/>
      <c r="M665041" s="472"/>
    </row>
    <row r="665113" spans="12:13" x14ac:dyDescent="0.25">
      <c r="L665113" s="472"/>
      <c r="M665113" s="472"/>
    </row>
    <row r="665114" spans="12:13" x14ac:dyDescent="0.25">
      <c r="L665114" s="472"/>
      <c r="M665114" s="472"/>
    </row>
    <row r="665115" spans="12:13" x14ac:dyDescent="0.25">
      <c r="L665115" s="472"/>
      <c r="M665115" s="472"/>
    </row>
    <row r="665187" spans="12:13" x14ac:dyDescent="0.25">
      <c r="L665187" s="472"/>
      <c r="M665187" s="472"/>
    </row>
    <row r="665188" spans="12:13" x14ac:dyDescent="0.25">
      <c r="L665188" s="472"/>
      <c r="M665188" s="472"/>
    </row>
    <row r="665189" spans="12:13" x14ac:dyDescent="0.25">
      <c r="L665189" s="472"/>
      <c r="M665189" s="472"/>
    </row>
    <row r="665261" spans="12:13" x14ac:dyDescent="0.25">
      <c r="L665261" s="472"/>
      <c r="M665261" s="472"/>
    </row>
    <row r="665262" spans="12:13" x14ac:dyDescent="0.25">
      <c r="L665262" s="472"/>
      <c r="M665262" s="472"/>
    </row>
    <row r="665263" spans="12:13" x14ac:dyDescent="0.25">
      <c r="L665263" s="472"/>
      <c r="M665263" s="472"/>
    </row>
    <row r="665335" spans="12:13" x14ac:dyDescent="0.25">
      <c r="L665335" s="472"/>
      <c r="M665335" s="472"/>
    </row>
    <row r="665336" spans="12:13" x14ac:dyDescent="0.25">
      <c r="L665336" s="472"/>
      <c r="M665336" s="472"/>
    </row>
    <row r="665337" spans="12:13" x14ac:dyDescent="0.25">
      <c r="L665337" s="472"/>
      <c r="M665337" s="472"/>
    </row>
    <row r="665409" spans="12:13" x14ac:dyDescent="0.25">
      <c r="L665409" s="472"/>
      <c r="M665409" s="472"/>
    </row>
    <row r="665410" spans="12:13" x14ac:dyDescent="0.25">
      <c r="L665410" s="472"/>
      <c r="M665410" s="472"/>
    </row>
    <row r="665411" spans="12:13" x14ac:dyDescent="0.25">
      <c r="L665411" s="472"/>
      <c r="M665411" s="472"/>
    </row>
    <row r="665483" spans="12:13" x14ac:dyDescent="0.25">
      <c r="L665483" s="472"/>
      <c r="M665483" s="472"/>
    </row>
    <row r="665484" spans="12:13" x14ac:dyDescent="0.25">
      <c r="L665484" s="472"/>
      <c r="M665484" s="472"/>
    </row>
    <row r="665485" spans="12:13" x14ac:dyDescent="0.25">
      <c r="L665485" s="472"/>
      <c r="M665485" s="472"/>
    </row>
    <row r="665557" spans="12:13" x14ac:dyDescent="0.25">
      <c r="L665557" s="472"/>
      <c r="M665557" s="472"/>
    </row>
    <row r="665558" spans="12:13" x14ac:dyDescent="0.25">
      <c r="L665558" s="472"/>
      <c r="M665558" s="472"/>
    </row>
    <row r="665559" spans="12:13" x14ac:dyDescent="0.25">
      <c r="L665559" s="472"/>
      <c r="M665559" s="472"/>
    </row>
    <row r="665631" spans="12:13" x14ac:dyDescent="0.25">
      <c r="L665631" s="472"/>
      <c r="M665631" s="472"/>
    </row>
    <row r="665632" spans="12:13" x14ac:dyDescent="0.25">
      <c r="L665632" s="472"/>
      <c r="M665632" s="472"/>
    </row>
    <row r="665633" spans="12:13" x14ac:dyDescent="0.25">
      <c r="L665633" s="472"/>
      <c r="M665633" s="472"/>
    </row>
    <row r="665705" spans="12:13" x14ac:dyDescent="0.25">
      <c r="L665705" s="472"/>
      <c r="M665705" s="472"/>
    </row>
    <row r="665706" spans="12:13" x14ac:dyDescent="0.25">
      <c r="L665706" s="472"/>
      <c r="M665706" s="472"/>
    </row>
    <row r="665707" spans="12:13" x14ac:dyDescent="0.25">
      <c r="L665707" s="472"/>
      <c r="M665707" s="472"/>
    </row>
    <row r="665779" spans="12:13" x14ac:dyDescent="0.25">
      <c r="L665779" s="472"/>
      <c r="M665779" s="472"/>
    </row>
    <row r="665780" spans="12:13" x14ac:dyDescent="0.25">
      <c r="L665780" s="472"/>
      <c r="M665780" s="472"/>
    </row>
    <row r="665781" spans="12:13" x14ac:dyDescent="0.25">
      <c r="L665781" s="472"/>
      <c r="M665781" s="472"/>
    </row>
    <row r="665853" spans="12:13" x14ac:dyDescent="0.25">
      <c r="L665853" s="472"/>
      <c r="M665853" s="472"/>
    </row>
    <row r="665854" spans="12:13" x14ac:dyDescent="0.25">
      <c r="L665854" s="472"/>
      <c r="M665854" s="472"/>
    </row>
    <row r="665855" spans="12:13" x14ac:dyDescent="0.25">
      <c r="L665855" s="472"/>
      <c r="M665855" s="472"/>
    </row>
    <row r="665927" spans="12:13" x14ac:dyDescent="0.25">
      <c r="L665927" s="472"/>
      <c r="M665927" s="472"/>
    </row>
    <row r="665928" spans="12:13" x14ac:dyDescent="0.25">
      <c r="L665928" s="472"/>
      <c r="M665928" s="472"/>
    </row>
    <row r="665929" spans="12:13" x14ac:dyDescent="0.25">
      <c r="L665929" s="472"/>
      <c r="M665929" s="472"/>
    </row>
    <row r="666001" spans="12:13" x14ac:dyDescent="0.25">
      <c r="L666001" s="472"/>
      <c r="M666001" s="472"/>
    </row>
    <row r="666002" spans="12:13" x14ac:dyDescent="0.25">
      <c r="L666002" s="472"/>
      <c r="M666002" s="472"/>
    </row>
    <row r="666003" spans="12:13" x14ac:dyDescent="0.25">
      <c r="L666003" s="472"/>
      <c r="M666003" s="472"/>
    </row>
    <row r="666075" spans="12:13" x14ac:dyDescent="0.25">
      <c r="L666075" s="472"/>
      <c r="M666075" s="472"/>
    </row>
    <row r="666076" spans="12:13" x14ac:dyDescent="0.25">
      <c r="L666076" s="472"/>
      <c r="M666076" s="472"/>
    </row>
    <row r="666077" spans="12:13" x14ac:dyDescent="0.25">
      <c r="L666077" s="472"/>
      <c r="M666077" s="472"/>
    </row>
    <row r="666149" spans="12:13" x14ac:dyDescent="0.25">
      <c r="L666149" s="472"/>
      <c r="M666149" s="472"/>
    </row>
    <row r="666150" spans="12:13" x14ac:dyDescent="0.25">
      <c r="L666150" s="472"/>
      <c r="M666150" s="472"/>
    </row>
    <row r="666151" spans="12:13" x14ac:dyDescent="0.25">
      <c r="L666151" s="472"/>
      <c r="M666151" s="472"/>
    </row>
    <row r="666223" spans="12:13" x14ac:dyDescent="0.25">
      <c r="L666223" s="472"/>
      <c r="M666223" s="472"/>
    </row>
    <row r="666224" spans="12:13" x14ac:dyDescent="0.25">
      <c r="L666224" s="472"/>
      <c r="M666224" s="472"/>
    </row>
    <row r="666225" spans="12:13" x14ac:dyDescent="0.25">
      <c r="L666225" s="472"/>
      <c r="M666225" s="472"/>
    </row>
    <row r="666297" spans="12:13" x14ac:dyDescent="0.25">
      <c r="L666297" s="472"/>
      <c r="M666297" s="472"/>
    </row>
    <row r="666298" spans="12:13" x14ac:dyDescent="0.25">
      <c r="L666298" s="472"/>
      <c r="M666298" s="472"/>
    </row>
    <row r="666299" spans="12:13" x14ac:dyDescent="0.25">
      <c r="L666299" s="472"/>
      <c r="M666299" s="472"/>
    </row>
    <row r="666371" spans="12:13" x14ac:dyDescent="0.25">
      <c r="L666371" s="472"/>
      <c r="M666371" s="472"/>
    </row>
    <row r="666372" spans="12:13" x14ac:dyDescent="0.25">
      <c r="L666372" s="472"/>
      <c r="M666372" s="472"/>
    </row>
    <row r="666373" spans="12:13" x14ac:dyDescent="0.25">
      <c r="L666373" s="472"/>
      <c r="M666373" s="472"/>
    </row>
    <row r="666445" spans="12:13" x14ac:dyDescent="0.25">
      <c r="L666445" s="472"/>
      <c r="M666445" s="472"/>
    </row>
    <row r="666446" spans="12:13" x14ac:dyDescent="0.25">
      <c r="L666446" s="472"/>
      <c r="M666446" s="472"/>
    </row>
    <row r="666447" spans="12:13" x14ac:dyDescent="0.25">
      <c r="L666447" s="472"/>
      <c r="M666447" s="472"/>
    </row>
    <row r="666519" spans="12:13" x14ac:dyDescent="0.25">
      <c r="L666519" s="472"/>
      <c r="M666519" s="472"/>
    </row>
    <row r="666520" spans="12:13" x14ac:dyDescent="0.25">
      <c r="L666520" s="472"/>
      <c r="M666520" s="472"/>
    </row>
    <row r="666521" spans="12:13" x14ac:dyDescent="0.25">
      <c r="L666521" s="472"/>
      <c r="M666521" s="472"/>
    </row>
    <row r="666593" spans="12:13" x14ac:dyDescent="0.25">
      <c r="L666593" s="472"/>
      <c r="M666593" s="472"/>
    </row>
    <row r="666594" spans="12:13" x14ac:dyDescent="0.25">
      <c r="L666594" s="472"/>
      <c r="M666594" s="472"/>
    </row>
    <row r="666595" spans="12:13" x14ac:dyDescent="0.25">
      <c r="L666595" s="472"/>
      <c r="M666595" s="472"/>
    </row>
    <row r="666667" spans="12:13" x14ac:dyDescent="0.25">
      <c r="L666667" s="472"/>
      <c r="M666667" s="472"/>
    </row>
    <row r="666668" spans="12:13" x14ac:dyDescent="0.25">
      <c r="L666668" s="472"/>
      <c r="M666668" s="472"/>
    </row>
    <row r="666669" spans="12:13" x14ac:dyDescent="0.25">
      <c r="L666669" s="472"/>
      <c r="M666669" s="472"/>
    </row>
    <row r="666741" spans="12:13" x14ac:dyDescent="0.25">
      <c r="L666741" s="472"/>
      <c r="M666741" s="472"/>
    </row>
    <row r="666742" spans="12:13" x14ac:dyDescent="0.25">
      <c r="L666742" s="472"/>
      <c r="M666742" s="472"/>
    </row>
    <row r="666743" spans="12:13" x14ac:dyDescent="0.25">
      <c r="L666743" s="472"/>
      <c r="M666743" s="472"/>
    </row>
    <row r="666815" spans="12:13" x14ac:dyDescent="0.25">
      <c r="L666815" s="472"/>
      <c r="M666815" s="472"/>
    </row>
    <row r="666816" spans="12:13" x14ac:dyDescent="0.25">
      <c r="L666816" s="472"/>
      <c r="M666816" s="472"/>
    </row>
    <row r="666817" spans="12:13" x14ac:dyDescent="0.25">
      <c r="L666817" s="472"/>
      <c r="M666817" s="472"/>
    </row>
    <row r="666889" spans="12:13" x14ac:dyDescent="0.25">
      <c r="L666889" s="472"/>
      <c r="M666889" s="472"/>
    </row>
    <row r="666890" spans="12:13" x14ac:dyDescent="0.25">
      <c r="L666890" s="472"/>
      <c r="M666890" s="472"/>
    </row>
    <row r="666891" spans="12:13" x14ac:dyDescent="0.25">
      <c r="L666891" s="472"/>
      <c r="M666891" s="472"/>
    </row>
    <row r="666963" spans="12:13" x14ac:dyDescent="0.25">
      <c r="L666963" s="472"/>
      <c r="M666963" s="472"/>
    </row>
    <row r="666964" spans="12:13" x14ac:dyDescent="0.25">
      <c r="L666964" s="472"/>
      <c r="M666964" s="472"/>
    </row>
    <row r="666965" spans="12:13" x14ac:dyDescent="0.25">
      <c r="L666965" s="472"/>
      <c r="M666965" s="472"/>
    </row>
    <row r="667037" spans="12:13" x14ac:dyDescent="0.25">
      <c r="L667037" s="472"/>
      <c r="M667037" s="472"/>
    </row>
    <row r="667038" spans="12:13" x14ac:dyDescent="0.25">
      <c r="L667038" s="472"/>
      <c r="M667038" s="472"/>
    </row>
    <row r="667039" spans="12:13" x14ac:dyDescent="0.25">
      <c r="L667039" s="472"/>
      <c r="M667039" s="472"/>
    </row>
    <row r="667111" spans="12:13" x14ac:dyDescent="0.25">
      <c r="L667111" s="472"/>
      <c r="M667111" s="472"/>
    </row>
    <row r="667112" spans="12:13" x14ac:dyDescent="0.25">
      <c r="L667112" s="472"/>
      <c r="M667112" s="472"/>
    </row>
    <row r="667113" spans="12:13" x14ac:dyDescent="0.25">
      <c r="L667113" s="472"/>
      <c r="M667113" s="472"/>
    </row>
    <row r="667185" spans="12:13" x14ac:dyDescent="0.25">
      <c r="L667185" s="472"/>
      <c r="M667185" s="472"/>
    </row>
    <row r="667186" spans="12:13" x14ac:dyDescent="0.25">
      <c r="L667186" s="472"/>
      <c r="M667186" s="472"/>
    </row>
    <row r="667187" spans="12:13" x14ac:dyDescent="0.25">
      <c r="L667187" s="472"/>
      <c r="M667187" s="472"/>
    </row>
    <row r="667259" spans="12:13" x14ac:dyDescent="0.25">
      <c r="L667259" s="472"/>
      <c r="M667259" s="472"/>
    </row>
    <row r="667260" spans="12:13" x14ac:dyDescent="0.25">
      <c r="L667260" s="472"/>
      <c r="M667260" s="472"/>
    </row>
    <row r="667261" spans="12:13" x14ac:dyDescent="0.25">
      <c r="L667261" s="472"/>
      <c r="M667261" s="472"/>
    </row>
    <row r="667333" spans="12:13" x14ac:dyDescent="0.25">
      <c r="L667333" s="472"/>
      <c r="M667333" s="472"/>
    </row>
    <row r="667334" spans="12:13" x14ac:dyDescent="0.25">
      <c r="L667334" s="472"/>
      <c r="M667334" s="472"/>
    </row>
    <row r="667335" spans="12:13" x14ac:dyDescent="0.25">
      <c r="L667335" s="472"/>
      <c r="M667335" s="472"/>
    </row>
    <row r="667407" spans="12:13" x14ac:dyDescent="0.25">
      <c r="L667407" s="472"/>
      <c r="M667407" s="472"/>
    </row>
    <row r="667408" spans="12:13" x14ac:dyDescent="0.25">
      <c r="L667408" s="472"/>
      <c r="M667408" s="472"/>
    </row>
    <row r="667409" spans="12:13" x14ac:dyDescent="0.25">
      <c r="L667409" s="472"/>
      <c r="M667409" s="472"/>
    </row>
    <row r="667481" spans="12:13" x14ac:dyDescent="0.25">
      <c r="L667481" s="472"/>
      <c r="M667481" s="472"/>
    </row>
    <row r="667482" spans="12:13" x14ac:dyDescent="0.25">
      <c r="L667482" s="472"/>
      <c r="M667482" s="472"/>
    </row>
    <row r="667483" spans="12:13" x14ac:dyDescent="0.25">
      <c r="L667483" s="472"/>
      <c r="M667483" s="472"/>
    </row>
    <row r="667555" spans="12:13" x14ac:dyDescent="0.25">
      <c r="L667555" s="472"/>
      <c r="M667555" s="472"/>
    </row>
    <row r="667556" spans="12:13" x14ac:dyDescent="0.25">
      <c r="L667556" s="472"/>
      <c r="M667556" s="472"/>
    </row>
    <row r="667557" spans="12:13" x14ac:dyDescent="0.25">
      <c r="L667557" s="472"/>
      <c r="M667557" s="472"/>
    </row>
    <row r="667629" spans="12:13" x14ac:dyDescent="0.25">
      <c r="L667629" s="472"/>
      <c r="M667629" s="472"/>
    </row>
    <row r="667630" spans="12:13" x14ac:dyDescent="0.25">
      <c r="L667630" s="472"/>
      <c r="M667630" s="472"/>
    </row>
    <row r="667631" spans="12:13" x14ac:dyDescent="0.25">
      <c r="L667631" s="472"/>
      <c r="M667631" s="472"/>
    </row>
    <row r="667703" spans="12:13" x14ac:dyDescent="0.25">
      <c r="L667703" s="472"/>
      <c r="M667703" s="472"/>
    </row>
    <row r="667704" spans="12:13" x14ac:dyDescent="0.25">
      <c r="L667704" s="472"/>
      <c r="M667704" s="472"/>
    </row>
    <row r="667705" spans="12:13" x14ac:dyDescent="0.25">
      <c r="L667705" s="472"/>
      <c r="M667705" s="472"/>
    </row>
    <row r="667777" spans="12:13" x14ac:dyDescent="0.25">
      <c r="L667777" s="472"/>
      <c r="M667777" s="472"/>
    </row>
    <row r="667778" spans="12:13" x14ac:dyDescent="0.25">
      <c r="L667778" s="472"/>
      <c r="M667778" s="472"/>
    </row>
    <row r="667779" spans="12:13" x14ac:dyDescent="0.25">
      <c r="L667779" s="472"/>
      <c r="M667779" s="472"/>
    </row>
    <row r="667851" spans="12:13" x14ac:dyDescent="0.25">
      <c r="L667851" s="472"/>
      <c r="M667851" s="472"/>
    </row>
    <row r="667852" spans="12:13" x14ac:dyDescent="0.25">
      <c r="L667852" s="472"/>
      <c r="M667852" s="472"/>
    </row>
    <row r="667853" spans="12:13" x14ac:dyDescent="0.25">
      <c r="L667853" s="472"/>
      <c r="M667853" s="472"/>
    </row>
    <row r="667925" spans="12:13" x14ac:dyDescent="0.25">
      <c r="L667925" s="472"/>
      <c r="M667925" s="472"/>
    </row>
    <row r="667926" spans="12:13" x14ac:dyDescent="0.25">
      <c r="L667926" s="472"/>
      <c r="M667926" s="472"/>
    </row>
    <row r="667927" spans="12:13" x14ac:dyDescent="0.25">
      <c r="L667927" s="472"/>
      <c r="M667927" s="472"/>
    </row>
    <row r="667999" spans="12:13" x14ac:dyDescent="0.25">
      <c r="L667999" s="472"/>
      <c r="M667999" s="472"/>
    </row>
    <row r="668000" spans="12:13" x14ac:dyDescent="0.25">
      <c r="L668000" s="472"/>
      <c r="M668000" s="472"/>
    </row>
    <row r="668001" spans="12:13" x14ac:dyDescent="0.25">
      <c r="L668001" s="472"/>
      <c r="M668001" s="472"/>
    </row>
    <row r="668073" spans="12:13" x14ac:dyDescent="0.25">
      <c r="L668073" s="472"/>
      <c r="M668073" s="472"/>
    </row>
    <row r="668074" spans="12:13" x14ac:dyDescent="0.25">
      <c r="L668074" s="472"/>
      <c r="M668074" s="472"/>
    </row>
    <row r="668075" spans="12:13" x14ac:dyDescent="0.25">
      <c r="L668075" s="472"/>
      <c r="M668075" s="472"/>
    </row>
    <row r="668147" spans="12:13" x14ac:dyDescent="0.25">
      <c r="L668147" s="472"/>
      <c r="M668147" s="472"/>
    </row>
    <row r="668148" spans="12:13" x14ac:dyDescent="0.25">
      <c r="L668148" s="472"/>
      <c r="M668148" s="472"/>
    </row>
    <row r="668149" spans="12:13" x14ac:dyDescent="0.25">
      <c r="L668149" s="472"/>
      <c r="M668149" s="472"/>
    </row>
    <row r="668221" spans="12:13" x14ac:dyDescent="0.25">
      <c r="L668221" s="472"/>
      <c r="M668221" s="472"/>
    </row>
    <row r="668222" spans="12:13" x14ac:dyDescent="0.25">
      <c r="L668222" s="472"/>
      <c r="M668222" s="472"/>
    </row>
    <row r="668223" spans="12:13" x14ac:dyDescent="0.25">
      <c r="L668223" s="472"/>
      <c r="M668223" s="472"/>
    </row>
    <row r="668295" spans="12:13" x14ac:dyDescent="0.25">
      <c r="L668295" s="472"/>
      <c r="M668295" s="472"/>
    </row>
    <row r="668296" spans="12:13" x14ac:dyDescent="0.25">
      <c r="L668296" s="472"/>
      <c r="M668296" s="472"/>
    </row>
    <row r="668297" spans="12:13" x14ac:dyDescent="0.25">
      <c r="L668297" s="472"/>
      <c r="M668297" s="472"/>
    </row>
    <row r="668369" spans="12:13" x14ac:dyDescent="0.25">
      <c r="L668369" s="472"/>
      <c r="M668369" s="472"/>
    </row>
    <row r="668370" spans="12:13" x14ac:dyDescent="0.25">
      <c r="L668370" s="472"/>
      <c r="M668370" s="472"/>
    </row>
    <row r="668371" spans="12:13" x14ac:dyDescent="0.25">
      <c r="L668371" s="472"/>
      <c r="M668371" s="472"/>
    </row>
    <row r="668443" spans="12:13" x14ac:dyDescent="0.25">
      <c r="L668443" s="472"/>
      <c r="M668443" s="472"/>
    </row>
    <row r="668444" spans="12:13" x14ac:dyDescent="0.25">
      <c r="L668444" s="472"/>
      <c r="M668444" s="472"/>
    </row>
    <row r="668445" spans="12:13" x14ac:dyDescent="0.25">
      <c r="L668445" s="472"/>
      <c r="M668445" s="472"/>
    </row>
    <row r="668517" spans="12:13" x14ac:dyDescent="0.25">
      <c r="L668517" s="472"/>
      <c r="M668517" s="472"/>
    </row>
    <row r="668518" spans="12:13" x14ac:dyDescent="0.25">
      <c r="L668518" s="472"/>
      <c r="M668518" s="472"/>
    </row>
    <row r="668519" spans="12:13" x14ac:dyDescent="0.25">
      <c r="L668519" s="472"/>
      <c r="M668519" s="472"/>
    </row>
    <row r="668591" spans="12:13" x14ac:dyDescent="0.25">
      <c r="L668591" s="472"/>
      <c r="M668591" s="472"/>
    </row>
    <row r="668592" spans="12:13" x14ac:dyDescent="0.25">
      <c r="L668592" s="472"/>
      <c r="M668592" s="472"/>
    </row>
    <row r="668593" spans="12:13" x14ac:dyDescent="0.25">
      <c r="L668593" s="472"/>
      <c r="M668593" s="472"/>
    </row>
    <row r="668665" spans="12:13" x14ac:dyDescent="0.25">
      <c r="L668665" s="472"/>
      <c r="M668665" s="472"/>
    </row>
    <row r="668666" spans="12:13" x14ac:dyDescent="0.25">
      <c r="L668666" s="472"/>
      <c r="M668666" s="472"/>
    </row>
    <row r="668667" spans="12:13" x14ac:dyDescent="0.25">
      <c r="L668667" s="472"/>
      <c r="M668667" s="472"/>
    </row>
    <row r="668739" spans="12:13" x14ac:dyDescent="0.25">
      <c r="L668739" s="472"/>
      <c r="M668739" s="472"/>
    </row>
    <row r="668740" spans="12:13" x14ac:dyDescent="0.25">
      <c r="L668740" s="472"/>
      <c r="M668740" s="472"/>
    </row>
    <row r="668741" spans="12:13" x14ac:dyDescent="0.25">
      <c r="L668741" s="472"/>
      <c r="M668741" s="472"/>
    </row>
    <row r="668813" spans="12:13" x14ac:dyDescent="0.25">
      <c r="L668813" s="472"/>
      <c r="M668813" s="472"/>
    </row>
    <row r="668814" spans="12:13" x14ac:dyDescent="0.25">
      <c r="L668814" s="472"/>
      <c r="M668814" s="472"/>
    </row>
    <row r="668815" spans="12:13" x14ac:dyDescent="0.25">
      <c r="L668815" s="472"/>
      <c r="M668815" s="472"/>
    </row>
    <row r="668887" spans="12:13" x14ac:dyDescent="0.25">
      <c r="L668887" s="472"/>
      <c r="M668887" s="472"/>
    </row>
    <row r="668888" spans="12:13" x14ac:dyDescent="0.25">
      <c r="L668888" s="472"/>
      <c r="M668888" s="472"/>
    </row>
    <row r="668889" spans="12:13" x14ac:dyDescent="0.25">
      <c r="L668889" s="472"/>
      <c r="M668889" s="472"/>
    </row>
    <row r="668961" spans="12:13" x14ac:dyDescent="0.25">
      <c r="L668961" s="472"/>
      <c r="M668961" s="472"/>
    </row>
    <row r="668962" spans="12:13" x14ac:dyDescent="0.25">
      <c r="L668962" s="472"/>
      <c r="M668962" s="472"/>
    </row>
    <row r="668963" spans="12:13" x14ac:dyDescent="0.25">
      <c r="L668963" s="472"/>
      <c r="M668963" s="472"/>
    </row>
    <row r="669035" spans="12:13" x14ac:dyDescent="0.25">
      <c r="L669035" s="472"/>
      <c r="M669035" s="472"/>
    </row>
    <row r="669036" spans="12:13" x14ac:dyDescent="0.25">
      <c r="L669036" s="472"/>
      <c r="M669036" s="472"/>
    </row>
    <row r="669037" spans="12:13" x14ac:dyDescent="0.25">
      <c r="L669037" s="472"/>
      <c r="M669037" s="472"/>
    </row>
    <row r="669109" spans="12:13" x14ac:dyDescent="0.25">
      <c r="L669109" s="472"/>
      <c r="M669109" s="472"/>
    </row>
    <row r="669110" spans="12:13" x14ac:dyDescent="0.25">
      <c r="L669110" s="472"/>
      <c r="M669110" s="472"/>
    </row>
    <row r="669111" spans="12:13" x14ac:dyDescent="0.25">
      <c r="L669111" s="472"/>
      <c r="M669111" s="472"/>
    </row>
    <row r="669183" spans="12:13" x14ac:dyDescent="0.25">
      <c r="L669183" s="472"/>
      <c r="M669183" s="472"/>
    </row>
    <row r="669184" spans="12:13" x14ac:dyDescent="0.25">
      <c r="L669184" s="472"/>
      <c r="M669184" s="472"/>
    </row>
    <row r="669185" spans="12:13" x14ac:dyDescent="0.25">
      <c r="L669185" s="472"/>
      <c r="M669185" s="472"/>
    </row>
    <row r="669257" spans="12:13" x14ac:dyDescent="0.25">
      <c r="L669257" s="472"/>
      <c r="M669257" s="472"/>
    </row>
    <row r="669258" spans="12:13" x14ac:dyDescent="0.25">
      <c r="L669258" s="472"/>
      <c r="M669258" s="472"/>
    </row>
    <row r="669259" spans="12:13" x14ac:dyDescent="0.25">
      <c r="L669259" s="472"/>
      <c r="M669259" s="472"/>
    </row>
    <row r="669331" spans="12:13" x14ac:dyDescent="0.25">
      <c r="L669331" s="472"/>
      <c r="M669331" s="472"/>
    </row>
    <row r="669332" spans="12:13" x14ac:dyDescent="0.25">
      <c r="L669332" s="472"/>
      <c r="M669332" s="472"/>
    </row>
    <row r="669333" spans="12:13" x14ac:dyDescent="0.25">
      <c r="L669333" s="472"/>
      <c r="M669333" s="472"/>
    </row>
    <row r="669405" spans="12:13" x14ac:dyDescent="0.25">
      <c r="L669405" s="472"/>
      <c r="M669405" s="472"/>
    </row>
    <row r="669406" spans="12:13" x14ac:dyDescent="0.25">
      <c r="L669406" s="472"/>
      <c r="M669406" s="472"/>
    </row>
    <row r="669407" spans="12:13" x14ac:dyDescent="0.25">
      <c r="L669407" s="472"/>
      <c r="M669407" s="472"/>
    </row>
    <row r="669479" spans="12:13" x14ac:dyDescent="0.25">
      <c r="L669479" s="472"/>
      <c r="M669479" s="472"/>
    </row>
    <row r="669480" spans="12:13" x14ac:dyDescent="0.25">
      <c r="L669480" s="472"/>
      <c r="M669480" s="472"/>
    </row>
    <row r="669481" spans="12:13" x14ac:dyDescent="0.25">
      <c r="L669481" s="472"/>
      <c r="M669481" s="472"/>
    </row>
    <row r="669553" spans="12:13" x14ac:dyDescent="0.25">
      <c r="L669553" s="472"/>
      <c r="M669553" s="472"/>
    </row>
    <row r="669554" spans="12:13" x14ac:dyDescent="0.25">
      <c r="L669554" s="472"/>
      <c r="M669554" s="472"/>
    </row>
    <row r="669555" spans="12:13" x14ac:dyDescent="0.25">
      <c r="L669555" s="472"/>
      <c r="M669555" s="472"/>
    </row>
    <row r="669627" spans="12:13" x14ac:dyDescent="0.25">
      <c r="L669627" s="472"/>
      <c r="M669627" s="472"/>
    </row>
    <row r="669628" spans="12:13" x14ac:dyDescent="0.25">
      <c r="L669628" s="472"/>
      <c r="M669628" s="472"/>
    </row>
    <row r="669629" spans="12:13" x14ac:dyDescent="0.25">
      <c r="L669629" s="472"/>
      <c r="M669629" s="472"/>
    </row>
    <row r="669701" spans="12:13" x14ac:dyDescent="0.25">
      <c r="L669701" s="472"/>
      <c r="M669701" s="472"/>
    </row>
    <row r="669702" spans="12:13" x14ac:dyDescent="0.25">
      <c r="L669702" s="472"/>
      <c r="M669702" s="472"/>
    </row>
    <row r="669703" spans="12:13" x14ac:dyDescent="0.25">
      <c r="L669703" s="472"/>
      <c r="M669703" s="472"/>
    </row>
    <row r="669775" spans="12:13" x14ac:dyDescent="0.25">
      <c r="L669775" s="472"/>
      <c r="M669775" s="472"/>
    </row>
    <row r="669776" spans="12:13" x14ac:dyDescent="0.25">
      <c r="L669776" s="472"/>
      <c r="M669776" s="472"/>
    </row>
    <row r="669777" spans="12:13" x14ac:dyDescent="0.25">
      <c r="L669777" s="472"/>
      <c r="M669777" s="472"/>
    </row>
    <row r="669849" spans="12:13" x14ac:dyDescent="0.25">
      <c r="L669849" s="472"/>
      <c r="M669849" s="472"/>
    </row>
    <row r="669850" spans="12:13" x14ac:dyDescent="0.25">
      <c r="L669850" s="472"/>
      <c r="M669850" s="472"/>
    </row>
    <row r="669851" spans="12:13" x14ac:dyDescent="0.25">
      <c r="L669851" s="472"/>
      <c r="M669851" s="472"/>
    </row>
    <row r="669923" spans="12:13" x14ac:dyDescent="0.25">
      <c r="L669923" s="472"/>
      <c r="M669923" s="472"/>
    </row>
    <row r="669924" spans="12:13" x14ac:dyDescent="0.25">
      <c r="L669924" s="472"/>
      <c r="M669924" s="472"/>
    </row>
    <row r="669925" spans="12:13" x14ac:dyDescent="0.25">
      <c r="L669925" s="472"/>
      <c r="M669925" s="472"/>
    </row>
    <row r="669997" spans="12:13" x14ac:dyDescent="0.25">
      <c r="L669997" s="472"/>
      <c r="M669997" s="472"/>
    </row>
    <row r="669998" spans="12:13" x14ac:dyDescent="0.25">
      <c r="L669998" s="472"/>
      <c r="M669998" s="472"/>
    </row>
    <row r="669999" spans="12:13" x14ac:dyDescent="0.25">
      <c r="L669999" s="472"/>
      <c r="M669999" s="472"/>
    </row>
    <row r="670071" spans="12:13" x14ac:dyDescent="0.25">
      <c r="L670071" s="472"/>
      <c r="M670071" s="472"/>
    </row>
    <row r="670072" spans="12:13" x14ac:dyDescent="0.25">
      <c r="L670072" s="472"/>
      <c r="M670072" s="472"/>
    </row>
    <row r="670073" spans="12:13" x14ac:dyDescent="0.25">
      <c r="L670073" s="472"/>
      <c r="M670073" s="472"/>
    </row>
    <row r="670145" spans="12:13" x14ac:dyDescent="0.25">
      <c r="L670145" s="472"/>
      <c r="M670145" s="472"/>
    </row>
    <row r="670146" spans="12:13" x14ac:dyDescent="0.25">
      <c r="L670146" s="472"/>
      <c r="M670146" s="472"/>
    </row>
    <row r="670147" spans="12:13" x14ac:dyDescent="0.25">
      <c r="L670147" s="472"/>
      <c r="M670147" s="472"/>
    </row>
    <row r="670219" spans="12:13" x14ac:dyDescent="0.25">
      <c r="L670219" s="472"/>
      <c r="M670219" s="472"/>
    </row>
    <row r="670220" spans="12:13" x14ac:dyDescent="0.25">
      <c r="L670220" s="472"/>
      <c r="M670220" s="472"/>
    </row>
    <row r="670221" spans="12:13" x14ac:dyDescent="0.25">
      <c r="L670221" s="472"/>
      <c r="M670221" s="472"/>
    </row>
    <row r="670293" spans="12:13" x14ac:dyDescent="0.25">
      <c r="L670293" s="472"/>
      <c r="M670293" s="472"/>
    </row>
    <row r="670294" spans="12:13" x14ac:dyDescent="0.25">
      <c r="L670294" s="472"/>
      <c r="M670294" s="472"/>
    </row>
    <row r="670295" spans="12:13" x14ac:dyDescent="0.25">
      <c r="L670295" s="472"/>
      <c r="M670295" s="472"/>
    </row>
    <row r="670367" spans="12:13" x14ac:dyDescent="0.25">
      <c r="L670367" s="472"/>
      <c r="M670367" s="472"/>
    </row>
    <row r="670368" spans="12:13" x14ac:dyDescent="0.25">
      <c r="L670368" s="472"/>
      <c r="M670368" s="472"/>
    </row>
    <row r="670369" spans="12:13" x14ac:dyDescent="0.25">
      <c r="L670369" s="472"/>
      <c r="M670369" s="472"/>
    </row>
    <row r="670441" spans="12:13" x14ac:dyDescent="0.25">
      <c r="L670441" s="472"/>
      <c r="M670441" s="472"/>
    </row>
    <row r="670442" spans="12:13" x14ac:dyDescent="0.25">
      <c r="L670442" s="472"/>
      <c r="M670442" s="472"/>
    </row>
    <row r="670443" spans="12:13" x14ac:dyDescent="0.25">
      <c r="L670443" s="472"/>
      <c r="M670443" s="472"/>
    </row>
    <row r="670515" spans="12:13" x14ac:dyDescent="0.25">
      <c r="L670515" s="472"/>
      <c r="M670515" s="472"/>
    </row>
    <row r="670516" spans="12:13" x14ac:dyDescent="0.25">
      <c r="L670516" s="472"/>
      <c r="M670516" s="472"/>
    </row>
    <row r="670517" spans="12:13" x14ac:dyDescent="0.25">
      <c r="L670517" s="472"/>
      <c r="M670517" s="472"/>
    </row>
    <row r="670589" spans="12:13" x14ac:dyDescent="0.25">
      <c r="L670589" s="472"/>
      <c r="M670589" s="472"/>
    </row>
    <row r="670590" spans="12:13" x14ac:dyDescent="0.25">
      <c r="L670590" s="472"/>
      <c r="M670590" s="472"/>
    </row>
    <row r="670591" spans="12:13" x14ac:dyDescent="0.25">
      <c r="L670591" s="472"/>
      <c r="M670591" s="472"/>
    </row>
    <row r="670663" spans="12:13" x14ac:dyDescent="0.25">
      <c r="L670663" s="472"/>
      <c r="M670663" s="472"/>
    </row>
    <row r="670664" spans="12:13" x14ac:dyDescent="0.25">
      <c r="L670664" s="472"/>
      <c r="M670664" s="472"/>
    </row>
    <row r="670665" spans="12:13" x14ac:dyDescent="0.25">
      <c r="L670665" s="472"/>
      <c r="M670665" s="472"/>
    </row>
    <row r="670737" spans="12:13" x14ac:dyDescent="0.25">
      <c r="L670737" s="472"/>
      <c r="M670737" s="472"/>
    </row>
    <row r="670738" spans="12:13" x14ac:dyDescent="0.25">
      <c r="L670738" s="472"/>
      <c r="M670738" s="472"/>
    </row>
    <row r="670739" spans="12:13" x14ac:dyDescent="0.25">
      <c r="L670739" s="472"/>
      <c r="M670739" s="472"/>
    </row>
    <row r="670811" spans="12:13" x14ac:dyDescent="0.25">
      <c r="L670811" s="472"/>
      <c r="M670811" s="472"/>
    </row>
    <row r="670812" spans="12:13" x14ac:dyDescent="0.25">
      <c r="L670812" s="472"/>
      <c r="M670812" s="472"/>
    </row>
    <row r="670813" spans="12:13" x14ac:dyDescent="0.25">
      <c r="L670813" s="472"/>
      <c r="M670813" s="472"/>
    </row>
    <row r="670885" spans="12:13" x14ac:dyDescent="0.25">
      <c r="L670885" s="472"/>
      <c r="M670885" s="472"/>
    </row>
    <row r="670886" spans="12:13" x14ac:dyDescent="0.25">
      <c r="L670886" s="472"/>
      <c r="M670886" s="472"/>
    </row>
    <row r="670887" spans="12:13" x14ac:dyDescent="0.25">
      <c r="L670887" s="472"/>
      <c r="M670887" s="472"/>
    </row>
    <row r="670959" spans="12:13" x14ac:dyDescent="0.25">
      <c r="L670959" s="472"/>
      <c r="M670959" s="472"/>
    </row>
    <row r="670960" spans="12:13" x14ac:dyDescent="0.25">
      <c r="L670960" s="472"/>
      <c r="M670960" s="472"/>
    </row>
    <row r="670961" spans="12:13" x14ac:dyDescent="0.25">
      <c r="L670961" s="472"/>
      <c r="M670961" s="472"/>
    </row>
    <row r="671033" spans="12:13" x14ac:dyDescent="0.25">
      <c r="L671033" s="472"/>
      <c r="M671033" s="472"/>
    </row>
    <row r="671034" spans="12:13" x14ac:dyDescent="0.25">
      <c r="L671034" s="472"/>
      <c r="M671034" s="472"/>
    </row>
    <row r="671035" spans="12:13" x14ac:dyDescent="0.25">
      <c r="L671035" s="472"/>
      <c r="M671035" s="472"/>
    </row>
    <row r="671107" spans="12:13" x14ac:dyDescent="0.25">
      <c r="L671107" s="472"/>
      <c r="M671107" s="472"/>
    </row>
    <row r="671108" spans="12:13" x14ac:dyDescent="0.25">
      <c r="L671108" s="472"/>
      <c r="M671108" s="472"/>
    </row>
    <row r="671109" spans="12:13" x14ac:dyDescent="0.25">
      <c r="L671109" s="472"/>
      <c r="M671109" s="472"/>
    </row>
    <row r="671181" spans="12:13" x14ac:dyDescent="0.25">
      <c r="L671181" s="472"/>
      <c r="M671181" s="472"/>
    </row>
    <row r="671182" spans="12:13" x14ac:dyDescent="0.25">
      <c r="L671182" s="472"/>
      <c r="M671182" s="472"/>
    </row>
    <row r="671183" spans="12:13" x14ac:dyDescent="0.25">
      <c r="L671183" s="472"/>
      <c r="M671183" s="472"/>
    </row>
    <row r="671255" spans="12:13" x14ac:dyDescent="0.25">
      <c r="L671255" s="472"/>
      <c r="M671255" s="472"/>
    </row>
    <row r="671256" spans="12:13" x14ac:dyDescent="0.25">
      <c r="L671256" s="472"/>
      <c r="M671256" s="472"/>
    </row>
    <row r="671257" spans="12:13" x14ac:dyDescent="0.25">
      <c r="L671257" s="472"/>
      <c r="M671257" s="472"/>
    </row>
    <row r="671329" spans="12:13" x14ac:dyDescent="0.25">
      <c r="L671329" s="472"/>
      <c r="M671329" s="472"/>
    </row>
    <row r="671330" spans="12:13" x14ac:dyDescent="0.25">
      <c r="L671330" s="472"/>
      <c r="M671330" s="472"/>
    </row>
    <row r="671331" spans="12:13" x14ac:dyDescent="0.25">
      <c r="L671331" s="472"/>
      <c r="M671331" s="472"/>
    </row>
    <row r="671403" spans="12:13" x14ac:dyDescent="0.25">
      <c r="L671403" s="472"/>
      <c r="M671403" s="472"/>
    </row>
    <row r="671404" spans="12:13" x14ac:dyDescent="0.25">
      <c r="L671404" s="472"/>
      <c r="M671404" s="472"/>
    </row>
    <row r="671405" spans="12:13" x14ac:dyDescent="0.25">
      <c r="L671405" s="472"/>
      <c r="M671405" s="472"/>
    </row>
    <row r="671477" spans="12:13" x14ac:dyDescent="0.25">
      <c r="L671477" s="472"/>
      <c r="M671477" s="472"/>
    </row>
    <row r="671478" spans="12:13" x14ac:dyDescent="0.25">
      <c r="L671478" s="472"/>
      <c r="M671478" s="472"/>
    </row>
    <row r="671479" spans="12:13" x14ac:dyDescent="0.25">
      <c r="L671479" s="472"/>
      <c r="M671479" s="472"/>
    </row>
    <row r="671551" spans="12:13" x14ac:dyDescent="0.25">
      <c r="L671551" s="472"/>
      <c r="M671551" s="472"/>
    </row>
    <row r="671552" spans="12:13" x14ac:dyDescent="0.25">
      <c r="L671552" s="472"/>
      <c r="M671552" s="472"/>
    </row>
    <row r="671553" spans="12:13" x14ac:dyDescent="0.25">
      <c r="L671553" s="472"/>
      <c r="M671553" s="472"/>
    </row>
    <row r="671625" spans="12:13" x14ac:dyDescent="0.25">
      <c r="L671625" s="472"/>
      <c r="M671625" s="472"/>
    </row>
    <row r="671626" spans="12:13" x14ac:dyDescent="0.25">
      <c r="L671626" s="472"/>
      <c r="M671626" s="472"/>
    </row>
    <row r="671627" spans="12:13" x14ac:dyDescent="0.25">
      <c r="L671627" s="472"/>
      <c r="M671627" s="472"/>
    </row>
    <row r="671699" spans="12:13" x14ac:dyDescent="0.25">
      <c r="L671699" s="472"/>
      <c r="M671699" s="472"/>
    </row>
    <row r="671700" spans="12:13" x14ac:dyDescent="0.25">
      <c r="L671700" s="472"/>
      <c r="M671700" s="472"/>
    </row>
    <row r="671701" spans="12:13" x14ac:dyDescent="0.25">
      <c r="L671701" s="472"/>
      <c r="M671701" s="472"/>
    </row>
    <row r="671773" spans="12:13" x14ac:dyDescent="0.25">
      <c r="L671773" s="472"/>
      <c r="M671773" s="472"/>
    </row>
    <row r="671774" spans="12:13" x14ac:dyDescent="0.25">
      <c r="L671774" s="472"/>
      <c r="M671774" s="472"/>
    </row>
    <row r="671775" spans="12:13" x14ac:dyDescent="0.25">
      <c r="L671775" s="472"/>
      <c r="M671775" s="472"/>
    </row>
    <row r="671847" spans="12:13" x14ac:dyDescent="0.25">
      <c r="L671847" s="472"/>
      <c r="M671847" s="472"/>
    </row>
    <row r="671848" spans="12:13" x14ac:dyDescent="0.25">
      <c r="L671848" s="472"/>
      <c r="M671848" s="472"/>
    </row>
    <row r="671849" spans="12:13" x14ac:dyDescent="0.25">
      <c r="L671849" s="472"/>
      <c r="M671849" s="472"/>
    </row>
    <row r="671921" spans="12:13" x14ac:dyDescent="0.25">
      <c r="L671921" s="472"/>
      <c r="M671921" s="472"/>
    </row>
    <row r="671922" spans="12:13" x14ac:dyDescent="0.25">
      <c r="L671922" s="472"/>
      <c r="M671922" s="472"/>
    </row>
    <row r="671923" spans="12:13" x14ac:dyDescent="0.25">
      <c r="L671923" s="472"/>
      <c r="M671923" s="472"/>
    </row>
    <row r="671995" spans="12:13" x14ac:dyDescent="0.25">
      <c r="L671995" s="472"/>
      <c r="M671995" s="472"/>
    </row>
    <row r="671996" spans="12:13" x14ac:dyDescent="0.25">
      <c r="L671996" s="472"/>
      <c r="M671996" s="472"/>
    </row>
    <row r="671997" spans="12:13" x14ac:dyDescent="0.25">
      <c r="L671997" s="472"/>
      <c r="M671997" s="472"/>
    </row>
    <row r="672069" spans="12:13" x14ac:dyDescent="0.25">
      <c r="L672069" s="472"/>
      <c r="M672069" s="472"/>
    </row>
    <row r="672070" spans="12:13" x14ac:dyDescent="0.25">
      <c r="L672070" s="472"/>
      <c r="M672070" s="472"/>
    </row>
    <row r="672071" spans="12:13" x14ac:dyDescent="0.25">
      <c r="L672071" s="472"/>
      <c r="M672071" s="472"/>
    </row>
    <row r="672143" spans="12:13" x14ac:dyDescent="0.25">
      <c r="L672143" s="472"/>
      <c r="M672143" s="472"/>
    </row>
    <row r="672144" spans="12:13" x14ac:dyDescent="0.25">
      <c r="L672144" s="472"/>
      <c r="M672144" s="472"/>
    </row>
    <row r="672145" spans="12:13" x14ac:dyDescent="0.25">
      <c r="L672145" s="472"/>
      <c r="M672145" s="472"/>
    </row>
    <row r="672217" spans="12:13" x14ac:dyDescent="0.25">
      <c r="L672217" s="472"/>
      <c r="M672217" s="472"/>
    </row>
    <row r="672218" spans="12:13" x14ac:dyDescent="0.25">
      <c r="L672218" s="472"/>
      <c r="M672218" s="472"/>
    </row>
    <row r="672219" spans="12:13" x14ac:dyDescent="0.25">
      <c r="L672219" s="472"/>
      <c r="M672219" s="472"/>
    </row>
    <row r="672291" spans="12:13" x14ac:dyDescent="0.25">
      <c r="L672291" s="472"/>
      <c r="M672291" s="472"/>
    </row>
    <row r="672292" spans="12:13" x14ac:dyDescent="0.25">
      <c r="L672292" s="472"/>
      <c r="M672292" s="472"/>
    </row>
    <row r="672293" spans="12:13" x14ac:dyDescent="0.25">
      <c r="L672293" s="472"/>
      <c r="M672293" s="472"/>
    </row>
    <row r="672365" spans="12:13" x14ac:dyDescent="0.25">
      <c r="L672365" s="472"/>
      <c r="M672365" s="472"/>
    </row>
    <row r="672366" spans="12:13" x14ac:dyDescent="0.25">
      <c r="L672366" s="472"/>
      <c r="M672366" s="472"/>
    </row>
    <row r="672367" spans="12:13" x14ac:dyDescent="0.25">
      <c r="L672367" s="472"/>
      <c r="M672367" s="472"/>
    </row>
    <row r="672439" spans="12:13" x14ac:dyDescent="0.25">
      <c r="L672439" s="472"/>
      <c r="M672439" s="472"/>
    </row>
    <row r="672440" spans="12:13" x14ac:dyDescent="0.25">
      <c r="L672440" s="472"/>
      <c r="M672440" s="472"/>
    </row>
    <row r="672441" spans="12:13" x14ac:dyDescent="0.25">
      <c r="L672441" s="472"/>
      <c r="M672441" s="472"/>
    </row>
    <row r="672513" spans="12:13" x14ac:dyDescent="0.25">
      <c r="L672513" s="472"/>
      <c r="M672513" s="472"/>
    </row>
    <row r="672514" spans="12:13" x14ac:dyDescent="0.25">
      <c r="L672514" s="472"/>
      <c r="M672514" s="472"/>
    </row>
    <row r="672515" spans="12:13" x14ac:dyDescent="0.25">
      <c r="L672515" s="472"/>
      <c r="M672515" s="472"/>
    </row>
    <row r="672587" spans="12:13" x14ac:dyDescent="0.25">
      <c r="L672587" s="472"/>
      <c r="M672587" s="472"/>
    </row>
    <row r="672588" spans="12:13" x14ac:dyDescent="0.25">
      <c r="L672588" s="472"/>
      <c r="M672588" s="472"/>
    </row>
    <row r="672589" spans="12:13" x14ac:dyDescent="0.25">
      <c r="L672589" s="472"/>
      <c r="M672589" s="472"/>
    </row>
    <row r="672661" spans="12:13" x14ac:dyDescent="0.25">
      <c r="L672661" s="472"/>
      <c r="M672661" s="472"/>
    </row>
    <row r="672662" spans="12:13" x14ac:dyDescent="0.25">
      <c r="L672662" s="472"/>
      <c r="M672662" s="472"/>
    </row>
    <row r="672663" spans="12:13" x14ac:dyDescent="0.25">
      <c r="L672663" s="472"/>
      <c r="M672663" s="472"/>
    </row>
    <row r="672735" spans="12:13" x14ac:dyDescent="0.25">
      <c r="L672735" s="472"/>
      <c r="M672735" s="472"/>
    </row>
    <row r="672736" spans="12:13" x14ac:dyDescent="0.25">
      <c r="L672736" s="472"/>
      <c r="M672736" s="472"/>
    </row>
    <row r="672737" spans="12:13" x14ac:dyDescent="0.25">
      <c r="L672737" s="472"/>
      <c r="M672737" s="472"/>
    </row>
    <row r="672809" spans="12:13" x14ac:dyDescent="0.25">
      <c r="L672809" s="472"/>
      <c r="M672809" s="472"/>
    </row>
    <row r="672810" spans="12:13" x14ac:dyDescent="0.25">
      <c r="L672810" s="472"/>
      <c r="M672810" s="472"/>
    </row>
    <row r="672811" spans="12:13" x14ac:dyDescent="0.25">
      <c r="L672811" s="472"/>
      <c r="M672811" s="472"/>
    </row>
    <row r="672883" spans="12:13" x14ac:dyDescent="0.25">
      <c r="L672883" s="472"/>
      <c r="M672883" s="472"/>
    </row>
    <row r="672884" spans="12:13" x14ac:dyDescent="0.25">
      <c r="L672884" s="472"/>
      <c r="M672884" s="472"/>
    </row>
    <row r="672885" spans="12:13" x14ac:dyDescent="0.25">
      <c r="L672885" s="472"/>
      <c r="M672885" s="472"/>
    </row>
    <row r="672957" spans="12:13" x14ac:dyDescent="0.25">
      <c r="L672957" s="472"/>
      <c r="M672957" s="472"/>
    </row>
    <row r="672958" spans="12:13" x14ac:dyDescent="0.25">
      <c r="L672958" s="472"/>
      <c r="M672958" s="472"/>
    </row>
    <row r="672959" spans="12:13" x14ac:dyDescent="0.25">
      <c r="L672959" s="472"/>
      <c r="M672959" s="472"/>
    </row>
    <row r="673031" spans="12:13" x14ac:dyDescent="0.25">
      <c r="L673031" s="472"/>
      <c r="M673031" s="472"/>
    </row>
    <row r="673032" spans="12:13" x14ac:dyDescent="0.25">
      <c r="L673032" s="472"/>
      <c r="M673032" s="472"/>
    </row>
    <row r="673033" spans="12:13" x14ac:dyDescent="0.25">
      <c r="L673033" s="472"/>
      <c r="M673033" s="472"/>
    </row>
    <row r="673105" spans="12:13" x14ac:dyDescent="0.25">
      <c r="L673105" s="472"/>
      <c r="M673105" s="472"/>
    </row>
    <row r="673106" spans="12:13" x14ac:dyDescent="0.25">
      <c r="L673106" s="472"/>
      <c r="M673106" s="472"/>
    </row>
    <row r="673107" spans="12:13" x14ac:dyDescent="0.25">
      <c r="L673107" s="472"/>
      <c r="M673107" s="472"/>
    </row>
    <row r="673179" spans="12:13" x14ac:dyDescent="0.25">
      <c r="L673179" s="472"/>
      <c r="M673179" s="472"/>
    </row>
    <row r="673180" spans="12:13" x14ac:dyDescent="0.25">
      <c r="L673180" s="472"/>
      <c r="M673180" s="472"/>
    </row>
    <row r="673181" spans="12:13" x14ac:dyDescent="0.25">
      <c r="L673181" s="472"/>
      <c r="M673181" s="472"/>
    </row>
    <row r="673253" spans="12:13" x14ac:dyDescent="0.25">
      <c r="L673253" s="472"/>
      <c r="M673253" s="472"/>
    </row>
    <row r="673254" spans="12:13" x14ac:dyDescent="0.25">
      <c r="L673254" s="472"/>
      <c r="M673254" s="472"/>
    </row>
    <row r="673255" spans="12:13" x14ac:dyDescent="0.25">
      <c r="L673255" s="472"/>
      <c r="M673255" s="472"/>
    </row>
    <row r="673327" spans="12:13" x14ac:dyDescent="0.25">
      <c r="L673327" s="472"/>
      <c r="M673327" s="472"/>
    </row>
    <row r="673328" spans="12:13" x14ac:dyDescent="0.25">
      <c r="L673328" s="472"/>
      <c r="M673328" s="472"/>
    </row>
    <row r="673329" spans="12:13" x14ac:dyDescent="0.25">
      <c r="L673329" s="472"/>
      <c r="M673329" s="472"/>
    </row>
    <row r="673401" spans="12:13" x14ac:dyDescent="0.25">
      <c r="L673401" s="472"/>
      <c r="M673401" s="472"/>
    </row>
    <row r="673402" spans="12:13" x14ac:dyDescent="0.25">
      <c r="L673402" s="472"/>
      <c r="M673402" s="472"/>
    </row>
    <row r="673403" spans="12:13" x14ac:dyDescent="0.25">
      <c r="L673403" s="472"/>
      <c r="M673403" s="472"/>
    </row>
    <row r="673475" spans="12:13" x14ac:dyDescent="0.25">
      <c r="L673475" s="472"/>
      <c r="M673475" s="472"/>
    </row>
    <row r="673476" spans="12:13" x14ac:dyDescent="0.25">
      <c r="L673476" s="472"/>
      <c r="M673476" s="472"/>
    </row>
    <row r="673477" spans="12:13" x14ac:dyDescent="0.25">
      <c r="L673477" s="472"/>
      <c r="M673477" s="472"/>
    </row>
    <row r="673549" spans="12:13" x14ac:dyDescent="0.25">
      <c r="L673549" s="472"/>
      <c r="M673549" s="472"/>
    </row>
    <row r="673550" spans="12:13" x14ac:dyDescent="0.25">
      <c r="L673550" s="472"/>
      <c r="M673550" s="472"/>
    </row>
    <row r="673551" spans="12:13" x14ac:dyDescent="0.25">
      <c r="L673551" s="472"/>
      <c r="M673551" s="472"/>
    </row>
    <row r="673623" spans="12:13" x14ac:dyDescent="0.25">
      <c r="L673623" s="472"/>
      <c r="M673623" s="472"/>
    </row>
    <row r="673624" spans="12:13" x14ac:dyDescent="0.25">
      <c r="L673624" s="472"/>
      <c r="M673624" s="472"/>
    </row>
    <row r="673625" spans="12:13" x14ac:dyDescent="0.25">
      <c r="L673625" s="472"/>
      <c r="M673625" s="472"/>
    </row>
    <row r="673697" spans="12:13" x14ac:dyDescent="0.25">
      <c r="L673697" s="472"/>
      <c r="M673697" s="472"/>
    </row>
    <row r="673698" spans="12:13" x14ac:dyDescent="0.25">
      <c r="L673698" s="472"/>
      <c r="M673698" s="472"/>
    </row>
    <row r="673699" spans="12:13" x14ac:dyDescent="0.25">
      <c r="L673699" s="472"/>
      <c r="M673699" s="472"/>
    </row>
    <row r="673771" spans="12:13" x14ac:dyDescent="0.25">
      <c r="L673771" s="472"/>
      <c r="M673771" s="472"/>
    </row>
    <row r="673772" spans="12:13" x14ac:dyDescent="0.25">
      <c r="L673772" s="472"/>
      <c r="M673772" s="472"/>
    </row>
    <row r="673773" spans="12:13" x14ac:dyDescent="0.25">
      <c r="L673773" s="472"/>
      <c r="M673773" s="472"/>
    </row>
    <row r="673845" spans="12:13" x14ac:dyDescent="0.25">
      <c r="L673845" s="472"/>
      <c r="M673845" s="472"/>
    </row>
    <row r="673846" spans="12:13" x14ac:dyDescent="0.25">
      <c r="L673846" s="472"/>
      <c r="M673846" s="472"/>
    </row>
    <row r="673847" spans="12:13" x14ac:dyDescent="0.25">
      <c r="L673847" s="472"/>
      <c r="M673847" s="472"/>
    </row>
    <row r="673919" spans="12:13" x14ac:dyDescent="0.25">
      <c r="L673919" s="472"/>
      <c r="M673919" s="472"/>
    </row>
    <row r="673920" spans="12:13" x14ac:dyDescent="0.25">
      <c r="L673920" s="472"/>
      <c r="M673920" s="472"/>
    </row>
    <row r="673921" spans="12:13" x14ac:dyDescent="0.25">
      <c r="L673921" s="472"/>
      <c r="M673921" s="472"/>
    </row>
    <row r="673993" spans="12:13" x14ac:dyDescent="0.25">
      <c r="L673993" s="472"/>
      <c r="M673993" s="472"/>
    </row>
    <row r="673994" spans="12:13" x14ac:dyDescent="0.25">
      <c r="L673994" s="472"/>
      <c r="M673994" s="472"/>
    </row>
    <row r="673995" spans="12:13" x14ac:dyDescent="0.25">
      <c r="L673995" s="472"/>
      <c r="M673995" s="472"/>
    </row>
    <row r="674067" spans="12:13" x14ac:dyDescent="0.25">
      <c r="L674067" s="472"/>
      <c r="M674067" s="472"/>
    </row>
    <row r="674068" spans="12:13" x14ac:dyDescent="0.25">
      <c r="L674068" s="472"/>
      <c r="M674068" s="472"/>
    </row>
    <row r="674069" spans="12:13" x14ac:dyDescent="0.25">
      <c r="L674069" s="472"/>
      <c r="M674069" s="472"/>
    </row>
    <row r="674141" spans="12:13" x14ac:dyDescent="0.25">
      <c r="L674141" s="472"/>
      <c r="M674141" s="472"/>
    </row>
    <row r="674142" spans="12:13" x14ac:dyDescent="0.25">
      <c r="L674142" s="472"/>
      <c r="M674142" s="472"/>
    </row>
    <row r="674143" spans="12:13" x14ac:dyDescent="0.25">
      <c r="L674143" s="472"/>
      <c r="M674143" s="472"/>
    </row>
    <row r="674215" spans="12:13" x14ac:dyDescent="0.25">
      <c r="L674215" s="472"/>
      <c r="M674215" s="472"/>
    </row>
    <row r="674216" spans="12:13" x14ac:dyDescent="0.25">
      <c r="L674216" s="472"/>
      <c r="M674216" s="472"/>
    </row>
    <row r="674217" spans="12:13" x14ac:dyDescent="0.25">
      <c r="L674217" s="472"/>
      <c r="M674217" s="472"/>
    </row>
    <row r="674289" spans="12:13" x14ac:dyDescent="0.25">
      <c r="L674289" s="472"/>
      <c r="M674289" s="472"/>
    </row>
    <row r="674290" spans="12:13" x14ac:dyDescent="0.25">
      <c r="L674290" s="472"/>
      <c r="M674290" s="472"/>
    </row>
    <row r="674291" spans="12:13" x14ac:dyDescent="0.25">
      <c r="L674291" s="472"/>
      <c r="M674291" s="472"/>
    </row>
    <row r="674363" spans="12:13" x14ac:dyDescent="0.25">
      <c r="L674363" s="472"/>
      <c r="M674363" s="472"/>
    </row>
    <row r="674364" spans="12:13" x14ac:dyDescent="0.25">
      <c r="L674364" s="472"/>
      <c r="M674364" s="472"/>
    </row>
    <row r="674365" spans="12:13" x14ac:dyDescent="0.25">
      <c r="L674365" s="472"/>
      <c r="M674365" s="472"/>
    </row>
    <row r="674437" spans="12:13" x14ac:dyDescent="0.25">
      <c r="L674437" s="472"/>
      <c r="M674437" s="472"/>
    </row>
    <row r="674438" spans="12:13" x14ac:dyDescent="0.25">
      <c r="L674438" s="472"/>
      <c r="M674438" s="472"/>
    </row>
    <row r="674439" spans="12:13" x14ac:dyDescent="0.25">
      <c r="L674439" s="472"/>
      <c r="M674439" s="472"/>
    </row>
    <row r="674511" spans="12:13" x14ac:dyDescent="0.25">
      <c r="L674511" s="472"/>
      <c r="M674511" s="472"/>
    </row>
    <row r="674512" spans="12:13" x14ac:dyDescent="0.25">
      <c r="L674512" s="472"/>
      <c r="M674512" s="472"/>
    </row>
    <row r="674513" spans="12:13" x14ac:dyDescent="0.25">
      <c r="L674513" s="472"/>
      <c r="M674513" s="472"/>
    </row>
    <row r="674585" spans="12:13" x14ac:dyDescent="0.25">
      <c r="L674585" s="472"/>
      <c r="M674585" s="472"/>
    </row>
    <row r="674586" spans="12:13" x14ac:dyDescent="0.25">
      <c r="L674586" s="472"/>
      <c r="M674586" s="472"/>
    </row>
    <row r="674587" spans="12:13" x14ac:dyDescent="0.25">
      <c r="L674587" s="472"/>
      <c r="M674587" s="472"/>
    </row>
    <row r="674659" spans="12:13" x14ac:dyDescent="0.25">
      <c r="L674659" s="472"/>
      <c r="M674659" s="472"/>
    </row>
    <row r="674660" spans="12:13" x14ac:dyDescent="0.25">
      <c r="L674660" s="472"/>
      <c r="M674660" s="472"/>
    </row>
    <row r="674661" spans="12:13" x14ac:dyDescent="0.25">
      <c r="L674661" s="472"/>
      <c r="M674661" s="472"/>
    </row>
    <row r="674733" spans="12:13" x14ac:dyDescent="0.25">
      <c r="L674733" s="472"/>
      <c r="M674733" s="472"/>
    </row>
    <row r="674734" spans="12:13" x14ac:dyDescent="0.25">
      <c r="L674734" s="472"/>
      <c r="M674734" s="472"/>
    </row>
    <row r="674735" spans="12:13" x14ac:dyDescent="0.25">
      <c r="L674735" s="472"/>
      <c r="M674735" s="472"/>
    </row>
    <row r="674807" spans="12:13" x14ac:dyDescent="0.25">
      <c r="L674807" s="472"/>
      <c r="M674807" s="472"/>
    </row>
    <row r="674808" spans="12:13" x14ac:dyDescent="0.25">
      <c r="L674808" s="472"/>
      <c r="M674808" s="472"/>
    </row>
    <row r="674809" spans="12:13" x14ac:dyDescent="0.25">
      <c r="L674809" s="472"/>
      <c r="M674809" s="472"/>
    </row>
    <row r="674881" spans="12:13" x14ac:dyDescent="0.25">
      <c r="L674881" s="472"/>
      <c r="M674881" s="472"/>
    </row>
    <row r="674882" spans="12:13" x14ac:dyDescent="0.25">
      <c r="L674882" s="472"/>
      <c r="M674882" s="472"/>
    </row>
    <row r="674883" spans="12:13" x14ac:dyDescent="0.25">
      <c r="L674883" s="472"/>
      <c r="M674883" s="472"/>
    </row>
    <row r="674955" spans="12:13" x14ac:dyDescent="0.25">
      <c r="L674955" s="472"/>
      <c r="M674955" s="472"/>
    </row>
    <row r="674956" spans="12:13" x14ac:dyDescent="0.25">
      <c r="L674956" s="472"/>
      <c r="M674956" s="472"/>
    </row>
    <row r="674957" spans="12:13" x14ac:dyDescent="0.25">
      <c r="L674957" s="472"/>
      <c r="M674957" s="472"/>
    </row>
    <row r="675029" spans="12:13" x14ac:dyDescent="0.25">
      <c r="L675029" s="472"/>
      <c r="M675029" s="472"/>
    </row>
    <row r="675030" spans="12:13" x14ac:dyDescent="0.25">
      <c r="L675030" s="472"/>
      <c r="M675030" s="472"/>
    </row>
    <row r="675031" spans="12:13" x14ac:dyDescent="0.25">
      <c r="L675031" s="472"/>
      <c r="M675031" s="472"/>
    </row>
    <row r="675103" spans="12:13" x14ac:dyDescent="0.25">
      <c r="L675103" s="472"/>
      <c r="M675103" s="472"/>
    </row>
    <row r="675104" spans="12:13" x14ac:dyDescent="0.25">
      <c r="L675104" s="472"/>
      <c r="M675104" s="472"/>
    </row>
    <row r="675105" spans="12:13" x14ac:dyDescent="0.25">
      <c r="L675105" s="472"/>
      <c r="M675105" s="472"/>
    </row>
    <row r="675177" spans="12:13" x14ac:dyDescent="0.25">
      <c r="L675177" s="472"/>
      <c r="M675177" s="472"/>
    </row>
    <row r="675178" spans="12:13" x14ac:dyDescent="0.25">
      <c r="L675178" s="472"/>
      <c r="M675178" s="472"/>
    </row>
    <row r="675179" spans="12:13" x14ac:dyDescent="0.25">
      <c r="L675179" s="472"/>
      <c r="M675179" s="472"/>
    </row>
    <row r="675251" spans="12:13" x14ac:dyDescent="0.25">
      <c r="L675251" s="472"/>
      <c r="M675251" s="472"/>
    </row>
    <row r="675252" spans="12:13" x14ac:dyDescent="0.25">
      <c r="L675252" s="472"/>
      <c r="M675252" s="472"/>
    </row>
    <row r="675253" spans="12:13" x14ac:dyDescent="0.25">
      <c r="L675253" s="472"/>
      <c r="M675253" s="472"/>
    </row>
    <row r="675325" spans="12:13" x14ac:dyDescent="0.25">
      <c r="L675325" s="472"/>
      <c r="M675325" s="472"/>
    </row>
    <row r="675326" spans="12:13" x14ac:dyDescent="0.25">
      <c r="L675326" s="472"/>
      <c r="M675326" s="472"/>
    </row>
    <row r="675327" spans="12:13" x14ac:dyDescent="0.25">
      <c r="L675327" s="472"/>
      <c r="M675327" s="472"/>
    </row>
    <row r="675399" spans="12:13" x14ac:dyDescent="0.25">
      <c r="L675399" s="472"/>
      <c r="M675399" s="472"/>
    </row>
    <row r="675400" spans="12:13" x14ac:dyDescent="0.25">
      <c r="L675400" s="472"/>
      <c r="M675400" s="472"/>
    </row>
    <row r="675401" spans="12:13" x14ac:dyDescent="0.25">
      <c r="L675401" s="472"/>
      <c r="M675401" s="472"/>
    </row>
    <row r="675473" spans="12:13" x14ac:dyDescent="0.25">
      <c r="L675473" s="472"/>
      <c r="M675473" s="472"/>
    </row>
    <row r="675474" spans="12:13" x14ac:dyDescent="0.25">
      <c r="L675474" s="472"/>
      <c r="M675474" s="472"/>
    </row>
    <row r="675475" spans="12:13" x14ac:dyDescent="0.25">
      <c r="L675475" s="472"/>
      <c r="M675475" s="472"/>
    </row>
    <row r="675547" spans="12:13" x14ac:dyDescent="0.25">
      <c r="L675547" s="472"/>
      <c r="M675547" s="472"/>
    </row>
    <row r="675548" spans="12:13" x14ac:dyDescent="0.25">
      <c r="L675548" s="472"/>
      <c r="M675548" s="472"/>
    </row>
    <row r="675549" spans="12:13" x14ac:dyDescent="0.25">
      <c r="L675549" s="472"/>
      <c r="M675549" s="472"/>
    </row>
    <row r="675621" spans="12:13" x14ac:dyDescent="0.25">
      <c r="L675621" s="472"/>
      <c r="M675621" s="472"/>
    </row>
    <row r="675622" spans="12:13" x14ac:dyDescent="0.25">
      <c r="L675622" s="472"/>
      <c r="M675622" s="472"/>
    </row>
    <row r="675623" spans="12:13" x14ac:dyDescent="0.25">
      <c r="L675623" s="472"/>
      <c r="M675623" s="472"/>
    </row>
    <row r="675695" spans="12:13" x14ac:dyDescent="0.25">
      <c r="L675695" s="472"/>
      <c r="M675695" s="472"/>
    </row>
    <row r="675696" spans="12:13" x14ac:dyDescent="0.25">
      <c r="L675696" s="472"/>
      <c r="M675696" s="472"/>
    </row>
    <row r="675697" spans="12:13" x14ac:dyDescent="0.25">
      <c r="L675697" s="472"/>
      <c r="M675697" s="472"/>
    </row>
    <row r="675769" spans="12:13" x14ac:dyDescent="0.25">
      <c r="L675769" s="472"/>
      <c r="M675769" s="472"/>
    </row>
    <row r="675770" spans="12:13" x14ac:dyDescent="0.25">
      <c r="L675770" s="472"/>
      <c r="M675770" s="472"/>
    </row>
    <row r="675771" spans="12:13" x14ac:dyDescent="0.25">
      <c r="L675771" s="472"/>
      <c r="M675771" s="472"/>
    </row>
    <row r="675843" spans="12:13" x14ac:dyDescent="0.25">
      <c r="L675843" s="472"/>
      <c r="M675843" s="472"/>
    </row>
    <row r="675844" spans="12:13" x14ac:dyDescent="0.25">
      <c r="L675844" s="472"/>
      <c r="M675844" s="472"/>
    </row>
    <row r="675845" spans="12:13" x14ac:dyDescent="0.25">
      <c r="L675845" s="472"/>
      <c r="M675845" s="472"/>
    </row>
    <row r="675917" spans="12:13" x14ac:dyDescent="0.25">
      <c r="L675917" s="472"/>
      <c r="M675917" s="472"/>
    </row>
    <row r="675918" spans="12:13" x14ac:dyDescent="0.25">
      <c r="L675918" s="472"/>
      <c r="M675918" s="472"/>
    </row>
    <row r="675919" spans="12:13" x14ac:dyDescent="0.25">
      <c r="L675919" s="472"/>
      <c r="M675919" s="472"/>
    </row>
    <row r="675991" spans="12:13" x14ac:dyDescent="0.25">
      <c r="L675991" s="472"/>
      <c r="M675991" s="472"/>
    </row>
    <row r="675992" spans="12:13" x14ac:dyDescent="0.25">
      <c r="L675992" s="472"/>
      <c r="M675992" s="472"/>
    </row>
    <row r="675993" spans="12:13" x14ac:dyDescent="0.25">
      <c r="L675993" s="472"/>
      <c r="M675993" s="472"/>
    </row>
    <row r="676065" spans="12:13" x14ac:dyDescent="0.25">
      <c r="L676065" s="472"/>
      <c r="M676065" s="472"/>
    </row>
    <row r="676066" spans="12:13" x14ac:dyDescent="0.25">
      <c r="L676066" s="472"/>
      <c r="M676066" s="472"/>
    </row>
    <row r="676067" spans="12:13" x14ac:dyDescent="0.25">
      <c r="L676067" s="472"/>
      <c r="M676067" s="472"/>
    </row>
    <row r="676139" spans="12:13" x14ac:dyDescent="0.25">
      <c r="L676139" s="472"/>
      <c r="M676139" s="472"/>
    </row>
    <row r="676140" spans="12:13" x14ac:dyDescent="0.25">
      <c r="L676140" s="472"/>
      <c r="M676140" s="472"/>
    </row>
    <row r="676141" spans="12:13" x14ac:dyDescent="0.25">
      <c r="L676141" s="472"/>
      <c r="M676141" s="472"/>
    </row>
    <row r="676213" spans="12:13" x14ac:dyDescent="0.25">
      <c r="L676213" s="472"/>
      <c r="M676213" s="472"/>
    </row>
    <row r="676214" spans="12:13" x14ac:dyDescent="0.25">
      <c r="L676214" s="472"/>
      <c r="M676214" s="472"/>
    </row>
    <row r="676215" spans="12:13" x14ac:dyDescent="0.25">
      <c r="L676215" s="472"/>
      <c r="M676215" s="472"/>
    </row>
    <row r="676287" spans="12:13" x14ac:dyDescent="0.25">
      <c r="L676287" s="472"/>
      <c r="M676287" s="472"/>
    </row>
    <row r="676288" spans="12:13" x14ac:dyDescent="0.25">
      <c r="L676288" s="472"/>
      <c r="M676288" s="472"/>
    </row>
    <row r="676289" spans="12:13" x14ac:dyDescent="0.25">
      <c r="L676289" s="472"/>
      <c r="M676289" s="472"/>
    </row>
    <row r="676361" spans="12:13" x14ac:dyDescent="0.25">
      <c r="L676361" s="472"/>
      <c r="M676361" s="472"/>
    </row>
    <row r="676362" spans="12:13" x14ac:dyDescent="0.25">
      <c r="L676362" s="472"/>
      <c r="M676362" s="472"/>
    </row>
    <row r="676363" spans="12:13" x14ac:dyDescent="0.25">
      <c r="L676363" s="472"/>
      <c r="M676363" s="472"/>
    </row>
    <row r="676435" spans="12:13" x14ac:dyDescent="0.25">
      <c r="L676435" s="472"/>
      <c r="M676435" s="472"/>
    </row>
    <row r="676436" spans="12:13" x14ac:dyDescent="0.25">
      <c r="L676436" s="472"/>
      <c r="M676436" s="472"/>
    </row>
    <row r="676437" spans="12:13" x14ac:dyDescent="0.25">
      <c r="L676437" s="472"/>
      <c r="M676437" s="472"/>
    </row>
    <row r="676509" spans="12:13" x14ac:dyDescent="0.25">
      <c r="L676509" s="472"/>
      <c r="M676509" s="472"/>
    </row>
    <row r="676510" spans="12:13" x14ac:dyDescent="0.25">
      <c r="L676510" s="472"/>
      <c r="M676510" s="472"/>
    </row>
    <row r="676511" spans="12:13" x14ac:dyDescent="0.25">
      <c r="L676511" s="472"/>
      <c r="M676511" s="472"/>
    </row>
    <row r="676583" spans="12:13" x14ac:dyDescent="0.25">
      <c r="L676583" s="472"/>
      <c r="M676583" s="472"/>
    </row>
    <row r="676584" spans="12:13" x14ac:dyDescent="0.25">
      <c r="L676584" s="472"/>
      <c r="M676584" s="472"/>
    </row>
    <row r="676585" spans="12:13" x14ac:dyDescent="0.25">
      <c r="L676585" s="472"/>
      <c r="M676585" s="472"/>
    </row>
    <row r="676657" spans="12:13" x14ac:dyDescent="0.25">
      <c r="L676657" s="472"/>
      <c r="M676657" s="472"/>
    </row>
    <row r="676658" spans="12:13" x14ac:dyDescent="0.25">
      <c r="L676658" s="472"/>
      <c r="M676658" s="472"/>
    </row>
    <row r="676659" spans="12:13" x14ac:dyDescent="0.25">
      <c r="L676659" s="472"/>
      <c r="M676659" s="472"/>
    </row>
    <row r="676731" spans="12:13" x14ac:dyDescent="0.25">
      <c r="L676731" s="472"/>
      <c r="M676731" s="472"/>
    </row>
    <row r="676732" spans="12:13" x14ac:dyDescent="0.25">
      <c r="L676732" s="472"/>
      <c r="M676732" s="472"/>
    </row>
    <row r="676733" spans="12:13" x14ac:dyDescent="0.25">
      <c r="L676733" s="472"/>
      <c r="M676733" s="472"/>
    </row>
    <row r="676805" spans="12:13" x14ac:dyDescent="0.25">
      <c r="L676805" s="472"/>
      <c r="M676805" s="472"/>
    </row>
    <row r="676806" spans="12:13" x14ac:dyDescent="0.25">
      <c r="L676806" s="472"/>
      <c r="M676806" s="472"/>
    </row>
    <row r="676807" spans="12:13" x14ac:dyDescent="0.25">
      <c r="L676807" s="472"/>
      <c r="M676807" s="472"/>
    </row>
    <row r="676879" spans="12:13" x14ac:dyDescent="0.25">
      <c r="L676879" s="472"/>
      <c r="M676879" s="472"/>
    </row>
    <row r="676880" spans="12:13" x14ac:dyDescent="0.25">
      <c r="L676880" s="472"/>
      <c r="M676880" s="472"/>
    </row>
    <row r="676881" spans="12:13" x14ac:dyDescent="0.25">
      <c r="L676881" s="472"/>
      <c r="M676881" s="472"/>
    </row>
    <row r="676953" spans="12:13" x14ac:dyDescent="0.25">
      <c r="L676953" s="472"/>
      <c r="M676953" s="472"/>
    </row>
    <row r="676954" spans="12:13" x14ac:dyDescent="0.25">
      <c r="L676954" s="472"/>
      <c r="M676954" s="472"/>
    </row>
    <row r="676955" spans="12:13" x14ac:dyDescent="0.25">
      <c r="L676955" s="472"/>
      <c r="M676955" s="472"/>
    </row>
    <row r="677027" spans="12:13" x14ac:dyDescent="0.25">
      <c r="L677027" s="472"/>
      <c r="M677027" s="472"/>
    </row>
    <row r="677028" spans="12:13" x14ac:dyDescent="0.25">
      <c r="L677028" s="472"/>
      <c r="M677028" s="472"/>
    </row>
    <row r="677029" spans="12:13" x14ac:dyDescent="0.25">
      <c r="L677029" s="472"/>
      <c r="M677029" s="472"/>
    </row>
    <row r="677101" spans="12:13" x14ac:dyDescent="0.25">
      <c r="L677101" s="472"/>
      <c r="M677101" s="472"/>
    </row>
    <row r="677102" spans="12:13" x14ac:dyDescent="0.25">
      <c r="L677102" s="472"/>
      <c r="M677102" s="472"/>
    </row>
    <row r="677103" spans="12:13" x14ac:dyDescent="0.25">
      <c r="L677103" s="472"/>
      <c r="M677103" s="472"/>
    </row>
    <row r="677175" spans="12:13" x14ac:dyDescent="0.25">
      <c r="L677175" s="472"/>
      <c r="M677175" s="472"/>
    </row>
    <row r="677176" spans="12:13" x14ac:dyDescent="0.25">
      <c r="L677176" s="472"/>
      <c r="M677176" s="472"/>
    </row>
    <row r="677177" spans="12:13" x14ac:dyDescent="0.25">
      <c r="L677177" s="472"/>
      <c r="M677177" s="472"/>
    </row>
    <row r="677249" spans="12:13" x14ac:dyDescent="0.25">
      <c r="L677249" s="472"/>
      <c r="M677249" s="472"/>
    </row>
    <row r="677250" spans="12:13" x14ac:dyDescent="0.25">
      <c r="L677250" s="472"/>
      <c r="M677250" s="472"/>
    </row>
    <row r="677251" spans="12:13" x14ac:dyDescent="0.25">
      <c r="L677251" s="472"/>
      <c r="M677251" s="472"/>
    </row>
    <row r="677323" spans="12:13" x14ac:dyDescent="0.25">
      <c r="L677323" s="472"/>
      <c r="M677323" s="472"/>
    </row>
    <row r="677324" spans="12:13" x14ac:dyDescent="0.25">
      <c r="L677324" s="472"/>
      <c r="M677324" s="472"/>
    </row>
    <row r="677325" spans="12:13" x14ac:dyDescent="0.25">
      <c r="L677325" s="472"/>
      <c r="M677325" s="472"/>
    </row>
    <row r="677397" spans="12:13" x14ac:dyDescent="0.25">
      <c r="L677397" s="472"/>
      <c r="M677397" s="472"/>
    </row>
    <row r="677398" spans="12:13" x14ac:dyDescent="0.25">
      <c r="L677398" s="472"/>
      <c r="M677398" s="472"/>
    </row>
    <row r="677399" spans="12:13" x14ac:dyDescent="0.25">
      <c r="L677399" s="472"/>
      <c r="M677399" s="472"/>
    </row>
    <row r="677471" spans="12:13" x14ac:dyDescent="0.25">
      <c r="L677471" s="472"/>
      <c r="M677471" s="472"/>
    </row>
    <row r="677472" spans="12:13" x14ac:dyDescent="0.25">
      <c r="L677472" s="472"/>
      <c r="M677472" s="472"/>
    </row>
    <row r="677473" spans="12:13" x14ac:dyDescent="0.25">
      <c r="L677473" s="472"/>
      <c r="M677473" s="472"/>
    </row>
    <row r="677545" spans="12:13" x14ac:dyDescent="0.25">
      <c r="L677545" s="472"/>
      <c r="M677545" s="472"/>
    </row>
    <row r="677546" spans="12:13" x14ac:dyDescent="0.25">
      <c r="L677546" s="472"/>
      <c r="M677546" s="472"/>
    </row>
    <row r="677547" spans="12:13" x14ac:dyDescent="0.25">
      <c r="L677547" s="472"/>
      <c r="M677547" s="472"/>
    </row>
    <row r="677619" spans="12:13" x14ac:dyDescent="0.25">
      <c r="L677619" s="472"/>
      <c r="M677619" s="472"/>
    </row>
    <row r="677620" spans="12:13" x14ac:dyDescent="0.25">
      <c r="L677620" s="472"/>
      <c r="M677620" s="472"/>
    </row>
    <row r="677621" spans="12:13" x14ac:dyDescent="0.25">
      <c r="L677621" s="472"/>
      <c r="M677621" s="472"/>
    </row>
    <row r="677693" spans="12:13" x14ac:dyDescent="0.25">
      <c r="L677693" s="472"/>
      <c r="M677693" s="472"/>
    </row>
    <row r="677694" spans="12:13" x14ac:dyDescent="0.25">
      <c r="L677694" s="472"/>
      <c r="M677694" s="472"/>
    </row>
    <row r="677695" spans="12:13" x14ac:dyDescent="0.25">
      <c r="L677695" s="472"/>
      <c r="M677695" s="472"/>
    </row>
    <row r="677767" spans="12:13" x14ac:dyDescent="0.25">
      <c r="L677767" s="472"/>
      <c r="M677767" s="472"/>
    </row>
    <row r="677768" spans="12:13" x14ac:dyDescent="0.25">
      <c r="L677768" s="472"/>
      <c r="M677768" s="472"/>
    </row>
    <row r="677769" spans="12:13" x14ac:dyDescent="0.25">
      <c r="L677769" s="472"/>
      <c r="M677769" s="472"/>
    </row>
    <row r="677841" spans="12:13" x14ac:dyDescent="0.25">
      <c r="L677841" s="472"/>
      <c r="M677841" s="472"/>
    </row>
    <row r="677842" spans="12:13" x14ac:dyDescent="0.25">
      <c r="L677842" s="472"/>
      <c r="M677842" s="472"/>
    </row>
    <row r="677843" spans="12:13" x14ac:dyDescent="0.25">
      <c r="L677843" s="472"/>
      <c r="M677843" s="472"/>
    </row>
    <row r="677915" spans="12:13" x14ac:dyDescent="0.25">
      <c r="L677915" s="472"/>
      <c r="M677915" s="472"/>
    </row>
    <row r="677916" spans="12:13" x14ac:dyDescent="0.25">
      <c r="L677916" s="472"/>
      <c r="M677916" s="472"/>
    </row>
    <row r="677917" spans="12:13" x14ac:dyDescent="0.25">
      <c r="L677917" s="472"/>
      <c r="M677917" s="472"/>
    </row>
    <row r="677989" spans="12:13" x14ac:dyDescent="0.25">
      <c r="L677989" s="472"/>
      <c r="M677989" s="472"/>
    </row>
    <row r="677990" spans="12:13" x14ac:dyDescent="0.25">
      <c r="L677990" s="472"/>
      <c r="M677990" s="472"/>
    </row>
    <row r="677991" spans="12:13" x14ac:dyDescent="0.25">
      <c r="L677991" s="472"/>
      <c r="M677991" s="472"/>
    </row>
    <row r="678063" spans="12:13" x14ac:dyDescent="0.25">
      <c r="L678063" s="472"/>
      <c r="M678063" s="472"/>
    </row>
    <row r="678064" spans="12:13" x14ac:dyDescent="0.25">
      <c r="L678064" s="472"/>
      <c r="M678064" s="472"/>
    </row>
    <row r="678065" spans="12:13" x14ac:dyDescent="0.25">
      <c r="L678065" s="472"/>
      <c r="M678065" s="472"/>
    </row>
    <row r="678137" spans="12:13" x14ac:dyDescent="0.25">
      <c r="L678137" s="472"/>
      <c r="M678137" s="472"/>
    </row>
    <row r="678138" spans="12:13" x14ac:dyDescent="0.25">
      <c r="L678138" s="472"/>
      <c r="M678138" s="472"/>
    </row>
    <row r="678139" spans="12:13" x14ac:dyDescent="0.25">
      <c r="L678139" s="472"/>
      <c r="M678139" s="472"/>
    </row>
    <row r="678211" spans="12:13" x14ac:dyDescent="0.25">
      <c r="L678211" s="472"/>
      <c r="M678211" s="472"/>
    </row>
    <row r="678212" spans="12:13" x14ac:dyDescent="0.25">
      <c r="L678212" s="472"/>
      <c r="M678212" s="472"/>
    </row>
    <row r="678213" spans="12:13" x14ac:dyDescent="0.25">
      <c r="L678213" s="472"/>
      <c r="M678213" s="472"/>
    </row>
    <row r="678285" spans="12:13" x14ac:dyDescent="0.25">
      <c r="L678285" s="472"/>
      <c r="M678285" s="472"/>
    </row>
    <row r="678286" spans="12:13" x14ac:dyDescent="0.25">
      <c r="L678286" s="472"/>
      <c r="M678286" s="472"/>
    </row>
    <row r="678287" spans="12:13" x14ac:dyDescent="0.25">
      <c r="L678287" s="472"/>
      <c r="M678287" s="472"/>
    </row>
    <row r="678359" spans="12:13" x14ac:dyDescent="0.25">
      <c r="L678359" s="472"/>
      <c r="M678359" s="472"/>
    </row>
    <row r="678360" spans="12:13" x14ac:dyDescent="0.25">
      <c r="L678360" s="472"/>
      <c r="M678360" s="472"/>
    </row>
    <row r="678361" spans="12:13" x14ac:dyDescent="0.25">
      <c r="L678361" s="472"/>
      <c r="M678361" s="472"/>
    </row>
    <row r="678433" spans="12:13" x14ac:dyDescent="0.25">
      <c r="L678433" s="472"/>
      <c r="M678433" s="472"/>
    </row>
    <row r="678434" spans="12:13" x14ac:dyDescent="0.25">
      <c r="L678434" s="472"/>
      <c r="M678434" s="472"/>
    </row>
    <row r="678435" spans="12:13" x14ac:dyDescent="0.25">
      <c r="L678435" s="472"/>
      <c r="M678435" s="472"/>
    </row>
    <row r="678507" spans="12:13" x14ac:dyDescent="0.25">
      <c r="L678507" s="472"/>
      <c r="M678507" s="472"/>
    </row>
    <row r="678508" spans="12:13" x14ac:dyDescent="0.25">
      <c r="L678508" s="472"/>
      <c r="M678508" s="472"/>
    </row>
    <row r="678509" spans="12:13" x14ac:dyDescent="0.25">
      <c r="L678509" s="472"/>
      <c r="M678509" s="472"/>
    </row>
    <row r="678581" spans="12:13" x14ac:dyDescent="0.25">
      <c r="L678581" s="472"/>
      <c r="M678581" s="472"/>
    </row>
    <row r="678582" spans="12:13" x14ac:dyDescent="0.25">
      <c r="L678582" s="472"/>
      <c r="M678582" s="472"/>
    </row>
    <row r="678583" spans="12:13" x14ac:dyDescent="0.25">
      <c r="L678583" s="472"/>
      <c r="M678583" s="472"/>
    </row>
    <row r="678655" spans="12:13" x14ac:dyDescent="0.25">
      <c r="L678655" s="472"/>
      <c r="M678655" s="472"/>
    </row>
    <row r="678656" spans="12:13" x14ac:dyDescent="0.25">
      <c r="L678656" s="472"/>
      <c r="M678656" s="472"/>
    </row>
    <row r="678657" spans="12:13" x14ac:dyDescent="0.25">
      <c r="L678657" s="472"/>
      <c r="M678657" s="472"/>
    </row>
    <row r="678729" spans="12:13" x14ac:dyDescent="0.25">
      <c r="L678729" s="472"/>
      <c r="M678729" s="472"/>
    </row>
    <row r="678730" spans="12:13" x14ac:dyDescent="0.25">
      <c r="L678730" s="472"/>
      <c r="M678730" s="472"/>
    </row>
    <row r="678731" spans="12:13" x14ac:dyDescent="0.25">
      <c r="L678731" s="472"/>
      <c r="M678731" s="472"/>
    </row>
    <row r="678803" spans="12:13" x14ac:dyDescent="0.25">
      <c r="L678803" s="472"/>
      <c r="M678803" s="472"/>
    </row>
    <row r="678804" spans="12:13" x14ac:dyDescent="0.25">
      <c r="L678804" s="472"/>
      <c r="M678804" s="472"/>
    </row>
    <row r="678805" spans="12:13" x14ac:dyDescent="0.25">
      <c r="L678805" s="472"/>
      <c r="M678805" s="472"/>
    </row>
    <row r="678877" spans="12:13" x14ac:dyDescent="0.25">
      <c r="L678877" s="472"/>
      <c r="M678877" s="472"/>
    </row>
    <row r="678878" spans="12:13" x14ac:dyDescent="0.25">
      <c r="L678878" s="472"/>
      <c r="M678878" s="472"/>
    </row>
    <row r="678879" spans="12:13" x14ac:dyDescent="0.25">
      <c r="L678879" s="472"/>
      <c r="M678879" s="472"/>
    </row>
    <row r="678951" spans="12:13" x14ac:dyDescent="0.25">
      <c r="L678951" s="472"/>
      <c r="M678951" s="472"/>
    </row>
    <row r="678952" spans="12:13" x14ac:dyDescent="0.25">
      <c r="L678952" s="472"/>
      <c r="M678952" s="472"/>
    </row>
    <row r="678953" spans="12:13" x14ac:dyDescent="0.25">
      <c r="L678953" s="472"/>
      <c r="M678953" s="472"/>
    </row>
    <row r="679025" spans="12:13" x14ac:dyDescent="0.25">
      <c r="L679025" s="472"/>
      <c r="M679025" s="472"/>
    </row>
    <row r="679026" spans="12:13" x14ac:dyDescent="0.25">
      <c r="L679026" s="472"/>
      <c r="M679026" s="472"/>
    </row>
    <row r="679027" spans="12:13" x14ac:dyDescent="0.25">
      <c r="L679027" s="472"/>
      <c r="M679027" s="472"/>
    </row>
    <row r="679099" spans="12:13" x14ac:dyDescent="0.25">
      <c r="L679099" s="472"/>
      <c r="M679099" s="472"/>
    </row>
    <row r="679100" spans="12:13" x14ac:dyDescent="0.25">
      <c r="L679100" s="472"/>
      <c r="M679100" s="472"/>
    </row>
    <row r="679101" spans="12:13" x14ac:dyDescent="0.25">
      <c r="L679101" s="472"/>
      <c r="M679101" s="472"/>
    </row>
    <row r="679173" spans="12:13" x14ac:dyDescent="0.25">
      <c r="L679173" s="472"/>
      <c r="M679173" s="472"/>
    </row>
    <row r="679174" spans="12:13" x14ac:dyDescent="0.25">
      <c r="L679174" s="472"/>
      <c r="M679174" s="472"/>
    </row>
    <row r="679175" spans="12:13" x14ac:dyDescent="0.25">
      <c r="L679175" s="472"/>
      <c r="M679175" s="472"/>
    </row>
    <row r="679247" spans="12:13" x14ac:dyDescent="0.25">
      <c r="L679247" s="472"/>
      <c r="M679247" s="472"/>
    </row>
    <row r="679248" spans="12:13" x14ac:dyDescent="0.25">
      <c r="L679248" s="472"/>
      <c r="M679248" s="472"/>
    </row>
    <row r="679249" spans="12:13" x14ac:dyDescent="0.25">
      <c r="L679249" s="472"/>
      <c r="M679249" s="472"/>
    </row>
    <row r="679321" spans="12:13" x14ac:dyDescent="0.25">
      <c r="L679321" s="472"/>
      <c r="M679321" s="472"/>
    </row>
    <row r="679322" spans="12:13" x14ac:dyDescent="0.25">
      <c r="L679322" s="472"/>
      <c r="M679322" s="472"/>
    </row>
    <row r="679323" spans="12:13" x14ac:dyDescent="0.25">
      <c r="L679323" s="472"/>
      <c r="M679323" s="472"/>
    </row>
    <row r="679395" spans="12:13" x14ac:dyDescent="0.25">
      <c r="L679395" s="472"/>
      <c r="M679395" s="472"/>
    </row>
    <row r="679396" spans="12:13" x14ac:dyDescent="0.25">
      <c r="L679396" s="472"/>
      <c r="M679396" s="472"/>
    </row>
    <row r="679397" spans="12:13" x14ac:dyDescent="0.25">
      <c r="L679397" s="472"/>
      <c r="M679397" s="472"/>
    </row>
    <row r="679469" spans="12:13" x14ac:dyDescent="0.25">
      <c r="L679469" s="472"/>
      <c r="M679469" s="472"/>
    </row>
    <row r="679470" spans="12:13" x14ac:dyDescent="0.25">
      <c r="L679470" s="472"/>
      <c r="M679470" s="472"/>
    </row>
    <row r="679471" spans="12:13" x14ac:dyDescent="0.25">
      <c r="L679471" s="472"/>
      <c r="M679471" s="472"/>
    </row>
    <row r="679543" spans="12:13" x14ac:dyDescent="0.25">
      <c r="L679543" s="472"/>
      <c r="M679543" s="472"/>
    </row>
    <row r="679544" spans="12:13" x14ac:dyDescent="0.25">
      <c r="L679544" s="472"/>
      <c r="M679544" s="472"/>
    </row>
    <row r="679545" spans="12:13" x14ac:dyDescent="0.25">
      <c r="L679545" s="472"/>
      <c r="M679545" s="472"/>
    </row>
    <row r="679617" spans="12:13" x14ac:dyDescent="0.25">
      <c r="L679617" s="472"/>
      <c r="M679617" s="472"/>
    </row>
    <row r="679618" spans="12:13" x14ac:dyDescent="0.25">
      <c r="L679618" s="472"/>
      <c r="M679618" s="472"/>
    </row>
    <row r="679619" spans="12:13" x14ac:dyDescent="0.25">
      <c r="L679619" s="472"/>
      <c r="M679619" s="472"/>
    </row>
    <row r="679691" spans="12:13" x14ac:dyDescent="0.25">
      <c r="L679691" s="472"/>
      <c r="M679691" s="472"/>
    </row>
    <row r="679692" spans="12:13" x14ac:dyDescent="0.25">
      <c r="L679692" s="472"/>
      <c r="M679692" s="472"/>
    </row>
    <row r="679693" spans="12:13" x14ac:dyDescent="0.25">
      <c r="L679693" s="472"/>
      <c r="M679693" s="472"/>
    </row>
    <row r="679765" spans="12:13" x14ac:dyDescent="0.25">
      <c r="L679765" s="472"/>
      <c r="M679765" s="472"/>
    </row>
    <row r="679766" spans="12:13" x14ac:dyDescent="0.25">
      <c r="L679766" s="472"/>
      <c r="M679766" s="472"/>
    </row>
    <row r="679767" spans="12:13" x14ac:dyDescent="0.25">
      <c r="L679767" s="472"/>
      <c r="M679767" s="472"/>
    </row>
    <row r="679839" spans="12:13" x14ac:dyDescent="0.25">
      <c r="L679839" s="472"/>
      <c r="M679839" s="472"/>
    </row>
    <row r="679840" spans="12:13" x14ac:dyDescent="0.25">
      <c r="L679840" s="472"/>
      <c r="M679840" s="472"/>
    </row>
    <row r="679841" spans="12:13" x14ac:dyDescent="0.25">
      <c r="L679841" s="472"/>
      <c r="M679841" s="472"/>
    </row>
    <row r="679913" spans="12:13" x14ac:dyDescent="0.25">
      <c r="L679913" s="472"/>
      <c r="M679913" s="472"/>
    </row>
    <row r="679914" spans="12:13" x14ac:dyDescent="0.25">
      <c r="L679914" s="472"/>
      <c r="M679914" s="472"/>
    </row>
    <row r="679915" spans="12:13" x14ac:dyDescent="0.25">
      <c r="L679915" s="472"/>
      <c r="M679915" s="472"/>
    </row>
    <row r="679987" spans="12:13" x14ac:dyDescent="0.25">
      <c r="L679987" s="472"/>
      <c r="M679987" s="472"/>
    </row>
    <row r="679988" spans="12:13" x14ac:dyDescent="0.25">
      <c r="L679988" s="472"/>
      <c r="M679988" s="472"/>
    </row>
    <row r="679989" spans="12:13" x14ac:dyDescent="0.25">
      <c r="L679989" s="472"/>
      <c r="M679989" s="472"/>
    </row>
    <row r="680061" spans="12:13" x14ac:dyDescent="0.25">
      <c r="L680061" s="472"/>
      <c r="M680061" s="472"/>
    </row>
    <row r="680062" spans="12:13" x14ac:dyDescent="0.25">
      <c r="L680062" s="472"/>
      <c r="M680062" s="472"/>
    </row>
    <row r="680063" spans="12:13" x14ac:dyDescent="0.25">
      <c r="L680063" s="472"/>
      <c r="M680063" s="472"/>
    </row>
    <row r="680135" spans="12:13" x14ac:dyDescent="0.25">
      <c r="L680135" s="472"/>
      <c r="M680135" s="472"/>
    </row>
    <row r="680136" spans="12:13" x14ac:dyDescent="0.25">
      <c r="L680136" s="472"/>
      <c r="M680136" s="472"/>
    </row>
    <row r="680137" spans="12:13" x14ac:dyDescent="0.25">
      <c r="L680137" s="472"/>
      <c r="M680137" s="472"/>
    </row>
    <row r="680209" spans="12:13" x14ac:dyDescent="0.25">
      <c r="L680209" s="472"/>
      <c r="M680209" s="472"/>
    </row>
    <row r="680210" spans="12:13" x14ac:dyDescent="0.25">
      <c r="L680210" s="472"/>
      <c r="M680210" s="472"/>
    </row>
    <row r="680211" spans="12:13" x14ac:dyDescent="0.25">
      <c r="L680211" s="472"/>
      <c r="M680211" s="472"/>
    </row>
    <row r="680283" spans="12:13" x14ac:dyDescent="0.25">
      <c r="L680283" s="472"/>
      <c r="M680283" s="472"/>
    </row>
    <row r="680284" spans="12:13" x14ac:dyDescent="0.25">
      <c r="L680284" s="472"/>
      <c r="M680284" s="472"/>
    </row>
    <row r="680285" spans="12:13" x14ac:dyDescent="0.25">
      <c r="L680285" s="472"/>
      <c r="M680285" s="472"/>
    </row>
    <row r="680357" spans="12:13" x14ac:dyDescent="0.25">
      <c r="L680357" s="472"/>
      <c r="M680357" s="472"/>
    </row>
    <row r="680358" spans="12:13" x14ac:dyDescent="0.25">
      <c r="L680358" s="472"/>
      <c r="M680358" s="472"/>
    </row>
    <row r="680359" spans="12:13" x14ac:dyDescent="0.25">
      <c r="L680359" s="472"/>
      <c r="M680359" s="472"/>
    </row>
    <row r="680431" spans="12:13" x14ac:dyDescent="0.25">
      <c r="L680431" s="472"/>
      <c r="M680431" s="472"/>
    </row>
    <row r="680432" spans="12:13" x14ac:dyDescent="0.25">
      <c r="L680432" s="472"/>
      <c r="M680432" s="472"/>
    </row>
    <row r="680433" spans="12:13" x14ac:dyDescent="0.25">
      <c r="L680433" s="472"/>
      <c r="M680433" s="472"/>
    </row>
    <row r="680505" spans="12:13" x14ac:dyDescent="0.25">
      <c r="L680505" s="472"/>
      <c r="M680505" s="472"/>
    </row>
    <row r="680506" spans="12:13" x14ac:dyDescent="0.25">
      <c r="L680506" s="472"/>
      <c r="M680506" s="472"/>
    </row>
    <row r="680507" spans="12:13" x14ac:dyDescent="0.25">
      <c r="L680507" s="472"/>
      <c r="M680507" s="472"/>
    </row>
    <row r="680579" spans="12:13" x14ac:dyDescent="0.25">
      <c r="L680579" s="472"/>
      <c r="M680579" s="472"/>
    </row>
    <row r="680580" spans="12:13" x14ac:dyDescent="0.25">
      <c r="L680580" s="472"/>
      <c r="M680580" s="472"/>
    </row>
    <row r="680581" spans="12:13" x14ac:dyDescent="0.25">
      <c r="L680581" s="472"/>
      <c r="M680581" s="472"/>
    </row>
    <row r="680653" spans="12:13" x14ac:dyDescent="0.25">
      <c r="L680653" s="472"/>
      <c r="M680653" s="472"/>
    </row>
    <row r="680654" spans="12:13" x14ac:dyDescent="0.25">
      <c r="L680654" s="472"/>
      <c r="M680654" s="472"/>
    </row>
    <row r="680655" spans="12:13" x14ac:dyDescent="0.25">
      <c r="L680655" s="472"/>
      <c r="M680655" s="472"/>
    </row>
    <row r="680727" spans="12:13" x14ac:dyDescent="0.25">
      <c r="L680727" s="472"/>
      <c r="M680727" s="472"/>
    </row>
    <row r="680728" spans="12:13" x14ac:dyDescent="0.25">
      <c r="L680728" s="472"/>
      <c r="M680728" s="472"/>
    </row>
    <row r="680729" spans="12:13" x14ac:dyDescent="0.25">
      <c r="L680729" s="472"/>
      <c r="M680729" s="472"/>
    </row>
    <row r="680801" spans="12:13" x14ac:dyDescent="0.25">
      <c r="L680801" s="472"/>
      <c r="M680801" s="472"/>
    </row>
    <row r="680802" spans="12:13" x14ac:dyDescent="0.25">
      <c r="L680802" s="472"/>
      <c r="M680802" s="472"/>
    </row>
    <row r="680803" spans="12:13" x14ac:dyDescent="0.25">
      <c r="L680803" s="472"/>
      <c r="M680803" s="472"/>
    </row>
    <row r="680875" spans="12:13" x14ac:dyDescent="0.25">
      <c r="L680875" s="472"/>
      <c r="M680875" s="472"/>
    </row>
    <row r="680876" spans="12:13" x14ac:dyDescent="0.25">
      <c r="L680876" s="472"/>
      <c r="M680876" s="472"/>
    </row>
    <row r="680877" spans="12:13" x14ac:dyDescent="0.25">
      <c r="L680877" s="472"/>
      <c r="M680877" s="472"/>
    </row>
    <row r="680949" spans="12:13" x14ac:dyDescent="0.25">
      <c r="L680949" s="472"/>
      <c r="M680949" s="472"/>
    </row>
    <row r="680950" spans="12:13" x14ac:dyDescent="0.25">
      <c r="L680950" s="472"/>
      <c r="M680950" s="472"/>
    </row>
    <row r="680951" spans="12:13" x14ac:dyDescent="0.25">
      <c r="L680951" s="472"/>
      <c r="M680951" s="472"/>
    </row>
    <row r="681023" spans="12:13" x14ac:dyDescent="0.25">
      <c r="L681023" s="472"/>
      <c r="M681023" s="472"/>
    </row>
    <row r="681024" spans="12:13" x14ac:dyDescent="0.25">
      <c r="L681024" s="472"/>
      <c r="M681024" s="472"/>
    </row>
    <row r="681025" spans="12:13" x14ac:dyDescent="0.25">
      <c r="L681025" s="472"/>
      <c r="M681025" s="472"/>
    </row>
    <row r="681097" spans="12:13" x14ac:dyDescent="0.25">
      <c r="L681097" s="472"/>
      <c r="M681097" s="472"/>
    </row>
    <row r="681098" spans="12:13" x14ac:dyDescent="0.25">
      <c r="L681098" s="472"/>
      <c r="M681098" s="472"/>
    </row>
    <row r="681099" spans="12:13" x14ac:dyDescent="0.25">
      <c r="L681099" s="472"/>
      <c r="M681099" s="472"/>
    </row>
    <row r="681171" spans="12:13" x14ac:dyDescent="0.25">
      <c r="L681171" s="472"/>
      <c r="M681171" s="472"/>
    </row>
    <row r="681172" spans="12:13" x14ac:dyDescent="0.25">
      <c r="L681172" s="472"/>
      <c r="M681172" s="472"/>
    </row>
    <row r="681173" spans="12:13" x14ac:dyDescent="0.25">
      <c r="L681173" s="472"/>
      <c r="M681173" s="472"/>
    </row>
    <row r="681245" spans="12:13" x14ac:dyDescent="0.25">
      <c r="L681245" s="472"/>
      <c r="M681245" s="472"/>
    </row>
    <row r="681246" spans="12:13" x14ac:dyDescent="0.25">
      <c r="L681246" s="472"/>
      <c r="M681246" s="472"/>
    </row>
    <row r="681247" spans="12:13" x14ac:dyDescent="0.25">
      <c r="L681247" s="472"/>
      <c r="M681247" s="472"/>
    </row>
    <row r="681319" spans="12:13" x14ac:dyDescent="0.25">
      <c r="L681319" s="472"/>
      <c r="M681319" s="472"/>
    </row>
    <row r="681320" spans="12:13" x14ac:dyDescent="0.25">
      <c r="L681320" s="472"/>
      <c r="M681320" s="472"/>
    </row>
    <row r="681321" spans="12:13" x14ac:dyDescent="0.25">
      <c r="L681321" s="472"/>
      <c r="M681321" s="472"/>
    </row>
    <row r="681393" spans="12:13" x14ac:dyDescent="0.25">
      <c r="L681393" s="472"/>
      <c r="M681393" s="472"/>
    </row>
    <row r="681394" spans="12:13" x14ac:dyDescent="0.25">
      <c r="L681394" s="472"/>
      <c r="M681394" s="472"/>
    </row>
    <row r="681395" spans="12:13" x14ac:dyDescent="0.25">
      <c r="L681395" s="472"/>
      <c r="M681395" s="472"/>
    </row>
    <row r="681467" spans="12:13" x14ac:dyDescent="0.25">
      <c r="L681467" s="472"/>
      <c r="M681467" s="472"/>
    </row>
    <row r="681468" spans="12:13" x14ac:dyDescent="0.25">
      <c r="L681468" s="472"/>
      <c r="M681468" s="472"/>
    </row>
    <row r="681469" spans="12:13" x14ac:dyDescent="0.25">
      <c r="L681469" s="472"/>
      <c r="M681469" s="472"/>
    </row>
    <row r="681541" spans="12:13" x14ac:dyDescent="0.25">
      <c r="L681541" s="472"/>
      <c r="M681541" s="472"/>
    </row>
    <row r="681542" spans="12:13" x14ac:dyDescent="0.25">
      <c r="L681542" s="472"/>
      <c r="M681542" s="472"/>
    </row>
    <row r="681543" spans="12:13" x14ac:dyDescent="0.25">
      <c r="L681543" s="472"/>
      <c r="M681543" s="472"/>
    </row>
    <row r="681615" spans="12:13" x14ac:dyDescent="0.25">
      <c r="L681615" s="472"/>
      <c r="M681615" s="472"/>
    </row>
    <row r="681616" spans="12:13" x14ac:dyDescent="0.25">
      <c r="L681616" s="472"/>
      <c r="M681616" s="472"/>
    </row>
    <row r="681617" spans="12:13" x14ac:dyDescent="0.25">
      <c r="L681617" s="472"/>
      <c r="M681617" s="472"/>
    </row>
    <row r="681689" spans="12:13" x14ac:dyDescent="0.25">
      <c r="L681689" s="472"/>
      <c r="M681689" s="472"/>
    </row>
    <row r="681690" spans="12:13" x14ac:dyDescent="0.25">
      <c r="L681690" s="472"/>
      <c r="M681690" s="472"/>
    </row>
    <row r="681691" spans="12:13" x14ac:dyDescent="0.25">
      <c r="L681691" s="472"/>
      <c r="M681691" s="472"/>
    </row>
    <row r="681763" spans="12:13" x14ac:dyDescent="0.25">
      <c r="L681763" s="472"/>
      <c r="M681763" s="472"/>
    </row>
    <row r="681764" spans="12:13" x14ac:dyDescent="0.25">
      <c r="L681764" s="472"/>
      <c r="M681764" s="472"/>
    </row>
    <row r="681765" spans="12:13" x14ac:dyDescent="0.25">
      <c r="L681765" s="472"/>
      <c r="M681765" s="472"/>
    </row>
    <row r="681837" spans="12:13" x14ac:dyDescent="0.25">
      <c r="L681837" s="472"/>
      <c r="M681837" s="472"/>
    </row>
    <row r="681838" spans="12:13" x14ac:dyDescent="0.25">
      <c r="L681838" s="472"/>
      <c r="M681838" s="472"/>
    </row>
    <row r="681839" spans="12:13" x14ac:dyDescent="0.25">
      <c r="L681839" s="472"/>
      <c r="M681839" s="472"/>
    </row>
    <row r="681911" spans="12:13" x14ac:dyDescent="0.25">
      <c r="L681911" s="472"/>
      <c r="M681911" s="472"/>
    </row>
    <row r="681912" spans="12:13" x14ac:dyDescent="0.25">
      <c r="L681912" s="472"/>
      <c r="M681912" s="472"/>
    </row>
    <row r="681913" spans="12:13" x14ac:dyDescent="0.25">
      <c r="L681913" s="472"/>
      <c r="M681913" s="472"/>
    </row>
    <row r="681985" spans="12:13" x14ac:dyDescent="0.25">
      <c r="L681985" s="472"/>
      <c r="M681985" s="472"/>
    </row>
    <row r="681986" spans="12:13" x14ac:dyDescent="0.25">
      <c r="L681986" s="472"/>
      <c r="M681986" s="472"/>
    </row>
    <row r="681987" spans="12:13" x14ac:dyDescent="0.25">
      <c r="L681987" s="472"/>
      <c r="M681987" s="472"/>
    </row>
    <row r="682059" spans="12:13" x14ac:dyDescent="0.25">
      <c r="L682059" s="472"/>
      <c r="M682059" s="472"/>
    </row>
    <row r="682060" spans="12:13" x14ac:dyDescent="0.25">
      <c r="L682060" s="472"/>
      <c r="M682060" s="472"/>
    </row>
    <row r="682061" spans="12:13" x14ac:dyDescent="0.25">
      <c r="L682061" s="472"/>
      <c r="M682061" s="472"/>
    </row>
    <row r="682133" spans="12:13" x14ac:dyDescent="0.25">
      <c r="L682133" s="472"/>
      <c r="M682133" s="472"/>
    </row>
    <row r="682134" spans="12:13" x14ac:dyDescent="0.25">
      <c r="L682134" s="472"/>
      <c r="M682134" s="472"/>
    </row>
    <row r="682135" spans="12:13" x14ac:dyDescent="0.25">
      <c r="L682135" s="472"/>
      <c r="M682135" s="472"/>
    </row>
    <row r="682207" spans="12:13" x14ac:dyDescent="0.25">
      <c r="L682207" s="472"/>
      <c r="M682207" s="472"/>
    </row>
    <row r="682208" spans="12:13" x14ac:dyDescent="0.25">
      <c r="L682208" s="472"/>
      <c r="M682208" s="472"/>
    </row>
    <row r="682209" spans="12:13" x14ac:dyDescent="0.25">
      <c r="L682209" s="472"/>
      <c r="M682209" s="472"/>
    </row>
    <row r="682281" spans="12:13" x14ac:dyDescent="0.25">
      <c r="L682281" s="472"/>
      <c r="M682281" s="472"/>
    </row>
    <row r="682282" spans="12:13" x14ac:dyDescent="0.25">
      <c r="L682282" s="472"/>
      <c r="M682282" s="472"/>
    </row>
    <row r="682283" spans="12:13" x14ac:dyDescent="0.25">
      <c r="L682283" s="472"/>
      <c r="M682283" s="472"/>
    </row>
    <row r="682355" spans="12:13" x14ac:dyDescent="0.25">
      <c r="L682355" s="472"/>
      <c r="M682355" s="472"/>
    </row>
    <row r="682356" spans="12:13" x14ac:dyDescent="0.25">
      <c r="L682356" s="472"/>
      <c r="M682356" s="472"/>
    </row>
    <row r="682357" spans="12:13" x14ac:dyDescent="0.25">
      <c r="L682357" s="472"/>
      <c r="M682357" s="472"/>
    </row>
    <row r="682429" spans="12:13" x14ac:dyDescent="0.25">
      <c r="L682429" s="472"/>
      <c r="M682429" s="472"/>
    </row>
    <row r="682430" spans="12:13" x14ac:dyDescent="0.25">
      <c r="L682430" s="472"/>
      <c r="M682430" s="472"/>
    </row>
    <row r="682431" spans="12:13" x14ac:dyDescent="0.25">
      <c r="L682431" s="472"/>
      <c r="M682431" s="472"/>
    </row>
    <row r="682503" spans="12:13" x14ac:dyDescent="0.25">
      <c r="L682503" s="472"/>
      <c r="M682503" s="472"/>
    </row>
    <row r="682504" spans="12:13" x14ac:dyDescent="0.25">
      <c r="L682504" s="472"/>
      <c r="M682504" s="472"/>
    </row>
    <row r="682505" spans="12:13" x14ac:dyDescent="0.25">
      <c r="L682505" s="472"/>
      <c r="M682505" s="472"/>
    </row>
    <row r="682577" spans="12:13" x14ac:dyDescent="0.25">
      <c r="L682577" s="472"/>
      <c r="M682577" s="472"/>
    </row>
    <row r="682578" spans="12:13" x14ac:dyDescent="0.25">
      <c r="L682578" s="472"/>
      <c r="M682578" s="472"/>
    </row>
    <row r="682579" spans="12:13" x14ac:dyDescent="0.25">
      <c r="L682579" s="472"/>
      <c r="M682579" s="472"/>
    </row>
    <row r="682651" spans="12:13" x14ac:dyDescent="0.25">
      <c r="L682651" s="472"/>
      <c r="M682651" s="472"/>
    </row>
    <row r="682652" spans="12:13" x14ac:dyDescent="0.25">
      <c r="L682652" s="472"/>
      <c r="M682652" s="472"/>
    </row>
    <row r="682653" spans="12:13" x14ac:dyDescent="0.25">
      <c r="L682653" s="472"/>
      <c r="M682653" s="472"/>
    </row>
    <row r="682725" spans="12:13" x14ac:dyDescent="0.25">
      <c r="L682725" s="472"/>
      <c r="M682725" s="472"/>
    </row>
    <row r="682726" spans="12:13" x14ac:dyDescent="0.25">
      <c r="L682726" s="472"/>
      <c r="M682726" s="472"/>
    </row>
    <row r="682727" spans="12:13" x14ac:dyDescent="0.25">
      <c r="L682727" s="472"/>
      <c r="M682727" s="472"/>
    </row>
    <row r="682799" spans="12:13" x14ac:dyDescent="0.25">
      <c r="L682799" s="472"/>
      <c r="M682799" s="472"/>
    </row>
    <row r="682800" spans="12:13" x14ac:dyDescent="0.25">
      <c r="L682800" s="472"/>
      <c r="M682800" s="472"/>
    </row>
    <row r="682801" spans="12:13" x14ac:dyDescent="0.25">
      <c r="L682801" s="472"/>
      <c r="M682801" s="472"/>
    </row>
    <row r="682873" spans="12:13" x14ac:dyDescent="0.25">
      <c r="L682873" s="472"/>
      <c r="M682873" s="472"/>
    </row>
    <row r="682874" spans="12:13" x14ac:dyDescent="0.25">
      <c r="L682874" s="472"/>
      <c r="M682874" s="472"/>
    </row>
    <row r="682875" spans="12:13" x14ac:dyDescent="0.25">
      <c r="L682875" s="472"/>
      <c r="M682875" s="472"/>
    </row>
    <row r="682947" spans="12:13" x14ac:dyDescent="0.25">
      <c r="L682947" s="472"/>
      <c r="M682947" s="472"/>
    </row>
    <row r="682948" spans="12:13" x14ac:dyDescent="0.25">
      <c r="L682948" s="472"/>
      <c r="M682948" s="472"/>
    </row>
    <row r="682949" spans="12:13" x14ac:dyDescent="0.25">
      <c r="L682949" s="472"/>
      <c r="M682949" s="472"/>
    </row>
    <row r="683021" spans="12:13" x14ac:dyDescent="0.25">
      <c r="L683021" s="472"/>
      <c r="M683021" s="472"/>
    </row>
    <row r="683022" spans="12:13" x14ac:dyDescent="0.25">
      <c r="L683022" s="472"/>
      <c r="M683022" s="472"/>
    </row>
    <row r="683023" spans="12:13" x14ac:dyDescent="0.25">
      <c r="L683023" s="472"/>
      <c r="M683023" s="472"/>
    </row>
    <row r="683095" spans="12:13" x14ac:dyDescent="0.25">
      <c r="L683095" s="472"/>
      <c r="M683095" s="472"/>
    </row>
    <row r="683096" spans="12:13" x14ac:dyDescent="0.25">
      <c r="L683096" s="472"/>
      <c r="M683096" s="472"/>
    </row>
    <row r="683097" spans="12:13" x14ac:dyDescent="0.25">
      <c r="L683097" s="472"/>
      <c r="M683097" s="472"/>
    </row>
    <row r="683169" spans="12:13" x14ac:dyDescent="0.25">
      <c r="L683169" s="472"/>
      <c r="M683169" s="472"/>
    </row>
    <row r="683170" spans="12:13" x14ac:dyDescent="0.25">
      <c r="L683170" s="472"/>
      <c r="M683170" s="472"/>
    </row>
    <row r="683171" spans="12:13" x14ac:dyDescent="0.25">
      <c r="L683171" s="472"/>
      <c r="M683171" s="472"/>
    </row>
    <row r="683243" spans="12:13" x14ac:dyDescent="0.25">
      <c r="L683243" s="472"/>
      <c r="M683243" s="472"/>
    </row>
    <row r="683244" spans="12:13" x14ac:dyDescent="0.25">
      <c r="L683244" s="472"/>
      <c r="M683244" s="472"/>
    </row>
    <row r="683245" spans="12:13" x14ac:dyDescent="0.25">
      <c r="L683245" s="472"/>
      <c r="M683245" s="472"/>
    </row>
    <row r="683317" spans="12:13" x14ac:dyDescent="0.25">
      <c r="L683317" s="472"/>
      <c r="M683317" s="472"/>
    </row>
    <row r="683318" spans="12:13" x14ac:dyDescent="0.25">
      <c r="L683318" s="472"/>
      <c r="M683318" s="472"/>
    </row>
    <row r="683319" spans="12:13" x14ac:dyDescent="0.25">
      <c r="L683319" s="472"/>
      <c r="M683319" s="472"/>
    </row>
    <row r="683391" spans="12:13" x14ac:dyDescent="0.25">
      <c r="L683391" s="472"/>
      <c r="M683391" s="472"/>
    </row>
    <row r="683392" spans="12:13" x14ac:dyDescent="0.25">
      <c r="L683392" s="472"/>
      <c r="M683392" s="472"/>
    </row>
    <row r="683393" spans="12:13" x14ac:dyDescent="0.25">
      <c r="L683393" s="472"/>
      <c r="M683393" s="472"/>
    </row>
    <row r="683465" spans="12:13" x14ac:dyDescent="0.25">
      <c r="L683465" s="472"/>
      <c r="M683465" s="472"/>
    </row>
    <row r="683466" spans="12:13" x14ac:dyDescent="0.25">
      <c r="L683466" s="472"/>
      <c r="M683466" s="472"/>
    </row>
    <row r="683467" spans="12:13" x14ac:dyDescent="0.25">
      <c r="L683467" s="472"/>
      <c r="M683467" s="472"/>
    </row>
    <row r="683539" spans="12:13" x14ac:dyDescent="0.25">
      <c r="L683539" s="472"/>
      <c r="M683539" s="472"/>
    </row>
    <row r="683540" spans="12:13" x14ac:dyDescent="0.25">
      <c r="L683540" s="472"/>
      <c r="M683540" s="472"/>
    </row>
    <row r="683541" spans="12:13" x14ac:dyDescent="0.25">
      <c r="L683541" s="472"/>
      <c r="M683541" s="472"/>
    </row>
    <row r="683613" spans="12:13" x14ac:dyDescent="0.25">
      <c r="L683613" s="472"/>
      <c r="M683613" s="472"/>
    </row>
    <row r="683614" spans="12:13" x14ac:dyDescent="0.25">
      <c r="L683614" s="472"/>
      <c r="M683614" s="472"/>
    </row>
    <row r="683615" spans="12:13" x14ac:dyDescent="0.25">
      <c r="L683615" s="472"/>
      <c r="M683615" s="472"/>
    </row>
    <row r="683687" spans="12:13" x14ac:dyDescent="0.25">
      <c r="L683687" s="472"/>
      <c r="M683687" s="472"/>
    </row>
    <row r="683688" spans="12:13" x14ac:dyDescent="0.25">
      <c r="L683688" s="472"/>
      <c r="M683688" s="472"/>
    </row>
    <row r="683689" spans="12:13" x14ac:dyDescent="0.25">
      <c r="L683689" s="472"/>
      <c r="M683689" s="472"/>
    </row>
    <row r="683761" spans="12:13" x14ac:dyDescent="0.25">
      <c r="L683761" s="472"/>
      <c r="M683761" s="472"/>
    </row>
    <row r="683762" spans="12:13" x14ac:dyDescent="0.25">
      <c r="L683762" s="472"/>
      <c r="M683762" s="472"/>
    </row>
    <row r="683763" spans="12:13" x14ac:dyDescent="0.25">
      <c r="L683763" s="472"/>
      <c r="M683763" s="472"/>
    </row>
    <row r="683835" spans="12:13" x14ac:dyDescent="0.25">
      <c r="L683835" s="472"/>
      <c r="M683835" s="472"/>
    </row>
    <row r="683836" spans="12:13" x14ac:dyDescent="0.25">
      <c r="L683836" s="472"/>
      <c r="M683836" s="472"/>
    </row>
    <row r="683837" spans="12:13" x14ac:dyDescent="0.25">
      <c r="L683837" s="472"/>
      <c r="M683837" s="472"/>
    </row>
    <row r="683909" spans="12:13" x14ac:dyDescent="0.25">
      <c r="L683909" s="472"/>
      <c r="M683909" s="472"/>
    </row>
    <row r="683910" spans="12:13" x14ac:dyDescent="0.25">
      <c r="L683910" s="472"/>
      <c r="M683910" s="472"/>
    </row>
    <row r="683911" spans="12:13" x14ac:dyDescent="0.25">
      <c r="L683911" s="472"/>
      <c r="M683911" s="472"/>
    </row>
    <row r="683983" spans="12:13" x14ac:dyDescent="0.25">
      <c r="L683983" s="472"/>
      <c r="M683983" s="472"/>
    </row>
    <row r="683984" spans="12:13" x14ac:dyDescent="0.25">
      <c r="L683984" s="472"/>
      <c r="M683984" s="472"/>
    </row>
    <row r="683985" spans="12:13" x14ac:dyDescent="0.25">
      <c r="L683985" s="472"/>
      <c r="M683985" s="472"/>
    </row>
    <row r="684057" spans="12:13" x14ac:dyDescent="0.25">
      <c r="L684057" s="472"/>
      <c r="M684057" s="472"/>
    </row>
    <row r="684058" spans="12:13" x14ac:dyDescent="0.25">
      <c r="L684058" s="472"/>
      <c r="M684058" s="472"/>
    </row>
    <row r="684059" spans="12:13" x14ac:dyDescent="0.25">
      <c r="L684059" s="472"/>
      <c r="M684059" s="472"/>
    </row>
    <row r="684131" spans="12:13" x14ac:dyDescent="0.25">
      <c r="L684131" s="472"/>
      <c r="M684131" s="472"/>
    </row>
    <row r="684132" spans="12:13" x14ac:dyDescent="0.25">
      <c r="L684132" s="472"/>
      <c r="M684132" s="472"/>
    </row>
    <row r="684133" spans="12:13" x14ac:dyDescent="0.25">
      <c r="L684133" s="472"/>
      <c r="M684133" s="472"/>
    </row>
    <row r="684205" spans="12:13" x14ac:dyDescent="0.25">
      <c r="L684205" s="472"/>
      <c r="M684205" s="472"/>
    </row>
    <row r="684206" spans="12:13" x14ac:dyDescent="0.25">
      <c r="L684206" s="472"/>
      <c r="M684206" s="472"/>
    </row>
    <row r="684207" spans="12:13" x14ac:dyDescent="0.25">
      <c r="L684207" s="472"/>
      <c r="M684207" s="472"/>
    </row>
    <row r="684279" spans="12:13" x14ac:dyDescent="0.25">
      <c r="L684279" s="472"/>
      <c r="M684279" s="472"/>
    </row>
    <row r="684280" spans="12:13" x14ac:dyDescent="0.25">
      <c r="L684280" s="472"/>
      <c r="M684280" s="472"/>
    </row>
    <row r="684281" spans="12:13" x14ac:dyDescent="0.25">
      <c r="L684281" s="472"/>
      <c r="M684281" s="472"/>
    </row>
    <row r="684353" spans="12:13" x14ac:dyDescent="0.25">
      <c r="L684353" s="472"/>
      <c r="M684353" s="472"/>
    </row>
    <row r="684354" spans="12:13" x14ac:dyDescent="0.25">
      <c r="L684354" s="472"/>
      <c r="M684354" s="472"/>
    </row>
    <row r="684355" spans="12:13" x14ac:dyDescent="0.25">
      <c r="L684355" s="472"/>
      <c r="M684355" s="472"/>
    </row>
    <row r="684427" spans="12:13" x14ac:dyDescent="0.25">
      <c r="L684427" s="472"/>
      <c r="M684427" s="472"/>
    </row>
    <row r="684428" spans="12:13" x14ac:dyDescent="0.25">
      <c r="L684428" s="472"/>
      <c r="M684428" s="472"/>
    </row>
    <row r="684429" spans="12:13" x14ac:dyDescent="0.25">
      <c r="L684429" s="472"/>
      <c r="M684429" s="472"/>
    </row>
    <row r="684501" spans="12:13" x14ac:dyDescent="0.25">
      <c r="L684501" s="472"/>
      <c r="M684501" s="472"/>
    </row>
    <row r="684502" spans="12:13" x14ac:dyDescent="0.25">
      <c r="L684502" s="472"/>
      <c r="M684502" s="472"/>
    </row>
    <row r="684503" spans="12:13" x14ac:dyDescent="0.25">
      <c r="L684503" s="472"/>
      <c r="M684503" s="472"/>
    </row>
    <row r="684575" spans="12:13" x14ac:dyDescent="0.25">
      <c r="L684575" s="472"/>
      <c r="M684575" s="472"/>
    </row>
    <row r="684576" spans="12:13" x14ac:dyDescent="0.25">
      <c r="L684576" s="472"/>
      <c r="M684576" s="472"/>
    </row>
    <row r="684577" spans="12:13" x14ac:dyDescent="0.25">
      <c r="L684577" s="472"/>
      <c r="M684577" s="472"/>
    </row>
    <row r="684649" spans="12:13" x14ac:dyDescent="0.25">
      <c r="L684649" s="472"/>
      <c r="M684649" s="472"/>
    </row>
    <row r="684650" spans="12:13" x14ac:dyDescent="0.25">
      <c r="L684650" s="472"/>
      <c r="M684650" s="472"/>
    </row>
    <row r="684651" spans="12:13" x14ac:dyDescent="0.25">
      <c r="L684651" s="472"/>
      <c r="M684651" s="472"/>
    </row>
    <row r="684723" spans="12:13" x14ac:dyDescent="0.25">
      <c r="L684723" s="472"/>
      <c r="M684723" s="472"/>
    </row>
    <row r="684724" spans="12:13" x14ac:dyDescent="0.25">
      <c r="L684724" s="472"/>
      <c r="M684724" s="472"/>
    </row>
    <row r="684725" spans="12:13" x14ac:dyDescent="0.25">
      <c r="L684725" s="472"/>
      <c r="M684725" s="472"/>
    </row>
    <row r="684797" spans="12:13" x14ac:dyDescent="0.25">
      <c r="L684797" s="472"/>
      <c r="M684797" s="472"/>
    </row>
    <row r="684798" spans="12:13" x14ac:dyDescent="0.25">
      <c r="L684798" s="472"/>
      <c r="M684798" s="472"/>
    </row>
    <row r="684799" spans="12:13" x14ac:dyDescent="0.25">
      <c r="L684799" s="472"/>
      <c r="M684799" s="472"/>
    </row>
    <row r="684871" spans="12:13" x14ac:dyDescent="0.25">
      <c r="L684871" s="472"/>
      <c r="M684871" s="472"/>
    </row>
    <row r="684872" spans="12:13" x14ac:dyDescent="0.25">
      <c r="L684872" s="472"/>
      <c r="M684872" s="472"/>
    </row>
    <row r="684873" spans="12:13" x14ac:dyDescent="0.25">
      <c r="L684873" s="472"/>
      <c r="M684873" s="472"/>
    </row>
    <row r="684945" spans="12:13" x14ac:dyDescent="0.25">
      <c r="L684945" s="472"/>
      <c r="M684945" s="472"/>
    </row>
    <row r="684946" spans="12:13" x14ac:dyDescent="0.25">
      <c r="L684946" s="472"/>
      <c r="M684946" s="472"/>
    </row>
    <row r="684947" spans="12:13" x14ac:dyDescent="0.25">
      <c r="L684947" s="472"/>
      <c r="M684947" s="472"/>
    </row>
    <row r="685019" spans="12:13" x14ac:dyDescent="0.25">
      <c r="L685019" s="472"/>
      <c r="M685019" s="472"/>
    </row>
    <row r="685020" spans="12:13" x14ac:dyDescent="0.25">
      <c r="L685020" s="472"/>
      <c r="M685020" s="472"/>
    </row>
    <row r="685021" spans="12:13" x14ac:dyDescent="0.25">
      <c r="L685021" s="472"/>
      <c r="M685021" s="472"/>
    </row>
    <row r="685093" spans="12:13" x14ac:dyDescent="0.25">
      <c r="L685093" s="472"/>
      <c r="M685093" s="472"/>
    </row>
    <row r="685094" spans="12:13" x14ac:dyDescent="0.25">
      <c r="L685094" s="472"/>
      <c r="M685094" s="472"/>
    </row>
    <row r="685095" spans="12:13" x14ac:dyDescent="0.25">
      <c r="L685095" s="472"/>
      <c r="M685095" s="472"/>
    </row>
    <row r="685167" spans="12:13" x14ac:dyDescent="0.25">
      <c r="L685167" s="472"/>
      <c r="M685167" s="472"/>
    </row>
    <row r="685168" spans="12:13" x14ac:dyDescent="0.25">
      <c r="L685168" s="472"/>
      <c r="M685168" s="472"/>
    </row>
    <row r="685169" spans="12:13" x14ac:dyDescent="0.25">
      <c r="L685169" s="472"/>
      <c r="M685169" s="472"/>
    </row>
    <row r="685241" spans="12:13" x14ac:dyDescent="0.25">
      <c r="L685241" s="472"/>
      <c r="M685241" s="472"/>
    </row>
    <row r="685242" spans="12:13" x14ac:dyDescent="0.25">
      <c r="L685242" s="472"/>
      <c r="M685242" s="472"/>
    </row>
    <row r="685243" spans="12:13" x14ac:dyDescent="0.25">
      <c r="L685243" s="472"/>
      <c r="M685243" s="472"/>
    </row>
    <row r="685315" spans="12:13" x14ac:dyDescent="0.25">
      <c r="L685315" s="472"/>
      <c r="M685315" s="472"/>
    </row>
    <row r="685316" spans="12:13" x14ac:dyDescent="0.25">
      <c r="L685316" s="472"/>
      <c r="M685316" s="472"/>
    </row>
    <row r="685317" spans="12:13" x14ac:dyDescent="0.25">
      <c r="L685317" s="472"/>
      <c r="M685317" s="472"/>
    </row>
    <row r="685389" spans="12:13" x14ac:dyDescent="0.25">
      <c r="L685389" s="472"/>
      <c r="M685389" s="472"/>
    </row>
    <row r="685390" spans="12:13" x14ac:dyDescent="0.25">
      <c r="L685390" s="472"/>
      <c r="M685390" s="472"/>
    </row>
    <row r="685391" spans="12:13" x14ac:dyDescent="0.25">
      <c r="L685391" s="472"/>
      <c r="M685391" s="472"/>
    </row>
    <row r="685463" spans="12:13" x14ac:dyDescent="0.25">
      <c r="L685463" s="472"/>
      <c r="M685463" s="472"/>
    </row>
    <row r="685464" spans="12:13" x14ac:dyDescent="0.25">
      <c r="L685464" s="472"/>
      <c r="M685464" s="472"/>
    </row>
    <row r="685465" spans="12:13" x14ac:dyDescent="0.25">
      <c r="L685465" s="472"/>
      <c r="M685465" s="472"/>
    </row>
    <row r="685537" spans="12:13" x14ac:dyDescent="0.25">
      <c r="L685537" s="472"/>
      <c r="M685537" s="472"/>
    </row>
    <row r="685538" spans="12:13" x14ac:dyDescent="0.25">
      <c r="L685538" s="472"/>
      <c r="M685538" s="472"/>
    </row>
    <row r="685539" spans="12:13" x14ac:dyDescent="0.25">
      <c r="L685539" s="472"/>
      <c r="M685539" s="472"/>
    </row>
    <row r="685611" spans="12:13" x14ac:dyDescent="0.25">
      <c r="L685611" s="472"/>
      <c r="M685611" s="472"/>
    </row>
    <row r="685612" spans="12:13" x14ac:dyDescent="0.25">
      <c r="L685612" s="472"/>
      <c r="M685612" s="472"/>
    </row>
    <row r="685613" spans="12:13" x14ac:dyDescent="0.25">
      <c r="L685613" s="472"/>
      <c r="M685613" s="472"/>
    </row>
    <row r="685685" spans="12:13" x14ac:dyDescent="0.25">
      <c r="L685685" s="472"/>
      <c r="M685685" s="472"/>
    </row>
    <row r="685686" spans="12:13" x14ac:dyDescent="0.25">
      <c r="L685686" s="472"/>
      <c r="M685686" s="472"/>
    </row>
    <row r="685687" spans="12:13" x14ac:dyDescent="0.25">
      <c r="L685687" s="472"/>
      <c r="M685687" s="472"/>
    </row>
    <row r="685759" spans="12:13" x14ac:dyDescent="0.25">
      <c r="L685759" s="472"/>
      <c r="M685759" s="472"/>
    </row>
    <row r="685760" spans="12:13" x14ac:dyDescent="0.25">
      <c r="L685760" s="472"/>
      <c r="M685760" s="472"/>
    </row>
    <row r="685761" spans="12:13" x14ac:dyDescent="0.25">
      <c r="L685761" s="472"/>
      <c r="M685761" s="472"/>
    </row>
    <row r="685833" spans="12:13" x14ac:dyDescent="0.25">
      <c r="L685833" s="472"/>
      <c r="M685833" s="472"/>
    </row>
    <row r="685834" spans="12:13" x14ac:dyDescent="0.25">
      <c r="L685834" s="472"/>
      <c r="M685834" s="472"/>
    </row>
    <row r="685835" spans="12:13" x14ac:dyDescent="0.25">
      <c r="L685835" s="472"/>
      <c r="M685835" s="472"/>
    </row>
    <row r="685907" spans="12:13" x14ac:dyDescent="0.25">
      <c r="L685907" s="472"/>
      <c r="M685907" s="472"/>
    </row>
    <row r="685908" spans="12:13" x14ac:dyDescent="0.25">
      <c r="L685908" s="472"/>
      <c r="M685908" s="472"/>
    </row>
    <row r="685909" spans="12:13" x14ac:dyDescent="0.25">
      <c r="L685909" s="472"/>
      <c r="M685909" s="472"/>
    </row>
    <row r="685981" spans="12:13" x14ac:dyDescent="0.25">
      <c r="L685981" s="472"/>
      <c r="M685981" s="472"/>
    </row>
    <row r="685982" spans="12:13" x14ac:dyDescent="0.25">
      <c r="L685982" s="472"/>
      <c r="M685982" s="472"/>
    </row>
    <row r="685983" spans="12:13" x14ac:dyDescent="0.25">
      <c r="L685983" s="472"/>
      <c r="M685983" s="472"/>
    </row>
    <row r="686055" spans="12:13" x14ac:dyDescent="0.25">
      <c r="L686055" s="472"/>
      <c r="M686055" s="472"/>
    </row>
    <row r="686056" spans="12:13" x14ac:dyDescent="0.25">
      <c r="L686056" s="472"/>
      <c r="M686056" s="472"/>
    </row>
    <row r="686057" spans="12:13" x14ac:dyDescent="0.25">
      <c r="L686057" s="472"/>
      <c r="M686057" s="472"/>
    </row>
    <row r="686129" spans="12:13" x14ac:dyDescent="0.25">
      <c r="L686129" s="472"/>
      <c r="M686129" s="472"/>
    </row>
    <row r="686130" spans="12:13" x14ac:dyDescent="0.25">
      <c r="L686130" s="472"/>
      <c r="M686130" s="472"/>
    </row>
    <row r="686131" spans="12:13" x14ac:dyDescent="0.25">
      <c r="L686131" s="472"/>
      <c r="M686131" s="472"/>
    </row>
    <row r="686203" spans="12:13" x14ac:dyDescent="0.25">
      <c r="L686203" s="472"/>
      <c r="M686203" s="472"/>
    </row>
    <row r="686204" spans="12:13" x14ac:dyDescent="0.25">
      <c r="L686204" s="472"/>
      <c r="M686204" s="472"/>
    </row>
    <row r="686205" spans="12:13" x14ac:dyDescent="0.25">
      <c r="L686205" s="472"/>
      <c r="M686205" s="472"/>
    </row>
    <row r="686277" spans="12:13" x14ac:dyDescent="0.25">
      <c r="L686277" s="472"/>
      <c r="M686277" s="472"/>
    </row>
    <row r="686278" spans="12:13" x14ac:dyDescent="0.25">
      <c r="L686278" s="472"/>
      <c r="M686278" s="472"/>
    </row>
    <row r="686279" spans="12:13" x14ac:dyDescent="0.25">
      <c r="L686279" s="472"/>
      <c r="M686279" s="472"/>
    </row>
    <row r="686351" spans="12:13" x14ac:dyDescent="0.25">
      <c r="L686351" s="472"/>
      <c r="M686351" s="472"/>
    </row>
    <row r="686352" spans="12:13" x14ac:dyDescent="0.25">
      <c r="L686352" s="472"/>
      <c r="M686352" s="472"/>
    </row>
    <row r="686353" spans="12:13" x14ac:dyDescent="0.25">
      <c r="L686353" s="472"/>
      <c r="M686353" s="472"/>
    </row>
    <row r="686425" spans="12:13" x14ac:dyDescent="0.25">
      <c r="L686425" s="472"/>
      <c r="M686425" s="472"/>
    </row>
    <row r="686426" spans="12:13" x14ac:dyDescent="0.25">
      <c r="L686426" s="472"/>
      <c r="M686426" s="472"/>
    </row>
    <row r="686427" spans="12:13" x14ac:dyDescent="0.25">
      <c r="L686427" s="472"/>
      <c r="M686427" s="472"/>
    </row>
    <row r="686499" spans="12:13" x14ac:dyDescent="0.25">
      <c r="L686499" s="472"/>
      <c r="M686499" s="472"/>
    </row>
    <row r="686500" spans="12:13" x14ac:dyDescent="0.25">
      <c r="L686500" s="472"/>
      <c r="M686500" s="472"/>
    </row>
    <row r="686501" spans="12:13" x14ac:dyDescent="0.25">
      <c r="L686501" s="472"/>
      <c r="M686501" s="472"/>
    </row>
    <row r="686573" spans="12:13" x14ac:dyDescent="0.25">
      <c r="L686573" s="472"/>
      <c r="M686573" s="472"/>
    </row>
    <row r="686574" spans="12:13" x14ac:dyDescent="0.25">
      <c r="L686574" s="472"/>
      <c r="M686574" s="472"/>
    </row>
    <row r="686575" spans="12:13" x14ac:dyDescent="0.25">
      <c r="L686575" s="472"/>
      <c r="M686575" s="472"/>
    </row>
    <row r="686647" spans="12:13" x14ac:dyDescent="0.25">
      <c r="L686647" s="472"/>
      <c r="M686647" s="472"/>
    </row>
    <row r="686648" spans="12:13" x14ac:dyDescent="0.25">
      <c r="L686648" s="472"/>
      <c r="M686648" s="472"/>
    </row>
    <row r="686649" spans="12:13" x14ac:dyDescent="0.25">
      <c r="L686649" s="472"/>
      <c r="M686649" s="472"/>
    </row>
    <row r="686721" spans="12:13" x14ac:dyDescent="0.25">
      <c r="L686721" s="472"/>
      <c r="M686721" s="472"/>
    </row>
    <row r="686722" spans="12:13" x14ac:dyDescent="0.25">
      <c r="L686722" s="472"/>
      <c r="M686722" s="472"/>
    </row>
    <row r="686723" spans="12:13" x14ac:dyDescent="0.25">
      <c r="L686723" s="472"/>
      <c r="M686723" s="472"/>
    </row>
    <row r="686795" spans="12:13" x14ac:dyDescent="0.25">
      <c r="L686795" s="472"/>
      <c r="M686795" s="472"/>
    </row>
    <row r="686796" spans="12:13" x14ac:dyDescent="0.25">
      <c r="L686796" s="472"/>
      <c r="M686796" s="472"/>
    </row>
    <row r="686797" spans="12:13" x14ac:dyDescent="0.25">
      <c r="L686797" s="472"/>
      <c r="M686797" s="472"/>
    </row>
    <row r="686869" spans="12:13" x14ac:dyDescent="0.25">
      <c r="L686869" s="472"/>
      <c r="M686869" s="472"/>
    </row>
    <row r="686870" spans="12:13" x14ac:dyDescent="0.25">
      <c r="L686870" s="472"/>
      <c r="M686870" s="472"/>
    </row>
    <row r="686871" spans="12:13" x14ac:dyDescent="0.25">
      <c r="L686871" s="472"/>
      <c r="M686871" s="472"/>
    </row>
    <row r="686943" spans="12:13" x14ac:dyDescent="0.25">
      <c r="L686943" s="472"/>
      <c r="M686943" s="472"/>
    </row>
    <row r="686944" spans="12:13" x14ac:dyDescent="0.25">
      <c r="L686944" s="472"/>
      <c r="M686944" s="472"/>
    </row>
    <row r="686945" spans="12:13" x14ac:dyDescent="0.25">
      <c r="L686945" s="472"/>
      <c r="M686945" s="472"/>
    </row>
    <row r="687017" spans="12:13" x14ac:dyDescent="0.25">
      <c r="L687017" s="472"/>
      <c r="M687017" s="472"/>
    </row>
    <row r="687018" spans="12:13" x14ac:dyDescent="0.25">
      <c r="L687018" s="472"/>
      <c r="M687018" s="472"/>
    </row>
    <row r="687019" spans="12:13" x14ac:dyDescent="0.25">
      <c r="L687019" s="472"/>
      <c r="M687019" s="472"/>
    </row>
    <row r="687091" spans="12:13" x14ac:dyDescent="0.25">
      <c r="L687091" s="472"/>
      <c r="M687091" s="472"/>
    </row>
    <row r="687092" spans="12:13" x14ac:dyDescent="0.25">
      <c r="L687092" s="472"/>
      <c r="M687092" s="472"/>
    </row>
    <row r="687093" spans="12:13" x14ac:dyDescent="0.25">
      <c r="L687093" s="472"/>
      <c r="M687093" s="472"/>
    </row>
    <row r="687165" spans="12:13" x14ac:dyDescent="0.25">
      <c r="L687165" s="472"/>
      <c r="M687165" s="472"/>
    </row>
    <row r="687166" spans="12:13" x14ac:dyDescent="0.25">
      <c r="L687166" s="472"/>
      <c r="M687166" s="472"/>
    </row>
    <row r="687167" spans="12:13" x14ac:dyDescent="0.25">
      <c r="L687167" s="472"/>
      <c r="M687167" s="472"/>
    </row>
    <row r="687239" spans="12:13" x14ac:dyDescent="0.25">
      <c r="L687239" s="472"/>
      <c r="M687239" s="472"/>
    </row>
    <row r="687240" spans="12:13" x14ac:dyDescent="0.25">
      <c r="L687240" s="472"/>
      <c r="M687240" s="472"/>
    </row>
    <row r="687241" spans="12:13" x14ac:dyDescent="0.25">
      <c r="L687241" s="472"/>
      <c r="M687241" s="472"/>
    </row>
    <row r="687313" spans="12:13" x14ac:dyDescent="0.25">
      <c r="L687313" s="472"/>
      <c r="M687313" s="472"/>
    </row>
    <row r="687314" spans="12:13" x14ac:dyDescent="0.25">
      <c r="L687314" s="472"/>
      <c r="M687314" s="472"/>
    </row>
    <row r="687315" spans="12:13" x14ac:dyDescent="0.25">
      <c r="L687315" s="472"/>
      <c r="M687315" s="472"/>
    </row>
    <row r="687387" spans="12:13" x14ac:dyDescent="0.25">
      <c r="L687387" s="472"/>
      <c r="M687387" s="472"/>
    </row>
    <row r="687388" spans="12:13" x14ac:dyDescent="0.25">
      <c r="L687388" s="472"/>
      <c r="M687388" s="472"/>
    </row>
    <row r="687389" spans="12:13" x14ac:dyDescent="0.25">
      <c r="L687389" s="472"/>
      <c r="M687389" s="472"/>
    </row>
    <row r="687461" spans="12:13" x14ac:dyDescent="0.25">
      <c r="L687461" s="472"/>
      <c r="M687461" s="472"/>
    </row>
    <row r="687462" spans="12:13" x14ac:dyDescent="0.25">
      <c r="L687462" s="472"/>
      <c r="M687462" s="472"/>
    </row>
    <row r="687463" spans="12:13" x14ac:dyDescent="0.25">
      <c r="L687463" s="472"/>
      <c r="M687463" s="472"/>
    </row>
    <row r="687535" spans="12:13" x14ac:dyDescent="0.25">
      <c r="L687535" s="472"/>
      <c r="M687535" s="472"/>
    </row>
    <row r="687536" spans="12:13" x14ac:dyDescent="0.25">
      <c r="L687536" s="472"/>
      <c r="M687536" s="472"/>
    </row>
    <row r="687537" spans="12:13" x14ac:dyDescent="0.25">
      <c r="L687537" s="472"/>
      <c r="M687537" s="472"/>
    </row>
    <row r="687609" spans="12:13" x14ac:dyDescent="0.25">
      <c r="L687609" s="472"/>
      <c r="M687609" s="472"/>
    </row>
    <row r="687610" spans="12:13" x14ac:dyDescent="0.25">
      <c r="L687610" s="472"/>
      <c r="M687610" s="472"/>
    </row>
    <row r="687611" spans="12:13" x14ac:dyDescent="0.25">
      <c r="L687611" s="472"/>
      <c r="M687611" s="472"/>
    </row>
    <row r="687683" spans="12:13" x14ac:dyDescent="0.25">
      <c r="L687683" s="472"/>
      <c r="M687683" s="472"/>
    </row>
    <row r="687684" spans="12:13" x14ac:dyDescent="0.25">
      <c r="L687684" s="472"/>
      <c r="M687684" s="472"/>
    </row>
    <row r="687685" spans="12:13" x14ac:dyDescent="0.25">
      <c r="L687685" s="472"/>
      <c r="M687685" s="472"/>
    </row>
    <row r="687757" spans="12:13" x14ac:dyDescent="0.25">
      <c r="L687757" s="472"/>
      <c r="M687757" s="472"/>
    </row>
    <row r="687758" spans="12:13" x14ac:dyDescent="0.25">
      <c r="L687758" s="472"/>
      <c r="M687758" s="472"/>
    </row>
    <row r="687759" spans="12:13" x14ac:dyDescent="0.25">
      <c r="L687759" s="472"/>
      <c r="M687759" s="472"/>
    </row>
    <row r="687831" spans="12:13" x14ac:dyDescent="0.25">
      <c r="L687831" s="472"/>
      <c r="M687831" s="472"/>
    </row>
    <row r="687832" spans="12:13" x14ac:dyDescent="0.25">
      <c r="L687832" s="472"/>
      <c r="M687832" s="472"/>
    </row>
    <row r="687833" spans="12:13" x14ac:dyDescent="0.25">
      <c r="L687833" s="472"/>
      <c r="M687833" s="472"/>
    </row>
    <row r="687905" spans="12:13" x14ac:dyDescent="0.25">
      <c r="L687905" s="472"/>
      <c r="M687905" s="472"/>
    </row>
    <row r="687906" spans="12:13" x14ac:dyDescent="0.25">
      <c r="L687906" s="472"/>
      <c r="M687906" s="472"/>
    </row>
    <row r="687907" spans="12:13" x14ac:dyDescent="0.25">
      <c r="L687907" s="472"/>
      <c r="M687907" s="472"/>
    </row>
    <row r="687979" spans="12:13" x14ac:dyDescent="0.25">
      <c r="L687979" s="472"/>
      <c r="M687979" s="472"/>
    </row>
    <row r="687980" spans="12:13" x14ac:dyDescent="0.25">
      <c r="L687980" s="472"/>
      <c r="M687980" s="472"/>
    </row>
    <row r="687981" spans="12:13" x14ac:dyDescent="0.25">
      <c r="L687981" s="472"/>
      <c r="M687981" s="472"/>
    </row>
    <row r="688053" spans="12:13" x14ac:dyDescent="0.25">
      <c r="L688053" s="472"/>
      <c r="M688053" s="472"/>
    </row>
    <row r="688054" spans="12:13" x14ac:dyDescent="0.25">
      <c r="L688054" s="472"/>
      <c r="M688054" s="472"/>
    </row>
    <row r="688055" spans="12:13" x14ac:dyDescent="0.25">
      <c r="L688055" s="472"/>
      <c r="M688055" s="472"/>
    </row>
    <row r="688127" spans="12:13" x14ac:dyDescent="0.25">
      <c r="L688127" s="472"/>
      <c r="M688127" s="472"/>
    </row>
    <row r="688128" spans="12:13" x14ac:dyDescent="0.25">
      <c r="L688128" s="472"/>
      <c r="M688128" s="472"/>
    </row>
    <row r="688129" spans="12:13" x14ac:dyDescent="0.25">
      <c r="L688129" s="472"/>
      <c r="M688129" s="472"/>
    </row>
    <row r="688201" spans="12:13" x14ac:dyDescent="0.25">
      <c r="L688201" s="472"/>
      <c r="M688201" s="472"/>
    </row>
    <row r="688202" spans="12:13" x14ac:dyDescent="0.25">
      <c r="L688202" s="472"/>
      <c r="M688202" s="472"/>
    </row>
    <row r="688203" spans="12:13" x14ac:dyDescent="0.25">
      <c r="L688203" s="472"/>
      <c r="M688203" s="472"/>
    </row>
    <row r="688275" spans="12:13" x14ac:dyDescent="0.25">
      <c r="L688275" s="472"/>
      <c r="M688275" s="472"/>
    </row>
    <row r="688276" spans="12:13" x14ac:dyDescent="0.25">
      <c r="L688276" s="472"/>
      <c r="M688276" s="472"/>
    </row>
    <row r="688277" spans="12:13" x14ac:dyDescent="0.25">
      <c r="L688277" s="472"/>
      <c r="M688277" s="472"/>
    </row>
    <row r="688349" spans="12:13" x14ac:dyDescent="0.25">
      <c r="L688349" s="472"/>
      <c r="M688349" s="472"/>
    </row>
    <row r="688350" spans="12:13" x14ac:dyDescent="0.25">
      <c r="L688350" s="472"/>
      <c r="M688350" s="472"/>
    </row>
    <row r="688351" spans="12:13" x14ac:dyDescent="0.25">
      <c r="L688351" s="472"/>
      <c r="M688351" s="472"/>
    </row>
    <row r="688423" spans="12:13" x14ac:dyDescent="0.25">
      <c r="L688423" s="472"/>
      <c r="M688423" s="472"/>
    </row>
    <row r="688424" spans="12:13" x14ac:dyDescent="0.25">
      <c r="L688424" s="472"/>
      <c r="M688424" s="472"/>
    </row>
    <row r="688425" spans="12:13" x14ac:dyDescent="0.25">
      <c r="L688425" s="472"/>
      <c r="M688425" s="472"/>
    </row>
    <row r="688497" spans="12:13" x14ac:dyDescent="0.25">
      <c r="L688497" s="472"/>
      <c r="M688497" s="472"/>
    </row>
    <row r="688498" spans="12:13" x14ac:dyDescent="0.25">
      <c r="L688498" s="472"/>
      <c r="M688498" s="472"/>
    </row>
    <row r="688499" spans="12:13" x14ac:dyDescent="0.25">
      <c r="L688499" s="472"/>
      <c r="M688499" s="472"/>
    </row>
    <row r="688571" spans="12:13" x14ac:dyDescent="0.25">
      <c r="L688571" s="472"/>
      <c r="M688571" s="472"/>
    </row>
    <row r="688572" spans="12:13" x14ac:dyDescent="0.25">
      <c r="L688572" s="472"/>
      <c r="M688572" s="472"/>
    </row>
    <row r="688573" spans="12:13" x14ac:dyDescent="0.25">
      <c r="L688573" s="472"/>
      <c r="M688573" s="472"/>
    </row>
    <row r="688645" spans="12:13" x14ac:dyDescent="0.25">
      <c r="L688645" s="472"/>
      <c r="M688645" s="472"/>
    </row>
    <row r="688646" spans="12:13" x14ac:dyDescent="0.25">
      <c r="L688646" s="472"/>
      <c r="M688646" s="472"/>
    </row>
    <row r="688647" spans="12:13" x14ac:dyDescent="0.25">
      <c r="L688647" s="472"/>
      <c r="M688647" s="472"/>
    </row>
    <row r="688719" spans="12:13" x14ac:dyDescent="0.25">
      <c r="L688719" s="472"/>
      <c r="M688719" s="472"/>
    </row>
    <row r="688720" spans="12:13" x14ac:dyDescent="0.25">
      <c r="L688720" s="472"/>
      <c r="M688720" s="472"/>
    </row>
    <row r="688721" spans="12:13" x14ac:dyDescent="0.25">
      <c r="L688721" s="472"/>
      <c r="M688721" s="472"/>
    </row>
    <row r="688793" spans="12:13" x14ac:dyDescent="0.25">
      <c r="L688793" s="472"/>
      <c r="M688793" s="472"/>
    </row>
    <row r="688794" spans="12:13" x14ac:dyDescent="0.25">
      <c r="L688794" s="472"/>
      <c r="M688794" s="472"/>
    </row>
    <row r="688795" spans="12:13" x14ac:dyDescent="0.25">
      <c r="L688795" s="472"/>
      <c r="M688795" s="472"/>
    </row>
    <row r="688867" spans="12:13" x14ac:dyDescent="0.25">
      <c r="L688867" s="472"/>
      <c r="M688867" s="472"/>
    </row>
    <row r="688868" spans="12:13" x14ac:dyDescent="0.25">
      <c r="L688868" s="472"/>
      <c r="M688868" s="472"/>
    </row>
    <row r="688869" spans="12:13" x14ac:dyDescent="0.25">
      <c r="L688869" s="472"/>
      <c r="M688869" s="472"/>
    </row>
    <row r="688941" spans="12:13" x14ac:dyDescent="0.25">
      <c r="L688941" s="472"/>
      <c r="M688941" s="472"/>
    </row>
    <row r="688942" spans="12:13" x14ac:dyDescent="0.25">
      <c r="L688942" s="472"/>
      <c r="M688942" s="472"/>
    </row>
    <row r="688943" spans="12:13" x14ac:dyDescent="0.25">
      <c r="L688943" s="472"/>
      <c r="M688943" s="472"/>
    </row>
    <row r="689015" spans="12:13" x14ac:dyDescent="0.25">
      <c r="L689015" s="472"/>
      <c r="M689015" s="472"/>
    </row>
    <row r="689016" spans="12:13" x14ac:dyDescent="0.25">
      <c r="L689016" s="472"/>
      <c r="M689016" s="472"/>
    </row>
    <row r="689017" spans="12:13" x14ac:dyDescent="0.25">
      <c r="L689017" s="472"/>
      <c r="M689017" s="472"/>
    </row>
    <row r="689089" spans="12:13" x14ac:dyDescent="0.25">
      <c r="L689089" s="472"/>
      <c r="M689089" s="472"/>
    </row>
    <row r="689090" spans="12:13" x14ac:dyDescent="0.25">
      <c r="L689090" s="472"/>
      <c r="M689090" s="472"/>
    </row>
    <row r="689091" spans="12:13" x14ac:dyDescent="0.25">
      <c r="L689091" s="472"/>
      <c r="M689091" s="472"/>
    </row>
    <row r="689163" spans="12:13" x14ac:dyDescent="0.25">
      <c r="L689163" s="472"/>
      <c r="M689163" s="472"/>
    </row>
    <row r="689164" spans="12:13" x14ac:dyDescent="0.25">
      <c r="L689164" s="472"/>
      <c r="M689164" s="472"/>
    </row>
    <row r="689165" spans="12:13" x14ac:dyDescent="0.25">
      <c r="L689165" s="472"/>
      <c r="M689165" s="472"/>
    </row>
    <row r="689237" spans="12:13" x14ac:dyDescent="0.25">
      <c r="L689237" s="472"/>
      <c r="M689237" s="472"/>
    </row>
    <row r="689238" spans="12:13" x14ac:dyDescent="0.25">
      <c r="L689238" s="472"/>
      <c r="M689238" s="472"/>
    </row>
    <row r="689239" spans="12:13" x14ac:dyDescent="0.25">
      <c r="L689239" s="472"/>
      <c r="M689239" s="472"/>
    </row>
    <row r="689311" spans="12:13" x14ac:dyDescent="0.25">
      <c r="L689311" s="472"/>
      <c r="M689311" s="472"/>
    </row>
    <row r="689312" spans="12:13" x14ac:dyDescent="0.25">
      <c r="L689312" s="472"/>
      <c r="M689312" s="472"/>
    </row>
    <row r="689313" spans="12:13" x14ac:dyDescent="0.25">
      <c r="L689313" s="472"/>
      <c r="M689313" s="472"/>
    </row>
    <row r="689385" spans="12:13" x14ac:dyDescent="0.25">
      <c r="L689385" s="472"/>
      <c r="M689385" s="472"/>
    </row>
    <row r="689386" spans="12:13" x14ac:dyDescent="0.25">
      <c r="L689386" s="472"/>
      <c r="M689386" s="472"/>
    </row>
    <row r="689387" spans="12:13" x14ac:dyDescent="0.25">
      <c r="L689387" s="472"/>
      <c r="M689387" s="472"/>
    </row>
    <row r="689459" spans="12:13" x14ac:dyDescent="0.25">
      <c r="L689459" s="472"/>
      <c r="M689459" s="472"/>
    </row>
    <row r="689460" spans="12:13" x14ac:dyDescent="0.25">
      <c r="L689460" s="472"/>
      <c r="M689460" s="472"/>
    </row>
    <row r="689461" spans="12:13" x14ac:dyDescent="0.25">
      <c r="L689461" s="472"/>
      <c r="M689461" s="472"/>
    </row>
    <row r="689533" spans="12:13" x14ac:dyDescent="0.25">
      <c r="L689533" s="472"/>
      <c r="M689533" s="472"/>
    </row>
    <row r="689534" spans="12:13" x14ac:dyDescent="0.25">
      <c r="L689534" s="472"/>
      <c r="M689534" s="472"/>
    </row>
    <row r="689535" spans="12:13" x14ac:dyDescent="0.25">
      <c r="L689535" s="472"/>
      <c r="M689535" s="472"/>
    </row>
    <row r="689607" spans="12:13" x14ac:dyDescent="0.25">
      <c r="L689607" s="472"/>
      <c r="M689607" s="472"/>
    </row>
    <row r="689608" spans="12:13" x14ac:dyDescent="0.25">
      <c r="L689608" s="472"/>
      <c r="M689608" s="472"/>
    </row>
    <row r="689609" spans="12:13" x14ac:dyDescent="0.25">
      <c r="L689609" s="472"/>
      <c r="M689609" s="472"/>
    </row>
    <row r="689681" spans="12:13" x14ac:dyDescent="0.25">
      <c r="L689681" s="472"/>
      <c r="M689681" s="472"/>
    </row>
    <row r="689682" spans="12:13" x14ac:dyDescent="0.25">
      <c r="L689682" s="472"/>
      <c r="M689682" s="472"/>
    </row>
    <row r="689683" spans="12:13" x14ac:dyDescent="0.25">
      <c r="L689683" s="472"/>
      <c r="M689683" s="472"/>
    </row>
    <row r="689755" spans="12:13" x14ac:dyDescent="0.25">
      <c r="L689755" s="472"/>
      <c r="M689755" s="472"/>
    </row>
    <row r="689756" spans="12:13" x14ac:dyDescent="0.25">
      <c r="L689756" s="472"/>
      <c r="M689756" s="472"/>
    </row>
    <row r="689757" spans="12:13" x14ac:dyDescent="0.25">
      <c r="L689757" s="472"/>
      <c r="M689757" s="472"/>
    </row>
    <row r="689829" spans="12:13" x14ac:dyDescent="0.25">
      <c r="L689829" s="472"/>
      <c r="M689829" s="472"/>
    </row>
    <row r="689830" spans="12:13" x14ac:dyDescent="0.25">
      <c r="L689830" s="472"/>
      <c r="M689830" s="472"/>
    </row>
    <row r="689831" spans="12:13" x14ac:dyDescent="0.25">
      <c r="L689831" s="472"/>
      <c r="M689831" s="472"/>
    </row>
    <row r="689903" spans="12:13" x14ac:dyDescent="0.25">
      <c r="L689903" s="472"/>
      <c r="M689903" s="472"/>
    </row>
    <row r="689904" spans="12:13" x14ac:dyDescent="0.25">
      <c r="L689904" s="472"/>
      <c r="M689904" s="472"/>
    </row>
    <row r="689905" spans="12:13" x14ac:dyDescent="0.25">
      <c r="L689905" s="472"/>
      <c r="M689905" s="472"/>
    </row>
    <row r="689977" spans="12:13" x14ac:dyDescent="0.25">
      <c r="L689977" s="472"/>
      <c r="M689977" s="472"/>
    </row>
    <row r="689978" spans="12:13" x14ac:dyDescent="0.25">
      <c r="L689978" s="472"/>
      <c r="M689978" s="472"/>
    </row>
    <row r="689979" spans="12:13" x14ac:dyDescent="0.25">
      <c r="L689979" s="472"/>
      <c r="M689979" s="472"/>
    </row>
    <row r="690051" spans="12:13" x14ac:dyDescent="0.25">
      <c r="L690051" s="472"/>
      <c r="M690051" s="472"/>
    </row>
    <row r="690052" spans="12:13" x14ac:dyDescent="0.25">
      <c r="L690052" s="472"/>
      <c r="M690052" s="472"/>
    </row>
    <row r="690053" spans="12:13" x14ac:dyDescent="0.25">
      <c r="L690053" s="472"/>
      <c r="M690053" s="472"/>
    </row>
    <row r="690125" spans="12:13" x14ac:dyDescent="0.25">
      <c r="L690125" s="472"/>
      <c r="M690125" s="472"/>
    </row>
    <row r="690126" spans="12:13" x14ac:dyDescent="0.25">
      <c r="L690126" s="472"/>
      <c r="M690126" s="472"/>
    </row>
    <row r="690127" spans="12:13" x14ac:dyDescent="0.25">
      <c r="L690127" s="472"/>
      <c r="M690127" s="472"/>
    </row>
    <row r="690199" spans="12:13" x14ac:dyDescent="0.25">
      <c r="L690199" s="472"/>
      <c r="M690199" s="472"/>
    </row>
    <row r="690200" spans="12:13" x14ac:dyDescent="0.25">
      <c r="L690200" s="472"/>
      <c r="M690200" s="472"/>
    </row>
    <row r="690201" spans="12:13" x14ac:dyDescent="0.25">
      <c r="L690201" s="472"/>
      <c r="M690201" s="472"/>
    </row>
    <row r="690273" spans="12:13" x14ac:dyDescent="0.25">
      <c r="L690273" s="472"/>
      <c r="M690273" s="472"/>
    </row>
    <row r="690274" spans="12:13" x14ac:dyDescent="0.25">
      <c r="L690274" s="472"/>
      <c r="M690274" s="472"/>
    </row>
    <row r="690275" spans="12:13" x14ac:dyDescent="0.25">
      <c r="L690275" s="472"/>
      <c r="M690275" s="472"/>
    </row>
    <row r="690347" spans="12:13" x14ac:dyDescent="0.25">
      <c r="L690347" s="472"/>
      <c r="M690347" s="472"/>
    </row>
    <row r="690348" spans="12:13" x14ac:dyDescent="0.25">
      <c r="L690348" s="472"/>
      <c r="M690348" s="472"/>
    </row>
    <row r="690349" spans="12:13" x14ac:dyDescent="0.25">
      <c r="L690349" s="472"/>
      <c r="M690349" s="472"/>
    </row>
    <row r="690421" spans="12:13" x14ac:dyDescent="0.25">
      <c r="L690421" s="472"/>
      <c r="M690421" s="472"/>
    </row>
    <row r="690422" spans="12:13" x14ac:dyDescent="0.25">
      <c r="L690422" s="472"/>
      <c r="M690422" s="472"/>
    </row>
    <row r="690423" spans="12:13" x14ac:dyDescent="0.25">
      <c r="L690423" s="472"/>
      <c r="M690423" s="472"/>
    </row>
    <row r="690495" spans="12:13" x14ac:dyDescent="0.25">
      <c r="L690495" s="472"/>
      <c r="M690495" s="472"/>
    </row>
    <row r="690496" spans="12:13" x14ac:dyDescent="0.25">
      <c r="L690496" s="472"/>
      <c r="M690496" s="472"/>
    </row>
    <row r="690497" spans="12:13" x14ac:dyDescent="0.25">
      <c r="L690497" s="472"/>
      <c r="M690497" s="472"/>
    </row>
    <row r="690569" spans="12:13" x14ac:dyDescent="0.25">
      <c r="L690569" s="472"/>
      <c r="M690569" s="472"/>
    </row>
    <row r="690570" spans="12:13" x14ac:dyDescent="0.25">
      <c r="L690570" s="472"/>
      <c r="M690570" s="472"/>
    </row>
    <row r="690571" spans="12:13" x14ac:dyDescent="0.25">
      <c r="L690571" s="472"/>
      <c r="M690571" s="472"/>
    </row>
    <row r="690643" spans="12:13" x14ac:dyDescent="0.25">
      <c r="L690643" s="472"/>
      <c r="M690643" s="472"/>
    </row>
    <row r="690644" spans="12:13" x14ac:dyDescent="0.25">
      <c r="L690644" s="472"/>
      <c r="M690644" s="472"/>
    </row>
    <row r="690645" spans="12:13" x14ac:dyDescent="0.25">
      <c r="L690645" s="472"/>
      <c r="M690645" s="472"/>
    </row>
    <row r="690717" spans="12:13" x14ac:dyDescent="0.25">
      <c r="L690717" s="472"/>
      <c r="M690717" s="472"/>
    </row>
    <row r="690718" spans="12:13" x14ac:dyDescent="0.25">
      <c r="L690718" s="472"/>
      <c r="M690718" s="472"/>
    </row>
    <row r="690719" spans="12:13" x14ac:dyDescent="0.25">
      <c r="L690719" s="472"/>
      <c r="M690719" s="472"/>
    </row>
    <row r="690791" spans="12:13" x14ac:dyDescent="0.25">
      <c r="L690791" s="472"/>
      <c r="M690791" s="472"/>
    </row>
    <row r="690792" spans="12:13" x14ac:dyDescent="0.25">
      <c r="L690792" s="472"/>
      <c r="M690792" s="472"/>
    </row>
    <row r="690793" spans="12:13" x14ac:dyDescent="0.25">
      <c r="L690793" s="472"/>
      <c r="M690793" s="472"/>
    </row>
    <row r="690865" spans="12:13" x14ac:dyDescent="0.25">
      <c r="L690865" s="472"/>
      <c r="M690865" s="472"/>
    </row>
    <row r="690866" spans="12:13" x14ac:dyDescent="0.25">
      <c r="L690866" s="472"/>
      <c r="M690866" s="472"/>
    </row>
    <row r="690867" spans="12:13" x14ac:dyDescent="0.25">
      <c r="L690867" s="472"/>
      <c r="M690867" s="472"/>
    </row>
    <row r="690939" spans="12:13" x14ac:dyDescent="0.25">
      <c r="L690939" s="472"/>
      <c r="M690939" s="472"/>
    </row>
    <row r="690940" spans="12:13" x14ac:dyDescent="0.25">
      <c r="L690940" s="472"/>
      <c r="M690940" s="472"/>
    </row>
    <row r="690941" spans="12:13" x14ac:dyDescent="0.25">
      <c r="L690941" s="472"/>
      <c r="M690941" s="472"/>
    </row>
    <row r="691013" spans="12:13" x14ac:dyDescent="0.25">
      <c r="L691013" s="472"/>
      <c r="M691013" s="472"/>
    </row>
    <row r="691014" spans="12:13" x14ac:dyDescent="0.25">
      <c r="L691014" s="472"/>
      <c r="M691014" s="472"/>
    </row>
    <row r="691015" spans="12:13" x14ac:dyDescent="0.25">
      <c r="L691015" s="472"/>
      <c r="M691015" s="472"/>
    </row>
    <row r="691087" spans="12:13" x14ac:dyDescent="0.25">
      <c r="L691087" s="472"/>
      <c r="M691087" s="472"/>
    </row>
    <row r="691088" spans="12:13" x14ac:dyDescent="0.25">
      <c r="L691088" s="472"/>
      <c r="M691088" s="472"/>
    </row>
    <row r="691089" spans="12:13" x14ac:dyDescent="0.25">
      <c r="L691089" s="472"/>
      <c r="M691089" s="472"/>
    </row>
    <row r="691161" spans="12:13" x14ac:dyDescent="0.25">
      <c r="L691161" s="472"/>
      <c r="M691161" s="472"/>
    </row>
    <row r="691162" spans="12:13" x14ac:dyDescent="0.25">
      <c r="L691162" s="472"/>
      <c r="M691162" s="472"/>
    </row>
    <row r="691163" spans="12:13" x14ac:dyDescent="0.25">
      <c r="L691163" s="472"/>
      <c r="M691163" s="472"/>
    </row>
    <row r="691235" spans="12:13" x14ac:dyDescent="0.25">
      <c r="L691235" s="472"/>
      <c r="M691235" s="472"/>
    </row>
    <row r="691236" spans="12:13" x14ac:dyDescent="0.25">
      <c r="L691236" s="472"/>
      <c r="M691236" s="472"/>
    </row>
    <row r="691237" spans="12:13" x14ac:dyDescent="0.25">
      <c r="L691237" s="472"/>
      <c r="M691237" s="472"/>
    </row>
    <row r="691309" spans="12:13" x14ac:dyDescent="0.25">
      <c r="L691309" s="472"/>
      <c r="M691309" s="472"/>
    </row>
    <row r="691310" spans="12:13" x14ac:dyDescent="0.25">
      <c r="L691310" s="472"/>
      <c r="M691310" s="472"/>
    </row>
    <row r="691311" spans="12:13" x14ac:dyDescent="0.25">
      <c r="L691311" s="472"/>
      <c r="M691311" s="472"/>
    </row>
    <row r="691383" spans="12:13" x14ac:dyDescent="0.25">
      <c r="L691383" s="472"/>
      <c r="M691383" s="472"/>
    </row>
    <row r="691384" spans="12:13" x14ac:dyDescent="0.25">
      <c r="L691384" s="472"/>
      <c r="M691384" s="472"/>
    </row>
    <row r="691385" spans="12:13" x14ac:dyDescent="0.25">
      <c r="L691385" s="472"/>
      <c r="M691385" s="472"/>
    </row>
    <row r="691457" spans="12:13" x14ac:dyDescent="0.25">
      <c r="L691457" s="472"/>
      <c r="M691457" s="472"/>
    </row>
    <row r="691458" spans="12:13" x14ac:dyDescent="0.25">
      <c r="L691458" s="472"/>
      <c r="M691458" s="472"/>
    </row>
    <row r="691459" spans="12:13" x14ac:dyDescent="0.25">
      <c r="L691459" s="472"/>
      <c r="M691459" s="472"/>
    </row>
    <row r="691531" spans="12:13" x14ac:dyDescent="0.25">
      <c r="L691531" s="472"/>
      <c r="M691531" s="472"/>
    </row>
    <row r="691532" spans="12:13" x14ac:dyDescent="0.25">
      <c r="L691532" s="472"/>
      <c r="M691532" s="472"/>
    </row>
    <row r="691533" spans="12:13" x14ac:dyDescent="0.25">
      <c r="L691533" s="472"/>
      <c r="M691533" s="472"/>
    </row>
    <row r="691605" spans="12:13" x14ac:dyDescent="0.25">
      <c r="L691605" s="472"/>
      <c r="M691605" s="472"/>
    </row>
    <row r="691606" spans="12:13" x14ac:dyDescent="0.25">
      <c r="L691606" s="472"/>
      <c r="M691606" s="472"/>
    </row>
    <row r="691607" spans="12:13" x14ac:dyDescent="0.25">
      <c r="L691607" s="472"/>
      <c r="M691607" s="472"/>
    </row>
    <row r="691679" spans="12:13" x14ac:dyDescent="0.25">
      <c r="L691679" s="472"/>
      <c r="M691679" s="472"/>
    </row>
    <row r="691680" spans="12:13" x14ac:dyDescent="0.25">
      <c r="L691680" s="472"/>
      <c r="M691680" s="472"/>
    </row>
    <row r="691681" spans="12:13" x14ac:dyDescent="0.25">
      <c r="L691681" s="472"/>
      <c r="M691681" s="472"/>
    </row>
    <row r="691753" spans="12:13" x14ac:dyDescent="0.25">
      <c r="L691753" s="472"/>
      <c r="M691753" s="472"/>
    </row>
    <row r="691754" spans="12:13" x14ac:dyDescent="0.25">
      <c r="L691754" s="472"/>
      <c r="M691754" s="472"/>
    </row>
    <row r="691755" spans="12:13" x14ac:dyDescent="0.25">
      <c r="L691755" s="472"/>
      <c r="M691755" s="472"/>
    </row>
    <row r="691827" spans="12:13" x14ac:dyDescent="0.25">
      <c r="L691827" s="472"/>
      <c r="M691827" s="472"/>
    </row>
    <row r="691828" spans="12:13" x14ac:dyDescent="0.25">
      <c r="L691828" s="472"/>
      <c r="M691828" s="472"/>
    </row>
    <row r="691829" spans="12:13" x14ac:dyDescent="0.25">
      <c r="L691829" s="472"/>
      <c r="M691829" s="472"/>
    </row>
    <row r="691901" spans="12:13" x14ac:dyDescent="0.25">
      <c r="L691901" s="472"/>
      <c r="M691901" s="472"/>
    </row>
    <row r="691902" spans="12:13" x14ac:dyDescent="0.25">
      <c r="L691902" s="472"/>
      <c r="M691902" s="472"/>
    </row>
    <row r="691903" spans="12:13" x14ac:dyDescent="0.25">
      <c r="L691903" s="472"/>
      <c r="M691903" s="472"/>
    </row>
    <row r="691975" spans="12:13" x14ac:dyDescent="0.25">
      <c r="L691975" s="472"/>
      <c r="M691975" s="472"/>
    </row>
    <row r="691976" spans="12:13" x14ac:dyDescent="0.25">
      <c r="L691976" s="472"/>
      <c r="M691976" s="472"/>
    </row>
    <row r="691977" spans="12:13" x14ac:dyDescent="0.25">
      <c r="L691977" s="472"/>
      <c r="M691977" s="472"/>
    </row>
    <row r="692049" spans="12:13" x14ac:dyDescent="0.25">
      <c r="L692049" s="472"/>
      <c r="M692049" s="472"/>
    </row>
    <row r="692050" spans="12:13" x14ac:dyDescent="0.25">
      <c r="L692050" s="472"/>
      <c r="M692050" s="472"/>
    </row>
    <row r="692051" spans="12:13" x14ac:dyDescent="0.25">
      <c r="L692051" s="472"/>
      <c r="M692051" s="472"/>
    </row>
    <row r="692123" spans="12:13" x14ac:dyDescent="0.25">
      <c r="L692123" s="472"/>
      <c r="M692123" s="472"/>
    </row>
    <row r="692124" spans="12:13" x14ac:dyDescent="0.25">
      <c r="L692124" s="472"/>
      <c r="M692124" s="472"/>
    </row>
    <row r="692125" spans="12:13" x14ac:dyDescent="0.25">
      <c r="L692125" s="472"/>
      <c r="M692125" s="472"/>
    </row>
    <row r="692197" spans="12:13" x14ac:dyDescent="0.25">
      <c r="L692197" s="472"/>
      <c r="M692197" s="472"/>
    </row>
    <row r="692198" spans="12:13" x14ac:dyDescent="0.25">
      <c r="L692198" s="472"/>
      <c r="M692198" s="472"/>
    </row>
    <row r="692199" spans="12:13" x14ac:dyDescent="0.25">
      <c r="L692199" s="472"/>
      <c r="M692199" s="472"/>
    </row>
    <row r="692271" spans="12:13" x14ac:dyDescent="0.25">
      <c r="L692271" s="472"/>
      <c r="M692271" s="472"/>
    </row>
    <row r="692272" spans="12:13" x14ac:dyDescent="0.25">
      <c r="L692272" s="472"/>
      <c r="M692272" s="472"/>
    </row>
    <row r="692273" spans="12:13" x14ac:dyDescent="0.25">
      <c r="L692273" s="472"/>
      <c r="M692273" s="472"/>
    </row>
    <row r="692345" spans="12:13" x14ac:dyDescent="0.25">
      <c r="L692345" s="472"/>
      <c r="M692345" s="472"/>
    </row>
    <row r="692346" spans="12:13" x14ac:dyDescent="0.25">
      <c r="L692346" s="472"/>
      <c r="M692346" s="472"/>
    </row>
    <row r="692347" spans="12:13" x14ac:dyDescent="0.25">
      <c r="L692347" s="472"/>
      <c r="M692347" s="472"/>
    </row>
    <row r="692419" spans="12:13" x14ac:dyDescent="0.25">
      <c r="L692419" s="472"/>
      <c r="M692419" s="472"/>
    </row>
    <row r="692420" spans="12:13" x14ac:dyDescent="0.25">
      <c r="L692420" s="472"/>
      <c r="M692420" s="472"/>
    </row>
    <row r="692421" spans="12:13" x14ac:dyDescent="0.25">
      <c r="L692421" s="472"/>
      <c r="M692421" s="472"/>
    </row>
    <row r="692493" spans="12:13" x14ac:dyDescent="0.25">
      <c r="L692493" s="472"/>
      <c r="M692493" s="472"/>
    </row>
    <row r="692494" spans="12:13" x14ac:dyDescent="0.25">
      <c r="L692494" s="472"/>
      <c r="M692494" s="472"/>
    </row>
    <row r="692495" spans="12:13" x14ac:dyDescent="0.25">
      <c r="L692495" s="472"/>
      <c r="M692495" s="472"/>
    </row>
    <row r="692567" spans="12:13" x14ac:dyDescent="0.25">
      <c r="L692567" s="472"/>
      <c r="M692567" s="472"/>
    </row>
    <row r="692568" spans="12:13" x14ac:dyDescent="0.25">
      <c r="L692568" s="472"/>
      <c r="M692568" s="472"/>
    </row>
    <row r="692569" spans="12:13" x14ac:dyDescent="0.25">
      <c r="L692569" s="472"/>
      <c r="M692569" s="472"/>
    </row>
    <row r="692641" spans="12:13" x14ac:dyDescent="0.25">
      <c r="L692641" s="472"/>
      <c r="M692641" s="472"/>
    </row>
    <row r="692642" spans="12:13" x14ac:dyDescent="0.25">
      <c r="L692642" s="472"/>
      <c r="M692642" s="472"/>
    </row>
    <row r="692643" spans="12:13" x14ac:dyDescent="0.25">
      <c r="L692643" s="472"/>
      <c r="M692643" s="472"/>
    </row>
    <row r="692715" spans="12:13" x14ac:dyDescent="0.25">
      <c r="L692715" s="472"/>
      <c r="M692715" s="472"/>
    </row>
    <row r="692716" spans="12:13" x14ac:dyDescent="0.25">
      <c r="L692716" s="472"/>
      <c r="M692716" s="472"/>
    </row>
    <row r="692717" spans="12:13" x14ac:dyDescent="0.25">
      <c r="L692717" s="472"/>
      <c r="M692717" s="472"/>
    </row>
    <row r="692789" spans="12:13" x14ac:dyDescent="0.25">
      <c r="L692789" s="472"/>
      <c r="M692789" s="472"/>
    </row>
    <row r="692790" spans="12:13" x14ac:dyDescent="0.25">
      <c r="L692790" s="472"/>
      <c r="M692790" s="472"/>
    </row>
    <row r="692791" spans="12:13" x14ac:dyDescent="0.25">
      <c r="L692791" s="472"/>
      <c r="M692791" s="472"/>
    </row>
    <row r="692863" spans="12:13" x14ac:dyDescent="0.25">
      <c r="L692863" s="472"/>
      <c r="M692863" s="472"/>
    </row>
    <row r="692864" spans="12:13" x14ac:dyDescent="0.25">
      <c r="L692864" s="472"/>
      <c r="M692864" s="472"/>
    </row>
    <row r="692865" spans="12:13" x14ac:dyDescent="0.25">
      <c r="L692865" s="472"/>
      <c r="M692865" s="472"/>
    </row>
    <row r="692937" spans="12:13" x14ac:dyDescent="0.25">
      <c r="L692937" s="472"/>
      <c r="M692937" s="472"/>
    </row>
    <row r="692938" spans="12:13" x14ac:dyDescent="0.25">
      <c r="L692938" s="472"/>
      <c r="M692938" s="472"/>
    </row>
    <row r="692939" spans="12:13" x14ac:dyDescent="0.25">
      <c r="L692939" s="472"/>
      <c r="M692939" s="472"/>
    </row>
    <row r="693011" spans="12:13" x14ac:dyDescent="0.25">
      <c r="L693011" s="472"/>
      <c r="M693011" s="472"/>
    </row>
    <row r="693012" spans="12:13" x14ac:dyDescent="0.25">
      <c r="L693012" s="472"/>
      <c r="M693012" s="472"/>
    </row>
    <row r="693013" spans="12:13" x14ac:dyDescent="0.25">
      <c r="L693013" s="472"/>
      <c r="M693013" s="472"/>
    </row>
    <row r="693085" spans="12:13" x14ac:dyDescent="0.25">
      <c r="L693085" s="472"/>
      <c r="M693085" s="472"/>
    </row>
    <row r="693086" spans="12:13" x14ac:dyDescent="0.25">
      <c r="L693086" s="472"/>
      <c r="M693086" s="472"/>
    </row>
    <row r="693087" spans="12:13" x14ac:dyDescent="0.25">
      <c r="L693087" s="472"/>
      <c r="M693087" s="472"/>
    </row>
    <row r="693159" spans="12:13" x14ac:dyDescent="0.25">
      <c r="L693159" s="472"/>
      <c r="M693159" s="472"/>
    </row>
    <row r="693160" spans="12:13" x14ac:dyDescent="0.25">
      <c r="L693160" s="472"/>
      <c r="M693160" s="472"/>
    </row>
    <row r="693161" spans="12:13" x14ac:dyDescent="0.25">
      <c r="L693161" s="472"/>
      <c r="M693161" s="472"/>
    </row>
    <row r="693233" spans="12:13" x14ac:dyDescent="0.25">
      <c r="L693233" s="472"/>
      <c r="M693233" s="472"/>
    </row>
    <row r="693234" spans="12:13" x14ac:dyDescent="0.25">
      <c r="L693234" s="472"/>
      <c r="M693234" s="472"/>
    </row>
    <row r="693235" spans="12:13" x14ac:dyDescent="0.25">
      <c r="L693235" s="472"/>
      <c r="M693235" s="472"/>
    </row>
    <row r="693307" spans="12:13" x14ac:dyDescent="0.25">
      <c r="L693307" s="472"/>
      <c r="M693307" s="472"/>
    </row>
    <row r="693308" spans="12:13" x14ac:dyDescent="0.25">
      <c r="L693308" s="472"/>
      <c r="M693308" s="472"/>
    </row>
    <row r="693309" spans="12:13" x14ac:dyDescent="0.25">
      <c r="L693309" s="472"/>
      <c r="M693309" s="472"/>
    </row>
    <row r="693381" spans="12:13" x14ac:dyDescent="0.25">
      <c r="L693381" s="472"/>
      <c r="M693381" s="472"/>
    </row>
    <row r="693382" spans="12:13" x14ac:dyDescent="0.25">
      <c r="L693382" s="472"/>
      <c r="M693382" s="472"/>
    </row>
    <row r="693383" spans="12:13" x14ac:dyDescent="0.25">
      <c r="L693383" s="472"/>
      <c r="M693383" s="472"/>
    </row>
    <row r="693455" spans="12:13" x14ac:dyDescent="0.25">
      <c r="L693455" s="472"/>
      <c r="M693455" s="472"/>
    </row>
    <row r="693456" spans="12:13" x14ac:dyDescent="0.25">
      <c r="L693456" s="472"/>
      <c r="M693456" s="472"/>
    </row>
    <row r="693457" spans="12:13" x14ac:dyDescent="0.25">
      <c r="L693457" s="472"/>
      <c r="M693457" s="472"/>
    </row>
    <row r="693529" spans="12:13" x14ac:dyDescent="0.25">
      <c r="L693529" s="472"/>
      <c r="M693529" s="472"/>
    </row>
    <row r="693530" spans="12:13" x14ac:dyDescent="0.25">
      <c r="L693530" s="472"/>
      <c r="M693530" s="472"/>
    </row>
    <row r="693531" spans="12:13" x14ac:dyDescent="0.25">
      <c r="L693531" s="472"/>
      <c r="M693531" s="472"/>
    </row>
    <row r="693603" spans="12:13" x14ac:dyDescent="0.25">
      <c r="L693603" s="472"/>
      <c r="M693603" s="472"/>
    </row>
    <row r="693604" spans="12:13" x14ac:dyDescent="0.25">
      <c r="L693604" s="472"/>
      <c r="M693604" s="472"/>
    </row>
    <row r="693605" spans="12:13" x14ac:dyDescent="0.25">
      <c r="L693605" s="472"/>
      <c r="M693605" s="472"/>
    </row>
    <row r="693677" spans="12:13" x14ac:dyDescent="0.25">
      <c r="L693677" s="472"/>
      <c r="M693677" s="472"/>
    </row>
    <row r="693678" spans="12:13" x14ac:dyDescent="0.25">
      <c r="L693678" s="472"/>
      <c r="M693678" s="472"/>
    </row>
    <row r="693679" spans="12:13" x14ac:dyDescent="0.25">
      <c r="L693679" s="472"/>
      <c r="M693679" s="472"/>
    </row>
    <row r="693751" spans="12:13" x14ac:dyDescent="0.25">
      <c r="L693751" s="472"/>
      <c r="M693751" s="472"/>
    </row>
    <row r="693752" spans="12:13" x14ac:dyDescent="0.25">
      <c r="L693752" s="472"/>
      <c r="M693752" s="472"/>
    </row>
    <row r="693753" spans="12:13" x14ac:dyDescent="0.25">
      <c r="L693753" s="472"/>
      <c r="M693753" s="472"/>
    </row>
    <row r="693825" spans="12:13" x14ac:dyDescent="0.25">
      <c r="L693825" s="472"/>
      <c r="M693825" s="472"/>
    </row>
    <row r="693826" spans="12:13" x14ac:dyDescent="0.25">
      <c r="L693826" s="472"/>
      <c r="M693826" s="472"/>
    </row>
    <row r="693827" spans="12:13" x14ac:dyDescent="0.25">
      <c r="L693827" s="472"/>
      <c r="M693827" s="472"/>
    </row>
    <row r="693899" spans="12:13" x14ac:dyDescent="0.25">
      <c r="L693899" s="472"/>
      <c r="M693899" s="472"/>
    </row>
    <row r="693900" spans="12:13" x14ac:dyDescent="0.25">
      <c r="L693900" s="472"/>
      <c r="M693900" s="472"/>
    </row>
    <row r="693901" spans="12:13" x14ac:dyDescent="0.25">
      <c r="L693901" s="472"/>
      <c r="M693901" s="472"/>
    </row>
    <row r="693973" spans="12:13" x14ac:dyDescent="0.25">
      <c r="L693973" s="472"/>
      <c r="M693973" s="472"/>
    </row>
    <row r="693974" spans="12:13" x14ac:dyDescent="0.25">
      <c r="L693974" s="472"/>
      <c r="M693974" s="472"/>
    </row>
    <row r="693975" spans="12:13" x14ac:dyDescent="0.25">
      <c r="L693975" s="472"/>
      <c r="M693975" s="472"/>
    </row>
    <row r="694047" spans="12:13" x14ac:dyDescent="0.25">
      <c r="L694047" s="472"/>
      <c r="M694047" s="472"/>
    </row>
    <row r="694048" spans="12:13" x14ac:dyDescent="0.25">
      <c r="L694048" s="472"/>
      <c r="M694048" s="472"/>
    </row>
    <row r="694049" spans="12:13" x14ac:dyDescent="0.25">
      <c r="L694049" s="472"/>
      <c r="M694049" s="472"/>
    </row>
    <row r="694121" spans="12:13" x14ac:dyDescent="0.25">
      <c r="L694121" s="472"/>
      <c r="M694121" s="472"/>
    </row>
    <row r="694122" spans="12:13" x14ac:dyDescent="0.25">
      <c r="L694122" s="472"/>
      <c r="M694122" s="472"/>
    </row>
    <row r="694123" spans="12:13" x14ac:dyDescent="0.25">
      <c r="L694123" s="472"/>
      <c r="M694123" s="472"/>
    </row>
    <row r="694195" spans="12:13" x14ac:dyDescent="0.25">
      <c r="L694195" s="472"/>
      <c r="M694195" s="472"/>
    </row>
    <row r="694196" spans="12:13" x14ac:dyDescent="0.25">
      <c r="L694196" s="472"/>
      <c r="M694196" s="472"/>
    </row>
    <row r="694197" spans="12:13" x14ac:dyDescent="0.25">
      <c r="L694197" s="472"/>
      <c r="M694197" s="472"/>
    </row>
    <row r="694269" spans="12:13" x14ac:dyDescent="0.25">
      <c r="L694269" s="472"/>
      <c r="M694269" s="472"/>
    </row>
    <row r="694270" spans="12:13" x14ac:dyDescent="0.25">
      <c r="L694270" s="472"/>
      <c r="M694270" s="472"/>
    </row>
    <row r="694271" spans="12:13" x14ac:dyDescent="0.25">
      <c r="L694271" s="472"/>
      <c r="M694271" s="472"/>
    </row>
    <row r="694343" spans="12:13" x14ac:dyDescent="0.25">
      <c r="L694343" s="472"/>
      <c r="M694343" s="472"/>
    </row>
    <row r="694344" spans="12:13" x14ac:dyDescent="0.25">
      <c r="L694344" s="472"/>
      <c r="M694344" s="472"/>
    </row>
    <row r="694345" spans="12:13" x14ac:dyDescent="0.25">
      <c r="L694345" s="472"/>
      <c r="M694345" s="472"/>
    </row>
    <row r="694417" spans="12:13" x14ac:dyDescent="0.25">
      <c r="L694417" s="472"/>
      <c r="M694417" s="472"/>
    </row>
    <row r="694418" spans="12:13" x14ac:dyDescent="0.25">
      <c r="L694418" s="472"/>
      <c r="M694418" s="472"/>
    </row>
    <row r="694419" spans="12:13" x14ac:dyDescent="0.25">
      <c r="L694419" s="472"/>
      <c r="M694419" s="472"/>
    </row>
    <row r="694491" spans="12:13" x14ac:dyDescent="0.25">
      <c r="L694491" s="472"/>
      <c r="M694491" s="472"/>
    </row>
    <row r="694492" spans="12:13" x14ac:dyDescent="0.25">
      <c r="L694492" s="472"/>
      <c r="M694492" s="472"/>
    </row>
    <row r="694493" spans="12:13" x14ac:dyDescent="0.25">
      <c r="L694493" s="472"/>
      <c r="M694493" s="472"/>
    </row>
    <row r="694565" spans="12:13" x14ac:dyDescent="0.25">
      <c r="L694565" s="472"/>
      <c r="M694565" s="472"/>
    </row>
    <row r="694566" spans="12:13" x14ac:dyDescent="0.25">
      <c r="L694566" s="472"/>
      <c r="M694566" s="472"/>
    </row>
    <row r="694567" spans="12:13" x14ac:dyDescent="0.25">
      <c r="L694567" s="472"/>
      <c r="M694567" s="472"/>
    </row>
    <row r="694639" spans="12:13" x14ac:dyDescent="0.25">
      <c r="L694639" s="472"/>
      <c r="M694639" s="472"/>
    </row>
    <row r="694640" spans="12:13" x14ac:dyDescent="0.25">
      <c r="L694640" s="472"/>
      <c r="M694640" s="472"/>
    </row>
    <row r="694641" spans="12:13" x14ac:dyDescent="0.25">
      <c r="L694641" s="472"/>
      <c r="M694641" s="472"/>
    </row>
    <row r="694713" spans="12:13" x14ac:dyDescent="0.25">
      <c r="L694713" s="472"/>
      <c r="M694713" s="472"/>
    </row>
    <row r="694714" spans="12:13" x14ac:dyDescent="0.25">
      <c r="L694714" s="472"/>
      <c r="M694714" s="472"/>
    </row>
    <row r="694715" spans="12:13" x14ac:dyDescent="0.25">
      <c r="L694715" s="472"/>
      <c r="M694715" s="472"/>
    </row>
    <row r="694787" spans="12:13" x14ac:dyDescent="0.25">
      <c r="L694787" s="472"/>
      <c r="M694787" s="472"/>
    </row>
    <row r="694788" spans="12:13" x14ac:dyDescent="0.25">
      <c r="L694788" s="472"/>
      <c r="M694788" s="472"/>
    </row>
    <row r="694789" spans="12:13" x14ac:dyDescent="0.25">
      <c r="L694789" s="472"/>
      <c r="M694789" s="472"/>
    </row>
    <row r="694861" spans="12:13" x14ac:dyDescent="0.25">
      <c r="L694861" s="472"/>
      <c r="M694861" s="472"/>
    </row>
    <row r="694862" spans="12:13" x14ac:dyDescent="0.25">
      <c r="L694862" s="472"/>
      <c r="M694862" s="472"/>
    </row>
    <row r="694863" spans="12:13" x14ac:dyDescent="0.25">
      <c r="L694863" s="472"/>
      <c r="M694863" s="472"/>
    </row>
    <row r="694935" spans="12:13" x14ac:dyDescent="0.25">
      <c r="L694935" s="472"/>
      <c r="M694935" s="472"/>
    </row>
    <row r="694936" spans="12:13" x14ac:dyDescent="0.25">
      <c r="L694936" s="472"/>
      <c r="M694936" s="472"/>
    </row>
    <row r="694937" spans="12:13" x14ac:dyDescent="0.25">
      <c r="L694937" s="472"/>
      <c r="M694937" s="472"/>
    </row>
    <row r="695009" spans="12:13" x14ac:dyDescent="0.25">
      <c r="L695009" s="472"/>
      <c r="M695009" s="472"/>
    </row>
    <row r="695010" spans="12:13" x14ac:dyDescent="0.25">
      <c r="L695010" s="472"/>
      <c r="M695010" s="472"/>
    </row>
    <row r="695011" spans="12:13" x14ac:dyDescent="0.25">
      <c r="L695011" s="472"/>
      <c r="M695011" s="472"/>
    </row>
    <row r="695083" spans="12:13" x14ac:dyDescent="0.25">
      <c r="L695083" s="472"/>
      <c r="M695083" s="472"/>
    </row>
    <row r="695084" spans="12:13" x14ac:dyDescent="0.25">
      <c r="L695084" s="472"/>
      <c r="M695084" s="472"/>
    </row>
    <row r="695085" spans="12:13" x14ac:dyDescent="0.25">
      <c r="L695085" s="472"/>
      <c r="M695085" s="472"/>
    </row>
    <row r="695157" spans="12:13" x14ac:dyDescent="0.25">
      <c r="L695157" s="472"/>
      <c r="M695157" s="472"/>
    </row>
    <row r="695158" spans="12:13" x14ac:dyDescent="0.25">
      <c r="L695158" s="472"/>
      <c r="M695158" s="472"/>
    </row>
    <row r="695159" spans="12:13" x14ac:dyDescent="0.25">
      <c r="L695159" s="472"/>
      <c r="M695159" s="472"/>
    </row>
    <row r="695231" spans="12:13" x14ac:dyDescent="0.25">
      <c r="L695231" s="472"/>
      <c r="M695231" s="472"/>
    </row>
    <row r="695232" spans="12:13" x14ac:dyDescent="0.25">
      <c r="L695232" s="472"/>
      <c r="M695232" s="472"/>
    </row>
    <row r="695233" spans="12:13" x14ac:dyDescent="0.25">
      <c r="L695233" s="472"/>
      <c r="M695233" s="472"/>
    </row>
    <row r="695305" spans="12:13" x14ac:dyDescent="0.25">
      <c r="L695305" s="472"/>
      <c r="M695305" s="472"/>
    </row>
    <row r="695306" spans="12:13" x14ac:dyDescent="0.25">
      <c r="L695306" s="472"/>
      <c r="M695306" s="472"/>
    </row>
    <row r="695307" spans="12:13" x14ac:dyDescent="0.25">
      <c r="L695307" s="472"/>
      <c r="M695307" s="472"/>
    </row>
    <row r="695379" spans="12:13" x14ac:dyDescent="0.25">
      <c r="L695379" s="472"/>
      <c r="M695379" s="472"/>
    </row>
    <row r="695380" spans="12:13" x14ac:dyDescent="0.25">
      <c r="L695380" s="472"/>
      <c r="M695380" s="472"/>
    </row>
    <row r="695381" spans="12:13" x14ac:dyDescent="0.25">
      <c r="L695381" s="472"/>
      <c r="M695381" s="472"/>
    </row>
    <row r="695453" spans="12:13" x14ac:dyDescent="0.25">
      <c r="L695453" s="472"/>
      <c r="M695453" s="472"/>
    </row>
    <row r="695454" spans="12:13" x14ac:dyDescent="0.25">
      <c r="L695454" s="472"/>
      <c r="M695454" s="472"/>
    </row>
    <row r="695455" spans="12:13" x14ac:dyDescent="0.25">
      <c r="L695455" s="472"/>
      <c r="M695455" s="472"/>
    </row>
    <row r="695527" spans="12:13" x14ac:dyDescent="0.25">
      <c r="L695527" s="472"/>
      <c r="M695527" s="472"/>
    </row>
    <row r="695528" spans="12:13" x14ac:dyDescent="0.25">
      <c r="L695528" s="472"/>
      <c r="M695528" s="472"/>
    </row>
    <row r="695529" spans="12:13" x14ac:dyDescent="0.25">
      <c r="L695529" s="472"/>
      <c r="M695529" s="472"/>
    </row>
    <row r="695601" spans="12:13" x14ac:dyDescent="0.25">
      <c r="L695601" s="472"/>
      <c r="M695601" s="472"/>
    </row>
    <row r="695602" spans="12:13" x14ac:dyDescent="0.25">
      <c r="L695602" s="472"/>
      <c r="M695602" s="472"/>
    </row>
    <row r="695603" spans="12:13" x14ac:dyDescent="0.25">
      <c r="L695603" s="472"/>
      <c r="M695603" s="472"/>
    </row>
    <row r="695675" spans="12:13" x14ac:dyDescent="0.25">
      <c r="L695675" s="472"/>
      <c r="M695675" s="472"/>
    </row>
    <row r="695676" spans="12:13" x14ac:dyDescent="0.25">
      <c r="L695676" s="472"/>
      <c r="M695676" s="472"/>
    </row>
    <row r="695677" spans="12:13" x14ac:dyDescent="0.25">
      <c r="L695677" s="472"/>
      <c r="M695677" s="472"/>
    </row>
    <row r="695749" spans="12:13" x14ac:dyDescent="0.25">
      <c r="L695749" s="472"/>
      <c r="M695749" s="472"/>
    </row>
    <row r="695750" spans="12:13" x14ac:dyDescent="0.25">
      <c r="L695750" s="472"/>
      <c r="M695750" s="472"/>
    </row>
    <row r="695751" spans="12:13" x14ac:dyDescent="0.25">
      <c r="L695751" s="472"/>
      <c r="M695751" s="472"/>
    </row>
    <row r="695823" spans="12:13" x14ac:dyDescent="0.25">
      <c r="L695823" s="472"/>
      <c r="M695823" s="472"/>
    </row>
    <row r="695824" spans="12:13" x14ac:dyDescent="0.25">
      <c r="L695824" s="472"/>
      <c r="M695824" s="472"/>
    </row>
    <row r="695825" spans="12:13" x14ac:dyDescent="0.25">
      <c r="L695825" s="472"/>
      <c r="M695825" s="472"/>
    </row>
    <row r="695897" spans="12:13" x14ac:dyDescent="0.25">
      <c r="L695897" s="472"/>
      <c r="M695897" s="472"/>
    </row>
    <row r="695898" spans="12:13" x14ac:dyDescent="0.25">
      <c r="L695898" s="472"/>
      <c r="M695898" s="472"/>
    </row>
    <row r="695899" spans="12:13" x14ac:dyDescent="0.25">
      <c r="L695899" s="472"/>
      <c r="M695899" s="472"/>
    </row>
    <row r="695971" spans="12:13" x14ac:dyDescent="0.25">
      <c r="L695971" s="472"/>
      <c r="M695971" s="472"/>
    </row>
    <row r="695972" spans="12:13" x14ac:dyDescent="0.25">
      <c r="L695972" s="472"/>
      <c r="M695972" s="472"/>
    </row>
    <row r="695973" spans="12:13" x14ac:dyDescent="0.25">
      <c r="L695973" s="472"/>
      <c r="M695973" s="472"/>
    </row>
    <row r="696045" spans="12:13" x14ac:dyDescent="0.25">
      <c r="L696045" s="472"/>
      <c r="M696045" s="472"/>
    </row>
    <row r="696046" spans="12:13" x14ac:dyDescent="0.25">
      <c r="L696046" s="472"/>
      <c r="M696046" s="472"/>
    </row>
    <row r="696047" spans="12:13" x14ac:dyDescent="0.25">
      <c r="L696047" s="472"/>
      <c r="M696047" s="472"/>
    </row>
    <row r="696119" spans="12:13" x14ac:dyDescent="0.25">
      <c r="L696119" s="472"/>
      <c r="M696119" s="472"/>
    </row>
    <row r="696120" spans="12:13" x14ac:dyDescent="0.25">
      <c r="L696120" s="472"/>
      <c r="M696120" s="472"/>
    </row>
    <row r="696121" spans="12:13" x14ac:dyDescent="0.25">
      <c r="L696121" s="472"/>
      <c r="M696121" s="472"/>
    </row>
    <row r="696193" spans="12:13" x14ac:dyDescent="0.25">
      <c r="L696193" s="472"/>
      <c r="M696193" s="472"/>
    </row>
    <row r="696194" spans="12:13" x14ac:dyDescent="0.25">
      <c r="L696194" s="472"/>
      <c r="M696194" s="472"/>
    </row>
    <row r="696195" spans="12:13" x14ac:dyDescent="0.25">
      <c r="L696195" s="472"/>
      <c r="M696195" s="472"/>
    </row>
    <row r="696267" spans="12:13" x14ac:dyDescent="0.25">
      <c r="L696267" s="472"/>
      <c r="M696267" s="472"/>
    </row>
    <row r="696268" spans="12:13" x14ac:dyDescent="0.25">
      <c r="L696268" s="472"/>
      <c r="M696268" s="472"/>
    </row>
    <row r="696269" spans="12:13" x14ac:dyDescent="0.25">
      <c r="L696269" s="472"/>
      <c r="M696269" s="472"/>
    </row>
    <row r="696341" spans="12:13" x14ac:dyDescent="0.25">
      <c r="L696341" s="472"/>
      <c r="M696341" s="472"/>
    </row>
    <row r="696342" spans="12:13" x14ac:dyDescent="0.25">
      <c r="L696342" s="472"/>
      <c r="M696342" s="472"/>
    </row>
    <row r="696343" spans="12:13" x14ac:dyDescent="0.25">
      <c r="L696343" s="472"/>
      <c r="M696343" s="472"/>
    </row>
    <row r="696415" spans="12:13" x14ac:dyDescent="0.25">
      <c r="L696415" s="472"/>
      <c r="M696415" s="472"/>
    </row>
    <row r="696416" spans="12:13" x14ac:dyDescent="0.25">
      <c r="L696416" s="472"/>
      <c r="M696416" s="472"/>
    </row>
    <row r="696417" spans="12:13" x14ac:dyDescent="0.25">
      <c r="L696417" s="472"/>
      <c r="M696417" s="472"/>
    </row>
    <row r="696489" spans="12:13" x14ac:dyDescent="0.25">
      <c r="L696489" s="472"/>
      <c r="M696489" s="472"/>
    </row>
    <row r="696490" spans="12:13" x14ac:dyDescent="0.25">
      <c r="L696490" s="472"/>
      <c r="M696490" s="472"/>
    </row>
    <row r="696491" spans="12:13" x14ac:dyDescent="0.25">
      <c r="L696491" s="472"/>
      <c r="M696491" s="472"/>
    </row>
    <row r="696563" spans="12:13" x14ac:dyDescent="0.25">
      <c r="L696563" s="472"/>
      <c r="M696563" s="472"/>
    </row>
    <row r="696564" spans="12:13" x14ac:dyDescent="0.25">
      <c r="L696564" s="472"/>
      <c r="M696564" s="472"/>
    </row>
    <row r="696565" spans="12:13" x14ac:dyDescent="0.25">
      <c r="L696565" s="472"/>
      <c r="M696565" s="472"/>
    </row>
    <row r="696637" spans="12:13" x14ac:dyDescent="0.25">
      <c r="L696637" s="472"/>
      <c r="M696637" s="472"/>
    </row>
    <row r="696638" spans="12:13" x14ac:dyDescent="0.25">
      <c r="L696638" s="472"/>
      <c r="M696638" s="472"/>
    </row>
    <row r="696639" spans="12:13" x14ac:dyDescent="0.25">
      <c r="L696639" s="472"/>
      <c r="M696639" s="472"/>
    </row>
    <row r="696711" spans="12:13" x14ac:dyDescent="0.25">
      <c r="L696711" s="472"/>
      <c r="M696711" s="472"/>
    </row>
    <row r="696712" spans="12:13" x14ac:dyDescent="0.25">
      <c r="L696712" s="472"/>
      <c r="M696712" s="472"/>
    </row>
    <row r="696713" spans="12:13" x14ac:dyDescent="0.25">
      <c r="L696713" s="472"/>
      <c r="M696713" s="472"/>
    </row>
    <row r="696785" spans="12:13" x14ac:dyDescent="0.25">
      <c r="L696785" s="472"/>
      <c r="M696785" s="472"/>
    </row>
    <row r="696786" spans="12:13" x14ac:dyDescent="0.25">
      <c r="L696786" s="472"/>
      <c r="M696786" s="472"/>
    </row>
    <row r="696787" spans="12:13" x14ac:dyDescent="0.25">
      <c r="L696787" s="472"/>
      <c r="M696787" s="472"/>
    </row>
    <row r="696859" spans="12:13" x14ac:dyDescent="0.25">
      <c r="L696859" s="472"/>
      <c r="M696859" s="472"/>
    </row>
    <row r="696860" spans="12:13" x14ac:dyDescent="0.25">
      <c r="L696860" s="472"/>
      <c r="M696860" s="472"/>
    </row>
    <row r="696861" spans="12:13" x14ac:dyDescent="0.25">
      <c r="L696861" s="472"/>
      <c r="M696861" s="472"/>
    </row>
    <row r="696933" spans="12:13" x14ac:dyDescent="0.25">
      <c r="L696933" s="472"/>
      <c r="M696933" s="472"/>
    </row>
    <row r="696934" spans="12:13" x14ac:dyDescent="0.25">
      <c r="L696934" s="472"/>
      <c r="M696934" s="472"/>
    </row>
    <row r="696935" spans="12:13" x14ac:dyDescent="0.25">
      <c r="L696935" s="472"/>
      <c r="M696935" s="472"/>
    </row>
    <row r="697007" spans="12:13" x14ac:dyDescent="0.25">
      <c r="L697007" s="472"/>
      <c r="M697007" s="472"/>
    </row>
    <row r="697008" spans="12:13" x14ac:dyDescent="0.25">
      <c r="L697008" s="472"/>
      <c r="M697008" s="472"/>
    </row>
    <row r="697009" spans="12:13" x14ac:dyDescent="0.25">
      <c r="L697009" s="472"/>
      <c r="M697009" s="472"/>
    </row>
    <row r="697081" spans="12:13" x14ac:dyDescent="0.25">
      <c r="L697081" s="472"/>
      <c r="M697081" s="472"/>
    </row>
    <row r="697082" spans="12:13" x14ac:dyDescent="0.25">
      <c r="L697082" s="472"/>
      <c r="M697082" s="472"/>
    </row>
    <row r="697083" spans="12:13" x14ac:dyDescent="0.25">
      <c r="L697083" s="472"/>
      <c r="M697083" s="472"/>
    </row>
    <row r="697155" spans="12:13" x14ac:dyDescent="0.25">
      <c r="L697155" s="472"/>
      <c r="M697155" s="472"/>
    </row>
    <row r="697156" spans="12:13" x14ac:dyDescent="0.25">
      <c r="L697156" s="472"/>
      <c r="M697156" s="472"/>
    </row>
    <row r="697157" spans="12:13" x14ac:dyDescent="0.25">
      <c r="L697157" s="472"/>
      <c r="M697157" s="472"/>
    </row>
    <row r="697229" spans="12:13" x14ac:dyDescent="0.25">
      <c r="L697229" s="472"/>
      <c r="M697229" s="472"/>
    </row>
    <row r="697230" spans="12:13" x14ac:dyDescent="0.25">
      <c r="L697230" s="472"/>
      <c r="M697230" s="472"/>
    </row>
    <row r="697231" spans="12:13" x14ac:dyDescent="0.25">
      <c r="L697231" s="472"/>
      <c r="M697231" s="472"/>
    </row>
    <row r="697303" spans="12:13" x14ac:dyDescent="0.25">
      <c r="L697303" s="472"/>
      <c r="M697303" s="472"/>
    </row>
    <row r="697304" spans="12:13" x14ac:dyDescent="0.25">
      <c r="L697304" s="472"/>
      <c r="M697304" s="472"/>
    </row>
    <row r="697305" spans="12:13" x14ac:dyDescent="0.25">
      <c r="L697305" s="472"/>
      <c r="M697305" s="472"/>
    </row>
    <row r="697377" spans="12:13" x14ac:dyDescent="0.25">
      <c r="L697377" s="472"/>
      <c r="M697377" s="472"/>
    </row>
    <row r="697378" spans="12:13" x14ac:dyDescent="0.25">
      <c r="L697378" s="472"/>
      <c r="M697378" s="472"/>
    </row>
    <row r="697379" spans="12:13" x14ac:dyDescent="0.25">
      <c r="L697379" s="472"/>
      <c r="M697379" s="472"/>
    </row>
    <row r="697451" spans="12:13" x14ac:dyDescent="0.25">
      <c r="L697451" s="472"/>
      <c r="M697451" s="472"/>
    </row>
    <row r="697452" spans="12:13" x14ac:dyDescent="0.25">
      <c r="L697452" s="472"/>
      <c r="M697452" s="472"/>
    </row>
    <row r="697453" spans="12:13" x14ac:dyDescent="0.25">
      <c r="L697453" s="472"/>
      <c r="M697453" s="472"/>
    </row>
    <row r="697525" spans="12:13" x14ac:dyDescent="0.25">
      <c r="L697525" s="472"/>
      <c r="M697525" s="472"/>
    </row>
    <row r="697526" spans="12:13" x14ac:dyDescent="0.25">
      <c r="L697526" s="472"/>
      <c r="M697526" s="472"/>
    </row>
    <row r="697527" spans="12:13" x14ac:dyDescent="0.25">
      <c r="L697527" s="472"/>
      <c r="M697527" s="472"/>
    </row>
    <row r="697599" spans="12:13" x14ac:dyDescent="0.25">
      <c r="L697599" s="472"/>
      <c r="M697599" s="472"/>
    </row>
    <row r="697600" spans="12:13" x14ac:dyDescent="0.25">
      <c r="L697600" s="472"/>
      <c r="M697600" s="472"/>
    </row>
    <row r="697601" spans="12:13" x14ac:dyDescent="0.25">
      <c r="L697601" s="472"/>
      <c r="M697601" s="472"/>
    </row>
    <row r="697673" spans="12:13" x14ac:dyDescent="0.25">
      <c r="L697673" s="472"/>
      <c r="M697673" s="472"/>
    </row>
    <row r="697674" spans="12:13" x14ac:dyDescent="0.25">
      <c r="L697674" s="472"/>
      <c r="M697674" s="472"/>
    </row>
    <row r="697675" spans="12:13" x14ac:dyDescent="0.25">
      <c r="L697675" s="472"/>
      <c r="M697675" s="472"/>
    </row>
    <row r="697747" spans="12:13" x14ac:dyDescent="0.25">
      <c r="L697747" s="472"/>
      <c r="M697747" s="472"/>
    </row>
    <row r="697748" spans="12:13" x14ac:dyDescent="0.25">
      <c r="L697748" s="472"/>
      <c r="M697748" s="472"/>
    </row>
    <row r="697749" spans="12:13" x14ac:dyDescent="0.25">
      <c r="L697749" s="472"/>
      <c r="M697749" s="472"/>
    </row>
    <row r="697821" spans="12:13" x14ac:dyDescent="0.25">
      <c r="L697821" s="472"/>
      <c r="M697821" s="472"/>
    </row>
    <row r="697822" spans="12:13" x14ac:dyDescent="0.25">
      <c r="L697822" s="472"/>
      <c r="M697822" s="472"/>
    </row>
    <row r="697823" spans="12:13" x14ac:dyDescent="0.25">
      <c r="L697823" s="472"/>
      <c r="M697823" s="472"/>
    </row>
    <row r="697895" spans="12:13" x14ac:dyDescent="0.25">
      <c r="L697895" s="472"/>
      <c r="M697895" s="472"/>
    </row>
    <row r="697896" spans="12:13" x14ac:dyDescent="0.25">
      <c r="L697896" s="472"/>
      <c r="M697896" s="472"/>
    </row>
    <row r="697897" spans="12:13" x14ac:dyDescent="0.25">
      <c r="L697897" s="472"/>
      <c r="M697897" s="472"/>
    </row>
    <row r="697969" spans="12:13" x14ac:dyDescent="0.25">
      <c r="L697969" s="472"/>
      <c r="M697969" s="472"/>
    </row>
    <row r="697970" spans="12:13" x14ac:dyDescent="0.25">
      <c r="L697970" s="472"/>
      <c r="M697970" s="472"/>
    </row>
    <row r="697971" spans="12:13" x14ac:dyDescent="0.25">
      <c r="L697971" s="472"/>
      <c r="M697971" s="472"/>
    </row>
    <row r="698043" spans="12:13" x14ac:dyDescent="0.25">
      <c r="L698043" s="472"/>
      <c r="M698043" s="472"/>
    </row>
    <row r="698044" spans="12:13" x14ac:dyDescent="0.25">
      <c r="L698044" s="472"/>
      <c r="M698044" s="472"/>
    </row>
    <row r="698045" spans="12:13" x14ac:dyDescent="0.25">
      <c r="L698045" s="472"/>
      <c r="M698045" s="472"/>
    </row>
    <row r="698117" spans="12:13" x14ac:dyDescent="0.25">
      <c r="L698117" s="472"/>
      <c r="M698117" s="472"/>
    </row>
    <row r="698118" spans="12:13" x14ac:dyDescent="0.25">
      <c r="L698118" s="472"/>
      <c r="M698118" s="472"/>
    </row>
    <row r="698119" spans="12:13" x14ac:dyDescent="0.25">
      <c r="L698119" s="472"/>
      <c r="M698119" s="472"/>
    </row>
    <row r="698191" spans="12:13" x14ac:dyDescent="0.25">
      <c r="L698191" s="472"/>
      <c r="M698191" s="472"/>
    </row>
    <row r="698192" spans="12:13" x14ac:dyDescent="0.25">
      <c r="L698192" s="472"/>
      <c r="M698192" s="472"/>
    </row>
    <row r="698193" spans="12:13" x14ac:dyDescent="0.25">
      <c r="L698193" s="472"/>
      <c r="M698193" s="472"/>
    </row>
    <row r="698265" spans="12:13" x14ac:dyDescent="0.25">
      <c r="L698265" s="472"/>
      <c r="M698265" s="472"/>
    </row>
    <row r="698266" spans="12:13" x14ac:dyDescent="0.25">
      <c r="L698266" s="472"/>
      <c r="M698266" s="472"/>
    </row>
    <row r="698267" spans="12:13" x14ac:dyDescent="0.25">
      <c r="L698267" s="472"/>
      <c r="M698267" s="472"/>
    </row>
    <row r="698339" spans="12:13" x14ac:dyDescent="0.25">
      <c r="L698339" s="472"/>
      <c r="M698339" s="472"/>
    </row>
    <row r="698340" spans="12:13" x14ac:dyDescent="0.25">
      <c r="L698340" s="472"/>
      <c r="M698340" s="472"/>
    </row>
    <row r="698341" spans="12:13" x14ac:dyDescent="0.25">
      <c r="L698341" s="472"/>
      <c r="M698341" s="472"/>
    </row>
    <row r="698413" spans="12:13" x14ac:dyDescent="0.25">
      <c r="L698413" s="472"/>
      <c r="M698413" s="472"/>
    </row>
    <row r="698414" spans="12:13" x14ac:dyDescent="0.25">
      <c r="L698414" s="472"/>
      <c r="M698414" s="472"/>
    </row>
    <row r="698415" spans="12:13" x14ac:dyDescent="0.25">
      <c r="L698415" s="472"/>
      <c r="M698415" s="472"/>
    </row>
    <row r="698487" spans="12:13" x14ac:dyDescent="0.25">
      <c r="L698487" s="472"/>
      <c r="M698487" s="472"/>
    </row>
    <row r="698488" spans="12:13" x14ac:dyDescent="0.25">
      <c r="L698488" s="472"/>
      <c r="M698488" s="472"/>
    </row>
    <row r="698489" spans="12:13" x14ac:dyDescent="0.25">
      <c r="L698489" s="472"/>
      <c r="M698489" s="472"/>
    </row>
    <row r="698561" spans="12:13" x14ac:dyDescent="0.25">
      <c r="L698561" s="472"/>
      <c r="M698561" s="472"/>
    </row>
    <row r="698562" spans="12:13" x14ac:dyDescent="0.25">
      <c r="L698562" s="472"/>
      <c r="M698562" s="472"/>
    </row>
    <row r="698563" spans="12:13" x14ac:dyDescent="0.25">
      <c r="L698563" s="472"/>
      <c r="M698563" s="472"/>
    </row>
    <row r="698635" spans="12:13" x14ac:dyDescent="0.25">
      <c r="L698635" s="472"/>
      <c r="M698635" s="472"/>
    </row>
    <row r="698636" spans="12:13" x14ac:dyDescent="0.25">
      <c r="L698636" s="472"/>
      <c r="M698636" s="472"/>
    </row>
    <row r="698637" spans="12:13" x14ac:dyDescent="0.25">
      <c r="L698637" s="472"/>
      <c r="M698637" s="472"/>
    </row>
    <row r="698709" spans="12:13" x14ac:dyDescent="0.25">
      <c r="L698709" s="472"/>
      <c r="M698709" s="472"/>
    </row>
    <row r="698710" spans="12:13" x14ac:dyDescent="0.25">
      <c r="L698710" s="472"/>
      <c r="M698710" s="472"/>
    </row>
    <row r="698711" spans="12:13" x14ac:dyDescent="0.25">
      <c r="L698711" s="472"/>
      <c r="M698711" s="472"/>
    </row>
    <row r="698783" spans="12:13" x14ac:dyDescent="0.25">
      <c r="L698783" s="472"/>
      <c r="M698783" s="472"/>
    </row>
    <row r="698784" spans="12:13" x14ac:dyDescent="0.25">
      <c r="L698784" s="472"/>
      <c r="M698784" s="472"/>
    </row>
    <row r="698785" spans="12:13" x14ac:dyDescent="0.25">
      <c r="L698785" s="472"/>
      <c r="M698785" s="472"/>
    </row>
    <row r="698857" spans="12:13" x14ac:dyDescent="0.25">
      <c r="L698857" s="472"/>
      <c r="M698857" s="472"/>
    </row>
    <row r="698858" spans="12:13" x14ac:dyDescent="0.25">
      <c r="L698858" s="472"/>
      <c r="M698858" s="472"/>
    </row>
    <row r="698859" spans="12:13" x14ac:dyDescent="0.25">
      <c r="L698859" s="472"/>
      <c r="M698859" s="472"/>
    </row>
    <row r="698931" spans="12:13" x14ac:dyDescent="0.25">
      <c r="L698931" s="472"/>
      <c r="M698931" s="472"/>
    </row>
    <row r="698932" spans="12:13" x14ac:dyDescent="0.25">
      <c r="L698932" s="472"/>
      <c r="M698932" s="472"/>
    </row>
    <row r="698933" spans="12:13" x14ac:dyDescent="0.25">
      <c r="L698933" s="472"/>
      <c r="M698933" s="472"/>
    </row>
    <row r="699005" spans="12:13" x14ac:dyDescent="0.25">
      <c r="L699005" s="472"/>
      <c r="M699005" s="472"/>
    </row>
    <row r="699006" spans="12:13" x14ac:dyDescent="0.25">
      <c r="L699006" s="472"/>
      <c r="M699006" s="472"/>
    </row>
    <row r="699007" spans="12:13" x14ac:dyDescent="0.25">
      <c r="L699007" s="472"/>
      <c r="M699007" s="472"/>
    </row>
    <row r="699079" spans="12:13" x14ac:dyDescent="0.25">
      <c r="L699079" s="472"/>
      <c r="M699079" s="472"/>
    </row>
    <row r="699080" spans="12:13" x14ac:dyDescent="0.25">
      <c r="L699080" s="472"/>
      <c r="M699080" s="472"/>
    </row>
    <row r="699081" spans="12:13" x14ac:dyDescent="0.25">
      <c r="L699081" s="472"/>
      <c r="M699081" s="472"/>
    </row>
    <row r="699153" spans="12:13" x14ac:dyDescent="0.25">
      <c r="L699153" s="472"/>
      <c r="M699153" s="472"/>
    </row>
    <row r="699154" spans="12:13" x14ac:dyDescent="0.25">
      <c r="L699154" s="472"/>
      <c r="M699154" s="472"/>
    </row>
    <row r="699155" spans="12:13" x14ac:dyDescent="0.25">
      <c r="L699155" s="472"/>
      <c r="M699155" s="472"/>
    </row>
    <row r="699227" spans="12:13" x14ac:dyDescent="0.25">
      <c r="L699227" s="472"/>
      <c r="M699227" s="472"/>
    </row>
    <row r="699228" spans="12:13" x14ac:dyDescent="0.25">
      <c r="L699228" s="472"/>
      <c r="M699228" s="472"/>
    </row>
    <row r="699229" spans="12:13" x14ac:dyDescent="0.25">
      <c r="L699229" s="472"/>
      <c r="M699229" s="472"/>
    </row>
    <row r="699301" spans="12:13" x14ac:dyDescent="0.25">
      <c r="L699301" s="472"/>
      <c r="M699301" s="472"/>
    </row>
    <row r="699302" spans="12:13" x14ac:dyDescent="0.25">
      <c r="L699302" s="472"/>
      <c r="M699302" s="472"/>
    </row>
    <row r="699303" spans="12:13" x14ac:dyDescent="0.25">
      <c r="L699303" s="472"/>
      <c r="M699303" s="472"/>
    </row>
    <row r="699375" spans="12:13" x14ac:dyDescent="0.25">
      <c r="L699375" s="472"/>
      <c r="M699375" s="472"/>
    </row>
    <row r="699376" spans="12:13" x14ac:dyDescent="0.25">
      <c r="L699376" s="472"/>
      <c r="M699376" s="472"/>
    </row>
    <row r="699377" spans="12:13" x14ac:dyDescent="0.25">
      <c r="L699377" s="472"/>
      <c r="M699377" s="472"/>
    </row>
    <row r="699449" spans="12:13" x14ac:dyDescent="0.25">
      <c r="L699449" s="472"/>
      <c r="M699449" s="472"/>
    </row>
    <row r="699450" spans="12:13" x14ac:dyDescent="0.25">
      <c r="L699450" s="472"/>
      <c r="M699450" s="472"/>
    </row>
    <row r="699451" spans="12:13" x14ac:dyDescent="0.25">
      <c r="L699451" s="472"/>
      <c r="M699451" s="472"/>
    </row>
    <row r="699523" spans="12:13" x14ac:dyDescent="0.25">
      <c r="L699523" s="472"/>
      <c r="M699523" s="472"/>
    </row>
    <row r="699524" spans="12:13" x14ac:dyDescent="0.25">
      <c r="L699524" s="472"/>
      <c r="M699524" s="472"/>
    </row>
    <row r="699525" spans="12:13" x14ac:dyDescent="0.25">
      <c r="L699525" s="472"/>
      <c r="M699525" s="472"/>
    </row>
    <row r="699597" spans="12:13" x14ac:dyDescent="0.25">
      <c r="L699597" s="472"/>
      <c r="M699597" s="472"/>
    </row>
    <row r="699598" spans="12:13" x14ac:dyDescent="0.25">
      <c r="L699598" s="472"/>
      <c r="M699598" s="472"/>
    </row>
    <row r="699599" spans="12:13" x14ac:dyDescent="0.25">
      <c r="L699599" s="472"/>
      <c r="M699599" s="472"/>
    </row>
    <row r="699671" spans="12:13" x14ac:dyDescent="0.25">
      <c r="L699671" s="472"/>
      <c r="M699671" s="472"/>
    </row>
    <row r="699672" spans="12:13" x14ac:dyDescent="0.25">
      <c r="L699672" s="472"/>
      <c r="M699672" s="472"/>
    </row>
    <row r="699673" spans="12:13" x14ac:dyDescent="0.25">
      <c r="L699673" s="472"/>
      <c r="M699673" s="472"/>
    </row>
    <row r="699745" spans="12:13" x14ac:dyDescent="0.25">
      <c r="L699745" s="472"/>
      <c r="M699745" s="472"/>
    </row>
    <row r="699746" spans="12:13" x14ac:dyDescent="0.25">
      <c r="L699746" s="472"/>
      <c r="M699746" s="472"/>
    </row>
    <row r="699747" spans="12:13" x14ac:dyDescent="0.25">
      <c r="L699747" s="472"/>
      <c r="M699747" s="472"/>
    </row>
    <row r="699819" spans="12:13" x14ac:dyDescent="0.25">
      <c r="L699819" s="472"/>
      <c r="M699819" s="472"/>
    </row>
    <row r="699820" spans="12:13" x14ac:dyDescent="0.25">
      <c r="L699820" s="472"/>
      <c r="M699820" s="472"/>
    </row>
    <row r="699821" spans="12:13" x14ac:dyDescent="0.25">
      <c r="L699821" s="472"/>
      <c r="M699821" s="472"/>
    </row>
    <row r="699893" spans="12:13" x14ac:dyDescent="0.25">
      <c r="L699893" s="472"/>
      <c r="M699893" s="472"/>
    </row>
    <row r="699894" spans="12:13" x14ac:dyDescent="0.25">
      <c r="L699894" s="472"/>
      <c r="M699894" s="472"/>
    </row>
    <row r="699895" spans="12:13" x14ac:dyDescent="0.25">
      <c r="L699895" s="472"/>
      <c r="M699895" s="472"/>
    </row>
    <row r="699967" spans="12:13" x14ac:dyDescent="0.25">
      <c r="L699967" s="472"/>
      <c r="M699967" s="472"/>
    </row>
    <row r="699968" spans="12:13" x14ac:dyDescent="0.25">
      <c r="L699968" s="472"/>
      <c r="M699968" s="472"/>
    </row>
    <row r="699969" spans="12:13" x14ac:dyDescent="0.25">
      <c r="L699969" s="472"/>
      <c r="M699969" s="472"/>
    </row>
    <row r="700041" spans="12:13" x14ac:dyDescent="0.25">
      <c r="L700041" s="472"/>
      <c r="M700041" s="472"/>
    </row>
    <row r="700042" spans="12:13" x14ac:dyDescent="0.25">
      <c r="L700042" s="472"/>
      <c r="M700042" s="472"/>
    </row>
    <row r="700043" spans="12:13" x14ac:dyDescent="0.25">
      <c r="L700043" s="472"/>
      <c r="M700043" s="472"/>
    </row>
    <row r="700115" spans="12:13" x14ac:dyDescent="0.25">
      <c r="L700115" s="472"/>
      <c r="M700115" s="472"/>
    </row>
    <row r="700116" spans="12:13" x14ac:dyDescent="0.25">
      <c r="L700116" s="472"/>
      <c r="M700116" s="472"/>
    </row>
    <row r="700117" spans="12:13" x14ac:dyDescent="0.25">
      <c r="L700117" s="472"/>
      <c r="M700117" s="472"/>
    </row>
    <row r="700189" spans="12:13" x14ac:dyDescent="0.25">
      <c r="L700189" s="472"/>
      <c r="M700189" s="472"/>
    </row>
    <row r="700190" spans="12:13" x14ac:dyDescent="0.25">
      <c r="L700190" s="472"/>
      <c r="M700190" s="472"/>
    </row>
    <row r="700191" spans="12:13" x14ac:dyDescent="0.25">
      <c r="L700191" s="472"/>
      <c r="M700191" s="472"/>
    </row>
    <row r="700263" spans="12:13" x14ac:dyDescent="0.25">
      <c r="L700263" s="472"/>
      <c r="M700263" s="472"/>
    </row>
    <row r="700264" spans="12:13" x14ac:dyDescent="0.25">
      <c r="L700264" s="472"/>
      <c r="M700264" s="472"/>
    </row>
    <row r="700265" spans="12:13" x14ac:dyDescent="0.25">
      <c r="L700265" s="472"/>
      <c r="M700265" s="472"/>
    </row>
    <row r="700337" spans="12:13" x14ac:dyDescent="0.25">
      <c r="L700337" s="472"/>
      <c r="M700337" s="472"/>
    </row>
    <row r="700338" spans="12:13" x14ac:dyDescent="0.25">
      <c r="L700338" s="472"/>
      <c r="M700338" s="472"/>
    </row>
    <row r="700339" spans="12:13" x14ac:dyDescent="0.25">
      <c r="L700339" s="472"/>
      <c r="M700339" s="472"/>
    </row>
    <row r="700411" spans="12:13" x14ac:dyDescent="0.25">
      <c r="L700411" s="472"/>
      <c r="M700411" s="472"/>
    </row>
    <row r="700412" spans="12:13" x14ac:dyDescent="0.25">
      <c r="L700412" s="472"/>
      <c r="M700412" s="472"/>
    </row>
    <row r="700413" spans="12:13" x14ac:dyDescent="0.25">
      <c r="L700413" s="472"/>
      <c r="M700413" s="472"/>
    </row>
    <row r="700485" spans="12:13" x14ac:dyDescent="0.25">
      <c r="L700485" s="472"/>
      <c r="M700485" s="472"/>
    </row>
    <row r="700486" spans="12:13" x14ac:dyDescent="0.25">
      <c r="L700486" s="472"/>
      <c r="M700486" s="472"/>
    </row>
    <row r="700487" spans="12:13" x14ac:dyDescent="0.25">
      <c r="L700487" s="472"/>
      <c r="M700487" s="472"/>
    </row>
    <row r="700559" spans="12:13" x14ac:dyDescent="0.25">
      <c r="L700559" s="472"/>
      <c r="M700559" s="472"/>
    </row>
    <row r="700560" spans="12:13" x14ac:dyDescent="0.25">
      <c r="L700560" s="472"/>
      <c r="M700560" s="472"/>
    </row>
    <row r="700561" spans="12:13" x14ac:dyDescent="0.25">
      <c r="L700561" s="472"/>
      <c r="M700561" s="472"/>
    </row>
    <row r="700633" spans="12:13" x14ac:dyDescent="0.25">
      <c r="L700633" s="472"/>
      <c r="M700633" s="472"/>
    </row>
    <row r="700634" spans="12:13" x14ac:dyDescent="0.25">
      <c r="L700634" s="472"/>
      <c r="M700634" s="472"/>
    </row>
    <row r="700635" spans="12:13" x14ac:dyDescent="0.25">
      <c r="L700635" s="472"/>
      <c r="M700635" s="472"/>
    </row>
    <row r="700707" spans="12:13" x14ac:dyDescent="0.25">
      <c r="L700707" s="472"/>
      <c r="M700707" s="472"/>
    </row>
    <row r="700708" spans="12:13" x14ac:dyDescent="0.25">
      <c r="L700708" s="472"/>
      <c r="M700708" s="472"/>
    </row>
    <row r="700709" spans="12:13" x14ac:dyDescent="0.25">
      <c r="L700709" s="472"/>
      <c r="M700709" s="472"/>
    </row>
    <row r="700781" spans="12:13" x14ac:dyDescent="0.25">
      <c r="L700781" s="472"/>
      <c r="M700781" s="472"/>
    </row>
    <row r="700782" spans="12:13" x14ac:dyDescent="0.25">
      <c r="L700782" s="472"/>
      <c r="M700782" s="472"/>
    </row>
    <row r="700783" spans="12:13" x14ac:dyDescent="0.25">
      <c r="L700783" s="472"/>
      <c r="M700783" s="472"/>
    </row>
    <row r="700855" spans="12:13" x14ac:dyDescent="0.25">
      <c r="L700855" s="472"/>
      <c r="M700855" s="472"/>
    </row>
    <row r="700856" spans="12:13" x14ac:dyDescent="0.25">
      <c r="L700856" s="472"/>
      <c r="M700856" s="472"/>
    </row>
    <row r="700857" spans="12:13" x14ac:dyDescent="0.25">
      <c r="L700857" s="472"/>
      <c r="M700857" s="472"/>
    </row>
    <row r="700929" spans="12:13" x14ac:dyDescent="0.25">
      <c r="L700929" s="472"/>
      <c r="M700929" s="472"/>
    </row>
    <row r="700930" spans="12:13" x14ac:dyDescent="0.25">
      <c r="L700930" s="472"/>
      <c r="M700930" s="472"/>
    </row>
    <row r="700931" spans="12:13" x14ac:dyDescent="0.25">
      <c r="L700931" s="472"/>
      <c r="M700931" s="472"/>
    </row>
    <row r="701003" spans="12:13" x14ac:dyDescent="0.25">
      <c r="L701003" s="472"/>
      <c r="M701003" s="472"/>
    </row>
    <row r="701004" spans="12:13" x14ac:dyDescent="0.25">
      <c r="L701004" s="472"/>
      <c r="M701004" s="472"/>
    </row>
    <row r="701005" spans="12:13" x14ac:dyDescent="0.25">
      <c r="L701005" s="472"/>
      <c r="M701005" s="472"/>
    </row>
    <row r="701077" spans="12:13" x14ac:dyDescent="0.25">
      <c r="L701077" s="472"/>
      <c r="M701077" s="472"/>
    </row>
    <row r="701078" spans="12:13" x14ac:dyDescent="0.25">
      <c r="L701078" s="472"/>
      <c r="M701078" s="472"/>
    </row>
    <row r="701079" spans="12:13" x14ac:dyDescent="0.25">
      <c r="L701079" s="472"/>
      <c r="M701079" s="472"/>
    </row>
    <row r="701151" spans="12:13" x14ac:dyDescent="0.25">
      <c r="L701151" s="472"/>
      <c r="M701151" s="472"/>
    </row>
    <row r="701152" spans="12:13" x14ac:dyDescent="0.25">
      <c r="L701152" s="472"/>
      <c r="M701152" s="472"/>
    </row>
    <row r="701153" spans="12:13" x14ac:dyDescent="0.25">
      <c r="L701153" s="472"/>
      <c r="M701153" s="472"/>
    </row>
    <row r="701225" spans="12:13" x14ac:dyDescent="0.25">
      <c r="L701225" s="472"/>
      <c r="M701225" s="472"/>
    </row>
    <row r="701226" spans="12:13" x14ac:dyDescent="0.25">
      <c r="L701226" s="472"/>
      <c r="M701226" s="472"/>
    </row>
    <row r="701227" spans="12:13" x14ac:dyDescent="0.25">
      <c r="L701227" s="472"/>
      <c r="M701227" s="472"/>
    </row>
    <row r="701299" spans="12:13" x14ac:dyDescent="0.25">
      <c r="L701299" s="472"/>
      <c r="M701299" s="472"/>
    </row>
    <row r="701300" spans="12:13" x14ac:dyDescent="0.25">
      <c r="L701300" s="472"/>
      <c r="M701300" s="472"/>
    </row>
    <row r="701301" spans="12:13" x14ac:dyDescent="0.25">
      <c r="L701301" s="472"/>
      <c r="M701301" s="472"/>
    </row>
    <row r="701373" spans="12:13" x14ac:dyDescent="0.25">
      <c r="L701373" s="472"/>
      <c r="M701373" s="472"/>
    </row>
    <row r="701374" spans="12:13" x14ac:dyDescent="0.25">
      <c r="L701374" s="472"/>
      <c r="M701374" s="472"/>
    </row>
    <row r="701375" spans="12:13" x14ac:dyDescent="0.25">
      <c r="L701375" s="472"/>
      <c r="M701375" s="472"/>
    </row>
    <row r="701447" spans="12:13" x14ac:dyDescent="0.25">
      <c r="L701447" s="472"/>
      <c r="M701447" s="472"/>
    </row>
    <row r="701448" spans="12:13" x14ac:dyDescent="0.25">
      <c r="L701448" s="472"/>
      <c r="M701448" s="472"/>
    </row>
    <row r="701449" spans="12:13" x14ac:dyDescent="0.25">
      <c r="L701449" s="472"/>
      <c r="M701449" s="472"/>
    </row>
    <row r="701521" spans="12:13" x14ac:dyDescent="0.25">
      <c r="L701521" s="472"/>
      <c r="M701521" s="472"/>
    </row>
    <row r="701522" spans="12:13" x14ac:dyDescent="0.25">
      <c r="L701522" s="472"/>
      <c r="M701522" s="472"/>
    </row>
    <row r="701523" spans="12:13" x14ac:dyDescent="0.25">
      <c r="L701523" s="472"/>
      <c r="M701523" s="472"/>
    </row>
    <row r="701595" spans="12:13" x14ac:dyDescent="0.25">
      <c r="L701595" s="472"/>
      <c r="M701595" s="472"/>
    </row>
    <row r="701596" spans="12:13" x14ac:dyDescent="0.25">
      <c r="L701596" s="472"/>
      <c r="M701596" s="472"/>
    </row>
    <row r="701597" spans="12:13" x14ac:dyDescent="0.25">
      <c r="L701597" s="472"/>
      <c r="M701597" s="472"/>
    </row>
    <row r="701669" spans="12:13" x14ac:dyDescent="0.25">
      <c r="L701669" s="472"/>
      <c r="M701669" s="472"/>
    </row>
    <row r="701670" spans="12:13" x14ac:dyDescent="0.25">
      <c r="L701670" s="472"/>
      <c r="M701670" s="472"/>
    </row>
    <row r="701671" spans="12:13" x14ac:dyDescent="0.25">
      <c r="L701671" s="472"/>
      <c r="M701671" s="472"/>
    </row>
    <row r="701743" spans="12:13" x14ac:dyDescent="0.25">
      <c r="L701743" s="472"/>
      <c r="M701743" s="472"/>
    </row>
    <row r="701744" spans="12:13" x14ac:dyDescent="0.25">
      <c r="L701744" s="472"/>
      <c r="M701744" s="472"/>
    </row>
    <row r="701745" spans="12:13" x14ac:dyDescent="0.25">
      <c r="L701745" s="472"/>
      <c r="M701745" s="472"/>
    </row>
    <row r="701817" spans="12:13" x14ac:dyDescent="0.25">
      <c r="L701817" s="472"/>
      <c r="M701817" s="472"/>
    </row>
    <row r="701818" spans="12:13" x14ac:dyDescent="0.25">
      <c r="L701818" s="472"/>
      <c r="M701818" s="472"/>
    </row>
    <row r="701819" spans="12:13" x14ac:dyDescent="0.25">
      <c r="L701819" s="472"/>
      <c r="M701819" s="472"/>
    </row>
    <row r="701891" spans="12:13" x14ac:dyDescent="0.25">
      <c r="L701891" s="472"/>
      <c r="M701891" s="472"/>
    </row>
    <row r="701892" spans="12:13" x14ac:dyDescent="0.25">
      <c r="L701892" s="472"/>
      <c r="M701892" s="472"/>
    </row>
    <row r="701893" spans="12:13" x14ac:dyDescent="0.25">
      <c r="L701893" s="472"/>
      <c r="M701893" s="472"/>
    </row>
    <row r="701965" spans="12:13" x14ac:dyDescent="0.25">
      <c r="L701965" s="472"/>
      <c r="M701965" s="472"/>
    </row>
    <row r="701966" spans="12:13" x14ac:dyDescent="0.25">
      <c r="L701966" s="472"/>
      <c r="M701966" s="472"/>
    </row>
    <row r="701967" spans="12:13" x14ac:dyDescent="0.25">
      <c r="L701967" s="472"/>
      <c r="M701967" s="472"/>
    </row>
    <row r="702039" spans="12:13" x14ac:dyDescent="0.25">
      <c r="L702039" s="472"/>
      <c r="M702039" s="472"/>
    </row>
    <row r="702040" spans="12:13" x14ac:dyDescent="0.25">
      <c r="L702040" s="472"/>
      <c r="M702040" s="472"/>
    </row>
    <row r="702041" spans="12:13" x14ac:dyDescent="0.25">
      <c r="L702041" s="472"/>
      <c r="M702041" s="472"/>
    </row>
    <row r="702113" spans="12:13" x14ac:dyDescent="0.25">
      <c r="L702113" s="472"/>
      <c r="M702113" s="472"/>
    </row>
    <row r="702114" spans="12:13" x14ac:dyDescent="0.25">
      <c r="L702114" s="472"/>
      <c r="M702114" s="472"/>
    </row>
    <row r="702115" spans="12:13" x14ac:dyDescent="0.25">
      <c r="L702115" s="472"/>
      <c r="M702115" s="472"/>
    </row>
    <row r="702187" spans="12:13" x14ac:dyDescent="0.25">
      <c r="L702187" s="472"/>
      <c r="M702187" s="472"/>
    </row>
    <row r="702188" spans="12:13" x14ac:dyDescent="0.25">
      <c r="L702188" s="472"/>
      <c r="M702188" s="472"/>
    </row>
    <row r="702189" spans="12:13" x14ac:dyDescent="0.25">
      <c r="L702189" s="472"/>
      <c r="M702189" s="472"/>
    </row>
    <row r="702261" spans="12:13" x14ac:dyDescent="0.25">
      <c r="L702261" s="472"/>
      <c r="M702261" s="472"/>
    </row>
    <row r="702262" spans="12:13" x14ac:dyDescent="0.25">
      <c r="L702262" s="472"/>
      <c r="M702262" s="472"/>
    </row>
    <row r="702263" spans="12:13" x14ac:dyDescent="0.25">
      <c r="L702263" s="472"/>
      <c r="M702263" s="472"/>
    </row>
    <row r="702335" spans="12:13" x14ac:dyDescent="0.25">
      <c r="L702335" s="472"/>
      <c r="M702335" s="472"/>
    </row>
    <row r="702336" spans="12:13" x14ac:dyDescent="0.25">
      <c r="L702336" s="472"/>
      <c r="M702336" s="472"/>
    </row>
    <row r="702337" spans="12:13" x14ac:dyDescent="0.25">
      <c r="L702337" s="472"/>
      <c r="M702337" s="472"/>
    </row>
    <row r="702409" spans="12:13" x14ac:dyDescent="0.25">
      <c r="L702409" s="472"/>
      <c r="M702409" s="472"/>
    </row>
    <row r="702410" spans="12:13" x14ac:dyDescent="0.25">
      <c r="L702410" s="472"/>
      <c r="M702410" s="472"/>
    </row>
    <row r="702411" spans="12:13" x14ac:dyDescent="0.25">
      <c r="L702411" s="472"/>
      <c r="M702411" s="472"/>
    </row>
    <row r="702483" spans="12:13" x14ac:dyDescent="0.25">
      <c r="L702483" s="472"/>
      <c r="M702483" s="472"/>
    </row>
    <row r="702484" spans="12:13" x14ac:dyDescent="0.25">
      <c r="L702484" s="472"/>
      <c r="M702484" s="472"/>
    </row>
    <row r="702485" spans="12:13" x14ac:dyDescent="0.25">
      <c r="L702485" s="472"/>
      <c r="M702485" s="472"/>
    </row>
    <row r="702557" spans="12:13" x14ac:dyDescent="0.25">
      <c r="L702557" s="472"/>
      <c r="M702557" s="472"/>
    </row>
    <row r="702558" spans="12:13" x14ac:dyDescent="0.25">
      <c r="L702558" s="472"/>
      <c r="M702558" s="472"/>
    </row>
    <row r="702559" spans="12:13" x14ac:dyDescent="0.25">
      <c r="L702559" s="472"/>
      <c r="M702559" s="472"/>
    </row>
    <row r="702631" spans="12:13" x14ac:dyDescent="0.25">
      <c r="L702631" s="472"/>
      <c r="M702631" s="472"/>
    </row>
    <row r="702632" spans="12:13" x14ac:dyDescent="0.25">
      <c r="L702632" s="472"/>
      <c r="M702632" s="472"/>
    </row>
    <row r="702633" spans="12:13" x14ac:dyDescent="0.25">
      <c r="L702633" s="472"/>
      <c r="M702633" s="472"/>
    </row>
    <row r="702705" spans="12:13" x14ac:dyDescent="0.25">
      <c r="L702705" s="472"/>
      <c r="M702705" s="472"/>
    </row>
    <row r="702706" spans="12:13" x14ac:dyDescent="0.25">
      <c r="L702706" s="472"/>
      <c r="M702706" s="472"/>
    </row>
    <row r="702707" spans="12:13" x14ac:dyDescent="0.25">
      <c r="L702707" s="472"/>
      <c r="M702707" s="472"/>
    </row>
    <row r="702779" spans="12:13" x14ac:dyDescent="0.25">
      <c r="L702779" s="472"/>
      <c r="M702779" s="472"/>
    </row>
    <row r="702780" spans="12:13" x14ac:dyDescent="0.25">
      <c r="L702780" s="472"/>
      <c r="M702780" s="472"/>
    </row>
    <row r="702781" spans="12:13" x14ac:dyDescent="0.25">
      <c r="L702781" s="472"/>
      <c r="M702781" s="472"/>
    </row>
    <row r="702853" spans="12:13" x14ac:dyDescent="0.25">
      <c r="L702853" s="472"/>
      <c r="M702853" s="472"/>
    </row>
    <row r="702854" spans="12:13" x14ac:dyDescent="0.25">
      <c r="L702854" s="472"/>
      <c r="M702854" s="472"/>
    </row>
    <row r="702855" spans="12:13" x14ac:dyDescent="0.25">
      <c r="L702855" s="472"/>
      <c r="M702855" s="472"/>
    </row>
    <row r="702927" spans="12:13" x14ac:dyDescent="0.25">
      <c r="L702927" s="472"/>
      <c r="M702927" s="472"/>
    </row>
    <row r="702928" spans="12:13" x14ac:dyDescent="0.25">
      <c r="L702928" s="472"/>
      <c r="M702928" s="472"/>
    </row>
    <row r="702929" spans="12:13" x14ac:dyDescent="0.25">
      <c r="L702929" s="472"/>
      <c r="M702929" s="472"/>
    </row>
    <row r="703001" spans="12:13" x14ac:dyDescent="0.25">
      <c r="L703001" s="472"/>
      <c r="M703001" s="472"/>
    </row>
    <row r="703002" spans="12:13" x14ac:dyDescent="0.25">
      <c r="L703002" s="472"/>
      <c r="M703002" s="472"/>
    </row>
    <row r="703003" spans="12:13" x14ac:dyDescent="0.25">
      <c r="L703003" s="472"/>
      <c r="M703003" s="472"/>
    </row>
    <row r="703075" spans="12:13" x14ac:dyDescent="0.25">
      <c r="L703075" s="472"/>
      <c r="M703075" s="472"/>
    </row>
    <row r="703076" spans="12:13" x14ac:dyDescent="0.25">
      <c r="L703076" s="472"/>
      <c r="M703076" s="472"/>
    </row>
    <row r="703077" spans="12:13" x14ac:dyDescent="0.25">
      <c r="L703077" s="472"/>
      <c r="M703077" s="472"/>
    </row>
    <row r="703149" spans="12:13" x14ac:dyDescent="0.25">
      <c r="L703149" s="472"/>
      <c r="M703149" s="472"/>
    </row>
    <row r="703150" spans="12:13" x14ac:dyDescent="0.25">
      <c r="L703150" s="472"/>
      <c r="M703150" s="472"/>
    </row>
    <row r="703151" spans="12:13" x14ac:dyDescent="0.25">
      <c r="L703151" s="472"/>
      <c r="M703151" s="472"/>
    </row>
    <row r="703223" spans="12:13" x14ac:dyDescent="0.25">
      <c r="L703223" s="472"/>
      <c r="M703223" s="472"/>
    </row>
    <row r="703224" spans="12:13" x14ac:dyDescent="0.25">
      <c r="L703224" s="472"/>
      <c r="M703224" s="472"/>
    </row>
    <row r="703225" spans="12:13" x14ac:dyDescent="0.25">
      <c r="L703225" s="472"/>
      <c r="M703225" s="472"/>
    </row>
    <row r="703297" spans="12:13" x14ac:dyDescent="0.25">
      <c r="L703297" s="472"/>
      <c r="M703297" s="472"/>
    </row>
    <row r="703298" spans="12:13" x14ac:dyDescent="0.25">
      <c r="L703298" s="472"/>
      <c r="M703298" s="472"/>
    </row>
    <row r="703299" spans="12:13" x14ac:dyDescent="0.25">
      <c r="L703299" s="472"/>
      <c r="M703299" s="472"/>
    </row>
    <row r="703371" spans="12:13" x14ac:dyDescent="0.25">
      <c r="L703371" s="472"/>
      <c r="M703371" s="472"/>
    </row>
    <row r="703372" spans="12:13" x14ac:dyDescent="0.25">
      <c r="L703372" s="472"/>
      <c r="M703372" s="472"/>
    </row>
    <row r="703373" spans="12:13" x14ac:dyDescent="0.25">
      <c r="L703373" s="472"/>
      <c r="M703373" s="472"/>
    </row>
    <row r="703445" spans="12:13" x14ac:dyDescent="0.25">
      <c r="L703445" s="472"/>
      <c r="M703445" s="472"/>
    </row>
    <row r="703446" spans="12:13" x14ac:dyDescent="0.25">
      <c r="L703446" s="472"/>
      <c r="M703446" s="472"/>
    </row>
    <row r="703447" spans="12:13" x14ac:dyDescent="0.25">
      <c r="L703447" s="472"/>
      <c r="M703447" s="472"/>
    </row>
    <row r="703519" spans="12:13" x14ac:dyDescent="0.25">
      <c r="L703519" s="472"/>
      <c r="M703519" s="472"/>
    </row>
    <row r="703520" spans="12:13" x14ac:dyDescent="0.25">
      <c r="L703520" s="472"/>
      <c r="M703520" s="472"/>
    </row>
    <row r="703521" spans="12:13" x14ac:dyDescent="0.25">
      <c r="L703521" s="472"/>
      <c r="M703521" s="472"/>
    </row>
    <row r="703593" spans="12:13" x14ac:dyDescent="0.25">
      <c r="L703593" s="472"/>
      <c r="M703593" s="472"/>
    </row>
    <row r="703594" spans="12:13" x14ac:dyDescent="0.25">
      <c r="L703594" s="472"/>
      <c r="M703594" s="472"/>
    </row>
    <row r="703595" spans="12:13" x14ac:dyDescent="0.25">
      <c r="L703595" s="472"/>
      <c r="M703595" s="472"/>
    </row>
    <row r="703667" spans="12:13" x14ac:dyDescent="0.25">
      <c r="L703667" s="472"/>
      <c r="M703667" s="472"/>
    </row>
    <row r="703668" spans="12:13" x14ac:dyDescent="0.25">
      <c r="L703668" s="472"/>
      <c r="M703668" s="472"/>
    </row>
    <row r="703669" spans="12:13" x14ac:dyDescent="0.25">
      <c r="L703669" s="472"/>
      <c r="M703669" s="472"/>
    </row>
    <row r="703741" spans="12:13" x14ac:dyDescent="0.25">
      <c r="L703741" s="472"/>
      <c r="M703741" s="472"/>
    </row>
    <row r="703742" spans="12:13" x14ac:dyDescent="0.25">
      <c r="L703742" s="472"/>
      <c r="M703742" s="472"/>
    </row>
    <row r="703743" spans="12:13" x14ac:dyDescent="0.25">
      <c r="L703743" s="472"/>
      <c r="M703743" s="472"/>
    </row>
    <row r="703815" spans="12:13" x14ac:dyDescent="0.25">
      <c r="L703815" s="472"/>
      <c r="M703815" s="472"/>
    </row>
    <row r="703816" spans="12:13" x14ac:dyDescent="0.25">
      <c r="L703816" s="472"/>
      <c r="M703816" s="472"/>
    </row>
    <row r="703817" spans="12:13" x14ac:dyDescent="0.25">
      <c r="L703817" s="472"/>
      <c r="M703817" s="472"/>
    </row>
    <row r="703889" spans="12:13" x14ac:dyDescent="0.25">
      <c r="L703889" s="472"/>
      <c r="M703889" s="472"/>
    </row>
    <row r="703890" spans="12:13" x14ac:dyDescent="0.25">
      <c r="L703890" s="472"/>
      <c r="M703890" s="472"/>
    </row>
    <row r="703891" spans="12:13" x14ac:dyDescent="0.25">
      <c r="L703891" s="472"/>
      <c r="M703891" s="472"/>
    </row>
    <row r="703963" spans="12:13" x14ac:dyDescent="0.25">
      <c r="L703963" s="472"/>
      <c r="M703963" s="472"/>
    </row>
    <row r="703964" spans="12:13" x14ac:dyDescent="0.25">
      <c r="L703964" s="472"/>
      <c r="M703964" s="472"/>
    </row>
    <row r="703965" spans="12:13" x14ac:dyDescent="0.25">
      <c r="L703965" s="472"/>
      <c r="M703965" s="472"/>
    </row>
    <row r="704037" spans="12:13" x14ac:dyDescent="0.25">
      <c r="L704037" s="472"/>
      <c r="M704037" s="472"/>
    </row>
    <row r="704038" spans="12:13" x14ac:dyDescent="0.25">
      <c r="L704038" s="472"/>
      <c r="M704038" s="472"/>
    </row>
    <row r="704039" spans="12:13" x14ac:dyDescent="0.25">
      <c r="L704039" s="472"/>
      <c r="M704039" s="472"/>
    </row>
    <row r="704111" spans="12:13" x14ac:dyDescent="0.25">
      <c r="L704111" s="472"/>
      <c r="M704111" s="472"/>
    </row>
    <row r="704112" spans="12:13" x14ac:dyDescent="0.25">
      <c r="L704112" s="472"/>
      <c r="M704112" s="472"/>
    </row>
    <row r="704113" spans="12:13" x14ac:dyDescent="0.25">
      <c r="L704113" s="472"/>
      <c r="M704113" s="472"/>
    </row>
    <row r="704185" spans="12:13" x14ac:dyDescent="0.25">
      <c r="L704185" s="472"/>
      <c r="M704185" s="472"/>
    </row>
    <row r="704186" spans="12:13" x14ac:dyDescent="0.25">
      <c r="L704186" s="472"/>
      <c r="M704186" s="472"/>
    </row>
    <row r="704187" spans="12:13" x14ac:dyDescent="0.25">
      <c r="L704187" s="472"/>
      <c r="M704187" s="472"/>
    </row>
    <row r="704259" spans="12:13" x14ac:dyDescent="0.25">
      <c r="L704259" s="472"/>
      <c r="M704259" s="472"/>
    </row>
    <row r="704260" spans="12:13" x14ac:dyDescent="0.25">
      <c r="L704260" s="472"/>
      <c r="M704260" s="472"/>
    </row>
    <row r="704261" spans="12:13" x14ac:dyDescent="0.25">
      <c r="L704261" s="472"/>
      <c r="M704261" s="472"/>
    </row>
    <row r="704333" spans="12:13" x14ac:dyDescent="0.25">
      <c r="L704333" s="472"/>
      <c r="M704333" s="472"/>
    </row>
    <row r="704334" spans="12:13" x14ac:dyDescent="0.25">
      <c r="L704334" s="472"/>
      <c r="M704334" s="472"/>
    </row>
    <row r="704335" spans="12:13" x14ac:dyDescent="0.25">
      <c r="L704335" s="472"/>
      <c r="M704335" s="472"/>
    </row>
    <row r="704407" spans="12:13" x14ac:dyDescent="0.25">
      <c r="L704407" s="472"/>
      <c r="M704407" s="472"/>
    </row>
    <row r="704408" spans="12:13" x14ac:dyDescent="0.25">
      <c r="L704408" s="472"/>
      <c r="M704408" s="472"/>
    </row>
    <row r="704409" spans="12:13" x14ac:dyDescent="0.25">
      <c r="L704409" s="472"/>
      <c r="M704409" s="472"/>
    </row>
    <row r="704481" spans="12:13" x14ac:dyDescent="0.25">
      <c r="L704481" s="472"/>
      <c r="M704481" s="472"/>
    </row>
    <row r="704482" spans="12:13" x14ac:dyDescent="0.25">
      <c r="L704482" s="472"/>
      <c r="M704482" s="472"/>
    </row>
    <row r="704483" spans="12:13" x14ac:dyDescent="0.25">
      <c r="L704483" s="472"/>
      <c r="M704483" s="472"/>
    </row>
    <row r="704555" spans="12:13" x14ac:dyDescent="0.25">
      <c r="L704555" s="472"/>
      <c r="M704555" s="472"/>
    </row>
    <row r="704556" spans="12:13" x14ac:dyDescent="0.25">
      <c r="L704556" s="472"/>
      <c r="M704556" s="472"/>
    </row>
    <row r="704557" spans="12:13" x14ac:dyDescent="0.25">
      <c r="L704557" s="472"/>
      <c r="M704557" s="472"/>
    </row>
    <row r="704629" spans="12:13" x14ac:dyDescent="0.25">
      <c r="L704629" s="472"/>
      <c r="M704629" s="472"/>
    </row>
    <row r="704630" spans="12:13" x14ac:dyDescent="0.25">
      <c r="L704630" s="472"/>
      <c r="M704630" s="472"/>
    </row>
    <row r="704631" spans="12:13" x14ac:dyDescent="0.25">
      <c r="L704631" s="472"/>
      <c r="M704631" s="472"/>
    </row>
    <row r="704703" spans="12:13" x14ac:dyDescent="0.25">
      <c r="L704703" s="472"/>
      <c r="M704703" s="472"/>
    </row>
    <row r="704704" spans="12:13" x14ac:dyDescent="0.25">
      <c r="L704704" s="472"/>
      <c r="M704704" s="472"/>
    </row>
    <row r="704705" spans="12:13" x14ac:dyDescent="0.25">
      <c r="L704705" s="472"/>
      <c r="M704705" s="472"/>
    </row>
    <row r="704777" spans="12:13" x14ac:dyDescent="0.25">
      <c r="L704777" s="472"/>
      <c r="M704777" s="472"/>
    </row>
    <row r="704778" spans="12:13" x14ac:dyDescent="0.25">
      <c r="L704778" s="472"/>
      <c r="M704778" s="472"/>
    </row>
    <row r="704779" spans="12:13" x14ac:dyDescent="0.25">
      <c r="L704779" s="472"/>
      <c r="M704779" s="472"/>
    </row>
    <row r="704851" spans="12:13" x14ac:dyDescent="0.25">
      <c r="L704851" s="472"/>
      <c r="M704851" s="472"/>
    </row>
    <row r="704852" spans="12:13" x14ac:dyDescent="0.25">
      <c r="L704852" s="472"/>
      <c r="M704852" s="472"/>
    </row>
    <row r="704853" spans="12:13" x14ac:dyDescent="0.25">
      <c r="L704853" s="472"/>
      <c r="M704853" s="472"/>
    </row>
    <row r="704925" spans="12:13" x14ac:dyDescent="0.25">
      <c r="L704925" s="472"/>
      <c r="M704925" s="472"/>
    </row>
    <row r="704926" spans="12:13" x14ac:dyDescent="0.25">
      <c r="L704926" s="472"/>
      <c r="M704926" s="472"/>
    </row>
    <row r="704927" spans="12:13" x14ac:dyDescent="0.25">
      <c r="L704927" s="472"/>
      <c r="M704927" s="472"/>
    </row>
    <row r="704999" spans="12:13" x14ac:dyDescent="0.25">
      <c r="L704999" s="472"/>
      <c r="M704999" s="472"/>
    </row>
    <row r="705000" spans="12:13" x14ac:dyDescent="0.25">
      <c r="L705000" s="472"/>
      <c r="M705000" s="472"/>
    </row>
    <row r="705001" spans="12:13" x14ac:dyDescent="0.25">
      <c r="L705001" s="472"/>
      <c r="M705001" s="472"/>
    </row>
    <row r="705073" spans="12:13" x14ac:dyDescent="0.25">
      <c r="L705073" s="472"/>
      <c r="M705073" s="472"/>
    </row>
    <row r="705074" spans="12:13" x14ac:dyDescent="0.25">
      <c r="L705074" s="472"/>
      <c r="M705074" s="472"/>
    </row>
    <row r="705075" spans="12:13" x14ac:dyDescent="0.25">
      <c r="L705075" s="472"/>
      <c r="M705075" s="472"/>
    </row>
    <row r="705147" spans="12:13" x14ac:dyDescent="0.25">
      <c r="L705147" s="472"/>
      <c r="M705147" s="472"/>
    </row>
    <row r="705148" spans="12:13" x14ac:dyDescent="0.25">
      <c r="L705148" s="472"/>
      <c r="M705148" s="472"/>
    </row>
    <row r="705149" spans="12:13" x14ac:dyDescent="0.25">
      <c r="L705149" s="472"/>
      <c r="M705149" s="472"/>
    </row>
    <row r="705221" spans="12:13" x14ac:dyDescent="0.25">
      <c r="L705221" s="472"/>
      <c r="M705221" s="472"/>
    </row>
    <row r="705222" spans="12:13" x14ac:dyDescent="0.25">
      <c r="L705222" s="472"/>
      <c r="M705222" s="472"/>
    </row>
    <row r="705223" spans="12:13" x14ac:dyDescent="0.25">
      <c r="L705223" s="472"/>
      <c r="M705223" s="472"/>
    </row>
    <row r="705295" spans="12:13" x14ac:dyDescent="0.25">
      <c r="L705295" s="472"/>
      <c r="M705295" s="472"/>
    </row>
    <row r="705296" spans="12:13" x14ac:dyDescent="0.25">
      <c r="L705296" s="472"/>
      <c r="M705296" s="472"/>
    </row>
    <row r="705297" spans="12:13" x14ac:dyDescent="0.25">
      <c r="L705297" s="472"/>
      <c r="M705297" s="472"/>
    </row>
    <row r="705369" spans="12:13" x14ac:dyDescent="0.25">
      <c r="L705369" s="472"/>
      <c r="M705369" s="472"/>
    </row>
    <row r="705370" spans="12:13" x14ac:dyDescent="0.25">
      <c r="L705370" s="472"/>
      <c r="M705370" s="472"/>
    </row>
    <row r="705371" spans="12:13" x14ac:dyDescent="0.25">
      <c r="L705371" s="472"/>
      <c r="M705371" s="472"/>
    </row>
    <row r="705443" spans="12:13" x14ac:dyDescent="0.25">
      <c r="L705443" s="472"/>
      <c r="M705443" s="472"/>
    </row>
    <row r="705444" spans="12:13" x14ac:dyDescent="0.25">
      <c r="L705444" s="472"/>
      <c r="M705444" s="472"/>
    </row>
    <row r="705445" spans="12:13" x14ac:dyDescent="0.25">
      <c r="L705445" s="472"/>
      <c r="M705445" s="472"/>
    </row>
    <row r="705517" spans="12:13" x14ac:dyDescent="0.25">
      <c r="L705517" s="472"/>
      <c r="M705517" s="472"/>
    </row>
    <row r="705518" spans="12:13" x14ac:dyDescent="0.25">
      <c r="L705518" s="472"/>
      <c r="M705518" s="472"/>
    </row>
    <row r="705519" spans="12:13" x14ac:dyDescent="0.25">
      <c r="L705519" s="472"/>
      <c r="M705519" s="472"/>
    </row>
    <row r="705591" spans="12:13" x14ac:dyDescent="0.25">
      <c r="L705591" s="472"/>
      <c r="M705591" s="472"/>
    </row>
    <row r="705592" spans="12:13" x14ac:dyDescent="0.25">
      <c r="L705592" s="472"/>
      <c r="M705592" s="472"/>
    </row>
    <row r="705593" spans="12:13" x14ac:dyDescent="0.25">
      <c r="L705593" s="472"/>
      <c r="M705593" s="472"/>
    </row>
    <row r="705665" spans="12:13" x14ac:dyDescent="0.25">
      <c r="L705665" s="472"/>
      <c r="M705665" s="472"/>
    </row>
    <row r="705666" spans="12:13" x14ac:dyDescent="0.25">
      <c r="L705666" s="472"/>
      <c r="M705666" s="472"/>
    </row>
    <row r="705667" spans="12:13" x14ac:dyDescent="0.25">
      <c r="L705667" s="472"/>
      <c r="M705667" s="472"/>
    </row>
    <row r="705739" spans="12:13" x14ac:dyDescent="0.25">
      <c r="L705739" s="472"/>
      <c r="M705739" s="472"/>
    </row>
    <row r="705740" spans="12:13" x14ac:dyDescent="0.25">
      <c r="L705740" s="472"/>
      <c r="M705740" s="472"/>
    </row>
    <row r="705741" spans="12:13" x14ac:dyDescent="0.25">
      <c r="L705741" s="472"/>
      <c r="M705741" s="472"/>
    </row>
    <row r="705813" spans="12:13" x14ac:dyDescent="0.25">
      <c r="L705813" s="472"/>
      <c r="M705813" s="472"/>
    </row>
    <row r="705814" spans="12:13" x14ac:dyDescent="0.25">
      <c r="L705814" s="472"/>
      <c r="M705814" s="472"/>
    </row>
    <row r="705815" spans="12:13" x14ac:dyDescent="0.25">
      <c r="L705815" s="472"/>
      <c r="M705815" s="472"/>
    </row>
    <row r="705887" spans="12:13" x14ac:dyDescent="0.25">
      <c r="L705887" s="472"/>
      <c r="M705887" s="472"/>
    </row>
    <row r="705888" spans="12:13" x14ac:dyDescent="0.25">
      <c r="L705888" s="472"/>
      <c r="M705888" s="472"/>
    </row>
    <row r="705889" spans="12:13" x14ac:dyDescent="0.25">
      <c r="L705889" s="472"/>
      <c r="M705889" s="472"/>
    </row>
    <row r="705961" spans="12:13" x14ac:dyDescent="0.25">
      <c r="L705961" s="472"/>
      <c r="M705961" s="472"/>
    </row>
    <row r="705962" spans="12:13" x14ac:dyDescent="0.25">
      <c r="L705962" s="472"/>
      <c r="M705962" s="472"/>
    </row>
    <row r="705963" spans="12:13" x14ac:dyDescent="0.25">
      <c r="L705963" s="472"/>
      <c r="M705963" s="472"/>
    </row>
    <row r="706035" spans="12:13" x14ac:dyDescent="0.25">
      <c r="L706035" s="472"/>
      <c r="M706035" s="472"/>
    </row>
    <row r="706036" spans="12:13" x14ac:dyDescent="0.25">
      <c r="L706036" s="472"/>
      <c r="M706036" s="472"/>
    </row>
    <row r="706037" spans="12:13" x14ac:dyDescent="0.25">
      <c r="L706037" s="472"/>
      <c r="M706037" s="472"/>
    </row>
    <row r="706109" spans="12:13" x14ac:dyDescent="0.25">
      <c r="L706109" s="472"/>
      <c r="M706109" s="472"/>
    </row>
    <row r="706110" spans="12:13" x14ac:dyDescent="0.25">
      <c r="L706110" s="472"/>
      <c r="M706110" s="472"/>
    </row>
    <row r="706111" spans="12:13" x14ac:dyDescent="0.25">
      <c r="L706111" s="472"/>
      <c r="M706111" s="472"/>
    </row>
    <row r="706183" spans="12:13" x14ac:dyDescent="0.25">
      <c r="L706183" s="472"/>
      <c r="M706183" s="472"/>
    </row>
    <row r="706184" spans="12:13" x14ac:dyDescent="0.25">
      <c r="L706184" s="472"/>
      <c r="M706184" s="472"/>
    </row>
    <row r="706185" spans="12:13" x14ac:dyDescent="0.25">
      <c r="L706185" s="472"/>
      <c r="M706185" s="472"/>
    </row>
    <row r="706257" spans="12:13" x14ac:dyDescent="0.25">
      <c r="L706257" s="472"/>
      <c r="M706257" s="472"/>
    </row>
    <row r="706258" spans="12:13" x14ac:dyDescent="0.25">
      <c r="L706258" s="472"/>
      <c r="M706258" s="472"/>
    </row>
    <row r="706259" spans="12:13" x14ac:dyDescent="0.25">
      <c r="L706259" s="472"/>
      <c r="M706259" s="472"/>
    </row>
    <row r="706331" spans="12:13" x14ac:dyDescent="0.25">
      <c r="L706331" s="472"/>
      <c r="M706331" s="472"/>
    </row>
    <row r="706332" spans="12:13" x14ac:dyDescent="0.25">
      <c r="L706332" s="472"/>
      <c r="M706332" s="472"/>
    </row>
    <row r="706333" spans="12:13" x14ac:dyDescent="0.25">
      <c r="L706333" s="472"/>
      <c r="M706333" s="472"/>
    </row>
    <row r="706405" spans="12:13" x14ac:dyDescent="0.25">
      <c r="L706405" s="472"/>
      <c r="M706405" s="472"/>
    </row>
    <row r="706406" spans="12:13" x14ac:dyDescent="0.25">
      <c r="L706406" s="472"/>
      <c r="M706406" s="472"/>
    </row>
    <row r="706407" spans="12:13" x14ac:dyDescent="0.25">
      <c r="L706407" s="472"/>
      <c r="M706407" s="472"/>
    </row>
    <row r="706479" spans="12:13" x14ac:dyDescent="0.25">
      <c r="L706479" s="472"/>
      <c r="M706479" s="472"/>
    </row>
    <row r="706480" spans="12:13" x14ac:dyDescent="0.25">
      <c r="L706480" s="472"/>
      <c r="M706480" s="472"/>
    </row>
    <row r="706481" spans="12:13" x14ac:dyDescent="0.25">
      <c r="L706481" s="472"/>
      <c r="M706481" s="472"/>
    </row>
    <row r="706553" spans="12:13" x14ac:dyDescent="0.25">
      <c r="L706553" s="472"/>
      <c r="M706553" s="472"/>
    </row>
    <row r="706554" spans="12:13" x14ac:dyDescent="0.25">
      <c r="L706554" s="472"/>
      <c r="M706554" s="472"/>
    </row>
    <row r="706555" spans="12:13" x14ac:dyDescent="0.25">
      <c r="L706555" s="472"/>
      <c r="M706555" s="472"/>
    </row>
    <row r="706627" spans="12:13" x14ac:dyDescent="0.25">
      <c r="L706627" s="472"/>
      <c r="M706627" s="472"/>
    </row>
    <row r="706628" spans="12:13" x14ac:dyDescent="0.25">
      <c r="L706628" s="472"/>
      <c r="M706628" s="472"/>
    </row>
    <row r="706629" spans="12:13" x14ac:dyDescent="0.25">
      <c r="L706629" s="472"/>
      <c r="M706629" s="472"/>
    </row>
    <row r="706701" spans="12:13" x14ac:dyDescent="0.25">
      <c r="L706701" s="472"/>
      <c r="M706701" s="472"/>
    </row>
    <row r="706702" spans="12:13" x14ac:dyDescent="0.25">
      <c r="L706702" s="472"/>
      <c r="M706702" s="472"/>
    </row>
    <row r="706703" spans="12:13" x14ac:dyDescent="0.25">
      <c r="L706703" s="472"/>
      <c r="M706703" s="472"/>
    </row>
    <row r="706775" spans="12:13" x14ac:dyDescent="0.25">
      <c r="L706775" s="472"/>
      <c r="M706775" s="472"/>
    </row>
    <row r="706776" spans="12:13" x14ac:dyDescent="0.25">
      <c r="L706776" s="472"/>
      <c r="M706776" s="472"/>
    </row>
    <row r="706777" spans="12:13" x14ac:dyDescent="0.25">
      <c r="L706777" s="472"/>
      <c r="M706777" s="472"/>
    </row>
    <row r="706849" spans="12:13" x14ac:dyDescent="0.25">
      <c r="L706849" s="472"/>
      <c r="M706849" s="472"/>
    </row>
    <row r="706850" spans="12:13" x14ac:dyDescent="0.25">
      <c r="L706850" s="472"/>
      <c r="M706850" s="472"/>
    </row>
    <row r="706851" spans="12:13" x14ac:dyDescent="0.25">
      <c r="L706851" s="472"/>
      <c r="M706851" s="472"/>
    </row>
    <row r="706923" spans="12:13" x14ac:dyDescent="0.25">
      <c r="L706923" s="472"/>
      <c r="M706923" s="472"/>
    </row>
    <row r="706924" spans="12:13" x14ac:dyDescent="0.25">
      <c r="L706924" s="472"/>
      <c r="M706924" s="472"/>
    </row>
    <row r="706925" spans="12:13" x14ac:dyDescent="0.25">
      <c r="L706925" s="472"/>
      <c r="M706925" s="472"/>
    </row>
    <row r="706997" spans="12:13" x14ac:dyDescent="0.25">
      <c r="L706997" s="472"/>
      <c r="M706997" s="472"/>
    </row>
    <row r="706998" spans="12:13" x14ac:dyDescent="0.25">
      <c r="L706998" s="472"/>
      <c r="M706998" s="472"/>
    </row>
    <row r="706999" spans="12:13" x14ac:dyDescent="0.25">
      <c r="L706999" s="472"/>
      <c r="M706999" s="472"/>
    </row>
    <row r="707071" spans="12:13" x14ac:dyDescent="0.25">
      <c r="L707071" s="472"/>
      <c r="M707071" s="472"/>
    </row>
    <row r="707072" spans="12:13" x14ac:dyDescent="0.25">
      <c r="L707072" s="472"/>
      <c r="M707072" s="472"/>
    </row>
    <row r="707073" spans="12:13" x14ac:dyDescent="0.25">
      <c r="L707073" s="472"/>
      <c r="M707073" s="472"/>
    </row>
    <row r="707145" spans="12:13" x14ac:dyDescent="0.25">
      <c r="L707145" s="472"/>
      <c r="M707145" s="472"/>
    </row>
    <row r="707146" spans="12:13" x14ac:dyDescent="0.25">
      <c r="L707146" s="472"/>
      <c r="M707146" s="472"/>
    </row>
    <row r="707147" spans="12:13" x14ac:dyDescent="0.25">
      <c r="L707147" s="472"/>
      <c r="M707147" s="472"/>
    </row>
    <row r="707219" spans="12:13" x14ac:dyDescent="0.25">
      <c r="L707219" s="472"/>
      <c r="M707219" s="472"/>
    </row>
    <row r="707220" spans="12:13" x14ac:dyDescent="0.25">
      <c r="L707220" s="472"/>
      <c r="M707220" s="472"/>
    </row>
    <row r="707221" spans="12:13" x14ac:dyDescent="0.25">
      <c r="L707221" s="472"/>
      <c r="M707221" s="472"/>
    </row>
    <row r="707293" spans="12:13" x14ac:dyDescent="0.25">
      <c r="L707293" s="472"/>
      <c r="M707293" s="472"/>
    </row>
    <row r="707294" spans="12:13" x14ac:dyDescent="0.25">
      <c r="L707294" s="472"/>
      <c r="M707294" s="472"/>
    </row>
    <row r="707295" spans="12:13" x14ac:dyDescent="0.25">
      <c r="L707295" s="472"/>
      <c r="M707295" s="472"/>
    </row>
    <row r="707367" spans="12:13" x14ac:dyDescent="0.25">
      <c r="L707367" s="472"/>
      <c r="M707367" s="472"/>
    </row>
    <row r="707368" spans="12:13" x14ac:dyDescent="0.25">
      <c r="L707368" s="472"/>
      <c r="M707368" s="472"/>
    </row>
    <row r="707369" spans="12:13" x14ac:dyDescent="0.25">
      <c r="L707369" s="472"/>
      <c r="M707369" s="472"/>
    </row>
    <row r="707441" spans="12:13" x14ac:dyDescent="0.25">
      <c r="L707441" s="472"/>
      <c r="M707441" s="472"/>
    </row>
    <row r="707442" spans="12:13" x14ac:dyDescent="0.25">
      <c r="L707442" s="472"/>
      <c r="M707442" s="472"/>
    </row>
    <row r="707443" spans="12:13" x14ac:dyDescent="0.25">
      <c r="L707443" s="472"/>
      <c r="M707443" s="472"/>
    </row>
    <row r="707515" spans="12:13" x14ac:dyDescent="0.25">
      <c r="L707515" s="472"/>
      <c r="M707515" s="472"/>
    </row>
    <row r="707516" spans="12:13" x14ac:dyDescent="0.25">
      <c r="L707516" s="472"/>
      <c r="M707516" s="472"/>
    </row>
    <row r="707517" spans="12:13" x14ac:dyDescent="0.25">
      <c r="L707517" s="472"/>
      <c r="M707517" s="472"/>
    </row>
    <row r="707589" spans="12:13" x14ac:dyDescent="0.25">
      <c r="L707589" s="472"/>
      <c r="M707589" s="472"/>
    </row>
    <row r="707590" spans="12:13" x14ac:dyDescent="0.25">
      <c r="L707590" s="472"/>
      <c r="M707590" s="472"/>
    </row>
    <row r="707591" spans="12:13" x14ac:dyDescent="0.25">
      <c r="L707591" s="472"/>
      <c r="M707591" s="472"/>
    </row>
    <row r="707663" spans="12:13" x14ac:dyDescent="0.25">
      <c r="L707663" s="472"/>
      <c r="M707663" s="472"/>
    </row>
    <row r="707664" spans="12:13" x14ac:dyDescent="0.25">
      <c r="L707664" s="472"/>
      <c r="M707664" s="472"/>
    </row>
    <row r="707665" spans="12:13" x14ac:dyDescent="0.25">
      <c r="L707665" s="472"/>
      <c r="M707665" s="472"/>
    </row>
    <row r="707737" spans="12:13" x14ac:dyDescent="0.25">
      <c r="L707737" s="472"/>
      <c r="M707737" s="472"/>
    </row>
    <row r="707738" spans="12:13" x14ac:dyDescent="0.25">
      <c r="L707738" s="472"/>
      <c r="M707738" s="472"/>
    </row>
    <row r="707739" spans="12:13" x14ac:dyDescent="0.25">
      <c r="L707739" s="472"/>
      <c r="M707739" s="472"/>
    </row>
    <row r="707811" spans="12:13" x14ac:dyDescent="0.25">
      <c r="L707811" s="472"/>
      <c r="M707811" s="472"/>
    </row>
    <row r="707812" spans="12:13" x14ac:dyDescent="0.25">
      <c r="L707812" s="472"/>
      <c r="M707812" s="472"/>
    </row>
    <row r="707813" spans="12:13" x14ac:dyDescent="0.25">
      <c r="L707813" s="472"/>
      <c r="M707813" s="472"/>
    </row>
    <row r="707885" spans="12:13" x14ac:dyDescent="0.25">
      <c r="L707885" s="472"/>
      <c r="M707885" s="472"/>
    </row>
    <row r="707886" spans="12:13" x14ac:dyDescent="0.25">
      <c r="L707886" s="472"/>
      <c r="M707886" s="472"/>
    </row>
    <row r="707887" spans="12:13" x14ac:dyDescent="0.25">
      <c r="L707887" s="472"/>
      <c r="M707887" s="472"/>
    </row>
    <row r="707959" spans="12:13" x14ac:dyDescent="0.25">
      <c r="L707959" s="472"/>
      <c r="M707959" s="472"/>
    </row>
    <row r="707960" spans="12:13" x14ac:dyDescent="0.25">
      <c r="L707960" s="472"/>
      <c r="M707960" s="472"/>
    </row>
    <row r="707961" spans="12:13" x14ac:dyDescent="0.25">
      <c r="L707961" s="472"/>
      <c r="M707961" s="472"/>
    </row>
    <row r="708033" spans="12:13" x14ac:dyDescent="0.25">
      <c r="L708033" s="472"/>
      <c r="M708033" s="472"/>
    </row>
    <row r="708034" spans="12:13" x14ac:dyDescent="0.25">
      <c r="L708034" s="472"/>
      <c r="M708034" s="472"/>
    </row>
    <row r="708035" spans="12:13" x14ac:dyDescent="0.25">
      <c r="L708035" s="472"/>
      <c r="M708035" s="472"/>
    </row>
    <row r="708107" spans="12:13" x14ac:dyDescent="0.25">
      <c r="L708107" s="472"/>
      <c r="M708107" s="472"/>
    </row>
    <row r="708108" spans="12:13" x14ac:dyDescent="0.25">
      <c r="L708108" s="472"/>
      <c r="M708108" s="472"/>
    </row>
    <row r="708109" spans="12:13" x14ac:dyDescent="0.25">
      <c r="L708109" s="472"/>
      <c r="M708109" s="472"/>
    </row>
    <row r="708181" spans="12:13" x14ac:dyDescent="0.25">
      <c r="L708181" s="472"/>
      <c r="M708181" s="472"/>
    </row>
    <row r="708182" spans="12:13" x14ac:dyDescent="0.25">
      <c r="L708182" s="472"/>
      <c r="M708182" s="472"/>
    </row>
    <row r="708183" spans="12:13" x14ac:dyDescent="0.25">
      <c r="L708183" s="472"/>
      <c r="M708183" s="472"/>
    </row>
    <row r="708255" spans="12:13" x14ac:dyDescent="0.25">
      <c r="L708255" s="472"/>
      <c r="M708255" s="472"/>
    </row>
    <row r="708256" spans="12:13" x14ac:dyDescent="0.25">
      <c r="L708256" s="472"/>
      <c r="M708256" s="472"/>
    </row>
    <row r="708257" spans="12:13" x14ac:dyDescent="0.25">
      <c r="L708257" s="472"/>
      <c r="M708257" s="472"/>
    </row>
    <row r="708329" spans="12:13" x14ac:dyDescent="0.25">
      <c r="L708329" s="472"/>
      <c r="M708329" s="472"/>
    </row>
    <row r="708330" spans="12:13" x14ac:dyDescent="0.25">
      <c r="L708330" s="472"/>
      <c r="M708330" s="472"/>
    </row>
    <row r="708331" spans="12:13" x14ac:dyDescent="0.25">
      <c r="L708331" s="472"/>
      <c r="M708331" s="472"/>
    </row>
    <row r="708403" spans="12:13" x14ac:dyDescent="0.25">
      <c r="L708403" s="472"/>
      <c r="M708403" s="472"/>
    </row>
    <row r="708404" spans="12:13" x14ac:dyDescent="0.25">
      <c r="L708404" s="472"/>
      <c r="M708404" s="472"/>
    </row>
    <row r="708405" spans="12:13" x14ac:dyDescent="0.25">
      <c r="L708405" s="472"/>
      <c r="M708405" s="472"/>
    </row>
    <row r="708477" spans="12:13" x14ac:dyDescent="0.25">
      <c r="L708477" s="472"/>
      <c r="M708477" s="472"/>
    </row>
    <row r="708478" spans="12:13" x14ac:dyDescent="0.25">
      <c r="L708478" s="472"/>
      <c r="M708478" s="472"/>
    </row>
    <row r="708479" spans="12:13" x14ac:dyDescent="0.25">
      <c r="L708479" s="472"/>
      <c r="M708479" s="472"/>
    </row>
    <row r="708551" spans="12:13" x14ac:dyDescent="0.25">
      <c r="L708551" s="472"/>
      <c r="M708551" s="472"/>
    </row>
    <row r="708552" spans="12:13" x14ac:dyDescent="0.25">
      <c r="L708552" s="472"/>
      <c r="M708552" s="472"/>
    </row>
    <row r="708553" spans="12:13" x14ac:dyDescent="0.25">
      <c r="L708553" s="472"/>
      <c r="M708553" s="472"/>
    </row>
    <row r="708625" spans="12:13" x14ac:dyDescent="0.25">
      <c r="L708625" s="472"/>
      <c r="M708625" s="472"/>
    </row>
    <row r="708626" spans="12:13" x14ac:dyDescent="0.25">
      <c r="L708626" s="472"/>
      <c r="M708626" s="472"/>
    </row>
    <row r="708627" spans="12:13" x14ac:dyDescent="0.25">
      <c r="L708627" s="472"/>
      <c r="M708627" s="472"/>
    </row>
    <row r="708699" spans="12:13" x14ac:dyDescent="0.25">
      <c r="L708699" s="472"/>
      <c r="M708699" s="472"/>
    </row>
    <row r="708700" spans="12:13" x14ac:dyDescent="0.25">
      <c r="L708700" s="472"/>
      <c r="M708700" s="472"/>
    </row>
    <row r="708701" spans="12:13" x14ac:dyDescent="0.25">
      <c r="L708701" s="472"/>
      <c r="M708701" s="472"/>
    </row>
    <row r="708773" spans="12:13" x14ac:dyDescent="0.25">
      <c r="L708773" s="472"/>
      <c r="M708773" s="472"/>
    </row>
    <row r="708774" spans="12:13" x14ac:dyDescent="0.25">
      <c r="L708774" s="472"/>
      <c r="M708774" s="472"/>
    </row>
    <row r="708775" spans="12:13" x14ac:dyDescent="0.25">
      <c r="L708775" s="472"/>
      <c r="M708775" s="472"/>
    </row>
    <row r="708847" spans="12:13" x14ac:dyDescent="0.25">
      <c r="L708847" s="472"/>
      <c r="M708847" s="472"/>
    </row>
    <row r="708848" spans="12:13" x14ac:dyDescent="0.25">
      <c r="L708848" s="472"/>
      <c r="M708848" s="472"/>
    </row>
    <row r="708849" spans="12:13" x14ac:dyDescent="0.25">
      <c r="L708849" s="472"/>
      <c r="M708849" s="472"/>
    </row>
    <row r="708921" spans="12:13" x14ac:dyDescent="0.25">
      <c r="L708921" s="472"/>
      <c r="M708921" s="472"/>
    </row>
    <row r="708922" spans="12:13" x14ac:dyDescent="0.25">
      <c r="L708922" s="472"/>
      <c r="M708922" s="472"/>
    </row>
    <row r="708923" spans="12:13" x14ac:dyDescent="0.25">
      <c r="L708923" s="472"/>
      <c r="M708923" s="472"/>
    </row>
    <row r="708995" spans="12:13" x14ac:dyDescent="0.25">
      <c r="L708995" s="472"/>
      <c r="M708995" s="472"/>
    </row>
    <row r="708996" spans="12:13" x14ac:dyDescent="0.25">
      <c r="L708996" s="472"/>
      <c r="M708996" s="472"/>
    </row>
    <row r="708997" spans="12:13" x14ac:dyDescent="0.25">
      <c r="L708997" s="472"/>
      <c r="M708997" s="472"/>
    </row>
    <row r="709069" spans="12:13" x14ac:dyDescent="0.25">
      <c r="L709069" s="472"/>
      <c r="M709069" s="472"/>
    </row>
    <row r="709070" spans="12:13" x14ac:dyDescent="0.25">
      <c r="L709070" s="472"/>
      <c r="M709070" s="472"/>
    </row>
    <row r="709071" spans="12:13" x14ac:dyDescent="0.25">
      <c r="L709071" s="472"/>
      <c r="M709071" s="472"/>
    </row>
    <row r="709143" spans="12:13" x14ac:dyDescent="0.25">
      <c r="L709143" s="472"/>
      <c r="M709143" s="472"/>
    </row>
    <row r="709144" spans="12:13" x14ac:dyDescent="0.25">
      <c r="L709144" s="472"/>
      <c r="M709144" s="472"/>
    </row>
    <row r="709145" spans="12:13" x14ac:dyDescent="0.25">
      <c r="L709145" s="472"/>
      <c r="M709145" s="472"/>
    </row>
    <row r="709217" spans="12:13" x14ac:dyDescent="0.25">
      <c r="L709217" s="472"/>
      <c r="M709217" s="472"/>
    </row>
    <row r="709218" spans="12:13" x14ac:dyDescent="0.25">
      <c r="L709218" s="472"/>
      <c r="M709218" s="472"/>
    </row>
    <row r="709219" spans="12:13" x14ac:dyDescent="0.25">
      <c r="L709219" s="472"/>
      <c r="M709219" s="472"/>
    </row>
    <row r="709291" spans="12:13" x14ac:dyDescent="0.25">
      <c r="L709291" s="472"/>
      <c r="M709291" s="472"/>
    </row>
    <row r="709292" spans="12:13" x14ac:dyDescent="0.25">
      <c r="L709292" s="472"/>
      <c r="M709292" s="472"/>
    </row>
    <row r="709293" spans="12:13" x14ac:dyDescent="0.25">
      <c r="L709293" s="472"/>
      <c r="M709293" s="472"/>
    </row>
    <row r="709365" spans="12:13" x14ac:dyDescent="0.25">
      <c r="L709365" s="472"/>
      <c r="M709365" s="472"/>
    </row>
    <row r="709366" spans="12:13" x14ac:dyDescent="0.25">
      <c r="L709366" s="472"/>
      <c r="M709366" s="472"/>
    </row>
    <row r="709367" spans="12:13" x14ac:dyDescent="0.25">
      <c r="L709367" s="472"/>
      <c r="M709367" s="472"/>
    </row>
    <row r="709439" spans="12:13" x14ac:dyDescent="0.25">
      <c r="L709439" s="472"/>
      <c r="M709439" s="472"/>
    </row>
    <row r="709440" spans="12:13" x14ac:dyDescent="0.25">
      <c r="L709440" s="472"/>
      <c r="M709440" s="472"/>
    </row>
    <row r="709441" spans="12:13" x14ac:dyDescent="0.25">
      <c r="L709441" s="472"/>
      <c r="M709441" s="472"/>
    </row>
    <row r="709513" spans="12:13" x14ac:dyDescent="0.25">
      <c r="L709513" s="472"/>
      <c r="M709513" s="472"/>
    </row>
    <row r="709514" spans="12:13" x14ac:dyDescent="0.25">
      <c r="L709514" s="472"/>
      <c r="M709514" s="472"/>
    </row>
    <row r="709515" spans="12:13" x14ac:dyDescent="0.25">
      <c r="L709515" s="472"/>
      <c r="M709515" s="472"/>
    </row>
    <row r="709587" spans="12:13" x14ac:dyDescent="0.25">
      <c r="L709587" s="472"/>
      <c r="M709587" s="472"/>
    </row>
    <row r="709588" spans="12:13" x14ac:dyDescent="0.25">
      <c r="L709588" s="472"/>
      <c r="M709588" s="472"/>
    </row>
    <row r="709589" spans="12:13" x14ac:dyDescent="0.25">
      <c r="L709589" s="472"/>
      <c r="M709589" s="472"/>
    </row>
    <row r="709661" spans="12:13" x14ac:dyDescent="0.25">
      <c r="L709661" s="472"/>
      <c r="M709661" s="472"/>
    </row>
    <row r="709662" spans="12:13" x14ac:dyDescent="0.25">
      <c r="L709662" s="472"/>
      <c r="M709662" s="472"/>
    </row>
    <row r="709663" spans="12:13" x14ac:dyDescent="0.25">
      <c r="L709663" s="472"/>
      <c r="M709663" s="472"/>
    </row>
    <row r="709735" spans="12:13" x14ac:dyDescent="0.25">
      <c r="L709735" s="472"/>
      <c r="M709735" s="472"/>
    </row>
    <row r="709736" spans="12:13" x14ac:dyDescent="0.25">
      <c r="L709736" s="472"/>
      <c r="M709736" s="472"/>
    </row>
    <row r="709737" spans="12:13" x14ac:dyDescent="0.25">
      <c r="L709737" s="472"/>
      <c r="M709737" s="472"/>
    </row>
    <row r="709809" spans="12:13" x14ac:dyDescent="0.25">
      <c r="L709809" s="472"/>
      <c r="M709809" s="472"/>
    </row>
    <row r="709810" spans="12:13" x14ac:dyDescent="0.25">
      <c r="L709810" s="472"/>
      <c r="M709810" s="472"/>
    </row>
    <row r="709811" spans="12:13" x14ac:dyDescent="0.25">
      <c r="L709811" s="472"/>
      <c r="M709811" s="472"/>
    </row>
    <row r="709883" spans="12:13" x14ac:dyDescent="0.25">
      <c r="L709883" s="472"/>
      <c r="M709883" s="472"/>
    </row>
    <row r="709884" spans="12:13" x14ac:dyDescent="0.25">
      <c r="L709884" s="472"/>
      <c r="M709884" s="472"/>
    </row>
    <row r="709885" spans="12:13" x14ac:dyDescent="0.25">
      <c r="L709885" s="472"/>
      <c r="M709885" s="472"/>
    </row>
    <row r="709957" spans="12:13" x14ac:dyDescent="0.25">
      <c r="L709957" s="472"/>
      <c r="M709957" s="472"/>
    </row>
    <row r="709958" spans="12:13" x14ac:dyDescent="0.25">
      <c r="L709958" s="472"/>
      <c r="M709958" s="472"/>
    </row>
    <row r="709959" spans="12:13" x14ac:dyDescent="0.25">
      <c r="L709959" s="472"/>
      <c r="M709959" s="472"/>
    </row>
    <row r="710031" spans="12:13" x14ac:dyDescent="0.25">
      <c r="L710031" s="472"/>
      <c r="M710031" s="472"/>
    </row>
    <row r="710032" spans="12:13" x14ac:dyDescent="0.25">
      <c r="L710032" s="472"/>
      <c r="M710032" s="472"/>
    </row>
    <row r="710033" spans="12:13" x14ac:dyDescent="0.25">
      <c r="L710033" s="472"/>
      <c r="M710033" s="472"/>
    </row>
    <row r="710105" spans="12:13" x14ac:dyDescent="0.25">
      <c r="L710105" s="472"/>
      <c r="M710105" s="472"/>
    </row>
    <row r="710106" spans="12:13" x14ac:dyDescent="0.25">
      <c r="L710106" s="472"/>
      <c r="M710106" s="472"/>
    </row>
    <row r="710107" spans="12:13" x14ac:dyDescent="0.25">
      <c r="L710107" s="472"/>
      <c r="M710107" s="472"/>
    </row>
    <row r="710179" spans="12:13" x14ac:dyDescent="0.25">
      <c r="L710179" s="472"/>
      <c r="M710179" s="472"/>
    </row>
    <row r="710180" spans="12:13" x14ac:dyDescent="0.25">
      <c r="L710180" s="472"/>
      <c r="M710180" s="472"/>
    </row>
    <row r="710181" spans="12:13" x14ac:dyDescent="0.25">
      <c r="L710181" s="472"/>
      <c r="M710181" s="472"/>
    </row>
    <row r="710253" spans="12:13" x14ac:dyDescent="0.25">
      <c r="L710253" s="472"/>
      <c r="M710253" s="472"/>
    </row>
    <row r="710254" spans="12:13" x14ac:dyDescent="0.25">
      <c r="L710254" s="472"/>
      <c r="M710254" s="472"/>
    </row>
    <row r="710255" spans="12:13" x14ac:dyDescent="0.25">
      <c r="L710255" s="472"/>
      <c r="M710255" s="472"/>
    </row>
    <row r="710327" spans="12:13" x14ac:dyDescent="0.25">
      <c r="L710327" s="472"/>
      <c r="M710327" s="472"/>
    </row>
    <row r="710328" spans="12:13" x14ac:dyDescent="0.25">
      <c r="L710328" s="472"/>
      <c r="M710328" s="472"/>
    </row>
    <row r="710329" spans="12:13" x14ac:dyDescent="0.25">
      <c r="L710329" s="472"/>
      <c r="M710329" s="472"/>
    </row>
    <row r="710401" spans="12:13" x14ac:dyDescent="0.25">
      <c r="L710401" s="472"/>
      <c r="M710401" s="472"/>
    </row>
    <row r="710402" spans="12:13" x14ac:dyDescent="0.25">
      <c r="L710402" s="472"/>
      <c r="M710402" s="472"/>
    </row>
    <row r="710403" spans="12:13" x14ac:dyDescent="0.25">
      <c r="L710403" s="472"/>
      <c r="M710403" s="472"/>
    </row>
    <row r="710475" spans="12:13" x14ac:dyDescent="0.25">
      <c r="L710475" s="472"/>
      <c r="M710475" s="472"/>
    </row>
    <row r="710476" spans="12:13" x14ac:dyDescent="0.25">
      <c r="L710476" s="472"/>
      <c r="M710476" s="472"/>
    </row>
    <row r="710477" spans="12:13" x14ac:dyDescent="0.25">
      <c r="L710477" s="472"/>
      <c r="M710477" s="472"/>
    </row>
    <row r="710549" spans="12:13" x14ac:dyDescent="0.25">
      <c r="L710549" s="472"/>
      <c r="M710549" s="472"/>
    </row>
    <row r="710550" spans="12:13" x14ac:dyDescent="0.25">
      <c r="L710550" s="472"/>
      <c r="M710550" s="472"/>
    </row>
    <row r="710551" spans="12:13" x14ac:dyDescent="0.25">
      <c r="L710551" s="472"/>
      <c r="M710551" s="472"/>
    </row>
    <row r="710623" spans="12:13" x14ac:dyDescent="0.25">
      <c r="L710623" s="472"/>
      <c r="M710623" s="472"/>
    </row>
    <row r="710624" spans="12:13" x14ac:dyDescent="0.25">
      <c r="L710624" s="472"/>
      <c r="M710624" s="472"/>
    </row>
    <row r="710625" spans="12:13" x14ac:dyDescent="0.25">
      <c r="L710625" s="472"/>
      <c r="M710625" s="472"/>
    </row>
    <row r="710697" spans="12:13" x14ac:dyDescent="0.25">
      <c r="L710697" s="472"/>
      <c r="M710697" s="472"/>
    </row>
    <row r="710698" spans="12:13" x14ac:dyDescent="0.25">
      <c r="L710698" s="472"/>
      <c r="M710698" s="472"/>
    </row>
    <row r="710699" spans="12:13" x14ac:dyDescent="0.25">
      <c r="L710699" s="472"/>
      <c r="M710699" s="472"/>
    </row>
    <row r="710771" spans="12:13" x14ac:dyDescent="0.25">
      <c r="L710771" s="472"/>
      <c r="M710771" s="472"/>
    </row>
    <row r="710772" spans="12:13" x14ac:dyDescent="0.25">
      <c r="L710772" s="472"/>
      <c r="M710772" s="472"/>
    </row>
    <row r="710773" spans="12:13" x14ac:dyDescent="0.25">
      <c r="L710773" s="472"/>
      <c r="M710773" s="472"/>
    </row>
    <row r="710845" spans="12:13" x14ac:dyDescent="0.25">
      <c r="L710845" s="472"/>
      <c r="M710845" s="472"/>
    </row>
    <row r="710846" spans="12:13" x14ac:dyDescent="0.25">
      <c r="L710846" s="472"/>
      <c r="M710846" s="472"/>
    </row>
    <row r="710847" spans="12:13" x14ac:dyDescent="0.25">
      <c r="L710847" s="472"/>
      <c r="M710847" s="472"/>
    </row>
    <row r="710919" spans="12:13" x14ac:dyDescent="0.25">
      <c r="L710919" s="472"/>
      <c r="M710919" s="472"/>
    </row>
    <row r="710920" spans="12:13" x14ac:dyDescent="0.25">
      <c r="L710920" s="472"/>
      <c r="M710920" s="472"/>
    </row>
    <row r="710921" spans="12:13" x14ac:dyDescent="0.25">
      <c r="L710921" s="472"/>
      <c r="M710921" s="472"/>
    </row>
    <row r="710993" spans="12:13" x14ac:dyDescent="0.25">
      <c r="L710993" s="472"/>
      <c r="M710993" s="472"/>
    </row>
    <row r="710994" spans="12:13" x14ac:dyDescent="0.25">
      <c r="L710994" s="472"/>
      <c r="M710994" s="472"/>
    </row>
    <row r="710995" spans="12:13" x14ac:dyDescent="0.25">
      <c r="L710995" s="472"/>
      <c r="M710995" s="472"/>
    </row>
    <row r="711067" spans="12:13" x14ac:dyDescent="0.25">
      <c r="L711067" s="472"/>
      <c r="M711067" s="472"/>
    </row>
    <row r="711068" spans="12:13" x14ac:dyDescent="0.25">
      <c r="L711068" s="472"/>
      <c r="M711068" s="472"/>
    </row>
    <row r="711069" spans="12:13" x14ac:dyDescent="0.25">
      <c r="L711069" s="472"/>
      <c r="M711069" s="472"/>
    </row>
    <row r="711141" spans="12:13" x14ac:dyDescent="0.25">
      <c r="L711141" s="472"/>
      <c r="M711141" s="472"/>
    </row>
    <row r="711142" spans="12:13" x14ac:dyDescent="0.25">
      <c r="L711142" s="472"/>
      <c r="M711142" s="472"/>
    </row>
    <row r="711143" spans="12:13" x14ac:dyDescent="0.25">
      <c r="L711143" s="472"/>
      <c r="M711143" s="472"/>
    </row>
    <row r="711215" spans="12:13" x14ac:dyDescent="0.25">
      <c r="L711215" s="472"/>
      <c r="M711215" s="472"/>
    </row>
    <row r="711216" spans="12:13" x14ac:dyDescent="0.25">
      <c r="L711216" s="472"/>
      <c r="M711216" s="472"/>
    </row>
    <row r="711217" spans="12:13" x14ac:dyDescent="0.25">
      <c r="L711217" s="472"/>
      <c r="M711217" s="472"/>
    </row>
    <row r="711289" spans="12:13" x14ac:dyDescent="0.25">
      <c r="L711289" s="472"/>
      <c r="M711289" s="472"/>
    </row>
    <row r="711290" spans="12:13" x14ac:dyDescent="0.25">
      <c r="L711290" s="472"/>
      <c r="M711290" s="472"/>
    </row>
    <row r="711291" spans="12:13" x14ac:dyDescent="0.25">
      <c r="L711291" s="472"/>
      <c r="M711291" s="472"/>
    </row>
    <row r="711363" spans="12:13" x14ac:dyDescent="0.25">
      <c r="L711363" s="472"/>
      <c r="M711363" s="472"/>
    </row>
    <row r="711364" spans="12:13" x14ac:dyDescent="0.25">
      <c r="L711364" s="472"/>
      <c r="M711364" s="472"/>
    </row>
    <row r="711365" spans="12:13" x14ac:dyDescent="0.25">
      <c r="L711365" s="472"/>
      <c r="M711365" s="472"/>
    </row>
    <row r="711437" spans="12:13" x14ac:dyDescent="0.25">
      <c r="L711437" s="472"/>
      <c r="M711437" s="472"/>
    </row>
    <row r="711438" spans="12:13" x14ac:dyDescent="0.25">
      <c r="L711438" s="472"/>
      <c r="M711438" s="472"/>
    </row>
    <row r="711439" spans="12:13" x14ac:dyDescent="0.25">
      <c r="L711439" s="472"/>
      <c r="M711439" s="472"/>
    </row>
    <row r="711511" spans="12:13" x14ac:dyDescent="0.25">
      <c r="L711511" s="472"/>
      <c r="M711511" s="472"/>
    </row>
    <row r="711512" spans="12:13" x14ac:dyDescent="0.25">
      <c r="L711512" s="472"/>
      <c r="M711512" s="472"/>
    </row>
    <row r="711513" spans="12:13" x14ac:dyDescent="0.25">
      <c r="L711513" s="472"/>
      <c r="M711513" s="472"/>
    </row>
    <row r="711585" spans="12:13" x14ac:dyDescent="0.25">
      <c r="L711585" s="472"/>
      <c r="M711585" s="472"/>
    </row>
    <row r="711586" spans="12:13" x14ac:dyDescent="0.25">
      <c r="L711586" s="472"/>
      <c r="M711586" s="472"/>
    </row>
    <row r="711587" spans="12:13" x14ac:dyDescent="0.25">
      <c r="L711587" s="472"/>
      <c r="M711587" s="472"/>
    </row>
    <row r="711659" spans="12:13" x14ac:dyDescent="0.25">
      <c r="L711659" s="472"/>
      <c r="M711659" s="472"/>
    </row>
    <row r="711660" spans="12:13" x14ac:dyDescent="0.25">
      <c r="L711660" s="472"/>
      <c r="M711660" s="472"/>
    </row>
    <row r="711661" spans="12:13" x14ac:dyDescent="0.25">
      <c r="L711661" s="472"/>
      <c r="M711661" s="472"/>
    </row>
    <row r="711733" spans="12:13" x14ac:dyDescent="0.25">
      <c r="L711733" s="472"/>
      <c r="M711733" s="472"/>
    </row>
    <row r="711734" spans="12:13" x14ac:dyDescent="0.25">
      <c r="L711734" s="472"/>
      <c r="M711734" s="472"/>
    </row>
    <row r="711735" spans="12:13" x14ac:dyDescent="0.25">
      <c r="L711735" s="472"/>
      <c r="M711735" s="472"/>
    </row>
    <row r="711807" spans="12:13" x14ac:dyDescent="0.25">
      <c r="L711807" s="472"/>
      <c r="M711807" s="472"/>
    </row>
    <row r="711808" spans="12:13" x14ac:dyDescent="0.25">
      <c r="L711808" s="472"/>
      <c r="M711808" s="472"/>
    </row>
    <row r="711809" spans="12:13" x14ac:dyDescent="0.25">
      <c r="L711809" s="472"/>
      <c r="M711809" s="472"/>
    </row>
    <row r="711881" spans="12:13" x14ac:dyDescent="0.25">
      <c r="L711881" s="472"/>
      <c r="M711881" s="472"/>
    </row>
    <row r="711882" spans="12:13" x14ac:dyDescent="0.25">
      <c r="L711882" s="472"/>
      <c r="M711882" s="472"/>
    </row>
    <row r="711883" spans="12:13" x14ac:dyDescent="0.25">
      <c r="L711883" s="472"/>
      <c r="M711883" s="472"/>
    </row>
    <row r="711955" spans="12:13" x14ac:dyDescent="0.25">
      <c r="L711955" s="472"/>
      <c r="M711955" s="472"/>
    </row>
    <row r="711956" spans="12:13" x14ac:dyDescent="0.25">
      <c r="L711956" s="472"/>
      <c r="M711956" s="472"/>
    </row>
    <row r="711957" spans="12:13" x14ac:dyDescent="0.25">
      <c r="L711957" s="472"/>
      <c r="M711957" s="472"/>
    </row>
    <row r="712029" spans="12:13" x14ac:dyDescent="0.25">
      <c r="L712029" s="472"/>
      <c r="M712029" s="472"/>
    </row>
    <row r="712030" spans="12:13" x14ac:dyDescent="0.25">
      <c r="L712030" s="472"/>
      <c r="M712030" s="472"/>
    </row>
    <row r="712031" spans="12:13" x14ac:dyDescent="0.25">
      <c r="L712031" s="472"/>
      <c r="M712031" s="472"/>
    </row>
    <row r="712103" spans="12:13" x14ac:dyDescent="0.25">
      <c r="L712103" s="472"/>
      <c r="M712103" s="472"/>
    </row>
    <row r="712104" spans="12:13" x14ac:dyDescent="0.25">
      <c r="L712104" s="472"/>
      <c r="M712104" s="472"/>
    </row>
    <row r="712105" spans="12:13" x14ac:dyDescent="0.25">
      <c r="L712105" s="472"/>
      <c r="M712105" s="472"/>
    </row>
    <row r="712177" spans="12:13" x14ac:dyDescent="0.25">
      <c r="L712177" s="472"/>
      <c r="M712177" s="472"/>
    </row>
    <row r="712178" spans="12:13" x14ac:dyDescent="0.25">
      <c r="L712178" s="472"/>
      <c r="M712178" s="472"/>
    </row>
    <row r="712179" spans="12:13" x14ac:dyDescent="0.25">
      <c r="L712179" s="472"/>
      <c r="M712179" s="472"/>
    </row>
    <row r="712251" spans="12:13" x14ac:dyDescent="0.25">
      <c r="L712251" s="472"/>
      <c r="M712251" s="472"/>
    </row>
    <row r="712252" spans="12:13" x14ac:dyDescent="0.25">
      <c r="L712252" s="472"/>
      <c r="M712252" s="472"/>
    </row>
    <row r="712253" spans="12:13" x14ac:dyDescent="0.25">
      <c r="L712253" s="472"/>
      <c r="M712253" s="472"/>
    </row>
    <row r="712325" spans="12:13" x14ac:dyDescent="0.25">
      <c r="L712325" s="472"/>
      <c r="M712325" s="472"/>
    </row>
    <row r="712326" spans="12:13" x14ac:dyDescent="0.25">
      <c r="L712326" s="472"/>
      <c r="M712326" s="472"/>
    </row>
    <row r="712327" spans="12:13" x14ac:dyDescent="0.25">
      <c r="L712327" s="472"/>
      <c r="M712327" s="472"/>
    </row>
    <row r="712399" spans="12:13" x14ac:dyDescent="0.25">
      <c r="L712399" s="472"/>
      <c r="M712399" s="472"/>
    </row>
    <row r="712400" spans="12:13" x14ac:dyDescent="0.25">
      <c r="L712400" s="472"/>
      <c r="M712400" s="472"/>
    </row>
    <row r="712401" spans="12:13" x14ac:dyDescent="0.25">
      <c r="L712401" s="472"/>
      <c r="M712401" s="472"/>
    </row>
    <row r="712473" spans="12:13" x14ac:dyDescent="0.25">
      <c r="L712473" s="472"/>
      <c r="M712473" s="472"/>
    </row>
    <row r="712474" spans="12:13" x14ac:dyDescent="0.25">
      <c r="L712474" s="472"/>
      <c r="M712474" s="472"/>
    </row>
    <row r="712475" spans="12:13" x14ac:dyDescent="0.25">
      <c r="L712475" s="472"/>
      <c r="M712475" s="472"/>
    </row>
    <row r="712547" spans="12:13" x14ac:dyDescent="0.25">
      <c r="L712547" s="472"/>
      <c r="M712547" s="472"/>
    </row>
    <row r="712548" spans="12:13" x14ac:dyDescent="0.25">
      <c r="L712548" s="472"/>
      <c r="M712548" s="472"/>
    </row>
    <row r="712549" spans="12:13" x14ac:dyDescent="0.25">
      <c r="L712549" s="472"/>
      <c r="M712549" s="472"/>
    </row>
    <row r="712621" spans="12:13" x14ac:dyDescent="0.25">
      <c r="L712621" s="472"/>
      <c r="M712621" s="472"/>
    </row>
    <row r="712622" spans="12:13" x14ac:dyDescent="0.25">
      <c r="L712622" s="472"/>
      <c r="M712622" s="472"/>
    </row>
    <row r="712623" spans="12:13" x14ac:dyDescent="0.25">
      <c r="L712623" s="472"/>
      <c r="M712623" s="472"/>
    </row>
    <row r="712695" spans="12:13" x14ac:dyDescent="0.25">
      <c r="L712695" s="472"/>
      <c r="M712695" s="472"/>
    </row>
    <row r="712696" spans="12:13" x14ac:dyDescent="0.25">
      <c r="L712696" s="472"/>
      <c r="M712696" s="472"/>
    </row>
    <row r="712697" spans="12:13" x14ac:dyDescent="0.25">
      <c r="L712697" s="472"/>
      <c r="M712697" s="472"/>
    </row>
    <row r="712769" spans="12:13" x14ac:dyDescent="0.25">
      <c r="L712769" s="472"/>
      <c r="M712769" s="472"/>
    </row>
    <row r="712770" spans="12:13" x14ac:dyDescent="0.25">
      <c r="L712770" s="472"/>
      <c r="M712770" s="472"/>
    </row>
    <row r="712771" spans="12:13" x14ac:dyDescent="0.25">
      <c r="L712771" s="472"/>
      <c r="M712771" s="472"/>
    </row>
    <row r="712843" spans="12:13" x14ac:dyDescent="0.25">
      <c r="L712843" s="472"/>
      <c r="M712843" s="472"/>
    </row>
    <row r="712844" spans="12:13" x14ac:dyDescent="0.25">
      <c r="L712844" s="472"/>
      <c r="M712844" s="472"/>
    </row>
    <row r="712845" spans="12:13" x14ac:dyDescent="0.25">
      <c r="L712845" s="472"/>
      <c r="M712845" s="472"/>
    </row>
    <row r="712917" spans="12:13" x14ac:dyDescent="0.25">
      <c r="L712917" s="472"/>
      <c r="M712917" s="472"/>
    </row>
    <row r="712918" spans="12:13" x14ac:dyDescent="0.25">
      <c r="L712918" s="472"/>
      <c r="M712918" s="472"/>
    </row>
    <row r="712919" spans="12:13" x14ac:dyDescent="0.25">
      <c r="L712919" s="472"/>
      <c r="M712919" s="472"/>
    </row>
    <row r="712991" spans="12:13" x14ac:dyDescent="0.25">
      <c r="L712991" s="472"/>
      <c r="M712991" s="472"/>
    </row>
    <row r="712992" spans="12:13" x14ac:dyDescent="0.25">
      <c r="L712992" s="472"/>
      <c r="M712992" s="472"/>
    </row>
    <row r="712993" spans="12:13" x14ac:dyDescent="0.25">
      <c r="L712993" s="472"/>
      <c r="M712993" s="472"/>
    </row>
    <row r="713065" spans="12:13" x14ac:dyDescent="0.25">
      <c r="L713065" s="472"/>
      <c r="M713065" s="472"/>
    </row>
    <row r="713066" spans="12:13" x14ac:dyDescent="0.25">
      <c r="L713066" s="472"/>
      <c r="M713066" s="472"/>
    </row>
    <row r="713067" spans="12:13" x14ac:dyDescent="0.25">
      <c r="L713067" s="472"/>
      <c r="M713067" s="472"/>
    </row>
    <row r="713139" spans="12:13" x14ac:dyDescent="0.25">
      <c r="L713139" s="472"/>
      <c r="M713139" s="472"/>
    </row>
    <row r="713140" spans="12:13" x14ac:dyDescent="0.25">
      <c r="L713140" s="472"/>
      <c r="M713140" s="472"/>
    </row>
    <row r="713141" spans="12:13" x14ac:dyDescent="0.25">
      <c r="L713141" s="472"/>
      <c r="M713141" s="472"/>
    </row>
    <row r="713213" spans="12:13" x14ac:dyDescent="0.25">
      <c r="L713213" s="472"/>
      <c r="M713213" s="472"/>
    </row>
    <row r="713214" spans="12:13" x14ac:dyDescent="0.25">
      <c r="L713214" s="472"/>
      <c r="M713214" s="472"/>
    </row>
    <row r="713215" spans="12:13" x14ac:dyDescent="0.25">
      <c r="L713215" s="472"/>
      <c r="M713215" s="472"/>
    </row>
    <row r="713287" spans="12:13" x14ac:dyDescent="0.25">
      <c r="L713287" s="472"/>
      <c r="M713287" s="472"/>
    </row>
    <row r="713288" spans="12:13" x14ac:dyDescent="0.25">
      <c r="L713288" s="472"/>
      <c r="M713288" s="472"/>
    </row>
    <row r="713289" spans="12:13" x14ac:dyDescent="0.25">
      <c r="L713289" s="472"/>
      <c r="M713289" s="472"/>
    </row>
    <row r="713361" spans="12:13" x14ac:dyDescent="0.25">
      <c r="L713361" s="472"/>
      <c r="M713361" s="472"/>
    </row>
    <row r="713362" spans="12:13" x14ac:dyDescent="0.25">
      <c r="L713362" s="472"/>
      <c r="M713362" s="472"/>
    </row>
    <row r="713363" spans="12:13" x14ac:dyDescent="0.25">
      <c r="L713363" s="472"/>
      <c r="M713363" s="472"/>
    </row>
    <row r="713435" spans="12:13" x14ac:dyDescent="0.25">
      <c r="L713435" s="472"/>
      <c r="M713435" s="472"/>
    </row>
    <row r="713436" spans="12:13" x14ac:dyDescent="0.25">
      <c r="L713436" s="472"/>
      <c r="M713436" s="472"/>
    </row>
    <row r="713437" spans="12:13" x14ac:dyDescent="0.25">
      <c r="L713437" s="472"/>
      <c r="M713437" s="472"/>
    </row>
    <row r="713509" spans="12:13" x14ac:dyDescent="0.25">
      <c r="L713509" s="472"/>
      <c r="M713509" s="472"/>
    </row>
    <row r="713510" spans="12:13" x14ac:dyDescent="0.25">
      <c r="L713510" s="472"/>
      <c r="M713510" s="472"/>
    </row>
    <row r="713511" spans="12:13" x14ac:dyDescent="0.25">
      <c r="L713511" s="472"/>
      <c r="M713511" s="472"/>
    </row>
    <row r="713583" spans="12:13" x14ac:dyDescent="0.25">
      <c r="L713583" s="472"/>
      <c r="M713583" s="472"/>
    </row>
    <row r="713584" spans="12:13" x14ac:dyDescent="0.25">
      <c r="L713584" s="472"/>
      <c r="M713584" s="472"/>
    </row>
    <row r="713585" spans="12:13" x14ac:dyDescent="0.25">
      <c r="L713585" s="472"/>
      <c r="M713585" s="472"/>
    </row>
    <row r="713657" spans="12:13" x14ac:dyDescent="0.25">
      <c r="L713657" s="472"/>
      <c r="M713657" s="472"/>
    </row>
    <row r="713658" spans="12:13" x14ac:dyDescent="0.25">
      <c r="L713658" s="472"/>
      <c r="M713658" s="472"/>
    </row>
    <row r="713659" spans="12:13" x14ac:dyDescent="0.25">
      <c r="L713659" s="472"/>
      <c r="M713659" s="472"/>
    </row>
    <row r="713731" spans="12:13" x14ac:dyDescent="0.25">
      <c r="L713731" s="472"/>
      <c r="M713731" s="472"/>
    </row>
    <row r="713732" spans="12:13" x14ac:dyDescent="0.25">
      <c r="L713732" s="472"/>
      <c r="M713732" s="472"/>
    </row>
    <row r="713733" spans="12:13" x14ac:dyDescent="0.25">
      <c r="L713733" s="472"/>
      <c r="M713733" s="472"/>
    </row>
    <row r="713805" spans="12:13" x14ac:dyDescent="0.25">
      <c r="L713805" s="472"/>
      <c r="M713805" s="472"/>
    </row>
    <row r="713806" spans="12:13" x14ac:dyDescent="0.25">
      <c r="L713806" s="472"/>
      <c r="M713806" s="472"/>
    </row>
    <row r="713807" spans="12:13" x14ac:dyDescent="0.25">
      <c r="L713807" s="472"/>
      <c r="M713807" s="472"/>
    </row>
    <row r="713879" spans="12:13" x14ac:dyDescent="0.25">
      <c r="L713879" s="472"/>
      <c r="M713879" s="472"/>
    </row>
    <row r="713880" spans="12:13" x14ac:dyDescent="0.25">
      <c r="L713880" s="472"/>
      <c r="M713880" s="472"/>
    </row>
    <row r="713881" spans="12:13" x14ac:dyDescent="0.25">
      <c r="L713881" s="472"/>
      <c r="M713881" s="472"/>
    </row>
    <row r="713953" spans="12:13" x14ac:dyDescent="0.25">
      <c r="L713953" s="472"/>
      <c r="M713953" s="472"/>
    </row>
    <row r="713954" spans="12:13" x14ac:dyDescent="0.25">
      <c r="L713954" s="472"/>
      <c r="M713954" s="472"/>
    </row>
    <row r="713955" spans="12:13" x14ac:dyDescent="0.25">
      <c r="L713955" s="472"/>
      <c r="M713955" s="472"/>
    </row>
    <row r="714027" spans="12:13" x14ac:dyDescent="0.25">
      <c r="L714027" s="472"/>
      <c r="M714027" s="472"/>
    </row>
    <row r="714028" spans="12:13" x14ac:dyDescent="0.25">
      <c r="L714028" s="472"/>
      <c r="M714028" s="472"/>
    </row>
    <row r="714029" spans="12:13" x14ac:dyDescent="0.25">
      <c r="L714029" s="472"/>
      <c r="M714029" s="472"/>
    </row>
    <row r="714101" spans="12:13" x14ac:dyDescent="0.25">
      <c r="L714101" s="472"/>
      <c r="M714101" s="472"/>
    </row>
    <row r="714102" spans="12:13" x14ac:dyDescent="0.25">
      <c r="L714102" s="472"/>
      <c r="M714102" s="472"/>
    </row>
    <row r="714103" spans="12:13" x14ac:dyDescent="0.25">
      <c r="L714103" s="472"/>
      <c r="M714103" s="472"/>
    </row>
    <row r="714175" spans="12:13" x14ac:dyDescent="0.25">
      <c r="L714175" s="472"/>
      <c r="M714175" s="472"/>
    </row>
    <row r="714176" spans="12:13" x14ac:dyDescent="0.25">
      <c r="L714176" s="472"/>
      <c r="M714176" s="472"/>
    </row>
    <row r="714177" spans="12:13" x14ac:dyDescent="0.25">
      <c r="L714177" s="472"/>
      <c r="M714177" s="472"/>
    </row>
    <row r="714249" spans="12:13" x14ac:dyDescent="0.25">
      <c r="L714249" s="472"/>
      <c r="M714249" s="472"/>
    </row>
    <row r="714250" spans="12:13" x14ac:dyDescent="0.25">
      <c r="L714250" s="472"/>
      <c r="M714250" s="472"/>
    </row>
    <row r="714251" spans="12:13" x14ac:dyDescent="0.25">
      <c r="L714251" s="472"/>
      <c r="M714251" s="472"/>
    </row>
    <row r="714323" spans="12:13" x14ac:dyDescent="0.25">
      <c r="L714323" s="472"/>
      <c r="M714323" s="472"/>
    </row>
    <row r="714324" spans="12:13" x14ac:dyDescent="0.25">
      <c r="L714324" s="472"/>
      <c r="M714324" s="472"/>
    </row>
    <row r="714325" spans="12:13" x14ac:dyDescent="0.25">
      <c r="L714325" s="472"/>
      <c r="M714325" s="472"/>
    </row>
    <row r="714397" spans="12:13" x14ac:dyDescent="0.25">
      <c r="L714397" s="472"/>
      <c r="M714397" s="472"/>
    </row>
    <row r="714398" spans="12:13" x14ac:dyDescent="0.25">
      <c r="L714398" s="472"/>
      <c r="M714398" s="472"/>
    </row>
    <row r="714399" spans="12:13" x14ac:dyDescent="0.25">
      <c r="L714399" s="472"/>
      <c r="M714399" s="472"/>
    </row>
    <row r="714471" spans="12:13" x14ac:dyDescent="0.25">
      <c r="L714471" s="472"/>
      <c r="M714471" s="472"/>
    </row>
    <row r="714472" spans="12:13" x14ac:dyDescent="0.25">
      <c r="L714472" s="472"/>
      <c r="M714472" s="472"/>
    </row>
    <row r="714473" spans="12:13" x14ac:dyDescent="0.25">
      <c r="L714473" s="472"/>
      <c r="M714473" s="472"/>
    </row>
    <row r="714545" spans="12:13" x14ac:dyDescent="0.25">
      <c r="L714545" s="472"/>
      <c r="M714545" s="472"/>
    </row>
    <row r="714546" spans="12:13" x14ac:dyDescent="0.25">
      <c r="L714546" s="472"/>
      <c r="M714546" s="472"/>
    </row>
    <row r="714547" spans="12:13" x14ac:dyDescent="0.25">
      <c r="L714547" s="472"/>
      <c r="M714547" s="472"/>
    </row>
    <row r="714619" spans="12:13" x14ac:dyDescent="0.25">
      <c r="L714619" s="472"/>
      <c r="M714619" s="472"/>
    </row>
    <row r="714620" spans="12:13" x14ac:dyDescent="0.25">
      <c r="L714620" s="472"/>
      <c r="M714620" s="472"/>
    </row>
    <row r="714621" spans="12:13" x14ac:dyDescent="0.25">
      <c r="L714621" s="472"/>
      <c r="M714621" s="472"/>
    </row>
    <row r="714693" spans="12:13" x14ac:dyDescent="0.25">
      <c r="L714693" s="472"/>
      <c r="M714693" s="472"/>
    </row>
    <row r="714694" spans="12:13" x14ac:dyDescent="0.25">
      <c r="L714694" s="472"/>
      <c r="M714694" s="472"/>
    </row>
    <row r="714695" spans="12:13" x14ac:dyDescent="0.25">
      <c r="L714695" s="472"/>
      <c r="M714695" s="472"/>
    </row>
    <row r="714767" spans="12:13" x14ac:dyDescent="0.25">
      <c r="L714767" s="472"/>
      <c r="M714767" s="472"/>
    </row>
    <row r="714768" spans="12:13" x14ac:dyDescent="0.25">
      <c r="L714768" s="472"/>
      <c r="M714768" s="472"/>
    </row>
    <row r="714769" spans="12:13" x14ac:dyDescent="0.25">
      <c r="L714769" s="472"/>
      <c r="M714769" s="472"/>
    </row>
    <row r="714841" spans="12:13" x14ac:dyDescent="0.25">
      <c r="L714841" s="472"/>
      <c r="M714841" s="472"/>
    </row>
    <row r="714842" spans="12:13" x14ac:dyDescent="0.25">
      <c r="L714842" s="472"/>
      <c r="M714842" s="472"/>
    </row>
    <row r="714843" spans="12:13" x14ac:dyDescent="0.25">
      <c r="L714843" s="472"/>
      <c r="M714843" s="472"/>
    </row>
    <row r="714915" spans="12:13" x14ac:dyDescent="0.25">
      <c r="L714915" s="472"/>
      <c r="M714915" s="472"/>
    </row>
    <row r="714916" spans="12:13" x14ac:dyDescent="0.25">
      <c r="L714916" s="472"/>
      <c r="M714916" s="472"/>
    </row>
    <row r="714917" spans="12:13" x14ac:dyDescent="0.25">
      <c r="L714917" s="472"/>
      <c r="M714917" s="472"/>
    </row>
    <row r="714989" spans="12:13" x14ac:dyDescent="0.25">
      <c r="L714989" s="472"/>
      <c r="M714989" s="472"/>
    </row>
    <row r="714990" spans="12:13" x14ac:dyDescent="0.25">
      <c r="L714990" s="472"/>
      <c r="M714990" s="472"/>
    </row>
    <row r="714991" spans="12:13" x14ac:dyDescent="0.25">
      <c r="L714991" s="472"/>
      <c r="M714991" s="472"/>
    </row>
    <row r="715063" spans="12:13" x14ac:dyDescent="0.25">
      <c r="L715063" s="472"/>
      <c r="M715063" s="472"/>
    </row>
    <row r="715064" spans="12:13" x14ac:dyDescent="0.25">
      <c r="L715064" s="472"/>
      <c r="M715064" s="472"/>
    </row>
    <row r="715065" spans="12:13" x14ac:dyDescent="0.25">
      <c r="L715065" s="472"/>
      <c r="M715065" s="472"/>
    </row>
    <row r="715137" spans="12:13" x14ac:dyDescent="0.25">
      <c r="L715137" s="472"/>
      <c r="M715137" s="472"/>
    </row>
    <row r="715138" spans="12:13" x14ac:dyDescent="0.25">
      <c r="L715138" s="472"/>
      <c r="M715138" s="472"/>
    </row>
    <row r="715139" spans="12:13" x14ac:dyDescent="0.25">
      <c r="L715139" s="472"/>
      <c r="M715139" s="472"/>
    </row>
    <row r="715211" spans="12:13" x14ac:dyDescent="0.25">
      <c r="L715211" s="472"/>
      <c r="M715211" s="472"/>
    </row>
    <row r="715212" spans="12:13" x14ac:dyDescent="0.25">
      <c r="L715212" s="472"/>
      <c r="M715212" s="472"/>
    </row>
    <row r="715213" spans="12:13" x14ac:dyDescent="0.25">
      <c r="L715213" s="472"/>
      <c r="M715213" s="472"/>
    </row>
    <row r="715285" spans="12:13" x14ac:dyDescent="0.25">
      <c r="L715285" s="472"/>
      <c r="M715285" s="472"/>
    </row>
    <row r="715286" spans="12:13" x14ac:dyDescent="0.25">
      <c r="L715286" s="472"/>
      <c r="M715286" s="472"/>
    </row>
    <row r="715287" spans="12:13" x14ac:dyDescent="0.25">
      <c r="L715287" s="472"/>
      <c r="M715287" s="472"/>
    </row>
    <row r="715359" spans="12:13" x14ac:dyDescent="0.25">
      <c r="L715359" s="472"/>
      <c r="M715359" s="472"/>
    </row>
    <row r="715360" spans="12:13" x14ac:dyDescent="0.25">
      <c r="L715360" s="472"/>
      <c r="M715360" s="472"/>
    </row>
    <row r="715361" spans="12:13" x14ac:dyDescent="0.25">
      <c r="L715361" s="472"/>
      <c r="M715361" s="472"/>
    </row>
    <row r="715433" spans="12:13" x14ac:dyDescent="0.25">
      <c r="L715433" s="472"/>
      <c r="M715433" s="472"/>
    </row>
    <row r="715434" spans="12:13" x14ac:dyDescent="0.25">
      <c r="L715434" s="472"/>
      <c r="M715434" s="472"/>
    </row>
    <row r="715435" spans="12:13" x14ac:dyDescent="0.25">
      <c r="L715435" s="472"/>
      <c r="M715435" s="472"/>
    </row>
    <row r="715507" spans="12:13" x14ac:dyDescent="0.25">
      <c r="L715507" s="472"/>
      <c r="M715507" s="472"/>
    </row>
    <row r="715508" spans="12:13" x14ac:dyDescent="0.25">
      <c r="L715508" s="472"/>
      <c r="M715508" s="472"/>
    </row>
    <row r="715509" spans="12:13" x14ac:dyDescent="0.25">
      <c r="L715509" s="472"/>
      <c r="M715509" s="472"/>
    </row>
    <row r="715581" spans="12:13" x14ac:dyDescent="0.25">
      <c r="L715581" s="472"/>
      <c r="M715581" s="472"/>
    </row>
    <row r="715582" spans="12:13" x14ac:dyDescent="0.25">
      <c r="L715582" s="472"/>
      <c r="M715582" s="472"/>
    </row>
    <row r="715583" spans="12:13" x14ac:dyDescent="0.25">
      <c r="L715583" s="472"/>
      <c r="M715583" s="472"/>
    </row>
    <row r="715655" spans="12:13" x14ac:dyDescent="0.25">
      <c r="L715655" s="472"/>
      <c r="M715655" s="472"/>
    </row>
    <row r="715656" spans="12:13" x14ac:dyDescent="0.25">
      <c r="L715656" s="472"/>
      <c r="M715656" s="472"/>
    </row>
    <row r="715657" spans="12:13" x14ac:dyDescent="0.25">
      <c r="L715657" s="472"/>
      <c r="M715657" s="472"/>
    </row>
    <row r="715729" spans="12:13" x14ac:dyDescent="0.25">
      <c r="L715729" s="472"/>
      <c r="M715729" s="472"/>
    </row>
    <row r="715730" spans="12:13" x14ac:dyDescent="0.25">
      <c r="L715730" s="472"/>
      <c r="M715730" s="472"/>
    </row>
    <row r="715731" spans="12:13" x14ac:dyDescent="0.25">
      <c r="L715731" s="472"/>
      <c r="M715731" s="472"/>
    </row>
    <row r="715803" spans="12:13" x14ac:dyDescent="0.25">
      <c r="L715803" s="472"/>
      <c r="M715803" s="472"/>
    </row>
    <row r="715804" spans="12:13" x14ac:dyDescent="0.25">
      <c r="L715804" s="472"/>
      <c r="M715804" s="472"/>
    </row>
    <row r="715805" spans="12:13" x14ac:dyDescent="0.25">
      <c r="L715805" s="472"/>
      <c r="M715805" s="472"/>
    </row>
    <row r="715877" spans="12:13" x14ac:dyDescent="0.25">
      <c r="L715877" s="472"/>
      <c r="M715877" s="472"/>
    </row>
    <row r="715878" spans="12:13" x14ac:dyDescent="0.25">
      <c r="L715878" s="472"/>
      <c r="M715878" s="472"/>
    </row>
    <row r="715879" spans="12:13" x14ac:dyDescent="0.25">
      <c r="L715879" s="472"/>
      <c r="M715879" s="472"/>
    </row>
    <row r="715951" spans="12:13" x14ac:dyDescent="0.25">
      <c r="L715951" s="472"/>
      <c r="M715951" s="472"/>
    </row>
    <row r="715952" spans="12:13" x14ac:dyDescent="0.25">
      <c r="L715952" s="472"/>
      <c r="M715952" s="472"/>
    </row>
    <row r="715953" spans="12:13" x14ac:dyDescent="0.25">
      <c r="L715953" s="472"/>
      <c r="M715953" s="472"/>
    </row>
    <row r="716025" spans="12:13" x14ac:dyDescent="0.25">
      <c r="L716025" s="472"/>
      <c r="M716025" s="472"/>
    </row>
    <row r="716026" spans="12:13" x14ac:dyDescent="0.25">
      <c r="L716026" s="472"/>
      <c r="M716026" s="472"/>
    </row>
    <row r="716027" spans="12:13" x14ac:dyDescent="0.25">
      <c r="L716027" s="472"/>
      <c r="M716027" s="472"/>
    </row>
    <row r="716099" spans="12:13" x14ac:dyDescent="0.25">
      <c r="L716099" s="472"/>
      <c r="M716099" s="472"/>
    </row>
    <row r="716100" spans="12:13" x14ac:dyDescent="0.25">
      <c r="L716100" s="472"/>
      <c r="M716100" s="472"/>
    </row>
    <row r="716101" spans="12:13" x14ac:dyDescent="0.25">
      <c r="L716101" s="472"/>
      <c r="M716101" s="472"/>
    </row>
    <row r="716173" spans="12:13" x14ac:dyDescent="0.25">
      <c r="L716173" s="472"/>
      <c r="M716173" s="472"/>
    </row>
    <row r="716174" spans="12:13" x14ac:dyDescent="0.25">
      <c r="L716174" s="472"/>
      <c r="M716174" s="472"/>
    </row>
    <row r="716175" spans="12:13" x14ac:dyDescent="0.25">
      <c r="L716175" s="472"/>
      <c r="M716175" s="472"/>
    </row>
    <row r="716247" spans="12:13" x14ac:dyDescent="0.25">
      <c r="L716247" s="472"/>
      <c r="M716247" s="472"/>
    </row>
    <row r="716248" spans="12:13" x14ac:dyDescent="0.25">
      <c r="L716248" s="472"/>
      <c r="M716248" s="472"/>
    </row>
    <row r="716249" spans="12:13" x14ac:dyDescent="0.25">
      <c r="L716249" s="472"/>
      <c r="M716249" s="472"/>
    </row>
    <row r="716321" spans="12:13" x14ac:dyDescent="0.25">
      <c r="L716321" s="472"/>
      <c r="M716321" s="472"/>
    </row>
    <row r="716322" spans="12:13" x14ac:dyDescent="0.25">
      <c r="L716322" s="472"/>
      <c r="M716322" s="472"/>
    </row>
    <row r="716323" spans="12:13" x14ac:dyDescent="0.25">
      <c r="L716323" s="472"/>
      <c r="M716323" s="472"/>
    </row>
    <row r="716395" spans="12:13" x14ac:dyDescent="0.25">
      <c r="L716395" s="472"/>
      <c r="M716395" s="472"/>
    </row>
    <row r="716396" spans="12:13" x14ac:dyDescent="0.25">
      <c r="L716396" s="472"/>
      <c r="M716396" s="472"/>
    </row>
    <row r="716397" spans="12:13" x14ac:dyDescent="0.25">
      <c r="L716397" s="472"/>
      <c r="M716397" s="472"/>
    </row>
    <row r="716469" spans="12:13" x14ac:dyDescent="0.25">
      <c r="L716469" s="472"/>
      <c r="M716469" s="472"/>
    </row>
    <row r="716470" spans="12:13" x14ac:dyDescent="0.25">
      <c r="L716470" s="472"/>
      <c r="M716470" s="472"/>
    </row>
    <row r="716471" spans="12:13" x14ac:dyDescent="0.25">
      <c r="L716471" s="472"/>
      <c r="M716471" s="472"/>
    </row>
    <row r="716543" spans="12:13" x14ac:dyDescent="0.25">
      <c r="L716543" s="472"/>
      <c r="M716543" s="472"/>
    </row>
    <row r="716544" spans="12:13" x14ac:dyDescent="0.25">
      <c r="L716544" s="472"/>
      <c r="M716544" s="472"/>
    </row>
    <row r="716545" spans="12:13" x14ac:dyDescent="0.25">
      <c r="L716545" s="472"/>
      <c r="M716545" s="472"/>
    </row>
    <row r="716617" spans="12:13" x14ac:dyDescent="0.25">
      <c r="L716617" s="472"/>
      <c r="M716617" s="472"/>
    </row>
    <row r="716618" spans="12:13" x14ac:dyDescent="0.25">
      <c r="L716618" s="472"/>
      <c r="M716618" s="472"/>
    </row>
    <row r="716619" spans="12:13" x14ac:dyDescent="0.25">
      <c r="L716619" s="472"/>
      <c r="M716619" s="472"/>
    </row>
    <row r="716691" spans="12:13" x14ac:dyDescent="0.25">
      <c r="L716691" s="472"/>
      <c r="M716691" s="472"/>
    </row>
    <row r="716692" spans="12:13" x14ac:dyDescent="0.25">
      <c r="L716692" s="472"/>
      <c r="M716692" s="472"/>
    </row>
    <row r="716693" spans="12:13" x14ac:dyDescent="0.25">
      <c r="L716693" s="472"/>
      <c r="M716693" s="472"/>
    </row>
    <row r="716765" spans="12:13" x14ac:dyDescent="0.25">
      <c r="L716765" s="472"/>
      <c r="M716765" s="472"/>
    </row>
    <row r="716766" spans="12:13" x14ac:dyDescent="0.25">
      <c r="L716766" s="472"/>
      <c r="M716766" s="472"/>
    </row>
    <row r="716767" spans="12:13" x14ac:dyDescent="0.25">
      <c r="L716767" s="472"/>
      <c r="M716767" s="472"/>
    </row>
    <row r="716839" spans="12:13" x14ac:dyDescent="0.25">
      <c r="L716839" s="472"/>
      <c r="M716839" s="472"/>
    </row>
    <row r="716840" spans="12:13" x14ac:dyDescent="0.25">
      <c r="L716840" s="472"/>
      <c r="M716840" s="472"/>
    </row>
    <row r="716841" spans="12:13" x14ac:dyDescent="0.25">
      <c r="L716841" s="472"/>
      <c r="M716841" s="472"/>
    </row>
    <row r="716913" spans="12:13" x14ac:dyDescent="0.25">
      <c r="L716913" s="472"/>
      <c r="M716913" s="472"/>
    </row>
    <row r="716914" spans="12:13" x14ac:dyDescent="0.25">
      <c r="L716914" s="472"/>
      <c r="M716914" s="472"/>
    </row>
    <row r="716915" spans="12:13" x14ac:dyDescent="0.25">
      <c r="L716915" s="472"/>
      <c r="M716915" s="472"/>
    </row>
    <row r="716987" spans="12:13" x14ac:dyDescent="0.25">
      <c r="L716987" s="472"/>
      <c r="M716987" s="472"/>
    </row>
    <row r="716988" spans="12:13" x14ac:dyDescent="0.25">
      <c r="L716988" s="472"/>
      <c r="M716988" s="472"/>
    </row>
    <row r="716989" spans="12:13" x14ac:dyDescent="0.25">
      <c r="L716989" s="472"/>
      <c r="M716989" s="472"/>
    </row>
    <row r="717061" spans="12:13" x14ac:dyDescent="0.25">
      <c r="L717061" s="472"/>
      <c r="M717061" s="472"/>
    </row>
    <row r="717062" spans="12:13" x14ac:dyDescent="0.25">
      <c r="L717062" s="472"/>
      <c r="M717062" s="472"/>
    </row>
    <row r="717063" spans="12:13" x14ac:dyDescent="0.25">
      <c r="L717063" s="472"/>
      <c r="M717063" s="472"/>
    </row>
    <row r="717135" spans="12:13" x14ac:dyDescent="0.25">
      <c r="L717135" s="472"/>
      <c r="M717135" s="472"/>
    </row>
    <row r="717136" spans="12:13" x14ac:dyDescent="0.25">
      <c r="L717136" s="472"/>
      <c r="M717136" s="472"/>
    </row>
    <row r="717137" spans="12:13" x14ac:dyDescent="0.25">
      <c r="L717137" s="472"/>
      <c r="M717137" s="472"/>
    </row>
    <row r="717209" spans="12:13" x14ac:dyDescent="0.25">
      <c r="L717209" s="472"/>
      <c r="M717209" s="472"/>
    </row>
    <row r="717210" spans="12:13" x14ac:dyDescent="0.25">
      <c r="L717210" s="472"/>
      <c r="M717210" s="472"/>
    </row>
    <row r="717211" spans="12:13" x14ac:dyDescent="0.25">
      <c r="L717211" s="472"/>
      <c r="M717211" s="472"/>
    </row>
    <row r="717283" spans="12:13" x14ac:dyDescent="0.25">
      <c r="L717283" s="472"/>
      <c r="M717283" s="472"/>
    </row>
    <row r="717284" spans="12:13" x14ac:dyDescent="0.25">
      <c r="L717284" s="472"/>
      <c r="M717284" s="472"/>
    </row>
    <row r="717285" spans="12:13" x14ac:dyDescent="0.25">
      <c r="L717285" s="472"/>
      <c r="M717285" s="472"/>
    </row>
    <row r="717357" spans="12:13" x14ac:dyDescent="0.25">
      <c r="L717357" s="472"/>
      <c r="M717357" s="472"/>
    </row>
    <row r="717358" spans="12:13" x14ac:dyDescent="0.25">
      <c r="L717358" s="472"/>
      <c r="M717358" s="472"/>
    </row>
    <row r="717359" spans="12:13" x14ac:dyDescent="0.25">
      <c r="L717359" s="472"/>
      <c r="M717359" s="472"/>
    </row>
    <row r="717431" spans="12:13" x14ac:dyDescent="0.25">
      <c r="L717431" s="472"/>
      <c r="M717431" s="472"/>
    </row>
    <row r="717432" spans="12:13" x14ac:dyDescent="0.25">
      <c r="L717432" s="472"/>
      <c r="M717432" s="472"/>
    </row>
    <row r="717433" spans="12:13" x14ac:dyDescent="0.25">
      <c r="L717433" s="472"/>
      <c r="M717433" s="472"/>
    </row>
    <row r="717505" spans="12:13" x14ac:dyDescent="0.25">
      <c r="L717505" s="472"/>
      <c r="M717505" s="472"/>
    </row>
    <row r="717506" spans="12:13" x14ac:dyDescent="0.25">
      <c r="L717506" s="472"/>
      <c r="M717506" s="472"/>
    </row>
    <row r="717507" spans="12:13" x14ac:dyDescent="0.25">
      <c r="L717507" s="472"/>
      <c r="M717507" s="472"/>
    </row>
    <row r="717579" spans="12:13" x14ac:dyDescent="0.25">
      <c r="L717579" s="472"/>
      <c r="M717579" s="472"/>
    </row>
    <row r="717580" spans="12:13" x14ac:dyDescent="0.25">
      <c r="L717580" s="472"/>
      <c r="M717580" s="472"/>
    </row>
    <row r="717581" spans="12:13" x14ac:dyDescent="0.25">
      <c r="L717581" s="472"/>
      <c r="M717581" s="472"/>
    </row>
    <row r="717653" spans="12:13" x14ac:dyDescent="0.25">
      <c r="L717653" s="472"/>
      <c r="M717653" s="472"/>
    </row>
    <row r="717654" spans="12:13" x14ac:dyDescent="0.25">
      <c r="L717654" s="472"/>
      <c r="M717654" s="472"/>
    </row>
    <row r="717655" spans="12:13" x14ac:dyDescent="0.25">
      <c r="L717655" s="472"/>
      <c r="M717655" s="472"/>
    </row>
    <row r="717727" spans="12:13" x14ac:dyDescent="0.25">
      <c r="L717727" s="472"/>
      <c r="M717727" s="472"/>
    </row>
    <row r="717728" spans="12:13" x14ac:dyDescent="0.25">
      <c r="L717728" s="472"/>
      <c r="M717728" s="472"/>
    </row>
    <row r="717729" spans="12:13" x14ac:dyDescent="0.25">
      <c r="L717729" s="472"/>
      <c r="M717729" s="472"/>
    </row>
    <row r="717801" spans="12:13" x14ac:dyDescent="0.25">
      <c r="L717801" s="472"/>
      <c r="M717801" s="472"/>
    </row>
    <row r="717802" spans="12:13" x14ac:dyDescent="0.25">
      <c r="L717802" s="472"/>
      <c r="M717802" s="472"/>
    </row>
    <row r="717803" spans="12:13" x14ac:dyDescent="0.25">
      <c r="L717803" s="472"/>
      <c r="M717803" s="472"/>
    </row>
    <row r="717875" spans="12:13" x14ac:dyDescent="0.25">
      <c r="L717875" s="472"/>
      <c r="M717875" s="472"/>
    </row>
    <row r="717876" spans="12:13" x14ac:dyDescent="0.25">
      <c r="L717876" s="472"/>
      <c r="M717876" s="472"/>
    </row>
    <row r="717877" spans="12:13" x14ac:dyDescent="0.25">
      <c r="L717877" s="472"/>
      <c r="M717877" s="472"/>
    </row>
    <row r="717949" spans="12:13" x14ac:dyDescent="0.25">
      <c r="L717949" s="472"/>
      <c r="M717949" s="472"/>
    </row>
    <row r="717950" spans="12:13" x14ac:dyDescent="0.25">
      <c r="L717950" s="472"/>
      <c r="M717950" s="472"/>
    </row>
    <row r="717951" spans="12:13" x14ac:dyDescent="0.25">
      <c r="L717951" s="472"/>
      <c r="M717951" s="472"/>
    </row>
    <row r="718023" spans="12:13" x14ac:dyDescent="0.25">
      <c r="L718023" s="472"/>
      <c r="M718023" s="472"/>
    </row>
    <row r="718024" spans="12:13" x14ac:dyDescent="0.25">
      <c r="L718024" s="472"/>
      <c r="M718024" s="472"/>
    </row>
    <row r="718025" spans="12:13" x14ac:dyDescent="0.25">
      <c r="L718025" s="472"/>
      <c r="M718025" s="472"/>
    </row>
    <row r="718097" spans="12:13" x14ac:dyDescent="0.25">
      <c r="L718097" s="472"/>
      <c r="M718097" s="472"/>
    </row>
    <row r="718098" spans="12:13" x14ac:dyDescent="0.25">
      <c r="L718098" s="472"/>
      <c r="M718098" s="472"/>
    </row>
    <row r="718099" spans="12:13" x14ac:dyDescent="0.25">
      <c r="L718099" s="472"/>
      <c r="M718099" s="472"/>
    </row>
    <row r="718171" spans="12:13" x14ac:dyDescent="0.25">
      <c r="L718171" s="472"/>
      <c r="M718171" s="472"/>
    </row>
    <row r="718172" spans="12:13" x14ac:dyDescent="0.25">
      <c r="L718172" s="472"/>
      <c r="M718172" s="472"/>
    </row>
    <row r="718173" spans="12:13" x14ac:dyDescent="0.25">
      <c r="L718173" s="472"/>
      <c r="M718173" s="472"/>
    </row>
    <row r="718245" spans="12:13" x14ac:dyDescent="0.25">
      <c r="L718245" s="472"/>
      <c r="M718245" s="472"/>
    </row>
    <row r="718246" spans="12:13" x14ac:dyDescent="0.25">
      <c r="L718246" s="472"/>
      <c r="M718246" s="472"/>
    </row>
    <row r="718247" spans="12:13" x14ac:dyDescent="0.25">
      <c r="L718247" s="472"/>
      <c r="M718247" s="472"/>
    </row>
    <row r="718319" spans="12:13" x14ac:dyDescent="0.25">
      <c r="L718319" s="472"/>
      <c r="M718319" s="472"/>
    </row>
    <row r="718320" spans="12:13" x14ac:dyDescent="0.25">
      <c r="L718320" s="472"/>
      <c r="M718320" s="472"/>
    </row>
    <row r="718321" spans="12:13" x14ac:dyDescent="0.25">
      <c r="L718321" s="472"/>
      <c r="M718321" s="472"/>
    </row>
    <row r="718393" spans="12:13" x14ac:dyDescent="0.25">
      <c r="L718393" s="472"/>
      <c r="M718393" s="472"/>
    </row>
    <row r="718394" spans="12:13" x14ac:dyDescent="0.25">
      <c r="L718394" s="472"/>
      <c r="M718394" s="472"/>
    </row>
    <row r="718395" spans="12:13" x14ac:dyDescent="0.25">
      <c r="L718395" s="472"/>
      <c r="M718395" s="472"/>
    </row>
    <row r="718467" spans="12:13" x14ac:dyDescent="0.25">
      <c r="L718467" s="472"/>
      <c r="M718467" s="472"/>
    </row>
    <row r="718468" spans="12:13" x14ac:dyDescent="0.25">
      <c r="L718468" s="472"/>
      <c r="M718468" s="472"/>
    </row>
    <row r="718469" spans="12:13" x14ac:dyDescent="0.25">
      <c r="L718469" s="472"/>
      <c r="M718469" s="472"/>
    </row>
    <row r="718541" spans="12:13" x14ac:dyDescent="0.25">
      <c r="L718541" s="472"/>
      <c r="M718541" s="472"/>
    </row>
    <row r="718542" spans="12:13" x14ac:dyDescent="0.25">
      <c r="L718542" s="472"/>
      <c r="M718542" s="472"/>
    </row>
    <row r="718543" spans="12:13" x14ac:dyDescent="0.25">
      <c r="L718543" s="472"/>
      <c r="M718543" s="472"/>
    </row>
    <row r="718615" spans="12:13" x14ac:dyDescent="0.25">
      <c r="L718615" s="472"/>
      <c r="M718615" s="472"/>
    </row>
    <row r="718616" spans="12:13" x14ac:dyDescent="0.25">
      <c r="L718616" s="472"/>
      <c r="M718616" s="472"/>
    </row>
    <row r="718617" spans="12:13" x14ac:dyDescent="0.25">
      <c r="L718617" s="472"/>
      <c r="M718617" s="472"/>
    </row>
    <row r="718689" spans="12:13" x14ac:dyDescent="0.25">
      <c r="L718689" s="472"/>
      <c r="M718689" s="472"/>
    </row>
    <row r="718690" spans="12:13" x14ac:dyDescent="0.25">
      <c r="L718690" s="472"/>
      <c r="M718690" s="472"/>
    </row>
    <row r="718691" spans="12:13" x14ac:dyDescent="0.25">
      <c r="L718691" s="472"/>
      <c r="M718691" s="472"/>
    </row>
    <row r="718763" spans="12:13" x14ac:dyDescent="0.25">
      <c r="L718763" s="472"/>
      <c r="M718763" s="472"/>
    </row>
    <row r="718764" spans="12:13" x14ac:dyDescent="0.25">
      <c r="L718764" s="472"/>
      <c r="M718764" s="472"/>
    </row>
    <row r="718765" spans="12:13" x14ac:dyDescent="0.25">
      <c r="L718765" s="472"/>
      <c r="M718765" s="472"/>
    </row>
    <row r="718837" spans="12:13" x14ac:dyDescent="0.25">
      <c r="L718837" s="472"/>
      <c r="M718837" s="472"/>
    </row>
    <row r="718838" spans="12:13" x14ac:dyDescent="0.25">
      <c r="L718838" s="472"/>
      <c r="M718838" s="472"/>
    </row>
    <row r="718839" spans="12:13" x14ac:dyDescent="0.25">
      <c r="L718839" s="472"/>
      <c r="M718839" s="472"/>
    </row>
    <row r="718911" spans="12:13" x14ac:dyDescent="0.25">
      <c r="L718911" s="472"/>
      <c r="M718911" s="472"/>
    </row>
    <row r="718912" spans="12:13" x14ac:dyDescent="0.25">
      <c r="L718912" s="472"/>
      <c r="M718912" s="472"/>
    </row>
    <row r="718913" spans="12:13" x14ac:dyDescent="0.25">
      <c r="L718913" s="472"/>
      <c r="M718913" s="472"/>
    </row>
    <row r="718985" spans="12:13" x14ac:dyDescent="0.25">
      <c r="L718985" s="472"/>
      <c r="M718985" s="472"/>
    </row>
    <row r="718986" spans="12:13" x14ac:dyDescent="0.25">
      <c r="L718986" s="472"/>
      <c r="M718986" s="472"/>
    </row>
    <row r="718987" spans="12:13" x14ac:dyDescent="0.25">
      <c r="L718987" s="472"/>
      <c r="M718987" s="472"/>
    </row>
    <row r="719059" spans="12:13" x14ac:dyDescent="0.25">
      <c r="L719059" s="472"/>
      <c r="M719059" s="472"/>
    </row>
    <row r="719060" spans="12:13" x14ac:dyDescent="0.25">
      <c r="L719060" s="472"/>
      <c r="M719060" s="472"/>
    </row>
    <row r="719061" spans="12:13" x14ac:dyDescent="0.25">
      <c r="L719061" s="472"/>
      <c r="M719061" s="472"/>
    </row>
    <row r="719133" spans="12:13" x14ac:dyDescent="0.25">
      <c r="L719133" s="472"/>
      <c r="M719133" s="472"/>
    </row>
    <row r="719134" spans="12:13" x14ac:dyDescent="0.25">
      <c r="L719134" s="472"/>
      <c r="M719134" s="472"/>
    </row>
    <row r="719135" spans="12:13" x14ac:dyDescent="0.25">
      <c r="L719135" s="472"/>
      <c r="M719135" s="472"/>
    </row>
    <row r="719207" spans="12:13" x14ac:dyDescent="0.25">
      <c r="L719207" s="472"/>
      <c r="M719207" s="472"/>
    </row>
    <row r="719208" spans="12:13" x14ac:dyDescent="0.25">
      <c r="L719208" s="472"/>
      <c r="M719208" s="472"/>
    </row>
    <row r="719209" spans="12:13" x14ac:dyDescent="0.25">
      <c r="L719209" s="472"/>
      <c r="M719209" s="472"/>
    </row>
    <row r="719281" spans="12:13" x14ac:dyDescent="0.25">
      <c r="L719281" s="472"/>
      <c r="M719281" s="472"/>
    </row>
    <row r="719282" spans="12:13" x14ac:dyDescent="0.25">
      <c r="L719282" s="472"/>
      <c r="M719282" s="472"/>
    </row>
    <row r="719283" spans="12:13" x14ac:dyDescent="0.25">
      <c r="L719283" s="472"/>
      <c r="M719283" s="472"/>
    </row>
    <row r="719355" spans="12:13" x14ac:dyDescent="0.25">
      <c r="L719355" s="472"/>
      <c r="M719355" s="472"/>
    </row>
    <row r="719356" spans="12:13" x14ac:dyDescent="0.25">
      <c r="L719356" s="472"/>
      <c r="M719356" s="472"/>
    </row>
    <row r="719357" spans="12:13" x14ac:dyDescent="0.25">
      <c r="L719357" s="472"/>
      <c r="M719357" s="472"/>
    </row>
    <row r="719429" spans="12:13" x14ac:dyDescent="0.25">
      <c r="L719429" s="472"/>
      <c r="M719429" s="472"/>
    </row>
    <row r="719430" spans="12:13" x14ac:dyDescent="0.25">
      <c r="L719430" s="472"/>
      <c r="M719430" s="472"/>
    </row>
    <row r="719431" spans="12:13" x14ac:dyDescent="0.25">
      <c r="L719431" s="472"/>
      <c r="M719431" s="472"/>
    </row>
    <row r="719503" spans="12:13" x14ac:dyDescent="0.25">
      <c r="L719503" s="472"/>
      <c r="M719503" s="472"/>
    </row>
    <row r="719504" spans="12:13" x14ac:dyDescent="0.25">
      <c r="L719504" s="472"/>
      <c r="M719504" s="472"/>
    </row>
    <row r="719505" spans="12:13" x14ac:dyDescent="0.25">
      <c r="L719505" s="472"/>
      <c r="M719505" s="472"/>
    </row>
    <row r="719577" spans="12:13" x14ac:dyDescent="0.25">
      <c r="L719577" s="472"/>
      <c r="M719577" s="472"/>
    </row>
    <row r="719578" spans="12:13" x14ac:dyDescent="0.25">
      <c r="L719578" s="472"/>
      <c r="M719578" s="472"/>
    </row>
    <row r="719579" spans="12:13" x14ac:dyDescent="0.25">
      <c r="L719579" s="472"/>
      <c r="M719579" s="472"/>
    </row>
    <row r="719651" spans="12:13" x14ac:dyDescent="0.25">
      <c r="L719651" s="472"/>
      <c r="M719651" s="472"/>
    </row>
    <row r="719652" spans="12:13" x14ac:dyDescent="0.25">
      <c r="L719652" s="472"/>
      <c r="M719652" s="472"/>
    </row>
    <row r="719653" spans="12:13" x14ac:dyDescent="0.25">
      <c r="L719653" s="472"/>
      <c r="M719653" s="472"/>
    </row>
    <row r="719725" spans="12:13" x14ac:dyDescent="0.25">
      <c r="L719725" s="472"/>
      <c r="M719725" s="472"/>
    </row>
    <row r="719726" spans="12:13" x14ac:dyDescent="0.25">
      <c r="L719726" s="472"/>
      <c r="M719726" s="472"/>
    </row>
    <row r="719727" spans="12:13" x14ac:dyDescent="0.25">
      <c r="L719727" s="472"/>
      <c r="M719727" s="472"/>
    </row>
    <row r="719799" spans="12:13" x14ac:dyDescent="0.25">
      <c r="L719799" s="472"/>
      <c r="M719799" s="472"/>
    </row>
    <row r="719800" spans="12:13" x14ac:dyDescent="0.25">
      <c r="L719800" s="472"/>
      <c r="M719800" s="472"/>
    </row>
    <row r="719801" spans="12:13" x14ac:dyDescent="0.25">
      <c r="L719801" s="472"/>
      <c r="M719801" s="472"/>
    </row>
    <row r="719873" spans="12:13" x14ac:dyDescent="0.25">
      <c r="L719873" s="472"/>
      <c r="M719873" s="472"/>
    </row>
    <row r="719874" spans="12:13" x14ac:dyDescent="0.25">
      <c r="L719874" s="472"/>
      <c r="M719874" s="472"/>
    </row>
    <row r="719875" spans="12:13" x14ac:dyDescent="0.25">
      <c r="L719875" s="472"/>
      <c r="M719875" s="472"/>
    </row>
    <row r="719947" spans="12:13" x14ac:dyDescent="0.25">
      <c r="L719947" s="472"/>
      <c r="M719947" s="472"/>
    </row>
    <row r="719948" spans="12:13" x14ac:dyDescent="0.25">
      <c r="L719948" s="472"/>
      <c r="M719948" s="472"/>
    </row>
    <row r="719949" spans="12:13" x14ac:dyDescent="0.25">
      <c r="L719949" s="472"/>
      <c r="M719949" s="472"/>
    </row>
    <row r="720021" spans="12:13" x14ac:dyDescent="0.25">
      <c r="L720021" s="472"/>
      <c r="M720021" s="472"/>
    </row>
    <row r="720022" spans="12:13" x14ac:dyDescent="0.25">
      <c r="L720022" s="472"/>
      <c r="M720022" s="472"/>
    </row>
    <row r="720023" spans="12:13" x14ac:dyDescent="0.25">
      <c r="L720023" s="472"/>
      <c r="M720023" s="472"/>
    </row>
    <row r="720095" spans="12:13" x14ac:dyDescent="0.25">
      <c r="L720095" s="472"/>
      <c r="M720095" s="472"/>
    </row>
    <row r="720096" spans="12:13" x14ac:dyDescent="0.25">
      <c r="L720096" s="472"/>
      <c r="M720096" s="472"/>
    </row>
    <row r="720097" spans="12:13" x14ac:dyDescent="0.25">
      <c r="L720097" s="472"/>
      <c r="M720097" s="472"/>
    </row>
    <row r="720169" spans="12:13" x14ac:dyDescent="0.25">
      <c r="L720169" s="472"/>
      <c r="M720169" s="472"/>
    </row>
    <row r="720170" spans="12:13" x14ac:dyDescent="0.25">
      <c r="L720170" s="472"/>
      <c r="M720170" s="472"/>
    </row>
    <row r="720171" spans="12:13" x14ac:dyDescent="0.25">
      <c r="L720171" s="472"/>
      <c r="M720171" s="472"/>
    </row>
    <row r="720243" spans="12:13" x14ac:dyDescent="0.25">
      <c r="L720243" s="472"/>
      <c r="M720243" s="472"/>
    </row>
    <row r="720244" spans="12:13" x14ac:dyDescent="0.25">
      <c r="L720244" s="472"/>
      <c r="M720244" s="472"/>
    </row>
    <row r="720245" spans="12:13" x14ac:dyDescent="0.25">
      <c r="L720245" s="472"/>
      <c r="M720245" s="472"/>
    </row>
    <row r="720317" spans="12:13" x14ac:dyDescent="0.25">
      <c r="L720317" s="472"/>
      <c r="M720317" s="472"/>
    </row>
    <row r="720318" spans="12:13" x14ac:dyDescent="0.25">
      <c r="L720318" s="472"/>
      <c r="M720318" s="472"/>
    </row>
    <row r="720319" spans="12:13" x14ac:dyDescent="0.25">
      <c r="L720319" s="472"/>
      <c r="M720319" s="472"/>
    </row>
    <row r="720391" spans="12:13" x14ac:dyDescent="0.25">
      <c r="L720391" s="472"/>
      <c r="M720391" s="472"/>
    </row>
    <row r="720392" spans="12:13" x14ac:dyDescent="0.25">
      <c r="L720392" s="472"/>
      <c r="M720392" s="472"/>
    </row>
    <row r="720393" spans="12:13" x14ac:dyDescent="0.25">
      <c r="L720393" s="472"/>
      <c r="M720393" s="472"/>
    </row>
    <row r="720465" spans="12:13" x14ac:dyDescent="0.25">
      <c r="L720465" s="472"/>
      <c r="M720465" s="472"/>
    </row>
    <row r="720466" spans="12:13" x14ac:dyDescent="0.25">
      <c r="L720466" s="472"/>
      <c r="M720466" s="472"/>
    </row>
    <row r="720467" spans="12:13" x14ac:dyDescent="0.25">
      <c r="L720467" s="472"/>
      <c r="M720467" s="472"/>
    </row>
    <row r="720539" spans="12:13" x14ac:dyDescent="0.25">
      <c r="L720539" s="472"/>
      <c r="M720539" s="472"/>
    </row>
    <row r="720540" spans="12:13" x14ac:dyDescent="0.25">
      <c r="L720540" s="472"/>
      <c r="M720540" s="472"/>
    </row>
    <row r="720541" spans="12:13" x14ac:dyDescent="0.25">
      <c r="L720541" s="472"/>
      <c r="M720541" s="472"/>
    </row>
    <row r="720613" spans="12:13" x14ac:dyDescent="0.25">
      <c r="L720613" s="472"/>
      <c r="M720613" s="472"/>
    </row>
    <row r="720614" spans="12:13" x14ac:dyDescent="0.25">
      <c r="L720614" s="472"/>
      <c r="M720614" s="472"/>
    </row>
    <row r="720615" spans="12:13" x14ac:dyDescent="0.25">
      <c r="L720615" s="472"/>
      <c r="M720615" s="472"/>
    </row>
    <row r="720687" spans="12:13" x14ac:dyDescent="0.25">
      <c r="L720687" s="472"/>
      <c r="M720687" s="472"/>
    </row>
    <row r="720688" spans="12:13" x14ac:dyDescent="0.25">
      <c r="L720688" s="472"/>
      <c r="M720688" s="472"/>
    </row>
    <row r="720689" spans="12:13" x14ac:dyDescent="0.25">
      <c r="L720689" s="472"/>
      <c r="M720689" s="472"/>
    </row>
    <row r="720761" spans="12:13" x14ac:dyDescent="0.25">
      <c r="L720761" s="472"/>
      <c r="M720761" s="472"/>
    </row>
    <row r="720762" spans="12:13" x14ac:dyDescent="0.25">
      <c r="L720762" s="472"/>
      <c r="M720762" s="472"/>
    </row>
    <row r="720763" spans="12:13" x14ac:dyDescent="0.25">
      <c r="L720763" s="472"/>
      <c r="M720763" s="472"/>
    </row>
    <row r="720835" spans="12:13" x14ac:dyDescent="0.25">
      <c r="L720835" s="472"/>
      <c r="M720835" s="472"/>
    </row>
    <row r="720836" spans="12:13" x14ac:dyDescent="0.25">
      <c r="L720836" s="472"/>
      <c r="M720836" s="472"/>
    </row>
    <row r="720837" spans="12:13" x14ac:dyDescent="0.25">
      <c r="L720837" s="472"/>
      <c r="M720837" s="472"/>
    </row>
    <row r="720909" spans="12:13" x14ac:dyDescent="0.25">
      <c r="L720909" s="472"/>
      <c r="M720909" s="472"/>
    </row>
    <row r="720910" spans="12:13" x14ac:dyDescent="0.25">
      <c r="L720910" s="472"/>
      <c r="M720910" s="472"/>
    </row>
    <row r="720911" spans="12:13" x14ac:dyDescent="0.25">
      <c r="L720911" s="472"/>
      <c r="M720911" s="472"/>
    </row>
    <row r="720983" spans="12:13" x14ac:dyDescent="0.25">
      <c r="L720983" s="472"/>
      <c r="M720983" s="472"/>
    </row>
    <row r="720984" spans="12:13" x14ac:dyDescent="0.25">
      <c r="L720984" s="472"/>
      <c r="M720984" s="472"/>
    </row>
    <row r="720985" spans="12:13" x14ac:dyDescent="0.25">
      <c r="L720985" s="472"/>
      <c r="M720985" s="472"/>
    </row>
    <row r="721057" spans="12:13" x14ac:dyDescent="0.25">
      <c r="L721057" s="472"/>
      <c r="M721057" s="472"/>
    </row>
    <row r="721058" spans="12:13" x14ac:dyDescent="0.25">
      <c r="L721058" s="472"/>
      <c r="M721058" s="472"/>
    </row>
    <row r="721059" spans="12:13" x14ac:dyDescent="0.25">
      <c r="L721059" s="472"/>
      <c r="M721059" s="472"/>
    </row>
    <row r="721131" spans="12:13" x14ac:dyDescent="0.25">
      <c r="L721131" s="472"/>
      <c r="M721131" s="472"/>
    </row>
    <row r="721132" spans="12:13" x14ac:dyDescent="0.25">
      <c r="L721132" s="472"/>
      <c r="M721132" s="472"/>
    </row>
    <row r="721133" spans="12:13" x14ac:dyDescent="0.25">
      <c r="L721133" s="472"/>
      <c r="M721133" s="472"/>
    </row>
    <row r="721205" spans="12:13" x14ac:dyDescent="0.25">
      <c r="L721205" s="472"/>
      <c r="M721205" s="472"/>
    </row>
    <row r="721206" spans="12:13" x14ac:dyDescent="0.25">
      <c r="L721206" s="472"/>
      <c r="M721206" s="472"/>
    </row>
    <row r="721207" spans="12:13" x14ac:dyDescent="0.25">
      <c r="L721207" s="472"/>
      <c r="M721207" s="472"/>
    </row>
    <row r="721279" spans="12:13" x14ac:dyDescent="0.25">
      <c r="L721279" s="472"/>
      <c r="M721279" s="472"/>
    </row>
    <row r="721280" spans="12:13" x14ac:dyDescent="0.25">
      <c r="L721280" s="472"/>
      <c r="M721280" s="472"/>
    </row>
    <row r="721281" spans="12:13" x14ac:dyDescent="0.25">
      <c r="L721281" s="472"/>
      <c r="M721281" s="472"/>
    </row>
    <row r="721353" spans="12:13" x14ac:dyDescent="0.25">
      <c r="L721353" s="472"/>
      <c r="M721353" s="472"/>
    </row>
    <row r="721354" spans="12:13" x14ac:dyDescent="0.25">
      <c r="L721354" s="472"/>
      <c r="M721354" s="472"/>
    </row>
    <row r="721355" spans="12:13" x14ac:dyDescent="0.25">
      <c r="L721355" s="472"/>
      <c r="M721355" s="472"/>
    </row>
    <row r="721427" spans="12:13" x14ac:dyDescent="0.25">
      <c r="L721427" s="472"/>
      <c r="M721427" s="472"/>
    </row>
    <row r="721428" spans="12:13" x14ac:dyDescent="0.25">
      <c r="L721428" s="472"/>
      <c r="M721428" s="472"/>
    </row>
    <row r="721429" spans="12:13" x14ac:dyDescent="0.25">
      <c r="L721429" s="472"/>
      <c r="M721429" s="472"/>
    </row>
    <row r="721501" spans="12:13" x14ac:dyDescent="0.25">
      <c r="L721501" s="472"/>
      <c r="M721501" s="472"/>
    </row>
    <row r="721502" spans="12:13" x14ac:dyDescent="0.25">
      <c r="L721502" s="472"/>
      <c r="M721502" s="472"/>
    </row>
    <row r="721503" spans="12:13" x14ac:dyDescent="0.25">
      <c r="L721503" s="472"/>
      <c r="M721503" s="472"/>
    </row>
    <row r="721575" spans="12:13" x14ac:dyDescent="0.25">
      <c r="L721575" s="472"/>
      <c r="M721575" s="472"/>
    </row>
    <row r="721576" spans="12:13" x14ac:dyDescent="0.25">
      <c r="L721576" s="472"/>
      <c r="M721576" s="472"/>
    </row>
    <row r="721577" spans="12:13" x14ac:dyDescent="0.25">
      <c r="L721577" s="472"/>
      <c r="M721577" s="472"/>
    </row>
    <row r="721649" spans="12:13" x14ac:dyDescent="0.25">
      <c r="L721649" s="472"/>
      <c r="M721649" s="472"/>
    </row>
    <row r="721650" spans="12:13" x14ac:dyDescent="0.25">
      <c r="L721650" s="472"/>
      <c r="M721650" s="472"/>
    </row>
    <row r="721651" spans="12:13" x14ac:dyDescent="0.25">
      <c r="L721651" s="472"/>
      <c r="M721651" s="472"/>
    </row>
    <row r="721723" spans="12:13" x14ac:dyDescent="0.25">
      <c r="L721723" s="472"/>
      <c r="M721723" s="472"/>
    </row>
    <row r="721724" spans="12:13" x14ac:dyDescent="0.25">
      <c r="L721724" s="472"/>
      <c r="M721724" s="472"/>
    </row>
    <row r="721725" spans="12:13" x14ac:dyDescent="0.25">
      <c r="L721725" s="472"/>
      <c r="M721725" s="472"/>
    </row>
    <row r="721797" spans="12:13" x14ac:dyDescent="0.25">
      <c r="L721797" s="472"/>
      <c r="M721797" s="472"/>
    </row>
    <row r="721798" spans="12:13" x14ac:dyDescent="0.25">
      <c r="L721798" s="472"/>
      <c r="M721798" s="472"/>
    </row>
    <row r="721799" spans="12:13" x14ac:dyDescent="0.25">
      <c r="L721799" s="472"/>
      <c r="M721799" s="472"/>
    </row>
    <row r="721871" spans="12:13" x14ac:dyDescent="0.25">
      <c r="L721871" s="472"/>
      <c r="M721871" s="472"/>
    </row>
    <row r="721872" spans="12:13" x14ac:dyDescent="0.25">
      <c r="L721872" s="472"/>
      <c r="M721872" s="472"/>
    </row>
    <row r="721873" spans="12:13" x14ac:dyDescent="0.25">
      <c r="L721873" s="472"/>
      <c r="M721873" s="472"/>
    </row>
    <row r="721945" spans="12:13" x14ac:dyDescent="0.25">
      <c r="L721945" s="472"/>
      <c r="M721945" s="472"/>
    </row>
    <row r="721946" spans="12:13" x14ac:dyDescent="0.25">
      <c r="L721946" s="472"/>
      <c r="M721946" s="472"/>
    </row>
    <row r="721947" spans="12:13" x14ac:dyDescent="0.25">
      <c r="L721947" s="472"/>
      <c r="M721947" s="472"/>
    </row>
    <row r="722019" spans="12:13" x14ac:dyDescent="0.25">
      <c r="L722019" s="472"/>
      <c r="M722019" s="472"/>
    </row>
    <row r="722020" spans="12:13" x14ac:dyDescent="0.25">
      <c r="L722020" s="472"/>
      <c r="M722020" s="472"/>
    </row>
    <row r="722021" spans="12:13" x14ac:dyDescent="0.25">
      <c r="L722021" s="472"/>
      <c r="M722021" s="472"/>
    </row>
    <row r="722093" spans="12:13" x14ac:dyDescent="0.25">
      <c r="L722093" s="472"/>
      <c r="M722093" s="472"/>
    </row>
    <row r="722094" spans="12:13" x14ac:dyDescent="0.25">
      <c r="L722094" s="472"/>
      <c r="M722094" s="472"/>
    </row>
    <row r="722095" spans="12:13" x14ac:dyDescent="0.25">
      <c r="L722095" s="472"/>
      <c r="M722095" s="472"/>
    </row>
    <row r="722167" spans="12:13" x14ac:dyDescent="0.25">
      <c r="L722167" s="472"/>
      <c r="M722167" s="472"/>
    </row>
    <row r="722168" spans="12:13" x14ac:dyDescent="0.25">
      <c r="L722168" s="472"/>
      <c r="M722168" s="472"/>
    </row>
    <row r="722169" spans="12:13" x14ac:dyDescent="0.25">
      <c r="L722169" s="472"/>
      <c r="M722169" s="472"/>
    </row>
    <row r="722241" spans="12:13" x14ac:dyDescent="0.25">
      <c r="L722241" s="472"/>
      <c r="M722241" s="472"/>
    </row>
    <row r="722242" spans="12:13" x14ac:dyDescent="0.25">
      <c r="L722242" s="472"/>
      <c r="M722242" s="472"/>
    </row>
    <row r="722243" spans="12:13" x14ac:dyDescent="0.25">
      <c r="L722243" s="472"/>
      <c r="M722243" s="472"/>
    </row>
    <row r="722315" spans="12:13" x14ac:dyDescent="0.25">
      <c r="L722315" s="472"/>
      <c r="M722315" s="472"/>
    </row>
    <row r="722316" spans="12:13" x14ac:dyDescent="0.25">
      <c r="L722316" s="472"/>
      <c r="M722316" s="472"/>
    </row>
    <row r="722317" spans="12:13" x14ac:dyDescent="0.25">
      <c r="L722317" s="472"/>
      <c r="M722317" s="472"/>
    </row>
    <row r="722389" spans="12:13" x14ac:dyDescent="0.25">
      <c r="L722389" s="472"/>
      <c r="M722389" s="472"/>
    </row>
    <row r="722390" spans="12:13" x14ac:dyDescent="0.25">
      <c r="L722390" s="472"/>
      <c r="M722390" s="472"/>
    </row>
    <row r="722391" spans="12:13" x14ac:dyDescent="0.25">
      <c r="L722391" s="472"/>
      <c r="M722391" s="472"/>
    </row>
    <row r="722463" spans="12:13" x14ac:dyDescent="0.25">
      <c r="L722463" s="472"/>
      <c r="M722463" s="472"/>
    </row>
    <row r="722464" spans="12:13" x14ac:dyDescent="0.25">
      <c r="L722464" s="472"/>
      <c r="M722464" s="472"/>
    </row>
    <row r="722465" spans="12:13" x14ac:dyDescent="0.25">
      <c r="L722465" s="472"/>
      <c r="M722465" s="472"/>
    </row>
    <row r="722537" spans="12:13" x14ac:dyDescent="0.25">
      <c r="L722537" s="472"/>
      <c r="M722537" s="472"/>
    </row>
    <row r="722538" spans="12:13" x14ac:dyDescent="0.25">
      <c r="L722538" s="472"/>
      <c r="M722538" s="472"/>
    </row>
    <row r="722539" spans="12:13" x14ac:dyDescent="0.25">
      <c r="L722539" s="472"/>
      <c r="M722539" s="472"/>
    </row>
    <row r="722611" spans="12:13" x14ac:dyDescent="0.25">
      <c r="L722611" s="472"/>
      <c r="M722611" s="472"/>
    </row>
    <row r="722612" spans="12:13" x14ac:dyDescent="0.25">
      <c r="L722612" s="472"/>
      <c r="M722612" s="472"/>
    </row>
    <row r="722613" spans="12:13" x14ac:dyDescent="0.25">
      <c r="L722613" s="472"/>
      <c r="M722613" s="472"/>
    </row>
    <row r="722685" spans="12:13" x14ac:dyDescent="0.25">
      <c r="L722685" s="472"/>
      <c r="M722685" s="472"/>
    </row>
    <row r="722686" spans="12:13" x14ac:dyDescent="0.25">
      <c r="L722686" s="472"/>
      <c r="M722686" s="472"/>
    </row>
    <row r="722687" spans="12:13" x14ac:dyDescent="0.25">
      <c r="L722687" s="472"/>
      <c r="M722687" s="472"/>
    </row>
    <row r="722759" spans="12:13" x14ac:dyDescent="0.25">
      <c r="L722759" s="472"/>
      <c r="M722759" s="472"/>
    </row>
    <row r="722760" spans="12:13" x14ac:dyDescent="0.25">
      <c r="L722760" s="472"/>
      <c r="M722760" s="472"/>
    </row>
    <row r="722761" spans="12:13" x14ac:dyDescent="0.25">
      <c r="L722761" s="472"/>
      <c r="M722761" s="472"/>
    </row>
    <row r="722833" spans="12:13" x14ac:dyDescent="0.25">
      <c r="L722833" s="472"/>
      <c r="M722833" s="472"/>
    </row>
    <row r="722834" spans="12:13" x14ac:dyDescent="0.25">
      <c r="L722834" s="472"/>
      <c r="M722834" s="472"/>
    </row>
    <row r="722835" spans="12:13" x14ac:dyDescent="0.25">
      <c r="L722835" s="472"/>
      <c r="M722835" s="472"/>
    </row>
    <row r="722907" spans="12:13" x14ac:dyDescent="0.25">
      <c r="L722907" s="472"/>
      <c r="M722907" s="472"/>
    </row>
    <row r="722908" spans="12:13" x14ac:dyDescent="0.25">
      <c r="L722908" s="472"/>
      <c r="M722908" s="472"/>
    </row>
    <row r="722909" spans="12:13" x14ac:dyDescent="0.25">
      <c r="L722909" s="472"/>
      <c r="M722909" s="472"/>
    </row>
    <row r="722981" spans="12:13" x14ac:dyDescent="0.25">
      <c r="L722981" s="472"/>
      <c r="M722981" s="472"/>
    </row>
    <row r="722982" spans="12:13" x14ac:dyDescent="0.25">
      <c r="L722982" s="472"/>
      <c r="M722982" s="472"/>
    </row>
    <row r="722983" spans="12:13" x14ac:dyDescent="0.25">
      <c r="L722983" s="472"/>
      <c r="M722983" s="472"/>
    </row>
    <row r="723055" spans="12:13" x14ac:dyDescent="0.25">
      <c r="L723055" s="472"/>
      <c r="M723055" s="472"/>
    </row>
    <row r="723056" spans="12:13" x14ac:dyDescent="0.25">
      <c r="L723056" s="472"/>
      <c r="M723056" s="472"/>
    </row>
    <row r="723057" spans="12:13" x14ac:dyDescent="0.25">
      <c r="L723057" s="472"/>
      <c r="M723057" s="472"/>
    </row>
    <row r="723129" spans="12:13" x14ac:dyDescent="0.25">
      <c r="L723129" s="472"/>
      <c r="M723129" s="472"/>
    </row>
    <row r="723130" spans="12:13" x14ac:dyDescent="0.25">
      <c r="L723130" s="472"/>
      <c r="M723130" s="472"/>
    </row>
    <row r="723131" spans="12:13" x14ac:dyDescent="0.25">
      <c r="L723131" s="472"/>
      <c r="M723131" s="472"/>
    </row>
    <row r="723203" spans="12:13" x14ac:dyDescent="0.25">
      <c r="L723203" s="472"/>
      <c r="M723203" s="472"/>
    </row>
    <row r="723204" spans="12:13" x14ac:dyDescent="0.25">
      <c r="L723204" s="472"/>
      <c r="M723204" s="472"/>
    </row>
    <row r="723205" spans="12:13" x14ac:dyDescent="0.25">
      <c r="L723205" s="472"/>
      <c r="M723205" s="472"/>
    </row>
    <row r="723277" spans="12:13" x14ac:dyDescent="0.25">
      <c r="L723277" s="472"/>
      <c r="M723277" s="472"/>
    </row>
    <row r="723278" spans="12:13" x14ac:dyDescent="0.25">
      <c r="L723278" s="472"/>
      <c r="M723278" s="472"/>
    </row>
    <row r="723279" spans="12:13" x14ac:dyDescent="0.25">
      <c r="L723279" s="472"/>
      <c r="M723279" s="472"/>
    </row>
    <row r="723351" spans="12:13" x14ac:dyDescent="0.25">
      <c r="L723351" s="472"/>
      <c r="M723351" s="472"/>
    </row>
    <row r="723352" spans="12:13" x14ac:dyDescent="0.25">
      <c r="L723352" s="472"/>
      <c r="M723352" s="472"/>
    </row>
    <row r="723353" spans="12:13" x14ac:dyDescent="0.25">
      <c r="L723353" s="472"/>
      <c r="M723353" s="472"/>
    </row>
    <row r="723425" spans="12:13" x14ac:dyDescent="0.25">
      <c r="L723425" s="472"/>
      <c r="M723425" s="472"/>
    </row>
    <row r="723426" spans="12:13" x14ac:dyDescent="0.25">
      <c r="L723426" s="472"/>
      <c r="M723426" s="472"/>
    </row>
    <row r="723427" spans="12:13" x14ac:dyDescent="0.25">
      <c r="L723427" s="472"/>
      <c r="M723427" s="472"/>
    </row>
    <row r="723499" spans="12:13" x14ac:dyDescent="0.25">
      <c r="L723499" s="472"/>
      <c r="M723499" s="472"/>
    </row>
    <row r="723500" spans="12:13" x14ac:dyDescent="0.25">
      <c r="L723500" s="472"/>
      <c r="M723500" s="472"/>
    </row>
    <row r="723501" spans="12:13" x14ac:dyDescent="0.25">
      <c r="L723501" s="472"/>
      <c r="M723501" s="472"/>
    </row>
    <row r="723573" spans="12:13" x14ac:dyDescent="0.25">
      <c r="L723573" s="472"/>
      <c r="M723573" s="472"/>
    </row>
    <row r="723574" spans="12:13" x14ac:dyDescent="0.25">
      <c r="L723574" s="472"/>
      <c r="M723574" s="472"/>
    </row>
    <row r="723575" spans="12:13" x14ac:dyDescent="0.25">
      <c r="L723575" s="472"/>
      <c r="M723575" s="472"/>
    </row>
    <row r="723647" spans="12:13" x14ac:dyDescent="0.25">
      <c r="L723647" s="472"/>
      <c r="M723647" s="472"/>
    </row>
    <row r="723648" spans="12:13" x14ac:dyDescent="0.25">
      <c r="L723648" s="472"/>
      <c r="M723648" s="472"/>
    </row>
    <row r="723649" spans="12:13" x14ac:dyDescent="0.25">
      <c r="L723649" s="472"/>
      <c r="M723649" s="472"/>
    </row>
    <row r="723721" spans="12:13" x14ac:dyDescent="0.25">
      <c r="L723721" s="472"/>
      <c r="M723721" s="472"/>
    </row>
    <row r="723722" spans="12:13" x14ac:dyDescent="0.25">
      <c r="L723722" s="472"/>
      <c r="M723722" s="472"/>
    </row>
    <row r="723723" spans="12:13" x14ac:dyDescent="0.25">
      <c r="L723723" s="472"/>
      <c r="M723723" s="472"/>
    </row>
    <row r="723795" spans="12:13" x14ac:dyDescent="0.25">
      <c r="L723795" s="472"/>
      <c r="M723795" s="472"/>
    </row>
    <row r="723796" spans="12:13" x14ac:dyDescent="0.25">
      <c r="L723796" s="472"/>
      <c r="M723796" s="472"/>
    </row>
    <row r="723797" spans="12:13" x14ac:dyDescent="0.25">
      <c r="L723797" s="472"/>
      <c r="M723797" s="472"/>
    </row>
    <row r="723869" spans="12:13" x14ac:dyDescent="0.25">
      <c r="L723869" s="472"/>
      <c r="M723869" s="472"/>
    </row>
    <row r="723870" spans="12:13" x14ac:dyDescent="0.25">
      <c r="L723870" s="472"/>
      <c r="M723870" s="472"/>
    </row>
    <row r="723871" spans="12:13" x14ac:dyDescent="0.25">
      <c r="L723871" s="472"/>
      <c r="M723871" s="472"/>
    </row>
    <row r="723943" spans="12:13" x14ac:dyDescent="0.25">
      <c r="L723943" s="472"/>
      <c r="M723943" s="472"/>
    </row>
    <row r="723944" spans="12:13" x14ac:dyDescent="0.25">
      <c r="L723944" s="472"/>
      <c r="M723944" s="472"/>
    </row>
    <row r="723945" spans="12:13" x14ac:dyDescent="0.25">
      <c r="L723945" s="472"/>
      <c r="M723945" s="472"/>
    </row>
    <row r="724017" spans="12:13" x14ac:dyDescent="0.25">
      <c r="L724017" s="472"/>
      <c r="M724017" s="472"/>
    </row>
    <row r="724018" spans="12:13" x14ac:dyDescent="0.25">
      <c r="L724018" s="472"/>
      <c r="M724018" s="472"/>
    </row>
    <row r="724019" spans="12:13" x14ac:dyDescent="0.25">
      <c r="L724019" s="472"/>
      <c r="M724019" s="472"/>
    </row>
    <row r="724091" spans="12:13" x14ac:dyDescent="0.25">
      <c r="L724091" s="472"/>
      <c r="M724091" s="472"/>
    </row>
    <row r="724092" spans="12:13" x14ac:dyDescent="0.25">
      <c r="L724092" s="472"/>
      <c r="M724092" s="472"/>
    </row>
    <row r="724093" spans="12:13" x14ac:dyDescent="0.25">
      <c r="L724093" s="472"/>
      <c r="M724093" s="472"/>
    </row>
    <row r="724165" spans="12:13" x14ac:dyDescent="0.25">
      <c r="L724165" s="472"/>
      <c r="M724165" s="472"/>
    </row>
    <row r="724166" spans="12:13" x14ac:dyDescent="0.25">
      <c r="L724166" s="472"/>
      <c r="M724166" s="472"/>
    </row>
    <row r="724167" spans="12:13" x14ac:dyDescent="0.25">
      <c r="L724167" s="472"/>
      <c r="M724167" s="472"/>
    </row>
    <row r="724239" spans="12:13" x14ac:dyDescent="0.25">
      <c r="L724239" s="472"/>
      <c r="M724239" s="472"/>
    </row>
    <row r="724240" spans="12:13" x14ac:dyDescent="0.25">
      <c r="L724240" s="472"/>
      <c r="M724240" s="472"/>
    </row>
    <row r="724241" spans="12:13" x14ac:dyDescent="0.25">
      <c r="L724241" s="472"/>
      <c r="M724241" s="472"/>
    </row>
    <row r="724313" spans="12:13" x14ac:dyDescent="0.25">
      <c r="L724313" s="472"/>
      <c r="M724313" s="472"/>
    </row>
    <row r="724314" spans="12:13" x14ac:dyDescent="0.25">
      <c r="L724314" s="472"/>
      <c r="M724314" s="472"/>
    </row>
    <row r="724315" spans="12:13" x14ac:dyDescent="0.25">
      <c r="L724315" s="472"/>
      <c r="M724315" s="472"/>
    </row>
    <row r="724387" spans="12:13" x14ac:dyDescent="0.25">
      <c r="L724387" s="472"/>
      <c r="M724387" s="472"/>
    </row>
    <row r="724388" spans="12:13" x14ac:dyDescent="0.25">
      <c r="L724388" s="472"/>
      <c r="M724388" s="472"/>
    </row>
    <row r="724389" spans="12:13" x14ac:dyDescent="0.25">
      <c r="L724389" s="472"/>
      <c r="M724389" s="472"/>
    </row>
    <row r="724461" spans="12:13" x14ac:dyDescent="0.25">
      <c r="L724461" s="472"/>
      <c r="M724461" s="472"/>
    </row>
    <row r="724462" spans="12:13" x14ac:dyDescent="0.25">
      <c r="L724462" s="472"/>
      <c r="M724462" s="472"/>
    </row>
    <row r="724463" spans="12:13" x14ac:dyDescent="0.25">
      <c r="L724463" s="472"/>
      <c r="M724463" s="472"/>
    </row>
    <row r="724535" spans="12:13" x14ac:dyDescent="0.25">
      <c r="L724535" s="472"/>
      <c r="M724535" s="472"/>
    </row>
    <row r="724536" spans="12:13" x14ac:dyDescent="0.25">
      <c r="L724536" s="472"/>
      <c r="M724536" s="472"/>
    </row>
    <row r="724537" spans="12:13" x14ac:dyDescent="0.25">
      <c r="L724537" s="472"/>
      <c r="M724537" s="472"/>
    </row>
    <row r="724609" spans="12:13" x14ac:dyDescent="0.25">
      <c r="L724609" s="472"/>
      <c r="M724609" s="472"/>
    </row>
    <row r="724610" spans="12:13" x14ac:dyDescent="0.25">
      <c r="L724610" s="472"/>
      <c r="M724610" s="472"/>
    </row>
    <row r="724611" spans="12:13" x14ac:dyDescent="0.25">
      <c r="L724611" s="472"/>
      <c r="M724611" s="472"/>
    </row>
    <row r="724683" spans="12:13" x14ac:dyDescent="0.25">
      <c r="L724683" s="472"/>
      <c r="M724683" s="472"/>
    </row>
    <row r="724684" spans="12:13" x14ac:dyDescent="0.25">
      <c r="L724684" s="472"/>
      <c r="M724684" s="472"/>
    </row>
    <row r="724685" spans="12:13" x14ac:dyDescent="0.25">
      <c r="L724685" s="472"/>
      <c r="M724685" s="472"/>
    </row>
    <row r="724757" spans="12:13" x14ac:dyDescent="0.25">
      <c r="L724757" s="472"/>
      <c r="M724757" s="472"/>
    </row>
    <row r="724758" spans="12:13" x14ac:dyDescent="0.25">
      <c r="L724758" s="472"/>
      <c r="M724758" s="472"/>
    </row>
    <row r="724759" spans="12:13" x14ac:dyDescent="0.25">
      <c r="L724759" s="472"/>
      <c r="M724759" s="472"/>
    </row>
    <row r="724831" spans="12:13" x14ac:dyDescent="0.25">
      <c r="L724831" s="472"/>
      <c r="M724831" s="472"/>
    </row>
    <row r="724832" spans="12:13" x14ac:dyDescent="0.25">
      <c r="L724832" s="472"/>
      <c r="M724832" s="472"/>
    </row>
    <row r="724833" spans="12:13" x14ac:dyDescent="0.25">
      <c r="L724833" s="472"/>
      <c r="M724833" s="472"/>
    </row>
    <row r="724905" spans="12:13" x14ac:dyDescent="0.25">
      <c r="L724905" s="472"/>
      <c r="M724905" s="472"/>
    </row>
    <row r="724906" spans="12:13" x14ac:dyDescent="0.25">
      <c r="L724906" s="472"/>
      <c r="M724906" s="472"/>
    </row>
    <row r="724907" spans="12:13" x14ac:dyDescent="0.25">
      <c r="L724907" s="472"/>
      <c r="M724907" s="472"/>
    </row>
    <row r="724979" spans="12:13" x14ac:dyDescent="0.25">
      <c r="L724979" s="472"/>
      <c r="M724979" s="472"/>
    </row>
    <row r="724980" spans="12:13" x14ac:dyDescent="0.25">
      <c r="L724980" s="472"/>
      <c r="M724980" s="472"/>
    </row>
    <row r="724981" spans="12:13" x14ac:dyDescent="0.25">
      <c r="L724981" s="472"/>
      <c r="M724981" s="472"/>
    </row>
    <row r="725053" spans="12:13" x14ac:dyDescent="0.25">
      <c r="L725053" s="472"/>
      <c r="M725053" s="472"/>
    </row>
    <row r="725054" spans="12:13" x14ac:dyDescent="0.25">
      <c r="L725054" s="472"/>
      <c r="M725054" s="472"/>
    </row>
    <row r="725055" spans="12:13" x14ac:dyDescent="0.25">
      <c r="L725055" s="472"/>
      <c r="M725055" s="472"/>
    </row>
    <row r="725127" spans="12:13" x14ac:dyDescent="0.25">
      <c r="L725127" s="472"/>
      <c r="M725127" s="472"/>
    </row>
    <row r="725128" spans="12:13" x14ac:dyDescent="0.25">
      <c r="L725128" s="472"/>
      <c r="M725128" s="472"/>
    </row>
    <row r="725129" spans="12:13" x14ac:dyDescent="0.25">
      <c r="L725129" s="472"/>
      <c r="M725129" s="472"/>
    </row>
    <row r="725201" spans="12:13" x14ac:dyDescent="0.25">
      <c r="L725201" s="472"/>
      <c r="M725201" s="472"/>
    </row>
    <row r="725202" spans="12:13" x14ac:dyDescent="0.25">
      <c r="L725202" s="472"/>
      <c r="M725202" s="472"/>
    </row>
    <row r="725203" spans="12:13" x14ac:dyDescent="0.25">
      <c r="L725203" s="472"/>
      <c r="M725203" s="472"/>
    </row>
    <row r="725275" spans="12:13" x14ac:dyDescent="0.25">
      <c r="L725275" s="472"/>
      <c r="M725275" s="472"/>
    </row>
    <row r="725276" spans="12:13" x14ac:dyDescent="0.25">
      <c r="L725276" s="472"/>
      <c r="M725276" s="472"/>
    </row>
    <row r="725277" spans="12:13" x14ac:dyDescent="0.25">
      <c r="L725277" s="472"/>
      <c r="M725277" s="472"/>
    </row>
    <row r="725349" spans="12:13" x14ac:dyDescent="0.25">
      <c r="L725349" s="472"/>
      <c r="M725349" s="472"/>
    </row>
    <row r="725350" spans="12:13" x14ac:dyDescent="0.25">
      <c r="L725350" s="472"/>
      <c r="M725350" s="472"/>
    </row>
    <row r="725351" spans="12:13" x14ac:dyDescent="0.25">
      <c r="L725351" s="472"/>
      <c r="M725351" s="472"/>
    </row>
    <row r="725423" spans="12:13" x14ac:dyDescent="0.25">
      <c r="L725423" s="472"/>
      <c r="M725423" s="472"/>
    </row>
    <row r="725424" spans="12:13" x14ac:dyDescent="0.25">
      <c r="L725424" s="472"/>
      <c r="M725424" s="472"/>
    </row>
    <row r="725425" spans="12:13" x14ac:dyDescent="0.25">
      <c r="L725425" s="472"/>
      <c r="M725425" s="472"/>
    </row>
    <row r="725497" spans="12:13" x14ac:dyDescent="0.25">
      <c r="L725497" s="472"/>
      <c r="M725497" s="472"/>
    </row>
    <row r="725498" spans="12:13" x14ac:dyDescent="0.25">
      <c r="L725498" s="472"/>
      <c r="M725498" s="472"/>
    </row>
    <row r="725499" spans="12:13" x14ac:dyDescent="0.25">
      <c r="L725499" s="472"/>
      <c r="M725499" s="472"/>
    </row>
    <row r="725571" spans="12:13" x14ac:dyDescent="0.25">
      <c r="L725571" s="472"/>
      <c r="M725571" s="472"/>
    </row>
    <row r="725572" spans="12:13" x14ac:dyDescent="0.25">
      <c r="L725572" s="472"/>
      <c r="M725572" s="472"/>
    </row>
    <row r="725573" spans="12:13" x14ac:dyDescent="0.25">
      <c r="L725573" s="472"/>
      <c r="M725573" s="472"/>
    </row>
    <row r="725645" spans="12:13" x14ac:dyDescent="0.25">
      <c r="L725645" s="472"/>
      <c r="M725645" s="472"/>
    </row>
    <row r="725646" spans="12:13" x14ac:dyDescent="0.25">
      <c r="L725646" s="472"/>
      <c r="M725646" s="472"/>
    </row>
    <row r="725647" spans="12:13" x14ac:dyDescent="0.25">
      <c r="L725647" s="472"/>
      <c r="M725647" s="472"/>
    </row>
    <row r="725719" spans="12:13" x14ac:dyDescent="0.25">
      <c r="L725719" s="472"/>
      <c r="M725719" s="472"/>
    </row>
    <row r="725720" spans="12:13" x14ac:dyDescent="0.25">
      <c r="L725720" s="472"/>
      <c r="M725720" s="472"/>
    </row>
    <row r="725721" spans="12:13" x14ac:dyDescent="0.25">
      <c r="L725721" s="472"/>
      <c r="M725721" s="472"/>
    </row>
    <row r="725793" spans="12:13" x14ac:dyDescent="0.25">
      <c r="L725793" s="472"/>
      <c r="M725793" s="472"/>
    </row>
    <row r="725794" spans="12:13" x14ac:dyDescent="0.25">
      <c r="L725794" s="472"/>
      <c r="M725794" s="472"/>
    </row>
    <row r="725795" spans="12:13" x14ac:dyDescent="0.25">
      <c r="L725795" s="472"/>
      <c r="M725795" s="472"/>
    </row>
    <row r="725867" spans="12:13" x14ac:dyDescent="0.25">
      <c r="L725867" s="472"/>
      <c r="M725867" s="472"/>
    </row>
    <row r="725868" spans="12:13" x14ac:dyDescent="0.25">
      <c r="L725868" s="472"/>
      <c r="M725868" s="472"/>
    </row>
    <row r="725869" spans="12:13" x14ac:dyDescent="0.25">
      <c r="L725869" s="472"/>
      <c r="M725869" s="472"/>
    </row>
    <row r="725941" spans="12:13" x14ac:dyDescent="0.25">
      <c r="L725941" s="472"/>
      <c r="M725941" s="472"/>
    </row>
    <row r="725942" spans="12:13" x14ac:dyDescent="0.25">
      <c r="L725942" s="472"/>
      <c r="M725942" s="472"/>
    </row>
    <row r="725943" spans="12:13" x14ac:dyDescent="0.25">
      <c r="L725943" s="472"/>
      <c r="M725943" s="472"/>
    </row>
    <row r="726015" spans="12:13" x14ac:dyDescent="0.25">
      <c r="L726015" s="472"/>
      <c r="M726015" s="472"/>
    </row>
    <row r="726016" spans="12:13" x14ac:dyDescent="0.25">
      <c r="L726016" s="472"/>
      <c r="M726016" s="472"/>
    </row>
    <row r="726017" spans="12:13" x14ac:dyDescent="0.25">
      <c r="L726017" s="472"/>
      <c r="M726017" s="472"/>
    </row>
    <row r="726089" spans="12:13" x14ac:dyDescent="0.25">
      <c r="L726089" s="472"/>
      <c r="M726089" s="472"/>
    </row>
    <row r="726090" spans="12:13" x14ac:dyDescent="0.25">
      <c r="L726090" s="472"/>
      <c r="M726090" s="472"/>
    </row>
    <row r="726091" spans="12:13" x14ac:dyDescent="0.25">
      <c r="L726091" s="472"/>
      <c r="M726091" s="472"/>
    </row>
    <row r="726163" spans="12:13" x14ac:dyDescent="0.25">
      <c r="L726163" s="472"/>
      <c r="M726163" s="472"/>
    </row>
    <row r="726164" spans="12:13" x14ac:dyDescent="0.25">
      <c r="L726164" s="472"/>
      <c r="M726164" s="472"/>
    </row>
    <row r="726165" spans="12:13" x14ac:dyDescent="0.25">
      <c r="L726165" s="472"/>
      <c r="M726165" s="472"/>
    </row>
    <row r="726237" spans="12:13" x14ac:dyDescent="0.25">
      <c r="L726237" s="472"/>
      <c r="M726237" s="472"/>
    </row>
    <row r="726238" spans="12:13" x14ac:dyDescent="0.25">
      <c r="L726238" s="472"/>
      <c r="M726238" s="472"/>
    </row>
    <row r="726239" spans="12:13" x14ac:dyDescent="0.25">
      <c r="L726239" s="472"/>
      <c r="M726239" s="472"/>
    </row>
    <row r="726311" spans="12:13" x14ac:dyDescent="0.25">
      <c r="L726311" s="472"/>
      <c r="M726311" s="472"/>
    </row>
    <row r="726312" spans="12:13" x14ac:dyDescent="0.25">
      <c r="L726312" s="472"/>
      <c r="M726312" s="472"/>
    </row>
    <row r="726313" spans="12:13" x14ac:dyDescent="0.25">
      <c r="L726313" s="472"/>
      <c r="M726313" s="472"/>
    </row>
    <row r="726385" spans="12:13" x14ac:dyDescent="0.25">
      <c r="L726385" s="472"/>
      <c r="M726385" s="472"/>
    </row>
    <row r="726386" spans="12:13" x14ac:dyDescent="0.25">
      <c r="L726386" s="472"/>
      <c r="M726386" s="472"/>
    </row>
    <row r="726387" spans="12:13" x14ac:dyDescent="0.25">
      <c r="L726387" s="472"/>
      <c r="M726387" s="472"/>
    </row>
    <row r="726459" spans="12:13" x14ac:dyDescent="0.25">
      <c r="L726459" s="472"/>
      <c r="M726459" s="472"/>
    </row>
    <row r="726460" spans="12:13" x14ac:dyDescent="0.25">
      <c r="L726460" s="472"/>
      <c r="M726460" s="472"/>
    </row>
    <row r="726461" spans="12:13" x14ac:dyDescent="0.25">
      <c r="L726461" s="472"/>
      <c r="M726461" s="472"/>
    </row>
    <row r="726533" spans="12:13" x14ac:dyDescent="0.25">
      <c r="L726533" s="472"/>
      <c r="M726533" s="472"/>
    </row>
    <row r="726534" spans="12:13" x14ac:dyDescent="0.25">
      <c r="L726534" s="472"/>
      <c r="M726534" s="472"/>
    </row>
    <row r="726535" spans="12:13" x14ac:dyDescent="0.25">
      <c r="L726535" s="472"/>
      <c r="M726535" s="472"/>
    </row>
    <row r="726607" spans="12:13" x14ac:dyDescent="0.25">
      <c r="L726607" s="472"/>
      <c r="M726607" s="472"/>
    </row>
    <row r="726608" spans="12:13" x14ac:dyDescent="0.25">
      <c r="L726608" s="472"/>
      <c r="M726608" s="472"/>
    </row>
    <row r="726609" spans="12:13" x14ac:dyDescent="0.25">
      <c r="L726609" s="472"/>
      <c r="M726609" s="472"/>
    </row>
    <row r="726681" spans="12:13" x14ac:dyDescent="0.25">
      <c r="L726681" s="472"/>
      <c r="M726681" s="472"/>
    </row>
    <row r="726682" spans="12:13" x14ac:dyDescent="0.25">
      <c r="L726682" s="472"/>
      <c r="M726682" s="472"/>
    </row>
    <row r="726683" spans="12:13" x14ac:dyDescent="0.25">
      <c r="L726683" s="472"/>
      <c r="M726683" s="472"/>
    </row>
    <row r="726755" spans="12:13" x14ac:dyDescent="0.25">
      <c r="L726755" s="472"/>
      <c r="M726755" s="472"/>
    </row>
    <row r="726756" spans="12:13" x14ac:dyDescent="0.25">
      <c r="L726756" s="472"/>
      <c r="M726756" s="472"/>
    </row>
    <row r="726757" spans="12:13" x14ac:dyDescent="0.25">
      <c r="L726757" s="472"/>
      <c r="M726757" s="472"/>
    </row>
    <row r="726829" spans="12:13" x14ac:dyDescent="0.25">
      <c r="L726829" s="472"/>
      <c r="M726829" s="472"/>
    </row>
    <row r="726830" spans="12:13" x14ac:dyDescent="0.25">
      <c r="L726830" s="472"/>
      <c r="M726830" s="472"/>
    </row>
    <row r="726831" spans="12:13" x14ac:dyDescent="0.25">
      <c r="L726831" s="472"/>
      <c r="M726831" s="472"/>
    </row>
    <row r="726903" spans="12:13" x14ac:dyDescent="0.25">
      <c r="L726903" s="472"/>
      <c r="M726903" s="472"/>
    </row>
    <row r="726904" spans="12:13" x14ac:dyDescent="0.25">
      <c r="L726904" s="472"/>
      <c r="M726904" s="472"/>
    </row>
    <row r="726905" spans="12:13" x14ac:dyDescent="0.25">
      <c r="L726905" s="472"/>
      <c r="M726905" s="472"/>
    </row>
    <row r="726977" spans="12:13" x14ac:dyDescent="0.25">
      <c r="L726977" s="472"/>
      <c r="M726977" s="472"/>
    </row>
    <row r="726978" spans="12:13" x14ac:dyDescent="0.25">
      <c r="L726978" s="472"/>
      <c r="M726978" s="472"/>
    </row>
    <row r="726979" spans="12:13" x14ac:dyDescent="0.25">
      <c r="L726979" s="472"/>
      <c r="M726979" s="472"/>
    </row>
    <row r="727051" spans="12:13" x14ac:dyDescent="0.25">
      <c r="L727051" s="472"/>
      <c r="M727051" s="472"/>
    </row>
    <row r="727052" spans="12:13" x14ac:dyDescent="0.25">
      <c r="L727052" s="472"/>
      <c r="M727052" s="472"/>
    </row>
    <row r="727053" spans="12:13" x14ac:dyDescent="0.25">
      <c r="L727053" s="472"/>
      <c r="M727053" s="472"/>
    </row>
    <row r="727125" spans="12:13" x14ac:dyDescent="0.25">
      <c r="L727125" s="472"/>
      <c r="M727125" s="472"/>
    </row>
    <row r="727126" spans="12:13" x14ac:dyDescent="0.25">
      <c r="L727126" s="472"/>
      <c r="M727126" s="472"/>
    </row>
    <row r="727127" spans="12:13" x14ac:dyDescent="0.25">
      <c r="L727127" s="472"/>
      <c r="M727127" s="472"/>
    </row>
    <row r="727199" spans="12:13" x14ac:dyDescent="0.25">
      <c r="L727199" s="472"/>
      <c r="M727199" s="472"/>
    </row>
    <row r="727200" spans="12:13" x14ac:dyDescent="0.25">
      <c r="L727200" s="472"/>
      <c r="M727200" s="472"/>
    </row>
    <row r="727201" spans="12:13" x14ac:dyDescent="0.25">
      <c r="L727201" s="472"/>
      <c r="M727201" s="472"/>
    </row>
    <row r="727273" spans="12:13" x14ac:dyDescent="0.25">
      <c r="L727273" s="472"/>
      <c r="M727273" s="472"/>
    </row>
    <row r="727274" spans="12:13" x14ac:dyDescent="0.25">
      <c r="L727274" s="472"/>
      <c r="M727274" s="472"/>
    </row>
    <row r="727275" spans="12:13" x14ac:dyDescent="0.25">
      <c r="L727275" s="472"/>
      <c r="M727275" s="472"/>
    </row>
    <row r="727347" spans="12:13" x14ac:dyDescent="0.25">
      <c r="L727347" s="472"/>
      <c r="M727347" s="472"/>
    </row>
    <row r="727348" spans="12:13" x14ac:dyDescent="0.25">
      <c r="L727348" s="472"/>
      <c r="M727348" s="472"/>
    </row>
    <row r="727349" spans="12:13" x14ac:dyDescent="0.25">
      <c r="L727349" s="472"/>
      <c r="M727349" s="472"/>
    </row>
    <row r="727421" spans="12:13" x14ac:dyDescent="0.25">
      <c r="L727421" s="472"/>
      <c r="M727421" s="472"/>
    </row>
    <row r="727422" spans="12:13" x14ac:dyDescent="0.25">
      <c r="L727422" s="472"/>
      <c r="M727422" s="472"/>
    </row>
    <row r="727423" spans="12:13" x14ac:dyDescent="0.25">
      <c r="L727423" s="472"/>
      <c r="M727423" s="472"/>
    </row>
    <row r="727495" spans="12:13" x14ac:dyDescent="0.25">
      <c r="L727495" s="472"/>
      <c r="M727495" s="472"/>
    </row>
    <row r="727496" spans="12:13" x14ac:dyDescent="0.25">
      <c r="L727496" s="472"/>
      <c r="M727496" s="472"/>
    </row>
    <row r="727497" spans="12:13" x14ac:dyDescent="0.25">
      <c r="L727497" s="472"/>
      <c r="M727497" s="472"/>
    </row>
    <row r="727569" spans="12:13" x14ac:dyDescent="0.25">
      <c r="L727569" s="472"/>
      <c r="M727569" s="472"/>
    </row>
    <row r="727570" spans="12:13" x14ac:dyDescent="0.25">
      <c r="L727570" s="472"/>
      <c r="M727570" s="472"/>
    </row>
    <row r="727571" spans="12:13" x14ac:dyDescent="0.25">
      <c r="L727571" s="472"/>
      <c r="M727571" s="472"/>
    </row>
    <row r="727643" spans="12:13" x14ac:dyDescent="0.25">
      <c r="L727643" s="472"/>
      <c r="M727643" s="472"/>
    </row>
    <row r="727644" spans="12:13" x14ac:dyDescent="0.25">
      <c r="L727644" s="472"/>
      <c r="M727644" s="472"/>
    </row>
    <row r="727645" spans="12:13" x14ac:dyDescent="0.25">
      <c r="L727645" s="472"/>
      <c r="M727645" s="472"/>
    </row>
    <row r="727717" spans="12:13" x14ac:dyDescent="0.25">
      <c r="L727717" s="472"/>
      <c r="M727717" s="472"/>
    </row>
    <row r="727718" spans="12:13" x14ac:dyDescent="0.25">
      <c r="L727718" s="472"/>
      <c r="M727718" s="472"/>
    </row>
    <row r="727719" spans="12:13" x14ac:dyDescent="0.25">
      <c r="L727719" s="472"/>
      <c r="M727719" s="472"/>
    </row>
    <row r="727791" spans="12:13" x14ac:dyDescent="0.25">
      <c r="L727791" s="472"/>
      <c r="M727791" s="472"/>
    </row>
    <row r="727792" spans="12:13" x14ac:dyDescent="0.25">
      <c r="L727792" s="472"/>
      <c r="M727792" s="472"/>
    </row>
    <row r="727793" spans="12:13" x14ac:dyDescent="0.25">
      <c r="L727793" s="472"/>
      <c r="M727793" s="472"/>
    </row>
    <row r="727865" spans="12:13" x14ac:dyDescent="0.25">
      <c r="L727865" s="472"/>
      <c r="M727865" s="472"/>
    </row>
    <row r="727866" spans="12:13" x14ac:dyDescent="0.25">
      <c r="L727866" s="472"/>
      <c r="M727866" s="472"/>
    </row>
    <row r="727867" spans="12:13" x14ac:dyDescent="0.25">
      <c r="L727867" s="472"/>
      <c r="M727867" s="472"/>
    </row>
    <row r="727939" spans="12:13" x14ac:dyDescent="0.25">
      <c r="L727939" s="472"/>
      <c r="M727939" s="472"/>
    </row>
    <row r="727940" spans="12:13" x14ac:dyDescent="0.25">
      <c r="L727940" s="472"/>
      <c r="M727940" s="472"/>
    </row>
    <row r="727941" spans="12:13" x14ac:dyDescent="0.25">
      <c r="L727941" s="472"/>
      <c r="M727941" s="472"/>
    </row>
    <row r="728013" spans="12:13" x14ac:dyDescent="0.25">
      <c r="L728013" s="472"/>
      <c r="M728013" s="472"/>
    </row>
    <row r="728014" spans="12:13" x14ac:dyDescent="0.25">
      <c r="L728014" s="472"/>
      <c r="M728014" s="472"/>
    </row>
    <row r="728015" spans="12:13" x14ac:dyDescent="0.25">
      <c r="L728015" s="472"/>
      <c r="M728015" s="472"/>
    </row>
    <row r="728087" spans="12:13" x14ac:dyDescent="0.25">
      <c r="L728087" s="472"/>
      <c r="M728087" s="472"/>
    </row>
    <row r="728088" spans="12:13" x14ac:dyDescent="0.25">
      <c r="L728088" s="472"/>
      <c r="M728088" s="472"/>
    </row>
    <row r="728089" spans="12:13" x14ac:dyDescent="0.25">
      <c r="L728089" s="472"/>
      <c r="M728089" s="472"/>
    </row>
    <row r="728161" spans="12:13" x14ac:dyDescent="0.25">
      <c r="L728161" s="472"/>
      <c r="M728161" s="472"/>
    </row>
    <row r="728162" spans="12:13" x14ac:dyDescent="0.25">
      <c r="L728162" s="472"/>
      <c r="M728162" s="472"/>
    </row>
    <row r="728163" spans="12:13" x14ac:dyDescent="0.25">
      <c r="L728163" s="472"/>
      <c r="M728163" s="472"/>
    </row>
    <row r="728235" spans="12:13" x14ac:dyDescent="0.25">
      <c r="L728235" s="472"/>
      <c r="M728235" s="472"/>
    </row>
    <row r="728236" spans="12:13" x14ac:dyDescent="0.25">
      <c r="L728236" s="472"/>
      <c r="M728236" s="472"/>
    </row>
    <row r="728237" spans="12:13" x14ac:dyDescent="0.25">
      <c r="L728237" s="472"/>
      <c r="M728237" s="472"/>
    </row>
    <row r="728309" spans="12:13" x14ac:dyDescent="0.25">
      <c r="L728309" s="472"/>
      <c r="M728309" s="472"/>
    </row>
    <row r="728310" spans="12:13" x14ac:dyDescent="0.25">
      <c r="L728310" s="472"/>
      <c r="M728310" s="472"/>
    </row>
    <row r="728311" spans="12:13" x14ac:dyDescent="0.25">
      <c r="L728311" s="472"/>
      <c r="M728311" s="472"/>
    </row>
    <row r="728383" spans="12:13" x14ac:dyDescent="0.25">
      <c r="L728383" s="472"/>
      <c r="M728383" s="472"/>
    </row>
    <row r="728384" spans="12:13" x14ac:dyDescent="0.25">
      <c r="L728384" s="472"/>
      <c r="M728384" s="472"/>
    </row>
    <row r="728385" spans="12:13" x14ac:dyDescent="0.25">
      <c r="L728385" s="472"/>
      <c r="M728385" s="472"/>
    </row>
    <row r="728457" spans="12:13" x14ac:dyDescent="0.25">
      <c r="L728457" s="472"/>
      <c r="M728457" s="472"/>
    </row>
    <row r="728458" spans="12:13" x14ac:dyDescent="0.25">
      <c r="L728458" s="472"/>
      <c r="M728458" s="472"/>
    </row>
    <row r="728459" spans="12:13" x14ac:dyDescent="0.25">
      <c r="L728459" s="472"/>
      <c r="M728459" s="472"/>
    </row>
    <row r="728531" spans="12:13" x14ac:dyDescent="0.25">
      <c r="L728531" s="472"/>
      <c r="M728531" s="472"/>
    </row>
    <row r="728532" spans="12:13" x14ac:dyDescent="0.25">
      <c r="L728532" s="472"/>
      <c r="M728532" s="472"/>
    </row>
    <row r="728533" spans="12:13" x14ac:dyDescent="0.25">
      <c r="L728533" s="472"/>
      <c r="M728533" s="472"/>
    </row>
    <row r="728605" spans="12:13" x14ac:dyDescent="0.25">
      <c r="L728605" s="472"/>
      <c r="M728605" s="472"/>
    </row>
    <row r="728606" spans="12:13" x14ac:dyDescent="0.25">
      <c r="L728606" s="472"/>
      <c r="M728606" s="472"/>
    </row>
    <row r="728607" spans="12:13" x14ac:dyDescent="0.25">
      <c r="L728607" s="472"/>
      <c r="M728607" s="472"/>
    </row>
    <row r="728679" spans="12:13" x14ac:dyDescent="0.25">
      <c r="L728679" s="472"/>
      <c r="M728679" s="472"/>
    </row>
    <row r="728680" spans="12:13" x14ac:dyDescent="0.25">
      <c r="L728680" s="472"/>
      <c r="M728680" s="472"/>
    </row>
    <row r="728681" spans="12:13" x14ac:dyDescent="0.25">
      <c r="L728681" s="472"/>
      <c r="M728681" s="472"/>
    </row>
    <row r="728753" spans="12:13" x14ac:dyDescent="0.25">
      <c r="L728753" s="472"/>
      <c r="M728753" s="472"/>
    </row>
    <row r="728754" spans="12:13" x14ac:dyDescent="0.25">
      <c r="L728754" s="472"/>
      <c r="M728754" s="472"/>
    </row>
    <row r="728755" spans="12:13" x14ac:dyDescent="0.25">
      <c r="L728755" s="472"/>
      <c r="M728755" s="472"/>
    </row>
    <row r="728827" spans="12:13" x14ac:dyDescent="0.25">
      <c r="L728827" s="472"/>
      <c r="M728827" s="472"/>
    </row>
    <row r="728828" spans="12:13" x14ac:dyDescent="0.25">
      <c r="L728828" s="472"/>
      <c r="M728828" s="472"/>
    </row>
    <row r="728829" spans="12:13" x14ac:dyDescent="0.25">
      <c r="L728829" s="472"/>
      <c r="M728829" s="472"/>
    </row>
    <row r="728901" spans="12:13" x14ac:dyDescent="0.25">
      <c r="L728901" s="472"/>
      <c r="M728901" s="472"/>
    </row>
    <row r="728902" spans="12:13" x14ac:dyDescent="0.25">
      <c r="L728902" s="472"/>
      <c r="M728902" s="472"/>
    </row>
    <row r="728903" spans="12:13" x14ac:dyDescent="0.25">
      <c r="L728903" s="472"/>
      <c r="M728903" s="472"/>
    </row>
    <row r="728975" spans="12:13" x14ac:dyDescent="0.25">
      <c r="L728975" s="472"/>
      <c r="M728975" s="472"/>
    </row>
    <row r="728976" spans="12:13" x14ac:dyDescent="0.25">
      <c r="L728976" s="472"/>
      <c r="M728976" s="472"/>
    </row>
    <row r="728977" spans="12:13" x14ac:dyDescent="0.25">
      <c r="L728977" s="472"/>
      <c r="M728977" s="472"/>
    </row>
    <row r="729049" spans="12:13" x14ac:dyDescent="0.25">
      <c r="L729049" s="472"/>
      <c r="M729049" s="472"/>
    </row>
    <row r="729050" spans="12:13" x14ac:dyDescent="0.25">
      <c r="L729050" s="472"/>
      <c r="M729050" s="472"/>
    </row>
    <row r="729051" spans="12:13" x14ac:dyDescent="0.25">
      <c r="L729051" s="472"/>
      <c r="M729051" s="472"/>
    </row>
    <row r="729123" spans="12:13" x14ac:dyDescent="0.25">
      <c r="L729123" s="472"/>
      <c r="M729123" s="472"/>
    </row>
    <row r="729124" spans="12:13" x14ac:dyDescent="0.25">
      <c r="L729124" s="472"/>
      <c r="M729124" s="472"/>
    </row>
    <row r="729125" spans="12:13" x14ac:dyDescent="0.25">
      <c r="L729125" s="472"/>
      <c r="M729125" s="472"/>
    </row>
    <row r="729197" spans="12:13" x14ac:dyDescent="0.25">
      <c r="L729197" s="472"/>
      <c r="M729197" s="472"/>
    </row>
    <row r="729198" spans="12:13" x14ac:dyDescent="0.25">
      <c r="L729198" s="472"/>
      <c r="M729198" s="472"/>
    </row>
    <row r="729199" spans="12:13" x14ac:dyDescent="0.25">
      <c r="L729199" s="472"/>
      <c r="M729199" s="472"/>
    </row>
    <row r="729271" spans="12:13" x14ac:dyDescent="0.25">
      <c r="L729271" s="472"/>
      <c r="M729271" s="472"/>
    </row>
    <row r="729272" spans="12:13" x14ac:dyDescent="0.25">
      <c r="L729272" s="472"/>
      <c r="M729272" s="472"/>
    </row>
    <row r="729273" spans="12:13" x14ac:dyDescent="0.25">
      <c r="L729273" s="472"/>
      <c r="M729273" s="472"/>
    </row>
    <row r="729345" spans="12:13" x14ac:dyDescent="0.25">
      <c r="L729345" s="472"/>
      <c r="M729345" s="472"/>
    </row>
    <row r="729346" spans="12:13" x14ac:dyDescent="0.25">
      <c r="L729346" s="472"/>
      <c r="M729346" s="472"/>
    </row>
    <row r="729347" spans="12:13" x14ac:dyDescent="0.25">
      <c r="L729347" s="472"/>
      <c r="M729347" s="472"/>
    </row>
    <row r="729419" spans="12:13" x14ac:dyDescent="0.25">
      <c r="L729419" s="472"/>
      <c r="M729419" s="472"/>
    </row>
    <row r="729420" spans="12:13" x14ac:dyDescent="0.25">
      <c r="L729420" s="472"/>
      <c r="M729420" s="472"/>
    </row>
    <row r="729421" spans="12:13" x14ac:dyDescent="0.25">
      <c r="L729421" s="472"/>
      <c r="M729421" s="472"/>
    </row>
    <row r="729493" spans="12:13" x14ac:dyDescent="0.25">
      <c r="L729493" s="472"/>
      <c r="M729493" s="472"/>
    </row>
    <row r="729494" spans="12:13" x14ac:dyDescent="0.25">
      <c r="L729494" s="472"/>
      <c r="M729494" s="472"/>
    </row>
    <row r="729495" spans="12:13" x14ac:dyDescent="0.25">
      <c r="L729495" s="472"/>
      <c r="M729495" s="472"/>
    </row>
    <row r="729567" spans="12:13" x14ac:dyDescent="0.25">
      <c r="L729567" s="472"/>
      <c r="M729567" s="472"/>
    </row>
    <row r="729568" spans="12:13" x14ac:dyDescent="0.25">
      <c r="L729568" s="472"/>
      <c r="M729568" s="472"/>
    </row>
    <row r="729569" spans="12:13" x14ac:dyDescent="0.25">
      <c r="L729569" s="472"/>
      <c r="M729569" s="472"/>
    </row>
    <row r="729641" spans="12:13" x14ac:dyDescent="0.25">
      <c r="L729641" s="472"/>
      <c r="M729641" s="472"/>
    </row>
    <row r="729642" spans="12:13" x14ac:dyDescent="0.25">
      <c r="L729642" s="472"/>
      <c r="M729642" s="472"/>
    </row>
    <row r="729643" spans="12:13" x14ac:dyDescent="0.25">
      <c r="L729643" s="472"/>
      <c r="M729643" s="472"/>
    </row>
    <row r="729715" spans="12:13" x14ac:dyDescent="0.25">
      <c r="L729715" s="472"/>
      <c r="M729715" s="472"/>
    </row>
    <row r="729716" spans="12:13" x14ac:dyDescent="0.25">
      <c r="L729716" s="472"/>
      <c r="M729716" s="472"/>
    </row>
    <row r="729717" spans="12:13" x14ac:dyDescent="0.25">
      <c r="L729717" s="472"/>
      <c r="M729717" s="472"/>
    </row>
    <row r="729789" spans="12:13" x14ac:dyDescent="0.25">
      <c r="L729789" s="472"/>
      <c r="M729789" s="472"/>
    </row>
    <row r="729790" spans="12:13" x14ac:dyDescent="0.25">
      <c r="L729790" s="472"/>
      <c r="M729790" s="472"/>
    </row>
    <row r="729791" spans="12:13" x14ac:dyDescent="0.25">
      <c r="L729791" s="472"/>
      <c r="M729791" s="472"/>
    </row>
    <row r="729863" spans="12:13" x14ac:dyDescent="0.25">
      <c r="L729863" s="472"/>
      <c r="M729863" s="472"/>
    </row>
    <row r="729864" spans="12:13" x14ac:dyDescent="0.25">
      <c r="L729864" s="472"/>
      <c r="M729864" s="472"/>
    </row>
    <row r="729865" spans="12:13" x14ac:dyDescent="0.25">
      <c r="L729865" s="472"/>
      <c r="M729865" s="472"/>
    </row>
    <row r="729937" spans="12:13" x14ac:dyDescent="0.25">
      <c r="L729937" s="472"/>
      <c r="M729937" s="472"/>
    </row>
    <row r="729938" spans="12:13" x14ac:dyDescent="0.25">
      <c r="L729938" s="472"/>
      <c r="M729938" s="472"/>
    </row>
    <row r="729939" spans="12:13" x14ac:dyDescent="0.25">
      <c r="L729939" s="472"/>
      <c r="M729939" s="472"/>
    </row>
    <row r="730011" spans="12:13" x14ac:dyDescent="0.25">
      <c r="L730011" s="472"/>
      <c r="M730011" s="472"/>
    </row>
    <row r="730012" spans="12:13" x14ac:dyDescent="0.25">
      <c r="L730012" s="472"/>
      <c r="M730012" s="472"/>
    </row>
    <row r="730013" spans="12:13" x14ac:dyDescent="0.25">
      <c r="L730013" s="472"/>
      <c r="M730013" s="472"/>
    </row>
    <row r="730085" spans="12:13" x14ac:dyDescent="0.25">
      <c r="L730085" s="472"/>
      <c r="M730085" s="472"/>
    </row>
    <row r="730086" spans="12:13" x14ac:dyDescent="0.25">
      <c r="L730086" s="472"/>
      <c r="M730086" s="472"/>
    </row>
    <row r="730087" spans="12:13" x14ac:dyDescent="0.25">
      <c r="L730087" s="472"/>
      <c r="M730087" s="472"/>
    </row>
    <row r="730159" spans="12:13" x14ac:dyDescent="0.25">
      <c r="L730159" s="472"/>
      <c r="M730159" s="472"/>
    </row>
    <row r="730160" spans="12:13" x14ac:dyDescent="0.25">
      <c r="L730160" s="472"/>
      <c r="M730160" s="472"/>
    </row>
    <row r="730161" spans="12:13" x14ac:dyDescent="0.25">
      <c r="L730161" s="472"/>
      <c r="M730161" s="472"/>
    </row>
    <row r="730233" spans="12:13" x14ac:dyDescent="0.25">
      <c r="L730233" s="472"/>
      <c r="M730233" s="472"/>
    </row>
    <row r="730234" spans="12:13" x14ac:dyDescent="0.25">
      <c r="L730234" s="472"/>
      <c r="M730234" s="472"/>
    </row>
    <row r="730235" spans="12:13" x14ac:dyDescent="0.25">
      <c r="L730235" s="472"/>
      <c r="M730235" s="472"/>
    </row>
    <row r="730307" spans="12:13" x14ac:dyDescent="0.25">
      <c r="L730307" s="472"/>
      <c r="M730307" s="472"/>
    </row>
    <row r="730308" spans="12:13" x14ac:dyDescent="0.25">
      <c r="L730308" s="472"/>
      <c r="M730308" s="472"/>
    </row>
    <row r="730309" spans="12:13" x14ac:dyDescent="0.25">
      <c r="L730309" s="472"/>
      <c r="M730309" s="472"/>
    </row>
    <row r="730381" spans="12:13" x14ac:dyDescent="0.25">
      <c r="L730381" s="472"/>
      <c r="M730381" s="472"/>
    </row>
    <row r="730382" spans="12:13" x14ac:dyDescent="0.25">
      <c r="L730382" s="472"/>
      <c r="M730382" s="472"/>
    </row>
    <row r="730383" spans="12:13" x14ac:dyDescent="0.25">
      <c r="L730383" s="472"/>
      <c r="M730383" s="472"/>
    </row>
    <row r="730455" spans="12:13" x14ac:dyDescent="0.25">
      <c r="L730455" s="472"/>
      <c r="M730455" s="472"/>
    </row>
    <row r="730456" spans="12:13" x14ac:dyDescent="0.25">
      <c r="L730456" s="472"/>
      <c r="M730456" s="472"/>
    </row>
    <row r="730457" spans="12:13" x14ac:dyDescent="0.25">
      <c r="L730457" s="472"/>
      <c r="M730457" s="472"/>
    </row>
    <row r="730529" spans="12:13" x14ac:dyDescent="0.25">
      <c r="L730529" s="472"/>
      <c r="M730529" s="472"/>
    </row>
    <row r="730530" spans="12:13" x14ac:dyDescent="0.25">
      <c r="L730530" s="472"/>
      <c r="M730530" s="472"/>
    </row>
    <row r="730531" spans="12:13" x14ac:dyDescent="0.25">
      <c r="L730531" s="472"/>
      <c r="M730531" s="472"/>
    </row>
    <row r="730603" spans="12:13" x14ac:dyDescent="0.25">
      <c r="L730603" s="472"/>
      <c r="M730603" s="472"/>
    </row>
    <row r="730604" spans="12:13" x14ac:dyDescent="0.25">
      <c r="L730604" s="472"/>
      <c r="M730604" s="472"/>
    </row>
    <row r="730605" spans="12:13" x14ac:dyDescent="0.25">
      <c r="L730605" s="472"/>
      <c r="M730605" s="472"/>
    </row>
    <row r="730677" spans="12:13" x14ac:dyDescent="0.25">
      <c r="L730677" s="472"/>
      <c r="M730677" s="472"/>
    </row>
    <row r="730678" spans="12:13" x14ac:dyDescent="0.25">
      <c r="L730678" s="472"/>
      <c r="M730678" s="472"/>
    </row>
    <row r="730679" spans="12:13" x14ac:dyDescent="0.25">
      <c r="L730679" s="472"/>
      <c r="M730679" s="472"/>
    </row>
    <row r="730751" spans="12:13" x14ac:dyDescent="0.25">
      <c r="L730751" s="472"/>
      <c r="M730751" s="472"/>
    </row>
    <row r="730752" spans="12:13" x14ac:dyDescent="0.25">
      <c r="L730752" s="472"/>
      <c r="M730752" s="472"/>
    </row>
    <row r="730753" spans="12:13" x14ac:dyDescent="0.25">
      <c r="L730753" s="472"/>
      <c r="M730753" s="472"/>
    </row>
    <row r="730825" spans="12:13" x14ac:dyDescent="0.25">
      <c r="L730825" s="472"/>
      <c r="M730825" s="472"/>
    </row>
    <row r="730826" spans="12:13" x14ac:dyDescent="0.25">
      <c r="L730826" s="472"/>
      <c r="M730826" s="472"/>
    </row>
    <row r="730827" spans="12:13" x14ac:dyDescent="0.25">
      <c r="L730827" s="472"/>
      <c r="M730827" s="472"/>
    </row>
    <row r="730899" spans="12:13" x14ac:dyDescent="0.25">
      <c r="L730899" s="472"/>
      <c r="M730899" s="472"/>
    </row>
    <row r="730900" spans="12:13" x14ac:dyDescent="0.25">
      <c r="L730900" s="472"/>
      <c r="M730900" s="472"/>
    </row>
    <row r="730901" spans="12:13" x14ac:dyDescent="0.25">
      <c r="L730901" s="472"/>
      <c r="M730901" s="472"/>
    </row>
    <row r="730973" spans="12:13" x14ac:dyDescent="0.25">
      <c r="L730973" s="472"/>
      <c r="M730973" s="472"/>
    </row>
    <row r="730974" spans="12:13" x14ac:dyDescent="0.25">
      <c r="L730974" s="472"/>
      <c r="M730974" s="472"/>
    </row>
    <row r="730975" spans="12:13" x14ac:dyDescent="0.25">
      <c r="L730975" s="472"/>
      <c r="M730975" s="472"/>
    </row>
    <row r="731047" spans="12:13" x14ac:dyDescent="0.25">
      <c r="L731047" s="472"/>
      <c r="M731047" s="472"/>
    </row>
    <row r="731048" spans="12:13" x14ac:dyDescent="0.25">
      <c r="L731048" s="472"/>
      <c r="M731048" s="472"/>
    </row>
    <row r="731049" spans="12:13" x14ac:dyDescent="0.25">
      <c r="L731049" s="472"/>
      <c r="M731049" s="472"/>
    </row>
    <row r="731121" spans="12:13" x14ac:dyDescent="0.25">
      <c r="L731121" s="472"/>
      <c r="M731121" s="472"/>
    </row>
    <row r="731122" spans="12:13" x14ac:dyDescent="0.25">
      <c r="L731122" s="472"/>
      <c r="M731122" s="472"/>
    </row>
    <row r="731123" spans="12:13" x14ac:dyDescent="0.25">
      <c r="L731123" s="472"/>
      <c r="M731123" s="472"/>
    </row>
    <row r="731195" spans="12:13" x14ac:dyDescent="0.25">
      <c r="L731195" s="472"/>
      <c r="M731195" s="472"/>
    </row>
    <row r="731196" spans="12:13" x14ac:dyDescent="0.25">
      <c r="L731196" s="472"/>
      <c r="M731196" s="472"/>
    </row>
    <row r="731197" spans="12:13" x14ac:dyDescent="0.25">
      <c r="L731197" s="472"/>
      <c r="M731197" s="472"/>
    </row>
    <row r="731269" spans="12:13" x14ac:dyDescent="0.25">
      <c r="L731269" s="472"/>
      <c r="M731269" s="472"/>
    </row>
    <row r="731270" spans="12:13" x14ac:dyDescent="0.25">
      <c r="L731270" s="472"/>
      <c r="M731270" s="472"/>
    </row>
    <row r="731271" spans="12:13" x14ac:dyDescent="0.25">
      <c r="L731271" s="472"/>
      <c r="M731271" s="472"/>
    </row>
    <row r="731343" spans="12:13" x14ac:dyDescent="0.25">
      <c r="L731343" s="472"/>
      <c r="M731343" s="472"/>
    </row>
    <row r="731344" spans="12:13" x14ac:dyDescent="0.25">
      <c r="L731344" s="472"/>
      <c r="M731344" s="472"/>
    </row>
    <row r="731345" spans="12:13" x14ac:dyDescent="0.25">
      <c r="L731345" s="472"/>
      <c r="M731345" s="472"/>
    </row>
    <row r="731417" spans="12:13" x14ac:dyDescent="0.25">
      <c r="L731417" s="472"/>
      <c r="M731417" s="472"/>
    </row>
    <row r="731418" spans="12:13" x14ac:dyDescent="0.25">
      <c r="L731418" s="472"/>
      <c r="M731418" s="472"/>
    </row>
    <row r="731419" spans="12:13" x14ac:dyDescent="0.25">
      <c r="L731419" s="472"/>
      <c r="M731419" s="472"/>
    </row>
    <row r="731491" spans="12:13" x14ac:dyDescent="0.25">
      <c r="L731491" s="472"/>
      <c r="M731491" s="472"/>
    </row>
    <row r="731492" spans="12:13" x14ac:dyDescent="0.25">
      <c r="L731492" s="472"/>
      <c r="M731492" s="472"/>
    </row>
    <row r="731493" spans="12:13" x14ac:dyDescent="0.25">
      <c r="L731493" s="472"/>
      <c r="M731493" s="472"/>
    </row>
    <row r="731565" spans="12:13" x14ac:dyDescent="0.25">
      <c r="L731565" s="472"/>
      <c r="M731565" s="472"/>
    </row>
    <row r="731566" spans="12:13" x14ac:dyDescent="0.25">
      <c r="L731566" s="472"/>
      <c r="M731566" s="472"/>
    </row>
    <row r="731567" spans="12:13" x14ac:dyDescent="0.25">
      <c r="L731567" s="472"/>
      <c r="M731567" s="472"/>
    </row>
    <row r="731639" spans="12:13" x14ac:dyDescent="0.25">
      <c r="L731639" s="472"/>
      <c r="M731639" s="472"/>
    </row>
    <row r="731640" spans="12:13" x14ac:dyDescent="0.25">
      <c r="L731640" s="472"/>
      <c r="M731640" s="472"/>
    </row>
    <row r="731641" spans="12:13" x14ac:dyDescent="0.25">
      <c r="L731641" s="472"/>
      <c r="M731641" s="472"/>
    </row>
    <row r="731713" spans="12:13" x14ac:dyDescent="0.25">
      <c r="L731713" s="472"/>
      <c r="M731713" s="472"/>
    </row>
    <row r="731714" spans="12:13" x14ac:dyDescent="0.25">
      <c r="L731714" s="472"/>
      <c r="M731714" s="472"/>
    </row>
    <row r="731715" spans="12:13" x14ac:dyDescent="0.25">
      <c r="L731715" s="472"/>
      <c r="M731715" s="472"/>
    </row>
    <row r="731787" spans="12:13" x14ac:dyDescent="0.25">
      <c r="L731787" s="472"/>
      <c r="M731787" s="472"/>
    </row>
    <row r="731788" spans="12:13" x14ac:dyDescent="0.25">
      <c r="L731788" s="472"/>
      <c r="M731788" s="472"/>
    </row>
    <row r="731789" spans="12:13" x14ac:dyDescent="0.25">
      <c r="L731789" s="472"/>
      <c r="M731789" s="472"/>
    </row>
    <row r="731861" spans="12:13" x14ac:dyDescent="0.25">
      <c r="L731861" s="472"/>
      <c r="M731861" s="472"/>
    </row>
    <row r="731862" spans="12:13" x14ac:dyDescent="0.25">
      <c r="L731862" s="472"/>
      <c r="M731862" s="472"/>
    </row>
    <row r="731863" spans="12:13" x14ac:dyDescent="0.25">
      <c r="L731863" s="472"/>
      <c r="M731863" s="472"/>
    </row>
    <row r="731935" spans="12:13" x14ac:dyDescent="0.25">
      <c r="L731935" s="472"/>
      <c r="M731935" s="472"/>
    </row>
    <row r="731936" spans="12:13" x14ac:dyDescent="0.25">
      <c r="L731936" s="472"/>
      <c r="M731936" s="472"/>
    </row>
    <row r="731937" spans="12:13" x14ac:dyDescent="0.25">
      <c r="L731937" s="472"/>
      <c r="M731937" s="472"/>
    </row>
    <row r="732009" spans="12:13" x14ac:dyDescent="0.25">
      <c r="L732009" s="472"/>
      <c r="M732009" s="472"/>
    </row>
    <row r="732010" spans="12:13" x14ac:dyDescent="0.25">
      <c r="L732010" s="472"/>
      <c r="M732010" s="472"/>
    </row>
    <row r="732011" spans="12:13" x14ac:dyDescent="0.25">
      <c r="L732011" s="472"/>
      <c r="M732011" s="472"/>
    </row>
    <row r="732083" spans="12:13" x14ac:dyDescent="0.25">
      <c r="L732083" s="472"/>
      <c r="M732083" s="472"/>
    </row>
    <row r="732084" spans="12:13" x14ac:dyDescent="0.25">
      <c r="L732084" s="472"/>
      <c r="M732084" s="472"/>
    </row>
    <row r="732085" spans="12:13" x14ac:dyDescent="0.25">
      <c r="L732085" s="472"/>
      <c r="M732085" s="472"/>
    </row>
    <row r="732157" spans="12:13" x14ac:dyDescent="0.25">
      <c r="L732157" s="472"/>
      <c r="M732157" s="472"/>
    </row>
    <row r="732158" spans="12:13" x14ac:dyDescent="0.25">
      <c r="L732158" s="472"/>
      <c r="M732158" s="472"/>
    </row>
    <row r="732159" spans="12:13" x14ac:dyDescent="0.25">
      <c r="L732159" s="472"/>
      <c r="M732159" s="472"/>
    </row>
    <row r="732231" spans="12:13" x14ac:dyDescent="0.25">
      <c r="L732231" s="472"/>
      <c r="M732231" s="472"/>
    </row>
    <row r="732232" spans="12:13" x14ac:dyDescent="0.25">
      <c r="L732232" s="472"/>
      <c r="M732232" s="472"/>
    </row>
    <row r="732233" spans="12:13" x14ac:dyDescent="0.25">
      <c r="L732233" s="472"/>
      <c r="M732233" s="472"/>
    </row>
    <row r="732305" spans="12:13" x14ac:dyDescent="0.25">
      <c r="L732305" s="472"/>
      <c r="M732305" s="472"/>
    </row>
    <row r="732306" spans="12:13" x14ac:dyDescent="0.25">
      <c r="L732306" s="472"/>
      <c r="M732306" s="472"/>
    </row>
    <row r="732307" spans="12:13" x14ac:dyDescent="0.25">
      <c r="L732307" s="472"/>
      <c r="M732307" s="472"/>
    </row>
    <row r="732379" spans="12:13" x14ac:dyDescent="0.25">
      <c r="L732379" s="472"/>
      <c r="M732379" s="472"/>
    </row>
    <row r="732380" spans="12:13" x14ac:dyDescent="0.25">
      <c r="L732380" s="472"/>
      <c r="M732380" s="472"/>
    </row>
    <row r="732381" spans="12:13" x14ac:dyDescent="0.25">
      <c r="L732381" s="472"/>
      <c r="M732381" s="472"/>
    </row>
    <row r="732453" spans="12:13" x14ac:dyDescent="0.25">
      <c r="L732453" s="472"/>
      <c r="M732453" s="472"/>
    </row>
    <row r="732454" spans="12:13" x14ac:dyDescent="0.25">
      <c r="L732454" s="472"/>
      <c r="M732454" s="472"/>
    </row>
    <row r="732455" spans="12:13" x14ac:dyDescent="0.25">
      <c r="L732455" s="472"/>
      <c r="M732455" s="472"/>
    </row>
    <row r="732527" spans="12:13" x14ac:dyDescent="0.25">
      <c r="L732527" s="472"/>
      <c r="M732527" s="472"/>
    </row>
    <row r="732528" spans="12:13" x14ac:dyDescent="0.25">
      <c r="L732528" s="472"/>
      <c r="M732528" s="472"/>
    </row>
    <row r="732529" spans="12:13" x14ac:dyDescent="0.25">
      <c r="L732529" s="472"/>
      <c r="M732529" s="472"/>
    </row>
    <row r="732601" spans="12:13" x14ac:dyDescent="0.25">
      <c r="L732601" s="472"/>
      <c r="M732601" s="472"/>
    </row>
    <row r="732602" spans="12:13" x14ac:dyDescent="0.25">
      <c r="L732602" s="472"/>
      <c r="M732602" s="472"/>
    </row>
    <row r="732603" spans="12:13" x14ac:dyDescent="0.25">
      <c r="L732603" s="472"/>
      <c r="M732603" s="472"/>
    </row>
    <row r="732675" spans="12:13" x14ac:dyDescent="0.25">
      <c r="L732675" s="472"/>
      <c r="M732675" s="472"/>
    </row>
    <row r="732676" spans="12:13" x14ac:dyDescent="0.25">
      <c r="L732676" s="472"/>
      <c r="M732676" s="472"/>
    </row>
    <row r="732677" spans="12:13" x14ac:dyDescent="0.25">
      <c r="L732677" s="472"/>
      <c r="M732677" s="472"/>
    </row>
    <row r="732749" spans="12:13" x14ac:dyDescent="0.25">
      <c r="L732749" s="472"/>
      <c r="M732749" s="472"/>
    </row>
    <row r="732750" spans="12:13" x14ac:dyDescent="0.25">
      <c r="L732750" s="472"/>
      <c r="M732750" s="472"/>
    </row>
    <row r="732751" spans="12:13" x14ac:dyDescent="0.25">
      <c r="L732751" s="472"/>
      <c r="M732751" s="472"/>
    </row>
    <row r="732823" spans="12:13" x14ac:dyDescent="0.25">
      <c r="L732823" s="472"/>
      <c r="M732823" s="472"/>
    </row>
    <row r="732824" spans="12:13" x14ac:dyDescent="0.25">
      <c r="L732824" s="472"/>
      <c r="M732824" s="472"/>
    </row>
    <row r="732825" spans="12:13" x14ac:dyDescent="0.25">
      <c r="L732825" s="472"/>
      <c r="M732825" s="472"/>
    </row>
    <row r="732897" spans="12:13" x14ac:dyDescent="0.25">
      <c r="L732897" s="472"/>
      <c r="M732897" s="472"/>
    </row>
    <row r="732898" spans="12:13" x14ac:dyDescent="0.25">
      <c r="L732898" s="472"/>
      <c r="M732898" s="472"/>
    </row>
    <row r="732899" spans="12:13" x14ac:dyDescent="0.25">
      <c r="L732899" s="472"/>
      <c r="M732899" s="472"/>
    </row>
    <row r="732971" spans="12:13" x14ac:dyDescent="0.25">
      <c r="L732971" s="472"/>
      <c r="M732971" s="472"/>
    </row>
    <row r="732972" spans="12:13" x14ac:dyDescent="0.25">
      <c r="L732972" s="472"/>
      <c r="M732972" s="472"/>
    </row>
    <row r="732973" spans="12:13" x14ac:dyDescent="0.25">
      <c r="L732973" s="472"/>
      <c r="M732973" s="472"/>
    </row>
    <row r="733045" spans="12:13" x14ac:dyDescent="0.25">
      <c r="L733045" s="472"/>
      <c r="M733045" s="472"/>
    </row>
    <row r="733046" spans="12:13" x14ac:dyDescent="0.25">
      <c r="L733046" s="472"/>
      <c r="M733046" s="472"/>
    </row>
    <row r="733047" spans="12:13" x14ac:dyDescent="0.25">
      <c r="L733047" s="472"/>
      <c r="M733047" s="472"/>
    </row>
    <row r="733119" spans="12:13" x14ac:dyDescent="0.25">
      <c r="L733119" s="472"/>
      <c r="M733119" s="472"/>
    </row>
    <row r="733120" spans="12:13" x14ac:dyDescent="0.25">
      <c r="L733120" s="472"/>
      <c r="M733120" s="472"/>
    </row>
    <row r="733121" spans="12:13" x14ac:dyDescent="0.25">
      <c r="L733121" s="472"/>
      <c r="M733121" s="472"/>
    </row>
    <row r="733193" spans="12:13" x14ac:dyDescent="0.25">
      <c r="L733193" s="472"/>
      <c r="M733193" s="472"/>
    </row>
    <row r="733194" spans="12:13" x14ac:dyDescent="0.25">
      <c r="L733194" s="472"/>
      <c r="M733194" s="472"/>
    </row>
    <row r="733195" spans="12:13" x14ac:dyDescent="0.25">
      <c r="L733195" s="472"/>
      <c r="M733195" s="472"/>
    </row>
    <row r="733267" spans="12:13" x14ac:dyDescent="0.25">
      <c r="L733267" s="472"/>
      <c r="M733267" s="472"/>
    </row>
    <row r="733268" spans="12:13" x14ac:dyDescent="0.25">
      <c r="L733268" s="472"/>
      <c r="M733268" s="472"/>
    </row>
    <row r="733269" spans="12:13" x14ac:dyDescent="0.25">
      <c r="L733269" s="472"/>
      <c r="M733269" s="472"/>
    </row>
    <row r="733341" spans="12:13" x14ac:dyDescent="0.25">
      <c r="L733341" s="472"/>
      <c r="M733341" s="472"/>
    </row>
    <row r="733342" spans="12:13" x14ac:dyDescent="0.25">
      <c r="L733342" s="472"/>
      <c r="M733342" s="472"/>
    </row>
    <row r="733343" spans="12:13" x14ac:dyDescent="0.25">
      <c r="L733343" s="472"/>
      <c r="M733343" s="472"/>
    </row>
    <row r="733415" spans="12:13" x14ac:dyDescent="0.25">
      <c r="L733415" s="472"/>
      <c r="M733415" s="472"/>
    </row>
    <row r="733416" spans="12:13" x14ac:dyDescent="0.25">
      <c r="L733416" s="472"/>
      <c r="M733416" s="472"/>
    </row>
    <row r="733417" spans="12:13" x14ac:dyDescent="0.25">
      <c r="L733417" s="472"/>
      <c r="M733417" s="472"/>
    </row>
    <row r="733489" spans="12:13" x14ac:dyDescent="0.25">
      <c r="L733489" s="472"/>
      <c r="M733489" s="472"/>
    </row>
    <row r="733490" spans="12:13" x14ac:dyDescent="0.25">
      <c r="L733490" s="472"/>
      <c r="M733490" s="472"/>
    </row>
    <row r="733491" spans="12:13" x14ac:dyDescent="0.25">
      <c r="L733491" s="472"/>
      <c r="M733491" s="472"/>
    </row>
    <row r="733563" spans="12:13" x14ac:dyDescent="0.25">
      <c r="L733563" s="472"/>
      <c r="M733563" s="472"/>
    </row>
    <row r="733564" spans="12:13" x14ac:dyDescent="0.25">
      <c r="L733564" s="472"/>
      <c r="M733564" s="472"/>
    </row>
    <row r="733565" spans="12:13" x14ac:dyDescent="0.25">
      <c r="L733565" s="472"/>
      <c r="M733565" s="472"/>
    </row>
    <row r="733637" spans="12:13" x14ac:dyDescent="0.25">
      <c r="L733637" s="472"/>
      <c r="M733637" s="472"/>
    </row>
    <row r="733638" spans="12:13" x14ac:dyDescent="0.25">
      <c r="L733638" s="472"/>
      <c r="M733638" s="472"/>
    </row>
    <row r="733639" spans="12:13" x14ac:dyDescent="0.25">
      <c r="L733639" s="472"/>
      <c r="M733639" s="472"/>
    </row>
    <row r="733711" spans="12:13" x14ac:dyDescent="0.25">
      <c r="L733711" s="472"/>
      <c r="M733711" s="472"/>
    </row>
    <row r="733712" spans="12:13" x14ac:dyDescent="0.25">
      <c r="L733712" s="472"/>
      <c r="M733712" s="472"/>
    </row>
    <row r="733713" spans="12:13" x14ac:dyDescent="0.25">
      <c r="L733713" s="472"/>
      <c r="M733713" s="472"/>
    </row>
    <row r="733785" spans="12:13" x14ac:dyDescent="0.25">
      <c r="L733785" s="472"/>
      <c r="M733785" s="472"/>
    </row>
    <row r="733786" spans="12:13" x14ac:dyDescent="0.25">
      <c r="L733786" s="472"/>
      <c r="M733786" s="472"/>
    </row>
    <row r="733787" spans="12:13" x14ac:dyDescent="0.25">
      <c r="L733787" s="472"/>
      <c r="M733787" s="472"/>
    </row>
    <row r="733859" spans="12:13" x14ac:dyDescent="0.25">
      <c r="L733859" s="472"/>
      <c r="M733859" s="472"/>
    </row>
    <row r="733860" spans="12:13" x14ac:dyDescent="0.25">
      <c r="L733860" s="472"/>
      <c r="M733860" s="472"/>
    </row>
    <row r="733861" spans="12:13" x14ac:dyDescent="0.25">
      <c r="L733861" s="472"/>
      <c r="M733861" s="472"/>
    </row>
    <row r="733933" spans="12:13" x14ac:dyDescent="0.25">
      <c r="L733933" s="472"/>
      <c r="M733933" s="472"/>
    </row>
    <row r="733934" spans="12:13" x14ac:dyDescent="0.25">
      <c r="L733934" s="472"/>
      <c r="M733934" s="472"/>
    </row>
    <row r="733935" spans="12:13" x14ac:dyDescent="0.25">
      <c r="L733935" s="472"/>
      <c r="M733935" s="472"/>
    </row>
    <row r="734007" spans="12:13" x14ac:dyDescent="0.25">
      <c r="L734007" s="472"/>
      <c r="M734007" s="472"/>
    </row>
    <row r="734008" spans="12:13" x14ac:dyDescent="0.25">
      <c r="L734008" s="472"/>
      <c r="M734008" s="472"/>
    </row>
    <row r="734009" spans="12:13" x14ac:dyDescent="0.25">
      <c r="L734009" s="472"/>
      <c r="M734009" s="472"/>
    </row>
    <row r="734081" spans="12:13" x14ac:dyDescent="0.25">
      <c r="L734081" s="472"/>
      <c r="M734081" s="472"/>
    </row>
    <row r="734082" spans="12:13" x14ac:dyDescent="0.25">
      <c r="L734082" s="472"/>
      <c r="M734082" s="472"/>
    </row>
    <row r="734083" spans="12:13" x14ac:dyDescent="0.25">
      <c r="L734083" s="472"/>
      <c r="M734083" s="472"/>
    </row>
    <row r="734155" spans="12:13" x14ac:dyDescent="0.25">
      <c r="L734155" s="472"/>
      <c r="M734155" s="472"/>
    </row>
    <row r="734156" spans="12:13" x14ac:dyDescent="0.25">
      <c r="L734156" s="472"/>
      <c r="M734156" s="472"/>
    </row>
    <row r="734157" spans="12:13" x14ac:dyDescent="0.25">
      <c r="L734157" s="472"/>
      <c r="M734157" s="472"/>
    </row>
    <row r="734229" spans="12:13" x14ac:dyDescent="0.25">
      <c r="L734229" s="472"/>
      <c r="M734229" s="472"/>
    </row>
    <row r="734230" spans="12:13" x14ac:dyDescent="0.25">
      <c r="L734230" s="472"/>
      <c r="M734230" s="472"/>
    </row>
    <row r="734231" spans="12:13" x14ac:dyDescent="0.25">
      <c r="L734231" s="472"/>
      <c r="M734231" s="472"/>
    </row>
    <row r="734303" spans="12:13" x14ac:dyDescent="0.25">
      <c r="L734303" s="472"/>
      <c r="M734303" s="472"/>
    </row>
    <row r="734304" spans="12:13" x14ac:dyDescent="0.25">
      <c r="L734304" s="472"/>
      <c r="M734304" s="472"/>
    </row>
    <row r="734305" spans="12:13" x14ac:dyDescent="0.25">
      <c r="L734305" s="472"/>
      <c r="M734305" s="472"/>
    </row>
    <row r="734377" spans="12:13" x14ac:dyDescent="0.25">
      <c r="L734377" s="472"/>
      <c r="M734377" s="472"/>
    </row>
    <row r="734378" spans="12:13" x14ac:dyDescent="0.25">
      <c r="L734378" s="472"/>
      <c r="M734378" s="472"/>
    </row>
    <row r="734379" spans="12:13" x14ac:dyDescent="0.25">
      <c r="L734379" s="472"/>
      <c r="M734379" s="472"/>
    </row>
    <row r="734451" spans="12:13" x14ac:dyDescent="0.25">
      <c r="L734451" s="472"/>
      <c r="M734451" s="472"/>
    </row>
    <row r="734452" spans="12:13" x14ac:dyDescent="0.25">
      <c r="L734452" s="472"/>
      <c r="M734452" s="472"/>
    </row>
    <row r="734453" spans="12:13" x14ac:dyDescent="0.25">
      <c r="L734453" s="472"/>
      <c r="M734453" s="472"/>
    </row>
    <row r="734525" spans="12:13" x14ac:dyDescent="0.25">
      <c r="L734525" s="472"/>
      <c r="M734525" s="472"/>
    </row>
    <row r="734526" spans="12:13" x14ac:dyDescent="0.25">
      <c r="L734526" s="472"/>
      <c r="M734526" s="472"/>
    </row>
    <row r="734527" spans="12:13" x14ac:dyDescent="0.25">
      <c r="L734527" s="472"/>
      <c r="M734527" s="472"/>
    </row>
    <row r="734599" spans="12:13" x14ac:dyDescent="0.25">
      <c r="L734599" s="472"/>
      <c r="M734599" s="472"/>
    </row>
    <row r="734600" spans="12:13" x14ac:dyDescent="0.25">
      <c r="L734600" s="472"/>
      <c r="M734600" s="472"/>
    </row>
    <row r="734601" spans="12:13" x14ac:dyDescent="0.25">
      <c r="L734601" s="472"/>
      <c r="M734601" s="472"/>
    </row>
    <row r="734673" spans="12:13" x14ac:dyDescent="0.25">
      <c r="L734673" s="472"/>
      <c r="M734673" s="472"/>
    </row>
    <row r="734674" spans="12:13" x14ac:dyDescent="0.25">
      <c r="L734674" s="472"/>
      <c r="M734674" s="472"/>
    </row>
    <row r="734675" spans="12:13" x14ac:dyDescent="0.25">
      <c r="L734675" s="472"/>
      <c r="M734675" s="472"/>
    </row>
    <row r="734747" spans="12:13" x14ac:dyDescent="0.25">
      <c r="L734747" s="472"/>
      <c r="M734747" s="472"/>
    </row>
    <row r="734748" spans="12:13" x14ac:dyDescent="0.25">
      <c r="L734748" s="472"/>
      <c r="M734748" s="472"/>
    </row>
    <row r="734749" spans="12:13" x14ac:dyDescent="0.25">
      <c r="L734749" s="472"/>
      <c r="M734749" s="472"/>
    </row>
    <row r="734821" spans="12:13" x14ac:dyDescent="0.25">
      <c r="L734821" s="472"/>
      <c r="M734821" s="472"/>
    </row>
    <row r="734822" spans="12:13" x14ac:dyDescent="0.25">
      <c r="L734822" s="472"/>
      <c r="M734822" s="472"/>
    </row>
    <row r="734823" spans="12:13" x14ac:dyDescent="0.25">
      <c r="L734823" s="472"/>
      <c r="M734823" s="472"/>
    </row>
    <row r="734895" spans="12:13" x14ac:dyDescent="0.25">
      <c r="L734895" s="472"/>
      <c r="M734895" s="472"/>
    </row>
    <row r="734896" spans="12:13" x14ac:dyDescent="0.25">
      <c r="L734896" s="472"/>
      <c r="M734896" s="472"/>
    </row>
    <row r="734897" spans="12:13" x14ac:dyDescent="0.25">
      <c r="L734897" s="472"/>
      <c r="M734897" s="472"/>
    </row>
    <row r="734969" spans="12:13" x14ac:dyDescent="0.25">
      <c r="L734969" s="472"/>
      <c r="M734969" s="472"/>
    </row>
    <row r="734970" spans="12:13" x14ac:dyDescent="0.25">
      <c r="L734970" s="472"/>
      <c r="M734970" s="472"/>
    </row>
    <row r="734971" spans="12:13" x14ac:dyDescent="0.25">
      <c r="L734971" s="472"/>
      <c r="M734971" s="472"/>
    </row>
    <row r="735043" spans="12:13" x14ac:dyDescent="0.25">
      <c r="L735043" s="472"/>
      <c r="M735043" s="472"/>
    </row>
    <row r="735044" spans="12:13" x14ac:dyDescent="0.25">
      <c r="L735044" s="472"/>
      <c r="M735044" s="472"/>
    </row>
    <row r="735045" spans="12:13" x14ac:dyDescent="0.25">
      <c r="L735045" s="472"/>
      <c r="M735045" s="472"/>
    </row>
    <row r="735117" spans="12:13" x14ac:dyDescent="0.25">
      <c r="L735117" s="472"/>
      <c r="M735117" s="472"/>
    </row>
    <row r="735118" spans="12:13" x14ac:dyDescent="0.25">
      <c r="L735118" s="472"/>
      <c r="M735118" s="472"/>
    </row>
    <row r="735119" spans="12:13" x14ac:dyDescent="0.25">
      <c r="L735119" s="472"/>
      <c r="M735119" s="472"/>
    </row>
    <row r="735191" spans="12:13" x14ac:dyDescent="0.25">
      <c r="L735191" s="472"/>
      <c r="M735191" s="472"/>
    </row>
    <row r="735192" spans="12:13" x14ac:dyDescent="0.25">
      <c r="L735192" s="472"/>
      <c r="M735192" s="472"/>
    </row>
    <row r="735193" spans="12:13" x14ac:dyDescent="0.25">
      <c r="L735193" s="472"/>
      <c r="M735193" s="472"/>
    </row>
    <row r="735265" spans="12:13" x14ac:dyDescent="0.25">
      <c r="L735265" s="472"/>
      <c r="M735265" s="472"/>
    </row>
    <row r="735266" spans="12:13" x14ac:dyDescent="0.25">
      <c r="L735266" s="472"/>
      <c r="M735266" s="472"/>
    </row>
    <row r="735267" spans="12:13" x14ac:dyDescent="0.25">
      <c r="L735267" s="472"/>
      <c r="M735267" s="472"/>
    </row>
    <row r="735339" spans="12:13" x14ac:dyDescent="0.25">
      <c r="L735339" s="472"/>
      <c r="M735339" s="472"/>
    </row>
    <row r="735340" spans="12:13" x14ac:dyDescent="0.25">
      <c r="L735340" s="472"/>
      <c r="M735340" s="472"/>
    </row>
    <row r="735341" spans="12:13" x14ac:dyDescent="0.25">
      <c r="L735341" s="472"/>
      <c r="M735341" s="472"/>
    </row>
    <row r="735413" spans="12:13" x14ac:dyDescent="0.25">
      <c r="L735413" s="472"/>
      <c r="M735413" s="472"/>
    </row>
    <row r="735414" spans="12:13" x14ac:dyDescent="0.25">
      <c r="L735414" s="472"/>
      <c r="M735414" s="472"/>
    </row>
    <row r="735415" spans="12:13" x14ac:dyDescent="0.25">
      <c r="L735415" s="472"/>
      <c r="M735415" s="472"/>
    </row>
    <row r="735487" spans="12:13" x14ac:dyDescent="0.25">
      <c r="L735487" s="472"/>
      <c r="M735487" s="472"/>
    </row>
    <row r="735488" spans="12:13" x14ac:dyDescent="0.25">
      <c r="L735488" s="472"/>
      <c r="M735488" s="472"/>
    </row>
    <row r="735489" spans="12:13" x14ac:dyDescent="0.25">
      <c r="L735489" s="472"/>
      <c r="M735489" s="472"/>
    </row>
    <row r="735561" spans="12:13" x14ac:dyDescent="0.25">
      <c r="L735561" s="472"/>
      <c r="M735561" s="472"/>
    </row>
    <row r="735562" spans="12:13" x14ac:dyDescent="0.25">
      <c r="L735562" s="472"/>
      <c r="M735562" s="472"/>
    </row>
    <row r="735563" spans="12:13" x14ac:dyDescent="0.25">
      <c r="L735563" s="472"/>
      <c r="M735563" s="472"/>
    </row>
    <row r="735635" spans="12:13" x14ac:dyDescent="0.25">
      <c r="L735635" s="472"/>
      <c r="M735635" s="472"/>
    </row>
    <row r="735636" spans="12:13" x14ac:dyDescent="0.25">
      <c r="L735636" s="472"/>
      <c r="M735636" s="472"/>
    </row>
    <row r="735637" spans="12:13" x14ac:dyDescent="0.25">
      <c r="L735637" s="472"/>
      <c r="M735637" s="472"/>
    </row>
    <row r="735709" spans="12:13" x14ac:dyDescent="0.25">
      <c r="L735709" s="472"/>
      <c r="M735709" s="472"/>
    </row>
    <row r="735710" spans="12:13" x14ac:dyDescent="0.25">
      <c r="L735710" s="472"/>
      <c r="M735710" s="472"/>
    </row>
    <row r="735711" spans="12:13" x14ac:dyDescent="0.25">
      <c r="L735711" s="472"/>
      <c r="M735711" s="472"/>
    </row>
    <row r="735783" spans="12:13" x14ac:dyDescent="0.25">
      <c r="L735783" s="472"/>
      <c r="M735783" s="472"/>
    </row>
    <row r="735784" spans="12:13" x14ac:dyDescent="0.25">
      <c r="L735784" s="472"/>
      <c r="M735784" s="472"/>
    </row>
    <row r="735785" spans="12:13" x14ac:dyDescent="0.25">
      <c r="L735785" s="472"/>
      <c r="M735785" s="472"/>
    </row>
    <row r="735857" spans="12:13" x14ac:dyDescent="0.25">
      <c r="L735857" s="472"/>
      <c r="M735857" s="472"/>
    </row>
    <row r="735858" spans="12:13" x14ac:dyDescent="0.25">
      <c r="L735858" s="472"/>
      <c r="M735858" s="472"/>
    </row>
    <row r="735859" spans="12:13" x14ac:dyDescent="0.25">
      <c r="L735859" s="472"/>
      <c r="M735859" s="472"/>
    </row>
    <row r="735931" spans="12:13" x14ac:dyDescent="0.25">
      <c r="L735931" s="472"/>
      <c r="M735931" s="472"/>
    </row>
    <row r="735932" spans="12:13" x14ac:dyDescent="0.25">
      <c r="L735932" s="472"/>
      <c r="M735932" s="472"/>
    </row>
    <row r="735933" spans="12:13" x14ac:dyDescent="0.25">
      <c r="L735933" s="472"/>
      <c r="M735933" s="472"/>
    </row>
    <row r="736005" spans="12:13" x14ac:dyDescent="0.25">
      <c r="L736005" s="472"/>
      <c r="M736005" s="472"/>
    </row>
    <row r="736006" spans="12:13" x14ac:dyDescent="0.25">
      <c r="L736006" s="472"/>
      <c r="M736006" s="472"/>
    </row>
    <row r="736007" spans="12:13" x14ac:dyDescent="0.25">
      <c r="L736007" s="472"/>
      <c r="M736007" s="472"/>
    </row>
    <row r="736079" spans="12:13" x14ac:dyDescent="0.25">
      <c r="L736079" s="472"/>
      <c r="M736079" s="472"/>
    </row>
    <row r="736080" spans="12:13" x14ac:dyDescent="0.25">
      <c r="L736080" s="472"/>
      <c r="M736080" s="472"/>
    </row>
    <row r="736081" spans="12:13" x14ac:dyDescent="0.25">
      <c r="L736081" s="472"/>
      <c r="M736081" s="472"/>
    </row>
    <row r="736153" spans="12:13" x14ac:dyDescent="0.25">
      <c r="L736153" s="472"/>
      <c r="M736153" s="472"/>
    </row>
    <row r="736154" spans="12:13" x14ac:dyDescent="0.25">
      <c r="L736154" s="472"/>
      <c r="M736154" s="472"/>
    </row>
    <row r="736155" spans="12:13" x14ac:dyDescent="0.25">
      <c r="L736155" s="472"/>
      <c r="M736155" s="472"/>
    </row>
    <row r="736227" spans="12:13" x14ac:dyDescent="0.25">
      <c r="L736227" s="472"/>
      <c r="M736227" s="472"/>
    </row>
    <row r="736228" spans="12:13" x14ac:dyDescent="0.25">
      <c r="L736228" s="472"/>
      <c r="M736228" s="472"/>
    </row>
    <row r="736229" spans="12:13" x14ac:dyDescent="0.25">
      <c r="L736229" s="472"/>
      <c r="M736229" s="472"/>
    </row>
    <row r="736301" spans="12:13" x14ac:dyDescent="0.25">
      <c r="L736301" s="472"/>
      <c r="M736301" s="472"/>
    </row>
    <row r="736302" spans="12:13" x14ac:dyDescent="0.25">
      <c r="L736302" s="472"/>
      <c r="M736302" s="472"/>
    </row>
    <row r="736303" spans="12:13" x14ac:dyDescent="0.25">
      <c r="L736303" s="472"/>
      <c r="M736303" s="472"/>
    </row>
    <row r="736375" spans="12:13" x14ac:dyDescent="0.25">
      <c r="L736375" s="472"/>
      <c r="M736375" s="472"/>
    </row>
    <row r="736376" spans="12:13" x14ac:dyDescent="0.25">
      <c r="L736376" s="472"/>
      <c r="M736376" s="472"/>
    </row>
    <row r="736377" spans="12:13" x14ac:dyDescent="0.25">
      <c r="L736377" s="472"/>
      <c r="M736377" s="472"/>
    </row>
    <row r="736449" spans="12:13" x14ac:dyDescent="0.25">
      <c r="L736449" s="472"/>
      <c r="M736449" s="472"/>
    </row>
    <row r="736450" spans="12:13" x14ac:dyDescent="0.25">
      <c r="L736450" s="472"/>
      <c r="M736450" s="472"/>
    </row>
    <row r="736451" spans="12:13" x14ac:dyDescent="0.25">
      <c r="L736451" s="472"/>
      <c r="M736451" s="472"/>
    </row>
    <row r="736523" spans="12:13" x14ac:dyDescent="0.25">
      <c r="L736523" s="472"/>
      <c r="M736523" s="472"/>
    </row>
    <row r="736524" spans="12:13" x14ac:dyDescent="0.25">
      <c r="L736524" s="472"/>
      <c r="M736524" s="472"/>
    </row>
    <row r="736525" spans="12:13" x14ac:dyDescent="0.25">
      <c r="L736525" s="472"/>
      <c r="M736525" s="472"/>
    </row>
    <row r="736597" spans="12:13" x14ac:dyDescent="0.25">
      <c r="L736597" s="472"/>
      <c r="M736597" s="472"/>
    </row>
    <row r="736598" spans="12:13" x14ac:dyDescent="0.25">
      <c r="L736598" s="472"/>
      <c r="M736598" s="472"/>
    </row>
    <row r="736599" spans="12:13" x14ac:dyDescent="0.25">
      <c r="L736599" s="472"/>
      <c r="M736599" s="472"/>
    </row>
    <row r="736671" spans="12:13" x14ac:dyDescent="0.25">
      <c r="L736671" s="472"/>
      <c r="M736671" s="472"/>
    </row>
    <row r="736672" spans="12:13" x14ac:dyDescent="0.25">
      <c r="L736672" s="472"/>
      <c r="M736672" s="472"/>
    </row>
    <row r="736673" spans="12:13" x14ac:dyDescent="0.25">
      <c r="L736673" s="472"/>
      <c r="M736673" s="472"/>
    </row>
    <row r="736745" spans="12:13" x14ac:dyDescent="0.25">
      <c r="L736745" s="472"/>
      <c r="M736745" s="472"/>
    </row>
    <row r="736746" spans="12:13" x14ac:dyDescent="0.25">
      <c r="L736746" s="472"/>
      <c r="M736746" s="472"/>
    </row>
    <row r="736747" spans="12:13" x14ac:dyDescent="0.25">
      <c r="L736747" s="472"/>
      <c r="M736747" s="472"/>
    </row>
    <row r="736819" spans="12:13" x14ac:dyDescent="0.25">
      <c r="L736819" s="472"/>
      <c r="M736819" s="472"/>
    </row>
    <row r="736820" spans="12:13" x14ac:dyDescent="0.25">
      <c r="L736820" s="472"/>
      <c r="M736820" s="472"/>
    </row>
    <row r="736821" spans="12:13" x14ac:dyDescent="0.25">
      <c r="L736821" s="472"/>
      <c r="M736821" s="472"/>
    </row>
    <row r="736893" spans="12:13" x14ac:dyDescent="0.25">
      <c r="L736893" s="472"/>
      <c r="M736893" s="472"/>
    </row>
    <row r="736894" spans="12:13" x14ac:dyDescent="0.25">
      <c r="L736894" s="472"/>
      <c r="M736894" s="472"/>
    </row>
    <row r="736895" spans="12:13" x14ac:dyDescent="0.25">
      <c r="L736895" s="472"/>
      <c r="M736895" s="472"/>
    </row>
    <row r="736967" spans="12:13" x14ac:dyDescent="0.25">
      <c r="L736967" s="472"/>
      <c r="M736967" s="472"/>
    </row>
    <row r="736968" spans="12:13" x14ac:dyDescent="0.25">
      <c r="L736968" s="472"/>
      <c r="M736968" s="472"/>
    </row>
    <row r="736969" spans="12:13" x14ac:dyDescent="0.25">
      <c r="L736969" s="472"/>
      <c r="M736969" s="472"/>
    </row>
    <row r="737041" spans="12:13" x14ac:dyDescent="0.25">
      <c r="L737041" s="472"/>
      <c r="M737041" s="472"/>
    </row>
    <row r="737042" spans="12:13" x14ac:dyDescent="0.25">
      <c r="L737042" s="472"/>
      <c r="M737042" s="472"/>
    </row>
    <row r="737043" spans="12:13" x14ac:dyDescent="0.25">
      <c r="L737043" s="472"/>
      <c r="M737043" s="472"/>
    </row>
    <row r="737115" spans="12:13" x14ac:dyDescent="0.25">
      <c r="L737115" s="472"/>
      <c r="M737115" s="472"/>
    </row>
    <row r="737116" spans="12:13" x14ac:dyDescent="0.25">
      <c r="L737116" s="472"/>
      <c r="M737116" s="472"/>
    </row>
    <row r="737117" spans="12:13" x14ac:dyDescent="0.25">
      <c r="L737117" s="472"/>
      <c r="M737117" s="472"/>
    </row>
    <row r="737189" spans="12:13" x14ac:dyDescent="0.25">
      <c r="L737189" s="472"/>
      <c r="M737189" s="472"/>
    </row>
    <row r="737190" spans="12:13" x14ac:dyDescent="0.25">
      <c r="L737190" s="472"/>
      <c r="M737190" s="472"/>
    </row>
    <row r="737191" spans="12:13" x14ac:dyDescent="0.25">
      <c r="L737191" s="472"/>
      <c r="M737191" s="472"/>
    </row>
    <row r="737263" spans="12:13" x14ac:dyDescent="0.25">
      <c r="L737263" s="472"/>
      <c r="M737263" s="472"/>
    </row>
    <row r="737264" spans="12:13" x14ac:dyDescent="0.25">
      <c r="L737264" s="472"/>
      <c r="M737264" s="472"/>
    </row>
    <row r="737265" spans="12:13" x14ac:dyDescent="0.25">
      <c r="L737265" s="472"/>
      <c r="M737265" s="472"/>
    </row>
    <row r="737337" spans="12:13" x14ac:dyDescent="0.25">
      <c r="L737337" s="472"/>
      <c r="M737337" s="472"/>
    </row>
    <row r="737338" spans="12:13" x14ac:dyDescent="0.25">
      <c r="L737338" s="472"/>
      <c r="M737338" s="472"/>
    </row>
    <row r="737339" spans="12:13" x14ac:dyDescent="0.25">
      <c r="L737339" s="472"/>
      <c r="M737339" s="472"/>
    </row>
    <row r="737411" spans="12:13" x14ac:dyDescent="0.25">
      <c r="L737411" s="472"/>
      <c r="M737411" s="472"/>
    </row>
    <row r="737412" spans="12:13" x14ac:dyDescent="0.25">
      <c r="L737412" s="472"/>
      <c r="M737412" s="472"/>
    </row>
    <row r="737413" spans="12:13" x14ac:dyDescent="0.25">
      <c r="L737413" s="472"/>
      <c r="M737413" s="472"/>
    </row>
    <row r="737485" spans="12:13" x14ac:dyDescent="0.25">
      <c r="L737485" s="472"/>
      <c r="M737485" s="472"/>
    </row>
    <row r="737486" spans="12:13" x14ac:dyDescent="0.25">
      <c r="L737486" s="472"/>
      <c r="M737486" s="472"/>
    </row>
    <row r="737487" spans="12:13" x14ac:dyDescent="0.25">
      <c r="L737487" s="472"/>
      <c r="M737487" s="472"/>
    </row>
    <row r="737559" spans="12:13" x14ac:dyDescent="0.25">
      <c r="L737559" s="472"/>
      <c r="M737559" s="472"/>
    </row>
    <row r="737560" spans="12:13" x14ac:dyDescent="0.25">
      <c r="L737560" s="472"/>
      <c r="M737560" s="472"/>
    </row>
    <row r="737561" spans="12:13" x14ac:dyDescent="0.25">
      <c r="L737561" s="472"/>
      <c r="M737561" s="472"/>
    </row>
    <row r="737633" spans="12:13" x14ac:dyDescent="0.25">
      <c r="L737633" s="472"/>
      <c r="M737633" s="472"/>
    </row>
    <row r="737634" spans="12:13" x14ac:dyDescent="0.25">
      <c r="L737634" s="472"/>
      <c r="M737634" s="472"/>
    </row>
    <row r="737635" spans="12:13" x14ac:dyDescent="0.25">
      <c r="L737635" s="472"/>
      <c r="M737635" s="472"/>
    </row>
    <row r="737707" spans="12:13" x14ac:dyDescent="0.25">
      <c r="L737707" s="472"/>
      <c r="M737707" s="472"/>
    </row>
    <row r="737708" spans="12:13" x14ac:dyDescent="0.25">
      <c r="L737708" s="472"/>
      <c r="M737708" s="472"/>
    </row>
    <row r="737709" spans="12:13" x14ac:dyDescent="0.25">
      <c r="L737709" s="472"/>
      <c r="M737709" s="472"/>
    </row>
    <row r="737781" spans="12:13" x14ac:dyDescent="0.25">
      <c r="L737781" s="472"/>
      <c r="M737781" s="472"/>
    </row>
    <row r="737782" spans="12:13" x14ac:dyDescent="0.25">
      <c r="L737782" s="472"/>
      <c r="M737782" s="472"/>
    </row>
    <row r="737783" spans="12:13" x14ac:dyDescent="0.25">
      <c r="L737783" s="472"/>
      <c r="M737783" s="472"/>
    </row>
    <row r="737855" spans="12:13" x14ac:dyDescent="0.25">
      <c r="L737855" s="472"/>
      <c r="M737855" s="472"/>
    </row>
    <row r="737856" spans="12:13" x14ac:dyDescent="0.25">
      <c r="L737856" s="472"/>
      <c r="M737856" s="472"/>
    </row>
    <row r="737857" spans="12:13" x14ac:dyDescent="0.25">
      <c r="L737857" s="472"/>
      <c r="M737857" s="472"/>
    </row>
    <row r="737929" spans="12:13" x14ac:dyDescent="0.25">
      <c r="L737929" s="472"/>
      <c r="M737929" s="472"/>
    </row>
    <row r="737930" spans="12:13" x14ac:dyDescent="0.25">
      <c r="L737930" s="472"/>
      <c r="M737930" s="472"/>
    </row>
    <row r="737931" spans="12:13" x14ac:dyDescent="0.25">
      <c r="L737931" s="472"/>
      <c r="M737931" s="472"/>
    </row>
    <row r="738003" spans="12:13" x14ac:dyDescent="0.25">
      <c r="L738003" s="472"/>
      <c r="M738003" s="472"/>
    </row>
    <row r="738004" spans="12:13" x14ac:dyDescent="0.25">
      <c r="L738004" s="472"/>
      <c r="M738004" s="472"/>
    </row>
    <row r="738005" spans="12:13" x14ac:dyDescent="0.25">
      <c r="L738005" s="472"/>
      <c r="M738005" s="472"/>
    </row>
    <row r="738077" spans="12:13" x14ac:dyDescent="0.25">
      <c r="L738077" s="472"/>
      <c r="M738077" s="472"/>
    </row>
    <row r="738078" spans="12:13" x14ac:dyDescent="0.25">
      <c r="L738078" s="472"/>
      <c r="M738078" s="472"/>
    </row>
    <row r="738079" spans="12:13" x14ac:dyDescent="0.25">
      <c r="L738079" s="472"/>
      <c r="M738079" s="472"/>
    </row>
    <row r="738151" spans="12:13" x14ac:dyDescent="0.25">
      <c r="L738151" s="472"/>
      <c r="M738151" s="472"/>
    </row>
    <row r="738152" spans="12:13" x14ac:dyDescent="0.25">
      <c r="L738152" s="472"/>
      <c r="M738152" s="472"/>
    </row>
    <row r="738153" spans="12:13" x14ac:dyDescent="0.25">
      <c r="L738153" s="472"/>
      <c r="M738153" s="472"/>
    </row>
    <row r="738225" spans="12:13" x14ac:dyDescent="0.25">
      <c r="L738225" s="472"/>
      <c r="M738225" s="472"/>
    </row>
    <row r="738226" spans="12:13" x14ac:dyDescent="0.25">
      <c r="L738226" s="472"/>
      <c r="M738226" s="472"/>
    </row>
    <row r="738227" spans="12:13" x14ac:dyDescent="0.25">
      <c r="L738227" s="472"/>
      <c r="M738227" s="472"/>
    </row>
    <row r="738299" spans="12:13" x14ac:dyDescent="0.25">
      <c r="L738299" s="472"/>
      <c r="M738299" s="472"/>
    </row>
    <row r="738300" spans="12:13" x14ac:dyDescent="0.25">
      <c r="L738300" s="472"/>
      <c r="M738300" s="472"/>
    </row>
    <row r="738301" spans="12:13" x14ac:dyDescent="0.25">
      <c r="L738301" s="472"/>
      <c r="M738301" s="472"/>
    </row>
    <row r="738373" spans="12:13" x14ac:dyDescent="0.25">
      <c r="L738373" s="472"/>
      <c r="M738373" s="472"/>
    </row>
    <row r="738374" spans="12:13" x14ac:dyDescent="0.25">
      <c r="L738374" s="472"/>
      <c r="M738374" s="472"/>
    </row>
    <row r="738375" spans="12:13" x14ac:dyDescent="0.25">
      <c r="L738375" s="472"/>
      <c r="M738375" s="472"/>
    </row>
    <row r="738447" spans="12:13" x14ac:dyDescent="0.25">
      <c r="L738447" s="472"/>
      <c r="M738447" s="472"/>
    </row>
    <row r="738448" spans="12:13" x14ac:dyDescent="0.25">
      <c r="L738448" s="472"/>
      <c r="M738448" s="472"/>
    </row>
    <row r="738449" spans="12:13" x14ac:dyDescent="0.25">
      <c r="L738449" s="472"/>
      <c r="M738449" s="472"/>
    </row>
    <row r="738521" spans="12:13" x14ac:dyDescent="0.25">
      <c r="L738521" s="472"/>
      <c r="M738521" s="472"/>
    </row>
    <row r="738522" spans="12:13" x14ac:dyDescent="0.25">
      <c r="L738522" s="472"/>
      <c r="M738522" s="472"/>
    </row>
    <row r="738523" spans="12:13" x14ac:dyDescent="0.25">
      <c r="L738523" s="472"/>
      <c r="M738523" s="472"/>
    </row>
    <row r="738595" spans="12:13" x14ac:dyDescent="0.25">
      <c r="L738595" s="472"/>
      <c r="M738595" s="472"/>
    </row>
    <row r="738596" spans="12:13" x14ac:dyDescent="0.25">
      <c r="L738596" s="472"/>
      <c r="M738596" s="472"/>
    </row>
    <row r="738597" spans="12:13" x14ac:dyDescent="0.25">
      <c r="L738597" s="472"/>
      <c r="M738597" s="472"/>
    </row>
    <row r="738669" spans="12:13" x14ac:dyDescent="0.25">
      <c r="L738669" s="472"/>
      <c r="M738669" s="472"/>
    </row>
    <row r="738670" spans="12:13" x14ac:dyDescent="0.25">
      <c r="L738670" s="472"/>
      <c r="M738670" s="472"/>
    </row>
    <row r="738671" spans="12:13" x14ac:dyDescent="0.25">
      <c r="L738671" s="472"/>
      <c r="M738671" s="472"/>
    </row>
    <row r="738743" spans="12:13" x14ac:dyDescent="0.25">
      <c r="L738743" s="472"/>
      <c r="M738743" s="472"/>
    </row>
    <row r="738744" spans="12:13" x14ac:dyDescent="0.25">
      <c r="L738744" s="472"/>
      <c r="M738744" s="472"/>
    </row>
    <row r="738745" spans="12:13" x14ac:dyDescent="0.25">
      <c r="L738745" s="472"/>
      <c r="M738745" s="472"/>
    </row>
    <row r="738817" spans="12:13" x14ac:dyDescent="0.25">
      <c r="L738817" s="472"/>
      <c r="M738817" s="472"/>
    </row>
    <row r="738818" spans="12:13" x14ac:dyDescent="0.25">
      <c r="L738818" s="472"/>
      <c r="M738818" s="472"/>
    </row>
    <row r="738819" spans="12:13" x14ac:dyDescent="0.25">
      <c r="L738819" s="472"/>
      <c r="M738819" s="472"/>
    </row>
    <row r="738891" spans="12:13" x14ac:dyDescent="0.25">
      <c r="L738891" s="472"/>
      <c r="M738891" s="472"/>
    </row>
    <row r="738892" spans="12:13" x14ac:dyDescent="0.25">
      <c r="L738892" s="472"/>
      <c r="M738892" s="472"/>
    </row>
    <row r="738893" spans="12:13" x14ac:dyDescent="0.25">
      <c r="L738893" s="472"/>
      <c r="M738893" s="472"/>
    </row>
    <row r="738965" spans="12:13" x14ac:dyDescent="0.25">
      <c r="L738965" s="472"/>
      <c r="M738965" s="472"/>
    </row>
    <row r="738966" spans="12:13" x14ac:dyDescent="0.25">
      <c r="L738966" s="472"/>
      <c r="M738966" s="472"/>
    </row>
    <row r="738967" spans="12:13" x14ac:dyDescent="0.25">
      <c r="L738967" s="472"/>
      <c r="M738967" s="472"/>
    </row>
    <row r="739039" spans="12:13" x14ac:dyDescent="0.25">
      <c r="L739039" s="472"/>
      <c r="M739039" s="472"/>
    </row>
    <row r="739040" spans="12:13" x14ac:dyDescent="0.25">
      <c r="L739040" s="472"/>
      <c r="M739040" s="472"/>
    </row>
    <row r="739041" spans="12:13" x14ac:dyDescent="0.25">
      <c r="L739041" s="472"/>
      <c r="M739041" s="472"/>
    </row>
    <row r="739113" spans="12:13" x14ac:dyDescent="0.25">
      <c r="L739113" s="472"/>
      <c r="M739113" s="472"/>
    </row>
    <row r="739114" spans="12:13" x14ac:dyDescent="0.25">
      <c r="L739114" s="472"/>
      <c r="M739114" s="472"/>
    </row>
    <row r="739115" spans="12:13" x14ac:dyDescent="0.25">
      <c r="L739115" s="472"/>
      <c r="M739115" s="472"/>
    </row>
    <row r="739187" spans="12:13" x14ac:dyDescent="0.25">
      <c r="L739187" s="472"/>
      <c r="M739187" s="472"/>
    </row>
    <row r="739188" spans="12:13" x14ac:dyDescent="0.25">
      <c r="L739188" s="472"/>
      <c r="M739188" s="472"/>
    </row>
    <row r="739189" spans="12:13" x14ac:dyDescent="0.25">
      <c r="L739189" s="472"/>
      <c r="M739189" s="472"/>
    </row>
    <row r="739261" spans="12:13" x14ac:dyDescent="0.25">
      <c r="L739261" s="472"/>
      <c r="M739261" s="472"/>
    </row>
    <row r="739262" spans="12:13" x14ac:dyDescent="0.25">
      <c r="L739262" s="472"/>
      <c r="M739262" s="472"/>
    </row>
    <row r="739263" spans="12:13" x14ac:dyDescent="0.25">
      <c r="L739263" s="472"/>
      <c r="M739263" s="472"/>
    </row>
    <row r="739335" spans="12:13" x14ac:dyDescent="0.25">
      <c r="L739335" s="472"/>
      <c r="M739335" s="472"/>
    </row>
    <row r="739336" spans="12:13" x14ac:dyDescent="0.25">
      <c r="L739336" s="472"/>
      <c r="M739336" s="472"/>
    </row>
    <row r="739337" spans="12:13" x14ac:dyDescent="0.25">
      <c r="L739337" s="472"/>
      <c r="M739337" s="472"/>
    </row>
    <row r="739409" spans="12:13" x14ac:dyDescent="0.25">
      <c r="L739409" s="472"/>
      <c r="M739409" s="472"/>
    </row>
    <row r="739410" spans="12:13" x14ac:dyDescent="0.25">
      <c r="L739410" s="472"/>
      <c r="M739410" s="472"/>
    </row>
    <row r="739411" spans="12:13" x14ac:dyDescent="0.25">
      <c r="L739411" s="472"/>
      <c r="M739411" s="472"/>
    </row>
    <row r="739483" spans="12:13" x14ac:dyDescent="0.25">
      <c r="L739483" s="472"/>
      <c r="M739483" s="472"/>
    </row>
    <row r="739484" spans="12:13" x14ac:dyDescent="0.25">
      <c r="L739484" s="472"/>
      <c r="M739484" s="472"/>
    </row>
    <row r="739485" spans="12:13" x14ac:dyDescent="0.25">
      <c r="L739485" s="472"/>
      <c r="M739485" s="472"/>
    </row>
    <row r="739557" spans="12:13" x14ac:dyDescent="0.25">
      <c r="L739557" s="472"/>
      <c r="M739557" s="472"/>
    </row>
    <row r="739558" spans="12:13" x14ac:dyDescent="0.25">
      <c r="L739558" s="472"/>
      <c r="M739558" s="472"/>
    </row>
    <row r="739559" spans="12:13" x14ac:dyDescent="0.25">
      <c r="L739559" s="472"/>
      <c r="M739559" s="472"/>
    </row>
    <row r="739631" spans="12:13" x14ac:dyDescent="0.25">
      <c r="L739631" s="472"/>
      <c r="M739631" s="472"/>
    </row>
    <row r="739632" spans="12:13" x14ac:dyDescent="0.25">
      <c r="L739632" s="472"/>
      <c r="M739632" s="472"/>
    </row>
    <row r="739633" spans="12:13" x14ac:dyDescent="0.25">
      <c r="L739633" s="472"/>
      <c r="M739633" s="472"/>
    </row>
    <row r="739705" spans="12:13" x14ac:dyDescent="0.25">
      <c r="L739705" s="472"/>
      <c r="M739705" s="472"/>
    </row>
    <row r="739706" spans="12:13" x14ac:dyDescent="0.25">
      <c r="L739706" s="472"/>
      <c r="M739706" s="472"/>
    </row>
    <row r="739707" spans="12:13" x14ac:dyDescent="0.25">
      <c r="L739707" s="472"/>
      <c r="M739707" s="472"/>
    </row>
    <row r="739779" spans="12:13" x14ac:dyDescent="0.25">
      <c r="L739779" s="472"/>
      <c r="M739779" s="472"/>
    </row>
    <row r="739780" spans="12:13" x14ac:dyDescent="0.25">
      <c r="L739780" s="472"/>
      <c r="M739780" s="472"/>
    </row>
    <row r="739781" spans="12:13" x14ac:dyDescent="0.25">
      <c r="L739781" s="472"/>
      <c r="M739781" s="472"/>
    </row>
    <row r="739853" spans="12:13" x14ac:dyDescent="0.25">
      <c r="L739853" s="472"/>
      <c r="M739853" s="472"/>
    </row>
    <row r="739854" spans="12:13" x14ac:dyDescent="0.25">
      <c r="L739854" s="472"/>
      <c r="M739854" s="472"/>
    </row>
    <row r="739855" spans="12:13" x14ac:dyDescent="0.25">
      <c r="L739855" s="472"/>
      <c r="M739855" s="472"/>
    </row>
    <row r="739927" spans="12:13" x14ac:dyDescent="0.25">
      <c r="L739927" s="472"/>
      <c r="M739927" s="472"/>
    </row>
    <row r="739928" spans="12:13" x14ac:dyDescent="0.25">
      <c r="L739928" s="472"/>
      <c r="M739928" s="472"/>
    </row>
    <row r="739929" spans="12:13" x14ac:dyDescent="0.25">
      <c r="L739929" s="472"/>
      <c r="M739929" s="472"/>
    </row>
    <row r="740001" spans="12:13" x14ac:dyDescent="0.25">
      <c r="L740001" s="472"/>
      <c r="M740001" s="472"/>
    </row>
    <row r="740002" spans="12:13" x14ac:dyDescent="0.25">
      <c r="L740002" s="472"/>
      <c r="M740002" s="472"/>
    </row>
    <row r="740003" spans="12:13" x14ac:dyDescent="0.25">
      <c r="L740003" s="472"/>
      <c r="M740003" s="472"/>
    </row>
    <row r="740075" spans="12:13" x14ac:dyDescent="0.25">
      <c r="L740075" s="472"/>
      <c r="M740075" s="472"/>
    </row>
    <row r="740076" spans="12:13" x14ac:dyDescent="0.25">
      <c r="L740076" s="472"/>
      <c r="M740076" s="472"/>
    </row>
    <row r="740077" spans="12:13" x14ac:dyDescent="0.25">
      <c r="L740077" s="472"/>
      <c r="M740077" s="472"/>
    </row>
    <row r="740149" spans="12:13" x14ac:dyDescent="0.25">
      <c r="L740149" s="472"/>
      <c r="M740149" s="472"/>
    </row>
    <row r="740150" spans="12:13" x14ac:dyDescent="0.25">
      <c r="L740150" s="472"/>
      <c r="M740150" s="472"/>
    </row>
    <row r="740151" spans="12:13" x14ac:dyDescent="0.25">
      <c r="L740151" s="472"/>
      <c r="M740151" s="472"/>
    </row>
    <row r="740223" spans="12:13" x14ac:dyDescent="0.25">
      <c r="L740223" s="472"/>
      <c r="M740223" s="472"/>
    </row>
    <row r="740224" spans="12:13" x14ac:dyDescent="0.25">
      <c r="L740224" s="472"/>
      <c r="M740224" s="472"/>
    </row>
    <row r="740225" spans="12:13" x14ac:dyDescent="0.25">
      <c r="L740225" s="472"/>
      <c r="M740225" s="472"/>
    </row>
    <row r="740297" spans="12:13" x14ac:dyDescent="0.25">
      <c r="L740297" s="472"/>
      <c r="M740297" s="472"/>
    </row>
    <row r="740298" spans="12:13" x14ac:dyDescent="0.25">
      <c r="L740298" s="472"/>
      <c r="M740298" s="472"/>
    </row>
    <row r="740299" spans="12:13" x14ac:dyDescent="0.25">
      <c r="L740299" s="472"/>
      <c r="M740299" s="472"/>
    </row>
    <row r="740371" spans="12:13" x14ac:dyDescent="0.25">
      <c r="L740371" s="472"/>
      <c r="M740371" s="472"/>
    </row>
    <row r="740372" spans="12:13" x14ac:dyDescent="0.25">
      <c r="L740372" s="472"/>
      <c r="M740372" s="472"/>
    </row>
    <row r="740373" spans="12:13" x14ac:dyDescent="0.25">
      <c r="L740373" s="472"/>
      <c r="M740373" s="472"/>
    </row>
    <row r="740445" spans="12:13" x14ac:dyDescent="0.25">
      <c r="L740445" s="472"/>
      <c r="M740445" s="472"/>
    </row>
    <row r="740446" spans="12:13" x14ac:dyDescent="0.25">
      <c r="L740446" s="472"/>
      <c r="M740446" s="472"/>
    </row>
    <row r="740447" spans="12:13" x14ac:dyDescent="0.25">
      <c r="L740447" s="472"/>
      <c r="M740447" s="472"/>
    </row>
    <row r="740519" spans="12:13" x14ac:dyDescent="0.25">
      <c r="L740519" s="472"/>
      <c r="M740519" s="472"/>
    </row>
    <row r="740520" spans="12:13" x14ac:dyDescent="0.25">
      <c r="L740520" s="472"/>
      <c r="M740520" s="472"/>
    </row>
    <row r="740521" spans="12:13" x14ac:dyDescent="0.25">
      <c r="L740521" s="472"/>
      <c r="M740521" s="472"/>
    </row>
    <row r="740593" spans="12:13" x14ac:dyDescent="0.25">
      <c r="L740593" s="472"/>
      <c r="M740593" s="472"/>
    </row>
    <row r="740594" spans="12:13" x14ac:dyDescent="0.25">
      <c r="L740594" s="472"/>
      <c r="M740594" s="472"/>
    </row>
    <row r="740595" spans="12:13" x14ac:dyDescent="0.25">
      <c r="L740595" s="472"/>
      <c r="M740595" s="472"/>
    </row>
    <row r="740667" spans="12:13" x14ac:dyDescent="0.25">
      <c r="L740667" s="472"/>
      <c r="M740667" s="472"/>
    </row>
    <row r="740668" spans="12:13" x14ac:dyDescent="0.25">
      <c r="L740668" s="472"/>
      <c r="M740668" s="472"/>
    </row>
    <row r="740669" spans="12:13" x14ac:dyDescent="0.25">
      <c r="L740669" s="472"/>
      <c r="M740669" s="472"/>
    </row>
    <row r="740741" spans="12:13" x14ac:dyDescent="0.25">
      <c r="L740741" s="472"/>
      <c r="M740741" s="472"/>
    </row>
    <row r="740742" spans="12:13" x14ac:dyDescent="0.25">
      <c r="L740742" s="472"/>
      <c r="M740742" s="472"/>
    </row>
    <row r="740743" spans="12:13" x14ac:dyDescent="0.25">
      <c r="L740743" s="472"/>
      <c r="M740743" s="472"/>
    </row>
    <row r="740815" spans="12:13" x14ac:dyDescent="0.25">
      <c r="L740815" s="472"/>
      <c r="M740815" s="472"/>
    </row>
    <row r="740816" spans="12:13" x14ac:dyDescent="0.25">
      <c r="L740816" s="472"/>
      <c r="M740816" s="472"/>
    </row>
    <row r="740817" spans="12:13" x14ac:dyDescent="0.25">
      <c r="L740817" s="472"/>
      <c r="M740817" s="472"/>
    </row>
    <row r="740889" spans="12:13" x14ac:dyDescent="0.25">
      <c r="L740889" s="472"/>
      <c r="M740889" s="472"/>
    </row>
    <row r="740890" spans="12:13" x14ac:dyDescent="0.25">
      <c r="L740890" s="472"/>
      <c r="M740890" s="472"/>
    </row>
    <row r="740891" spans="12:13" x14ac:dyDescent="0.25">
      <c r="L740891" s="472"/>
      <c r="M740891" s="472"/>
    </row>
    <row r="740963" spans="12:13" x14ac:dyDescent="0.25">
      <c r="L740963" s="472"/>
      <c r="M740963" s="472"/>
    </row>
    <row r="740964" spans="12:13" x14ac:dyDescent="0.25">
      <c r="L740964" s="472"/>
      <c r="M740964" s="472"/>
    </row>
    <row r="740965" spans="12:13" x14ac:dyDescent="0.25">
      <c r="L740965" s="472"/>
      <c r="M740965" s="472"/>
    </row>
    <row r="741037" spans="12:13" x14ac:dyDescent="0.25">
      <c r="L741037" s="472"/>
      <c r="M741037" s="472"/>
    </row>
    <row r="741038" spans="12:13" x14ac:dyDescent="0.25">
      <c r="L741038" s="472"/>
      <c r="M741038" s="472"/>
    </row>
    <row r="741039" spans="12:13" x14ac:dyDescent="0.25">
      <c r="L741039" s="472"/>
      <c r="M741039" s="472"/>
    </row>
    <row r="741111" spans="12:13" x14ac:dyDescent="0.25">
      <c r="L741111" s="472"/>
      <c r="M741111" s="472"/>
    </row>
    <row r="741112" spans="12:13" x14ac:dyDescent="0.25">
      <c r="L741112" s="472"/>
      <c r="M741112" s="472"/>
    </row>
    <row r="741113" spans="12:13" x14ac:dyDescent="0.25">
      <c r="L741113" s="472"/>
      <c r="M741113" s="472"/>
    </row>
    <row r="741185" spans="12:13" x14ac:dyDescent="0.25">
      <c r="L741185" s="472"/>
      <c r="M741185" s="472"/>
    </row>
    <row r="741186" spans="12:13" x14ac:dyDescent="0.25">
      <c r="L741186" s="472"/>
      <c r="M741186" s="472"/>
    </row>
    <row r="741187" spans="12:13" x14ac:dyDescent="0.25">
      <c r="L741187" s="472"/>
      <c r="M741187" s="472"/>
    </row>
    <row r="741259" spans="12:13" x14ac:dyDescent="0.25">
      <c r="L741259" s="472"/>
      <c r="M741259" s="472"/>
    </row>
    <row r="741260" spans="12:13" x14ac:dyDescent="0.25">
      <c r="L741260" s="472"/>
      <c r="M741260" s="472"/>
    </row>
    <row r="741261" spans="12:13" x14ac:dyDescent="0.25">
      <c r="L741261" s="472"/>
      <c r="M741261" s="472"/>
    </row>
    <row r="741333" spans="12:13" x14ac:dyDescent="0.25">
      <c r="L741333" s="472"/>
      <c r="M741333" s="472"/>
    </row>
    <row r="741334" spans="12:13" x14ac:dyDescent="0.25">
      <c r="L741334" s="472"/>
      <c r="M741334" s="472"/>
    </row>
    <row r="741335" spans="12:13" x14ac:dyDescent="0.25">
      <c r="L741335" s="472"/>
      <c r="M741335" s="472"/>
    </row>
    <row r="741407" spans="12:13" x14ac:dyDescent="0.25">
      <c r="L741407" s="472"/>
      <c r="M741407" s="472"/>
    </row>
    <row r="741408" spans="12:13" x14ac:dyDescent="0.25">
      <c r="L741408" s="472"/>
      <c r="M741408" s="472"/>
    </row>
    <row r="741409" spans="12:13" x14ac:dyDescent="0.25">
      <c r="L741409" s="472"/>
      <c r="M741409" s="472"/>
    </row>
    <row r="741481" spans="12:13" x14ac:dyDescent="0.25">
      <c r="L741481" s="472"/>
      <c r="M741481" s="472"/>
    </row>
    <row r="741482" spans="12:13" x14ac:dyDescent="0.25">
      <c r="L741482" s="472"/>
      <c r="M741482" s="472"/>
    </row>
    <row r="741483" spans="12:13" x14ac:dyDescent="0.25">
      <c r="L741483" s="472"/>
      <c r="M741483" s="472"/>
    </row>
    <row r="741555" spans="12:13" x14ac:dyDescent="0.25">
      <c r="L741555" s="472"/>
      <c r="M741555" s="472"/>
    </row>
    <row r="741556" spans="12:13" x14ac:dyDescent="0.25">
      <c r="L741556" s="472"/>
      <c r="M741556" s="472"/>
    </row>
    <row r="741557" spans="12:13" x14ac:dyDescent="0.25">
      <c r="L741557" s="472"/>
      <c r="M741557" s="472"/>
    </row>
    <row r="741629" spans="12:13" x14ac:dyDescent="0.25">
      <c r="L741629" s="472"/>
      <c r="M741629" s="472"/>
    </row>
    <row r="741630" spans="12:13" x14ac:dyDescent="0.25">
      <c r="L741630" s="472"/>
      <c r="M741630" s="472"/>
    </row>
    <row r="741631" spans="12:13" x14ac:dyDescent="0.25">
      <c r="L741631" s="472"/>
      <c r="M741631" s="472"/>
    </row>
    <row r="741703" spans="12:13" x14ac:dyDescent="0.25">
      <c r="L741703" s="472"/>
      <c r="M741703" s="472"/>
    </row>
    <row r="741704" spans="12:13" x14ac:dyDescent="0.25">
      <c r="L741704" s="472"/>
      <c r="M741704" s="472"/>
    </row>
    <row r="741705" spans="12:13" x14ac:dyDescent="0.25">
      <c r="L741705" s="472"/>
      <c r="M741705" s="472"/>
    </row>
    <row r="741777" spans="12:13" x14ac:dyDescent="0.25">
      <c r="L741777" s="472"/>
      <c r="M741777" s="472"/>
    </row>
    <row r="741778" spans="12:13" x14ac:dyDescent="0.25">
      <c r="L741778" s="472"/>
      <c r="M741778" s="472"/>
    </row>
    <row r="741779" spans="12:13" x14ac:dyDescent="0.25">
      <c r="L741779" s="472"/>
      <c r="M741779" s="472"/>
    </row>
    <row r="741851" spans="12:13" x14ac:dyDescent="0.25">
      <c r="L741851" s="472"/>
      <c r="M741851" s="472"/>
    </row>
    <row r="741852" spans="12:13" x14ac:dyDescent="0.25">
      <c r="L741852" s="472"/>
      <c r="M741852" s="472"/>
    </row>
    <row r="741853" spans="12:13" x14ac:dyDescent="0.25">
      <c r="L741853" s="472"/>
      <c r="M741853" s="472"/>
    </row>
    <row r="741925" spans="12:13" x14ac:dyDescent="0.25">
      <c r="L741925" s="472"/>
      <c r="M741925" s="472"/>
    </row>
    <row r="741926" spans="12:13" x14ac:dyDescent="0.25">
      <c r="L741926" s="472"/>
      <c r="M741926" s="472"/>
    </row>
    <row r="741927" spans="12:13" x14ac:dyDescent="0.25">
      <c r="L741927" s="472"/>
      <c r="M741927" s="472"/>
    </row>
    <row r="741999" spans="12:13" x14ac:dyDescent="0.25">
      <c r="L741999" s="472"/>
      <c r="M741999" s="472"/>
    </row>
    <row r="742000" spans="12:13" x14ac:dyDescent="0.25">
      <c r="L742000" s="472"/>
      <c r="M742000" s="472"/>
    </row>
    <row r="742001" spans="12:13" x14ac:dyDescent="0.25">
      <c r="L742001" s="472"/>
      <c r="M742001" s="472"/>
    </row>
    <row r="742073" spans="12:13" x14ac:dyDescent="0.25">
      <c r="L742073" s="472"/>
      <c r="M742073" s="472"/>
    </row>
    <row r="742074" spans="12:13" x14ac:dyDescent="0.25">
      <c r="L742074" s="472"/>
      <c r="M742074" s="472"/>
    </row>
    <row r="742075" spans="12:13" x14ac:dyDescent="0.25">
      <c r="L742075" s="472"/>
      <c r="M742075" s="472"/>
    </row>
    <row r="742147" spans="12:13" x14ac:dyDescent="0.25">
      <c r="L742147" s="472"/>
      <c r="M742147" s="472"/>
    </row>
    <row r="742148" spans="12:13" x14ac:dyDescent="0.25">
      <c r="L742148" s="472"/>
      <c r="M742148" s="472"/>
    </row>
    <row r="742149" spans="12:13" x14ac:dyDescent="0.25">
      <c r="L742149" s="472"/>
      <c r="M742149" s="472"/>
    </row>
    <row r="742221" spans="12:13" x14ac:dyDescent="0.25">
      <c r="L742221" s="472"/>
      <c r="M742221" s="472"/>
    </row>
    <row r="742222" spans="12:13" x14ac:dyDescent="0.25">
      <c r="L742222" s="472"/>
      <c r="M742222" s="472"/>
    </row>
    <row r="742223" spans="12:13" x14ac:dyDescent="0.25">
      <c r="L742223" s="472"/>
      <c r="M742223" s="472"/>
    </row>
    <row r="742295" spans="12:13" x14ac:dyDescent="0.25">
      <c r="L742295" s="472"/>
      <c r="M742295" s="472"/>
    </row>
    <row r="742296" spans="12:13" x14ac:dyDescent="0.25">
      <c r="L742296" s="472"/>
      <c r="M742296" s="472"/>
    </row>
    <row r="742297" spans="12:13" x14ac:dyDescent="0.25">
      <c r="L742297" s="472"/>
      <c r="M742297" s="472"/>
    </row>
    <row r="742369" spans="12:13" x14ac:dyDescent="0.25">
      <c r="L742369" s="472"/>
      <c r="M742369" s="472"/>
    </row>
    <row r="742370" spans="12:13" x14ac:dyDescent="0.25">
      <c r="L742370" s="472"/>
      <c r="M742370" s="472"/>
    </row>
    <row r="742371" spans="12:13" x14ac:dyDescent="0.25">
      <c r="L742371" s="472"/>
      <c r="M742371" s="472"/>
    </row>
    <row r="742443" spans="12:13" x14ac:dyDescent="0.25">
      <c r="L742443" s="472"/>
      <c r="M742443" s="472"/>
    </row>
    <row r="742444" spans="12:13" x14ac:dyDescent="0.25">
      <c r="L742444" s="472"/>
      <c r="M742444" s="472"/>
    </row>
    <row r="742445" spans="12:13" x14ac:dyDescent="0.25">
      <c r="L742445" s="472"/>
      <c r="M742445" s="472"/>
    </row>
    <row r="742517" spans="12:13" x14ac:dyDescent="0.25">
      <c r="L742517" s="472"/>
      <c r="M742517" s="472"/>
    </row>
    <row r="742518" spans="12:13" x14ac:dyDescent="0.25">
      <c r="L742518" s="472"/>
      <c r="M742518" s="472"/>
    </row>
    <row r="742519" spans="12:13" x14ac:dyDescent="0.25">
      <c r="L742519" s="472"/>
      <c r="M742519" s="472"/>
    </row>
    <row r="742591" spans="12:13" x14ac:dyDescent="0.25">
      <c r="L742591" s="472"/>
      <c r="M742591" s="472"/>
    </row>
    <row r="742592" spans="12:13" x14ac:dyDescent="0.25">
      <c r="L742592" s="472"/>
      <c r="M742592" s="472"/>
    </row>
    <row r="742593" spans="12:13" x14ac:dyDescent="0.25">
      <c r="L742593" s="472"/>
      <c r="M742593" s="472"/>
    </row>
    <row r="742665" spans="12:13" x14ac:dyDescent="0.25">
      <c r="L742665" s="472"/>
      <c r="M742665" s="472"/>
    </row>
    <row r="742666" spans="12:13" x14ac:dyDescent="0.25">
      <c r="L742666" s="472"/>
      <c r="M742666" s="472"/>
    </row>
    <row r="742667" spans="12:13" x14ac:dyDescent="0.25">
      <c r="L742667" s="472"/>
      <c r="M742667" s="472"/>
    </row>
    <row r="742739" spans="12:13" x14ac:dyDescent="0.25">
      <c r="L742739" s="472"/>
      <c r="M742739" s="472"/>
    </row>
    <row r="742740" spans="12:13" x14ac:dyDescent="0.25">
      <c r="L742740" s="472"/>
      <c r="M742740" s="472"/>
    </row>
    <row r="742741" spans="12:13" x14ac:dyDescent="0.25">
      <c r="L742741" s="472"/>
      <c r="M742741" s="472"/>
    </row>
    <row r="742813" spans="12:13" x14ac:dyDescent="0.25">
      <c r="L742813" s="472"/>
      <c r="M742813" s="472"/>
    </row>
    <row r="742814" spans="12:13" x14ac:dyDescent="0.25">
      <c r="L742814" s="472"/>
      <c r="M742814" s="472"/>
    </row>
    <row r="742815" spans="12:13" x14ac:dyDescent="0.25">
      <c r="L742815" s="472"/>
      <c r="M742815" s="472"/>
    </row>
    <row r="742887" spans="12:13" x14ac:dyDescent="0.25">
      <c r="L742887" s="472"/>
      <c r="M742887" s="472"/>
    </row>
    <row r="742888" spans="12:13" x14ac:dyDescent="0.25">
      <c r="L742888" s="472"/>
      <c r="M742888" s="472"/>
    </row>
    <row r="742889" spans="12:13" x14ac:dyDescent="0.25">
      <c r="L742889" s="472"/>
      <c r="M742889" s="472"/>
    </row>
    <row r="742961" spans="12:13" x14ac:dyDescent="0.25">
      <c r="L742961" s="472"/>
      <c r="M742961" s="472"/>
    </row>
    <row r="742962" spans="12:13" x14ac:dyDescent="0.25">
      <c r="L742962" s="472"/>
      <c r="M742962" s="472"/>
    </row>
    <row r="742963" spans="12:13" x14ac:dyDescent="0.25">
      <c r="L742963" s="472"/>
      <c r="M742963" s="472"/>
    </row>
    <row r="743035" spans="12:13" x14ac:dyDescent="0.25">
      <c r="L743035" s="472"/>
      <c r="M743035" s="472"/>
    </row>
    <row r="743036" spans="12:13" x14ac:dyDescent="0.25">
      <c r="L743036" s="472"/>
      <c r="M743036" s="472"/>
    </row>
    <row r="743037" spans="12:13" x14ac:dyDescent="0.25">
      <c r="L743037" s="472"/>
      <c r="M743037" s="472"/>
    </row>
    <row r="743109" spans="12:13" x14ac:dyDescent="0.25">
      <c r="L743109" s="472"/>
      <c r="M743109" s="472"/>
    </row>
    <row r="743110" spans="12:13" x14ac:dyDescent="0.25">
      <c r="L743110" s="472"/>
      <c r="M743110" s="472"/>
    </row>
    <row r="743111" spans="12:13" x14ac:dyDescent="0.25">
      <c r="L743111" s="472"/>
      <c r="M743111" s="472"/>
    </row>
    <row r="743183" spans="12:13" x14ac:dyDescent="0.25">
      <c r="L743183" s="472"/>
      <c r="M743183" s="472"/>
    </row>
    <row r="743184" spans="12:13" x14ac:dyDescent="0.25">
      <c r="L743184" s="472"/>
      <c r="M743184" s="472"/>
    </row>
    <row r="743185" spans="12:13" x14ac:dyDescent="0.25">
      <c r="L743185" s="472"/>
      <c r="M743185" s="472"/>
    </row>
    <row r="743257" spans="12:13" x14ac:dyDescent="0.25">
      <c r="L743257" s="472"/>
      <c r="M743257" s="472"/>
    </row>
    <row r="743258" spans="12:13" x14ac:dyDescent="0.25">
      <c r="L743258" s="472"/>
      <c r="M743258" s="472"/>
    </row>
    <row r="743259" spans="12:13" x14ac:dyDescent="0.25">
      <c r="L743259" s="472"/>
      <c r="M743259" s="472"/>
    </row>
    <row r="743331" spans="12:13" x14ac:dyDescent="0.25">
      <c r="L743331" s="472"/>
      <c r="M743331" s="472"/>
    </row>
    <row r="743332" spans="12:13" x14ac:dyDescent="0.25">
      <c r="L743332" s="472"/>
      <c r="M743332" s="472"/>
    </row>
    <row r="743333" spans="12:13" x14ac:dyDescent="0.25">
      <c r="L743333" s="472"/>
      <c r="M743333" s="472"/>
    </row>
    <row r="743405" spans="12:13" x14ac:dyDescent="0.25">
      <c r="L743405" s="472"/>
      <c r="M743405" s="472"/>
    </row>
    <row r="743406" spans="12:13" x14ac:dyDescent="0.25">
      <c r="L743406" s="472"/>
      <c r="M743406" s="472"/>
    </row>
    <row r="743407" spans="12:13" x14ac:dyDescent="0.25">
      <c r="L743407" s="472"/>
      <c r="M743407" s="472"/>
    </row>
    <row r="743479" spans="12:13" x14ac:dyDescent="0.25">
      <c r="L743479" s="472"/>
      <c r="M743479" s="472"/>
    </row>
    <row r="743480" spans="12:13" x14ac:dyDescent="0.25">
      <c r="L743480" s="472"/>
      <c r="M743480" s="472"/>
    </row>
    <row r="743481" spans="12:13" x14ac:dyDescent="0.25">
      <c r="L743481" s="472"/>
      <c r="M743481" s="472"/>
    </row>
    <row r="743553" spans="12:13" x14ac:dyDescent="0.25">
      <c r="L743553" s="472"/>
      <c r="M743553" s="472"/>
    </row>
    <row r="743554" spans="12:13" x14ac:dyDescent="0.25">
      <c r="L743554" s="472"/>
      <c r="M743554" s="472"/>
    </row>
    <row r="743555" spans="12:13" x14ac:dyDescent="0.25">
      <c r="L743555" s="472"/>
      <c r="M743555" s="472"/>
    </row>
    <row r="743627" spans="12:13" x14ac:dyDescent="0.25">
      <c r="L743627" s="472"/>
      <c r="M743627" s="472"/>
    </row>
    <row r="743628" spans="12:13" x14ac:dyDescent="0.25">
      <c r="L743628" s="472"/>
      <c r="M743628" s="472"/>
    </row>
    <row r="743629" spans="12:13" x14ac:dyDescent="0.25">
      <c r="L743629" s="472"/>
      <c r="M743629" s="472"/>
    </row>
    <row r="743701" spans="12:13" x14ac:dyDescent="0.25">
      <c r="L743701" s="472"/>
      <c r="M743701" s="472"/>
    </row>
    <row r="743702" spans="12:13" x14ac:dyDescent="0.25">
      <c r="L743702" s="472"/>
      <c r="M743702" s="472"/>
    </row>
    <row r="743703" spans="12:13" x14ac:dyDescent="0.25">
      <c r="L743703" s="472"/>
      <c r="M743703" s="472"/>
    </row>
    <row r="743775" spans="12:13" x14ac:dyDescent="0.25">
      <c r="L743775" s="472"/>
      <c r="M743775" s="472"/>
    </row>
    <row r="743776" spans="12:13" x14ac:dyDescent="0.25">
      <c r="L743776" s="472"/>
      <c r="M743776" s="472"/>
    </row>
    <row r="743777" spans="12:13" x14ac:dyDescent="0.25">
      <c r="L743777" s="472"/>
      <c r="M743777" s="472"/>
    </row>
    <row r="743849" spans="12:13" x14ac:dyDescent="0.25">
      <c r="L743849" s="472"/>
      <c r="M743849" s="472"/>
    </row>
    <row r="743850" spans="12:13" x14ac:dyDescent="0.25">
      <c r="L743850" s="472"/>
      <c r="M743850" s="472"/>
    </row>
    <row r="743851" spans="12:13" x14ac:dyDescent="0.25">
      <c r="L743851" s="472"/>
      <c r="M743851" s="472"/>
    </row>
    <row r="743923" spans="12:13" x14ac:dyDescent="0.25">
      <c r="L743923" s="472"/>
      <c r="M743923" s="472"/>
    </row>
    <row r="743924" spans="12:13" x14ac:dyDescent="0.25">
      <c r="L743924" s="472"/>
      <c r="M743924" s="472"/>
    </row>
    <row r="743925" spans="12:13" x14ac:dyDescent="0.25">
      <c r="L743925" s="472"/>
      <c r="M743925" s="472"/>
    </row>
    <row r="743997" spans="12:13" x14ac:dyDescent="0.25">
      <c r="L743997" s="472"/>
      <c r="M743997" s="472"/>
    </row>
    <row r="743998" spans="12:13" x14ac:dyDescent="0.25">
      <c r="L743998" s="472"/>
      <c r="M743998" s="472"/>
    </row>
    <row r="743999" spans="12:13" x14ac:dyDescent="0.25">
      <c r="L743999" s="472"/>
      <c r="M743999" s="472"/>
    </row>
    <row r="744071" spans="12:13" x14ac:dyDescent="0.25">
      <c r="L744071" s="472"/>
      <c r="M744071" s="472"/>
    </row>
    <row r="744072" spans="12:13" x14ac:dyDescent="0.25">
      <c r="L744072" s="472"/>
      <c r="M744072" s="472"/>
    </row>
    <row r="744073" spans="12:13" x14ac:dyDescent="0.25">
      <c r="L744073" s="472"/>
      <c r="M744073" s="472"/>
    </row>
    <row r="744145" spans="12:13" x14ac:dyDescent="0.25">
      <c r="L744145" s="472"/>
      <c r="M744145" s="472"/>
    </row>
    <row r="744146" spans="12:13" x14ac:dyDescent="0.25">
      <c r="L744146" s="472"/>
      <c r="M744146" s="472"/>
    </row>
    <row r="744147" spans="12:13" x14ac:dyDescent="0.25">
      <c r="L744147" s="472"/>
      <c r="M744147" s="472"/>
    </row>
    <row r="744219" spans="12:13" x14ac:dyDescent="0.25">
      <c r="L744219" s="472"/>
      <c r="M744219" s="472"/>
    </row>
    <row r="744220" spans="12:13" x14ac:dyDescent="0.25">
      <c r="L744220" s="472"/>
      <c r="M744220" s="472"/>
    </row>
    <row r="744221" spans="12:13" x14ac:dyDescent="0.25">
      <c r="L744221" s="472"/>
      <c r="M744221" s="472"/>
    </row>
    <row r="744293" spans="12:13" x14ac:dyDescent="0.25">
      <c r="L744293" s="472"/>
      <c r="M744293" s="472"/>
    </row>
    <row r="744294" spans="12:13" x14ac:dyDescent="0.25">
      <c r="L744294" s="472"/>
      <c r="M744294" s="472"/>
    </row>
    <row r="744295" spans="12:13" x14ac:dyDescent="0.25">
      <c r="L744295" s="472"/>
      <c r="M744295" s="472"/>
    </row>
    <row r="744367" spans="12:13" x14ac:dyDescent="0.25">
      <c r="L744367" s="472"/>
      <c r="M744367" s="472"/>
    </row>
    <row r="744368" spans="12:13" x14ac:dyDescent="0.25">
      <c r="L744368" s="472"/>
      <c r="M744368" s="472"/>
    </row>
    <row r="744369" spans="12:13" x14ac:dyDescent="0.25">
      <c r="L744369" s="472"/>
      <c r="M744369" s="472"/>
    </row>
    <row r="744441" spans="12:13" x14ac:dyDescent="0.25">
      <c r="L744441" s="472"/>
      <c r="M744441" s="472"/>
    </row>
    <row r="744442" spans="12:13" x14ac:dyDescent="0.25">
      <c r="L744442" s="472"/>
      <c r="M744442" s="472"/>
    </row>
    <row r="744443" spans="12:13" x14ac:dyDescent="0.25">
      <c r="L744443" s="472"/>
      <c r="M744443" s="472"/>
    </row>
    <row r="744515" spans="12:13" x14ac:dyDescent="0.25">
      <c r="L744515" s="472"/>
      <c r="M744515" s="472"/>
    </row>
    <row r="744516" spans="12:13" x14ac:dyDescent="0.25">
      <c r="L744516" s="472"/>
      <c r="M744516" s="472"/>
    </row>
    <row r="744517" spans="12:13" x14ac:dyDescent="0.25">
      <c r="L744517" s="472"/>
      <c r="M744517" s="472"/>
    </row>
    <row r="744589" spans="12:13" x14ac:dyDescent="0.25">
      <c r="L744589" s="472"/>
      <c r="M744589" s="472"/>
    </row>
    <row r="744590" spans="12:13" x14ac:dyDescent="0.25">
      <c r="L744590" s="472"/>
      <c r="M744590" s="472"/>
    </row>
    <row r="744591" spans="12:13" x14ac:dyDescent="0.25">
      <c r="L744591" s="472"/>
      <c r="M744591" s="472"/>
    </row>
    <row r="744663" spans="12:13" x14ac:dyDescent="0.25">
      <c r="L744663" s="472"/>
      <c r="M744663" s="472"/>
    </row>
    <row r="744664" spans="12:13" x14ac:dyDescent="0.25">
      <c r="L744664" s="472"/>
      <c r="M744664" s="472"/>
    </row>
    <row r="744665" spans="12:13" x14ac:dyDescent="0.25">
      <c r="L744665" s="472"/>
      <c r="M744665" s="472"/>
    </row>
    <row r="744737" spans="12:13" x14ac:dyDescent="0.25">
      <c r="L744737" s="472"/>
      <c r="M744737" s="472"/>
    </row>
    <row r="744738" spans="12:13" x14ac:dyDescent="0.25">
      <c r="L744738" s="472"/>
      <c r="M744738" s="472"/>
    </row>
    <row r="744739" spans="12:13" x14ac:dyDescent="0.25">
      <c r="L744739" s="472"/>
      <c r="M744739" s="472"/>
    </row>
    <row r="744811" spans="12:13" x14ac:dyDescent="0.25">
      <c r="L744811" s="472"/>
      <c r="M744811" s="472"/>
    </row>
    <row r="744812" spans="12:13" x14ac:dyDescent="0.25">
      <c r="L744812" s="472"/>
      <c r="M744812" s="472"/>
    </row>
    <row r="744813" spans="12:13" x14ac:dyDescent="0.25">
      <c r="L744813" s="472"/>
      <c r="M744813" s="472"/>
    </row>
    <row r="744885" spans="12:13" x14ac:dyDescent="0.25">
      <c r="L744885" s="472"/>
      <c r="M744885" s="472"/>
    </row>
    <row r="744886" spans="12:13" x14ac:dyDescent="0.25">
      <c r="L744886" s="472"/>
      <c r="M744886" s="472"/>
    </row>
    <row r="744887" spans="12:13" x14ac:dyDescent="0.25">
      <c r="L744887" s="472"/>
      <c r="M744887" s="472"/>
    </row>
    <row r="744959" spans="12:13" x14ac:dyDescent="0.25">
      <c r="L744959" s="472"/>
      <c r="M744959" s="472"/>
    </row>
    <row r="744960" spans="12:13" x14ac:dyDescent="0.25">
      <c r="L744960" s="472"/>
      <c r="M744960" s="472"/>
    </row>
    <row r="744961" spans="12:13" x14ac:dyDescent="0.25">
      <c r="L744961" s="472"/>
      <c r="M744961" s="472"/>
    </row>
    <row r="745033" spans="12:13" x14ac:dyDescent="0.25">
      <c r="L745033" s="472"/>
      <c r="M745033" s="472"/>
    </row>
    <row r="745034" spans="12:13" x14ac:dyDescent="0.25">
      <c r="L745034" s="472"/>
      <c r="M745034" s="472"/>
    </row>
    <row r="745035" spans="12:13" x14ac:dyDescent="0.25">
      <c r="L745035" s="472"/>
      <c r="M745035" s="472"/>
    </row>
    <row r="745107" spans="12:13" x14ac:dyDescent="0.25">
      <c r="L745107" s="472"/>
      <c r="M745107" s="472"/>
    </row>
    <row r="745108" spans="12:13" x14ac:dyDescent="0.25">
      <c r="L745108" s="472"/>
      <c r="M745108" s="472"/>
    </row>
    <row r="745109" spans="12:13" x14ac:dyDescent="0.25">
      <c r="L745109" s="472"/>
      <c r="M745109" s="472"/>
    </row>
    <row r="745181" spans="12:13" x14ac:dyDescent="0.25">
      <c r="L745181" s="472"/>
      <c r="M745181" s="472"/>
    </row>
    <row r="745182" spans="12:13" x14ac:dyDescent="0.25">
      <c r="L745182" s="472"/>
      <c r="M745182" s="472"/>
    </row>
    <row r="745183" spans="12:13" x14ac:dyDescent="0.25">
      <c r="L745183" s="472"/>
      <c r="M745183" s="472"/>
    </row>
    <row r="745255" spans="12:13" x14ac:dyDescent="0.25">
      <c r="L745255" s="472"/>
      <c r="M745255" s="472"/>
    </row>
    <row r="745256" spans="12:13" x14ac:dyDescent="0.25">
      <c r="L745256" s="472"/>
      <c r="M745256" s="472"/>
    </row>
    <row r="745257" spans="12:13" x14ac:dyDescent="0.25">
      <c r="L745257" s="472"/>
      <c r="M745257" s="472"/>
    </row>
    <row r="745329" spans="12:13" x14ac:dyDescent="0.25">
      <c r="L745329" s="472"/>
      <c r="M745329" s="472"/>
    </row>
    <row r="745330" spans="12:13" x14ac:dyDescent="0.25">
      <c r="L745330" s="472"/>
      <c r="M745330" s="472"/>
    </row>
    <row r="745331" spans="12:13" x14ac:dyDescent="0.25">
      <c r="L745331" s="472"/>
      <c r="M745331" s="472"/>
    </row>
    <row r="745403" spans="12:13" x14ac:dyDescent="0.25">
      <c r="L745403" s="472"/>
      <c r="M745403" s="472"/>
    </row>
    <row r="745404" spans="12:13" x14ac:dyDescent="0.25">
      <c r="L745404" s="472"/>
      <c r="M745404" s="472"/>
    </row>
    <row r="745405" spans="12:13" x14ac:dyDescent="0.25">
      <c r="L745405" s="472"/>
      <c r="M745405" s="472"/>
    </row>
    <row r="745477" spans="12:13" x14ac:dyDescent="0.25">
      <c r="L745477" s="472"/>
      <c r="M745477" s="472"/>
    </row>
    <row r="745478" spans="12:13" x14ac:dyDescent="0.25">
      <c r="L745478" s="472"/>
      <c r="M745478" s="472"/>
    </row>
    <row r="745479" spans="12:13" x14ac:dyDescent="0.25">
      <c r="L745479" s="472"/>
      <c r="M745479" s="472"/>
    </row>
    <row r="745551" spans="12:13" x14ac:dyDescent="0.25">
      <c r="L745551" s="472"/>
      <c r="M745551" s="472"/>
    </row>
    <row r="745552" spans="12:13" x14ac:dyDescent="0.25">
      <c r="L745552" s="472"/>
      <c r="M745552" s="472"/>
    </row>
    <row r="745553" spans="12:13" x14ac:dyDescent="0.25">
      <c r="L745553" s="472"/>
      <c r="M745553" s="472"/>
    </row>
    <row r="745625" spans="12:13" x14ac:dyDescent="0.25">
      <c r="L745625" s="472"/>
      <c r="M745625" s="472"/>
    </row>
    <row r="745626" spans="12:13" x14ac:dyDescent="0.25">
      <c r="L745626" s="472"/>
      <c r="M745626" s="472"/>
    </row>
    <row r="745627" spans="12:13" x14ac:dyDescent="0.25">
      <c r="L745627" s="472"/>
      <c r="M745627" s="472"/>
    </row>
    <row r="745699" spans="12:13" x14ac:dyDescent="0.25">
      <c r="L745699" s="472"/>
      <c r="M745699" s="472"/>
    </row>
    <row r="745700" spans="12:13" x14ac:dyDescent="0.25">
      <c r="L745700" s="472"/>
      <c r="M745700" s="472"/>
    </row>
    <row r="745701" spans="12:13" x14ac:dyDescent="0.25">
      <c r="L745701" s="472"/>
      <c r="M745701" s="472"/>
    </row>
    <row r="745773" spans="12:13" x14ac:dyDescent="0.25">
      <c r="L745773" s="472"/>
      <c r="M745773" s="472"/>
    </row>
    <row r="745774" spans="12:13" x14ac:dyDescent="0.25">
      <c r="L745774" s="472"/>
      <c r="M745774" s="472"/>
    </row>
    <row r="745775" spans="12:13" x14ac:dyDescent="0.25">
      <c r="L745775" s="472"/>
      <c r="M745775" s="472"/>
    </row>
    <row r="745847" spans="12:13" x14ac:dyDescent="0.25">
      <c r="L745847" s="472"/>
      <c r="M745847" s="472"/>
    </row>
    <row r="745848" spans="12:13" x14ac:dyDescent="0.25">
      <c r="L745848" s="472"/>
      <c r="M745848" s="472"/>
    </row>
    <row r="745849" spans="12:13" x14ac:dyDescent="0.25">
      <c r="L745849" s="472"/>
      <c r="M745849" s="472"/>
    </row>
    <row r="745921" spans="12:13" x14ac:dyDescent="0.25">
      <c r="L745921" s="472"/>
      <c r="M745921" s="472"/>
    </row>
    <row r="745922" spans="12:13" x14ac:dyDescent="0.25">
      <c r="L745922" s="472"/>
      <c r="M745922" s="472"/>
    </row>
    <row r="745923" spans="12:13" x14ac:dyDescent="0.25">
      <c r="L745923" s="472"/>
      <c r="M745923" s="472"/>
    </row>
    <row r="745995" spans="12:13" x14ac:dyDescent="0.25">
      <c r="L745995" s="472"/>
      <c r="M745995" s="472"/>
    </row>
    <row r="745996" spans="12:13" x14ac:dyDescent="0.25">
      <c r="L745996" s="472"/>
      <c r="M745996" s="472"/>
    </row>
    <row r="745997" spans="12:13" x14ac:dyDescent="0.25">
      <c r="L745997" s="472"/>
      <c r="M745997" s="472"/>
    </row>
    <row r="746069" spans="12:13" x14ac:dyDescent="0.25">
      <c r="L746069" s="472"/>
      <c r="M746069" s="472"/>
    </row>
    <row r="746070" spans="12:13" x14ac:dyDescent="0.25">
      <c r="L746070" s="472"/>
      <c r="M746070" s="472"/>
    </row>
    <row r="746071" spans="12:13" x14ac:dyDescent="0.25">
      <c r="L746071" s="472"/>
      <c r="M746071" s="472"/>
    </row>
    <row r="746143" spans="12:13" x14ac:dyDescent="0.25">
      <c r="L746143" s="472"/>
      <c r="M746143" s="472"/>
    </row>
    <row r="746144" spans="12:13" x14ac:dyDescent="0.25">
      <c r="L746144" s="472"/>
      <c r="M746144" s="472"/>
    </row>
    <row r="746145" spans="12:13" x14ac:dyDescent="0.25">
      <c r="L746145" s="472"/>
      <c r="M746145" s="472"/>
    </row>
    <row r="746217" spans="12:13" x14ac:dyDescent="0.25">
      <c r="L746217" s="472"/>
      <c r="M746217" s="472"/>
    </row>
    <row r="746218" spans="12:13" x14ac:dyDescent="0.25">
      <c r="L746218" s="472"/>
      <c r="M746218" s="472"/>
    </row>
    <row r="746219" spans="12:13" x14ac:dyDescent="0.25">
      <c r="L746219" s="472"/>
      <c r="M746219" s="472"/>
    </row>
    <row r="746291" spans="12:13" x14ac:dyDescent="0.25">
      <c r="L746291" s="472"/>
      <c r="M746291" s="472"/>
    </row>
    <row r="746292" spans="12:13" x14ac:dyDescent="0.25">
      <c r="L746292" s="472"/>
      <c r="M746292" s="472"/>
    </row>
    <row r="746293" spans="12:13" x14ac:dyDescent="0.25">
      <c r="L746293" s="472"/>
      <c r="M746293" s="472"/>
    </row>
    <row r="746365" spans="12:13" x14ac:dyDescent="0.25">
      <c r="L746365" s="472"/>
      <c r="M746365" s="472"/>
    </row>
    <row r="746366" spans="12:13" x14ac:dyDescent="0.25">
      <c r="L746366" s="472"/>
      <c r="M746366" s="472"/>
    </row>
    <row r="746367" spans="12:13" x14ac:dyDescent="0.25">
      <c r="L746367" s="472"/>
      <c r="M746367" s="472"/>
    </row>
    <row r="746439" spans="12:13" x14ac:dyDescent="0.25">
      <c r="L746439" s="472"/>
      <c r="M746439" s="472"/>
    </row>
    <row r="746440" spans="12:13" x14ac:dyDescent="0.25">
      <c r="L746440" s="472"/>
      <c r="M746440" s="472"/>
    </row>
    <row r="746441" spans="12:13" x14ac:dyDescent="0.25">
      <c r="L746441" s="472"/>
      <c r="M746441" s="472"/>
    </row>
    <row r="746513" spans="12:13" x14ac:dyDescent="0.25">
      <c r="L746513" s="472"/>
      <c r="M746513" s="472"/>
    </row>
    <row r="746514" spans="12:13" x14ac:dyDescent="0.25">
      <c r="L746514" s="472"/>
      <c r="M746514" s="472"/>
    </row>
    <row r="746515" spans="12:13" x14ac:dyDescent="0.25">
      <c r="L746515" s="472"/>
      <c r="M746515" s="472"/>
    </row>
    <row r="746587" spans="12:13" x14ac:dyDescent="0.25">
      <c r="L746587" s="472"/>
      <c r="M746587" s="472"/>
    </row>
    <row r="746588" spans="12:13" x14ac:dyDescent="0.25">
      <c r="L746588" s="472"/>
      <c r="M746588" s="472"/>
    </row>
    <row r="746589" spans="12:13" x14ac:dyDescent="0.25">
      <c r="L746589" s="472"/>
      <c r="M746589" s="472"/>
    </row>
    <row r="746661" spans="12:13" x14ac:dyDescent="0.25">
      <c r="L746661" s="472"/>
      <c r="M746661" s="472"/>
    </row>
    <row r="746662" spans="12:13" x14ac:dyDescent="0.25">
      <c r="L746662" s="472"/>
      <c r="M746662" s="472"/>
    </row>
    <row r="746663" spans="12:13" x14ac:dyDescent="0.25">
      <c r="L746663" s="472"/>
      <c r="M746663" s="472"/>
    </row>
    <row r="746735" spans="12:13" x14ac:dyDescent="0.25">
      <c r="L746735" s="472"/>
      <c r="M746735" s="472"/>
    </row>
    <row r="746736" spans="12:13" x14ac:dyDescent="0.25">
      <c r="L746736" s="472"/>
      <c r="M746736" s="472"/>
    </row>
    <row r="746737" spans="12:13" x14ac:dyDescent="0.25">
      <c r="L746737" s="472"/>
      <c r="M746737" s="472"/>
    </row>
    <row r="746809" spans="12:13" x14ac:dyDescent="0.25">
      <c r="L746809" s="472"/>
      <c r="M746809" s="472"/>
    </row>
    <row r="746810" spans="12:13" x14ac:dyDescent="0.25">
      <c r="L746810" s="472"/>
      <c r="M746810" s="472"/>
    </row>
    <row r="746811" spans="12:13" x14ac:dyDescent="0.25">
      <c r="L746811" s="472"/>
      <c r="M746811" s="472"/>
    </row>
    <row r="746883" spans="12:13" x14ac:dyDescent="0.25">
      <c r="L746883" s="472"/>
      <c r="M746883" s="472"/>
    </row>
    <row r="746884" spans="12:13" x14ac:dyDescent="0.25">
      <c r="L746884" s="472"/>
      <c r="M746884" s="472"/>
    </row>
    <row r="746885" spans="12:13" x14ac:dyDescent="0.25">
      <c r="L746885" s="472"/>
      <c r="M746885" s="472"/>
    </row>
    <row r="746957" spans="12:13" x14ac:dyDescent="0.25">
      <c r="L746957" s="472"/>
      <c r="M746957" s="472"/>
    </row>
    <row r="746958" spans="12:13" x14ac:dyDescent="0.25">
      <c r="L746958" s="472"/>
      <c r="M746958" s="472"/>
    </row>
    <row r="746959" spans="12:13" x14ac:dyDescent="0.25">
      <c r="L746959" s="472"/>
      <c r="M746959" s="472"/>
    </row>
    <row r="747031" spans="12:13" x14ac:dyDescent="0.25">
      <c r="L747031" s="472"/>
      <c r="M747031" s="472"/>
    </row>
    <row r="747032" spans="12:13" x14ac:dyDescent="0.25">
      <c r="L747032" s="472"/>
      <c r="M747032" s="472"/>
    </row>
    <row r="747033" spans="12:13" x14ac:dyDescent="0.25">
      <c r="L747033" s="472"/>
      <c r="M747033" s="472"/>
    </row>
    <row r="747105" spans="12:13" x14ac:dyDescent="0.25">
      <c r="L747105" s="472"/>
      <c r="M747105" s="472"/>
    </row>
    <row r="747106" spans="12:13" x14ac:dyDescent="0.25">
      <c r="L747106" s="472"/>
      <c r="M747106" s="472"/>
    </row>
    <row r="747107" spans="12:13" x14ac:dyDescent="0.25">
      <c r="L747107" s="472"/>
      <c r="M747107" s="472"/>
    </row>
    <row r="747179" spans="12:13" x14ac:dyDescent="0.25">
      <c r="L747179" s="472"/>
      <c r="M747179" s="472"/>
    </row>
    <row r="747180" spans="12:13" x14ac:dyDescent="0.25">
      <c r="L747180" s="472"/>
      <c r="M747180" s="472"/>
    </row>
    <row r="747181" spans="12:13" x14ac:dyDescent="0.25">
      <c r="L747181" s="472"/>
      <c r="M747181" s="472"/>
    </row>
    <row r="747253" spans="12:13" x14ac:dyDescent="0.25">
      <c r="L747253" s="472"/>
      <c r="M747253" s="472"/>
    </row>
    <row r="747254" spans="12:13" x14ac:dyDescent="0.25">
      <c r="L747254" s="472"/>
      <c r="M747254" s="472"/>
    </row>
    <row r="747255" spans="12:13" x14ac:dyDescent="0.25">
      <c r="L747255" s="472"/>
      <c r="M747255" s="472"/>
    </row>
    <row r="747327" spans="12:13" x14ac:dyDescent="0.25">
      <c r="L747327" s="472"/>
      <c r="M747327" s="472"/>
    </row>
    <row r="747328" spans="12:13" x14ac:dyDescent="0.25">
      <c r="L747328" s="472"/>
      <c r="M747328" s="472"/>
    </row>
    <row r="747329" spans="12:13" x14ac:dyDescent="0.25">
      <c r="L747329" s="472"/>
      <c r="M747329" s="472"/>
    </row>
    <row r="747401" spans="12:13" x14ac:dyDescent="0.25">
      <c r="L747401" s="472"/>
      <c r="M747401" s="472"/>
    </row>
    <row r="747402" spans="12:13" x14ac:dyDescent="0.25">
      <c r="L747402" s="472"/>
      <c r="M747402" s="472"/>
    </row>
    <row r="747403" spans="12:13" x14ac:dyDescent="0.25">
      <c r="L747403" s="472"/>
      <c r="M747403" s="472"/>
    </row>
    <row r="747475" spans="12:13" x14ac:dyDescent="0.25">
      <c r="L747475" s="472"/>
      <c r="M747475" s="472"/>
    </row>
    <row r="747476" spans="12:13" x14ac:dyDescent="0.25">
      <c r="L747476" s="472"/>
      <c r="M747476" s="472"/>
    </row>
    <row r="747477" spans="12:13" x14ac:dyDescent="0.25">
      <c r="L747477" s="472"/>
      <c r="M747477" s="472"/>
    </row>
    <row r="747549" spans="12:13" x14ac:dyDescent="0.25">
      <c r="L747549" s="472"/>
      <c r="M747549" s="472"/>
    </row>
    <row r="747550" spans="12:13" x14ac:dyDescent="0.25">
      <c r="L747550" s="472"/>
      <c r="M747550" s="472"/>
    </row>
    <row r="747551" spans="12:13" x14ac:dyDescent="0.25">
      <c r="L747551" s="472"/>
      <c r="M747551" s="472"/>
    </row>
    <row r="747623" spans="12:13" x14ac:dyDescent="0.25">
      <c r="L747623" s="472"/>
      <c r="M747623" s="472"/>
    </row>
    <row r="747624" spans="12:13" x14ac:dyDescent="0.25">
      <c r="L747624" s="472"/>
      <c r="M747624" s="472"/>
    </row>
    <row r="747625" spans="12:13" x14ac:dyDescent="0.25">
      <c r="L747625" s="472"/>
      <c r="M747625" s="472"/>
    </row>
    <row r="747697" spans="12:13" x14ac:dyDescent="0.25">
      <c r="L747697" s="472"/>
      <c r="M747697" s="472"/>
    </row>
    <row r="747698" spans="12:13" x14ac:dyDescent="0.25">
      <c r="L747698" s="472"/>
      <c r="M747698" s="472"/>
    </row>
    <row r="747699" spans="12:13" x14ac:dyDescent="0.25">
      <c r="L747699" s="472"/>
      <c r="M747699" s="472"/>
    </row>
    <row r="747771" spans="12:13" x14ac:dyDescent="0.25">
      <c r="L747771" s="472"/>
      <c r="M747771" s="472"/>
    </row>
    <row r="747772" spans="12:13" x14ac:dyDescent="0.25">
      <c r="L747772" s="472"/>
      <c r="M747772" s="472"/>
    </row>
    <row r="747773" spans="12:13" x14ac:dyDescent="0.25">
      <c r="L747773" s="472"/>
      <c r="M747773" s="472"/>
    </row>
    <row r="747845" spans="12:13" x14ac:dyDescent="0.25">
      <c r="L747845" s="472"/>
      <c r="M747845" s="472"/>
    </row>
    <row r="747846" spans="12:13" x14ac:dyDescent="0.25">
      <c r="L747846" s="472"/>
      <c r="M747846" s="472"/>
    </row>
    <row r="747847" spans="12:13" x14ac:dyDescent="0.25">
      <c r="L747847" s="472"/>
      <c r="M747847" s="472"/>
    </row>
    <row r="747919" spans="12:13" x14ac:dyDescent="0.25">
      <c r="L747919" s="472"/>
      <c r="M747919" s="472"/>
    </row>
    <row r="747920" spans="12:13" x14ac:dyDescent="0.25">
      <c r="L747920" s="472"/>
      <c r="M747920" s="472"/>
    </row>
    <row r="747921" spans="12:13" x14ac:dyDescent="0.25">
      <c r="L747921" s="472"/>
      <c r="M747921" s="472"/>
    </row>
    <row r="747993" spans="12:13" x14ac:dyDescent="0.25">
      <c r="L747993" s="472"/>
      <c r="M747993" s="472"/>
    </row>
    <row r="747994" spans="12:13" x14ac:dyDescent="0.25">
      <c r="L747994" s="472"/>
      <c r="M747994" s="472"/>
    </row>
    <row r="747995" spans="12:13" x14ac:dyDescent="0.25">
      <c r="L747995" s="472"/>
      <c r="M747995" s="472"/>
    </row>
    <row r="748067" spans="12:13" x14ac:dyDescent="0.25">
      <c r="L748067" s="472"/>
      <c r="M748067" s="472"/>
    </row>
    <row r="748068" spans="12:13" x14ac:dyDescent="0.25">
      <c r="L748068" s="472"/>
      <c r="M748068" s="472"/>
    </row>
    <row r="748069" spans="12:13" x14ac:dyDescent="0.25">
      <c r="L748069" s="472"/>
      <c r="M748069" s="472"/>
    </row>
    <row r="748141" spans="12:13" x14ac:dyDescent="0.25">
      <c r="L748141" s="472"/>
      <c r="M748141" s="472"/>
    </row>
    <row r="748142" spans="12:13" x14ac:dyDescent="0.25">
      <c r="L748142" s="472"/>
      <c r="M748142" s="472"/>
    </row>
    <row r="748143" spans="12:13" x14ac:dyDescent="0.25">
      <c r="L748143" s="472"/>
      <c r="M748143" s="472"/>
    </row>
    <row r="748215" spans="12:13" x14ac:dyDescent="0.25">
      <c r="L748215" s="472"/>
      <c r="M748215" s="472"/>
    </row>
    <row r="748216" spans="12:13" x14ac:dyDescent="0.25">
      <c r="L748216" s="472"/>
      <c r="M748216" s="472"/>
    </row>
    <row r="748217" spans="12:13" x14ac:dyDescent="0.25">
      <c r="L748217" s="472"/>
      <c r="M748217" s="472"/>
    </row>
    <row r="748289" spans="12:13" x14ac:dyDescent="0.25">
      <c r="L748289" s="472"/>
      <c r="M748289" s="472"/>
    </row>
    <row r="748290" spans="12:13" x14ac:dyDescent="0.25">
      <c r="L748290" s="472"/>
      <c r="M748290" s="472"/>
    </row>
    <row r="748291" spans="12:13" x14ac:dyDescent="0.25">
      <c r="L748291" s="472"/>
      <c r="M748291" s="472"/>
    </row>
    <row r="748363" spans="12:13" x14ac:dyDescent="0.25">
      <c r="L748363" s="472"/>
      <c r="M748363" s="472"/>
    </row>
    <row r="748364" spans="12:13" x14ac:dyDescent="0.25">
      <c r="L748364" s="472"/>
      <c r="M748364" s="472"/>
    </row>
    <row r="748365" spans="12:13" x14ac:dyDescent="0.25">
      <c r="L748365" s="472"/>
      <c r="M748365" s="472"/>
    </row>
    <row r="748437" spans="12:13" x14ac:dyDescent="0.25">
      <c r="L748437" s="472"/>
      <c r="M748437" s="472"/>
    </row>
    <row r="748438" spans="12:13" x14ac:dyDescent="0.25">
      <c r="L748438" s="472"/>
      <c r="M748438" s="472"/>
    </row>
    <row r="748439" spans="12:13" x14ac:dyDescent="0.25">
      <c r="L748439" s="472"/>
      <c r="M748439" s="472"/>
    </row>
    <row r="748511" spans="12:13" x14ac:dyDescent="0.25">
      <c r="L748511" s="472"/>
      <c r="M748511" s="472"/>
    </row>
    <row r="748512" spans="12:13" x14ac:dyDescent="0.25">
      <c r="L748512" s="472"/>
      <c r="M748512" s="472"/>
    </row>
    <row r="748513" spans="12:13" x14ac:dyDescent="0.25">
      <c r="L748513" s="472"/>
      <c r="M748513" s="472"/>
    </row>
    <row r="748585" spans="12:13" x14ac:dyDescent="0.25">
      <c r="L748585" s="472"/>
      <c r="M748585" s="472"/>
    </row>
    <row r="748586" spans="12:13" x14ac:dyDescent="0.25">
      <c r="L748586" s="472"/>
      <c r="M748586" s="472"/>
    </row>
    <row r="748587" spans="12:13" x14ac:dyDescent="0.25">
      <c r="L748587" s="472"/>
      <c r="M748587" s="472"/>
    </row>
    <row r="748659" spans="12:13" x14ac:dyDescent="0.25">
      <c r="L748659" s="472"/>
      <c r="M748659" s="472"/>
    </row>
    <row r="748660" spans="12:13" x14ac:dyDescent="0.25">
      <c r="L748660" s="472"/>
      <c r="M748660" s="472"/>
    </row>
    <row r="748661" spans="12:13" x14ac:dyDescent="0.25">
      <c r="L748661" s="472"/>
      <c r="M748661" s="472"/>
    </row>
    <row r="748733" spans="12:13" x14ac:dyDescent="0.25">
      <c r="L748733" s="472"/>
      <c r="M748733" s="472"/>
    </row>
    <row r="748734" spans="12:13" x14ac:dyDescent="0.25">
      <c r="L748734" s="472"/>
      <c r="M748734" s="472"/>
    </row>
    <row r="748735" spans="12:13" x14ac:dyDescent="0.25">
      <c r="L748735" s="472"/>
      <c r="M748735" s="472"/>
    </row>
    <row r="748807" spans="12:13" x14ac:dyDescent="0.25">
      <c r="L748807" s="472"/>
      <c r="M748807" s="472"/>
    </row>
    <row r="748808" spans="12:13" x14ac:dyDescent="0.25">
      <c r="L748808" s="472"/>
      <c r="M748808" s="472"/>
    </row>
    <row r="748809" spans="12:13" x14ac:dyDescent="0.25">
      <c r="L748809" s="472"/>
      <c r="M748809" s="472"/>
    </row>
    <row r="748881" spans="12:13" x14ac:dyDescent="0.25">
      <c r="L748881" s="472"/>
      <c r="M748881" s="472"/>
    </row>
    <row r="748882" spans="12:13" x14ac:dyDescent="0.25">
      <c r="L748882" s="472"/>
      <c r="M748882" s="472"/>
    </row>
    <row r="748883" spans="12:13" x14ac:dyDescent="0.25">
      <c r="L748883" s="472"/>
      <c r="M748883" s="472"/>
    </row>
    <row r="748955" spans="12:13" x14ac:dyDescent="0.25">
      <c r="L748955" s="472"/>
      <c r="M748955" s="472"/>
    </row>
    <row r="748956" spans="12:13" x14ac:dyDescent="0.25">
      <c r="L748956" s="472"/>
      <c r="M748956" s="472"/>
    </row>
    <row r="748957" spans="12:13" x14ac:dyDescent="0.25">
      <c r="L748957" s="472"/>
      <c r="M748957" s="472"/>
    </row>
    <row r="749029" spans="12:13" x14ac:dyDescent="0.25">
      <c r="L749029" s="472"/>
      <c r="M749029" s="472"/>
    </row>
    <row r="749030" spans="12:13" x14ac:dyDescent="0.25">
      <c r="L749030" s="472"/>
      <c r="M749030" s="472"/>
    </row>
    <row r="749031" spans="12:13" x14ac:dyDescent="0.25">
      <c r="L749031" s="472"/>
      <c r="M749031" s="472"/>
    </row>
    <row r="749103" spans="12:13" x14ac:dyDescent="0.25">
      <c r="L749103" s="472"/>
      <c r="M749103" s="472"/>
    </row>
    <row r="749104" spans="12:13" x14ac:dyDescent="0.25">
      <c r="L749104" s="472"/>
      <c r="M749104" s="472"/>
    </row>
    <row r="749105" spans="12:13" x14ac:dyDescent="0.25">
      <c r="L749105" s="472"/>
      <c r="M749105" s="472"/>
    </row>
    <row r="749177" spans="12:13" x14ac:dyDescent="0.25">
      <c r="L749177" s="472"/>
      <c r="M749177" s="472"/>
    </row>
    <row r="749178" spans="12:13" x14ac:dyDescent="0.25">
      <c r="L749178" s="472"/>
      <c r="M749178" s="472"/>
    </row>
    <row r="749179" spans="12:13" x14ac:dyDescent="0.25">
      <c r="L749179" s="472"/>
      <c r="M749179" s="472"/>
    </row>
    <row r="749251" spans="12:13" x14ac:dyDescent="0.25">
      <c r="L749251" s="472"/>
      <c r="M749251" s="472"/>
    </row>
    <row r="749252" spans="12:13" x14ac:dyDescent="0.25">
      <c r="L749252" s="472"/>
      <c r="M749252" s="472"/>
    </row>
    <row r="749253" spans="12:13" x14ac:dyDescent="0.25">
      <c r="L749253" s="472"/>
      <c r="M749253" s="472"/>
    </row>
    <row r="749325" spans="12:13" x14ac:dyDescent="0.25">
      <c r="L749325" s="472"/>
      <c r="M749325" s="472"/>
    </row>
    <row r="749326" spans="12:13" x14ac:dyDescent="0.25">
      <c r="L749326" s="472"/>
      <c r="M749326" s="472"/>
    </row>
    <row r="749327" spans="12:13" x14ac:dyDescent="0.25">
      <c r="L749327" s="472"/>
      <c r="M749327" s="472"/>
    </row>
    <row r="749399" spans="12:13" x14ac:dyDescent="0.25">
      <c r="L749399" s="472"/>
      <c r="M749399" s="472"/>
    </row>
    <row r="749400" spans="12:13" x14ac:dyDescent="0.25">
      <c r="L749400" s="472"/>
      <c r="M749400" s="472"/>
    </row>
    <row r="749401" spans="12:13" x14ac:dyDescent="0.25">
      <c r="L749401" s="472"/>
      <c r="M749401" s="472"/>
    </row>
    <row r="749473" spans="12:13" x14ac:dyDescent="0.25">
      <c r="L749473" s="472"/>
      <c r="M749473" s="472"/>
    </row>
    <row r="749474" spans="12:13" x14ac:dyDescent="0.25">
      <c r="L749474" s="472"/>
      <c r="M749474" s="472"/>
    </row>
    <row r="749475" spans="12:13" x14ac:dyDescent="0.25">
      <c r="L749475" s="472"/>
      <c r="M749475" s="472"/>
    </row>
    <row r="749547" spans="12:13" x14ac:dyDescent="0.25">
      <c r="L749547" s="472"/>
      <c r="M749547" s="472"/>
    </row>
    <row r="749548" spans="12:13" x14ac:dyDescent="0.25">
      <c r="L749548" s="472"/>
      <c r="M749548" s="472"/>
    </row>
    <row r="749549" spans="12:13" x14ac:dyDescent="0.25">
      <c r="L749549" s="472"/>
      <c r="M749549" s="472"/>
    </row>
    <row r="749621" spans="12:13" x14ac:dyDescent="0.25">
      <c r="L749621" s="472"/>
      <c r="M749621" s="472"/>
    </row>
    <row r="749622" spans="12:13" x14ac:dyDescent="0.25">
      <c r="L749622" s="472"/>
      <c r="M749622" s="472"/>
    </row>
    <row r="749623" spans="12:13" x14ac:dyDescent="0.25">
      <c r="L749623" s="472"/>
      <c r="M749623" s="472"/>
    </row>
    <row r="749695" spans="12:13" x14ac:dyDescent="0.25">
      <c r="L749695" s="472"/>
      <c r="M749695" s="472"/>
    </row>
    <row r="749696" spans="12:13" x14ac:dyDescent="0.25">
      <c r="L749696" s="472"/>
      <c r="M749696" s="472"/>
    </row>
    <row r="749697" spans="12:13" x14ac:dyDescent="0.25">
      <c r="L749697" s="472"/>
      <c r="M749697" s="472"/>
    </row>
    <row r="749769" spans="12:13" x14ac:dyDescent="0.25">
      <c r="L749769" s="472"/>
      <c r="M749769" s="472"/>
    </row>
    <row r="749770" spans="12:13" x14ac:dyDescent="0.25">
      <c r="L749770" s="472"/>
      <c r="M749770" s="472"/>
    </row>
    <row r="749771" spans="12:13" x14ac:dyDescent="0.25">
      <c r="L749771" s="472"/>
      <c r="M749771" s="472"/>
    </row>
    <row r="749843" spans="12:13" x14ac:dyDescent="0.25">
      <c r="L749843" s="472"/>
      <c r="M749843" s="472"/>
    </row>
    <row r="749844" spans="12:13" x14ac:dyDescent="0.25">
      <c r="L749844" s="472"/>
      <c r="M749844" s="472"/>
    </row>
    <row r="749845" spans="12:13" x14ac:dyDescent="0.25">
      <c r="L749845" s="472"/>
      <c r="M749845" s="472"/>
    </row>
    <row r="749917" spans="12:13" x14ac:dyDescent="0.25">
      <c r="L749917" s="472"/>
      <c r="M749917" s="472"/>
    </row>
    <row r="749918" spans="12:13" x14ac:dyDescent="0.25">
      <c r="L749918" s="472"/>
      <c r="M749918" s="472"/>
    </row>
    <row r="749919" spans="12:13" x14ac:dyDescent="0.25">
      <c r="L749919" s="472"/>
      <c r="M749919" s="472"/>
    </row>
    <row r="749991" spans="12:13" x14ac:dyDescent="0.25">
      <c r="L749991" s="472"/>
      <c r="M749991" s="472"/>
    </row>
    <row r="749992" spans="12:13" x14ac:dyDescent="0.25">
      <c r="L749992" s="472"/>
      <c r="M749992" s="472"/>
    </row>
    <row r="749993" spans="12:13" x14ac:dyDescent="0.25">
      <c r="L749993" s="472"/>
      <c r="M749993" s="472"/>
    </row>
    <row r="750065" spans="12:13" x14ac:dyDescent="0.25">
      <c r="L750065" s="472"/>
      <c r="M750065" s="472"/>
    </row>
    <row r="750066" spans="12:13" x14ac:dyDescent="0.25">
      <c r="L750066" s="472"/>
      <c r="M750066" s="472"/>
    </row>
    <row r="750067" spans="12:13" x14ac:dyDescent="0.25">
      <c r="L750067" s="472"/>
      <c r="M750067" s="472"/>
    </row>
    <row r="750139" spans="12:13" x14ac:dyDescent="0.25">
      <c r="L750139" s="472"/>
      <c r="M750139" s="472"/>
    </row>
    <row r="750140" spans="12:13" x14ac:dyDescent="0.25">
      <c r="L750140" s="472"/>
      <c r="M750140" s="472"/>
    </row>
    <row r="750141" spans="12:13" x14ac:dyDescent="0.25">
      <c r="L750141" s="472"/>
      <c r="M750141" s="472"/>
    </row>
    <row r="750213" spans="12:13" x14ac:dyDescent="0.25">
      <c r="L750213" s="472"/>
      <c r="M750213" s="472"/>
    </row>
    <row r="750214" spans="12:13" x14ac:dyDescent="0.25">
      <c r="L750214" s="472"/>
      <c r="M750214" s="472"/>
    </row>
    <row r="750215" spans="12:13" x14ac:dyDescent="0.25">
      <c r="L750215" s="472"/>
      <c r="M750215" s="472"/>
    </row>
    <row r="750287" spans="12:13" x14ac:dyDescent="0.25">
      <c r="L750287" s="472"/>
      <c r="M750287" s="472"/>
    </row>
    <row r="750288" spans="12:13" x14ac:dyDescent="0.25">
      <c r="L750288" s="472"/>
      <c r="M750288" s="472"/>
    </row>
    <row r="750289" spans="12:13" x14ac:dyDescent="0.25">
      <c r="L750289" s="472"/>
      <c r="M750289" s="472"/>
    </row>
    <row r="750361" spans="12:13" x14ac:dyDescent="0.25">
      <c r="L750361" s="472"/>
      <c r="M750361" s="472"/>
    </row>
    <row r="750362" spans="12:13" x14ac:dyDescent="0.25">
      <c r="L750362" s="472"/>
      <c r="M750362" s="472"/>
    </row>
    <row r="750363" spans="12:13" x14ac:dyDescent="0.25">
      <c r="L750363" s="472"/>
      <c r="M750363" s="472"/>
    </row>
    <row r="750435" spans="12:13" x14ac:dyDescent="0.25">
      <c r="L750435" s="472"/>
      <c r="M750435" s="472"/>
    </row>
    <row r="750436" spans="12:13" x14ac:dyDescent="0.25">
      <c r="L750436" s="472"/>
      <c r="M750436" s="472"/>
    </row>
    <row r="750437" spans="12:13" x14ac:dyDescent="0.25">
      <c r="L750437" s="472"/>
      <c r="M750437" s="472"/>
    </row>
    <row r="750509" spans="12:13" x14ac:dyDescent="0.25">
      <c r="L750509" s="472"/>
      <c r="M750509" s="472"/>
    </row>
    <row r="750510" spans="12:13" x14ac:dyDescent="0.25">
      <c r="L750510" s="472"/>
      <c r="M750510" s="472"/>
    </row>
    <row r="750511" spans="12:13" x14ac:dyDescent="0.25">
      <c r="L750511" s="472"/>
      <c r="M750511" s="472"/>
    </row>
    <row r="750583" spans="12:13" x14ac:dyDescent="0.25">
      <c r="L750583" s="472"/>
      <c r="M750583" s="472"/>
    </row>
    <row r="750584" spans="12:13" x14ac:dyDescent="0.25">
      <c r="L750584" s="472"/>
      <c r="M750584" s="472"/>
    </row>
    <row r="750585" spans="12:13" x14ac:dyDescent="0.25">
      <c r="L750585" s="472"/>
      <c r="M750585" s="472"/>
    </row>
    <row r="750657" spans="12:13" x14ac:dyDescent="0.25">
      <c r="L750657" s="472"/>
      <c r="M750657" s="472"/>
    </row>
    <row r="750658" spans="12:13" x14ac:dyDescent="0.25">
      <c r="L750658" s="472"/>
      <c r="M750658" s="472"/>
    </row>
    <row r="750659" spans="12:13" x14ac:dyDescent="0.25">
      <c r="L750659" s="472"/>
      <c r="M750659" s="472"/>
    </row>
    <row r="750731" spans="12:13" x14ac:dyDescent="0.25">
      <c r="L750731" s="472"/>
      <c r="M750731" s="472"/>
    </row>
    <row r="750732" spans="12:13" x14ac:dyDescent="0.25">
      <c r="L750732" s="472"/>
      <c r="M750732" s="472"/>
    </row>
    <row r="750733" spans="12:13" x14ac:dyDescent="0.25">
      <c r="L750733" s="472"/>
      <c r="M750733" s="472"/>
    </row>
    <row r="750805" spans="12:13" x14ac:dyDescent="0.25">
      <c r="L750805" s="472"/>
      <c r="M750805" s="472"/>
    </row>
    <row r="750806" spans="12:13" x14ac:dyDescent="0.25">
      <c r="L750806" s="472"/>
      <c r="M750806" s="472"/>
    </row>
    <row r="750807" spans="12:13" x14ac:dyDescent="0.25">
      <c r="L750807" s="472"/>
      <c r="M750807" s="472"/>
    </row>
    <row r="750879" spans="12:13" x14ac:dyDescent="0.25">
      <c r="L750879" s="472"/>
      <c r="M750879" s="472"/>
    </row>
    <row r="750880" spans="12:13" x14ac:dyDescent="0.25">
      <c r="L750880" s="472"/>
      <c r="M750880" s="472"/>
    </row>
    <row r="750881" spans="12:13" x14ac:dyDescent="0.25">
      <c r="L750881" s="472"/>
      <c r="M750881" s="472"/>
    </row>
    <row r="750953" spans="12:13" x14ac:dyDescent="0.25">
      <c r="L750953" s="472"/>
      <c r="M750953" s="472"/>
    </row>
    <row r="750954" spans="12:13" x14ac:dyDescent="0.25">
      <c r="L750954" s="472"/>
      <c r="M750954" s="472"/>
    </row>
    <row r="750955" spans="12:13" x14ac:dyDescent="0.25">
      <c r="L750955" s="472"/>
      <c r="M750955" s="472"/>
    </row>
    <row r="751027" spans="12:13" x14ac:dyDescent="0.25">
      <c r="L751027" s="472"/>
      <c r="M751027" s="472"/>
    </row>
    <row r="751028" spans="12:13" x14ac:dyDescent="0.25">
      <c r="L751028" s="472"/>
      <c r="M751028" s="472"/>
    </row>
    <row r="751029" spans="12:13" x14ac:dyDescent="0.25">
      <c r="L751029" s="472"/>
      <c r="M751029" s="472"/>
    </row>
    <row r="751101" spans="12:13" x14ac:dyDescent="0.25">
      <c r="L751101" s="472"/>
      <c r="M751101" s="472"/>
    </row>
    <row r="751102" spans="12:13" x14ac:dyDescent="0.25">
      <c r="L751102" s="472"/>
      <c r="M751102" s="472"/>
    </row>
    <row r="751103" spans="12:13" x14ac:dyDescent="0.25">
      <c r="L751103" s="472"/>
      <c r="M751103" s="472"/>
    </row>
    <row r="751175" spans="12:13" x14ac:dyDescent="0.25">
      <c r="L751175" s="472"/>
      <c r="M751175" s="472"/>
    </row>
    <row r="751176" spans="12:13" x14ac:dyDescent="0.25">
      <c r="L751176" s="472"/>
      <c r="M751176" s="472"/>
    </row>
    <row r="751177" spans="12:13" x14ac:dyDescent="0.25">
      <c r="L751177" s="472"/>
      <c r="M751177" s="472"/>
    </row>
    <row r="751249" spans="12:13" x14ac:dyDescent="0.25">
      <c r="L751249" s="472"/>
      <c r="M751249" s="472"/>
    </row>
    <row r="751250" spans="12:13" x14ac:dyDescent="0.25">
      <c r="L751250" s="472"/>
      <c r="M751250" s="472"/>
    </row>
    <row r="751251" spans="12:13" x14ac:dyDescent="0.25">
      <c r="L751251" s="472"/>
      <c r="M751251" s="472"/>
    </row>
    <row r="751323" spans="12:13" x14ac:dyDescent="0.25">
      <c r="L751323" s="472"/>
      <c r="M751323" s="472"/>
    </row>
    <row r="751324" spans="12:13" x14ac:dyDescent="0.25">
      <c r="L751324" s="472"/>
      <c r="M751324" s="472"/>
    </row>
    <row r="751325" spans="12:13" x14ac:dyDescent="0.25">
      <c r="L751325" s="472"/>
      <c r="M751325" s="472"/>
    </row>
    <row r="751397" spans="12:13" x14ac:dyDescent="0.25">
      <c r="L751397" s="472"/>
      <c r="M751397" s="472"/>
    </row>
    <row r="751398" spans="12:13" x14ac:dyDescent="0.25">
      <c r="L751398" s="472"/>
      <c r="M751398" s="472"/>
    </row>
    <row r="751399" spans="12:13" x14ac:dyDescent="0.25">
      <c r="L751399" s="472"/>
      <c r="M751399" s="472"/>
    </row>
    <row r="751471" spans="12:13" x14ac:dyDescent="0.25">
      <c r="L751471" s="472"/>
      <c r="M751471" s="472"/>
    </row>
    <row r="751472" spans="12:13" x14ac:dyDescent="0.25">
      <c r="L751472" s="472"/>
      <c r="M751472" s="472"/>
    </row>
    <row r="751473" spans="12:13" x14ac:dyDescent="0.25">
      <c r="L751473" s="472"/>
      <c r="M751473" s="472"/>
    </row>
    <row r="751545" spans="12:13" x14ac:dyDescent="0.25">
      <c r="L751545" s="472"/>
      <c r="M751545" s="472"/>
    </row>
    <row r="751546" spans="12:13" x14ac:dyDescent="0.25">
      <c r="L751546" s="472"/>
      <c r="M751546" s="472"/>
    </row>
    <row r="751547" spans="12:13" x14ac:dyDescent="0.25">
      <c r="L751547" s="472"/>
      <c r="M751547" s="472"/>
    </row>
    <row r="751619" spans="12:13" x14ac:dyDescent="0.25">
      <c r="L751619" s="472"/>
      <c r="M751619" s="472"/>
    </row>
    <row r="751620" spans="12:13" x14ac:dyDescent="0.25">
      <c r="L751620" s="472"/>
      <c r="M751620" s="472"/>
    </row>
    <row r="751621" spans="12:13" x14ac:dyDescent="0.25">
      <c r="L751621" s="472"/>
      <c r="M751621" s="472"/>
    </row>
    <row r="751693" spans="12:13" x14ac:dyDescent="0.25">
      <c r="L751693" s="472"/>
      <c r="M751693" s="472"/>
    </row>
    <row r="751694" spans="12:13" x14ac:dyDescent="0.25">
      <c r="L751694" s="472"/>
      <c r="M751694" s="472"/>
    </row>
    <row r="751695" spans="12:13" x14ac:dyDescent="0.25">
      <c r="L751695" s="472"/>
      <c r="M751695" s="472"/>
    </row>
    <row r="751767" spans="12:13" x14ac:dyDescent="0.25">
      <c r="L751767" s="472"/>
      <c r="M751767" s="472"/>
    </row>
    <row r="751768" spans="12:13" x14ac:dyDescent="0.25">
      <c r="L751768" s="472"/>
      <c r="M751768" s="472"/>
    </row>
    <row r="751769" spans="12:13" x14ac:dyDescent="0.25">
      <c r="L751769" s="472"/>
      <c r="M751769" s="472"/>
    </row>
    <row r="751841" spans="12:13" x14ac:dyDescent="0.25">
      <c r="L751841" s="472"/>
      <c r="M751841" s="472"/>
    </row>
    <row r="751842" spans="12:13" x14ac:dyDescent="0.25">
      <c r="L751842" s="472"/>
      <c r="M751842" s="472"/>
    </row>
    <row r="751843" spans="12:13" x14ac:dyDescent="0.25">
      <c r="L751843" s="472"/>
      <c r="M751843" s="472"/>
    </row>
    <row r="751915" spans="12:13" x14ac:dyDescent="0.25">
      <c r="L751915" s="472"/>
      <c r="M751915" s="472"/>
    </row>
    <row r="751916" spans="12:13" x14ac:dyDescent="0.25">
      <c r="L751916" s="472"/>
      <c r="M751916" s="472"/>
    </row>
    <row r="751917" spans="12:13" x14ac:dyDescent="0.25">
      <c r="L751917" s="472"/>
      <c r="M751917" s="472"/>
    </row>
    <row r="751989" spans="12:13" x14ac:dyDescent="0.25">
      <c r="L751989" s="472"/>
      <c r="M751989" s="472"/>
    </row>
    <row r="751990" spans="12:13" x14ac:dyDescent="0.25">
      <c r="L751990" s="472"/>
      <c r="M751990" s="472"/>
    </row>
    <row r="751991" spans="12:13" x14ac:dyDescent="0.25">
      <c r="L751991" s="472"/>
      <c r="M751991" s="472"/>
    </row>
    <row r="752063" spans="12:13" x14ac:dyDescent="0.25">
      <c r="L752063" s="472"/>
      <c r="M752063" s="472"/>
    </row>
    <row r="752064" spans="12:13" x14ac:dyDescent="0.25">
      <c r="L752064" s="472"/>
      <c r="M752064" s="472"/>
    </row>
    <row r="752065" spans="12:13" x14ac:dyDescent="0.25">
      <c r="L752065" s="472"/>
      <c r="M752065" s="472"/>
    </row>
    <row r="752137" spans="12:13" x14ac:dyDescent="0.25">
      <c r="L752137" s="472"/>
      <c r="M752137" s="472"/>
    </row>
    <row r="752138" spans="12:13" x14ac:dyDescent="0.25">
      <c r="L752138" s="472"/>
      <c r="M752138" s="472"/>
    </row>
    <row r="752139" spans="12:13" x14ac:dyDescent="0.25">
      <c r="L752139" s="472"/>
      <c r="M752139" s="472"/>
    </row>
    <row r="752211" spans="12:13" x14ac:dyDescent="0.25">
      <c r="L752211" s="472"/>
      <c r="M752211" s="472"/>
    </row>
    <row r="752212" spans="12:13" x14ac:dyDescent="0.25">
      <c r="L752212" s="472"/>
      <c r="M752212" s="472"/>
    </row>
    <row r="752213" spans="12:13" x14ac:dyDescent="0.25">
      <c r="L752213" s="472"/>
      <c r="M752213" s="472"/>
    </row>
    <row r="752285" spans="12:13" x14ac:dyDescent="0.25">
      <c r="L752285" s="472"/>
      <c r="M752285" s="472"/>
    </row>
    <row r="752286" spans="12:13" x14ac:dyDescent="0.25">
      <c r="L752286" s="472"/>
      <c r="M752286" s="472"/>
    </row>
    <row r="752287" spans="12:13" x14ac:dyDescent="0.25">
      <c r="L752287" s="472"/>
      <c r="M752287" s="472"/>
    </row>
    <row r="752359" spans="12:13" x14ac:dyDescent="0.25">
      <c r="L752359" s="472"/>
      <c r="M752359" s="472"/>
    </row>
    <row r="752360" spans="12:13" x14ac:dyDescent="0.25">
      <c r="L752360" s="472"/>
      <c r="M752360" s="472"/>
    </row>
    <row r="752361" spans="12:13" x14ac:dyDescent="0.25">
      <c r="L752361" s="472"/>
      <c r="M752361" s="472"/>
    </row>
    <row r="752433" spans="12:13" x14ac:dyDescent="0.25">
      <c r="L752433" s="472"/>
      <c r="M752433" s="472"/>
    </row>
    <row r="752434" spans="12:13" x14ac:dyDescent="0.25">
      <c r="L752434" s="472"/>
      <c r="M752434" s="472"/>
    </row>
    <row r="752435" spans="12:13" x14ac:dyDescent="0.25">
      <c r="L752435" s="472"/>
      <c r="M752435" s="472"/>
    </row>
    <row r="752507" spans="12:13" x14ac:dyDescent="0.25">
      <c r="L752507" s="472"/>
      <c r="M752507" s="472"/>
    </row>
    <row r="752508" spans="12:13" x14ac:dyDescent="0.25">
      <c r="L752508" s="472"/>
      <c r="M752508" s="472"/>
    </row>
    <row r="752509" spans="12:13" x14ac:dyDescent="0.25">
      <c r="L752509" s="472"/>
      <c r="M752509" s="472"/>
    </row>
    <row r="752581" spans="12:13" x14ac:dyDescent="0.25">
      <c r="L752581" s="472"/>
      <c r="M752581" s="472"/>
    </row>
    <row r="752582" spans="12:13" x14ac:dyDescent="0.25">
      <c r="L752582" s="472"/>
      <c r="M752582" s="472"/>
    </row>
    <row r="752583" spans="12:13" x14ac:dyDescent="0.25">
      <c r="L752583" s="472"/>
      <c r="M752583" s="472"/>
    </row>
    <row r="752655" spans="12:13" x14ac:dyDescent="0.25">
      <c r="L752655" s="472"/>
      <c r="M752655" s="472"/>
    </row>
    <row r="752656" spans="12:13" x14ac:dyDescent="0.25">
      <c r="L752656" s="472"/>
      <c r="M752656" s="472"/>
    </row>
    <row r="752657" spans="12:13" x14ac:dyDescent="0.25">
      <c r="L752657" s="472"/>
      <c r="M752657" s="472"/>
    </row>
    <row r="752729" spans="12:13" x14ac:dyDescent="0.25">
      <c r="L752729" s="472"/>
      <c r="M752729" s="472"/>
    </row>
    <row r="752730" spans="12:13" x14ac:dyDescent="0.25">
      <c r="L752730" s="472"/>
      <c r="M752730" s="472"/>
    </row>
    <row r="752731" spans="12:13" x14ac:dyDescent="0.25">
      <c r="L752731" s="472"/>
      <c r="M752731" s="472"/>
    </row>
    <row r="752803" spans="12:13" x14ac:dyDescent="0.25">
      <c r="L752803" s="472"/>
      <c r="M752803" s="472"/>
    </row>
    <row r="752804" spans="12:13" x14ac:dyDescent="0.25">
      <c r="L752804" s="472"/>
      <c r="M752804" s="472"/>
    </row>
    <row r="752805" spans="12:13" x14ac:dyDescent="0.25">
      <c r="L752805" s="472"/>
      <c r="M752805" s="472"/>
    </row>
    <row r="752877" spans="12:13" x14ac:dyDescent="0.25">
      <c r="L752877" s="472"/>
      <c r="M752877" s="472"/>
    </row>
    <row r="752878" spans="12:13" x14ac:dyDescent="0.25">
      <c r="L752878" s="472"/>
      <c r="M752878" s="472"/>
    </row>
    <row r="752879" spans="12:13" x14ac:dyDescent="0.25">
      <c r="L752879" s="472"/>
      <c r="M752879" s="472"/>
    </row>
    <row r="752951" spans="12:13" x14ac:dyDescent="0.25">
      <c r="L752951" s="472"/>
      <c r="M752951" s="472"/>
    </row>
    <row r="752952" spans="12:13" x14ac:dyDescent="0.25">
      <c r="L752952" s="472"/>
      <c r="M752952" s="472"/>
    </row>
    <row r="752953" spans="12:13" x14ac:dyDescent="0.25">
      <c r="L752953" s="472"/>
      <c r="M752953" s="472"/>
    </row>
    <row r="753025" spans="12:13" x14ac:dyDescent="0.25">
      <c r="L753025" s="472"/>
      <c r="M753025" s="472"/>
    </row>
    <row r="753026" spans="12:13" x14ac:dyDescent="0.25">
      <c r="L753026" s="472"/>
      <c r="M753026" s="472"/>
    </row>
    <row r="753027" spans="12:13" x14ac:dyDescent="0.25">
      <c r="L753027" s="472"/>
      <c r="M753027" s="472"/>
    </row>
    <row r="753099" spans="12:13" x14ac:dyDescent="0.25">
      <c r="L753099" s="472"/>
      <c r="M753099" s="472"/>
    </row>
    <row r="753100" spans="12:13" x14ac:dyDescent="0.25">
      <c r="L753100" s="472"/>
      <c r="M753100" s="472"/>
    </row>
    <row r="753101" spans="12:13" x14ac:dyDescent="0.25">
      <c r="L753101" s="472"/>
      <c r="M753101" s="472"/>
    </row>
    <row r="753173" spans="12:13" x14ac:dyDescent="0.25">
      <c r="L753173" s="472"/>
      <c r="M753173" s="472"/>
    </row>
    <row r="753174" spans="12:13" x14ac:dyDescent="0.25">
      <c r="L753174" s="472"/>
      <c r="M753174" s="472"/>
    </row>
    <row r="753175" spans="12:13" x14ac:dyDescent="0.25">
      <c r="L753175" s="472"/>
      <c r="M753175" s="472"/>
    </row>
    <row r="753247" spans="12:13" x14ac:dyDescent="0.25">
      <c r="L753247" s="472"/>
      <c r="M753247" s="472"/>
    </row>
    <row r="753248" spans="12:13" x14ac:dyDescent="0.25">
      <c r="L753248" s="472"/>
      <c r="M753248" s="472"/>
    </row>
    <row r="753249" spans="12:13" x14ac:dyDescent="0.25">
      <c r="L753249" s="472"/>
      <c r="M753249" s="472"/>
    </row>
    <row r="753321" spans="12:13" x14ac:dyDescent="0.25">
      <c r="L753321" s="472"/>
      <c r="M753321" s="472"/>
    </row>
    <row r="753322" spans="12:13" x14ac:dyDescent="0.25">
      <c r="L753322" s="472"/>
      <c r="M753322" s="472"/>
    </row>
    <row r="753323" spans="12:13" x14ac:dyDescent="0.25">
      <c r="L753323" s="472"/>
      <c r="M753323" s="472"/>
    </row>
    <row r="753395" spans="12:13" x14ac:dyDescent="0.25">
      <c r="L753395" s="472"/>
      <c r="M753395" s="472"/>
    </row>
    <row r="753396" spans="12:13" x14ac:dyDescent="0.25">
      <c r="L753396" s="472"/>
      <c r="M753396" s="472"/>
    </row>
    <row r="753397" spans="12:13" x14ac:dyDescent="0.25">
      <c r="L753397" s="472"/>
      <c r="M753397" s="472"/>
    </row>
    <row r="753469" spans="12:13" x14ac:dyDescent="0.25">
      <c r="L753469" s="472"/>
      <c r="M753469" s="472"/>
    </row>
    <row r="753470" spans="12:13" x14ac:dyDescent="0.25">
      <c r="L753470" s="472"/>
      <c r="M753470" s="472"/>
    </row>
    <row r="753471" spans="12:13" x14ac:dyDescent="0.25">
      <c r="L753471" s="472"/>
      <c r="M753471" s="472"/>
    </row>
    <row r="753543" spans="12:13" x14ac:dyDescent="0.25">
      <c r="L753543" s="472"/>
      <c r="M753543" s="472"/>
    </row>
    <row r="753544" spans="12:13" x14ac:dyDescent="0.25">
      <c r="L753544" s="472"/>
      <c r="M753544" s="472"/>
    </row>
    <row r="753545" spans="12:13" x14ac:dyDescent="0.25">
      <c r="L753545" s="472"/>
      <c r="M753545" s="472"/>
    </row>
    <row r="753617" spans="12:13" x14ac:dyDescent="0.25">
      <c r="L753617" s="472"/>
      <c r="M753617" s="472"/>
    </row>
    <row r="753618" spans="12:13" x14ac:dyDescent="0.25">
      <c r="L753618" s="472"/>
      <c r="M753618" s="472"/>
    </row>
    <row r="753619" spans="12:13" x14ac:dyDescent="0.25">
      <c r="L753619" s="472"/>
      <c r="M753619" s="472"/>
    </row>
    <row r="753691" spans="12:13" x14ac:dyDescent="0.25">
      <c r="L753691" s="472"/>
      <c r="M753691" s="472"/>
    </row>
    <row r="753692" spans="12:13" x14ac:dyDescent="0.25">
      <c r="L753692" s="472"/>
      <c r="M753692" s="472"/>
    </row>
    <row r="753693" spans="12:13" x14ac:dyDescent="0.25">
      <c r="L753693" s="472"/>
      <c r="M753693" s="472"/>
    </row>
    <row r="753765" spans="12:13" x14ac:dyDescent="0.25">
      <c r="L753765" s="472"/>
      <c r="M753765" s="472"/>
    </row>
    <row r="753766" spans="12:13" x14ac:dyDescent="0.25">
      <c r="L753766" s="472"/>
      <c r="M753766" s="472"/>
    </row>
    <row r="753767" spans="12:13" x14ac:dyDescent="0.25">
      <c r="L753767" s="472"/>
      <c r="M753767" s="472"/>
    </row>
    <row r="753839" spans="12:13" x14ac:dyDescent="0.25">
      <c r="L753839" s="472"/>
      <c r="M753839" s="472"/>
    </row>
    <row r="753840" spans="12:13" x14ac:dyDescent="0.25">
      <c r="L753840" s="472"/>
      <c r="M753840" s="472"/>
    </row>
    <row r="753841" spans="12:13" x14ac:dyDescent="0.25">
      <c r="L753841" s="472"/>
      <c r="M753841" s="472"/>
    </row>
    <row r="753913" spans="12:13" x14ac:dyDescent="0.25">
      <c r="L753913" s="472"/>
      <c r="M753913" s="472"/>
    </row>
    <row r="753914" spans="12:13" x14ac:dyDescent="0.25">
      <c r="L753914" s="472"/>
      <c r="M753914" s="472"/>
    </row>
    <row r="753915" spans="12:13" x14ac:dyDescent="0.25">
      <c r="L753915" s="472"/>
      <c r="M753915" s="472"/>
    </row>
    <row r="753987" spans="12:13" x14ac:dyDescent="0.25">
      <c r="L753987" s="472"/>
      <c r="M753987" s="472"/>
    </row>
    <row r="753988" spans="12:13" x14ac:dyDescent="0.25">
      <c r="L753988" s="472"/>
      <c r="M753988" s="472"/>
    </row>
    <row r="753989" spans="12:13" x14ac:dyDescent="0.25">
      <c r="L753989" s="472"/>
      <c r="M753989" s="472"/>
    </row>
    <row r="754061" spans="12:13" x14ac:dyDescent="0.25">
      <c r="L754061" s="472"/>
      <c r="M754061" s="472"/>
    </row>
    <row r="754062" spans="12:13" x14ac:dyDescent="0.25">
      <c r="L754062" s="472"/>
      <c r="M754062" s="472"/>
    </row>
    <row r="754063" spans="12:13" x14ac:dyDescent="0.25">
      <c r="L754063" s="472"/>
      <c r="M754063" s="472"/>
    </row>
    <row r="754135" spans="12:13" x14ac:dyDescent="0.25">
      <c r="L754135" s="472"/>
      <c r="M754135" s="472"/>
    </row>
    <row r="754136" spans="12:13" x14ac:dyDescent="0.25">
      <c r="L754136" s="472"/>
      <c r="M754136" s="472"/>
    </row>
    <row r="754137" spans="12:13" x14ac:dyDescent="0.25">
      <c r="L754137" s="472"/>
      <c r="M754137" s="472"/>
    </row>
    <row r="754209" spans="12:13" x14ac:dyDescent="0.25">
      <c r="L754209" s="472"/>
      <c r="M754209" s="472"/>
    </row>
    <row r="754210" spans="12:13" x14ac:dyDescent="0.25">
      <c r="L754210" s="472"/>
      <c r="M754210" s="472"/>
    </row>
    <row r="754211" spans="12:13" x14ac:dyDescent="0.25">
      <c r="L754211" s="472"/>
      <c r="M754211" s="472"/>
    </row>
    <row r="754283" spans="12:13" x14ac:dyDescent="0.25">
      <c r="L754283" s="472"/>
      <c r="M754283" s="472"/>
    </row>
    <row r="754284" spans="12:13" x14ac:dyDescent="0.25">
      <c r="L754284" s="472"/>
      <c r="M754284" s="472"/>
    </row>
    <row r="754285" spans="12:13" x14ac:dyDescent="0.25">
      <c r="L754285" s="472"/>
      <c r="M754285" s="472"/>
    </row>
    <row r="754357" spans="12:13" x14ac:dyDescent="0.25">
      <c r="L754357" s="472"/>
      <c r="M754357" s="472"/>
    </row>
    <row r="754358" spans="12:13" x14ac:dyDescent="0.25">
      <c r="L754358" s="472"/>
      <c r="M754358" s="472"/>
    </row>
    <row r="754359" spans="12:13" x14ac:dyDescent="0.25">
      <c r="L754359" s="472"/>
      <c r="M754359" s="472"/>
    </row>
    <row r="754431" spans="12:13" x14ac:dyDescent="0.25">
      <c r="L754431" s="472"/>
      <c r="M754431" s="472"/>
    </row>
    <row r="754432" spans="12:13" x14ac:dyDescent="0.25">
      <c r="L754432" s="472"/>
      <c r="M754432" s="472"/>
    </row>
    <row r="754433" spans="12:13" x14ac:dyDescent="0.25">
      <c r="L754433" s="472"/>
      <c r="M754433" s="472"/>
    </row>
    <row r="754505" spans="12:13" x14ac:dyDescent="0.25">
      <c r="L754505" s="472"/>
      <c r="M754505" s="472"/>
    </row>
    <row r="754506" spans="12:13" x14ac:dyDescent="0.25">
      <c r="L754506" s="472"/>
      <c r="M754506" s="472"/>
    </row>
    <row r="754507" spans="12:13" x14ac:dyDescent="0.25">
      <c r="L754507" s="472"/>
      <c r="M754507" s="472"/>
    </row>
    <row r="754579" spans="12:13" x14ac:dyDescent="0.25">
      <c r="L754579" s="472"/>
      <c r="M754579" s="472"/>
    </row>
    <row r="754580" spans="12:13" x14ac:dyDescent="0.25">
      <c r="L754580" s="472"/>
      <c r="M754580" s="472"/>
    </row>
    <row r="754581" spans="12:13" x14ac:dyDescent="0.25">
      <c r="L754581" s="472"/>
      <c r="M754581" s="472"/>
    </row>
    <row r="754653" spans="12:13" x14ac:dyDescent="0.25">
      <c r="L754653" s="472"/>
      <c r="M754653" s="472"/>
    </row>
    <row r="754654" spans="12:13" x14ac:dyDescent="0.25">
      <c r="L754654" s="472"/>
      <c r="M754654" s="472"/>
    </row>
    <row r="754655" spans="12:13" x14ac:dyDescent="0.25">
      <c r="L754655" s="472"/>
      <c r="M754655" s="472"/>
    </row>
    <row r="754727" spans="12:13" x14ac:dyDescent="0.25">
      <c r="L754727" s="472"/>
      <c r="M754727" s="472"/>
    </row>
    <row r="754728" spans="12:13" x14ac:dyDescent="0.25">
      <c r="L754728" s="472"/>
      <c r="M754728" s="472"/>
    </row>
    <row r="754729" spans="12:13" x14ac:dyDescent="0.25">
      <c r="L754729" s="472"/>
      <c r="M754729" s="472"/>
    </row>
    <row r="754801" spans="12:13" x14ac:dyDescent="0.25">
      <c r="L754801" s="472"/>
      <c r="M754801" s="472"/>
    </row>
    <row r="754802" spans="12:13" x14ac:dyDescent="0.25">
      <c r="L754802" s="472"/>
      <c r="M754802" s="472"/>
    </row>
    <row r="754803" spans="12:13" x14ac:dyDescent="0.25">
      <c r="L754803" s="472"/>
      <c r="M754803" s="472"/>
    </row>
    <row r="754875" spans="12:13" x14ac:dyDescent="0.25">
      <c r="L754875" s="472"/>
      <c r="M754875" s="472"/>
    </row>
    <row r="754876" spans="12:13" x14ac:dyDescent="0.25">
      <c r="L754876" s="472"/>
      <c r="M754876" s="472"/>
    </row>
    <row r="754877" spans="12:13" x14ac:dyDescent="0.25">
      <c r="L754877" s="472"/>
      <c r="M754877" s="472"/>
    </row>
    <row r="754949" spans="12:13" x14ac:dyDescent="0.25">
      <c r="L754949" s="472"/>
      <c r="M754949" s="472"/>
    </row>
    <row r="754950" spans="12:13" x14ac:dyDescent="0.25">
      <c r="L754950" s="472"/>
      <c r="M754950" s="472"/>
    </row>
    <row r="754951" spans="12:13" x14ac:dyDescent="0.25">
      <c r="L754951" s="472"/>
      <c r="M754951" s="472"/>
    </row>
    <row r="755023" spans="12:13" x14ac:dyDescent="0.25">
      <c r="L755023" s="472"/>
      <c r="M755023" s="472"/>
    </row>
    <row r="755024" spans="12:13" x14ac:dyDescent="0.25">
      <c r="L755024" s="472"/>
      <c r="M755024" s="472"/>
    </row>
    <row r="755025" spans="12:13" x14ac:dyDescent="0.25">
      <c r="L755025" s="472"/>
      <c r="M755025" s="472"/>
    </row>
    <row r="755097" spans="12:13" x14ac:dyDescent="0.25">
      <c r="L755097" s="472"/>
      <c r="M755097" s="472"/>
    </row>
    <row r="755098" spans="12:13" x14ac:dyDescent="0.25">
      <c r="L755098" s="472"/>
      <c r="M755098" s="472"/>
    </row>
    <row r="755099" spans="12:13" x14ac:dyDescent="0.25">
      <c r="L755099" s="472"/>
      <c r="M755099" s="472"/>
    </row>
    <row r="755171" spans="12:13" x14ac:dyDescent="0.25">
      <c r="L755171" s="472"/>
      <c r="M755171" s="472"/>
    </row>
    <row r="755172" spans="12:13" x14ac:dyDescent="0.25">
      <c r="L755172" s="472"/>
      <c r="M755172" s="472"/>
    </row>
    <row r="755173" spans="12:13" x14ac:dyDescent="0.25">
      <c r="L755173" s="472"/>
      <c r="M755173" s="472"/>
    </row>
    <row r="755245" spans="12:13" x14ac:dyDescent="0.25">
      <c r="L755245" s="472"/>
      <c r="M755245" s="472"/>
    </row>
    <row r="755246" spans="12:13" x14ac:dyDescent="0.25">
      <c r="L755246" s="472"/>
      <c r="M755246" s="472"/>
    </row>
    <row r="755247" spans="12:13" x14ac:dyDescent="0.25">
      <c r="L755247" s="472"/>
      <c r="M755247" s="472"/>
    </row>
    <row r="755319" spans="12:13" x14ac:dyDescent="0.25">
      <c r="L755319" s="472"/>
      <c r="M755319" s="472"/>
    </row>
    <row r="755320" spans="12:13" x14ac:dyDescent="0.25">
      <c r="L755320" s="472"/>
      <c r="M755320" s="472"/>
    </row>
    <row r="755321" spans="12:13" x14ac:dyDescent="0.25">
      <c r="L755321" s="472"/>
      <c r="M755321" s="472"/>
    </row>
    <row r="755393" spans="12:13" x14ac:dyDescent="0.25">
      <c r="L755393" s="472"/>
      <c r="M755393" s="472"/>
    </row>
    <row r="755394" spans="12:13" x14ac:dyDescent="0.25">
      <c r="L755394" s="472"/>
      <c r="M755394" s="472"/>
    </row>
    <row r="755395" spans="12:13" x14ac:dyDescent="0.25">
      <c r="L755395" s="472"/>
      <c r="M755395" s="472"/>
    </row>
    <row r="755467" spans="12:13" x14ac:dyDescent="0.25">
      <c r="L755467" s="472"/>
      <c r="M755467" s="472"/>
    </row>
    <row r="755468" spans="12:13" x14ac:dyDescent="0.25">
      <c r="L755468" s="472"/>
      <c r="M755468" s="472"/>
    </row>
    <row r="755469" spans="12:13" x14ac:dyDescent="0.25">
      <c r="L755469" s="472"/>
      <c r="M755469" s="472"/>
    </row>
    <row r="755541" spans="12:13" x14ac:dyDescent="0.25">
      <c r="L755541" s="472"/>
      <c r="M755541" s="472"/>
    </row>
    <row r="755542" spans="12:13" x14ac:dyDescent="0.25">
      <c r="L755542" s="472"/>
      <c r="M755542" s="472"/>
    </row>
    <row r="755543" spans="12:13" x14ac:dyDescent="0.25">
      <c r="L755543" s="472"/>
      <c r="M755543" s="472"/>
    </row>
    <row r="755615" spans="12:13" x14ac:dyDescent="0.25">
      <c r="L755615" s="472"/>
      <c r="M755615" s="472"/>
    </row>
    <row r="755616" spans="12:13" x14ac:dyDescent="0.25">
      <c r="L755616" s="472"/>
      <c r="M755616" s="472"/>
    </row>
    <row r="755617" spans="12:13" x14ac:dyDescent="0.25">
      <c r="L755617" s="472"/>
      <c r="M755617" s="472"/>
    </row>
    <row r="755689" spans="12:13" x14ac:dyDescent="0.25">
      <c r="L755689" s="472"/>
      <c r="M755689" s="472"/>
    </row>
    <row r="755690" spans="12:13" x14ac:dyDescent="0.25">
      <c r="L755690" s="472"/>
      <c r="M755690" s="472"/>
    </row>
    <row r="755691" spans="12:13" x14ac:dyDescent="0.25">
      <c r="L755691" s="472"/>
      <c r="M755691" s="472"/>
    </row>
    <row r="755763" spans="12:13" x14ac:dyDescent="0.25">
      <c r="L755763" s="472"/>
      <c r="M755763" s="472"/>
    </row>
    <row r="755764" spans="12:13" x14ac:dyDescent="0.25">
      <c r="L755764" s="472"/>
      <c r="M755764" s="472"/>
    </row>
    <row r="755765" spans="12:13" x14ac:dyDescent="0.25">
      <c r="L755765" s="472"/>
      <c r="M755765" s="472"/>
    </row>
    <row r="755837" spans="12:13" x14ac:dyDescent="0.25">
      <c r="L755837" s="472"/>
      <c r="M755837" s="472"/>
    </row>
    <row r="755838" spans="12:13" x14ac:dyDescent="0.25">
      <c r="L755838" s="472"/>
      <c r="M755838" s="472"/>
    </row>
    <row r="755839" spans="12:13" x14ac:dyDescent="0.25">
      <c r="L755839" s="472"/>
      <c r="M755839" s="472"/>
    </row>
    <row r="755911" spans="12:13" x14ac:dyDescent="0.25">
      <c r="L755911" s="472"/>
      <c r="M755911" s="472"/>
    </row>
    <row r="755912" spans="12:13" x14ac:dyDescent="0.25">
      <c r="L755912" s="472"/>
      <c r="M755912" s="472"/>
    </row>
    <row r="755913" spans="12:13" x14ac:dyDescent="0.25">
      <c r="L755913" s="472"/>
      <c r="M755913" s="472"/>
    </row>
    <row r="755985" spans="12:13" x14ac:dyDescent="0.25">
      <c r="L755985" s="472"/>
      <c r="M755985" s="472"/>
    </row>
    <row r="755986" spans="12:13" x14ac:dyDescent="0.25">
      <c r="L755986" s="472"/>
      <c r="M755986" s="472"/>
    </row>
    <row r="755987" spans="12:13" x14ac:dyDescent="0.25">
      <c r="L755987" s="472"/>
      <c r="M755987" s="472"/>
    </row>
    <row r="756059" spans="12:13" x14ac:dyDescent="0.25">
      <c r="L756059" s="472"/>
      <c r="M756059" s="472"/>
    </row>
    <row r="756060" spans="12:13" x14ac:dyDescent="0.25">
      <c r="L756060" s="472"/>
      <c r="M756060" s="472"/>
    </row>
    <row r="756061" spans="12:13" x14ac:dyDescent="0.25">
      <c r="L756061" s="472"/>
      <c r="M756061" s="472"/>
    </row>
    <row r="756133" spans="12:13" x14ac:dyDescent="0.25">
      <c r="L756133" s="472"/>
      <c r="M756133" s="472"/>
    </row>
    <row r="756134" spans="12:13" x14ac:dyDescent="0.25">
      <c r="L756134" s="472"/>
      <c r="M756134" s="472"/>
    </row>
    <row r="756135" spans="12:13" x14ac:dyDescent="0.25">
      <c r="L756135" s="472"/>
      <c r="M756135" s="472"/>
    </row>
    <row r="756207" spans="12:13" x14ac:dyDescent="0.25">
      <c r="L756207" s="472"/>
      <c r="M756207" s="472"/>
    </row>
    <row r="756208" spans="12:13" x14ac:dyDescent="0.25">
      <c r="L756208" s="472"/>
      <c r="M756208" s="472"/>
    </row>
    <row r="756209" spans="12:13" x14ac:dyDescent="0.25">
      <c r="L756209" s="472"/>
      <c r="M756209" s="472"/>
    </row>
    <row r="756281" spans="12:13" x14ac:dyDescent="0.25">
      <c r="L756281" s="472"/>
      <c r="M756281" s="472"/>
    </row>
    <row r="756282" spans="12:13" x14ac:dyDescent="0.25">
      <c r="L756282" s="472"/>
      <c r="M756282" s="472"/>
    </row>
    <row r="756283" spans="12:13" x14ac:dyDescent="0.25">
      <c r="L756283" s="472"/>
      <c r="M756283" s="472"/>
    </row>
    <row r="756355" spans="12:13" x14ac:dyDescent="0.25">
      <c r="L756355" s="472"/>
      <c r="M756355" s="472"/>
    </row>
    <row r="756356" spans="12:13" x14ac:dyDescent="0.25">
      <c r="L756356" s="472"/>
      <c r="M756356" s="472"/>
    </row>
    <row r="756357" spans="12:13" x14ac:dyDescent="0.25">
      <c r="L756357" s="472"/>
      <c r="M756357" s="472"/>
    </row>
    <row r="756429" spans="12:13" x14ac:dyDescent="0.25">
      <c r="L756429" s="472"/>
      <c r="M756429" s="472"/>
    </row>
    <row r="756430" spans="12:13" x14ac:dyDescent="0.25">
      <c r="L756430" s="472"/>
      <c r="M756430" s="472"/>
    </row>
    <row r="756431" spans="12:13" x14ac:dyDescent="0.25">
      <c r="L756431" s="472"/>
      <c r="M756431" s="472"/>
    </row>
    <row r="756503" spans="12:13" x14ac:dyDescent="0.25">
      <c r="L756503" s="472"/>
      <c r="M756503" s="472"/>
    </row>
    <row r="756504" spans="12:13" x14ac:dyDescent="0.25">
      <c r="L756504" s="472"/>
      <c r="M756504" s="472"/>
    </row>
    <row r="756505" spans="12:13" x14ac:dyDescent="0.25">
      <c r="L756505" s="472"/>
      <c r="M756505" s="472"/>
    </row>
    <row r="756577" spans="12:13" x14ac:dyDescent="0.25">
      <c r="L756577" s="472"/>
      <c r="M756577" s="472"/>
    </row>
    <row r="756578" spans="12:13" x14ac:dyDescent="0.25">
      <c r="L756578" s="472"/>
      <c r="M756578" s="472"/>
    </row>
    <row r="756579" spans="12:13" x14ac:dyDescent="0.25">
      <c r="L756579" s="472"/>
      <c r="M756579" s="472"/>
    </row>
    <row r="756651" spans="12:13" x14ac:dyDescent="0.25">
      <c r="L756651" s="472"/>
      <c r="M756651" s="472"/>
    </row>
    <row r="756652" spans="12:13" x14ac:dyDescent="0.25">
      <c r="L756652" s="472"/>
      <c r="M756652" s="472"/>
    </row>
    <row r="756653" spans="12:13" x14ac:dyDescent="0.25">
      <c r="L756653" s="472"/>
      <c r="M756653" s="472"/>
    </row>
    <row r="756725" spans="12:13" x14ac:dyDescent="0.25">
      <c r="L756725" s="472"/>
      <c r="M756725" s="472"/>
    </row>
    <row r="756726" spans="12:13" x14ac:dyDescent="0.25">
      <c r="L756726" s="472"/>
      <c r="M756726" s="472"/>
    </row>
    <row r="756727" spans="12:13" x14ac:dyDescent="0.25">
      <c r="L756727" s="472"/>
      <c r="M756727" s="472"/>
    </row>
    <row r="756799" spans="12:13" x14ac:dyDescent="0.25">
      <c r="L756799" s="472"/>
      <c r="M756799" s="472"/>
    </row>
    <row r="756800" spans="12:13" x14ac:dyDescent="0.25">
      <c r="L756800" s="472"/>
      <c r="M756800" s="472"/>
    </row>
    <row r="756801" spans="12:13" x14ac:dyDescent="0.25">
      <c r="L756801" s="472"/>
      <c r="M756801" s="472"/>
    </row>
    <row r="756873" spans="12:13" x14ac:dyDescent="0.25">
      <c r="L756873" s="472"/>
      <c r="M756873" s="472"/>
    </row>
    <row r="756874" spans="12:13" x14ac:dyDescent="0.25">
      <c r="L756874" s="472"/>
      <c r="M756874" s="472"/>
    </row>
    <row r="756875" spans="12:13" x14ac:dyDescent="0.25">
      <c r="L756875" s="472"/>
      <c r="M756875" s="472"/>
    </row>
    <row r="756947" spans="12:13" x14ac:dyDescent="0.25">
      <c r="L756947" s="472"/>
      <c r="M756947" s="472"/>
    </row>
    <row r="756948" spans="12:13" x14ac:dyDescent="0.25">
      <c r="L756948" s="472"/>
      <c r="M756948" s="472"/>
    </row>
    <row r="756949" spans="12:13" x14ac:dyDescent="0.25">
      <c r="L756949" s="472"/>
      <c r="M756949" s="472"/>
    </row>
    <row r="757021" spans="12:13" x14ac:dyDescent="0.25">
      <c r="L757021" s="472"/>
      <c r="M757021" s="472"/>
    </row>
    <row r="757022" spans="12:13" x14ac:dyDescent="0.25">
      <c r="L757022" s="472"/>
      <c r="M757022" s="472"/>
    </row>
    <row r="757023" spans="12:13" x14ac:dyDescent="0.25">
      <c r="L757023" s="472"/>
      <c r="M757023" s="472"/>
    </row>
    <row r="757095" spans="12:13" x14ac:dyDescent="0.25">
      <c r="L757095" s="472"/>
      <c r="M757095" s="472"/>
    </row>
    <row r="757096" spans="12:13" x14ac:dyDescent="0.25">
      <c r="L757096" s="472"/>
      <c r="M757096" s="472"/>
    </row>
    <row r="757097" spans="12:13" x14ac:dyDescent="0.25">
      <c r="L757097" s="472"/>
      <c r="M757097" s="472"/>
    </row>
    <row r="757169" spans="12:13" x14ac:dyDescent="0.25">
      <c r="L757169" s="472"/>
      <c r="M757169" s="472"/>
    </row>
    <row r="757170" spans="12:13" x14ac:dyDescent="0.25">
      <c r="L757170" s="472"/>
      <c r="M757170" s="472"/>
    </row>
    <row r="757171" spans="12:13" x14ac:dyDescent="0.25">
      <c r="L757171" s="472"/>
      <c r="M757171" s="472"/>
    </row>
    <row r="757243" spans="12:13" x14ac:dyDescent="0.25">
      <c r="L757243" s="472"/>
      <c r="M757243" s="472"/>
    </row>
    <row r="757244" spans="12:13" x14ac:dyDescent="0.25">
      <c r="L757244" s="472"/>
      <c r="M757244" s="472"/>
    </row>
    <row r="757245" spans="12:13" x14ac:dyDescent="0.25">
      <c r="L757245" s="472"/>
      <c r="M757245" s="472"/>
    </row>
    <row r="757317" spans="12:13" x14ac:dyDescent="0.25">
      <c r="L757317" s="472"/>
      <c r="M757317" s="472"/>
    </row>
    <row r="757318" spans="12:13" x14ac:dyDescent="0.25">
      <c r="L757318" s="472"/>
      <c r="M757318" s="472"/>
    </row>
    <row r="757319" spans="12:13" x14ac:dyDescent="0.25">
      <c r="L757319" s="472"/>
      <c r="M757319" s="472"/>
    </row>
    <row r="757391" spans="12:13" x14ac:dyDescent="0.25">
      <c r="L757391" s="472"/>
      <c r="M757391" s="472"/>
    </row>
    <row r="757392" spans="12:13" x14ac:dyDescent="0.25">
      <c r="L757392" s="472"/>
      <c r="M757392" s="472"/>
    </row>
    <row r="757393" spans="12:13" x14ac:dyDescent="0.25">
      <c r="L757393" s="472"/>
      <c r="M757393" s="472"/>
    </row>
    <row r="757465" spans="12:13" x14ac:dyDescent="0.25">
      <c r="L757465" s="472"/>
      <c r="M757465" s="472"/>
    </row>
    <row r="757466" spans="12:13" x14ac:dyDescent="0.25">
      <c r="L757466" s="472"/>
      <c r="M757466" s="472"/>
    </row>
    <row r="757467" spans="12:13" x14ac:dyDescent="0.25">
      <c r="L757467" s="472"/>
      <c r="M757467" s="472"/>
    </row>
    <row r="757539" spans="12:13" x14ac:dyDescent="0.25">
      <c r="L757539" s="472"/>
      <c r="M757539" s="472"/>
    </row>
    <row r="757540" spans="12:13" x14ac:dyDescent="0.25">
      <c r="L757540" s="472"/>
      <c r="M757540" s="472"/>
    </row>
    <row r="757541" spans="12:13" x14ac:dyDescent="0.25">
      <c r="L757541" s="472"/>
      <c r="M757541" s="472"/>
    </row>
    <row r="757613" spans="12:13" x14ac:dyDescent="0.25">
      <c r="L757613" s="472"/>
      <c r="M757613" s="472"/>
    </row>
    <row r="757614" spans="12:13" x14ac:dyDescent="0.25">
      <c r="L757614" s="472"/>
      <c r="M757614" s="472"/>
    </row>
    <row r="757615" spans="12:13" x14ac:dyDescent="0.25">
      <c r="L757615" s="472"/>
      <c r="M757615" s="472"/>
    </row>
    <row r="757687" spans="12:13" x14ac:dyDescent="0.25">
      <c r="L757687" s="472"/>
      <c r="M757687" s="472"/>
    </row>
    <row r="757688" spans="12:13" x14ac:dyDescent="0.25">
      <c r="L757688" s="472"/>
      <c r="M757688" s="472"/>
    </row>
    <row r="757689" spans="12:13" x14ac:dyDescent="0.25">
      <c r="L757689" s="472"/>
      <c r="M757689" s="472"/>
    </row>
    <row r="757761" spans="12:13" x14ac:dyDescent="0.25">
      <c r="L757761" s="472"/>
      <c r="M757761" s="472"/>
    </row>
    <row r="757762" spans="12:13" x14ac:dyDescent="0.25">
      <c r="L757762" s="472"/>
      <c r="M757762" s="472"/>
    </row>
    <row r="757763" spans="12:13" x14ac:dyDescent="0.25">
      <c r="L757763" s="472"/>
      <c r="M757763" s="472"/>
    </row>
    <row r="757835" spans="12:13" x14ac:dyDescent="0.25">
      <c r="L757835" s="472"/>
      <c r="M757835" s="472"/>
    </row>
    <row r="757836" spans="12:13" x14ac:dyDescent="0.25">
      <c r="L757836" s="472"/>
      <c r="M757836" s="472"/>
    </row>
    <row r="757837" spans="12:13" x14ac:dyDescent="0.25">
      <c r="L757837" s="472"/>
      <c r="M757837" s="472"/>
    </row>
    <row r="757909" spans="12:13" x14ac:dyDescent="0.25">
      <c r="L757909" s="472"/>
      <c r="M757909" s="472"/>
    </row>
    <row r="757910" spans="12:13" x14ac:dyDescent="0.25">
      <c r="L757910" s="472"/>
      <c r="M757910" s="472"/>
    </row>
    <row r="757911" spans="12:13" x14ac:dyDescent="0.25">
      <c r="L757911" s="472"/>
      <c r="M757911" s="472"/>
    </row>
    <row r="757983" spans="12:13" x14ac:dyDescent="0.25">
      <c r="L757983" s="472"/>
      <c r="M757983" s="472"/>
    </row>
    <row r="757984" spans="12:13" x14ac:dyDescent="0.25">
      <c r="L757984" s="472"/>
      <c r="M757984" s="472"/>
    </row>
    <row r="757985" spans="12:13" x14ac:dyDescent="0.25">
      <c r="L757985" s="472"/>
      <c r="M757985" s="472"/>
    </row>
    <row r="758057" spans="12:13" x14ac:dyDescent="0.25">
      <c r="L758057" s="472"/>
      <c r="M758057" s="472"/>
    </row>
    <row r="758058" spans="12:13" x14ac:dyDescent="0.25">
      <c r="L758058" s="472"/>
      <c r="M758058" s="472"/>
    </row>
    <row r="758059" spans="12:13" x14ac:dyDescent="0.25">
      <c r="L758059" s="472"/>
      <c r="M758059" s="472"/>
    </row>
    <row r="758131" spans="12:13" x14ac:dyDescent="0.25">
      <c r="L758131" s="472"/>
      <c r="M758131" s="472"/>
    </row>
    <row r="758132" spans="12:13" x14ac:dyDescent="0.25">
      <c r="L758132" s="472"/>
      <c r="M758132" s="472"/>
    </row>
    <row r="758133" spans="12:13" x14ac:dyDescent="0.25">
      <c r="L758133" s="472"/>
      <c r="M758133" s="472"/>
    </row>
    <row r="758205" spans="12:13" x14ac:dyDescent="0.25">
      <c r="L758205" s="472"/>
      <c r="M758205" s="472"/>
    </row>
    <row r="758206" spans="12:13" x14ac:dyDescent="0.25">
      <c r="L758206" s="472"/>
      <c r="M758206" s="472"/>
    </row>
    <row r="758207" spans="12:13" x14ac:dyDescent="0.25">
      <c r="L758207" s="472"/>
      <c r="M758207" s="472"/>
    </row>
    <row r="758279" spans="12:13" x14ac:dyDescent="0.25">
      <c r="L758279" s="472"/>
      <c r="M758279" s="472"/>
    </row>
    <row r="758280" spans="12:13" x14ac:dyDescent="0.25">
      <c r="L758280" s="472"/>
      <c r="M758280" s="472"/>
    </row>
    <row r="758281" spans="12:13" x14ac:dyDescent="0.25">
      <c r="L758281" s="472"/>
      <c r="M758281" s="472"/>
    </row>
    <row r="758353" spans="12:13" x14ac:dyDescent="0.25">
      <c r="L758353" s="472"/>
      <c r="M758353" s="472"/>
    </row>
    <row r="758354" spans="12:13" x14ac:dyDescent="0.25">
      <c r="L758354" s="472"/>
      <c r="M758354" s="472"/>
    </row>
    <row r="758355" spans="12:13" x14ac:dyDescent="0.25">
      <c r="L758355" s="472"/>
      <c r="M758355" s="472"/>
    </row>
    <row r="758427" spans="12:13" x14ac:dyDescent="0.25">
      <c r="L758427" s="472"/>
      <c r="M758427" s="472"/>
    </row>
    <row r="758428" spans="12:13" x14ac:dyDescent="0.25">
      <c r="L758428" s="472"/>
      <c r="M758428" s="472"/>
    </row>
    <row r="758429" spans="12:13" x14ac:dyDescent="0.25">
      <c r="L758429" s="472"/>
      <c r="M758429" s="472"/>
    </row>
    <row r="758501" spans="12:13" x14ac:dyDescent="0.25">
      <c r="L758501" s="472"/>
      <c r="M758501" s="472"/>
    </row>
    <row r="758502" spans="12:13" x14ac:dyDescent="0.25">
      <c r="L758502" s="472"/>
      <c r="M758502" s="472"/>
    </row>
    <row r="758503" spans="12:13" x14ac:dyDescent="0.25">
      <c r="L758503" s="472"/>
      <c r="M758503" s="472"/>
    </row>
    <row r="758575" spans="12:13" x14ac:dyDescent="0.25">
      <c r="L758575" s="472"/>
      <c r="M758575" s="472"/>
    </row>
    <row r="758576" spans="12:13" x14ac:dyDescent="0.25">
      <c r="L758576" s="472"/>
      <c r="M758576" s="472"/>
    </row>
    <row r="758577" spans="12:13" x14ac:dyDescent="0.25">
      <c r="L758577" s="472"/>
      <c r="M758577" s="472"/>
    </row>
    <row r="758649" spans="12:13" x14ac:dyDescent="0.25">
      <c r="L758649" s="472"/>
      <c r="M758649" s="472"/>
    </row>
    <row r="758650" spans="12:13" x14ac:dyDescent="0.25">
      <c r="L758650" s="472"/>
      <c r="M758650" s="472"/>
    </row>
    <row r="758651" spans="12:13" x14ac:dyDescent="0.25">
      <c r="L758651" s="472"/>
      <c r="M758651" s="472"/>
    </row>
    <row r="758723" spans="12:13" x14ac:dyDescent="0.25">
      <c r="L758723" s="472"/>
      <c r="M758723" s="472"/>
    </row>
    <row r="758724" spans="12:13" x14ac:dyDescent="0.25">
      <c r="L758724" s="472"/>
      <c r="M758724" s="472"/>
    </row>
    <row r="758725" spans="12:13" x14ac:dyDescent="0.25">
      <c r="L758725" s="472"/>
      <c r="M758725" s="472"/>
    </row>
    <row r="758797" spans="12:13" x14ac:dyDescent="0.25">
      <c r="L758797" s="472"/>
      <c r="M758797" s="472"/>
    </row>
    <row r="758798" spans="12:13" x14ac:dyDescent="0.25">
      <c r="L758798" s="472"/>
      <c r="M758798" s="472"/>
    </row>
    <row r="758799" spans="12:13" x14ac:dyDescent="0.25">
      <c r="L758799" s="472"/>
      <c r="M758799" s="472"/>
    </row>
    <row r="758871" spans="12:13" x14ac:dyDescent="0.25">
      <c r="L758871" s="472"/>
      <c r="M758871" s="472"/>
    </row>
    <row r="758872" spans="12:13" x14ac:dyDescent="0.25">
      <c r="L758872" s="472"/>
      <c r="M758872" s="472"/>
    </row>
    <row r="758873" spans="12:13" x14ac:dyDescent="0.25">
      <c r="L758873" s="472"/>
      <c r="M758873" s="472"/>
    </row>
    <row r="758945" spans="12:13" x14ac:dyDescent="0.25">
      <c r="L758945" s="472"/>
      <c r="M758945" s="472"/>
    </row>
    <row r="758946" spans="12:13" x14ac:dyDescent="0.25">
      <c r="L758946" s="472"/>
      <c r="M758946" s="472"/>
    </row>
    <row r="758947" spans="12:13" x14ac:dyDescent="0.25">
      <c r="L758947" s="472"/>
      <c r="M758947" s="472"/>
    </row>
    <row r="759019" spans="12:13" x14ac:dyDescent="0.25">
      <c r="L759019" s="472"/>
      <c r="M759019" s="472"/>
    </row>
    <row r="759020" spans="12:13" x14ac:dyDescent="0.25">
      <c r="L759020" s="472"/>
      <c r="M759020" s="472"/>
    </row>
    <row r="759021" spans="12:13" x14ac:dyDescent="0.25">
      <c r="L759021" s="472"/>
      <c r="M759021" s="472"/>
    </row>
    <row r="759093" spans="12:13" x14ac:dyDescent="0.25">
      <c r="L759093" s="472"/>
      <c r="M759093" s="472"/>
    </row>
    <row r="759094" spans="12:13" x14ac:dyDescent="0.25">
      <c r="L759094" s="472"/>
      <c r="M759094" s="472"/>
    </row>
    <row r="759095" spans="12:13" x14ac:dyDescent="0.25">
      <c r="L759095" s="472"/>
      <c r="M759095" s="472"/>
    </row>
    <row r="759167" spans="12:13" x14ac:dyDescent="0.25">
      <c r="L759167" s="472"/>
      <c r="M759167" s="472"/>
    </row>
    <row r="759168" spans="12:13" x14ac:dyDescent="0.25">
      <c r="L759168" s="472"/>
      <c r="M759168" s="472"/>
    </row>
    <row r="759169" spans="12:13" x14ac:dyDescent="0.25">
      <c r="L759169" s="472"/>
      <c r="M759169" s="472"/>
    </row>
    <row r="759241" spans="12:13" x14ac:dyDescent="0.25">
      <c r="L759241" s="472"/>
      <c r="M759241" s="472"/>
    </row>
    <row r="759242" spans="12:13" x14ac:dyDescent="0.25">
      <c r="L759242" s="472"/>
      <c r="M759242" s="472"/>
    </row>
    <row r="759243" spans="12:13" x14ac:dyDescent="0.25">
      <c r="L759243" s="472"/>
      <c r="M759243" s="472"/>
    </row>
    <row r="759315" spans="12:13" x14ac:dyDescent="0.25">
      <c r="L759315" s="472"/>
      <c r="M759315" s="472"/>
    </row>
    <row r="759316" spans="12:13" x14ac:dyDescent="0.25">
      <c r="L759316" s="472"/>
      <c r="M759316" s="472"/>
    </row>
    <row r="759317" spans="12:13" x14ac:dyDescent="0.25">
      <c r="L759317" s="472"/>
      <c r="M759317" s="472"/>
    </row>
    <row r="759389" spans="12:13" x14ac:dyDescent="0.25">
      <c r="L759389" s="472"/>
      <c r="M759389" s="472"/>
    </row>
    <row r="759390" spans="12:13" x14ac:dyDescent="0.25">
      <c r="L759390" s="472"/>
      <c r="M759390" s="472"/>
    </row>
    <row r="759391" spans="12:13" x14ac:dyDescent="0.25">
      <c r="L759391" s="472"/>
      <c r="M759391" s="472"/>
    </row>
    <row r="759463" spans="12:13" x14ac:dyDescent="0.25">
      <c r="L759463" s="472"/>
      <c r="M759463" s="472"/>
    </row>
    <row r="759464" spans="12:13" x14ac:dyDescent="0.25">
      <c r="L759464" s="472"/>
      <c r="M759464" s="472"/>
    </row>
    <row r="759465" spans="12:13" x14ac:dyDescent="0.25">
      <c r="L759465" s="472"/>
      <c r="M759465" s="472"/>
    </row>
    <row r="759537" spans="12:13" x14ac:dyDescent="0.25">
      <c r="L759537" s="472"/>
      <c r="M759537" s="472"/>
    </row>
    <row r="759538" spans="12:13" x14ac:dyDescent="0.25">
      <c r="L759538" s="472"/>
      <c r="M759538" s="472"/>
    </row>
    <row r="759539" spans="12:13" x14ac:dyDescent="0.25">
      <c r="L759539" s="472"/>
      <c r="M759539" s="472"/>
    </row>
    <row r="759611" spans="12:13" x14ac:dyDescent="0.25">
      <c r="L759611" s="472"/>
      <c r="M759611" s="472"/>
    </row>
    <row r="759612" spans="12:13" x14ac:dyDescent="0.25">
      <c r="L759612" s="472"/>
      <c r="M759612" s="472"/>
    </row>
    <row r="759613" spans="12:13" x14ac:dyDescent="0.25">
      <c r="L759613" s="472"/>
      <c r="M759613" s="472"/>
    </row>
    <row r="759685" spans="12:13" x14ac:dyDescent="0.25">
      <c r="L759685" s="472"/>
      <c r="M759685" s="472"/>
    </row>
    <row r="759686" spans="12:13" x14ac:dyDescent="0.25">
      <c r="L759686" s="472"/>
      <c r="M759686" s="472"/>
    </row>
    <row r="759687" spans="12:13" x14ac:dyDescent="0.25">
      <c r="L759687" s="472"/>
      <c r="M759687" s="472"/>
    </row>
    <row r="759759" spans="12:13" x14ac:dyDescent="0.25">
      <c r="L759759" s="472"/>
      <c r="M759759" s="472"/>
    </row>
    <row r="759760" spans="12:13" x14ac:dyDescent="0.25">
      <c r="L759760" s="472"/>
      <c r="M759760" s="472"/>
    </row>
    <row r="759761" spans="12:13" x14ac:dyDescent="0.25">
      <c r="L759761" s="472"/>
      <c r="M759761" s="472"/>
    </row>
    <row r="759833" spans="12:13" x14ac:dyDescent="0.25">
      <c r="L759833" s="472"/>
      <c r="M759833" s="472"/>
    </row>
    <row r="759834" spans="12:13" x14ac:dyDescent="0.25">
      <c r="L759834" s="472"/>
      <c r="M759834" s="472"/>
    </row>
    <row r="759835" spans="12:13" x14ac:dyDescent="0.25">
      <c r="L759835" s="472"/>
      <c r="M759835" s="472"/>
    </row>
    <row r="759907" spans="12:13" x14ac:dyDescent="0.25">
      <c r="L759907" s="472"/>
      <c r="M759907" s="472"/>
    </row>
    <row r="759908" spans="12:13" x14ac:dyDescent="0.25">
      <c r="L759908" s="472"/>
      <c r="M759908" s="472"/>
    </row>
    <row r="759909" spans="12:13" x14ac:dyDescent="0.25">
      <c r="L759909" s="472"/>
      <c r="M759909" s="472"/>
    </row>
    <row r="759981" spans="12:13" x14ac:dyDescent="0.25">
      <c r="L759981" s="472"/>
      <c r="M759981" s="472"/>
    </row>
    <row r="759982" spans="12:13" x14ac:dyDescent="0.25">
      <c r="L759982" s="472"/>
      <c r="M759982" s="472"/>
    </row>
    <row r="759983" spans="12:13" x14ac:dyDescent="0.25">
      <c r="L759983" s="472"/>
      <c r="M759983" s="472"/>
    </row>
    <row r="760055" spans="12:13" x14ac:dyDescent="0.25">
      <c r="L760055" s="472"/>
      <c r="M760055" s="472"/>
    </row>
    <row r="760056" spans="12:13" x14ac:dyDescent="0.25">
      <c r="L760056" s="472"/>
      <c r="M760056" s="472"/>
    </row>
    <row r="760057" spans="12:13" x14ac:dyDescent="0.25">
      <c r="L760057" s="472"/>
      <c r="M760057" s="472"/>
    </row>
    <row r="760129" spans="12:13" x14ac:dyDescent="0.25">
      <c r="L760129" s="472"/>
      <c r="M760129" s="472"/>
    </row>
    <row r="760130" spans="12:13" x14ac:dyDescent="0.25">
      <c r="L760130" s="472"/>
      <c r="M760130" s="472"/>
    </row>
    <row r="760131" spans="12:13" x14ac:dyDescent="0.25">
      <c r="L760131" s="472"/>
      <c r="M760131" s="472"/>
    </row>
    <row r="760203" spans="12:13" x14ac:dyDescent="0.25">
      <c r="L760203" s="472"/>
      <c r="M760203" s="472"/>
    </row>
    <row r="760204" spans="12:13" x14ac:dyDescent="0.25">
      <c r="L760204" s="472"/>
      <c r="M760204" s="472"/>
    </row>
    <row r="760205" spans="12:13" x14ac:dyDescent="0.25">
      <c r="L760205" s="472"/>
      <c r="M760205" s="472"/>
    </row>
    <row r="760277" spans="12:13" x14ac:dyDescent="0.25">
      <c r="L760277" s="472"/>
      <c r="M760277" s="472"/>
    </row>
    <row r="760278" spans="12:13" x14ac:dyDescent="0.25">
      <c r="L760278" s="472"/>
      <c r="M760278" s="472"/>
    </row>
    <row r="760279" spans="12:13" x14ac:dyDescent="0.25">
      <c r="L760279" s="472"/>
      <c r="M760279" s="472"/>
    </row>
    <row r="760351" spans="12:13" x14ac:dyDescent="0.25">
      <c r="L760351" s="472"/>
      <c r="M760351" s="472"/>
    </row>
    <row r="760352" spans="12:13" x14ac:dyDescent="0.25">
      <c r="L760352" s="472"/>
      <c r="M760352" s="472"/>
    </row>
    <row r="760353" spans="12:13" x14ac:dyDescent="0.25">
      <c r="L760353" s="472"/>
      <c r="M760353" s="472"/>
    </row>
    <row r="760425" spans="12:13" x14ac:dyDescent="0.25">
      <c r="L760425" s="472"/>
      <c r="M760425" s="472"/>
    </row>
    <row r="760426" spans="12:13" x14ac:dyDescent="0.25">
      <c r="L760426" s="472"/>
      <c r="M760426" s="472"/>
    </row>
    <row r="760427" spans="12:13" x14ac:dyDescent="0.25">
      <c r="L760427" s="472"/>
      <c r="M760427" s="472"/>
    </row>
    <row r="760499" spans="12:13" x14ac:dyDescent="0.25">
      <c r="L760499" s="472"/>
      <c r="M760499" s="472"/>
    </row>
    <row r="760500" spans="12:13" x14ac:dyDescent="0.25">
      <c r="L760500" s="472"/>
      <c r="M760500" s="472"/>
    </row>
    <row r="760501" spans="12:13" x14ac:dyDescent="0.25">
      <c r="L760501" s="472"/>
      <c r="M760501" s="472"/>
    </row>
    <row r="760573" spans="12:13" x14ac:dyDescent="0.25">
      <c r="L760573" s="472"/>
      <c r="M760573" s="472"/>
    </row>
    <row r="760574" spans="12:13" x14ac:dyDescent="0.25">
      <c r="L760574" s="472"/>
      <c r="M760574" s="472"/>
    </row>
    <row r="760575" spans="12:13" x14ac:dyDescent="0.25">
      <c r="L760575" s="472"/>
      <c r="M760575" s="472"/>
    </row>
    <row r="760647" spans="12:13" x14ac:dyDescent="0.25">
      <c r="L760647" s="472"/>
      <c r="M760647" s="472"/>
    </row>
    <row r="760648" spans="12:13" x14ac:dyDescent="0.25">
      <c r="L760648" s="472"/>
      <c r="M760648" s="472"/>
    </row>
    <row r="760649" spans="12:13" x14ac:dyDescent="0.25">
      <c r="L760649" s="472"/>
      <c r="M760649" s="472"/>
    </row>
    <row r="760721" spans="12:13" x14ac:dyDescent="0.25">
      <c r="L760721" s="472"/>
      <c r="M760721" s="472"/>
    </row>
    <row r="760722" spans="12:13" x14ac:dyDescent="0.25">
      <c r="L760722" s="472"/>
      <c r="M760722" s="472"/>
    </row>
    <row r="760723" spans="12:13" x14ac:dyDescent="0.25">
      <c r="L760723" s="472"/>
      <c r="M760723" s="472"/>
    </row>
    <row r="760795" spans="12:13" x14ac:dyDescent="0.25">
      <c r="L760795" s="472"/>
      <c r="M760795" s="472"/>
    </row>
    <row r="760796" spans="12:13" x14ac:dyDescent="0.25">
      <c r="L760796" s="472"/>
      <c r="M760796" s="472"/>
    </row>
    <row r="760797" spans="12:13" x14ac:dyDescent="0.25">
      <c r="L760797" s="472"/>
      <c r="M760797" s="472"/>
    </row>
    <row r="760869" spans="12:13" x14ac:dyDescent="0.25">
      <c r="L760869" s="472"/>
      <c r="M760869" s="472"/>
    </row>
    <row r="760870" spans="12:13" x14ac:dyDescent="0.25">
      <c r="L760870" s="472"/>
      <c r="M760870" s="472"/>
    </row>
    <row r="760871" spans="12:13" x14ac:dyDescent="0.25">
      <c r="L760871" s="472"/>
      <c r="M760871" s="472"/>
    </row>
    <row r="760943" spans="12:13" x14ac:dyDescent="0.25">
      <c r="L760943" s="472"/>
      <c r="M760943" s="472"/>
    </row>
    <row r="760944" spans="12:13" x14ac:dyDescent="0.25">
      <c r="L760944" s="472"/>
      <c r="M760944" s="472"/>
    </row>
    <row r="760945" spans="12:13" x14ac:dyDescent="0.25">
      <c r="L760945" s="472"/>
      <c r="M760945" s="472"/>
    </row>
    <row r="761017" spans="12:13" x14ac:dyDescent="0.25">
      <c r="L761017" s="472"/>
      <c r="M761017" s="472"/>
    </row>
    <row r="761018" spans="12:13" x14ac:dyDescent="0.25">
      <c r="L761018" s="472"/>
      <c r="M761018" s="472"/>
    </row>
    <row r="761019" spans="12:13" x14ac:dyDescent="0.25">
      <c r="L761019" s="472"/>
      <c r="M761019" s="472"/>
    </row>
    <row r="761091" spans="12:13" x14ac:dyDescent="0.25">
      <c r="L761091" s="472"/>
      <c r="M761091" s="472"/>
    </row>
    <row r="761092" spans="12:13" x14ac:dyDescent="0.25">
      <c r="L761092" s="472"/>
      <c r="M761092" s="472"/>
    </row>
    <row r="761093" spans="12:13" x14ac:dyDescent="0.25">
      <c r="L761093" s="472"/>
      <c r="M761093" s="472"/>
    </row>
    <row r="761165" spans="12:13" x14ac:dyDescent="0.25">
      <c r="L761165" s="472"/>
      <c r="M761165" s="472"/>
    </row>
    <row r="761166" spans="12:13" x14ac:dyDescent="0.25">
      <c r="L761166" s="472"/>
      <c r="M761166" s="472"/>
    </row>
    <row r="761167" spans="12:13" x14ac:dyDescent="0.25">
      <c r="L761167" s="472"/>
      <c r="M761167" s="472"/>
    </row>
    <row r="761239" spans="12:13" x14ac:dyDescent="0.25">
      <c r="L761239" s="472"/>
      <c r="M761239" s="472"/>
    </row>
    <row r="761240" spans="12:13" x14ac:dyDescent="0.25">
      <c r="L761240" s="472"/>
      <c r="M761240" s="472"/>
    </row>
    <row r="761241" spans="12:13" x14ac:dyDescent="0.25">
      <c r="L761241" s="472"/>
      <c r="M761241" s="472"/>
    </row>
    <row r="761313" spans="12:13" x14ac:dyDescent="0.25">
      <c r="L761313" s="472"/>
      <c r="M761313" s="472"/>
    </row>
    <row r="761314" spans="12:13" x14ac:dyDescent="0.25">
      <c r="L761314" s="472"/>
      <c r="M761314" s="472"/>
    </row>
    <row r="761315" spans="12:13" x14ac:dyDescent="0.25">
      <c r="L761315" s="472"/>
      <c r="M761315" s="472"/>
    </row>
    <row r="761387" spans="12:13" x14ac:dyDescent="0.25">
      <c r="L761387" s="472"/>
      <c r="M761387" s="472"/>
    </row>
    <row r="761388" spans="12:13" x14ac:dyDescent="0.25">
      <c r="L761388" s="472"/>
      <c r="M761388" s="472"/>
    </row>
    <row r="761389" spans="12:13" x14ac:dyDescent="0.25">
      <c r="L761389" s="472"/>
      <c r="M761389" s="472"/>
    </row>
    <row r="761461" spans="12:13" x14ac:dyDescent="0.25">
      <c r="L761461" s="472"/>
      <c r="M761461" s="472"/>
    </row>
    <row r="761462" spans="12:13" x14ac:dyDescent="0.25">
      <c r="L761462" s="472"/>
      <c r="M761462" s="472"/>
    </row>
    <row r="761463" spans="12:13" x14ac:dyDescent="0.25">
      <c r="L761463" s="472"/>
      <c r="M761463" s="472"/>
    </row>
    <row r="761535" spans="12:13" x14ac:dyDescent="0.25">
      <c r="L761535" s="472"/>
      <c r="M761535" s="472"/>
    </row>
    <row r="761536" spans="12:13" x14ac:dyDescent="0.25">
      <c r="L761536" s="472"/>
      <c r="M761536" s="472"/>
    </row>
    <row r="761537" spans="12:13" x14ac:dyDescent="0.25">
      <c r="L761537" s="472"/>
      <c r="M761537" s="472"/>
    </row>
    <row r="761609" spans="12:13" x14ac:dyDescent="0.25">
      <c r="L761609" s="472"/>
      <c r="M761609" s="472"/>
    </row>
    <row r="761610" spans="12:13" x14ac:dyDescent="0.25">
      <c r="L761610" s="472"/>
      <c r="M761610" s="472"/>
    </row>
    <row r="761611" spans="12:13" x14ac:dyDescent="0.25">
      <c r="L761611" s="472"/>
      <c r="M761611" s="472"/>
    </row>
    <row r="761683" spans="12:13" x14ac:dyDescent="0.25">
      <c r="L761683" s="472"/>
      <c r="M761683" s="472"/>
    </row>
    <row r="761684" spans="12:13" x14ac:dyDescent="0.25">
      <c r="L761684" s="472"/>
      <c r="M761684" s="472"/>
    </row>
    <row r="761685" spans="12:13" x14ac:dyDescent="0.25">
      <c r="L761685" s="472"/>
      <c r="M761685" s="472"/>
    </row>
    <row r="761757" spans="12:13" x14ac:dyDescent="0.25">
      <c r="L761757" s="472"/>
      <c r="M761757" s="472"/>
    </row>
    <row r="761758" spans="12:13" x14ac:dyDescent="0.25">
      <c r="L761758" s="472"/>
      <c r="M761758" s="472"/>
    </row>
    <row r="761759" spans="12:13" x14ac:dyDescent="0.25">
      <c r="L761759" s="472"/>
      <c r="M761759" s="472"/>
    </row>
    <row r="761831" spans="12:13" x14ac:dyDescent="0.25">
      <c r="L761831" s="472"/>
      <c r="M761831" s="472"/>
    </row>
    <row r="761832" spans="12:13" x14ac:dyDescent="0.25">
      <c r="L761832" s="472"/>
      <c r="M761832" s="472"/>
    </row>
    <row r="761833" spans="12:13" x14ac:dyDescent="0.25">
      <c r="L761833" s="472"/>
      <c r="M761833" s="472"/>
    </row>
    <row r="761905" spans="12:13" x14ac:dyDescent="0.25">
      <c r="L761905" s="472"/>
      <c r="M761905" s="472"/>
    </row>
    <row r="761906" spans="12:13" x14ac:dyDescent="0.25">
      <c r="L761906" s="472"/>
      <c r="M761906" s="472"/>
    </row>
    <row r="761907" spans="12:13" x14ac:dyDescent="0.25">
      <c r="L761907" s="472"/>
      <c r="M761907" s="472"/>
    </row>
    <row r="761979" spans="12:13" x14ac:dyDescent="0.25">
      <c r="L761979" s="472"/>
      <c r="M761979" s="472"/>
    </row>
    <row r="761980" spans="12:13" x14ac:dyDescent="0.25">
      <c r="L761980" s="472"/>
      <c r="M761980" s="472"/>
    </row>
    <row r="761981" spans="12:13" x14ac:dyDescent="0.25">
      <c r="L761981" s="472"/>
      <c r="M761981" s="472"/>
    </row>
    <row r="762053" spans="12:13" x14ac:dyDescent="0.25">
      <c r="L762053" s="472"/>
      <c r="M762053" s="472"/>
    </row>
    <row r="762054" spans="12:13" x14ac:dyDescent="0.25">
      <c r="L762054" s="472"/>
      <c r="M762054" s="472"/>
    </row>
    <row r="762055" spans="12:13" x14ac:dyDescent="0.25">
      <c r="L762055" s="472"/>
      <c r="M762055" s="472"/>
    </row>
    <row r="762127" spans="12:13" x14ac:dyDescent="0.25">
      <c r="L762127" s="472"/>
      <c r="M762127" s="472"/>
    </row>
    <row r="762128" spans="12:13" x14ac:dyDescent="0.25">
      <c r="L762128" s="472"/>
      <c r="M762128" s="472"/>
    </row>
    <row r="762129" spans="12:13" x14ac:dyDescent="0.25">
      <c r="L762129" s="472"/>
      <c r="M762129" s="472"/>
    </row>
    <row r="762201" spans="12:13" x14ac:dyDescent="0.25">
      <c r="L762201" s="472"/>
      <c r="M762201" s="472"/>
    </row>
    <row r="762202" spans="12:13" x14ac:dyDescent="0.25">
      <c r="L762202" s="472"/>
      <c r="M762202" s="472"/>
    </row>
    <row r="762203" spans="12:13" x14ac:dyDescent="0.25">
      <c r="L762203" s="472"/>
      <c r="M762203" s="472"/>
    </row>
    <row r="762275" spans="12:13" x14ac:dyDescent="0.25">
      <c r="L762275" s="472"/>
      <c r="M762275" s="472"/>
    </row>
    <row r="762276" spans="12:13" x14ac:dyDescent="0.25">
      <c r="L762276" s="472"/>
      <c r="M762276" s="472"/>
    </row>
    <row r="762277" spans="12:13" x14ac:dyDescent="0.25">
      <c r="L762277" s="472"/>
      <c r="M762277" s="472"/>
    </row>
    <row r="762349" spans="12:13" x14ac:dyDescent="0.25">
      <c r="L762349" s="472"/>
      <c r="M762349" s="472"/>
    </row>
    <row r="762350" spans="12:13" x14ac:dyDescent="0.25">
      <c r="L762350" s="472"/>
      <c r="M762350" s="472"/>
    </row>
    <row r="762351" spans="12:13" x14ac:dyDescent="0.25">
      <c r="L762351" s="472"/>
      <c r="M762351" s="472"/>
    </row>
    <row r="762423" spans="12:13" x14ac:dyDescent="0.25">
      <c r="L762423" s="472"/>
      <c r="M762423" s="472"/>
    </row>
    <row r="762424" spans="12:13" x14ac:dyDescent="0.25">
      <c r="L762424" s="472"/>
      <c r="M762424" s="472"/>
    </row>
    <row r="762425" spans="12:13" x14ac:dyDescent="0.25">
      <c r="L762425" s="472"/>
      <c r="M762425" s="472"/>
    </row>
    <row r="762497" spans="12:13" x14ac:dyDescent="0.25">
      <c r="L762497" s="472"/>
      <c r="M762497" s="472"/>
    </row>
    <row r="762498" spans="12:13" x14ac:dyDescent="0.25">
      <c r="L762498" s="472"/>
      <c r="M762498" s="472"/>
    </row>
    <row r="762499" spans="12:13" x14ac:dyDescent="0.25">
      <c r="L762499" s="472"/>
      <c r="M762499" s="472"/>
    </row>
    <row r="762571" spans="12:13" x14ac:dyDescent="0.25">
      <c r="L762571" s="472"/>
      <c r="M762571" s="472"/>
    </row>
    <row r="762572" spans="12:13" x14ac:dyDescent="0.25">
      <c r="L762572" s="472"/>
      <c r="M762572" s="472"/>
    </row>
    <row r="762573" spans="12:13" x14ac:dyDescent="0.25">
      <c r="L762573" s="472"/>
      <c r="M762573" s="472"/>
    </row>
    <row r="762645" spans="12:13" x14ac:dyDescent="0.25">
      <c r="L762645" s="472"/>
      <c r="M762645" s="472"/>
    </row>
    <row r="762646" spans="12:13" x14ac:dyDescent="0.25">
      <c r="L762646" s="472"/>
      <c r="M762646" s="472"/>
    </row>
    <row r="762647" spans="12:13" x14ac:dyDescent="0.25">
      <c r="L762647" s="472"/>
      <c r="M762647" s="472"/>
    </row>
    <row r="762719" spans="12:13" x14ac:dyDescent="0.25">
      <c r="L762719" s="472"/>
      <c r="M762719" s="472"/>
    </row>
    <row r="762720" spans="12:13" x14ac:dyDescent="0.25">
      <c r="L762720" s="472"/>
      <c r="M762720" s="472"/>
    </row>
    <row r="762721" spans="12:13" x14ac:dyDescent="0.25">
      <c r="L762721" s="472"/>
      <c r="M762721" s="472"/>
    </row>
    <row r="762793" spans="12:13" x14ac:dyDescent="0.25">
      <c r="L762793" s="472"/>
      <c r="M762793" s="472"/>
    </row>
    <row r="762794" spans="12:13" x14ac:dyDescent="0.25">
      <c r="L762794" s="472"/>
      <c r="M762794" s="472"/>
    </row>
    <row r="762795" spans="12:13" x14ac:dyDescent="0.25">
      <c r="L762795" s="472"/>
      <c r="M762795" s="472"/>
    </row>
    <row r="762867" spans="12:13" x14ac:dyDescent="0.25">
      <c r="L762867" s="472"/>
      <c r="M762867" s="472"/>
    </row>
    <row r="762868" spans="12:13" x14ac:dyDescent="0.25">
      <c r="L762868" s="472"/>
      <c r="M762868" s="472"/>
    </row>
    <row r="762869" spans="12:13" x14ac:dyDescent="0.25">
      <c r="L762869" s="472"/>
      <c r="M762869" s="472"/>
    </row>
    <row r="762941" spans="12:13" x14ac:dyDescent="0.25">
      <c r="L762941" s="472"/>
      <c r="M762941" s="472"/>
    </row>
    <row r="762942" spans="12:13" x14ac:dyDescent="0.25">
      <c r="L762942" s="472"/>
      <c r="M762942" s="472"/>
    </row>
    <row r="762943" spans="12:13" x14ac:dyDescent="0.25">
      <c r="L762943" s="472"/>
      <c r="M762943" s="472"/>
    </row>
    <row r="763015" spans="12:13" x14ac:dyDescent="0.25">
      <c r="L763015" s="472"/>
      <c r="M763015" s="472"/>
    </row>
    <row r="763016" spans="12:13" x14ac:dyDescent="0.25">
      <c r="L763016" s="472"/>
      <c r="M763016" s="472"/>
    </row>
    <row r="763017" spans="12:13" x14ac:dyDescent="0.25">
      <c r="L763017" s="472"/>
      <c r="M763017" s="472"/>
    </row>
    <row r="763089" spans="12:13" x14ac:dyDescent="0.25">
      <c r="L763089" s="472"/>
      <c r="M763089" s="472"/>
    </row>
    <row r="763090" spans="12:13" x14ac:dyDescent="0.25">
      <c r="L763090" s="472"/>
      <c r="M763090" s="472"/>
    </row>
    <row r="763091" spans="12:13" x14ac:dyDescent="0.25">
      <c r="L763091" s="472"/>
      <c r="M763091" s="472"/>
    </row>
    <row r="763163" spans="12:13" x14ac:dyDescent="0.25">
      <c r="L763163" s="472"/>
      <c r="M763163" s="472"/>
    </row>
    <row r="763164" spans="12:13" x14ac:dyDescent="0.25">
      <c r="L763164" s="472"/>
      <c r="M763164" s="472"/>
    </row>
    <row r="763165" spans="12:13" x14ac:dyDescent="0.25">
      <c r="L763165" s="472"/>
      <c r="M763165" s="472"/>
    </row>
    <row r="763237" spans="12:13" x14ac:dyDescent="0.25">
      <c r="L763237" s="472"/>
      <c r="M763237" s="472"/>
    </row>
    <row r="763238" spans="12:13" x14ac:dyDescent="0.25">
      <c r="L763238" s="472"/>
      <c r="M763238" s="472"/>
    </row>
    <row r="763239" spans="12:13" x14ac:dyDescent="0.25">
      <c r="L763239" s="472"/>
      <c r="M763239" s="472"/>
    </row>
    <row r="763311" spans="12:13" x14ac:dyDescent="0.25">
      <c r="L763311" s="472"/>
      <c r="M763311" s="472"/>
    </row>
    <row r="763312" spans="12:13" x14ac:dyDescent="0.25">
      <c r="L763312" s="472"/>
      <c r="M763312" s="472"/>
    </row>
    <row r="763313" spans="12:13" x14ac:dyDescent="0.25">
      <c r="L763313" s="472"/>
      <c r="M763313" s="472"/>
    </row>
    <row r="763385" spans="12:13" x14ac:dyDescent="0.25">
      <c r="L763385" s="472"/>
      <c r="M763385" s="472"/>
    </row>
    <row r="763386" spans="12:13" x14ac:dyDescent="0.25">
      <c r="L763386" s="472"/>
      <c r="M763386" s="472"/>
    </row>
    <row r="763387" spans="12:13" x14ac:dyDescent="0.25">
      <c r="L763387" s="472"/>
      <c r="M763387" s="472"/>
    </row>
    <row r="763459" spans="12:13" x14ac:dyDescent="0.25">
      <c r="L763459" s="472"/>
      <c r="M763459" s="472"/>
    </row>
    <row r="763460" spans="12:13" x14ac:dyDescent="0.25">
      <c r="L763460" s="472"/>
      <c r="M763460" s="472"/>
    </row>
    <row r="763461" spans="12:13" x14ac:dyDescent="0.25">
      <c r="L763461" s="472"/>
      <c r="M763461" s="472"/>
    </row>
    <row r="763533" spans="12:13" x14ac:dyDescent="0.25">
      <c r="L763533" s="472"/>
      <c r="M763533" s="472"/>
    </row>
    <row r="763534" spans="12:13" x14ac:dyDescent="0.25">
      <c r="L763534" s="472"/>
      <c r="M763534" s="472"/>
    </row>
    <row r="763535" spans="12:13" x14ac:dyDescent="0.25">
      <c r="L763535" s="472"/>
      <c r="M763535" s="472"/>
    </row>
    <row r="763607" spans="12:13" x14ac:dyDescent="0.25">
      <c r="L763607" s="472"/>
      <c r="M763607" s="472"/>
    </row>
    <row r="763608" spans="12:13" x14ac:dyDescent="0.25">
      <c r="L763608" s="472"/>
      <c r="M763608" s="472"/>
    </row>
    <row r="763609" spans="12:13" x14ac:dyDescent="0.25">
      <c r="L763609" s="472"/>
      <c r="M763609" s="472"/>
    </row>
    <row r="763681" spans="12:13" x14ac:dyDescent="0.25">
      <c r="L763681" s="472"/>
      <c r="M763681" s="472"/>
    </row>
    <row r="763682" spans="12:13" x14ac:dyDescent="0.25">
      <c r="L763682" s="472"/>
      <c r="M763682" s="472"/>
    </row>
    <row r="763683" spans="12:13" x14ac:dyDescent="0.25">
      <c r="L763683" s="472"/>
      <c r="M763683" s="472"/>
    </row>
    <row r="763755" spans="12:13" x14ac:dyDescent="0.25">
      <c r="L763755" s="472"/>
      <c r="M763755" s="472"/>
    </row>
    <row r="763756" spans="12:13" x14ac:dyDescent="0.25">
      <c r="L763756" s="472"/>
      <c r="M763756" s="472"/>
    </row>
    <row r="763757" spans="12:13" x14ac:dyDescent="0.25">
      <c r="L763757" s="472"/>
      <c r="M763757" s="472"/>
    </row>
    <row r="763829" spans="12:13" x14ac:dyDescent="0.25">
      <c r="L763829" s="472"/>
      <c r="M763829" s="472"/>
    </row>
    <row r="763830" spans="12:13" x14ac:dyDescent="0.25">
      <c r="L763830" s="472"/>
      <c r="M763830" s="472"/>
    </row>
    <row r="763831" spans="12:13" x14ac:dyDescent="0.25">
      <c r="L763831" s="472"/>
      <c r="M763831" s="472"/>
    </row>
    <row r="763903" spans="12:13" x14ac:dyDescent="0.25">
      <c r="L763903" s="472"/>
      <c r="M763903" s="472"/>
    </row>
    <row r="763904" spans="12:13" x14ac:dyDescent="0.25">
      <c r="L763904" s="472"/>
      <c r="M763904" s="472"/>
    </row>
    <row r="763905" spans="12:13" x14ac:dyDescent="0.25">
      <c r="L763905" s="472"/>
      <c r="M763905" s="472"/>
    </row>
    <row r="763977" spans="12:13" x14ac:dyDescent="0.25">
      <c r="L763977" s="472"/>
      <c r="M763977" s="472"/>
    </row>
    <row r="763978" spans="12:13" x14ac:dyDescent="0.25">
      <c r="L763978" s="472"/>
      <c r="M763978" s="472"/>
    </row>
    <row r="763979" spans="12:13" x14ac:dyDescent="0.25">
      <c r="L763979" s="472"/>
      <c r="M763979" s="472"/>
    </row>
    <row r="764051" spans="12:13" x14ac:dyDescent="0.25">
      <c r="L764051" s="472"/>
      <c r="M764051" s="472"/>
    </row>
    <row r="764052" spans="12:13" x14ac:dyDescent="0.25">
      <c r="L764052" s="472"/>
      <c r="M764052" s="472"/>
    </row>
    <row r="764053" spans="12:13" x14ac:dyDescent="0.25">
      <c r="L764053" s="472"/>
      <c r="M764053" s="472"/>
    </row>
    <row r="764125" spans="12:13" x14ac:dyDescent="0.25">
      <c r="L764125" s="472"/>
      <c r="M764125" s="472"/>
    </row>
    <row r="764126" spans="12:13" x14ac:dyDescent="0.25">
      <c r="L764126" s="472"/>
      <c r="M764126" s="472"/>
    </row>
    <row r="764127" spans="12:13" x14ac:dyDescent="0.25">
      <c r="L764127" s="472"/>
      <c r="M764127" s="472"/>
    </row>
    <row r="764199" spans="12:13" x14ac:dyDescent="0.25">
      <c r="L764199" s="472"/>
      <c r="M764199" s="472"/>
    </row>
    <row r="764200" spans="12:13" x14ac:dyDescent="0.25">
      <c r="L764200" s="472"/>
      <c r="M764200" s="472"/>
    </row>
    <row r="764201" spans="12:13" x14ac:dyDescent="0.25">
      <c r="L764201" s="472"/>
      <c r="M764201" s="472"/>
    </row>
    <row r="764273" spans="12:13" x14ac:dyDescent="0.25">
      <c r="L764273" s="472"/>
      <c r="M764273" s="472"/>
    </row>
    <row r="764274" spans="12:13" x14ac:dyDescent="0.25">
      <c r="L764274" s="472"/>
      <c r="M764274" s="472"/>
    </row>
    <row r="764275" spans="12:13" x14ac:dyDescent="0.25">
      <c r="L764275" s="472"/>
      <c r="M764275" s="472"/>
    </row>
    <row r="764347" spans="12:13" x14ac:dyDescent="0.25">
      <c r="L764347" s="472"/>
      <c r="M764347" s="472"/>
    </row>
    <row r="764348" spans="12:13" x14ac:dyDescent="0.25">
      <c r="L764348" s="472"/>
      <c r="M764348" s="472"/>
    </row>
    <row r="764349" spans="12:13" x14ac:dyDescent="0.25">
      <c r="L764349" s="472"/>
      <c r="M764349" s="472"/>
    </row>
    <row r="764421" spans="12:13" x14ac:dyDescent="0.25">
      <c r="L764421" s="472"/>
      <c r="M764421" s="472"/>
    </row>
    <row r="764422" spans="12:13" x14ac:dyDescent="0.25">
      <c r="L764422" s="472"/>
      <c r="M764422" s="472"/>
    </row>
    <row r="764423" spans="12:13" x14ac:dyDescent="0.25">
      <c r="L764423" s="472"/>
      <c r="M764423" s="472"/>
    </row>
    <row r="764495" spans="12:13" x14ac:dyDescent="0.25">
      <c r="L764495" s="472"/>
      <c r="M764495" s="472"/>
    </row>
    <row r="764496" spans="12:13" x14ac:dyDescent="0.25">
      <c r="L764496" s="472"/>
      <c r="M764496" s="472"/>
    </row>
    <row r="764497" spans="12:13" x14ac:dyDescent="0.25">
      <c r="L764497" s="472"/>
      <c r="M764497" s="472"/>
    </row>
    <row r="764569" spans="12:13" x14ac:dyDescent="0.25">
      <c r="L764569" s="472"/>
      <c r="M764569" s="472"/>
    </row>
    <row r="764570" spans="12:13" x14ac:dyDescent="0.25">
      <c r="L764570" s="472"/>
      <c r="M764570" s="472"/>
    </row>
    <row r="764571" spans="12:13" x14ac:dyDescent="0.25">
      <c r="L764571" s="472"/>
      <c r="M764571" s="472"/>
    </row>
    <row r="764643" spans="12:13" x14ac:dyDescent="0.25">
      <c r="L764643" s="472"/>
      <c r="M764643" s="472"/>
    </row>
    <row r="764644" spans="12:13" x14ac:dyDescent="0.25">
      <c r="L764644" s="472"/>
      <c r="M764644" s="472"/>
    </row>
    <row r="764645" spans="12:13" x14ac:dyDescent="0.25">
      <c r="L764645" s="472"/>
      <c r="M764645" s="472"/>
    </row>
    <row r="764717" spans="12:13" x14ac:dyDescent="0.25">
      <c r="L764717" s="472"/>
      <c r="M764717" s="472"/>
    </row>
    <row r="764718" spans="12:13" x14ac:dyDescent="0.25">
      <c r="L764718" s="472"/>
      <c r="M764718" s="472"/>
    </row>
    <row r="764719" spans="12:13" x14ac:dyDescent="0.25">
      <c r="L764719" s="472"/>
      <c r="M764719" s="472"/>
    </row>
    <row r="764791" spans="12:13" x14ac:dyDescent="0.25">
      <c r="L764791" s="472"/>
      <c r="M764791" s="472"/>
    </row>
    <row r="764792" spans="12:13" x14ac:dyDescent="0.25">
      <c r="L764792" s="472"/>
      <c r="M764792" s="472"/>
    </row>
    <row r="764793" spans="12:13" x14ac:dyDescent="0.25">
      <c r="L764793" s="472"/>
      <c r="M764793" s="472"/>
    </row>
    <row r="764865" spans="12:13" x14ac:dyDescent="0.25">
      <c r="L764865" s="472"/>
      <c r="M764865" s="472"/>
    </row>
    <row r="764866" spans="12:13" x14ac:dyDescent="0.25">
      <c r="L764866" s="472"/>
      <c r="M764866" s="472"/>
    </row>
    <row r="764867" spans="12:13" x14ac:dyDescent="0.25">
      <c r="L764867" s="472"/>
      <c r="M764867" s="472"/>
    </row>
    <row r="764939" spans="12:13" x14ac:dyDescent="0.25">
      <c r="L764939" s="472"/>
      <c r="M764939" s="472"/>
    </row>
    <row r="764940" spans="12:13" x14ac:dyDescent="0.25">
      <c r="L764940" s="472"/>
      <c r="M764940" s="472"/>
    </row>
    <row r="764941" spans="12:13" x14ac:dyDescent="0.25">
      <c r="L764941" s="472"/>
      <c r="M764941" s="472"/>
    </row>
    <row r="765013" spans="12:13" x14ac:dyDescent="0.25">
      <c r="L765013" s="472"/>
      <c r="M765013" s="472"/>
    </row>
    <row r="765014" spans="12:13" x14ac:dyDescent="0.25">
      <c r="L765014" s="472"/>
      <c r="M765014" s="472"/>
    </row>
    <row r="765015" spans="12:13" x14ac:dyDescent="0.25">
      <c r="L765015" s="472"/>
      <c r="M765015" s="472"/>
    </row>
    <row r="765087" spans="12:13" x14ac:dyDescent="0.25">
      <c r="L765087" s="472"/>
      <c r="M765087" s="472"/>
    </row>
    <row r="765088" spans="12:13" x14ac:dyDescent="0.25">
      <c r="L765088" s="472"/>
      <c r="M765088" s="472"/>
    </row>
    <row r="765089" spans="12:13" x14ac:dyDescent="0.25">
      <c r="L765089" s="472"/>
      <c r="M765089" s="472"/>
    </row>
    <row r="765161" spans="12:13" x14ac:dyDescent="0.25">
      <c r="L765161" s="472"/>
      <c r="M765161" s="472"/>
    </row>
    <row r="765162" spans="12:13" x14ac:dyDescent="0.25">
      <c r="L765162" s="472"/>
      <c r="M765162" s="472"/>
    </row>
    <row r="765163" spans="12:13" x14ac:dyDescent="0.25">
      <c r="L765163" s="472"/>
      <c r="M765163" s="472"/>
    </row>
    <row r="765235" spans="12:13" x14ac:dyDescent="0.25">
      <c r="L765235" s="472"/>
      <c r="M765235" s="472"/>
    </row>
    <row r="765236" spans="12:13" x14ac:dyDescent="0.25">
      <c r="L765236" s="472"/>
      <c r="M765236" s="472"/>
    </row>
    <row r="765237" spans="12:13" x14ac:dyDescent="0.25">
      <c r="L765237" s="472"/>
      <c r="M765237" s="472"/>
    </row>
    <row r="765309" spans="12:13" x14ac:dyDescent="0.25">
      <c r="L765309" s="472"/>
      <c r="M765309" s="472"/>
    </row>
    <row r="765310" spans="12:13" x14ac:dyDescent="0.25">
      <c r="L765310" s="472"/>
      <c r="M765310" s="472"/>
    </row>
    <row r="765311" spans="12:13" x14ac:dyDescent="0.25">
      <c r="L765311" s="472"/>
      <c r="M765311" s="472"/>
    </row>
    <row r="765383" spans="12:13" x14ac:dyDescent="0.25">
      <c r="L765383" s="472"/>
      <c r="M765383" s="472"/>
    </row>
    <row r="765384" spans="12:13" x14ac:dyDescent="0.25">
      <c r="L765384" s="472"/>
      <c r="M765384" s="472"/>
    </row>
    <row r="765385" spans="12:13" x14ac:dyDescent="0.25">
      <c r="L765385" s="472"/>
      <c r="M765385" s="472"/>
    </row>
    <row r="765457" spans="12:13" x14ac:dyDescent="0.25">
      <c r="L765457" s="472"/>
      <c r="M765457" s="472"/>
    </row>
    <row r="765458" spans="12:13" x14ac:dyDescent="0.25">
      <c r="L765458" s="472"/>
      <c r="M765458" s="472"/>
    </row>
    <row r="765459" spans="12:13" x14ac:dyDescent="0.25">
      <c r="L765459" s="472"/>
      <c r="M765459" s="472"/>
    </row>
    <row r="765531" spans="12:13" x14ac:dyDescent="0.25">
      <c r="L765531" s="472"/>
      <c r="M765531" s="472"/>
    </row>
    <row r="765532" spans="12:13" x14ac:dyDescent="0.25">
      <c r="L765532" s="472"/>
      <c r="M765532" s="472"/>
    </row>
    <row r="765533" spans="12:13" x14ac:dyDescent="0.25">
      <c r="L765533" s="472"/>
      <c r="M765533" s="472"/>
    </row>
    <row r="765605" spans="12:13" x14ac:dyDescent="0.25">
      <c r="L765605" s="472"/>
      <c r="M765605" s="472"/>
    </row>
    <row r="765606" spans="12:13" x14ac:dyDescent="0.25">
      <c r="L765606" s="472"/>
      <c r="M765606" s="472"/>
    </row>
    <row r="765607" spans="12:13" x14ac:dyDescent="0.25">
      <c r="L765607" s="472"/>
      <c r="M765607" s="472"/>
    </row>
    <row r="765679" spans="12:13" x14ac:dyDescent="0.25">
      <c r="L765679" s="472"/>
      <c r="M765679" s="472"/>
    </row>
    <row r="765680" spans="12:13" x14ac:dyDescent="0.25">
      <c r="L765680" s="472"/>
      <c r="M765680" s="472"/>
    </row>
    <row r="765681" spans="12:13" x14ac:dyDescent="0.25">
      <c r="L765681" s="472"/>
      <c r="M765681" s="472"/>
    </row>
    <row r="765753" spans="12:13" x14ac:dyDescent="0.25">
      <c r="L765753" s="472"/>
      <c r="M765753" s="472"/>
    </row>
    <row r="765754" spans="12:13" x14ac:dyDescent="0.25">
      <c r="L765754" s="472"/>
      <c r="M765754" s="472"/>
    </row>
    <row r="765755" spans="12:13" x14ac:dyDescent="0.25">
      <c r="L765755" s="472"/>
      <c r="M765755" s="472"/>
    </row>
    <row r="765827" spans="12:13" x14ac:dyDescent="0.25">
      <c r="L765827" s="472"/>
      <c r="M765827" s="472"/>
    </row>
    <row r="765828" spans="12:13" x14ac:dyDescent="0.25">
      <c r="L765828" s="472"/>
      <c r="M765828" s="472"/>
    </row>
    <row r="765829" spans="12:13" x14ac:dyDescent="0.25">
      <c r="L765829" s="472"/>
      <c r="M765829" s="472"/>
    </row>
    <row r="765901" spans="12:13" x14ac:dyDescent="0.25">
      <c r="L765901" s="472"/>
      <c r="M765901" s="472"/>
    </row>
    <row r="765902" spans="12:13" x14ac:dyDescent="0.25">
      <c r="L765902" s="472"/>
      <c r="M765902" s="472"/>
    </row>
    <row r="765903" spans="12:13" x14ac:dyDescent="0.25">
      <c r="L765903" s="472"/>
      <c r="M765903" s="472"/>
    </row>
    <row r="765975" spans="12:13" x14ac:dyDescent="0.25">
      <c r="L765975" s="472"/>
      <c r="M765975" s="472"/>
    </row>
    <row r="765976" spans="12:13" x14ac:dyDescent="0.25">
      <c r="L765976" s="472"/>
      <c r="M765976" s="472"/>
    </row>
    <row r="765977" spans="12:13" x14ac:dyDescent="0.25">
      <c r="L765977" s="472"/>
      <c r="M765977" s="472"/>
    </row>
    <row r="766049" spans="12:13" x14ac:dyDescent="0.25">
      <c r="L766049" s="472"/>
      <c r="M766049" s="472"/>
    </row>
    <row r="766050" spans="12:13" x14ac:dyDescent="0.25">
      <c r="L766050" s="472"/>
      <c r="M766050" s="472"/>
    </row>
    <row r="766051" spans="12:13" x14ac:dyDescent="0.25">
      <c r="L766051" s="472"/>
      <c r="M766051" s="472"/>
    </row>
    <row r="766123" spans="12:13" x14ac:dyDescent="0.25">
      <c r="L766123" s="472"/>
      <c r="M766123" s="472"/>
    </row>
    <row r="766124" spans="12:13" x14ac:dyDescent="0.25">
      <c r="L766124" s="472"/>
      <c r="M766124" s="472"/>
    </row>
    <row r="766125" spans="12:13" x14ac:dyDescent="0.25">
      <c r="L766125" s="472"/>
      <c r="M766125" s="472"/>
    </row>
    <row r="766197" spans="12:13" x14ac:dyDescent="0.25">
      <c r="L766197" s="472"/>
      <c r="M766197" s="472"/>
    </row>
    <row r="766198" spans="12:13" x14ac:dyDescent="0.25">
      <c r="L766198" s="472"/>
      <c r="M766198" s="472"/>
    </row>
    <row r="766199" spans="12:13" x14ac:dyDescent="0.25">
      <c r="L766199" s="472"/>
      <c r="M766199" s="472"/>
    </row>
    <row r="766271" spans="12:13" x14ac:dyDescent="0.25">
      <c r="L766271" s="472"/>
      <c r="M766271" s="472"/>
    </row>
    <row r="766272" spans="12:13" x14ac:dyDescent="0.25">
      <c r="L766272" s="472"/>
      <c r="M766272" s="472"/>
    </row>
    <row r="766273" spans="12:13" x14ac:dyDescent="0.25">
      <c r="L766273" s="472"/>
      <c r="M766273" s="472"/>
    </row>
    <row r="766345" spans="12:13" x14ac:dyDescent="0.25">
      <c r="L766345" s="472"/>
      <c r="M766345" s="472"/>
    </row>
    <row r="766346" spans="12:13" x14ac:dyDescent="0.25">
      <c r="L766346" s="472"/>
      <c r="M766346" s="472"/>
    </row>
    <row r="766347" spans="12:13" x14ac:dyDescent="0.25">
      <c r="L766347" s="472"/>
      <c r="M766347" s="472"/>
    </row>
    <row r="766419" spans="12:13" x14ac:dyDescent="0.25">
      <c r="L766419" s="472"/>
      <c r="M766419" s="472"/>
    </row>
    <row r="766420" spans="12:13" x14ac:dyDescent="0.25">
      <c r="L766420" s="472"/>
      <c r="M766420" s="472"/>
    </row>
    <row r="766421" spans="12:13" x14ac:dyDescent="0.25">
      <c r="L766421" s="472"/>
      <c r="M766421" s="472"/>
    </row>
    <row r="766493" spans="12:13" x14ac:dyDescent="0.25">
      <c r="L766493" s="472"/>
      <c r="M766493" s="472"/>
    </row>
    <row r="766494" spans="12:13" x14ac:dyDescent="0.25">
      <c r="L766494" s="472"/>
      <c r="M766494" s="472"/>
    </row>
    <row r="766495" spans="12:13" x14ac:dyDescent="0.25">
      <c r="L766495" s="472"/>
      <c r="M766495" s="472"/>
    </row>
    <row r="766567" spans="12:13" x14ac:dyDescent="0.25">
      <c r="L766567" s="472"/>
      <c r="M766567" s="472"/>
    </row>
    <row r="766568" spans="12:13" x14ac:dyDescent="0.25">
      <c r="L766568" s="472"/>
      <c r="M766568" s="472"/>
    </row>
    <row r="766569" spans="12:13" x14ac:dyDescent="0.25">
      <c r="L766569" s="472"/>
      <c r="M766569" s="472"/>
    </row>
    <row r="766641" spans="12:13" x14ac:dyDescent="0.25">
      <c r="L766641" s="472"/>
      <c r="M766641" s="472"/>
    </row>
    <row r="766642" spans="12:13" x14ac:dyDescent="0.25">
      <c r="L766642" s="472"/>
      <c r="M766642" s="472"/>
    </row>
    <row r="766643" spans="12:13" x14ac:dyDescent="0.25">
      <c r="L766643" s="472"/>
      <c r="M766643" s="472"/>
    </row>
    <row r="766715" spans="12:13" x14ac:dyDescent="0.25">
      <c r="L766715" s="472"/>
      <c r="M766715" s="472"/>
    </row>
    <row r="766716" spans="12:13" x14ac:dyDescent="0.25">
      <c r="L766716" s="472"/>
      <c r="M766716" s="472"/>
    </row>
    <row r="766717" spans="12:13" x14ac:dyDescent="0.25">
      <c r="L766717" s="472"/>
      <c r="M766717" s="472"/>
    </row>
    <row r="766789" spans="12:13" x14ac:dyDescent="0.25">
      <c r="L766789" s="472"/>
      <c r="M766789" s="472"/>
    </row>
    <row r="766790" spans="12:13" x14ac:dyDescent="0.25">
      <c r="L766790" s="472"/>
      <c r="M766790" s="472"/>
    </row>
    <row r="766791" spans="12:13" x14ac:dyDescent="0.25">
      <c r="L766791" s="472"/>
      <c r="M766791" s="472"/>
    </row>
    <row r="766863" spans="12:13" x14ac:dyDescent="0.25">
      <c r="L766863" s="472"/>
      <c r="M766863" s="472"/>
    </row>
    <row r="766864" spans="12:13" x14ac:dyDescent="0.25">
      <c r="L766864" s="472"/>
      <c r="M766864" s="472"/>
    </row>
    <row r="766865" spans="12:13" x14ac:dyDescent="0.25">
      <c r="L766865" s="472"/>
      <c r="M766865" s="472"/>
    </row>
    <row r="766937" spans="12:13" x14ac:dyDescent="0.25">
      <c r="L766937" s="472"/>
      <c r="M766937" s="472"/>
    </row>
    <row r="766938" spans="12:13" x14ac:dyDescent="0.25">
      <c r="L766938" s="472"/>
      <c r="M766938" s="472"/>
    </row>
    <row r="766939" spans="12:13" x14ac:dyDescent="0.25">
      <c r="L766939" s="472"/>
      <c r="M766939" s="472"/>
    </row>
    <row r="767011" spans="12:13" x14ac:dyDescent="0.25">
      <c r="L767011" s="472"/>
      <c r="M767011" s="472"/>
    </row>
    <row r="767012" spans="12:13" x14ac:dyDescent="0.25">
      <c r="L767012" s="472"/>
      <c r="M767012" s="472"/>
    </row>
    <row r="767013" spans="12:13" x14ac:dyDescent="0.25">
      <c r="L767013" s="472"/>
      <c r="M767013" s="472"/>
    </row>
    <row r="767085" spans="12:13" x14ac:dyDescent="0.25">
      <c r="L767085" s="472"/>
      <c r="M767085" s="472"/>
    </row>
    <row r="767086" spans="12:13" x14ac:dyDescent="0.25">
      <c r="L767086" s="472"/>
      <c r="M767086" s="472"/>
    </row>
    <row r="767087" spans="12:13" x14ac:dyDescent="0.25">
      <c r="L767087" s="472"/>
      <c r="M767087" s="472"/>
    </row>
    <row r="767159" spans="12:13" x14ac:dyDescent="0.25">
      <c r="L767159" s="472"/>
      <c r="M767159" s="472"/>
    </row>
    <row r="767160" spans="12:13" x14ac:dyDescent="0.25">
      <c r="L767160" s="472"/>
      <c r="M767160" s="472"/>
    </row>
    <row r="767161" spans="12:13" x14ac:dyDescent="0.25">
      <c r="L767161" s="472"/>
      <c r="M767161" s="472"/>
    </row>
    <row r="767233" spans="12:13" x14ac:dyDescent="0.25">
      <c r="L767233" s="472"/>
      <c r="M767233" s="472"/>
    </row>
    <row r="767234" spans="12:13" x14ac:dyDescent="0.25">
      <c r="L767234" s="472"/>
      <c r="M767234" s="472"/>
    </row>
    <row r="767235" spans="12:13" x14ac:dyDescent="0.25">
      <c r="L767235" s="472"/>
      <c r="M767235" s="472"/>
    </row>
    <row r="767307" spans="12:13" x14ac:dyDescent="0.25">
      <c r="L767307" s="472"/>
      <c r="M767307" s="472"/>
    </row>
    <row r="767308" spans="12:13" x14ac:dyDescent="0.25">
      <c r="L767308" s="472"/>
      <c r="M767308" s="472"/>
    </row>
    <row r="767309" spans="12:13" x14ac:dyDescent="0.25">
      <c r="L767309" s="472"/>
      <c r="M767309" s="472"/>
    </row>
    <row r="767381" spans="12:13" x14ac:dyDescent="0.25">
      <c r="L767381" s="472"/>
      <c r="M767381" s="472"/>
    </row>
    <row r="767382" spans="12:13" x14ac:dyDescent="0.25">
      <c r="L767382" s="472"/>
      <c r="M767382" s="472"/>
    </row>
    <row r="767383" spans="12:13" x14ac:dyDescent="0.25">
      <c r="L767383" s="472"/>
      <c r="M767383" s="472"/>
    </row>
    <row r="767455" spans="12:13" x14ac:dyDescent="0.25">
      <c r="L767455" s="472"/>
      <c r="M767455" s="472"/>
    </row>
    <row r="767456" spans="12:13" x14ac:dyDescent="0.25">
      <c r="L767456" s="472"/>
      <c r="M767456" s="472"/>
    </row>
    <row r="767457" spans="12:13" x14ac:dyDescent="0.25">
      <c r="L767457" s="472"/>
      <c r="M767457" s="472"/>
    </row>
    <row r="767529" spans="12:13" x14ac:dyDescent="0.25">
      <c r="L767529" s="472"/>
      <c r="M767529" s="472"/>
    </row>
    <row r="767530" spans="12:13" x14ac:dyDescent="0.25">
      <c r="L767530" s="472"/>
      <c r="M767530" s="472"/>
    </row>
    <row r="767531" spans="12:13" x14ac:dyDescent="0.25">
      <c r="L767531" s="472"/>
      <c r="M767531" s="472"/>
    </row>
    <row r="767603" spans="12:13" x14ac:dyDescent="0.25">
      <c r="L767603" s="472"/>
      <c r="M767603" s="472"/>
    </row>
    <row r="767604" spans="12:13" x14ac:dyDescent="0.25">
      <c r="L767604" s="472"/>
      <c r="M767604" s="472"/>
    </row>
    <row r="767605" spans="12:13" x14ac:dyDescent="0.25">
      <c r="L767605" s="472"/>
      <c r="M767605" s="472"/>
    </row>
    <row r="767677" spans="12:13" x14ac:dyDescent="0.25">
      <c r="L767677" s="472"/>
      <c r="M767677" s="472"/>
    </row>
    <row r="767678" spans="12:13" x14ac:dyDescent="0.25">
      <c r="L767678" s="472"/>
      <c r="M767678" s="472"/>
    </row>
    <row r="767679" spans="12:13" x14ac:dyDescent="0.25">
      <c r="L767679" s="472"/>
      <c r="M767679" s="472"/>
    </row>
    <row r="767751" spans="12:13" x14ac:dyDescent="0.25">
      <c r="L767751" s="472"/>
      <c r="M767751" s="472"/>
    </row>
    <row r="767752" spans="12:13" x14ac:dyDescent="0.25">
      <c r="L767752" s="472"/>
      <c r="M767752" s="472"/>
    </row>
    <row r="767753" spans="12:13" x14ac:dyDescent="0.25">
      <c r="L767753" s="472"/>
      <c r="M767753" s="472"/>
    </row>
    <row r="767825" spans="12:13" x14ac:dyDescent="0.25">
      <c r="L767825" s="472"/>
      <c r="M767825" s="472"/>
    </row>
    <row r="767826" spans="12:13" x14ac:dyDescent="0.25">
      <c r="L767826" s="472"/>
      <c r="M767826" s="472"/>
    </row>
    <row r="767827" spans="12:13" x14ac:dyDescent="0.25">
      <c r="L767827" s="472"/>
      <c r="M767827" s="472"/>
    </row>
    <row r="767899" spans="12:13" x14ac:dyDescent="0.25">
      <c r="L767899" s="472"/>
      <c r="M767899" s="472"/>
    </row>
    <row r="767900" spans="12:13" x14ac:dyDescent="0.25">
      <c r="L767900" s="472"/>
      <c r="M767900" s="472"/>
    </row>
    <row r="767901" spans="12:13" x14ac:dyDescent="0.25">
      <c r="L767901" s="472"/>
      <c r="M767901" s="472"/>
    </row>
    <row r="767973" spans="12:13" x14ac:dyDescent="0.25">
      <c r="L767973" s="472"/>
      <c r="M767973" s="472"/>
    </row>
    <row r="767974" spans="12:13" x14ac:dyDescent="0.25">
      <c r="L767974" s="472"/>
      <c r="M767974" s="472"/>
    </row>
    <row r="767975" spans="12:13" x14ac:dyDescent="0.25">
      <c r="L767975" s="472"/>
      <c r="M767975" s="472"/>
    </row>
    <row r="768047" spans="12:13" x14ac:dyDescent="0.25">
      <c r="L768047" s="472"/>
      <c r="M768047" s="472"/>
    </row>
    <row r="768048" spans="12:13" x14ac:dyDescent="0.25">
      <c r="L768048" s="472"/>
      <c r="M768048" s="472"/>
    </row>
    <row r="768049" spans="12:13" x14ac:dyDescent="0.25">
      <c r="L768049" s="472"/>
      <c r="M768049" s="472"/>
    </row>
    <row r="768121" spans="12:13" x14ac:dyDescent="0.25">
      <c r="L768121" s="472"/>
      <c r="M768121" s="472"/>
    </row>
    <row r="768122" spans="12:13" x14ac:dyDescent="0.25">
      <c r="L768122" s="472"/>
      <c r="M768122" s="472"/>
    </row>
    <row r="768123" spans="12:13" x14ac:dyDescent="0.25">
      <c r="L768123" s="472"/>
      <c r="M768123" s="472"/>
    </row>
    <row r="768195" spans="12:13" x14ac:dyDescent="0.25">
      <c r="L768195" s="472"/>
      <c r="M768195" s="472"/>
    </row>
    <row r="768196" spans="12:13" x14ac:dyDescent="0.25">
      <c r="L768196" s="472"/>
      <c r="M768196" s="472"/>
    </row>
    <row r="768197" spans="12:13" x14ac:dyDescent="0.25">
      <c r="L768197" s="472"/>
      <c r="M768197" s="472"/>
    </row>
    <row r="768269" spans="12:13" x14ac:dyDescent="0.25">
      <c r="L768269" s="472"/>
      <c r="M768269" s="472"/>
    </row>
    <row r="768270" spans="12:13" x14ac:dyDescent="0.25">
      <c r="L768270" s="472"/>
      <c r="M768270" s="472"/>
    </row>
    <row r="768271" spans="12:13" x14ac:dyDescent="0.25">
      <c r="L768271" s="472"/>
      <c r="M768271" s="472"/>
    </row>
    <row r="768343" spans="12:13" x14ac:dyDescent="0.25">
      <c r="L768343" s="472"/>
      <c r="M768343" s="472"/>
    </row>
    <row r="768344" spans="12:13" x14ac:dyDescent="0.25">
      <c r="L768344" s="472"/>
      <c r="M768344" s="472"/>
    </row>
    <row r="768345" spans="12:13" x14ac:dyDescent="0.25">
      <c r="L768345" s="472"/>
      <c r="M768345" s="472"/>
    </row>
    <row r="768417" spans="12:13" x14ac:dyDescent="0.25">
      <c r="L768417" s="472"/>
      <c r="M768417" s="472"/>
    </row>
    <row r="768418" spans="12:13" x14ac:dyDescent="0.25">
      <c r="L768418" s="472"/>
      <c r="M768418" s="472"/>
    </row>
    <row r="768419" spans="12:13" x14ac:dyDescent="0.25">
      <c r="L768419" s="472"/>
      <c r="M768419" s="472"/>
    </row>
    <row r="768491" spans="12:13" x14ac:dyDescent="0.25">
      <c r="L768491" s="472"/>
      <c r="M768491" s="472"/>
    </row>
    <row r="768492" spans="12:13" x14ac:dyDescent="0.25">
      <c r="L768492" s="472"/>
      <c r="M768492" s="472"/>
    </row>
    <row r="768493" spans="12:13" x14ac:dyDescent="0.25">
      <c r="L768493" s="472"/>
      <c r="M768493" s="472"/>
    </row>
    <row r="768565" spans="12:13" x14ac:dyDescent="0.25">
      <c r="L768565" s="472"/>
      <c r="M768565" s="472"/>
    </row>
    <row r="768566" spans="12:13" x14ac:dyDescent="0.25">
      <c r="L768566" s="472"/>
      <c r="M768566" s="472"/>
    </row>
    <row r="768567" spans="12:13" x14ac:dyDescent="0.25">
      <c r="L768567" s="472"/>
      <c r="M768567" s="472"/>
    </row>
    <row r="768639" spans="12:13" x14ac:dyDescent="0.25">
      <c r="L768639" s="472"/>
      <c r="M768639" s="472"/>
    </row>
    <row r="768640" spans="12:13" x14ac:dyDescent="0.25">
      <c r="L768640" s="472"/>
      <c r="M768640" s="472"/>
    </row>
    <row r="768641" spans="12:13" x14ac:dyDescent="0.25">
      <c r="L768641" s="472"/>
      <c r="M768641" s="472"/>
    </row>
    <row r="768713" spans="12:13" x14ac:dyDescent="0.25">
      <c r="L768713" s="472"/>
      <c r="M768713" s="472"/>
    </row>
    <row r="768714" spans="12:13" x14ac:dyDescent="0.25">
      <c r="L768714" s="472"/>
      <c r="M768714" s="472"/>
    </row>
    <row r="768715" spans="12:13" x14ac:dyDescent="0.25">
      <c r="L768715" s="472"/>
      <c r="M768715" s="472"/>
    </row>
    <row r="768787" spans="12:13" x14ac:dyDescent="0.25">
      <c r="L768787" s="472"/>
      <c r="M768787" s="472"/>
    </row>
    <row r="768788" spans="12:13" x14ac:dyDescent="0.25">
      <c r="L768788" s="472"/>
      <c r="M768788" s="472"/>
    </row>
    <row r="768789" spans="12:13" x14ac:dyDescent="0.25">
      <c r="L768789" s="472"/>
      <c r="M768789" s="472"/>
    </row>
    <row r="768861" spans="12:13" x14ac:dyDescent="0.25">
      <c r="L768861" s="472"/>
      <c r="M768861" s="472"/>
    </row>
    <row r="768862" spans="12:13" x14ac:dyDescent="0.25">
      <c r="L768862" s="472"/>
      <c r="M768862" s="472"/>
    </row>
    <row r="768863" spans="12:13" x14ac:dyDescent="0.25">
      <c r="L768863" s="472"/>
      <c r="M768863" s="472"/>
    </row>
    <row r="768935" spans="12:13" x14ac:dyDescent="0.25">
      <c r="L768935" s="472"/>
      <c r="M768935" s="472"/>
    </row>
    <row r="768936" spans="12:13" x14ac:dyDescent="0.25">
      <c r="L768936" s="472"/>
      <c r="M768936" s="472"/>
    </row>
    <row r="768937" spans="12:13" x14ac:dyDescent="0.25">
      <c r="L768937" s="472"/>
      <c r="M768937" s="472"/>
    </row>
    <row r="769009" spans="12:13" x14ac:dyDescent="0.25">
      <c r="L769009" s="472"/>
      <c r="M769009" s="472"/>
    </row>
    <row r="769010" spans="12:13" x14ac:dyDescent="0.25">
      <c r="L769010" s="472"/>
      <c r="M769010" s="472"/>
    </row>
    <row r="769011" spans="12:13" x14ac:dyDescent="0.25">
      <c r="L769011" s="472"/>
      <c r="M769011" s="472"/>
    </row>
    <row r="769083" spans="12:13" x14ac:dyDescent="0.25">
      <c r="L769083" s="472"/>
      <c r="M769083" s="472"/>
    </row>
    <row r="769084" spans="12:13" x14ac:dyDescent="0.25">
      <c r="L769084" s="472"/>
      <c r="M769084" s="472"/>
    </row>
    <row r="769085" spans="12:13" x14ac:dyDescent="0.25">
      <c r="L769085" s="472"/>
      <c r="M769085" s="472"/>
    </row>
    <row r="769157" spans="12:13" x14ac:dyDescent="0.25">
      <c r="L769157" s="472"/>
      <c r="M769157" s="472"/>
    </row>
    <row r="769158" spans="12:13" x14ac:dyDescent="0.25">
      <c r="L769158" s="472"/>
      <c r="M769158" s="472"/>
    </row>
    <row r="769159" spans="12:13" x14ac:dyDescent="0.25">
      <c r="L769159" s="472"/>
      <c r="M769159" s="472"/>
    </row>
    <row r="769231" spans="12:13" x14ac:dyDescent="0.25">
      <c r="L769231" s="472"/>
      <c r="M769231" s="472"/>
    </row>
    <row r="769232" spans="12:13" x14ac:dyDescent="0.25">
      <c r="L769232" s="472"/>
      <c r="M769232" s="472"/>
    </row>
    <row r="769233" spans="12:13" x14ac:dyDescent="0.25">
      <c r="L769233" s="472"/>
      <c r="M769233" s="472"/>
    </row>
    <row r="769305" spans="12:13" x14ac:dyDescent="0.25">
      <c r="L769305" s="472"/>
      <c r="M769305" s="472"/>
    </row>
    <row r="769306" spans="12:13" x14ac:dyDescent="0.25">
      <c r="L769306" s="472"/>
      <c r="M769306" s="472"/>
    </row>
    <row r="769307" spans="12:13" x14ac:dyDescent="0.25">
      <c r="L769307" s="472"/>
      <c r="M769307" s="472"/>
    </row>
    <row r="769379" spans="12:13" x14ac:dyDescent="0.25">
      <c r="L769379" s="472"/>
      <c r="M769379" s="472"/>
    </row>
    <row r="769380" spans="12:13" x14ac:dyDescent="0.25">
      <c r="L769380" s="472"/>
      <c r="M769380" s="472"/>
    </row>
    <row r="769381" spans="12:13" x14ac:dyDescent="0.25">
      <c r="L769381" s="472"/>
      <c r="M769381" s="472"/>
    </row>
    <row r="769453" spans="12:13" x14ac:dyDescent="0.25">
      <c r="L769453" s="472"/>
      <c r="M769453" s="472"/>
    </row>
    <row r="769454" spans="12:13" x14ac:dyDescent="0.25">
      <c r="L769454" s="472"/>
      <c r="M769454" s="472"/>
    </row>
    <row r="769455" spans="12:13" x14ac:dyDescent="0.25">
      <c r="L769455" s="472"/>
      <c r="M769455" s="472"/>
    </row>
    <row r="769527" spans="12:13" x14ac:dyDescent="0.25">
      <c r="L769527" s="472"/>
      <c r="M769527" s="472"/>
    </row>
    <row r="769528" spans="12:13" x14ac:dyDescent="0.25">
      <c r="L769528" s="472"/>
      <c r="M769528" s="472"/>
    </row>
    <row r="769529" spans="12:13" x14ac:dyDescent="0.25">
      <c r="L769529" s="472"/>
      <c r="M769529" s="472"/>
    </row>
    <row r="769601" spans="12:13" x14ac:dyDescent="0.25">
      <c r="L769601" s="472"/>
      <c r="M769601" s="472"/>
    </row>
    <row r="769602" spans="12:13" x14ac:dyDescent="0.25">
      <c r="L769602" s="472"/>
      <c r="M769602" s="472"/>
    </row>
    <row r="769603" spans="12:13" x14ac:dyDescent="0.25">
      <c r="L769603" s="472"/>
      <c r="M769603" s="472"/>
    </row>
    <row r="769675" spans="12:13" x14ac:dyDescent="0.25">
      <c r="L769675" s="472"/>
      <c r="M769675" s="472"/>
    </row>
    <row r="769676" spans="12:13" x14ac:dyDescent="0.25">
      <c r="L769676" s="472"/>
      <c r="M769676" s="472"/>
    </row>
    <row r="769677" spans="12:13" x14ac:dyDescent="0.25">
      <c r="L769677" s="472"/>
      <c r="M769677" s="472"/>
    </row>
    <row r="769749" spans="12:13" x14ac:dyDescent="0.25">
      <c r="L769749" s="472"/>
      <c r="M769749" s="472"/>
    </row>
    <row r="769750" spans="12:13" x14ac:dyDescent="0.25">
      <c r="L769750" s="472"/>
      <c r="M769750" s="472"/>
    </row>
    <row r="769751" spans="12:13" x14ac:dyDescent="0.25">
      <c r="L769751" s="472"/>
      <c r="M769751" s="472"/>
    </row>
    <row r="769823" spans="12:13" x14ac:dyDescent="0.25">
      <c r="L769823" s="472"/>
      <c r="M769823" s="472"/>
    </row>
    <row r="769824" spans="12:13" x14ac:dyDescent="0.25">
      <c r="L769824" s="472"/>
      <c r="M769824" s="472"/>
    </row>
    <row r="769825" spans="12:13" x14ac:dyDescent="0.25">
      <c r="L769825" s="472"/>
      <c r="M769825" s="472"/>
    </row>
    <row r="769897" spans="12:13" x14ac:dyDescent="0.25">
      <c r="L769897" s="472"/>
      <c r="M769897" s="472"/>
    </row>
    <row r="769898" spans="12:13" x14ac:dyDescent="0.25">
      <c r="L769898" s="472"/>
      <c r="M769898" s="472"/>
    </row>
    <row r="769899" spans="12:13" x14ac:dyDescent="0.25">
      <c r="L769899" s="472"/>
      <c r="M769899" s="472"/>
    </row>
    <row r="769971" spans="12:13" x14ac:dyDescent="0.25">
      <c r="L769971" s="472"/>
      <c r="M769971" s="472"/>
    </row>
    <row r="769972" spans="12:13" x14ac:dyDescent="0.25">
      <c r="L769972" s="472"/>
      <c r="M769972" s="472"/>
    </row>
    <row r="769973" spans="12:13" x14ac:dyDescent="0.25">
      <c r="L769973" s="472"/>
      <c r="M769973" s="472"/>
    </row>
    <row r="770045" spans="12:13" x14ac:dyDescent="0.25">
      <c r="L770045" s="472"/>
      <c r="M770045" s="472"/>
    </row>
    <row r="770046" spans="12:13" x14ac:dyDescent="0.25">
      <c r="L770046" s="472"/>
      <c r="M770046" s="472"/>
    </row>
    <row r="770047" spans="12:13" x14ac:dyDescent="0.25">
      <c r="L770047" s="472"/>
      <c r="M770047" s="472"/>
    </row>
    <row r="770119" spans="12:13" x14ac:dyDescent="0.25">
      <c r="L770119" s="472"/>
      <c r="M770119" s="472"/>
    </row>
    <row r="770120" spans="12:13" x14ac:dyDescent="0.25">
      <c r="L770120" s="472"/>
      <c r="M770120" s="472"/>
    </row>
    <row r="770121" spans="12:13" x14ac:dyDescent="0.25">
      <c r="L770121" s="472"/>
      <c r="M770121" s="472"/>
    </row>
    <row r="770193" spans="12:13" x14ac:dyDescent="0.25">
      <c r="L770193" s="472"/>
      <c r="M770193" s="472"/>
    </row>
    <row r="770194" spans="12:13" x14ac:dyDescent="0.25">
      <c r="L770194" s="472"/>
      <c r="M770194" s="472"/>
    </row>
    <row r="770195" spans="12:13" x14ac:dyDescent="0.25">
      <c r="L770195" s="472"/>
      <c r="M770195" s="472"/>
    </row>
    <row r="770267" spans="12:13" x14ac:dyDescent="0.25">
      <c r="L770267" s="472"/>
      <c r="M770267" s="472"/>
    </row>
    <row r="770268" spans="12:13" x14ac:dyDescent="0.25">
      <c r="L770268" s="472"/>
      <c r="M770268" s="472"/>
    </row>
    <row r="770269" spans="12:13" x14ac:dyDescent="0.25">
      <c r="L770269" s="472"/>
      <c r="M770269" s="472"/>
    </row>
    <row r="770341" spans="12:13" x14ac:dyDescent="0.25">
      <c r="L770341" s="472"/>
      <c r="M770341" s="472"/>
    </row>
    <row r="770342" spans="12:13" x14ac:dyDescent="0.25">
      <c r="L770342" s="472"/>
      <c r="M770342" s="472"/>
    </row>
    <row r="770343" spans="12:13" x14ac:dyDescent="0.25">
      <c r="L770343" s="472"/>
      <c r="M770343" s="472"/>
    </row>
    <row r="770415" spans="12:13" x14ac:dyDescent="0.25">
      <c r="L770415" s="472"/>
      <c r="M770415" s="472"/>
    </row>
    <row r="770416" spans="12:13" x14ac:dyDescent="0.25">
      <c r="L770416" s="472"/>
      <c r="M770416" s="472"/>
    </row>
    <row r="770417" spans="12:13" x14ac:dyDescent="0.25">
      <c r="L770417" s="472"/>
      <c r="M770417" s="472"/>
    </row>
    <row r="770489" spans="12:13" x14ac:dyDescent="0.25">
      <c r="L770489" s="472"/>
      <c r="M770489" s="472"/>
    </row>
    <row r="770490" spans="12:13" x14ac:dyDescent="0.25">
      <c r="L770490" s="472"/>
      <c r="M770490" s="472"/>
    </row>
    <row r="770491" spans="12:13" x14ac:dyDescent="0.25">
      <c r="L770491" s="472"/>
      <c r="M770491" s="472"/>
    </row>
    <row r="770563" spans="12:13" x14ac:dyDescent="0.25">
      <c r="L770563" s="472"/>
      <c r="M770563" s="472"/>
    </row>
    <row r="770564" spans="12:13" x14ac:dyDescent="0.25">
      <c r="L770564" s="472"/>
      <c r="M770564" s="472"/>
    </row>
    <row r="770565" spans="12:13" x14ac:dyDescent="0.25">
      <c r="L770565" s="472"/>
      <c r="M770565" s="472"/>
    </row>
    <row r="770637" spans="12:13" x14ac:dyDescent="0.25">
      <c r="L770637" s="472"/>
      <c r="M770637" s="472"/>
    </row>
    <row r="770638" spans="12:13" x14ac:dyDescent="0.25">
      <c r="L770638" s="472"/>
      <c r="M770638" s="472"/>
    </row>
    <row r="770639" spans="12:13" x14ac:dyDescent="0.25">
      <c r="L770639" s="472"/>
      <c r="M770639" s="472"/>
    </row>
    <row r="770711" spans="12:13" x14ac:dyDescent="0.25">
      <c r="L770711" s="472"/>
      <c r="M770711" s="472"/>
    </row>
    <row r="770712" spans="12:13" x14ac:dyDescent="0.25">
      <c r="L770712" s="472"/>
      <c r="M770712" s="472"/>
    </row>
    <row r="770713" spans="12:13" x14ac:dyDescent="0.25">
      <c r="L770713" s="472"/>
      <c r="M770713" s="472"/>
    </row>
    <row r="770785" spans="12:13" x14ac:dyDescent="0.25">
      <c r="L770785" s="472"/>
      <c r="M770785" s="472"/>
    </row>
    <row r="770786" spans="12:13" x14ac:dyDescent="0.25">
      <c r="L770786" s="472"/>
      <c r="M770786" s="472"/>
    </row>
    <row r="770787" spans="12:13" x14ac:dyDescent="0.25">
      <c r="L770787" s="472"/>
      <c r="M770787" s="472"/>
    </row>
    <row r="770859" spans="12:13" x14ac:dyDescent="0.25">
      <c r="L770859" s="472"/>
      <c r="M770859" s="472"/>
    </row>
    <row r="770860" spans="12:13" x14ac:dyDescent="0.25">
      <c r="L770860" s="472"/>
      <c r="M770860" s="472"/>
    </row>
    <row r="770861" spans="12:13" x14ac:dyDescent="0.25">
      <c r="L770861" s="472"/>
      <c r="M770861" s="472"/>
    </row>
    <row r="770933" spans="12:13" x14ac:dyDescent="0.25">
      <c r="L770933" s="472"/>
      <c r="M770933" s="472"/>
    </row>
    <row r="770934" spans="12:13" x14ac:dyDescent="0.25">
      <c r="L770934" s="472"/>
      <c r="M770934" s="472"/>
    </row>
    <row r="770935" spans="12:13" x14ac:dyDescent="0.25">
      <c r="L770935" s="472"/>
      <c r="M770935" s="472"/>
    </row>
    <row r="771007" spans="12:13" x14ac:dyDescent="0.25">
      <c r="L771007" s="472"/>
      <c r="M771007" s="472"/>
    </row>
    <row r="771008" spans="12:13" x14ac:dyDescent="0.25">
      <c r="L771008" s="472"/>
      <c r="M771008" s="472"/>
    </row>
    <row r="771009" spans="12:13" x14ac:dyDescent="0.25">
      <c r="L771009" s="472"/>
      <c r="M771009" s="472"/>
    </row>
    <row r="771081" spans="12:13" x14ac:dyDescent="0.25">
      <c r="L771081" s="472"/>
      <c r="M771081" s="472"/>
    </row>
    <row r="771082" spans="12:13" x14ac:dyDescent="0.25">
      <c r="L771082" s="472"/>
      <c r="M771082" s="472"/>
    </row>
    <row r="771083" spans="12:13" x14ac:dyDescent="0.25">
      <c r="L771083" s="472"/>
      <c r="M771083" s="472"/>
    </row>
    <row r="771155" spans="12:13" x14ac:dyDescent="0.25">
      <c r="L771155" s="472"/>
      <c r="M771155" s="472"/>
    </row>
    <row r="771156" spans="12:13" x14ac:dyDescent="0.25">
      <c r="L771156" s="472"/>
      <c r="M771156" s="472"/>
    </row>
    <row r="771157" spans="12:13" x14ac:dyDescent="0.25">
      <c r="L771157" s="472"/>
      <c r="M771157" s="472"/>
    </row>
    <row r="771229" spans="12:13" x14ac:dyDescent="0.25">
      <c r="L771229" s="472"/>
      <c r="M771229" s="472"/>
    </row>
    <row r="771230" spans="12:13" x14ac:dyDescent="0.25">
      <c r="L771230" s="472"/>
      <c r="M771230" s="472"/>
    </row>
    <row r="771231" spans="12:13" x14ac:dyDescent="0.25">
      <c r="L771231" s="472"/>
      <c r="M771231" s="472"/>
    </row>
    <row r="771303" spans="12:13" x14ac:dyDescent="0.25">
      <c r="L771303" s="472"/>
      <c r="M771303" s="472"/>
    </row>
    <row r="771304" spans="12:13" x14ac:dyDescent="0.25">
      <c r="L771304" s="472"/>
      <c r="M771304" s="472"/>
    </row>
    <row r="771305" spans="12:13" x14ac:dyDescent="0.25">
      <c r="L771305" s="472"/>
      <c r="M771305" s="472"/>
    </row>
    <row r="771377" spans="12:13" x14ac:dyDescent="0.25">
      <c r="L771377" s="472"/>
      <c r="M771377" s="472"/>
    </row>
    <row r="771378" spans="12:13" x14ac:dyDescent="0.25">
      <c r="L771378" s="472"/>
      <c r="M771378" s="472"/>
    </row>
    <row r="771379" spans="12:13" x14ac:dyDescent="0.25">
      <c r="L771379" s="472"/>
      <c r="M771379" s="472"/>
    </row>
    <row r="771451" spans="12:13" x14ac:dyDescent="0.25">
      <c r="L771451" s="472"/>
      <c r="M771451" s="472"/>
    </row>
    <row r="771452" spans="12:13" x14ac:dyDescent="0.25">
      <c r="L771452" s="472"/>
      <c r="M771452" s="472"/>
    </row>
    <row r="771453" spans="12:13" x14ac:dyDescent="0.25">
      <c r="L771453" s="472"/>
      <c r="M771453" s="472"/>
    </row>
    <row r="771525" spans="12:13" x14ac:dyDescent="0.25">
      <c r="L771525" s="472"/>
      <c r="M771525" s="472"/>
    </row>
    <row r="771526" spans="12:13" x14ac:dyDescent="0.25">
      <c r="L771526" s="472"/>
      <c r="M771526" s="472"/>
    </row>
    <row r="771527" spans="12:13" x14ac:dyDescent="0.25">
      <c r="L771527" s="472"/>
      <c r="M771527" s="472"/>
    </row>
    <row r="771599" spans="12:13" x14ac:dyDescent="0.25">
      <c r="L771599" s="472"/>
      <c r="M771599" s="472"/>
    </row>
    <row r="771600" spans="12:13" x14ac:dyDescent="0.25">
      <c r="L771600" s="472"/>
      <c r="M771600" s="472"/>
    </row>
    <row r="771601" spans="12:13" x14ac:dyDescent="0.25">
      <c r="L771601" s="472"/>
      <c r="M771601" s="472"/>
    </row>
    <row r="771673" spans="12:13" x14ac:dyDescent="0.25">
      <c r="L771673" s="472"/>
      <c r="M771673" s="472"/>
    </row>
    <row r="771674" spans="12:13" x14ac:dyDescent="0.25">
      <c r="L771674" s="472"/>
      <c r="M771674" s="472"/>
    </row>
    <row r="771675" spans="12:13" x14ac:dyDescent="0.25">
      <c r="L771675" s="472"/>
      <c r="M771675" s="472"/>
    </row>
    <row r="771747" spans="12:13" x14ac:dyDescent="0.25">
      <c r="L771747" s="472"/>
      <c r="M771747" s="472"/>
    </row>
    <row r="771748" spans="12:13" x14ac:dyDescent="0.25">
      <c r="L771748" s="472"/>
      <c r="M771748" s="472"/>
    </row>
    <row r="771749" spans="12:13" x14ac:dyDescent="0.25">
      <c r="L771749" s="472"/>
      <c r="M771749" s="472"/>
    </row>
    <row r="771821" spans="12:13" x14ac:dyDescent="0.25">
      <c r="L771821" s="472"/>
      <c r="M771821" s="472"/>
    </row>
    <row r="771822" spans="12:13" x14ac:dyDescent="0.25">
      <c r="L771822" s="472"/>
      <c r="M771822" s="472"/>
    </row>
    <row r="771823" spans="12:13" x14ac:dyDescent="0.25">
      <c r="L771823" s="472"/>
      <c r="M771823" s="472"/>
    </row>
    <row r="771895" spans="12:13" x14ac:dyDescent="0.25">
      <c r="L771895" s="472"/>
      <c r="M771895" s="472"/>
    </row>
    <row r="771896" spans="12:13" x14ac:dyDescent="0.25">
      <c r="L771896" s="472"/>
      <c r="M771896" s="472"/>
    </row>
    <row r="771897" spans="12:13" x14ac:dyDescent="0.25">
      <c r="L771897" s="472"/>
      <c r="M771897" s="472"/>
    </row>
    <row r="771969" spans="12:13" x14ac:dyDescent="0.25">
      <c r="L771969" s="472"/>
      <c r="M771969" s="472"/>
    </row>
    <row r="771970" spans="12:13" x14ac:dyDescent="0.25">
      <c r="L771970" s="472"/>
      <c r="M771970" s="472"/>
    </row>
    <row r="771971" spans="12:13" x14ac:dyDescent="0.25">
      <c r="L771971" s="472"/>
      <c r="M771971" s="472"/>
    </row>
    <row r="772043" spans="12:13" x14ac:dyDescent="0.25">
      <c r="L772043" s="472"/>
      <c r="M772043" s="472"/>
    </row>
    <row r="772044" spans="12:13" x14ac:dyDescent="0.25">
      <c r="L772044" s="472"/>
      <c r="M772044" s="472"/>
    </row>
    <row r="772045" spans="12:13" x14ac:dyDescent="0.25">
      <c r="L772045" s="472"/>
      <c r="M772045" s="472"/>
    </row>
    <row r="772117" spans="12:13" x14ac:dyDescent="0.25">
      <c r="L772117" s="472"/>
      <c r="M772117" s="472"/>
    </row>
    <row r="772118" spans="12:13" x14ac:dyDescent="0.25">
      <c r="L772118" s="472"/>
      <c r="M772118" s="472"/>
    </row>
    <row r="772119" spans="12:13" x14ac:dyDescent="0.25">
      <c r="L772119" s="472"/>
      <c r="M772119" s="472"/>
    </row>
    <row r="772191" spans="12:13" x14ac:dyDescent="0.25">
      <c r="L772191" s="472"/>
      <c r="M772191" s="472"/>
    </row>
    <row r="772192" spans="12:13" x14ac:dyDescent="0.25">
      <c r="L772192" s="472"/>
      <c r="M772192" s="472"/>
    </row>
    <row r="772193" spans="12:13" x14ac:dyDescent="0.25">
      <c r="L772193" s="472"/>
      <c r="M772193" s="472"/>
    </row>
    <row r="772265" spans="12:13" x14ac:dyDescent="0.25">
      <c r="L772265" s="472"/>
      <c r="M772265" s="472"/>
    </row>
    <row r="772266" spans="12:13" x14ac:dyDescent="0.25">
      <c r="L772266" s="472"/>
      <c r="M772266" s="472"/>
    </row>
    <row r="772267" spans="12:13" x14ac:dyDescent="0.25">
      <c r="L772267" s="472"/>
      <c r="M772267" s="472"/>
    </row>
    <row r="772339" spans="12:13" x14ac:dyDescent="0.25">
      <c r="L772339" s="472"/>
      <c r="M772339" s="472"/>
    </row>
    <row r="772340" spans="12:13" x14ac:dyDescent="0.25">
      <c r="L772340" s="472"/>
      <c r="M772340" s="472"/>
    </row>
    <row r="772341" spans="12:13" x14ac:dyDescent="0.25">
      <c r="L772341" s="472"/>
      <c r="M772341" s="472"/>
    </row>
    <row r="772413" spans="12:13" x14ac:dyDescent="0.25">
      <c r="L772413" s="472"/>
      <c r="M772413" s="472"/>
    </row>
    <row r="772414" spans="12:13" x14ac:dyDescent="0.25">
      <c r="L772414" s="472"/>
      <c r="M772414" s="472"/>
    </row>
    <row r="772415" spans="12:13" x14ac:dyDescent="0.25">
      <c r="L772415" s="472"/>
      <c r="M772415" s="472"/>
    </row>
    <row r="772487" spans="12:13" x14ac:dyDescent="0.25">
      <c r="L772487" s="472"/>
      <c r="M772487" s="472"/>
    </row>
    <row r="772488" spans="12:13" x14ac:dyDescent="0.25">
      <c r="L772488" s="472"/>
      <c r="M772488" s="472"/>
    </row>
    <row r="772489" spans="12:13" x14ac:dyDescent="0.25">
      <c r="L772489" s="472"/>
      <c r="M772489" s="472"/>
    </row>
    <row r="772561" spans="12:13" x14ac:dyDescent="0.25">
      <c r="L772561" s="472"/>
      <c r="M772561" s="472"/>
    </row>
    <row r="772562" spans="12:13" x14ac:dyDescent="0.25">
      <c r="L772562" s="472"/>
      <c r="M772562" s="472"/>
    </row>
    <row r="772563" spans="12:13" x14ac:dyDescent="0.25">
      <c r="L772563" s="472"/>
      <c r="M772563" s="472"/>
    </row>
    <row r="772635" spans="12:13" x14ac:dyDescent="0.25">
      <c r="L772635" s="472"/>
      <c r="M772635" s="472"/>
    </row>
    <row r="772636" spans="12:13" x14ac:dyDescent="0.25">
      <c r="L772636" s="472"/>
      <c r="M772636" s="472"/>
    </row>
    <row r="772637" spans="12:13" x14ac:dyDescent="0.25">
      <c r="L772637" s="472"/>
      <c r="M772637" s="472"/>
    </row>
    <row r="772709" spans="12:13" x14ac:dyDescent="0.25">
      <c r="L772709" s="472"/>
      <c r="M772709" s="472"/>
    </row>
    <row r="772710" spans="12:13" x14ac:dyDescent="0.25">
      <c r="L772710" s="472"/>
      <c r="M772710" s="472"/>
    </row>
    <row r="772711" spans="12:13" x14ac:dyDescent="0.25">
      <c r="L772711" s="472"/>
      <c r="M772711" s="472"/>
    </row>
    <row r="772783" spans="12:13" x14ac:dyDescent="0.25">
      <c r="L772783" s="472"/>
      <c r="M772783" s="472"/>
    </row>
    <row r="772784" spans="12:13" x14ac:dyDescent="0.25">
      <c r="L772784" s="472"/>
      <c r="M772784" s="472"/>
    </row>
    <row r="772785" spans="12:13" x14ac:dyDescent="0.25">
      <c r="L772785" s="472"/>
      <c r="M772785" s="472"/>
    </row>
    <row r="772857" spans="12:13" x14ac:dyDescent="0.25">
      <c r="L772857" s="472"/>
      <c r="M772857" s="472"/>
    </row>
    <row r="772858" spans="12:13" x14ac:dyDescent="0.25">
      <c r="L772858" s="472"/>
      <c r="M772858" s="472"/>
    </row>
    <row r="772859" spans="12:13" x14ac:dyDescent="0.25">
      <c r="L772859" s="472"/>
      <c r="M772859" s="472"/>
    </row>
    <row r="772931" spans="12:13" x14ac:dyDescent="0.25">
      <c r="L772931" s="472"/>
      <c r="M772931" s="472"/>
    </row>
    <row r="772932" spans="12:13" x14ac:dyDescent="0.25">
      <c r="L772932" s="472"/>
      <c r="M772932" s="472"/>
    </row>
    <row r="772933" spans="12:13" x14ac:dyDescent="0.25">
      <c r="L772933" s="472"/>
      <c r="M772933" s="472"/>
    </row>
    <row r="773005" spans="12:13" x14ac:dyDescent="0.25">
      <c r="L773005" s="472"/>
      <c r="M773005" s="472"/>
    </row>
    <row r="773006" spans="12:13" x14ac:dyDescent="0.25">
      <c r="L773006" s="472"/>
      <c r="M773006" s="472"/>
    </row>
    <row r="773007" spans="12:13" x14ac:dyDescent="0.25">
      <c r="L773007" s="472"/>
      <c r="M773007" s="472"/>
    </row>
    <row r="773079" spans="12:13" x14ac:dyDescent="0.25">
      <c r="L773079" s="472"/>
      <c r="M773079" s="472"/>
    </row>
    <row r="773080" spans="12:13" x14ac:dyDescent="0.25">
      <c r="L773080" s="472"/>
      <c r="M773080" s="472"/>
    </row>
    <row r="773081" spans="12:13" x14ac:dyDescent="0.25">
      <c r="L773081" s="472"/>
      <c r="M773081" s="472"/>
    </row>
    <row r="773153" spans="12:13" x14ac:dyDescent="0.25">
      <c r="L773153" s="472"/>
      <c r="M773153" s="472"/>
    </row>
    <row r="773154" spans="12:13" x14ac:dyDescent="0.25">
      <c r="L773154" s="472"/>
      <c r="M773154" s="472"/>
    </row>
    <row r="773155" spans="12:13" x14ac:dyDescent="0.25">
      <c r="L773155" s="472"/>
      <c r="M773155" s="472"/>
    </row>
    <row r="773227" spans="12:13" x14ac:dyDescent="0.25">
      <c r="L773227" s="472"/>
      <c r="M773227" s="472"/>
    </row>
    <row r="773228" spans="12:13" x14ac:dyDescent="0.25">
      <c r="L773228" s="472"/>
      <c r="M773228" s="472"/>
    </row>
    <row r="773229" spans="12:13" x14ac:dyDescent="0.25">
      <c r="L773229" s="472"/>
      <c r="M773229" s="472"/>
    </row>
    <row r="773301" spans="12:13" x14ac:dyDescent="0.25">
      <c r="L773301" s="472"/>
      <c r="M773301" s="472"/>
    </row>
    <row r="773302" spans="12:13" x14ac:dyDescent="0.25">
      <c r="L773302" s="472"/>
      <c r="M773302" s="472"/>
    </row>
    <row r="773303" spans="12:13" x14ac:dyDescent="0.25">
      <c r="L773303" s="472"/>
      <c r="M773303" s="472"/>
    </row>
    <row r="773375" spans="12:13" x14ac:dyDescent="0.25">
      <c r="L773375" s="472"/>
      <c r="M773375" s="472"/>
    </row>
    <row r="773376" spans="12:13" x14ac:dyDescent="0.25">
      <c r="L773376" s="472"/>
      <c r="M773376" s="472"/>
    </row>
    <row r="773377" spans="12:13" x14ac:dyDescent="0.25">
      <c r="L773377" s="472"/>
      <c r="M773377" s="472"/>
    </row>
    <row r="773449" spans="12:13" x14ac:dyDescent="0.25">
      <c r="L773449" s="472"/>
      <c r="M773449" s="472"/>
    </row>
    <row r="773450" spans="12:13" x14ac:dyDescent="0.25">
      <c r="L773450" s="472"/>
      <c r="M773450" s="472"/>
    </row>
    <row r="773451" spans="12:13" x14ac:dyDescent="0.25">
      <c r="L773451" s="472"/>
      <c r="M773451" s="472"/>
    </row>
    <row r="773523" spans="12:13" x14ac:dyDescent="0.25">
      <c r="L773523" s="472"/>
      <c r="M773523" s="472"/>
    </row>
    <row r="773524" spans="12:13" x14ac:dyDescent="0.25">
      <c r="L773524" s="472"/>
      <c r="M773524" s="472"/>
    </row>
    <row r="773525" spans="12:13" x14ac:dyDescent="0.25">
      <c r="L773525" s="472"/>
      <c r="M773525" s="472"/>
    </row>
    <row r="773597" spans="12:13" x14ac:dyDescent="0.25">
      <c r="L773597" s="472"/>
      <c r="M773597" s="472"/>
    </row>
    <row r="773598" spans="12:13" x14ac:dyDescent="0.25">
      <c r="L773598" s="472"/>
      <c r="M773598" s="472"/>
    </row>
    <row r="773599" spans="12:13" x14ac:dyDescent="0.25">
      <c r="L773599" s="472"/>
      <c r="M773599" s="472"/>
    </row>
    <row r="773671" spans="12:13" x14ac:dyDescent="0.25">
      <c r="L773671" s="472"/>
      <c r="M773671" s="472"/>
    </row>
    <row r="773672" spans="12:13" x14ac:dyDescent="0.25">
      <c r="L773672" s="472"/>
      <c r="M773672" s="472"/>
    </row>
    <row r="773673" spans="12:13" x14ac:dyDescent="0.25">
      <c r="L773673" s="472"/>
      <c r="M773673" s="472"/>
    </row>
    <row r="773745" spans="12:13" x14ac:dyDescent="0.25">
      <c r="L773745" s="472"/>
      <c r="M773745" s="472"/>
    </row>
    <row r="773746" spans="12:13" x14ac:dyDescent="0.25">
      <c r="L773746" s="472"/>
      <c r="M773746" s="472"/>
    </row>
    <row r="773747" spans="12:13" x14ac:dyDescent="0.25">
      <c r="L773747" s="472"/>
      <c r="M773747" s="472"/>
    </row>
    <row r="773819" spans="12:13" x14ac:dyDescent="0.25">
      <c r="L773819" s="472"/>
      <c r="M773819" s="472"/>
    </row>
    <row r="773820" spans="12:13" x14ac:dyDescent="0.25">
      <c r="L773820" s="472"/>
      <c r="M773820" s="472"/>
    </row>
    <row r="773821" spans="12:13" x14ac:dyDescent="0.25">
      <c r="L773821" s="472"/>
      <c r="M773821" s="472"/>
    </row>
    <row r="773893" spans="12:13" x14ac:dyDescent="0.25">
      <c r="L773893" s="472"/>
      <c r="M773893" s="472"/>
    </row>
    <row r="773894" spans="12:13" x14ac:dyDescent="0.25">
      <c r="L773894" s="472"/>
      <c r="M773894" s="472"/>
    </row>
    <row r="773895" spans="12:13" x14ac:dyDescent="0.25">
      <c r="L773895" s="472"/>
      <c r="M773895" s="472"/>
    </row>
    <row r="773967" spans="12:13" x14ac:dyDescent="0.25">
      <c r="L773967" s="472"/>
      <c r="M773967" s="472"/>
    </row>
    <row r="773968" spans="12:13" x14ac:dyDescent="0.25">
      <c r="L773968" s="472"/>
      <c r="M773968" s="472"/>
    </row>
    <row r="773969" spans="12:13" x14ac:dyDescent="0.25">
      <c r="L773969" s="472"/>
      <c r="M773969" s="472"/>
    </row>
    <row r="774041" spans="12:13" x14ac:dyDescent="0.25">
      <c r="L774041" s="472"/>
      <c r="M774041" s="472"/>
    </row>
    <row r="774042" spans="12:13" x14ac:dyDescent="0.25">
      <c r="L774042" s="472"/>
      <c r="M774042" s="472"/>
    </row>
    <row r="774043" spans="12:13" x14ac:dyDescent="0.25">
      <c r="L774043" s="472"/>
      <c r="M774043" s="472"/>
    </row>
    <row r="774115" spans="12:13" x14ac:dyDescent="0.25">
      <c r="L774115" s="472"/>
      <c r="M774115" s="472"/>
    </row>
    <row r="774116" spans="12:13" x14ac:dyDescent="0.25">
      <c r="L774116" s="472"/>
      <c r="M774116" s="472"/>
    </row>
    <row r="774117" spans="12:13" x14ac:dyDescent="0.25">
      <c r="L774117" s="472"/>
      <c r="M774117" s="472"/>
    </row>
    <row r="774189" spans="12:13" x14ac:dyDescent="0.25">
      <c r="L774189" s="472"/>
      <c r="M774189" s="472"/>
    </row>
    <row r="774190" spans="12:13" x14ac:dyDescent="0.25">
      <c r="L774190" s="472"/>
      <c r="M774190" s="472"/>
    </row>
    <row r="774191" spans="12:13" x14ac:dyDescent="0.25">
      <c r="L774191" s="472"/>
      <c r="M774191" s="472"/>
    </row>
    <row r="774263" spans="12:13" x14ac:dyDescent="0.25">
      <c r="L774263" s="472"/>
      <c r="M774263" s="472"/>
    </row>
    <row r="774264" spans="12:13" x14ac:dyDescent="0.25">
      <c r="L774264" s="472"/>
      <c r="M774264" s="472"/>
    </row>
    <row r="774265" spans="12:13" x14ac:dyDescent="0.25">
      <c r="L774265" s="472"/>
      <c r="M774265" s="472"/>
    </row>
    <row r="774337" spans="12:13" x14ac:dyDescent="0.25">
      <c r="L774337" s="472"/>
      <c r="M774337" s="472"/>
    </row>
    <row r="774338" spans="12:13" x14ac:dyDescent="0.25">
      <c r="L774338" s="472"/>
      <c r="M774338" s="472"/>
    </row>
    <row r="774339" spans="12:13" x14ac:dyDescent="0.25">
      <c r="L774339" s="472"/>
      <c r="M774339" s="472"/>
    </row>
    <row r="774411" spans="12:13" x14ac:dyDescent="0.25">
      <c r="L774411" s="472"/>
      <c r="M774411" s="472"/>
    </row>
    <row r="774412" spans="12:13" x14ac:dyDescent="0.25">
      <c r="L774412" s="472"/>
      <c r="M774412" s="472"/>
    </row>
    <row r="774413" spans="12:13" x14ac:dyDescent="0.25">
      <c r="L774413" s="472"/>
      <c r="M774413" s="472"/>
    </row>
    <row r="774485" spans="12:13" x14ac:dyDescent="0.25">
      <c r="L774485" s="472"/>
      <c r="M774485" s="472"/>
    </row>
    <row r="774486" spans="12:13" x14ac:dyDescent="0.25">
      <c r="L774486" s="472"/>
      <c r="M774486" s="472"/>
    </row>
    <row r="774487" spans="12:13" x14ac:dyDescent="0.25">
      <c r="L774487" s="472"/>
      <c r="M774487" s="472"/>
    </row>
    <row r="774559" spans="12:13" x14ac:dyDescent="0.25">
      <c r="L774559" s="472"/>
      <c r="M774559" s="472"/>
    </row>
    <row r="774560" spans="12:13" x14ac:dyDescent="0.25">
      <c r="L774560" s="472"/>
      <c r="M774560" s="472"/>
    </row>
    <row r="774561" spans="12:13" x14ac:dyDescent="0.25">
      <c r="L774561" s="472"/>
      <c r="M774561" s="472"/>
    </row>
    <row r="774633" spans="12:13" x14ac:dyDescent="0.25">
      <c r="L774633" s="472"/>
      <c r="M774633" s="472"/>
    </row>
    <row r="774634" spans="12:13" x14ac:dyDescent="0.25">
      <c r="L774634" s="472"/>
      <c r="M774634" s="472"/>
    </row>
    <row r="774635" spans="12:13" x14ac:dyDescent="0.25">
      <c r="L774635" s="472"/>
      <c r="M774635" s="472"/>
    </row>
    <row r="774707" spans="12:13" x14ac:dyDescent="0.25">
      <c r="L774707" s="472"/>
      <c r="M774707" s="472"/>
    </row>
    <row r="774708" spans="12:13" x14ac:dyDescent="0.25">
      <c r="L774708" s="472"/>
      <c r="M774708" s="472"/>
    </row>
    <row r="774709" spans="12:13" x14ac:dyDescent="0.25">
      <c r="L774709" s="472"/>
      <c r="M774709" s="472"/>
    </row>
    <row r="774781" spans="12:13" x14ac:dyDescent="0.25">
      <c r="L774781" s="472"/>
      <c r="M774781" s="472"/>
    </row>
    <row r="774782" spans="12:13" x14ac:dyDescent="0.25">
      <c r="L774782" s="472"/>
      <c r="M774782" s="472"/>
    </row>
    <row r="774783" spans="12:13" x14ac:dyDescent="0.25">
      <c r="L774783" s="472"/>
      <c r="M774783" s="472"/>
    </row>
    <row r="774855" spans="12:13" x14ac:dyDescent="0.25">
      <c r="L774855" s="472"/>
      <c r="M774855" s="472"/>
    </row>
    <row r="774856" spans="12:13" x14ac:dyDescent="0.25">
      <c r="L774856" s="472"/>
      <c r="M774856" s="472"/>
    </row>
    <row r="774857" spans="12:13" x14ac:dyDescent="0.25">
      <c r="L774857" s="472"/>
      <c r="M774857" s="472"/>
    </row>
    <row r="774929" spans="12:13" x14ac:dyDescent="0.25">
      <c r="L774929" s="472"/>
      <c r="M774929" s="472"/>
    </row>
    <row r="774930" spans="12:13" x14ac:dyDescent="0.25">
      <c r="L774930" s="472"/>
      <c r="M774930" s="472"/>
    </row>
    <row r="774931" spans="12:13" x14ac:dyDescent="0.25">
      <c r="L774931" s="472"/>
      <c r="M774931" s="472"/>
    </row>
    <row r="775003" spans="12:13" x14ac:dyDescent="0.25">
      <c r="L775003" s="472"/>
      <c r="M775003" s="472"/>
    </row>
    <row r="775004" spans="12:13" x14ac:dyDescent="0.25">
      <c r="L775004" s="472"/>
      <c r="M775004" s="472"/>
    </row>
    <row r="775005" spans="12:13" x14ac:dyDescent="0.25">
      <c r="L775005" s="472"/>
      <c r="M775005" s="472"/>
    </row>
    <row r="775077" spans="12:13" x14ac:dyDescent="0.25">
      <c r="L775077" s="472"/>
      <c r="M775077" s="472"/>
    </row>
    <row r="775078" spans="12:13" x14ac:dyDescent="0.25">
      <c r="L775078" s="472"/>
      <c r="M775078" s="472"/>
    </row>
    <row r="775079" spans="12:13" x14ac:dyDescent="0.25">
      <c r="L775079" s="472"/>
      <c r="M775079" s="472"/>
    </row>
    <row r="775151" spans="12:13" x14ac:dyDescent="0.25">
      <c r="L775151" s="472"/>
      <c r="M775151" s="472"/>
    </row>
    <row r="775152" spans="12:13" x14ac:dyDescent="0.25">
      <c r="L775152" s="472"/>
      <c r="M775152" s="472"/>
    </row>
    <row r="775153" spans="12:13" x14ac:dyDescent="0.25">
      <c r="L775153" s="472"/>
      <c r="M775153" s="472"/>
    </row>
    <row r="775225" spans="12:13" x14ac:dyDescent="0.25">
      <c r="L775225" s="472"/>
      <c r="M775225" s="472"/>
    </row>
    <row r="775226" spans="12:13" x14ac:dyDescent="0.25">
      <c r="L775226" s="472"/>
      <c r="M775226" s="472"/>
    </row>
    <row r="775227" spans="12:13" x14ac:dyDescent="0.25">
      <c r="L775227" s="472"/>
      <c r="M775227" s="472"/>
    </row>
    <row r="775299" spans="12:13" x14ac:dyDescent="0.25">
      <c r="L775299" s="472"/>
      <c r="M775299" s="472"/>
    </row>
    <row r="775300" spans="12:13" x14ac:dyDescent="0.25">
      <c r="L775300" s="472"/>
      <c r="M775300" s="472"/>
    </row>
    <row r="775301" spans="12:13" x14ac:dyDescent="0.25">
      <c r="L775301" s="472"/>
      <c r="M775301" s="472"/>
    </row>
    <row r="775373" spans="12:13" x14ac:dyDescent="0.25">
      <c r="L775373" s="472"/>
      <c r="M775373" s="472"/>
    </row>
    <row r="775374" spans="12:13" x14ac:dyDescent="0.25">
      <c r="L775374" s="472"/>
      <c r="M775374" s="472"/>
    </row>
    <row r="775375" spans="12:13" x14ac:dyDescent="0.25">
      <c r="L775375" s="472"/>
      <c r="M775375" s="472"/>
    </row>
    <row r="775447" spans="12:13" x14ac:dyDescent="0.25">
      <c r="L775447" s="472"/>
      <c r="M775447" s="472"/>
    </row>
    <row r="775448" spans="12:13" x14ac:dyDescent="0.25">
      <c r="L775448" s="472"/>
      <c r="M775448" s="472"/>
    </row>
    <row r="775449" spans="12:13" x14ac:dyDescent="0.25">
      <c r="L775449" s="472"/>
      <c r="M775449" s="472"/>
    </row>
    <row r="775521" spans="12:13" x14ac:dyDescent="0.25">
      <c r="L775521" s="472"/>
      <c r="M775521" s="472"/>
    </row>
    <row r="775522" spans="12:13" x14ac:dyDescent="0.25">
      <c r="L775522" s="472"/>
      <c r="M775522" s="472"/>
    </row>
    <row r="775523" spans="12:13" x14ac:dyDescent="0.25">
      <c r="L775523" s="472"/>
      <c r="M775523" s="472"/>
    </row>
    <row r="775595" spans="12:13" x14ac:dyDescent="0.25">
      <c r="L775595" s="472"/>
      <c r="M775595" s="472"/>
    </row>
    <row r="775596" spans="12:13" x14ac:dyDescent="0.25">
      <c r="L775596" s="472"/>
      <c r="M775596" s="472"/>
    </row>
    <row r="775597" spans="12:13" x14ac:dyDescent="0.25">
      <c r="L775597" s="472"/>
      <c r="M775597" s="472"/>
    </row>
    <row r="775669" spans="12:13" x14ac:dyDescent="0.25">
      <c r="L775669" s="472"/>
      <c r="M775669" s="472"/>
    </row>
    <row r="775670" spans="12:13" x14ac:dyDescent="0.25">
      <c r="L775670" s="472"/>
      <c r="M775670" s="472"/>
    </row>
    <row r="775671" spans="12:13" x14ac:dyDescent="0.25">
      <c r="L775671" s="472"/>
      <c r="M775671" s="472"/>
    </row>
    <row r="775743" spans="12:13" x14ac:dyDescent="0.25">
      <c r="L775743" s="472"/>
      <c r="M775743" s="472"/>
    </row>
    <row r="775744" spans="12:13" x14ac:dyDescent="0.25">
      <c r="L775744" s="472"/>
      <c r="M775744" s="472"/>
    </row>
    <row r="775745" spans="12:13" x14ac:dyDescent="0.25">
      <c r="L775745" s="472"/>
      <c r="M775745" s="472"/>
    </row>
    <row r="775817" spans="12:13" x14ac:dyDescent="0.25">
      <c r="L775817" s="472"/>
      <c r="M775817" s="472"/>
    </row>
    <row r="775818" spans="12:13" x14ac:dyDescent="0.25">
      <c r="L775818" s="472"/>
      <c r="M775818" s="472"/>
    </row>
    <row r="775819" spans="12:13" x14ac:dyDescent="0.25">
      <c r="L775819" s="472"/>
      <c r="M775819" s="472"/>
    </row>
    <row r="775891" spans="12:13" x14ac:dyDescent="0.25">
      <c r="L775891" s="472"/>
      <c r="M775891" s="472"/>
    </row>
    <row r="775892" spans="12:13" x14ac:dyDescent="0.25">
      <c r="L775892" s="472"/>
      <c r="M775892" s="472"/>
    </row>
    <row r="775893" spans="12:13" x14ac:dyDescent="0.25">
      <c r="L775893" s="472"/>
      <c r="M775893" s="472"/>
    </row>
    <row r="775965" spans="12:13" x14ac:dyDescent="0.25">
      <c r="L775965" s="472"/>
      <c r="M775965" s="472"/>
    </row>
    <row r="775966" spans="12:13" x14ac:dyDescent="0.25">
      <c r="L775966" s="472"/>
      <c r="M775966" s="472"/>
    </row>
    <row r="775967" spans="12:13" x14ac:dyDescent="0.25">
      <c r="L775967" s="472"/>
      <c r="M775967" s="472"/>
    </row>
    <row r="776039" spans="12:13" x14ac:dyDescent="0.25">
      <c r="L776039" s="472"/>
      <c r="M776039" s="472"/>
    </row>
    <row r="776040" spans="12:13" x14ac:dyDescent="0.25">
      <c r="L776040" s="472"/>
      <c r="M776040" s="472"/>
    </row>
    <row r="776041" spans="12:13" x14ac:dyDescent="0.25">
      <c r="L776041" s="472"/>
      <c r="M776041" s="472"/>
    </row>
    <row r="776113" spans="12:13" x14ac:dyDescent="0.25">
      <c r="L776113" s="472"/>
      <c r="M776113" s="472"/>
    </row>
    <row r="776114" spans="12:13" x14ac:dyDescent="0.25">
      <c r="L776114" s="472"/>
      <c r="M776114" s="472"/>
    </row>
    <row r="776115" spans="12:13" x14ac:dyDescent="0.25">
      <c r="L776115" s="472"/>
      <c r="M776115" s="472"/>
    </row>
    <row r="776187" spans="12:13" x14ac:dyDescent="0.25">
      <c r="L776187" s="472"/>
      <c r="M776187" s="472"/>
    </row>
    <row r="776188" spans="12:13" x14ac:dyDescent="0.25">
      <c r="L776188" s="472"/>
      <c r="M776188" s="472"/>
    </row>
    <row r="776189" spans="12:13" x14ac:dyDescent="0.25">
      <c r="L776189" s="472"/>
      <c r="M776189" s="472"/>
    </row>
    <row r="776261" spans="12:13" x14ac:dyDescent="0.25">
      <c r="L776261" s="472"/>
      <c r="M776261" s="472"/>
    </row>
    <row r="776262" spans="12:13" x14ac:dyDescent="0.25">
      <c r="L776262" s="472"/>
      <c r="M776262" s="472"/>
    </row>
    <row r="776263" spans="12:13" x14ac:dyDescent="0.25">
      <c r="L776263" s="472"/>
      <c r="M776263" s="472"/>
    </row>
    <row r="776335" spans="12:13" x14ac:dyDescent="0.25">
      <c r="L776335" s="472"/>
      <c r="M776335" s="472"/>
    </row>
    <row r="776336" spans="12:13" x14ac:dyDescent="0.25">
      <c r="L776336" s="472"/>
      <c r="M776336" s="472"/>
    </row>
    <row r="776337" spans="12:13" x14ac:dyDescent="0.25">
      <c r="L776337" s="472"/>
      <c r="M776337" s="472"/>
    </row>
    <row r="776409" spans="12:13" x14ac:dyDescent="0.25">
      <c r="L776409" s="472"/>
      <c r="M776409" s="472"/>
    </row>
    <row r="776410" spans="12:13" x14ac:dyDescent="0.25">
      <c r="L776410" s="472"/>
      <c r="M776410" s="472"/>
    </row>
    <row r="776411" spans="12:13" x14ac:dyDescent="0.25">
      <c r="L776411" s="472"/>
      <c r="M776411" s="472"/>
    </row>
    <row r="776483" spans="12:13" x14ac:dyDescent="0.25">
      <c r="L776483" s="472"/>
      <c r="M776483" s="472"/>
    </row>
    <row r="776484" spans="12:13" x14ac:dyDescent="0.25">
      <c r="L776484" s="472"/>
      <c r="M776484" s="472"/>
    </row>
    <row r="776485" spans="12:13" x14ac:dyDescent="0.25">
      <c r="L776485" s="472"/>
      <c r="M776485" s="472"/>
    </row>
    <row r="776557" spans="12:13" x14ac:dyDescent="0.25">
      <c r="L776557" s="472"/>
      <c r="M776557" s="472"/>
    </row>
    <row r="776558" spans="12:13" x14ac:dyDescent="0.25">
      <c r="L776558" s="472"/>
      <c r="M776558" s="472"/>
    </row>
    <row r="776559" spans="12:13" x14ac:dyDescent="0.25">
      <c r="L776559" s="472"/>
      <c r="M776559" s="472"/>
    </row>
    <row r="776631" spans="12:13" x14ac:dyDescent="0.25">
      <c r="L776631" s="472"/>
      <c r="M776631" s="472"/>
    </row>
    <row r="776632" spans="12:13" x14ac:dyDescent="0.25">
      <c r="L776632" s="472"/>
      <c r="M776632" s="472"/>
    </row>
    <row r="776633" spans="12:13" x14ac:dyDescent="0.25">
      <c r="L776633" s="472"/>
      <c r="M776633" s="472"/>
    </row>
    <row r="776705" spans="12:13" x14ac:dyDescent="0.25">
      <c r="L776705" s="472"/>
      <c r="M776705" s="472"/>
    </row>
    <row r="776706" spans="12:13" x14ac:dyDescent="0.25">
      <c r="L776706" s="472"/>
      <c r="M776706" s="472"/>
    </row>
    <row r="776707" spans="12:13" x14ac:dyDescent="0.25">
      <c r="L776707" s="472"/>
      <c r="M776707" s="472"/>
    </row>
    <row r="776779" spans="12:13" x14ac:dyDescent="0.25">
      <c r="L776779" s="472"/>
      <c r="M776779" s="472"/>
    </row>
    <row r="776780" spans="12:13" x14ac:dyDescent="0.25">
      <c r="L776780" s="472"/>
      <c r="M776780" s="472"/>
    </row>
    <row r="776781" spans="12:13" x14ac:dyDescent="0.25">
      <c r="L776781" s="472"/>
      <c r="M776781" s="472"/>
    </row>
    <row r="776853" spans="12:13" x14ac:dyDescent="0.25">
      <c r="L776853" s="472"/>
      <c r="M776853" s="472"/>
    </row>
    <row r="776854" spans="12:13" x14ac:dyDescent="0.25">
      <c r="L776854" s="472"/>
      <c r="M776854" s="472"/>
    </row>
    <row r="776855" spans="12:13" x14ac:dyDescent="0.25">
      <c r="L776855" s="472"/>
      <c r="M776855" s="472"/>
    </row>
    <row r="776927" spans="12:13" x14ac:dyDescent="0.25">
      <c r="L776927" s="472"/>
      <c r="M776927" s="472"/>
    </row>
    <row r="776928" spans="12:13" x14ac:dyDescent="0.25">
      <c r="L776928" s="472"/>
      <c r="M776928" s="472"/>
    </row>
    <row r="776929" spans="12:13" x14ac:dyDescent="0.25">
      <c r="L776929" s="472"/>
      <c r="M776929" s="472"/>
    </row>
    <row r="777001" spans="12:13" x14ac:dyDescent="0.25">
      <c r="L777001" s="472"/>
      <c r="M777001" s="472"/>
    </row>
    <row r="777002" spans="12:13" x14ac:dyDescent="0.25">
      <c r="L777002" s="472"/>
      <c r="M777002" s="472"/>
    </row>
    <row r="777003" spans="12:13" x14ac:dyDescent="0.25">
      <c r="L777003" s="472"/>
      <c r="M777003" s="472"/>
    </row>
    <row r="777075" spans="12:13" x14ac:dyDescent="0.25">
      <c r="L777075" s="472"/>
      <c r="M777075" s="472"/>
    </row>
    <row r="777076" spans="12:13" x14ac:dyDescent="0.25">
      <c r="L777076" s="472"/>
      <c r="M777076" s="472"/>
    </row>
    <row r="777077" spans="12:13" x14ac:dyDescent="0.25">
      <c r="L777077" s="472"/>
      <c r="M777077" s="472"/>
    </row>
    <row r="777149" spans="12:13" x14ac:dyDescent="0.25">
      <c r="L777149" s="472"/>
      <c r="M777149" s="472"/>
    </row>
    <row r="777150" spans="12:13" x14ac:dyDescent="0.25">
      <c r="L777150" s="472"/>
      <c r="M777150" s="472"/>
    </row>
    <row r="777151" spans="12:13" x14ac:dyDescent="0.25">
      <c r="L777151" s="472"/>
      <c r="M777151" s="472"/>
    </row>
    <row r="777223" spans="12:13" x14ac:dyDescent="0.25">
      <c r="L777223" s="472"/>
      <c r="M777223" s="472"/>
    </row>
    <row r="777224" spans="12:13" x14ac:dyDescent="0.25">
      <c r="L777224" s="472"/>
      <c r="M777224" s="472"/>
    </row>
    <row r="777225" spans="12:13" x14ac:dyDescent="0.25">
      <c r="L777225" s="472"/>
      <c r="M777225" s="472"/>
    </row>
    <row r="777297" spans="12:13" x14ac:dyDescent="0.25">
      <c r="L777297" s="472"/>
      <c r="M777297" s="472"/>
    </row>
    <row r="777298" spans="12:13" x14ac:dyDescent="0.25">
      <c r="L777298" s="472"/>
      <c r="M777298" s="472"/>
    </row>
    <row r="777299" spans="12:13" x14ac:dyDescent="0.25">
      <c r="L777299" s="472"/>
      <c r="M777299" s="472"/>
    </row>
    <row r="777371" spans="12:13" x14ac:dyDescent="0.25">
      <c r="L777371" s="472"/>
      <c r="M777371" s="472"/>
    </row>
    <row r="777372" spans="12:13" x14ac:dyDescent="0.25">
      <c r="L777372" s="472"/>
      <c r="M777372" s="472"/>
    </row>
    <row r="777373" spans="12:13" x14ac:dyDescent="0.25">
      <c r="L777373" s="472"/>
      <c r="M777373" s="472"/>
    </row>
    <row r="777445" spans="12:13" x14ac:dyDescent="0.25">
      <c r="L777445" s="472"/>
      <c r="M777445" s="472"/>
    </row>
    <row r="777446" spans="12:13" x14ac:dyDescent="0.25">
      <c r="L777446" s="472"/>
      <c r="M777446" s="472"/>
    </row>
    <row r="777447" spans="12:13" x14ac:dyDescent="0.25">
      <c r="L777447" s="472"/>
      <c r="M777447" s="472"/>
    </row>
    <row r="777519" spans="12:13" x14ac:dyDescent="0.25">
      <c r="L777519" s="472"/>
      <c r="M777519" s="472"/>
    </row>
    <row r="777520" spans="12:13" x14ac:dyDescent="0.25">
      <c r="L777520" s="472"/>
      <c r="M777520" s="472"/>
    </row>
    <row r="777521" spans="12:13" x14ac:dyDescent="0.25">
      <c r="L777521" s="472"/>
      <c r="M777521" s="472"/>
    </row>
    <row r="777593" spans="12:13" x14ac:dyDescent="0.25">
      <c r="L777593" s="472"/>
      <c r="M777593" s="472"/>
    </row>
    <row r="777594" spans="12:13" x14ac:dyDescent="0.25">
      <c r="L777594" s="472"/>
      <c r="M777594" s="472"/>
    </row>
    <row r="777595" spans="12:13" x14ac:dyDescent="0.25">
      <c r="L777595" s="472"/>
      <c r="M777595" s="472"/>
    </row>
    <row r="777667" spans="12:13" x14ac:dyDescent="0.25">
      <c r="L777667" s="472"/>
      <c r="M777667" s="472"/>
    </row>
    <row r="777668" spans="12:13" x14ac:dyDescent="0.25">
      <c r="L777668" s="472"/>
      <c r="M777668" s="472"/>
    </row>
    <row r="777669" spans="12:13" x14ac:dyDescent="0.25">
      <c r="L777669" s="472"/>
      <c r="M777669" s="472"/>
    </row>
    <row r="777741" spans="12:13" x14ac:dyDescent="0.25">
      <c r="L777741" s="472"/>
      <c r="M777741" s="472"/>
    </row>
    <row r="777742" spans="12:13" x14ac:dyDescent="0.25">
      <c r="L777742" s="472"/>
      <c r="M777742" s="472"/>
    </row>
    <row r="777743" spans="12:13" x14ac:dyDescent="0.25">
      <c r="L777743" s="472"/>
      <c r="M777743" s="472"/>
    </row>
    <row r="777815" spans="12:13" x14ac:dyDescent="0.25">
      <c r="L777815" s="472"/>
      <c r="M777815" s="472"/>
    </row>
    <row r="777816" spans="12:13" x14ac:dyDescent="0.25">
      <c r="L777816" s="472"/>
      <c r="M777816" s="472"/>
    </row>
    <row r="777817" spans="12:13" x14ac:dyDescent="0.25">
      <c r="L777817" s="472"/>
      <c r="M777817" s="472"/>
    </row>
    <row r="777889" spans="12:13" x14ac:dyDescent="0.25">
      <c r="L777889" s="472"/>
      <c r="M777889" s="472"/>
    </row>
    <row r="777890" spans="12:13" x14ac:dyDescent="0.25">
      <c r="L777890" s="472"/>
      <c r="M777890" s="472"/>
    </row>
    <row r="777891" spans="12:13" x14ac:dyDescent="0.25">
      <c r="L777891" s="472"/>
      <c r="M777891" s="472"/>
    </row>
    <row r="777963" spans="12:13" x14ac:dyDescent="0.25">
      <c r="L777963" s="472"/>
      <c r="M777963" s="472"/>
    </row>
    <row r="777964" spans="12:13" x14ac:dyDescent="0.25">
      <c r="L777964" s="472"/>
      <c r="M777964" s="472"/>
    </row>
    <row r="777965" spans="12:13" x14ac:dyDescent="0.25">
      <c r="L777965" s="472"/>
      <c r="M777965" s="472"/>
    </row>
    <row r="778037" spans="12:13" x14ac:dyDescent="0.25">
      <c r="L778037" s="472"/>
      <c r="M778037" s="472"/>
    </row>
    <row r="778038" spans="12:13" x14ac:dyDescent="0.25">
      <c r="L778038" s="472"/>
      <c r="M778038" s="472"/>
    </row>
    <row r="778039" spans="12:13" x14ac:dyDescent="0.25">
      <c r="L778039" s="472"/>
      <c r="M778039" s="472"/>
    </row>
    <row r="778111" spans="12:13" x14ac:dyDescent="0.25">
      <c r="L778111" s="472"/>
      <c r="M778111" s="472"/>
    </row>
    <row r="778112" spans="12:13" x14ac:dyDescent="0.25">
      <c r="L778112" s="472"/>
      <c r="M778112" s="472"/>
    </row>
    <row r="778113" spans="12:13" x14ac:dyDescent="0.25">
      <c r="L778113" s="472"/>
      <c r="M778113" s="472"/>
    </row>
    <row r="778185" spans="12:13" x14ac:dyDescent="0.25">
      <c r="L778185" s="472"/>
      <c r="M778185" s="472"/>
    </row>
    <row r="778186" spans="12:13" x14ac:dyDescent="0.25">
      <c r="L778186" s="472"/>
      <c r="M778186" s="472"/>
    </row>
    <row r="778187" spans="12:13" x14ac:dyDescent="0.25">
      <c r="L778187" s="472"/>
      <c r="M778187" s="472"/>
    </row>
    <row r="778259" spans="12:13" x14ac:dyDescent="0.25">
      <c r="L778259" s="472"/>
      <c r="M778259" s="472"/>
    </row>
    <row r="778260" spans="12:13" x14ac:dyDescent="0.25">
      <c r="L778260" s="472"/>
      <c r="M778260" s="472"/>
    </row>
    <row r="778261" spans="12:13" x14ac:dyDescent="0.25">
      <c r="L778261" s="472"/>
      <c r="M778261" s="472"/>
    </row>
    <row r="778333" spans="12:13" x14ac:dyDescent="0.25">
      <c r="L778333" s="472"/>
      <c r="M778333" s="472"/>
    </row>
    <row r="778334" spans="12:13" x14ac:dyDescent="0.25">
      <c r="L778334" s="472"/>
      <c r="M778334" s="472"/>
    </row>
    <row r="778335" spans="12:13" x14ac:dyDescent="0.25">
      <c r="L778335" s="472"/>
      <c r="M778335" s="472"/>
    </row>
    <row r="778407" spans="12:13" x14ac:dyDescent="0.25">
      <c r="L778407" s="472"/>
      <c r="M778407" s="472"/>
    </row>
    <row r="778408" spans="12:13" x14ac:dyDescent="0.25">
      <c r="L778408" s="472"/>
      <c r="M778408" s="472"/>
    </row>
    <row r="778409" spans="12:13" x14ac:dyDescent="0.25">
      <c r="L778409" s="472"/>
      <c r="M778409" s="472"/>
    </row>
    <row r="778481" spans="12:13" x14ac:dyDescent="0.25">
      <c r="L778481" s="472"/>
      <c r="M778481" s="472"/>
    </row>
    <row r="778482" spans="12:13" x14ac:dyDescent="0.25">
      <c r="L778482" s="472"/>
      <c r="M778482" s="472"/>
    </row>
    <row r="778483" spans="12:13" x14ac:dyDescent="0.25">
      <c r="L778483" s="472"/>
      <c r="M778483" s="472"/>
    </row>
    <row r="778555" spans="12:13" x14ac:dyDescent="0.25">
      <c r="L778555" s="472"/>
      <c r="M778555" s="472"/>
    </row>
    <row r="778556" spans="12:13" x14ac:dyDescent="0.25">
      <c r="L778556" s="472"/>
      <c r="M778556" s="472"/>
    </row>
    <row r="778557" spans="12:13" x14ac:dyDescent="0.25">
      <c r="L778557" s="472"/>
      <c r="M778557" s="472"/>
    </row>
    <row r="778629" spans="12:13" x14ac:dyDescent="0.25">
      <c r="L778629" s="472"/>
      <c r="M778629" s="472"/>
    </row>
    <row r="778630" spans="12:13" x14ac:dyDescent="0.25">
      <c r="L778630" s="472"/>
      <c r="M778630" s="472"/>
    </row>
    <row r="778631" spans="12:13" x14ac:dyDescent="0.25">
      <c r="L778631" s="472"/>
      <c r="M778631" s="472"/>
    </row>
    <row r="778703" spans="12:13" x14ac:dyDescent="0.25">
      <c r="L778703" s="472"/>
      <c r="M778703" s="472"/>
    </row>
    <row r="778704" spans="12:13" x14ac:dyDescent="0.25">
      <c r="L778704" s="472"/>
      <c r="M778704" s="472"/>
    </row>
    <row r="778705" spans="12:13" x14ac:dyDescent="0.25">
      <c r="L778705" s="472"/>
      <c r="M778705" s="472"/>
    </row>
    <row r="778777" spans="12:13" x14ac:dyDescent="0.25">
      <c r="L778777" s="472"/>
      <c r="M778777" s="472"/>
    </row>
    <row r="778778" spans="12:13" x14ac:dyDescent="0.25">
      <c r="L778778" s="472"/>
      <c r="M778778" s="472"/>
    </row>
    <row r="778779" spans="12:13" x14ac:dyDescent="0.25">
      <c r="L778779" s="472"/>
      <c r="M778779" s="472"/>
    </row>
    <row r="778851" spans="12:13" x14ac:dyDescent="0.25">
      <c r="L778851" s="472"/>
      <c r="M778851" s="472"/>
    </row>
    <row r="778852" spans="12:13" x14ac:dyDescent="0.25">
      <c r="L778852" s="472"/>
      <c r="M778852" s="472"/>
    </row>
    <row r="778853" spans="12:13" x14ac:dyDescent="0.25">
      <c r="L778853" s="472"/>
      <c r="M778853" s="472"/>
    </row>
    <row r="778925" spans="12:13" x14ac:dyDescent="0.25">
      <c r="L778925" s="472"/>
      <c r="M778925" s="472"/>
    </row>
    <row r="778926" spans="12:13" x14ac:dyDescent="0.25">
      <c r="L778926" s="472"/>
      <c r="M778926" s="472"/>
    </row>
    <row r="778927" spans="12:13" x14ac:dyDescent="0.25">
      <c r="L778927" s="472"/>
      <c r="M778927" s="472"/>
    </row>
    <row r="778999" spans="12:13" x14ac:dyDescent="0.25">
      <c r="L778999" s="472"/>
      <c r="M778999" s="472"/>
    </row>
    <row r="779000" spans="12:13" x14ac:dyDescent="0.25">
      <c r="L779000" s="472"/>
      <c r="M779000" s="472"/>
    </row>
    <row r="779001" spans="12:13" x14ac:dyDescent="0.25">
      <c r="L779001" s="472"/>
      <c r="M779001" s="472"/>
    </row>
    <row r="779073" spans="12:13" x14ac:dyDescent="0.25">
      <c r="L779073" s="472"/>
      <c r="M779073" s="472"/>
    </row>
    <row r="779074" spans="12:13" x14ac:dyDescent="0.25">
      <c r="L779074" s="472"/>
      <c r="M779074" s="472"/>
    </row>
    <row r="779075" spans="12:13" x14ac:dyDescent="0.25">
      <c r="L779075" s="472"/>
      <c r="M779075" s="472"/>
    </row>
    <row r="779147" spans="12:13" x14ac:dyDescent="0.25">
      <c r="L779147" s="472"/>
      <c r="M779147" s="472"/>
    </row>
    <row r="779148" spans="12:13" x14ac:dyDescent="0.25">
      <c r="L779148" s="472"/>
      <c r="M779148" s="472"/>
    </row>
    <row r="779149" spans="12:13" x14ac:dyDescent="0.25">
      <c r="L779149" s="472"/>
      <c r="M779149" s="472"/>
    </row>
    <row r="779221" spans="12:13" x14ac:dyDescent="0.25">
      <c r="L779221" s="472"/>
      <c r="M779221" s="472"/>
    </row>
    <row r="779222" spans="12:13" x14ac:dyDescent="0.25">
      <c r="L779222" s="472"/>
      <c r="M779222" s="472"/>
    </row>
    <row r="779223" spans="12:13" x14ac:dyDescent="0.25">
      <c r="L779223" s="472"/>
      <c r="M779223" s="472"/>
    </row>
    <row r="779295" spans="12:13" x14ac:dyDescent="0.25">
      <c r="L779295" s="472"/>
      <c r="M779295" s="472"/>
    </row>
    <row r="779296" spans="12:13" x14ac:dyDescent="0.25">
      <c r="L779296" s="472"/>
      <c r="M779296" s="472"/>
    </row>
    <row r="779297" spans="12:13" x14ac:dyDescent="0.25">
      <c r="L779297" s="472"/>
      <c r="M779297" s="472"/>
    </row>
    <row r="779369" spans="12:13" x14ac:dyDescent="0.25">
      <c r="L779369" s="472"/>
      <c r="M779369" s="472"/>
    </row>
    <row r="779370" spans="12:13" x14ac:dyDescent="0.25">
      <c r="L779370" s="472"/>
      <c r="M779370" s="472"/>
    </row>
    <row r="779371" spans="12:13" x14ac:dyDescent="0.25">
      <c r="L779371" s="472"/>
      <c r="M779371" s="472"/>
    </row>
    <row r="779443" spans="12:13" x14ac:dyDescent="0.25">
      <c r="L779443" s="472"/>
      <c r="M779443" s="472"/>
    </row>
    <row r="779444" spans="12:13" x14ac:dyDescent="0.25">
      <c r="L779444" s="472"/>
      <c r="M779444" s="472"/>
    </row>
    <row r="779445" spans="12:13" x14ac:dyDescent="0.25">
      <c r="L779445" s="472"/>
      <c r="M779445" s="472"/>
    </row>
    <row r="779517" spans="12:13" x14ac:dyDescent="0.25">
      <c r="L779517" s="472"/>
      <c r="M779517" s="472"/>
    </row>
    <row r="779518" spans="12:13" x14ac:dyDescent="0.25">
      <c r="L779518" s="472"/>
      <c r="M779518" s="472"/>
    </row>
    <row r="779519" spans="12:13" x14ac:dyDescent="0.25">
      <c r="L779519" s="472"/>
      <c r="M779519" s="472"/>
    </row>
    <row r="779591" spans="12:13" x14ac:dyDescent="0.25">
      <c r="L779591" s="472"/>
      <c r="M779591" s="472"/>
    </row>
    <row r="779592" spans="12:13" x14ac:dyDescent="0.25">
      <c r="L779592" s="472"/>
      <c r="M779592" s="472"/>
    </row>
    <row r="779593" spans="12:13" x14ac:dyDescent="0.25">
      <c r="L779593" s="472"/>
      <c r="M779593" s="472"/>
    </row>
    <row r="779665" spans="12:13" x14ac:dyDescent="0.25">
      <c r="L779665" s="472"/>
      <c r="M779665" s="472"/>
    </row>
    <row r="779666" spans="12:13" x14ac:dyDescent="0.25">
      <c r="L779666" s="472"/>
      <c r="M779666" s="472"/>
    </row>
    <row r="779667" spans="12:13" x14ac:dyDescent="0.25">
      <c r="L779667" s="472"/>
      <c r="M779667" s="472"/>
    </row>
    <row r="779739" spans="12:13" x14ac:dyDescent="0.25">
      <c r="L779739" s="472"/>
      <c r="M779739" s="472"/>
    </row>
    <row r="779740" spans="12:13" x14ac:dyDescent="0.25">
      <c r="L779740" s="472"/>
      <c r="M779740" s="472"/>
    </row>
    <row r="779741" spans="12:13" x14ac:dyDescent="0.25">
      <c r="L779741" s="472"/>
      <c r="M779741" s="472"/>
    </row>
    <row r="779813" spans="12:13" x14ac:dyDescent="0.25">
      <c r="L779813" s="472"/>
      <c r="M779813" s="472"/>
    </row>
    <row r="779814" spans="12:13" x14ac:dyDescent="0.25">
      <c r="L779814" s="472"/>
      <c r="M779814" s="472"/>
    </row>
    <row r="779815" spans="12:13" x14ac:dyDescent="0.25">
      <c r="L779815" s="472"/>
      <c r="M779815" s="472"/>
    </row>
    <row r="779887" spans="12:13" x14ac:dyDescent="0.25">
      <c r="L779887" s="472"/>
      <c r="M779887" s="472"/>
    </row>
    <row r="779888" spans="12:13" x14ac:dyDescent="0.25">
      <c r="L779888" s="472"/>
      <c r="M779888" s="472"/>
    </row>
    <row r="779889" spans="12:13" x14ac:dyDescent="0.25">
      <c r="L779889" s="472"/>
      <c r="M779889" s="472"/>
    </row>
    <row r="779961" spans="12:13" x14ac:dyDescent="0.25">
      <c r="L779961" s="472"/>
      <c r="M779961" s="472"/>
    </row>
    <row r="779962" spans="12:13" x14ac:dyDescent="0.25">
      <c r="L779962" s="472"/>
      <c r="M779962" s="472"/>
    </row>
    <row r="779963" spans="12:13" x14ac:dyDescent="0.25">
      <c r="L779963" s="472"/>
      <c r="M779963" s="472"/>
    </row>
    <row r="780035" spans="12:13" x14ac:dyDescent="0.25">
      <c r="L780035" s="472"/>
      <c r="M780035" s="472"/>
    </row>
    <row r="780036" spans="12:13" x14ac:dyDescent="0.25">
      <c r="L780036" s="472"/>
      <c r="M780036" s="472"/>
    </row>
    <row r="780037" spans="12:13" x14ac:dyDescent="0.25">
      <c r="L780037" s="472"/>
      <c r="M780037" s="472"/>
    </row>
    <row r="780109" spans="12:13" x14ac:dyDescent="0.25">
      <c r="L780109" s="472"/>
      <c r="M780109" s="472"/>
    </row>
    <row r="780110" spans="12:13" x14ac:dyDescent="0.25">
      <c r="L780110" s="472"/>
      <c r="M780110" s="472"/>
    </row>
    <row r="780111" spans="12:13" x14ac:dyDescent="0.25">
      <c r="L780111" s="472"/>
      <c r="M780111" s="472"/>
    </row>
    <row r="780183" spans="12:13" x14ac:dyDescent="0.25">
      <c r="L780183" s="472"/>
      <c r="M780183" s="472"/>
    </row>
    <row r="780184" spans="12:13" x14ac:dyDescent="0.25">
      <c r="L780184" s="472"/>
      <c r="M780184" s="472"/>
    </row>
    <row r="780185" spans="12:13" x14ac:dyDescent="0.25">
      <c r="L780185" s="472"/>
      <c r="M780185" s="472"/>
    </row>
    <row r="780257" spans="12:13" x14ac:dyDescent="0.25">
      <c r="L780257" s="472"/>
      <c r="M780257" s="472"/>
    </row>
    <row r="780258" spans="12:13" x14ac:dyDescent="0.25">
      <c r="L780258" s="472"/>
      <c r="M780258" s="472"/>
    </row>
    <row r="780259" spans="12:13" x14ac:dyDescent="0.25">
      <c r="L780259" s="472"/>
      <c r="M780259" s="472"/>
    </row>
    <row r="780331" spans="12:13" x14ac:dyDescent="0.25">
      <c r="L780331" s="472"/>
      <c r="M780331" s="472"/>
    </row>
    <row r="780332" spans="12:13" x14ac:dyDescent="0.25">
      <c r="L780332" s="472"/>
      <c r="M780332" s="472"/>
    </row>
    <row r="780333" spans="12:13" x14ac:dyDescent="0.25">
      <c r="L780333" s="472"/>
      <c r="M780333" s="472"/>
    </row>
    <row r="780405" spans="12:13" x14ac:dyDescent="0.25">
      <c r="L780405" s="472"/>
      <c r="M780405" s="472"/>
    </row>
    <row r="780406" spans="12:13" x14ac:dyDescent="0.25">
      <c r="L780406" s="472"/>
      <c r="M780406" s="472"/>
    </row>
    <row r="780407" spans="12:13" x14ac:dyDescent="0.25">
      <c r="L780407" s="472"/>
      <c r="M780407" s="472"/>
    </row>
    <row r="780479" spans="12:13" x14ac:dyDescent="0.25">
      <c r="L780479" s="472"/>
      <c r="M780479" s="472"/>
    </row>
    <row r="780480" spans="12:13" x14ac:dyDescent="0.25">
      <c r="L780480" s="472"/>
      <c r="M780480" s="472"/>
    </row>
    <row r="780481" spans="12:13" x14ac:dyDescent="0.25">
      <c r="L780481" s="472"/>
      <c r="M780481" s="472"/>
    </row>
    <row r="780553" spans="12:13" x14ac:dyDescent="0.25">
      <c r="L780553" s="472"/>
      <c r="M780553" s="472"/>
    </row>
    <row r="780554" spans="12:13" x14ac:dyDescent="0.25">
      <c r="L780554" s="472"/>
      <c r="M780554" s="472"/>
    </row>
    <row r="780555" spans="12:13" x14ac:dyDescent="0.25">
      <c r="L780555" s="472"/>
      <c r="M780555" s="472"/>
    </row>
    <row r="780627" spans="12:13" x14ac:dyDescent="0.25">
      <c r="L780627" s="472"/>
      <c r="M780627" s="472"/>
    </row>
    <row r="780628" spans="12:13" x14ac:dyDescent="0.25">
      <c r="L780628" s="472"/>
      <c r="M780628" s="472"/>
    </row>
    <row r="780629" spans="12:13" x14ac:dyDescent="0.25">
      <c r="L780629" s="472"/>
      <c r="M780629" s="472"/>
    </row>
    <row r="780701" spans="12:13" x14ac:dyDescent="0.25">
      <c r="L780701" s="472"/>
      <c r="M780701" s="472"/>
    </row>
    <row r="780702" spans="12:13" x14ac:dyDescent="0.25">
      <c r="L780702" s="472"/>
      <c r="M780702" s="472"/>
    </row>
    <row r="780703" spans="12:13" x14ac:dyDescent="0.25">
      <c r="L780703" s="472"/>
      <c r="M780703" s="472"/>
    </row>
    <row r="780775" spans="12:13" x14ac:dyDescent="0.25">
      <c r="L780775" s="472"/>
      <c r="M780775" s="472"/>
    </row>
    <row r="780776" spans="12:13" x14ac:dyDescent="0.25">
      <c r="L780776" s="472"/>
      <c r="M780776" s="472"/>
    </row>
    <row r="780777" spans="12:13" x14ac:dyDescent="0.25">
      <c r="L780777" s="472"/>
      <c r="M780777" s="472"/>
    </row>
    <row r="780849" spans="12:13" x14ac:dyDescent="0.25">
      <c r="L780849" s="472"/>
      <c r="M780849" s="472"/>
    </row>
    <row r="780850" spans="12:13" x14ac:dyDescent="0.25">
      <c r="L780850" s="472"/>
      <c r="M780850" s="472"/>
    </row>
    <row r="780851" spans="12:13" x14ac:dyDescent="0.25">
      <c r="L780851" s="472"/>
      <c r="M780851" s="472"/>
    </row>
    <row r="780923" spans="12:13" x14ac:dyDescent="0.25">
      <c r="L780923" s="472"/>
      <c r="M780923" s="472"/>
    </row>
    <row r="780924" spans="12:13" x14ac:dyDescent="0.25">
      <c r="L780924" s="472"/>
      <c r="M780924" s="472"/>
    </row>
    <row r="780925" spans="12:13" x14ac:dyDescent="0.25">
      <c r="L780925" s="472"/>
      <c r="M780925" s="472"/>
    </row>
    <row r="780997" spans="12:13" x14ac:dyDescent="0.25">
      <c r="L780997" s="472"/>
      <c r="M780997" s="472"/>
    </row>
    <row r="780998" spans="12:13" x14ac:dyDescent="0.25">
      <c r="L780998" s="472"/>
      <c r="M780998" s="472"/>
    </row>
    <row r="780999" spans="12:13" x14ac:dyDescent="0.25">
      <c r="L780999" s="472"/>
      <c r="M780999" s="472"/>
    </row>
    <row r="781071" spans="12:13" x14ac:dyDescent="0.25">
      <c r="L781071" s="472"/>
      <c r="M781071" s="472"/>
    </row>
    <row r="781072" spans="12:13" x14ac:dyDescent="0.25">
      <c r="L781072" s="472"/>
      <c r="M781072" s="472"/>
    </row>
    <row r="781073" spans="12:13" x14ac:dyDescent="0.25">
      <c r="L781073" s="472"/>
      <c r="M781073" s="472"/>
    </row>
    <row r="781145" spans="12:13" x14ac:dyDescent="0.25">
      <c r="L781145" s="472"/>
      <c r="M781145" s="472"/>
    </row>
    <row r="781146" spans="12:13" x14ac:dyDescent="0.25">
      <c r="L781146" s="472"/>
      <c r="M781146" s="472"/>
    </row>
    <row r="781147" spans="12:13" x14ac:dyDescent="0.25">
      <c r="L781147" s="472"/>
      <c r="M781147" s="472"/>
    </row>
    <row r="781219" spans="12:13" x14ac:dyDescent="0.25">
      <c r="L781219" s="472"/>
      <c r="M781219" s="472"/>
    </row>
    <row r="781220" spans="12:13" x14ac:dyDescent="0.25">
      <c r="L781220" s="472"/>
      <c r="M781220" s="472"/>
    </row>
    <row r="781221" spans="12:13" x14ac:dyDescent="0.25">
      <c r="L781221" s="472"/>
      <c r="M781221" s="472"/>
    </row>
    <row r="781293" spans="12:13" x14ac:dyDescent="0.25">
      <c r="L781293" s="472"/>
      <c r="M781293" s="472"/>
    </row>
    <row r="781294" spans="12:13" x14ac:dyDescent="0.25">
      <c r="L781294" s="472"/>
      <c r="M781294" s="472"/>
    </row>
    <row r="781295" spans="12:13" x14ac:dyDescent="0.25">
      <c r="L781295" s="472"/>
      <c r="M781295" s="472"/>
    </row>
    <row r="781367" spans="12:13" x14ac:dyDescent="0.25">
      <c r="L781367" s="472"/>
      <c r="M781367" s="472"/>
    </row>
    <row r="781368" spans="12:13" x14ac:dyDescent="0.25">
      <c r="L781368" s="472"/>
      <c r="M781368" s="472"/>
    </row>
    <row r="781369" spans="12:13" x14ac:dyDescent="0.25">
      <c r="L781369" s="472"/>
      <c r="M781369" s="472"/>
    </row>
    <row r="781441" spans="12:13" x14ac:dyDescent="0.25">
      <c r="L781441" s="472"/>
      <c r="M781441" s="472"/>
    </row>
    <row r="781442" spans="12:13" x14ac:dyDescent="0.25">
      <c r="L781442" s="472"/>
      <c r="M781442" s="472"/>
    </row>
    <row r="781443" spans="12:13" x14ac:dyDescent="0.25">
      <c r="L781443" s="472"/>
      <c r="M781443" s="472"/>
    </row>
    <row r="781515" spans="12:13" x14ac:dyDescent="0.25">
      <c r="L781515" s="472"/>
      <c r="M781515" s="472"/>
    </row>
    <row r="781516" spans="12:13" x14ac:dyDescent="0.25">
      <c r="L781516" s="472"/>
      <c r="M781516" s="472"/>
    </row>
    <row r="781517" spans="12:13" x14ac:dyDescent="0.25">
      <c r="L781517" s="472"/>
      <c r="M781517" s="472"/>
    </row>
    <row r="781589" spans="12:13" x14ac:dyDescent="0.25">
      <c r="L781589" s="472"/>
      <c r="M781589" s="472"/>
    </row>
    <row r="781590" spans="12:13" x14ac:dyDescent="0.25">
      <c r="L781590" s="472"/>
      <c r="M781590" s="472"/>
    </row>
    <row r="781591" spans="12:13" x14ac:dyDescent="0.25">
      <c r="L781591" s="472"/>
      <c r="M781591" s="472"/>
    </row>
    <row r="781663" spans="12:13" x14ac:dyDescent="0.25">
      <c r="L781663" s="472"/>
      <c r="M781663" s="472"/>
    </row>
    <row r="781664" spans="12:13" x14ac:dyDescent="0.25">
      <c r="L781664" s="472"/>
      <c r="M781664" s="472"/>
    </row>
    <row r="781665" spans="12:13" x14ac:dyDescent="0.25">
      <c r="L781665" s="472"/>
      <c r="M781665" s="472"/>
    </row>
    <row r="781737" spans="12:13" x14ac:dyDescent="0.25">
      <c r="L781737" s="472"/>
      <c r="M781737" s="472"/>
    </row>
    <row r="781738" spans="12:13" x14ac:dyDescent="0.25">
      <c r="L781738" s="472"/>
      <c r="M781738" s="472"/>
    </row>
    <row r="781739" spans="12:13" x14ac:dyDescent="0.25">
      <c r="L781739" s="472"/>
      <c r="M781739" s="472"/>
    </row>
    <row r="781811" spans="12:13" x14ac:dyDescent="0.25">
      <c r="L781811" s="472"/>
      <c r="M781811" s="472"/>
    </row>
    <row r="781812" spans="12:13" x14ac:dyDescent="0.25">
      <c r="L781812" s="472"/>
      <c r="M781812" s="472"/>
    </row>
    <row r="781813" spans="12:13" x14ac:dyDescent="0.25">
      <c r="L781813" s="472"/>
      <c r="M781813" s="472"/>
    </row>
    <row r="781885" spans="12:13" x14ac:dyDescent="0.25">
      <c r="L781885" s="472"/>
      <c r="M781885" s="472"/>
    </row>
    <row r="781886" spans="12:13" x14ac:dyDescent="0.25">
      <c r="L781886" s="472"/>
      <c r="M781886" s="472"/>
    </row>
    <row r="781887" spans="12:13" x14ac:dyDescent="0.25">
      <c r="L781887" s="472"/>
      <c r="M781887" s="472"/>
    </row>
    <row r="781959" spans="12:13" x14ac:dyDescent="0.25">
      <c r="L781959" s="472"/>
      <c r="M781959" s="472"/>
    </row>
    <row r="781960" spans="12:13" x14ac:dyDescent="0.25">
      <c r="L781960" s="472"/>
      <c r="M781960" s="472"/>
    </row>
    <row r="781961" spans="12:13" x14ac:dyDescent="0.25">
      <c r="L781961" s="472"/>
      <c r="M781961" s="472"/>
    </row>
    <row r="782033" spans="12:13" x14ac:dyDescent="0.25">
      <c r="L782033" s="472"/>
      <c r="M782033" s="472"/>
    </row>
    <row r="782034" spans="12:13" x14ac:dyDescent="0.25">
      <c r="L782034" s="472"/>
      <c r="M782034" s="472"/>
    </row>
    <row r="782035" spans="12:13" x14ac:dyDescent="0.25">
      <c r="L782035" s="472"/>
      <c r="M782035" s="472"/>
    </row>
    <row r="782107" spans="12:13" x14ac:dyDescent="0.25">
      <c r="L782107" s="472"/>
      <c r="M782107" s="472"/>
    </row>
    <row r="782108" spans="12:13" x14ac:dyDescent="0.25">
      <c r="L782108" s="472"/>
      <c r="M782108" s="472"/>
    </row>
    <row r="782109" spans="12:13" x14ac:dyDescent="0.25">
      <c r="L782109" s="472"/>
      <c r="M782109" s="472"/>
    </row>
    <row r="782181" spans="12:13" x14ac:dyDescent="0.25">
      <c r="L782181" s="472"/>
      <c r="M782181" s="472"/>
    </row>
    <row r="782182" spans="12:13" x14ac:dyDescent="0.25">
      <c r="L782182" s="472"/>
      <c r="M782182" s="472"/>
    </row>
    <row r="782183" spans="12:13" x14ac:dyDescent="0.25">
      <c r="L782183" s="472"/>
      <c r="M782183" s="472"/>
    </row>
    <row r="782255" spans="12:13" x14ac:dyDescent="0.25">
      <c r="L782255" s="472"/>
      <c r="M782255" s="472"/>
    </row>
    <row r="782256" spans="12:13" x14ac:dyDescent="0.25">
      <c r="L782256" s="472"/>
      <c r="M782256" s="472"/>
    </row>
    <row r="782257" spans="12:13" x14ac:dyDescent="0.25">
      <c r="L782257" s="472"/>
      <c r="M782257" s="472"/>
    </row>
    <row r="782329" spans="12:13" x14ac:dyDescent="0.25">
      <c r="L782329" s="472"/>
      <c r="M782329" s="472"/>
    </row>
    <row r="782330" spans="12:13" x14ac:dyDescent="0.25">
      <c r="L782330" s="472"/>
      <c r="M782330" s="472"/>
    </row>
    <row r="782331" spans="12:13" x14ac:dyDescent="0.25">
      <c r="L782331" s="472"/>
      <c r="M782331" s="472"/>
    </row>
    <row r="782403" spans="12:13" x14ac:dyDescent="0.25">
      <c r="L782403" s="472"/>
      <c r="M782403" s="472"/>
    </row>
    <row r="782404" spans="12:13" x14ac:dyDescent="0.25">
      <c r="L782404" s="472"/>
      <c r="M782404" s="472"/>
    </row>
    <row r="782405" spans="12:13" x14ac:dyDescent="0.25">
      <c r="L782405" s="472"/>
      <c r="M782405" s="472"/>
    </row>
    <row r="782477" spans="12:13" x14ac:dyDescent="0.25">
      <c r="L782477" s="472"/>
      <c r="M782477" s="472"/>
    </row>
    <row r="782478" spans="12:13" x14ac:dyDescent="0.25">
      <c r="L782478" s="472"/>
      <c r="M782478" s="472"/>
    </row>
    <row r="782479" spans="12:13" x14ac:dyDescent="0.25">
      <c r="L782479" s="472"/>
      <c r="M782479" s="472"/>
    </row>
    <row r="782551" spans="12:13" x14ac:dyDescent="0.25">
      <c r="L782551" s="472"/>
      <c r="M782551" s="472"/>
    </row>
    <row r="782552" spans="12:13" x14ac:dyDescent="0.25">
      <c r="L782552" s="472"/>
      <c r="M782552" s="472"/>
    </row>
    <row r="782553" spans="12:13" x14ac:dyDescent="0.25">
      <c r="L782553" s="472"/>
      <c r="M782553" s="472"/>
    </row>
    <row r="782625" spans="12:13" x14ac:dyDescent="0.25">
      <c r="L782625" s="472"/>
      <c r="M782625" s="472"/>
    </row>
    <row r="782626" spans="12:13" x14ac:dyDescent="0.25">
      <c r="L782626" s="472"/>
      <c r="M782626" s="472"/>
    </row>
    <row r="782627" spans="12:13" x14ac:dyDescent="0.25">
      <c r="L782627" s="472"/>
      <c r="M782627" s="472"/>
    </row>
    <row r="782699" spans="12:13" x14ac:dyDescent="0.25">
      <c r="L782699" s="472"/>
      <c r="M782699" s="472"/>
    </row>
    <row r="782700" spans="12:13" x14ac:dyDescent="0.25">
      <c r="L782700" s="472"/>
      <c r="M782700" s="472"/>
    </row>
    <row r="782701" spans="12:13" x14ac:dyDescent="0.25">
      <c r="L782701" s="472"/>
      <c r="M782701" s="472"/>
    </row>
    <row r="782773" spans="12:13" x14ac:dyDescent="0.25">
      <c r="L782773" s="472"/>
      <c r="M782773" s="472"/>
    </row>
    <row r="782774" spans="12:13" x14ac:dyDescent="0.25">
      <c r="L782774" s="472"/>
      <c r="M782774" s="472"/>
    </row>
    <row r="782775" spans="12:13" x14ac:dyDescent="0.25">
      <c r="L782775" s="472"/>
      <c r="M782775" s="472"/>
    </row>
    <row r="782847" spans="12:13" x14ac:dyDescent="0.25">
      <c r="L782847" s="472"/>
      <c r="M782847" s="472"/>
    </row>
    <row r="782848" spans="12:13" x14ac:dyDescent="0.25">
      <c r="L782848" s="472"/>
      <c r="M782848" s="472"/>
    </row>
    <row r="782849" spans="12:13" x14ac:dyDescent="0.25">
      <c r="L782849" s="472"/>
      <c r="M782849" s="472"/>
    </row>
    <row r="782921" spans="12:13" x14ac:dyDescent="0.25">
      <c r="L782921" s="472"/>
      <c r="M782921" s="472"/>
    </row>
    <row r="782922" spans="12:13" x14ac:dyDescent="0.25">
      <c r="L782922" s="472"/>
      <c r="M782922" s="472"/>
    </row>
    <row r="782923" spans="12:13" x14ac:dyDescent="0.25">
      <c r="L782923" s="472"/>
      <c r="M782923" s="472"/>
    </row>
    <row r="782995" spans="12:13" x14ac:dyDescent="0.25">
      <c r="L782995" s="472"/>
      <c r="M782995" s="472"/>
    </row>
    <row r="782996" spans="12:13" x14ac:dyDescent="0.25">
      <c r="L782996" s="472"/>
      <c r="M782996" s="472"/>
    </row>
    <row r="782997" spans="12:13" x14ac:dyDescent="0.25">
      <c r="L782997" s="472"/>
      <c r="M782997" s="472"/>
    </row>
    <row r="783069" spans="12:13" x14ac:dyDescent="0.25">
      <c r="L783069" s="472"/>
      <c r="M783069" s="472"/>
    </row>
    <row r="783070" spans="12:13" x14ac:dyDescent="0.25">
      <c r="L783070" s="472"/>
      <c r="M783070" s="472"/>
    </row>
    <row r="783071" spans="12:13" x14ac:dyDescent="0.25">
      <c r="L783071" s="472"/>
      <c r="M783071" s="472"/>
    </row>
    <row r="783143" spans="12:13" x14ac:dyDescent="0.25">
      <c r="L783143" s="472"/>
      <c r="M783143" s="472"/>
    </row>
    <row r="783144" spans="12:13" x14ac:dyDescent="0.25">
      <c r="L783144" s="472"/>
      <c r="M783144" s="472"/>
    </row>
    <row r="783145" spans="12:13" x14ac:dyDescent="0.25">
      <c r="L783145" s="472"/>
      <c r="M783145" s="472"/>
    </row>
    <row r="783217" spans="12:13" x14ac:dyDescent="0.25">
      <c r="L783217" s="472"/>
      <c r="M783217" s="472"/>
    </row>
    <row r="783218" spans="12:13" x14ac:dyDescent="0.25">
      <c r="L783218" s="472"/>
      <c r="M783218" s="472"/>
    </row>
    <row r="783219" spans="12:13" x14ac:dyDescent="0.25">
      <c r="L783219" s="472"/>
      <c r="M783219" s="472"/>
    </row>
    <row r="783291" spans="12:13" x14ac:dyDescent="0.25">
      <c r="L783291" s="472"/>
      <c r="M783291" s="472"/>
    </row>
    <row r="783292" spans="12:13" x14ac:dyDescent="0.25">
      <c r="L783292" s="472"/>
      <c r="M783292" s="472"/>
    </row>
    <row r="783293" spans="12:13" x14ac:dyDescent="0.25">
      <c r="L783293" s="472"/>
      <c r="M783293" s="472"/>
    </row>
    <row r="783365" spans="12:13" x14ac:dyDescent="0.25">
      <c r="L783365" s="472"/>
      <c r="M783365" s="472"/>
    </row>
    <row r="783366" spans="12:13" x14ac:dyDescent="0.25">
      <c r="L783366" s="472"/>
      <c r="M783366" s="472"/>
    </row>
    <row r="783367" spans="12:13" x14ac:dyDescent="0.25">
      <c r="L783367" s="472"/>
      <c r="M783367" s="472"/>
    </row>
    <row r="783439" spans="12:13" x14ac:dyDescent="0.25">
      <c r="L783439" s="472"/>
      <c r="M783439" s="472"/>
    </row>
    <row r="783440" spans="12:13" x14ac:dyDescent="0.25">
      <c r="L783440" s="472"/>
      <c r="M783440" s="472"/>
    </row>
    <row r="783441" spans="12:13" x14ac:dyDescent="0.25">
      <c r="L783441" s="472"/>
      <c r="M783441" s="472"/>
    </row>
    <row r="783513" spans="12:13" x14ac:dyDescent="0.25">
      <c r="L783513" s="472"/>
      <c r="M783513" s="472"/>
    </row>
    <row r="783514" spans="12:13" x14ac:dyDescent="0.25">
      <c r="L783514" s="472"/>
      <c r="M783514" s="472"/>
    </row>
    <row r="783515" spans="12:13" x14ac:dyDescent="0.25">
      <c r="L783515" s="472"/>
      <c r="M783515" s="472"/>
    </row>
    <row r="783587" spans="12:13" x14ac:dyDescent="0.25">
      <c r="L783587" s="472"/>
      <c r="M783587" s="472"/>
    </row>
    <row r="783588" spans="12:13" x14ac:dyDescent="0.25">
      <c r="L783588" s="472"/>
      <c r="M783588" s="472"/>
    </row>
    <row r="783589" spans="12:13" x14ac:dyDescent="0.25">
      <c r="L783589" s="472"/>
      <c r="M783589" s="472"/>
    </row>
    <row r="783661" spans="12:13" x14ac:dyDescent="0.25">
      <c r="L783661" s="472"/>
      <c r="M783661" s="472"/>
    </row>
    <row r="783662" spans="12:13" x14ac:dyDescent="0.25">
      <c r="L783662" s="472"/>
      <c r="M783662" s="472"/>
    </row>
    <row r="783663" spans="12:13" x14ac:dyDescent="0.25">
      <c r="L783663" s="472"/>
      <c r="M783663" s="472"/>
    </row>
    <row r="783735" spans="12:13" x14ac:dyDescent="0.25">
      <c r="L783735" s="472"/>
      <c r="M783735" s="472"/>
    </row>
    <row r="783736" spans="12:13" x14ac:dyDescent="0.25">
      <c r="L783736" s="472"/>
      <c r="M783736" s="472"/>
    </row>
    <row r="783737" spans="12:13" x14ac:dyDescent="0.25">
      <c r="L783737" s="472"/>
      <c r="M783737" s="472"/>
    </row>
    <row r="783809" spans="12:13" x14ac:dyDescent="0.25">
      <c r="L783809" s="472"/>
      <c r="M783809" s="472"/>
    </row>
    <row r="783810" spans="12:13" x14ac:dyDescent="0.25">
      <c r="L783810" s="472"/>
      <c r="M783810" s="472"/>
    </row>
    <row r="783811" spans="12:13" x14ac:dyDescent="0.25">
      <c r="L783811" s="472"/>
      <c r="M783811" s="472"/>
    </row>
    <row r="783883" spans="12:13" x14ac:dyDescent="0.25">
      <c r="L783883" s="472"/>
      <c r="M783883" s="472"/>
    </row>
    <row r="783884" spans="12:13" x14ac:dyDescent="0.25">
      <c r="L783884" s="472"/>
      <c r="M783884" s="472"/>
    </row>
    <row r="783885" spans="12:13" x14ac:dyDescent="0.25">
      <c r="L783885" s="472"/>
      <c r="M783885" s="472"/>
    </row>
    <row r="783957" spans="12:13" x14ac:dyDescent="0.25">
      <c r="L783957" s="472"/>
      <c r="M783957" s="472"/>
    </row>
    <row r="783958" spans="12:13" x14ac:dyDescent="0.25">
      <c r="L783958" s="472"/>
      <c r="M783958" s="472"/>
    </row>
    <row r="783959" spans="12:13" x14ac:dyDescent="0.25">
      <c r="L783959" s="472"/>
      <c r="M783959" s="472"/>
    </row>
    <row r="784031" spans="12:13" x14ac:dyDescent="0.25">
      <c r="L784031" s="472"/>
      <c r="M784031" s="472"/>
    </row>
    <row r="784032" spans="12:13" x14ac:dyDescent="0.25">
      <c r="L784032" s="472"/>
      <c r="M784032" s="472"/>
    </row>
    <row r="784033" spans="12:13" x14ac:dyDescent="0.25">
      <c r="L784033" s="472"/>
      <c r="M784033" s="472"/>
    </row>
    <row r="784105" spans="12:13" x14ac:dyDescent="0.25">
      <c r="L784105" s="472"/>
      <c r="M784105" s="472"/>
    </row>
    <row r="784106" spans="12:13" x14ac:dyDescent="0.25">
      <c r="L784106" s="472"/>
      <c r="M784106" s="472"/>
    </row>
    <row r="784107" spans="12:13" x14ac:dyDescent="0.25">
      <c r="L784107" s="472"/>
      <c r="M784107" s="472"/>
    </row>
    <row r="784179" spans="12:13" x14ac:dyDescent="0.25">
      <c r="L784179" s="472"/>
      <c r="M784179" s="472"/>
    </row>
    <row r="784180" spans="12:13" x14ac:dyDescent="0.25">
      <c r="L784180" s="472"/>
      <c r="M784180" s="472"/>
    </row>
    <row r="784181" spans="12:13" x14ac:dyDescent="0.25">
      <c r="L784181" s="472"/>
      <c r="M784181" s="472"/>
    </row>
    <row r="784253" spans="12:13" x14ac:dyDescent="0.25">
      <c r="L784253" s="472"/>
      <c r="M784253" s="472"/>
    </row>
    <row r="784254" spans="12:13" x14ac:dyDescent="0.25">
      <c r="L784254" s="472"/>
      <c r="M784254" s="472"/>
    </row>
    <row r="784255" spans="12:13" x14ac:dyDescent="0.25">
      <c r="L784255" s="472"/>
      <c r="M784255" s="472"/>
    </row>
    <row r="784327" spans="12:13" x14ac:dyDescent="0.25">
      <c r="L784327" s="472"/>
      <c r="M784327" s="472"/>
    </row>
    <row r="784328" spans="12:13" x14ac:dyDescent="0.25">
      <c r="L784328" s="472"/>
      <c r="M784328" s="472"/>
    </row>
    <row r="784329" spans="12:13" x14ac:dyDescent="0.25">
      <c r="L784329" s="472"/>
      <c r="M784329" s="472"/>
    </row>
    <row r="784401" spans="12:13" x14ac:dyDescent="0.25">
      <c r="L784401" s="472"/>
      <c r="M784401" s="472"/>
    </row>
    <row r="784402" spans="12:13" x14ac:dyDescent="0.25">
      <c r="L784402" s="472"/>
      <c r="M784402" s="472"/>
    </row>
    <row r="784403" spans="12:13" x14ac:dyDescent="0.25">
      <c r="L784403" s="472"/>
      <c r="M784403" s="472"/>
    </row>
    <row r="784475" spans="12:13" x14ac:dyDescent="0.25">
      <c r="L784475" s="472"/>
      <c r="M784475" s="472"/>
    </row>
    <row r="784476" spans="12:13" x14ac:dyDescent="0.25">
      <c r="L784476" s="472"/>
      <c r="M784476" s="472"/>
    </row>
    <row r="784477" spans="12:13" x14ac:dyDescent="0.25">
      <c r="L784477" s="472"/>
      <c r="M784477" s="472"/>
    </row>
    <row r="784549" spans="12:13" x14ac:dyDescent="0.25">
      <c r="L784549" s="472"/>
      <c r="M784549" s="472"/>
    </row>
    <row r="784550" spans="12:13" x14ac:dyDescent="0.25">
      <c r="L784550" s="472"/>
      <c r="M784550" s="472"/>
    </row>
    <row r="784551" spans="12:13" x14ac:dyDescent="0.25">
      <c r="L784551" s="472"/>
      <c r="M784551" s="472"/>
    </row>
    <row r="784623" spans="12:13" x14ac:dyDescent="0.25">
      <c r="L784623" s="472"/>
      <c r="M784623" s="472"/>
    </row>
    <row r="784624" spans="12:13" x14ac:dyDescent="0.25">
      <c r="L784624" s="472"/>
      <c r="M784624" s="472"/>
    </row>
    <row r="784625" spans="12:13" x14ac:dyDescent="0.25">
      <c r="L784625" s="472"/>
      <c r="M784625" s="472"/>
    </row>
    <row r="784697" spans="12:13" x14ac:dyDescent="0.25">
      <c r="L784697" s="472"/>
      <c r="M784697" s="472"/>
    </row>
    <row r="784698" spans="12:13" x14ac:dyDescent="0.25">
      <c r="L784698" s="472"/>
      <c r="M784698" s="472"/>
    </row>
    <row r="784699" spans="12:13" x14ac:dyDescent="0.25">
      <c r="L784699" s="472"/>
      <c r="M784699" s="472"/>
    </row>
    <row r="784771" spans="12:13" x14ac:dyDescent="0.25">
      <c r="L784771" s="472"/>
      <c r="M784771" s="472"/>
    </row>
    <row r="784772" spans="12:13" x14ac:dyDescent="0.25">
      <c r="L784772" s="472"/>
      <c r="M784772" s="472"/>
    </row>
    <row r="784773" spans="12:13" x14ac:dyDescent="0.25">
      <c r="L784773" s="472"/>
      <c r="M784773" s="472"/>
    </row>
    <row r="784845" spans="12:13" x14ac:dyDescent="0.25">
      <c r="L784845" s="472"/>
      <c r="M784845" s="472"/>
    </row>
    <row r="784846" spans="12:13" x14ac:dyDescent="0.25">
      <c r="L784846" s="472"/>
      <c r="M784846" s="472"/>
    </row>
    <row r="784847" spans="12:13" x14ac:dyDescent="0.25">
      <c r="L784847" s="472"/>
      <c r="M784847" s="472"/>
    </row>
    <row r="784919" spans="12:13" x14ac:dyDescent="0.25">
      <c r="L784919" s="472"/>
      <c r="M784919" s="472"/>
    </row>
    <row r="784920" spans="12:13" x14ac:dyDescent="0.25">
      <c r="L784920" s="472"/>
      <c r="M784920" s="472"/>
    </row>
    <row r="784921" spans="12:13" x14ac:dyDescent="0.25">
      <c r="L784921" s="472"/>
      <c r="M784921" s="472"/>
    </row>
    <row r="784993" spans="12:13" x14ac:dyDescent="0.25">
      <c r="L784993" s="472"/>
      <c r="M784993" s="472"/>
    </row>
    <row r="784994" spans="12:13" x14ac:dyDescent="0.25">
      <c r="L784994" s="472"/>
      <c r="M784994" s="472"/>
    </row>
    <row r="784995" spans="12:13" x14ac:dyDescent="0.25">
      <c r="L784995" s="472"/>
      <c r="M784995" s="472"/>
    </row>
    <row r="785067" spans="12:13" x14ac:dyDescent="0.25">
      <c r="L785067" s="472"/>
      <c r="M785067" s="472"/>
    </row>
    <row r="785068" spans="12:13" x14ac:dyDescent="0.25">
      <c r="L785068" s="472"/>
      <c r="M785068" s="472"/>
    </row>
    <row r="785069" spans="12:13" x14ac:dyDescent="0.25">
      <c r="L785069" s="472"/>
      <c r="M785069" s="472"/>
    </row>
    <row r="785141" spans="12:13" x14ac:dyDescent="0.25">
      <c r="L785141" s="472"/>
      <c r="M785141" s="472"/>
    </row>
    <row r="785142" spans="12:13" x14ac:dyDescent="0.25">
      <c r="L785142" s="472"/>
      <c r="M785142" s="472"/>
    </row>
    <row r="785143" spans="12:13" x14ac:dyDescent="0.25">
      <c r="L785143" s="472"/>
      <c r="M785143" s="472"/>
    </row>
    <row r="785215" spans="12:13" x14ac:dyDescent="0.25">
      <c r="L785215" s="472"/>
      <c r="M785215" s="472"/>
    </row>
    <row r="785216" spans="12:13" x14ac:dyDescent="0.25">
      <c r="L785216" s="472"/>
      <c r="M785216" s="472"/>
    </row>
    <row r="785217" spans="12:13" x14ac:dyDescent="0.25">
      <c r="L785217" s="472"/>
      <c r="M785217" s="472"/>
    </row>
    <row r="785289" spans="12:13" x14ac:dyDescent="0.25">
      <c r="L785289" s="472"/>
      <c r="M785289" s="472"/>
    </row>
    <row r="785290" spans="12:13" x14ac:dyDescent="0.25">
      <c r="L785290" s="472"/>
      <c r="M785290" s="472"/>
    </row>
    <row r="785291" spans="12:13" x14ac:dyDescent="0.25">
      <c r="L785291" s="472"/>
      <c r="M785291" s="472"/>
    </row>
    <row r="785363" spans="12:13" x14ac:dyDescent="0.25">
      <c r="L785363" s="472"/>
      <c r="M785363" s="472"/>
    </row>
    <row r="785364" spans="12:13" x14ac:dyDescent="0.25">
      <c r="L785364" s="472"/>
      <c r="M785364" s="472"/>
    </row>
    <row r="785365" spans="12:13" x14ac:dyDescent="0.25">
      <c r="L785365" s="472"/>
      <c r="M785365" s="472"/>
    </row>
    <row r="785437" spans="12:13" x14ac:dyDescent="0.25">
      <c r="L785437" s="472"/>
      <c r="M785437" s="472"/>
    </row>
    <row r="785438" spans="12:13" x14ac:dyDescent="0.25">
      <c r="L785438" s="472"/>
      <c r="M785438" s="472"/>
    </row>
    <row r="785439" spans="12:13" x14ac:dyDescent="0.25">
      <c r="L785439" s="472"/>
      <c r="M785439" s="472"/>
    </row>
    <row r="785511" spans="12:13" x14ac:dyDescent="0.25">
      <c r="L785511" s="472"/>
      <c r="M785511" s="472"/>
    </row>
    <row r="785512" spans="12:13" x14ac:dyDescent="0.25">
      <c r="L785512" s="472"/>
      <c r="M785512" s="472"/>
    </row>
    <row r="785513" spans="12:13" x14ac:dyDescent="0.25">
      <c r="L785513" s="472"/>
      <c r="M785513" s="472"/>
    </row>
    <row r="785585" spans="12:13" x14ac:dyDescent="0.25">
      <c r="L785585" s="472"/>
      <c r="M785585" s="472"/>
    </row>
    <row r="785586" spans="12:13" x14ac:dyDescent="0.25">
      <c r="L785586" s="472"/>
      <c r="M785586" s="472"/>
    </row>
    <row r="785587" spans="12:13" x14ac:dyDescent="0.25">
      <c r="L785587" s="472"/>
      <c r="M785587" s="472"/>
    </row>
    <row r="785659" spans="12:13" x14ac:dyDescent="0.25">
      <c r="L785659" s="472"/>
      <c r="M785659" s="472"/>
    </row>
    <row r="785660" spans="12:13" x14ac:dyDescent="0.25">
      <c r="L785660" s="472"/>
      <c r="M785660" s="472"/>
    </row>
    <row r="785661" spans="12:13" x14ac:dyDescent="0.25">
      <c r="L785661" s="472"/>
      <c r="M785661" s="472"/>
    </row>
    <row r="785733" spans="12:13" x14ac:dyDescent="0.25">
      <c r="L785733" s="472"/>
      <c r="M785733" s="472"/>
    </row>
    <row r="785734" spans="12:13" x14ac:dyDescent="0.25">
      <c r="L785734" s="472"/>
      <c r="M785734" s="472"/>
    </row>
    <row r="785735" spans="12:13" x14ac:dyDescent="0.25">
      <c r="L785735" s="472"/>
      <c r="M785735" s="472"/>
    </row>
    <row r="785807" spans="12:13" x14ac:dyDescent="0.25">
      <c r="L785807" s="472"/>
      <c r="M785807" s="472"/>
    </row>
    <row r="785808" spans="12:13" x14ac:dyDescent="0.25">
      <c r="L785808" s="472"/>
      <c r="M785808" s="472"/>
    </row>
    <row r="785809" spans="12:13" x14ac:dyDescent="0.25">
      <c r="L785809" s="472"/>
      <c r="M785809" s="472"/>
    </row>
    <row r="785881" spans="12:13" x14ac:dyDescent="0.25">
      <c r="L785881" s="472"/>
      <c r="M785881" s="472"/>
    </row>
    <row r="785882" spans="12:13" x14ac:dyDescent="0.25">
      <c r="L785882" s="472"/>
      <c r="M785882" s="472"/>
    </row>
    <row r="785883" spans="12:13" x14ac:dyDescent="0.25">
      <c r="L785883" s="472"/>
      <c r="M785883" s="472"/>
    </row>
    <row r="785955" spans="12:13" x14ac:dyDescent="0.25">
      <c r="L785955" s="472"/>
      <c r="M785955" s="472"/>
    </row>
    <row r="785956" spans="12:13" x14ac:dyDescent="0.25">
      <c r="L785956" s="472"/>
      <c r="M785956" s="472"/>
    </row>
    <row r="785957" spans="12:13" x14ac:dyDescent="0.25">
      <c r="L785957" s="472"/>
      <c r="M785957" s="472"/>
    </row>
    <row r="786029" spans="12:13" x14ac:dyDescent="0.25">
      <c r="L786029" s="472"/>
      <c r="M786029" s="472"/>
    </row>
    <row r="786030" spans="12:13" x14ac:dyDescent="0.25">
      <c r="L786030" s="472"/>
      <c r="M786030" s="472"/>
    </row>
    <row r="786031" spans="12:13" x14ac:dyDescent="0.25">
      <c r="L786031" s="472"/>
      <c r="M786031" s="472"/>
    </row>
    <row r="786103" spans="12:13" x14ac:dyDescent="0.25">
      <c r="L786103" s="472"/>
      <c r="M786103" s="472"/>
    </row>
    <row r="786104" spans="12:13" x14ac:dyDescent="0.25">
      <c r="L786104" s="472"/>
      <c r="M786104" s="472"/>
    </row>
    <row r="786105" spans="12:13" x14ac:dyDescent="0.25">
      <c r="L786105" s="472"/>
      <c r="M786105" s="472"/>
    </row>
    <row r="786177" spans="12:13" x14ac:dyDescent="0.25">
      <c r="L786177" s="472"/>
      <c r="M786177" s="472"/>
    </row>
    <row r="786178" spans="12:13" x14ac:dyDescent="0.25">
      <c r="L786178" s="472"/>
      <c r="M786178" s="472"/>
    </row>
    <row r="786179" spans="12:13" x14ac:dyDescent="0.25">
      <c r="L786179" s="472"/>
      <c r="M786179" s="472"/>
    </row>
    <row r="786251" spans="12:13" x14ac:dyDescent="0.25">
      <c r="L786251" s="472"/>
      <c r="M786251" s="472"/>
    </row>
    <row r="786252" spans="12:13" x14ac:dyDescent="0.25">
      <c r="L786252" s="472"/>
      <c r="M786252" s="472"/>
    </row>
    <row r="786253" spans="12:13" x14ac:dyDescent="0.25">
      <c r="L786253" s="472"/>
      <c r="M786253" s="472"/>
    </row>
    <row r="786325" spans="12:13" x14ac:dyDescent="0.25">
      <c r="L786325" s="472"/>
      <c r="M786325" s="472"/>
    </row>
    <row r="786326" spans="12:13" x14ac:dyDescent="0.25">
      <c r="L786326" s="472"/>
      <c r="M786326" s="472"/>
    </row>
    <row r="786327" spans="12:13" x14ac:dyDescent="0.25">
      <c r="L786327" s="472"/>
      <c r="M786327" s="472"/>
    </row>
    <row r="786399" spans="12:13" x14ac:dyDescent="0.25">
      <c r="L786399" s="472"/>
      <c r="M786399" s="472"/>
    </row>
    <row r="786400" spans="12:13" x14ac:dyDescent="0.25">
      <c r="L786400" s="472"/>
      <c r="M786400" s="472"/>
    </row>
    <row r="786401" spans="12:13" x14ac:dyDescent="0.25">
      <c r="L786401" s="472"/>
      <c r="M786401" s="472"/>
    </row>
    <row r="786473" spans="12:13" x14ac:dyDescent="0.25">
      <c r="L786473" s="472"/>
      <c r="M786473" s="472"/>
    </row>
    <row r="786474" spans="12:13" x14ac:dyDescent="0.25">
      <c r="L786474" s="472"/>
      <c r="M786474" s="472"/>
    </row>
    <row r="786475" spans="12:13" x14ac:dyDescent="0.25">
      <c r="L786475" s="472"/>
      <c r="M786475" s="472"/>
    </row>
    <row r="786547" spans="12:13" x14ac:dyDescent="0.25">
      <c r="L786547" s="472"/>
      <c r="M786547" s="472"/>
    </row>
    <row r="786548" spans="12:13" x14ac:dyDescent="0.25">
      <c r="L786548" s="472"/>
      <c r="M786548" s="472"/>
    </row>
    <row r="786549" spans="12:13" x14ac:dyDescent="0.25">
      <c r="L786549" s="472"/>
      <c r="M786549" s="472"/>
    </row>
    <row r="786621" spans="12:13" x14ac:dyDescent="0.25">
      <c r="L786621" s="472"/>
      <c r="M786621" s="472"/>
    </row>
    <row r="786622" spans="12:13" x14ac:dyDescent="0.25">
      <c r="L786622" s="472"/>
      <c r="M786622" s="472"/>
    </row>
    <row r="786623" spans="12:13" x14ac:dyDescent="0.25">
      <c r="L786623" s="472"/>
      <c r="M786623" s="472"/>
    </row>
    <row r="786695" spans="12:13" x14ac:dyDescent="0.25">
      <c r="L786695" s="472"/>
      <c r="M786695" s="472"/>
    </row>
    <row r="786696" spans="12:13" x14ac:dyDescent="0.25">
      <c r="L786696" s="472"/>
      <c r="M786696" s="472"/>
    </row>
    <row r="786697" spans="12:13" x14ac:dyDescent="0.25">
      <c r="L786697" s="472"/>
      <c r="M786697" s="472"/>
    </row>
    <row r="786769" spans="12:13" x14ac:dyDescent="0.25">
      <c r="L786769" s="472"/>
      <c r="M786769" s="472"/>
    </row>
    <row r="786770" spans="12:13" x14ac:dyDescent="0.25">
      <c r="L786770" s="472"/>
      <c r="M786770" s="472"/>
    </row>
    <row r="786771" spans="12:13" x14ac:dyDescent="0.25">
      <c r="L786771" s="472"/>
      <c r="M786771" s="472"/>
    </row>
    <row r="786843" spans="12:13" x14ac:dyDescent="0.25">
      <c r="L786843" s="472"/>
      <c r="M786843" s="472"/>
    </row>
    <row r="786844" spans="12:13" x14ac:dyDescent="0.25">
      <c r="L786844" s="472"/>
      <c r="M786844" s="472"/>
    </row>
    <row r="786845" spans="12:13" x14ac:dyDescent="0.25">
      <c r="L786845" s="472"/>
      <c r="M786845" s="472"/>
    </row>
    <row r="786917" spans="12:13" x14ac:dyDescent="0.25">
      <c r="L786917" s="472"/>
      <c r="M786917" s="472"/>
    </row>
    <row r="786918" spans="12:13" x14ac:dyDescent="0.25">
      <c r="L786918" s="472"/>
      <c r="M786918" s="472"/>
    </row>
    <row r="786919" spans="12:13" x14ac:dyDescent="0.25">
      <c r="L786919" s="472"/>
      <c r="M786919" s="472"/>
    </row>
    <row r="786991" spans="12:13" x14ac:dyDescent="0.25">
      <c r="L786991" s="472"/>
      <c r="M786991" s="472"/>
    </row>
    <row r="786992" spans="12:13" x14ac:dyDescent="0.25">
      <c r="L786992" s="472"/>
      <c r="M786992" s="472"/>
    </row>
    <row r="786993" spans="12:13" x14ac:dyDescent="0.25">
      <c r="L786993" s="472"/>
      <c r="M786993" s="472"/>
    </row>
    <row r="787065" spans="12:13" x14ac:dyDescent="0.25">
      <c r="L787065" s="472"/>
      <c r="M787065" s="472"/>
    </row>
    <row r="787066" spans="12:13" x14ac:dyDescent="0.25">
      <c r="L787066" s="472"/>
      <c r="M787066" s="472"/>
    </row>
    <row r="787067" spans="12:13" x14ac:dyDescent="0.25">
      <c r="L787067" s="472"/>
      <c r="M787067" s="472"/>
    </row>
    <row r="787139" spans="12:13" x14ac:dyDescent="0.25">
      <c r="L787139" s="472"/>
      <c r="M787139" s="472"/>
    </row>
    <row r="787140" spans="12:13" x14ac:dyDescent="0.25">
      <c r="L787140" s="472"/>
      <c r="M787140" s="472"/>
    </row>
    <row r="787141" spans="12:13" x14ac:dyDescent="0.25">
      <c r="L787141" s="472"/>
      <c r="M787141" s="472"/>
    </row>
    <row r="787213" spans="12:13" x14ac:dyDescent="0.25">
      <c r="L787213" s="472"/>
      <c r="M787213" s="472"/>
    </row>
    <row r="787214" spans="12:13" x14ac:dyDescent="0.25">
      <c r="L787214" s="472"/>
      <c r="M787214" s="472"/>
    </row>
    <row r="787215" spans="12:13" x14ac:dyDescent="0.25">
      <c r="L787215" s="472"/>
      <c r="M787215" s="472"/>
    </row>
    <row r="787287" spans="12:13" x14ac:dyDescent="0.25">
      <c r="L787287" s="472"/>
      <c r="M787287" s="472"/>
    </row>
    <row r="787288" spans="12:13" x14ac:dyDescent="0.25">
      <c r="L787288" s="472"/>
      <c r="M787288" s="472"/>
    </row>
    <row r="787289" spans="12:13" x14ac:dyDescent="0.25">
      <c r="L787289" s="472"/>
      <c r="M787289" s="472"/>
    </row>
    <row r="787361" spans="12:13" x14ac:dyDescent="0.25">
      <c r="L787361" s="472"/>
      <c r="M787361" s="472"/>
    </row>
    <row r="787362" spans="12:13" x14ac:dyDescent="0.25">
      <c r="L787362" s="472"/>
      <c r="M787362" s="472"/>
    </row>
    <row r="787363" spans="12:13" x14ac:dyDescent="0.25">
      <c r="L787363" s="472"/>
      <c r="M787363" s="472"/>
    </row>
    <row r="787435" spans="12:13" x14ac:dyDescent="0.25">
      <c r="L787435" s="472"/>
      <c r="M787435" s="472"/>
    </row>
    <row r="787436" spans="12:13" x14ac:dyDescent="0.25">
      <c r="L787436" s="472"/>
      <c r="M787436" s="472"/>
    </row>
    <row r="787437" spans="12:13" x14ac:dyDescent="0.25">
      <c r="L787437" s="472"/>
      <c r="M787437" s="472"/>
    </row>
    <row r="787509" spans="12:13" x14ac:dyDescent="0.25">
      <c r="L787509" s="472"/>
      <c r="M787509" s="472"/>
    </row>
    <row r="787510" spans="12:13" x14ac:dyDescent="0.25">
      <c r="L787510" s="472"/>
      <c r="M787510" s="472"/>
    </row>
    <row r="787511" spans="12:13" x14ac:dyDescent="0.25">
      <c r="L787511" s="472"/>
      <c r="M787511" s="472"/>
    </row>
    <row r="787583" spans="12:13" x14ac:dyDescent="0.25">
      <c r="L787583" s="472"/>
      <c r="M787583" s="472"/>
    </row>
    <row r="787584" spans="12:13" x14ac:dyDescent="0.25">
      <c r="L787584" s="472"/>
      <c r="M787584" s="472"/>
    </row>
    <row r="787585" spans="12:13" x14ac:dyDescent="0.25">
      <c r="L787585" s="472"/>
      <c r="M787585" s="472"/>
    </row>
    <row r="787657" spans="12:13" x14ac:dyDescent="0.25">
      <c r="L787657" s="472"/>
      <c r="M787657" s="472"/>
    </row>
    <row r="787658" spans="12:13" x14ac:dyDescent="0.25">
      <c r="L787658" s="472"/>
      <c r="M787658" s="472"/>
    </row>
    <row r="787659" spans="12:13" x14ac:dyDescent="0.25">
      <c r="L787659" s="472"/>
      <c r="M787659" s="472"/>
    </row>
    <row r="787731" spans="12:13" x14ac:dyDescent="0.25">
      <c r="L787731" s="472"/>
      <c r="M787731" s="472"/>
    </row>
    <row r="787732" spans="12:13" x14ac:dyDescent="0.25">
      <c r="L787732" s="472"/>
      <c r="M787732" s="472"/>
    </row>
    <row r="787733" spans="12:13" x14ac:dyDescent="0.25">
      <c r="L787733" s="472"/>
      <c r="M787733" s="472"/>
    </row>
    <row r="787805" spans="12:13" x14ac:dyDescent="0.25">
      <c r="L787805" s="472"/>
      <c r="M787805" s="472"/>
    </row>
    <row r="787806" spans="12:13" x14ac:dyDescent="0.25">
      <c r="L787806" s="472"/>
      <c r="M787806" s="472"/>
    </row>
    <row r="787807" spans="12:13" x14ac:dyDescent="0.25">
      <c r="L787807" s="472"/>
      <c r="M787807" s="472"/>
    </row>
    <row r="787879" spans="12:13" x14ac:dyDescent="0.25">
      <c r="L787879" s="472"/>
      <c r="M787879" s="472"/>
    </row>
    <row r="787880" spans="12:13" x14ac:dyDescent="0.25">
      <c r="L787880" s="472"/>
      <c r="M787880" s="472"/>
    </row>
    <row r="787881" spans="12:13" x14ac:dyDescent="0.25">
      <c r="L787881" s="472"/>
      <c r="M787881" s="472"/>
    </row>
    <row r="787953" spans="12:13" x14ac:dyDescent="0.25">
      <c r="L787953" s="472"/>
      <c r="M787953" s="472"/>
    </row>
    <row r="787954" spans="12:13" x14ac:dyDescent="0.25">
      <c r="L787954" s="472"/>
      <c r="M787954" s="472"/>
    </row>
    <row r="787955" spans="12:13" x14ac:dyDescent="0.25">
      <c r="L787955" s="472"/>
      <c r="M787955" s="472"/>
    </row>
    <row r="788027" spans="12:13" x14ac:dyDescent="0.25">
      <c r="L788027" s="472"/>
      <c r="M788027" s="472"/>
    </row>
    <row r="788028" spans="12:13" x14ac:dyDescent="0.25">
      <c r="L788028" s="472"/>
      <c r="M788028" s="472"/>
    </row>
    <row r="788029" spans="12:13" x14ac:dyDescent="0.25">
      <c r="L788029" s="472"/>
      <c r="M788029" s="472"/>
    </row>
    <row r="788101" spans="12:13" x14ac:dyDescent="0.25">
      <c r="L788101" s="472"/>
      <c r="M788101" s="472"/>
    </row>
    <row r="788102" spans="12:13" x14ac:dyDescent="0.25">
      <c r="L788102" s="472"/>
      <c r="M788102" s="472"/>
    </row>
    <row r="788103" spans="12:13" x14ac:dyDescent="0.25">
      <c r="L788103" s="472"/>
      <c r="M788103" s="472"/>
    </row>
    <row r="788175" spans="12:13" x14ac:dyDescent="0.25">
      <c r="L788175" s="472"/>
      <c r="M788175" s="472"/>
    </row>
    <row r="788176" spans="12:13" x14ac:dyDescent="0.25">
      <c r="L788176" s="472"/>
      <c r="M788176" s="472"/>
    </row>
    <row r="788177" spans="12:13" x14ac:dyDescent="0.25">
      <c r="L788177" s="472"/>
      <c r="M788177" s="472"/>
    </row>
    <row r="788249" spans="12:13" x14ac:dyDescent="0.25">
      <c r="L788249" s="472"/>
      <c r="M788249" s="472"/>
    </row>
    <row r="788250" spans="12:13" x14ac:dyDescent="0.25">
      <c r="L788250" s="472"/>
      <c r="M788250" s="472"/>
    </row>
    <row r="788251" spans="12:13" x14ac:dyDescent="0.25">
      <c r="L788251" s="472"/>
      <c r="M788251" s="472"/>
    </row>
    <row r="788323" spans="12:13" x14ac:dyDescent="0.25">
      <c r="L788323" s="472"/>
      <c r="M788323" s="472"/>
    </row>
    <row r="788324" spans="12:13" x14ac:dyDescent="0.25">
      <c r="L788324" s="472"/>
      <c r="M788324" s="472"/>
    </row>
    <row r="788325" spans="12:13" x14ac:dyDescent="0.25">
      <c r="L788325" s="472"/>
      <c r="M788325" s="472"/>
    </row>
    <row r="788397" spans="12:13" x14ac:dyDescent="0.25">
      <c r="L788397" s="472"/>
      <c r="M788397" s="472"/>
    </row>
    <row r="788398" spans="12:13" x14ac:dyDescent="0.25">
      <c r="L788398" s="472"/>
      <c r="M788398" s="472"/>
    </row>
    <row r="788399" spans="12:13" x14ac:dyDescent="0.25">
      <c r="L788399" s="472"/>
      <c r="M788399" s="472"/>
    </row>
    <row r="788471" spans="12:13" x14ac:dyDescent="0.25">
      <c r="L788471" s="472"/>
      <c r="M788471" s="472"/>
    </row>
    <row r="788472" spans="12:13" x14ac:dyDescent="0.25">
      <c r="L788472" s="472"/>
      <c r="M788472" s="472"/>
    </row>
    <row r="788473" spans="12:13" x14ac:dyDescent="0.25">
      <c r="L788473" s="472"/>
      <c r="M788473" s="472"/>
    </row>
    <row r="788545" spans="12:13" x14ac:dyDescent="0.25">
      <c r="L788545" s="472"/>
      <c r="M788545" s="472"/>
    </row>
    <row r="788546" spans="12:13" x14ac:dyDescent="0.25">
      <c r="L788546" s="472"/>
      <c r="M788546" s="472"/>
    </row>
    <row r="788547" spans="12:13" x14ac:dyDescent="0.25">
      <c r="L788547" s="472"/>
      <c r="M788547" s="472"/>
    </row>
    <row r="788619" spans="12:13" x14ac:dyDescent="0.25">
      <c r="L788619" s="472"/>
      <c r="M788619" s="472"/>
    </row>
    <row r="788620" spans="12:13" x14ac:dyDescent="0.25">
      <c r="L788620" s="472"/>
      <c r="M788620" s="472"/>
    </row>
    <row r="788621" spans="12:13" x14ac:dyDescent="0.25">
      <c r="L788621" s="472"/>
      <c r="M788621" s="472"/>
    </row>
    <row r="788693" spans="12:13" x14ac:dyDescent="0.25">
      <c r="L788693" s="472"/>
      <c r="M788693" s="472"/>
    </row>
    <row r="788694" spans="12:13" x14ac:dyDescent="0.25">
      <c r="L788694" s="472"/>
      <c r="M788694" s="472"/>
    </row>
    <row r="788695" spans="12:13" x14ac:dyDescent="0.25">
      <c r="L788695" s="472"/>
      <c r="M788695" s="472"/>
    </row>
    <row r="788767" spans="12:13" x14ac:dyDescent="0.25">
      <c r="L788767" s="472"/>
      <c r="M788767" s="472"/>
    </row>
    <row r="788768" spans="12:13" x14ac:dyDescent="0.25">
      <c r="L788768" s="472"/>
      <c r="M788768" s="472"/>
    </row>
    <row r="788769" spans="12:13" x14ac:dyDescent="0.25">
      <c r="L788769" s="472"/>
      <c r="M788769" s="472"/>
    </row>
    <row r="788841" spans="12:13" x14ac:dyDescent="0.25">
      <c r="L788841" s="472"/>
      <c r="M788841" s="472"/>
    </row>
    <row r="788842" spans="12:13" x14ac:dyDescent="0.25">
      <c r="L788842" s="472"/>
      <c r="M788842" s="472"/>
    </row>
    <row r="788843" spans="12:13" x14ac:dyDescent="0.25">
      <c r="L788843" s="472"/>
      <c r="M788843" s="472"/>
    </row>
    <row r="788915" spans="12:13" x14ac:dyDescent="0.25">
      <c r="L788915" s="472"/>
      <c r="M788915" s="472"/>
    </row>
    <row r="788916" spans="12:13" x14ac:dyDescent="0.25">
      <c r="L788916" s="472"/>
      <c r="M788916" s="472"/>
    </row>
    <row r="788917" spans="12:13" x14ac:dyDescent="0.25">
      <c r="L788917" s="472"/>
      <c r="M788917" s="472"/>
    </row>
    <row r="788989" spans="12:13" x14ac:dyDescent="0.25">
      <c r="L788989" s="472"/>
      <c r="M788989" s="472"/>
    </row>
    <row r="788990" spans="12:13" x14ac:dyDescent="0.25">
      <c r="L788990" s="472"/>
      <c r="M788990" s="472"/>
    </row>
    <row r="788991" spans="12:13" x14ac:dyDescent="0.25">
      <c r="L788991" s="472"/>
      <c r="M788991" s="472"/>
    </row>
    <row r="789063" spans="12:13" x14ac:dyDescent="0.25">
      <c r="L789063" s="472"/>
      <c r="M789063" s="472"/>
    </row>
    <row r="789064" spans="12:13" x14ac:dyDescent="0.25">
      <c r="L789064" s="472"/>
      <c r="M789064" s="472"/>
    </row>
    <row r="789065" spans="12:13" x14ac:dyDescent="0.25">
      <c r="L789065" s="472"/>
      <c r="M789065" s="472"/>
    </row>
    <row r="789137" spans="12:13" x14ac:dyDescent="0.25">
      <c r="L789137" s="472"/>
      <c r="M789137" s="472"/>
    </row>
    <row r="789138" spans="12:13" x14ac:dyDescent="0.25">
      <c r="L789138" s="472"/>
      <c r="M789138" s="472"/>
    </row>
    <row r="789139" spans="12:13" x14ac:dyDescent="0.25">
      <c r="L789139" s="472"/>
      <c r="M789139" s="472"/>
    </row>
    <row r="789211" spans="12:13" x14ac:dyDescent="0.25">
      <c r="L789211" s="472"/>
      <c r="M789211" s="472"/>
    </row>
    <row r="789212" spans="12:13" x14ac:dyDescent="0.25">
      <c r="L789212" s="472"/>
      <c r="M789212" s="472"/>
    </row>
    <row r="789213" spans="12:13" x14ac:dyDescent="0.25">
      <c r="L789213" s="472"/>
      <c r="M789213" s="472"/>
    </row>
    <row r="789285" spans="12:13" x14ac:dyDescent="0.25">
      <c r="L789285" s="472"/>
      <c r="M789285" s="472"/>
    </row>
    <row r="789286" spans="12:13" x14ac:dyDescent="0.25">
      <c r="L789286" s="472"/>
      <c r="M789286" s="472"/>
    </row>
    <row r="789287" spans="12:13" x14ac:dyDescent="0.25">
      <c r="L789287" s="472"/>
      <c r="M789287" s="472"/>
    </row>
    <row r="789359" spans="12:13" x14ac:dyDescent="0.25">
      <c r="L789359" s="472"/>
      <c r="M789359" s="472"/>
    </row>
    <row r="789360" spans="12:13" x14ac:dyDescent="0.25">
      <c r="L789360" s="472"/>
      <c r="M789360" s="472"/>
    </row>
    <row r="789361" spans="12:13" x14ac:dyDescent="0.25">
      <c r="L789361" s="472"/>
      <c r="M789361" s="472"/>
    </row>
    <row r="789433" spans="12:13" x14ac:dyDescent="0.25">
      <c r="L789433" s="472"/>
      <c r="M789433" s="472"/>
    </row>
    <row r="789434" spans="12:13" x14ac:dyDescent="0.25">
      <c r="L789434" s="472"/>
      <c r="M789434" s="472"/>
    </row>
    <row r="789435" spans="12:13" x14ac:dyDescent="0.25">
      <c r="L789435" s="472"/>
      <c r="M789435" s="472"/>
    </row>
    <row r="789507" spans="12:13" x14ac:dyDescent="0.25">
      <c r="L789507" s="472"/>
      <c r="M789507" s="472"/>
    </row>
    <row r="789508" spans="12:13" x14ac:dyDescent="0.25">
      <c r="L789508" s="472"/>
      <c r="M789508" s="472"/>
    </row>
    <row r="789509" spans="12:13" x14ac:dyDescent="0.25">
      <c r="L789509" s="472"/>
      <c r="M789509" s="472"/>
    </row>
    <row r="789581" spans="12:13" x14ac:dyDescent="0.25">
      <c r="L789581" s="472"/>
      <c r="M789581" s="472"/>
    </row>
    <row r="789582" spans="12:13" x14ac:dyDescent="0.25">
      <c r="L789582" s="472"/>
      <c r="M789582" s="472"/>
    </row>
    <row r="789583" spans="12:13" x14ac:dyDescent="0.25">
      <c r="L789583" s="472"/>
      <c r="M789583" s="472"/>
    </row>
    <row r="789655" spans="12:13" x14ac:dyDescent="0.25">
      <c r="L789655" s="472"/>
      <c r="M789655" s="472"/>
    </row>
    <row r="789656" spans="12:13" x14ac:dyDescent="0.25">
      <c r="L789656" s="472"/>
      <c r="M789656" s="472"/>
    </row>
    <row r="789657" spans="12:13" x14ac:dyDescent="0.25">
      <c r="L789657" s="472"/>
      <c r="M789657" s="472"/>
    </row>
    <row r="789729" spans="12:13" x14ac:dyDescent="0.25">
      <c r="L789729" s="472"/>
      <c r="M789729" s="472"/>
    </row>
    <row r="789730" spans="12:13" x14ac:dyDescent="0.25">
      <c r="L789730" s="472"/>
      <c r="M789730" s="472"/>
    </row>
    <row r="789731" spans="12:13" x14ac:dyDescent="0.25">
      <c r="L789731" s="472"/>
      <c r="M789731" s="472"/>
    </row>
    <row r="789803" spans="12:13" x14ac:dyDescent="0.25">
      <c r="L789803" s="472"/>
      <c r="M789803" s="472"/>
    </row>
    <row r="789804" spans="12:13" x14ac:dyDescent="0.25">
      <c r="L789804" s="472"/>
      <c r="M789804" s="472"/>
    </row>
    <row r="789805" spans="12:13" x14ac:dyDescent="0.25">
      <c r="L789805" s="472"/>
      <c r="M789805" s="472"/>
    </row>
    <row r="789877" spans="12:13" x14ac:dyDescent="0.25">
      <c r="L789877" s="472"/>
      <c r="M789877" s="472"/>
    </row>
    <row r="789878" spans="12:13" x14ac:dyDescent="0.25">
      <c r="L789878" s="472"/>
      <c r="M789878" s="472"/>
    </row>
    <row r="789879" spans="12:13" x14ac:dyDescent="0.25">
      <c r="L789879" s="472"/>
      <c r="M789879" s="472"/>
    </row>
    <row r="789951" spans="12:13" x14ac:dyDescent="0.25">
      <c r="L789951" s="472"/>
      <c r="M789951" s="472"/>
    </row>
    <row r="789952" spans="12:13" x14ac:dyDescent="0.25">
      <c r="L789952" s="472"/>
      <c r="M789952" s="472"/>
    </row>
    <row r="789953" spans="12:13" x14ac:dyDescent="0.25">
      <c r="L789953" s="472"/>
      <c r="M789953" s="472"/>
    </row>
    <row r="790025" spans="12:13" x14ac:dyDescent="0.25">
      <c r="L790025" s="472"/>
      <c r="M790025" s="472"/>
    </row>
    <row r="790026" spans="12:13" x14ac:dyDescent="0.25">
      <c r="L790026" s="472"/>
      <c r="M790026" s="472"/>
    </row>
    <row r="790027" spans="12:13" x14ac:dyDescent="0.25">
      <c r="L790027" s="472"/>
      <c r="M790027" s="472"/>
    </row>
    <row r="790099" spans="12:13" x14ac:dyDescent="0.25">
      <c r="L790099" s="472"/>
      <c r="M790099" s="472"/>
    </row>
    <row r="790100" spans="12:13" x14ac:dyDescent="0.25">
      <c r="L790100" s="472"/>
      <c r="M790100" s="472"/>
    </row>
    <row r="790101" spans="12:13" x14ac:dyDescent="0.25">
      <c r="L790101" s="472"/>
      <c r="M790101" s="472"/>
    </row>
    <row r="790173" spans="12:13" x14ac:dyDescent="0.25">
      <c r="L790173" s="472"/>
      <c r="M790173" s="472"/>
    </row>
    <row r="790174" spans="12:13" x14ac:dyDescent="0.25">
      <c r="L790174" s="472"/>
      <c r="M790174" s="472"/>
    </row>
    <row r="790175" spans="12:13" x14ac:dyDescent="0.25">
      <c r="L790175" s="472"/>
      <c r="M790175" s="472"/>
    </row>
    <row r="790247" spans="12:13" x14ac:dyDescent="0.25">
      <c r="L790247" s="472"/>
      <c r="M790247" s="472"/>
    </row>
    <row r="790248" spans="12:13" x14ac:dyDescent="0.25">
      <c r="L790248" s="472"/>
      <c r="M790248" s="472"/>
    </row>
    <row r="790249" spans="12:13" x14ac:dyDescent="0.25">
      <c r="L790249" s="472"/>
      <c r="M790249" s="472"/>
    </row>
    <row r="790321" spans="12:13" x14ac:dyDescent="0.25">
      <c r="L790321" s="472"/>
      <c r="M790321" s="472"/>
    </row>
    <row r="790322" spans="12:13" x14ac:dyDescent="0.25">
      <c r="L790322" s="472"/>
      <c r="M790322" s="472"/>
    </row>
    <row r="790323" spans="12:13" x14ac:dyDescent="0.25">
      <c r="L790323" s="472"/>
      <c r="M790323" s="472"/>
    </row>
    <row r="790395" spans="12:13" x14ac:dyDescent="0.25">
      <c r="L790395" s="472"/>
      <c r="M790395" s="472"/>
    </row>
    <row r="790396" spans="12:13" x14ac:dyDescent="0.25">
      <c r="L790396" s="472"/>
      <c r="M790396" s="472"/>
    </row>
    <row r="790397" spans="12:13" x14ac:dyDescent="0.25">
      <c r="L790397" s="472"/>
      <c r="M790397" s="472"/>
    </row>
    <row r="790469" spans="12:13" x14ac:dyDescent="0.25">
      <c r="L790469" s="472"/>
      <c r="M790469" s="472"/>
    </row>
    <row r="790470" spans="12:13" x14ac:dyDescent="0.25">
      <c r="L790470" s="472"/>
      <c r="M790470" s="472"/>
    </row>
    <row r="790471" spans="12:13" x14ac:dyDescent="0.25">
      <c r="L790471" s="472"/>
      <c r="M790471" s="472"/>
    </row>
    <row r="790543" spans="12:13" x14ac:dyDescent="0.25">
      <c r="L790543" s="472"/>
      <c r="M790543" s="472"/>
    </row>
    <row r="790544" spans="12:13" x14ac:dyDescent="0.25">
      <c r="L790544" s="472"/>
      <c r="M790544" s="472"/>
    </row>
    <row r="790545" spans="12:13" x14ac:dyDescent="0.25">
      <c r="L790545" s="472"/>
      <c r="M790545" s="472"/>
    </row>
    <row r="790617" spans="12:13" x14ac:dyDescent="0.25">
      <c r="L790617" s="472"/>
      <c r="M790617" s="472"/>
    </row>
    <row r="790618" spans="12:13" x14ac:dyDescent="0.25">
      <c r="L790618" s="472"/>
      <c r="M790618" s="472"/>
    </row>
    <row r="790619" spans="12:13" x14ac:dyDescent="0.25">
      <c r="L790619" s="472"/>
      <c r="M790619" s="472"/>
    </row>
    <row r="790691" spans="12:13" x14ac:dyDescent="0.25">
      <c r="L790691" s="472"/>
      <c r="M790691" s="472"/>
    </row>
    <row r="790692" spans="12:13" x14ac:dyDescent="0.25">
      <c r="L790692" s="472"/>
      <c r="M790692" s="472"/>
    </row>
    <row r="790693" spans="12:13" x14ac:dyDescent="0.25">
      <c r="L790693" s="472"/>
      <c r="M790693" s="472"/>
    </row>
    <row r="790765" spans="12:13" x14ac:dyDescent="0.25">
      <c r="L790765" s="472"/>
      <c r="M790765" s="472"/>
    </row>
    <row r="790766" spans="12:13" x14ac:dyDescent="0.25">
      <c r="L790766" s="472"/>
      <c r="M790766" s="472"/>
    </row>
    <row r="790767" spans="12:13" x14ac:dyDescent="0.25">
      <c r="L790767" s="472"/>
      <c r="M790767" s="472"/>
    </row>
    <row r="790839" spans="12:13" x14ac:dyDescent="0.25">
      <c r="L790839" s="472"/>
      <c r="M790839" s="472"/>
    </row>
    <row r="790840" spans="12:13" x14ac:dyDescent="0.25">
      <c r="L790840" s="472"/>
      <c r="M790840" s="472"/>
    </row>
    <row r="790841" spans="12:13" x14ac:dyDescent="0.25">
      <c r="L790841" s="472"/>
      <c r="M790841" s="472"/>
    </row>
    <row r="790913" spans="12:13" x14ac:dyDescent="0.25">
      <c r="L790913" s="472"/>
      <c r="M790913" s="472"/>
    </row>
    <row r="790914" spans="12:13" x14ac:dyDescent="0.25">
      <c r="L790914" s="472"/>
      <c r="M790914" s="472"/>
    </row>
    <row r="790915" spans="12:13" x14ac:dyDescent="0.25">
      <c r="L790915" s="472"/>
      <c r="M790915" s="472"/>
    </row>
    <row r="790987" spans="12:13" x14ac:dyDescent="0.25">
      <c r="L790987" s="472"/>
      <c r="M790987" s="472"/>
    </row>
    <row r="790988" spans="12:13" x14ac:dyDescent="0.25">
      <c r="L790988" s="472"/>
      <c r="M790988" s="472"/>
    </row>
    <row r="790989" spans="12:13" x14ac:dyDescent="0.25">
      <c r="L790989" s="472"/>
      <c r="M790989" s="472"/>
    </row>
    <row r="791061" spans="12:13" x14ac:dyDescent="0.25">
      <c r="L791061" s="472"/>
      <c r="M791061" s="472"/>
    </row>
    <row r="791062" spans="12:13" x14ac:dyDescent="0.25">
      <c r="L791062" s="472"/>
      <c r="M791062" s="472"/>
    </row>
    <row r="791063" spans="12:13" x14ac:dyDescent="0.25">
      <c r="L791063" s="472"/>
      <c r="M791063" s="472"/>
    </row>
    <row r="791135" spans="12:13" x14ac:dyDescent="0.25">
      <c r="L791135" s="472"/>
      <c r="M791135" s="472"/>
    </row>
    <row r="791136" spans="12:13" x14ac:dyDescent="0.25">
      <c r="L791136" s="472"/>
      <c r="M791136" s="472"/>
    </row>
    <row r="791137" spans="12:13" x14ac:dyDescent="0.25">
      <c r="L791137" s="472"/>
      <c r="M791137" s="472"/>
    </row>
    <row r="791209" spans="12:13" x14ac:dyDescent="0.25">
      <c r="L791209" s="472"/>
      <c r="M791209" s="472"/>
    </row>
    <row r="791210" spans="12:13" x14ac:dyDescent="0.25">
      <c r="L791210" s="472"/>
      <c r="M791210" s="472"/>
    </row>
    <row r="791211" spans="12:13" x14ac:dyDescent="0.25">
      <c r="L791211" s="472"/>
      <c r="M791211" s="472"/>
    </row>
    <row r="791283" spans="12:13" x14ac:dyDescent="0.25">
      <c r="L791283" s="472"/>
      <c r="M791283" s="472"/>
    </row>
    <row r="791284" spans="12:13" x14ac:dyDescent="0.25">
      <c r="L791284" s="472"/>
      <c r="M791284" s="472"/>
    </row>
    <row r="791285" spans="12:13" x14ac:dyDescent="0.25">
      <c r="L791285" s="472"/>
      <c r="M791285" s="472"/>
    </row>
    <row r="791357" spans="12:13" x14ac:dyDescent="0.25">
      <c r="L791357" s="472"/>
      <c r="M791357" s="472"/>
    </row>
    <row r="791358" spans="12:13" x14ac:dyDescent="0.25">
      <c r="L791358" s="472"/>
      <c r="M791358" s="472"/>
    </row>
    <row r="791359" spans="12:13" x14ac:dyDescent="0.25">
      <c r="L791359" s="472"/>
      <c r="M791359" s="472"/>
    </row>
    <row r="791431" spans="12:13" x14ac:dyDescent="0.25">
      <c r="L791431" s="472"/>
      <c r="M791431" s="472"/>
    </row>
    <row r="791432" spans="12:13" x14ac:dyDescent="0.25">
      <c r="L791432" s="472"/>
      <c r="M791432" s="472"/>
    </row>
    <row r="791433" spans="12:13" x14ac:dyDescent="0.25">
      <c r="L791433" s="472"/>
      <c r="M791433" s="472"/>
    </row>
    <row r="791505" spans="12:13" x14ac:dyDescent="0.25">
      <c r="L791505" s="472"/>
      <c r="M791505" s="472"/>
    </row>
    <row r="791506" spans="12:13" x14ac:dyDescent="0.25">
      <c r="L791506" s="472"/>
      <c r="M791506" s="472"/>
    </row>
    <row r="791507" spans="12:13" x14ac:dyDescent="0.25">
      <c r="L791507" s="472"/>
      <c r="M791507" s="472"/>
    </row>
    <row r="791579" spans="12:13" x14ac:dyDescent="0.25">
      <c r="L791579" s="472"/>
      <c r="M791579" s="472"/>
    </row>
    <row r="791580" spans="12:13" x14ac:dyDescent="0.25">
      <c r="L791580" s="472"/>
      <c r="M791580" s="472"/>
    </row>
    <row r="791581" spans="12:13" x14ac:dyDescent="0.25">
      <c r="L791581" s="472"/>
      <c r="M791581" s="472"/>
    </row>
    <row r="791653" spans="12:13" x14ac:dyDescent="0.25">
      <c r="L791653" s="472"/>
      <c r="M791653" s="472"/>
    </row>
    <row r="791654" spans="12:13" x14ac:dyDescent="0.25">
      <c r="L791654" s="472"/>
      <c r="M791654" s="472"/>
    </row>
    <row r="791655" spans="12:13" x14ac:dyDescent="0.25">
      <c r="L791655" s="472"/>
      <c r="M791655" s="472"/>
    </row>
    <row r="791727" spans="12:13" x14ac:dyDescent="0.25">
      <c r="L791727" s="472"/>
      <c r="M791727" s="472"/>
    </row>
    <row r="791728" spans="12:13" x14ac:dyDescent="0.25">
      <c r="L791728" s="472"/>
      <c r="M791728" s="472"/>
    </row>
    <row r="791729" spans="12:13" x14ac:dyDescent="0.25">
      <c r="L791729" s="472"/>
      <c r="M791729" s="472"/>
    </row>
    <row r="791801" spans="12:13" x14ac:dyDescent="0.25">
      <c r="L791801" s="472"/>
      <c r="M791801" s="472"/>
    </row>
    <row r="791802" spans="12:13" x14ac:dyDescent="0.25">
      <c r="L791802" s="472"/>
      <c r="M791802" s="472"/>
    </row>
    <row r="791803" spans="12:13" x14ac:dyDescent="0.25">
      <c r="L791803" s="472"/>
      <c r="M791803" s="472"/>
    </row>
    <row r="791875" spans="12:13" x14ac:dyDescent="0.25">
      <c r="L791875" s="472"/>
      <c r="M791875" s="472"/>
    </row>
    <row r="791876" spans="12:13" x14ac:dyDescent="0.25">
      <c r="L791876" s="472"/>
      <c r="M791876" s="472"/>
    </row>
    <row r="791877" spans="12:13" x14ac:dyDescent="0.25">
      <c r="L791877" s="472"/>
      <c r="M791877" s="472"/>
    </row>
    <row r="791949" spans="12:13" x14ac:dyDescent="0.25">
      <c r="L791949" s="472"/>
      <c r="M791949" s="472"/>
    </row>
    <row r="791950" spans="12:13" x14ac:dyDescent="0.25">
      <c r="L791950" s="472"/>
      <c r="M791950" s="472"/>
    </row>
    <row r="791951" spans="12:13" x14ac:dyDescent="0.25">
      <c r="L791951" s="472"/>
      <c r="M791951" s="472"/>
    </row>
    <row r="792023" spans="12:13" x14ac:dyDescent="0.25">
      <c r="L792023" s="472"/>
      <c r="M792023" s="472"/>
    </row>
    <row r="792024" spans="12:13" x14ac:dyDescent="0.25">
      <c r="L792024" s="472"/>
      <c r="M792024" s="472"/>
    </row>
    <row r="792025" spans="12:13" x14ac:dyDescent="0.25">
      <c r="L792025" s="472"/>
      <c r="M792025" s="472"/>
    </row>
    <row r="792097" spans="12:13" x14ac:dyDescent="0.25">
      <c r="L792097" s="472"/>
      <c r="M792097" s="472"/>
    </row>
    <row r="792098" spans="12:13" x14ac:dyDescent="0.25">
      <c r="L792098" s="472"/>
      <c r="M792098" s="472"/>
    </row>
    <row r="792099" spans="12:13" x14ac:dyDescent="0.25">
      <c r="L792099" s="472"/>
      <c r="M792099" s="472"/>
    </row>
    <row r="792171" spans="12:13" x14ac:dyDescent="0.25">
      <c r="L792171" s="472"/>
      <c r="M792171" s="472"/>
    </row>
    <row r="792172" spans="12:13" x14ac:dyDescent="0.25">
      <c r="L792172" s="472"/>
      <c r="M792172" s="472"/>
    </row>
    <row r="792173" spans="12:13" x14ac:dyDescent="0.25">
      <c r="L792173" s="472"/>
      <c r="M792173" s="472"/>
    </row>
    <row r="792245" spans="12:13" x14ac:dyDescent="0.25">
      <c r="L792245" s="472"/>
      <c r="M792245" s="472"/>
    </row>
    <row r="792246" spans="12:13" x14ac:dyDescent="0.25">
      <c r="L792246" s="472"/>
      <c r="M792246" s="472"/>
    </row>
    <row r="792247" spans="12:13" x14ac:dyDescent="0.25">
      <c r="L792247" s="472"/>
      <c r="M792247" s="472"/>
    </row>
    <row r="792319" spans="12:13" x14ac:dyDescent="0.25">
      <c r="L792319" s="472"/>
      <c r="M792319" s="472"/>
    </row>
    <row r="792320" spans="12:13" x14ac:dyDescent="0.25">
      <c r="L792320" s="472"/>
      <c r="M792320" s="472"/>
    </row>
    <row r="792321" spans="12:13" x14ac:dyDescent="0.25">
      <c r="L792321" s="472"/>
      <c r="M792321" s="472"/>
    </row>
    <row r="792393" spans="12:13" x14ac:dyDescent="0.25">
      <c r="L792393" s="472"/>
      <c r="M792393" s="472"/>
    </row>
    <row r="792394" spans="12:13" x14ac:dyDescent="0.25">
      <c r="L792394" s="472"/>
      <c r="M792394" s="472"/>
    </row>
    <row r="792395" spans="12:13" x14ac:dyDescent="0.25">
      <c r="L792395" s="472"/>
      <c r="M792395" s="472"/>
    </row>
    <row r="792467" spans="12:13" x14ac:dyDescent="0.25">
      <c r="L792467" s="472"/>
      <c r="M792467" s="472"/>
    </row>
    <row r="792468" spans="12:13" x14ac:dyDescent="0.25">
      <c r="L792468" s="472"/>
      <c r="M792468" s="472"/>
    </row>
    <row r="792469" spans="12:13" x14ac:dyDescent="0.25">
      <c r="L792469" s="472"/>
      <c r="M792469" s="472"/>
    </row>
    <row r="792541" spans="12:13" x14ac:dyDescent="0.25">
      <c r="L792541" s="472"/>
      <c r="M792541" s="472"/>
    </row>
    <row r="792542" spans="12:13" x14ac:dyDescent="0.25">
      <c r="L792542" s="472"/>
      <c r="M792542" s="472"/>
    </row>
    <row r="792543" spans="12:13" x14ac:dyDescent="0.25">
      <c r="L792543" s="472"/>
      <c r="M792543" s="472"/>
    </row>
    <row r="792615" spans="12:13" x14ac:dyDescent="0.25">
      <c r="L792615" s="472"/>
      <c r="M792615" s="472"/>
    </row>
    <row r="792616" spans="12:13" x14ac:dyDescent="0.25">
      <c r="L792616" s="472"/>
      <c r="M792616" s="472"/>
    </row>
    <row r="792617" spans="12:13" x14ac:dyDescent="0.25">
      <c r="L792617" s="472"/>
      <c r="M792617" s="472"/>
    </row>
    <row r="792689" spans="12:13" x14ac:dyDescent="0.25">
      <c r="L792689" s="472"/>
      <c r="M792689" s="472"/>
    </row>
    <row r="792690" spans="12:13" x14ac:dyDescent="0.25">
      <c r="L792690" s="472"/>
      <c r="M792690" s="472"/>
    </row>
    <row r="792691" spans="12:13" x14ac:dyDescent="0.25">
      <c r="L792691" s="472"/>
      <c r="M792691" s="472"/>
    </row>
    <row r="792763" spans="12:13" x14ac:dyDescent="0.25">
      <c r="L792763" s="472"/>
      <c r="M792763" s="472"/>
    </row>
    <row r="792764" spans="12:13" x14ac:dyDescent="0.25">
      <c r="L792764" s="472"/>
      <c r="M792764" s="472"/>
    </row>
    <row r="792765" spans="12:13" x14ac:dyDescent="0.25">
      <c r="L792765" s="472"/>
      <c r="M792765" s="472"/>
    </row>
    <row r="792837" spans="12:13" x14ac:dyDescent="0.25">
      <c r="L792837" s="472"/>
      <c r="M792837" s="472"/>
    </row>
    <row r="792838" spans="12:13" x14ac:dyDescent="0.25">
      <c r="L792838" s="472"/>
      <c r="M792838" s="472"/>
    </row>
    <row r="792839" spans="12:13" x14ac:dyDescent="0.25">
      <c r="L792839" s="472"/>
      <c r="M792839" s="472"/>
    </row>
    <row r="792911" spans="12:13" x14ac:dyDescent="0.25">
      <c r="L792911" s="472"/>
      <c r="M792911" s="472"/>
    </row>
    <row r="792912" spans="12:13" x14ac:dyDescent="0.25">
      <c r="L792912" s="472"/>
      <c r="M792912" s="472"/>
    </row>
    <row r="792913" spans="12:13" x14ac:dyDescent="0.25">
      <c r="L792913" s="472"/>
      <c r="M792913" s="472"/>
    </row>
    <row r="792985" spans="12:13" x14ac:dyDescent="0.25">
      <c r="L792985" s="472"/>
      <c r="M792985" s="472"/>
    </row>
    <row r="792986" spans="12:13" x14ac:dyDescent="0.25">
      <c r="L792986" s="472"/>
      <c r="M792986" s="472"/>
    </row>
    <row r="792987" spans="12:13" x14ac:dyDescent="0.25">
      <c r="L792987" s="472"/>
      <c r="M792987" s="472"/>
    </row>
    <row r="793059" spans="12:13" x14ac:dyDescent="0.25">
      <c r="L793059" s="472"/>
      <c r="M793059" s="472"/>
    </row>
    <row r="793060" spans="12:13" x14ac:dyDescent="0.25">
      <c r="L793060" s="472"/>
      <c r="M793060" s="472"/>
    </row>
    <row r="793061" spans="12:13" x14ac:dyDescent="0.25">
      <c r="L793061" s="472"/>
      <c r="M793061" s="472"/>
    </row>
    <row r="793133" spans="12:13" x14ac:dyDescent="0.25">
      <c r="L793133" s="472"/>
      <c r="M793133" s="472"/>
    </row>
    <row r="793134" spans="12:13" x14ac:dyDescent="0.25">
      <c r="L793134" s="472"/>
      <c r="M793134" s="472"/>
    </row>
    <row r="793135" spans="12:13" x14ac:dyDescent="0.25">
      <c r="L793135" s="472"/>
      <c r="M793135" s="472"/>
    </row>
    <row r="793207" spans="12:13" x14ac:dyDescent="0.25">
      <c r="L793207" s="472"/>
      <c r="M793207" s="472"/>
    </row>
    <row r="793208" spans="12:13" x14ac:dyDescent="0.25">
      <c r="L793208" s="472"/>
      <c r="M793208" s="472"/>
    </row>
    <row r="793209" spans="12:13" x14ac:dyDescent="0.25">
      <c r="L793209" s="472"/>
      <c r="M793209" s="472"/>
    </row>
    <row r="793281" spans="12:13" x14ac:dyDescent="0.25">
      <c r="L793281" s="472"/>
      <c r="M793281" s="472"/>
    </row>
    <row r="793282" spans="12:13" x14ac:dyDescent="0.25">
      <c r="L793282" s="472"/>
      <c r="M793282" s="472"/>
    </row>
    <row r="793283" spans="12:13" x14ac:dyDescent="0.25">
      <c r="L793283" s="472"/>
      <c r="M793283" s="472"/>
    </row>
    <row r="793355" spans="12:13" x14ac:dyDescent="0.25">
      <c r="L793355" s="472"/>
      <c r="M793355" s="472"/>
    </row>
    <row r="793356" spans="12:13" x14ac:dyDescent="0.25">
      <c r="L793356" s="472"/>
      <c r="M793356" s="472"/>
    </row>
    <row r="793357" spans="12:13" x14ac:dyDescent="0.25">
      <c r="L793357" s="472"/>
      <c r="M793357" s="472"/>
    </row>
    <row r="793429" spans="12:13" x14ac:dyDescent="0.25">
      <c r="L793429" s="472"/>
      <c r="M793429" s="472"/>
    </row>
    <row r="793430" spans="12:13" x14ac:dyDescent="0.25">
      <c r="L793430" s="472"/>
      <c r="M793430" s="472"/>
    </row>
    <row r="793431" spans="12:13" x14ac:dyDescent="0.25">
      <c r="L793431" s="472"/>
      <c r="M793431" s="472"/>
    </row>
    <row r="793503" spans="12:13" x14ac:dyDescent="0.25">
      <c r="L793503" s="472"/>
      <c r="M793503" s="472"/>
    </row>
    <row r="793504" spans="12:13" x14ac:dyDescent="0.25">
      <c r="L793504" s="472"/>
      <c r="M793504" s="472"/>
    </row>
    <row r="793505" spans="12:13" x14ac:dyDescent="0.25">
      <c r="L793505" s="472"/>
      <c r="M793505" s="472"/>
    </row>
    <row r="793577" spans="12:13" x14ac:dyDescent="0.25">
      <c r="L793577" s="472"/>
      <c r="M793577" s="472"/>
    </row>
    <row r="793578" spans="12:13" x14ac:dyDescent="0.25">
      <c r="L793578" s="472"/>
      <c r="M793578" s="472"/>
    </row>
    <row r="793579" spans="12:13" x14ac:dyDescent="0.25">
      <c r="L793579" s="472"/>
      <c r="M793579" s="472"/>
    </row>
    <row r="793651" spans="12:13" x14ac:dyDescent="0.25">
      <c r="L793651" s="472"/>
      <c r="M793651" s="472"/>
    </row>
    <row r="793652" spans="12:13" x14ac:dyDescent="0.25">
      <c r="L793652" s="472"/>
      <c r="M793652" s="472"/>
    </row>
    <row r="793653" spans="12:13" x14ac:dyDescent="0.25">
      <c r="L793653" s="472"/>
      <c r="M793653" s="472"/>
    </row>
    <row r="793725" spans="12:13" x14ac:dyDescent="0.25">
      <c r="L793725" s="472"/>
      <c r="M793725" s="472"/>
    </row>
    <row r="793726" spans="12:13" x14ac:dyDescent="0.25">
      <c r="L793726" s="472"/>
      <c r="M793726" s="472"/>
    </row>
    <row r="793727" spans="12:13" x14ac:dyDescent="0.25">
      <c r="L793727" s="472"/>
      <c r="M793727" s="472"/>
    </row>
    <row r="793799" spans="12:13" x14ac:dyDescent="0.25">
      <c r="L793799" s="472"/>
      <c r="M793799" s="472"/>
    </row>
    <row r="793800" spans="12:13" x14ac:dyDescent="0.25">
      <c r="L793800" s="472"/>
      <c r="M793800" s="472"/>
    </row>
    <row r="793801" spans="12:13" x14ac:dyDescent="0.25">
      <c r="L793801" s="472"/>
      <c r="M793801" s="472"/>
    </row>
    <row r="793873" spans="12:13" x14ac:dyDescent="0.25">
      <c r="L793873" s="472"/>
      <c r="M793873" s="472"/>
    </row>
    <row r="793874" spans="12:13" x14ac:dyDescent="0.25">
      <c r="L793874" s="472"/>
      <c r="M793874" s="472"/>
    </row>
    <row r="793875" spans="12:13" x14ac:dyDescent="0.25">
      <c r="L793875" s="472"/>
      <c r="M793875" s="472"/>
    </row>
    <row r="793947" spans="12:13" x14ac:dyDescent="0.25">
      <c r="L793947" s="472"/>
      <c r="M793947" s="472"/>
    </row>
    <row r="793948" spans="12:13" x14ac:dyDescent="0.25">
      <c r="L793948" s="472"/>
      <c r="M793948" s="472"/>
    </row>
    <row r="793949" spans="12:13" x14ac:dyDescent="0.25">
      <c r="L793949" s="472"/>
      <c r="M793949" s="472"/>
    </row>
    <row r="794021" spans="12:13" x14ac:dyDescent="0.25">
      <c r="L794021" s="472"/>
      <c r="M794021" s="472"/>
    </row>
    <row r="794022" spans="12:13" x14ac:dyDescent="0.25">
      <c r="L794022" s="472"/>
      <c r="M794022" s="472"/>
    </row>
    <row r="794023" spans="12:13" x14ac:dyDescent="0.25">
      <c r="L794023" s="472"/>
      <c r="M794023" s="472"/>
    </row>
    <row r="794095" spans="12:13" x14ac:dyDescent="0.25">
      <c r="L794095" s="472"/>
      <c r="M794095" s="472"/>
    </row>
    <row r="794096" spans="12:13" x14ac:dyDescent="0.25">
      <c r="L794096" s="472"/>
      <c r="M794096" s="472"/>
    </row>
    <row r="794097" spans="12:13" x14ac:dyDescent="0.25">
      <c r="L794097" s="472"/>
      <c r="M794097" s="472"/>
    </row>
    <row r="794169" spans="12:13" x14ac:dyDescent="0.25">
      <c r="L794169" s="472"/>
      <c r="M794169" s="472"/>
    </row>
    <row r="794170" spans="12:13" x14ac:dyDescent="0.25">
      <c r="L794170" s="472"/>
      <c r="M794170" s="472"/>
    </row>
    <row r="794171" spans="12:13" x14ac:dyDescent="0.25">
      <c r="L794171" s="472"/>
      <c r="M794171" s="472"/>
    </row>
    <row r="794243" spans="12:13" x14ac:dyDescent="0.25">
      <c r="L794243" s="472"/>
      <c r="M794243" s="472"/>
    </row>
    <row r="794244" spans="12:13" x14ac:dyDescent="0.25">
      <c r="L794244" s="472"/>
      <c r="M794244" s="472"/>
    </row>
    <row r="794245" spans="12:13" x14ac:dyDescent="0.25">
      <c r="L794245" s="472"/>
      <c r="M794245" s="472"/>
    </row>
    <row r="794317" spans="12:13" x14ac:dyDescent="0.25">
      <c r="L794317" s="472"/>
      <c r="M794317" s="472"/>
    </row>
    <row r="794318" spans="12:13" x14ac:dyDescent="0.25">
      <c r="L794318" s="472"/>
      <c r="M794318" s="472"/>
    </row>
    <row r="794319" spans="12:13" x14ac:dyDescent="0.25">
      <c r="L794319" s="472"/>
      <c r="M794319" s="472"/>
    </row>
    <row r="794391" spans="12:13" x14ac:dyDescent="0.25">
      <c r="L794391" s="472"/>
      <c r="M794391" s="472"/>
    </row>
    <row r="794392" spans="12:13" x14ac:dyDescent="0.25">
      <c r="L794392" s="472"/>
      <c r="M794392" s="472"/>
    </row>
    <row r="794393" spans="12:13" x14ac:dyDescent="0.25">
      <c r="L794393" s="472"/>
      <c r="M794393" s="472"/>
    </row>
    <row r="794465" spans="12:13" x14ac:dyDescent="0.25">
      <c r="L794465" s="472"/>
      <c r="M794465" s="472"/>
    </row>
    <row r="794466" spans="12:13" x14ac:dyDescent="0.25">
      <c r="L794466" s="472"/>
      <c r="M794466" s="472"/>
    </row>
    <row r="794467" spans="12:13" x14ac:dyDescent="0.25">
      <c r="L794467" s="472"/>
      <c r="M794467" s="472"/>
    </row>
    <row r="794539" spans="12:13" x14ac:dyDescent="0.25">
      <c r="L794539" s="472"/>
      <c r="M794539" s="472"/>
    </row>
    <row r="794540" spans="12:13" x14ac:dyDescent="0.25">
      <c r="L794540" s="472"/>
      <c r="M794540" s="472"/>
    </row>
    <row r="794541" spans="12:13" x14ac:dyDescent="0.25">
      <c r="L794541" s="472"/>
      <c r="M794541" s="472"/>
    </row>
    <row r="794613" spans="12:13" x14ac:dyDescent="0.25">
      <c r="L794613" s="472"/>
      <c r="M794613" s="472"/>
    </row>
    <row r="794614" spans="12:13" x14ac:dyDescent="0.25">
      <c r="L794614" s="472"/>
      <c r="M794614" s="472"/>
    </row>
    <row r="794615" spans="12:13" x14ac:dyDescent="0.25">
      <c r="L794615" s="472"/>
      <c r="M794615" s="472"/>
    </row>
    <row r="794687" spans="12:13" x14ac:dyDescent="0.25">
      <c r="L794687" s="472"/>
      <c r="M794687" s="472"/>
    </row>
    <row r="794688" spans="12:13" x14ac:dyDescent="0.25">
      <c r="L794688" s="472"/>
      <c r="M794688" s="472"/>
    </row>
    <row r="794689" spans="12:13" x14ac:dyDescent="0.25">
      <c r="L794689" s="472"/>
      <c r="M794689" s="472"/>
    </row>
    <row r="794761" spans="12:13" x14ac:dyDescent="0.25">
      <c r="L794761" s="472"/>
      <c r="M794761" s="472"/>
    </row>
    <row r="794762" spans="12:13" x14ac:dyDescent="0.25">
      <c r="L794762" s="472"/>
      <c r="M794762" s="472"/>
    </row>
    <row r="794763" spans="12:13" x14ac:dyDescent="0.25">
      <c r="L794763" s="472"/>
      <c r="M794763" s="472"/>
    </row>
    <row r="794835" spans="12:13" x14ac:dyDescent="0.25">
      <c r="L794835" s="472"/>
      <c r="M794835" s="472"/>
    </row>
    <row r="794836" spans="12:13" x14ac:dyDescent="0.25">
      <c r="L794836" s="472"/>
      <c r="M794836" s="472"/>
    </row>
    <row r="794837" spans="12:13" x14ac:dyDescent="0.25">
      <c r="L794837" s="472"/>
      <c r="M794837" s="472"/>
    </row>
    <row r="794909" spans="12:13" x14ac:dyDescent="0.25">
      <c r="L794909" s="472"/>
      <c r="M794909" s="472"/>
    </row>
    <row r="794910" spans="12:13" x14ac:dyDescent="0.25">
      <c r="L794910" s="472"/>
      <c r="M794910" s="472"/>
    </row>
    <row r="794911" spans="12:13" x14ac:dyDescent="0.25">
      <c r="L794911" s="472"/>
      <c r="M794911" s="472"/>
    </row>
    <row r="794983" spans="12:13" x14ac:dyDescent="0.25">
      <c r="L794983" s="472"/>
      <c r="M794983" s="472"/>
    </row>
    <row r="794984" spans="12:13" x14ac:dyDescent="0.25">
      <c r="L794984" s="472"/>
      <c r="M794984" s="472"/>
    </row>
    <row r="794985" spans="12:13" x14ac:dyDescent="0.25">
      <c r="L794985" s="472"/>
      <c r="M794985" s="472"/>
    </row>
    <row r="795057" spans="12:13" x14ac:dyDescent="0.25">
      <c r="L795057" s="472"/>
      <c r="M795057" s="472"/>
    </row>
    <row r="795058" spans="12:13" x14ac:dyDescent="0.25">
      <c r="L795058" s="472"/>
      <c r="M795058" s="472"/>
    </row>
    <row r="795059" spans="12:13" x14ac:dyDescent="0.25">
      <c r="L795059" s="472"/>
      <c r="M795059" s="472"/>
    </row>
    <row r="795131" spans="12:13" x14ac:dyDescent="0.25">
      <c r="L795131" s="472"/>
      <c r="M795131" s="472"/>
    </row>
    <row r="795132" spans="12:13" x14ac:dyDescent="0.25">
      <c r="L795132" s="472"/>
      <c r="M795132" s="472"/>
    </row>
    <row r="795133" spans="12:13" x14ac:dyDescent="0.25">
      <c r="L795133" s="472"/>
      <c r="M795133" s="472"/>
    </row>
    <row r="795205" spans="12:13" x14ac:dyDescent="0.25">
      <c r="L795205" s="472"/>
      <c r="M795205" s="472"/>
    </row>
    <row r="795206" spans="12:13" x14ac:dyDescent="0.25">
      <c r="L795206" s="472"/>
      <c r="M795206" s="472"/>
    </row>
    <row r="795207" spans="12:13" x14ac:dyDescent="0.25">
      <c r="L795207" s="472"/>
      <c r="M795207" s="472"/>
    </row>
    <row r="795279" spans="12:13" x14ac:dyDescent="0.25">
      <c r="L795279" s="472"/>
      <c r="M795279" s="472"/>
    </row>
    <row r="795280" spans="12:13" x14ac:dyDescent="0.25">
      <c r="L795280" s="472"/>
      <c r="M795280" s="472"/>
    </row>
    <row r="795281" spans="12:13" x14ac:dyDescent="0.25">
      <c r="L795281" s="472"/>
      <c r="M795281" s="472"/>
    </row>
    <row r="795353" spans="12:13" x14ac:dyDescent="0.25">
      <c r="L795353" s="472"/>
      <c r="M795353" s="472"/>
    </row>
    <row r="795354" spans="12:13" x14ac:dyDescent="0.25">
      <c r="L795354" s="472"/>
      <c r="M795354" s="472"/>
    </row>
    <row r="795355" spans="12:13" x14ac:dyDescent="0.25">
      <c r="L795355" s="472"/>
      <c r="M795355" s="472"/>
    </row>
    <row r="795427" spans="12:13" x14ac:dyDescent="0.25">
      <c r="L795427" s="472"/>
      <c r="M795427" s="472"/>
    </row>
    <row r="795428" spans="12:13" x14ac:dyDescent="0.25">
      <c r="L795428" s="472"/>
      <c r="M795428" s="472"/>
    </row>
    <row r="795429" spans="12:13" x14ac:dyDescent="0.25">
      <c r="L795429" s="472"/>
      <c r="M795429" s="472"/>
    </row>
    <row r="795501" spans="12:13" x14ac:dyDescent="0.25">
      <c r="L795501" s="472"/>
      <c r="M795501" s="472"/>
    </row>
    <row r="795502" spans="12:13" x14ac:dyDescent="0.25">
      <c r="L795502" s="472"/>
      <c r="M795502" s="472"/>
    </row>
    <row r="795503" spans="12:13" x14ac:dyDescent="0.25">
      <c r="L795503" s="472"/>
      <c r="M795503" s="472"/>
    </row>
    <row r="795575" spans="12:13" x14ac:dyDescent="0.25">
      <c r="L795575" s="472"/>
      <c r="M795575" s="472"/>
    </row>
    <row r="795576" spans="12:13" x14ac:dyDescent="0.25">
      <c r="L795576" s="472"/>
      <c r="M795576" s="472"/>
    </row>
    <row r="795577" spans="12:13" x14ac:dyDescent="0.25">
      <c r="L795577" s="472"/>
      <c r="M795577" s="472"/>
    </row>
    <row r="795649" spans="12:13" x14ac:dyDescent="0.25">
      <c r="L795649" s="472"/>
      <c r="M795649" s="472"/>
    </row>
    <row r="795650" spans="12:13" x14ac:dyDescent="0.25">
      <c r="L795650" s="472"/>
      <c r="M795650" s="472"/>
    </row>
    <row r="795651" spans="12:13" x14ac:dyDescent="0.25">
      <c r="L795651" s="472"/>
      <c r="M795651" s="472"/>
    </row>
    <row r="795723" spans="12:13" x14ac:dyDescent="0.25">
      <c r="L795723" s="472"/>
      <c r="M795723" s="472"/>
    </row>
    <row r="795724" spans="12:13" x14ac:dyDescent="0.25">
      <c r="L795724" s="472"/>
      <c r="M795724" s="472"/>
    </row>
    <row r="795725" spans="12:13" x14ac:dyDescent="0.25">
      <c r="L795725" s="472"/>
      <c r="M795725" s="472"/>
    </row>
    <row r="795797" spans="12:13" x14ac:dyDescent="0.25">
      <c r="L795797" s="472"/>
      <c r="M795797" s="472"/>
    </row>
    <row r="795798" spans="12:13" x14ac:dyDescent="0.25">
      <c r="L795798" s="472"/>
      <c r="M795798" s="472"/>
    </row>
    <row r="795799" spans="12:13" x14ac:dyDescent="0.25">
      <c r="L795799" s="472"/>
      <c r="M795799" s="472"/>
    </row>
    <row r="795871" spans="12:13" x14ac:dyDescent="0.25">
      <c r="L795871" s="472"/>
      <c r="M795871" s="472"/>
    </row>
    <row r="795872" spans="12:13" x14ac:dyDescent="0.25">
      <c r="L795872" s="472"/>
      <c r="M795872" s="472"/>
    </row>
    <row r="795873" spans="12:13" x14ac:dyDescent="0.25">
      <c r="L795873" s="472"/>
      <c r="M795873" s="472"/>
    </row>
    <row r="795945" spans="12:13" x14ac:dyDescent="0.25">
      <c r="L795945" s="472"/>
      <c r="M795945" s="472"/>
    </row>
    <row r="795946" spans="12:13" x14ac:dyDescent="0.25">
      <c r="L795946" s="472"/>
      <c r="M795946" s="472"/>
    </row>
    <row r="795947" spans="12:13" x14ac:dyDescent="0.25">
      <c r="L795947" s="472"/>
      <c r="M795947" s="472"/>
    </row>
    <row r="796019" spans="12:13" x14ac:dyDescent="0.25">
      <c r="L796019" s="472"/>
      <c r="M796019" s="472"/>
    </row>
    <row r="796020" spans="12:13" x14ac:dyDescent="0.25">
      <c r="L796020" s="472"/>
      <c r="M796020" s="472"/>
    </row>
    <row r="796021" spans="12:13" x14ac:dyDescent="0.25">
      <c r="L796021" s="472"/>
      <c r="M796021" s="472"/>
    </row>
    <row r="796093" spans="12:13" x14ac:dyDescent="0.25">
      <c r="L796093" s="472"/>
      <c r="M796093" s="472"/>
    </row>
    <row r="796094" spans="12:13" x14ac:dyDescent="0.25">
      <c r="L796094" s="472"/>
      <c r="M796094" s="472"/>
    </row>
    <row r="796095" spans="12:13" x14ac:dyDescent="0.25">
      <c r="L796095" s="472"/>
      <c r="M796095" s="472"/>
    </row>
    <row r="796167" spans="12:13" x14ac:dyDescent="0.25">
      <c r="L796167" s="472"/>
      <c r="M796167" s="472"/>
    </row>
    <row r="796168" spans="12:13" x14ac:dyDescent="0.25">
      <c r="L796168" s="472"/>
      <c r="M796168" s="472"/>
    </row>
    <row r="796169" spans="12:13" x14ac:dyDescent="0.25">
      <c r="L796169" s="472"/>
      <c r="M796169" s="472"/>
    </row>
    <row r="796241" spans="12:13" x14ac:dyDescent="0.25">
      <c r="L796241" s="472"/>
      <c r="M796241" s="472"/>
    </row>
    <row r="796242" spans="12:13" x14ac:dyDescent="0.25">
      <c r="L796242" s="472"/>
      <c r="M796242" s="472"/>
    </row>
    <row r="796243" spans="12:13" x14ac:dyDescent="0.25">
      <c r="L796243" s="472"/>
      <c r="M796243" s="472"/>
    </row>
    <row r="796315" spans="12:13" x14ac:dyDescent="0.25">
      <c r="L796315" s="472"/>
      <c r="M796315" s="472"/>
    </row>
    <row r="796316" spans="12:13" x14ac:dyDescent="0.25">
      <c r="L796316" s="472"/>
      <c r="M796316" s="472"/>
    </row>
    <row r="796317" spans="12:13" x14ac:dyDescent="0.25">
      <c r="L796317" s="472"/>
      <c r="M796317" s="472"/>
    </row>
    <row r="796389" spans="12:13" x14ac:dyDescent="0.25">
      <c r="L796389" s="472"/>
      <c r="M796389" s="472"/>
    </row>
    <row r="796390" spans="12:13" x14ac:dyDescent="0.25">
      <c r="L796390" s="472"/>
      <c r="M796390" s="472"/>
    </row>
    <row r="796391" spans="12:13" x14ac:dyDescent="0.25">
      <c r="L796391" s="472"/>
      <c r="M796391" s="472"/>
    </row>
    <row r="796463" spans="12:13" x14ac:dyDescent="0.25">
      <c r="L796463" s="472"/>
      <c r="M796463" s="472"/>
    </row>
    <row r="796464" spans="12:13" x14ac:dyDescent="0.25">
      <c r="L796464" s="472"/>
      <c r="M796464" s="472"/>
    </row>
    <row r="796465" spans="12:13" x14ac:dyDescent="0.25">
      <c r="L796465" s="472"/>
      <c r="M796465" s="472"/>
    </row>
    <row r="796537" spans="12:13" x14ac:dyDescent="0.25">
      <c r="L796537" s="472"/>
      <c r="M796537" s="472"/>
    </row>
    <row r="796538" spans="12:13" x14ac:dyDescent="0.25">
      <c r="L796538" s="472"/>
      <c r="M796538" s="472"/>
    </row>
    <row r="796539" spans="12:13" x14ac:dyDescent="0.25">
      <c r="L796539" s="472"/>
      <c r="M796539" s="472"/>
    </row>
    <row r="796611" spans="12:13" x14ac:dyDescent="0.25">
      <c r="L796611" s="472"/>
      <c r="M796611" s="472"/>
    </row>
    <row r="796612" spans="12:13" x14ac:dyDescent="0.25">
      <c r="L796612" s="472"/>
      <c r="M796612" s="472"/>
    </row>
    <row r="796613" spans="12:13" x14ac:dyDescent="0.25">
      <c r="L796613" s="472"/>
      <c r="M796613" s="472"/>
    </row>
    <row r="796685" spans="12:13" x14ac:dyDescent="0.25">
      <c r="L796685" s="472"/>
      <c r="M796685" s="472"/>
    </row>
    <row r="796686" spans="12:13" x14ac:dyDescent="0.25">
      <c r="L796686" s="472"/>
      <c r="M796686" s="472"/>
    </row>
    <row r="796687" spans="12:13" x14ac:dyDescent="0.25">
      <c r="L796687" s="472"/>
      <c r="M796687" s="472"/>
    </row>
    <row r="796759" spans="12:13" x14ac:dyDescent="0.25">
      <c r="L796759" s="472"/>
      <c r="M796759" s="472"/>
    </row>
    <row r="796760" spans="12:13" x14ac:dyDescent="0.25">
      <c r="L796760" s="472"/>
      <c r="M796760" s="472"/>
    </row>
    <row r="796761" spans="12:13" x14ac:dyDescent="0.25">
      <c r="L796761" s="472"/>
      <c r="M796761" s="472"/>
    </row>
    <row r="796833" spans="12:13" x14ac:dyDescent="0.25">
      <c r="L796833" s="472"/>
      <c r="M796833" s="472"/>
    </row>
    <row r="796834" spans="12:13" x14ac:dyDescent="0.25">
      <c r="L796834" s="472"/>
      <c r="M796834" s="472"/>
    </row>
    <row r="796835" spans="12:13" x14ac:dyDescent="0.25">
      <c r="L796835" s="472"/>
      <c r="M796835" s="472"/>
    </row>
    <row r="796907" spans="12:13" x14ac:dyDescent="0.25">
      <c r="L796907" s="472"/>
      <c r="M796907" s="472"/>
    </row>
    <row r="796908" spans="12:13" x14ac:dyDescent="0.25">
      <c r="L796908" s="472"/>
      <c r="M796908" s="472"/>
    </row>
    <row r="796909" spans="12:13" x14ac:dyDescent="0.25">
      <c r="L796909" s="472"/>
      <c r="M796909" s="472"/>
    </row>
    <row r="796981" spans="12:13" x14ac:dyDescent="0.25">
      <c r="L796981" s="472"/>
      <c r="M796981" s="472"/>
    </row>
    <row r="796982" spans="12:13" x14ac:dyDescent="0.25">
      <c r="L796982" s="472"/>
      <c r="M796982" s="472"/>
    </row>
    <row r="796983" spans="12:13" x14ac:dyDescent="0.25">
      <c r="L796983" s="472"/>
      <c r="M796983" s="472"/>
    </row>
    <row r="797055" spans="12:13" x14ac:dyDescent="0.25">
      <c r="L797055" s="472"/>
      <c r="M797055" s="472"/>
    </row>
    <row r="797056" spans="12:13" x14ac:dyDescent="0.25">
      <c r="L797056" s="472"/>
      <c r="M797056" s="472"/>
    </row>
    <row r="797057" spans="12:13" x14ac:dyDescent="0.25">
      <c r="L797057" s="472"/>
      <c r="M797057" s="472"/>
    </row>
    <row r="797129" spans="12:13" x14ac:dyDescent="0.25">
      <c r="L797129" s="472"/>
      <c r="M797129" s="472"/>
    </row>
    <row r="797130" spans="12:13" x14ac:dyDescent="0.25">
      <c r="L797130" s="472"/>
      <c r="M797130" s="472"/>
    </row>
    <row r="797131" spans="12:13" x14ac:dyDescent="0.25">
      <c r="L797131" s="472"/>
      <c r="M797131" s="472"/>
    </row>
    <row r="797203" spans="12:13" x14ac:dyDescent="0.25">
      <c r="L797203" s="472"/>
      <c r="M797203" s="472"/>
    </row>
    <row r="797204" spans="12:13" x14ac:dyDescent="0.25">
      <c r="L797204" s="472"/>
      <c r="M797204" s="472"/>
    </row>
    <row r="797205" spans="12:13" x14ac:dyDescent="0.25">
      <c r="L797205" s="472"/>
      <c r="M797205" s="472"/>
    </row>
    <row r="797277" spans="12:13" x14ac:dyDescent="0.25">
      <c r="L797277" s="472"/>
      <c r="M797277" s="472"/>
    </row>
    <row r="797278" spans="12:13" x14ac:dyDescent="0.25">
      <c r="L797278" s="472"/>
      <c r="M797278" s="472"/>
    </row>
    <row r="797279" spans="12:13" x14ac:dyDescent="0.25">
      <c r="L797279" s="472"/>
      <c r="M797279" s="472"/>
    </row>
    <row r="797351" spans="12:13" x14ac:dyDescent="0.25">
      <c r="L797351" s="472"/>
      <c r="M797351" s="472"/>
    </row>
    <row r="797352" spans="12:13" x14ac:dyDescent="0.25">
      <c r="L797352" s="472"/>
      <c r="M797352" s="472"/>
    </row>
    <row r="797353" spans="12:13" x14ac:dyDescent="0.25">
      <c r="L797353" s="472"/>
      <c r="M797353" s="472"/>
    </row>
    <row r="797425" spans="12:13" x14ac:dyDescent="0.25">
      <c r="L797425" s="472"/>
      <c r="M797425" s="472"/>
    </row>
    <row r="797426" spans="12:13" x14ac:dyDescent="0.25">
      <c r="L797426" s="472"/>
      <c r="M797426" s="472"/>
    </row>
    <row r="797427" spans="12:13" x14ac:dyDescent="0.25">
      <c r="L797427" s="472"/>
      <c r="M797427" s="472"/>
    </row>
    <row r="797499" spans="12:13" x14ac:dyDescent="0.25">
      <c r="L797499" s="472"/>
      <c r="M797499" s="472"/>
    </row>
    <row r="797500" spans="12:13" x14ac:dyDescent="0.25">
      <c r="L797500" s="472"/>
      <c r="M797500" s="472"/>
    </row>
    <row r="797501" spans="12:13" x14ac:dyDescent="0.25">
      <c r="L797501" s="472"/>
      <c r="M797501" s="472"/>
    </row>
    <row r="797573" spans="12:13" x14ac:dyDescent="0.25">
      <c r="L797573" s="472"/>
      <c r="M797573" s="472"/>
    </row>
    <row r="797574" spans="12:13" x14ac:dyDescent="0.25">
      <c r="L797574" s="472"/>
      <c r="M797574" s="472"/>
    </row>
    <row r="797575" spans="12:13" x14ac:dyDescent="0.25">
      <c r="L797575" s="472"/>
      <c r="M797575" s="472"/>
    </row>
    <row r="797647" spans="12:13" x14ac:dyDescent="0.25">
      <c r="L797647" s="472"/>
      <c r="M797647" s="472"/>
    </row>
    <row r="797648" spans="12:13" x14ac:dyDescent="0.25">
      <c r="L797648" s="472"/>
      <c r="M797648" s="472"/>
    </row>
    <row r="797649" spans="12:13" x14ac:dyDescent="0.25">
      <c r="L797649" s="472"/>
      <c r="M797649" s="472"/>
    </row>
    <row r="797721" spans="12:13" x14ac:dyDescent="0.25">
      <c r="L797721" s="472"/>
      <c r="M797721" s="472"/>
    </row>
    <row r="797722" spans="12:13" x14ac:dyDescent="0.25">
      <c r="L797722" s="472"/>
      <c r="M797722" s="472"/>
    </row>
    <row r="797723" spans="12:13" x14ac:dyDescent="0.25">
      <c r="L797723" s="472"/>
      <c r="M797723" s="472"/>
    </row>
    <row r="797795" spans="12:13" x14ac:dyDescent="0.25">
      <c r="L797795" s="472"/>
      <c r="M797795" s="472"/>
    </row>
    <row r="797796" spans="12:13" x14ac:dyDescent="0.25">
      <c r="L797796" s="472"/>
      <c r="M797796" s="472"/>
    </row>
    <row r="797797" spans="12:13" x14ac:dyDescent="0.25">
      <c r="L797797" s="472"/>
      <c r="M797797" s="472"/>
    </row>
    <row r="797869" spans="12:13" x14ac:dyDescent="0.25">
      <c r="L797869" s="472"/>
      <c r="M797869" s="472"/>
    </row>
    <row r="797870" spans="12:13" x14ac:dyDescent="0.25">
      <c r="L797870" s="472"/>
      <c r="M797870" s="472"/>
    </row>
    <row r="797871" spans="12:13" x14ac:dyDescent="0.25">
      <c r="L797871" s="472"/>
      <c r="M797871" s="472"/>
    </row>
    <row r="797943" spans="12:13" x14ac:dyDescent="0.25">
      <c r="L797943" s="472"/>
      <c r="M797943" s="472"/>
    </row>
    <row r="797944" spans="12:13" x14ac:dyDescent="0.25">
      <c r="L797944" s="472"/>
      <c r="M797944" s="472"/>
    </row>
    <row r="797945" spans="12:13" x14ac:dyDescent="0.25">
      <c r="L797945" s="472"/>
      <c r="M797945" s="472"/>
    </row>
    <row r="798017" spans="12:13" x14ac:dyDescent="0.25">
      <c r="L798017" s="472"/>
      <c r="M798017" s="472"/>
    </row>
    <row r="798018" spans="12:13" x14ac:dyDescent="0.25">
      <c r="L798018" s="472"/>
      <c r="M798018" s="472"/>
    </row>
    <row r="798019" spans="12:13" x14ac:dyDescent="0.25">
      <c r="L798019" s="472"/>
      <c r="M798019" s="472"/>
    </row>
    <row r="798091" spans="12:13" x14ac:dyDescent="0.25">
      <c r="L798091" s="472"/>
      <c r="M798091" s="472"/>
    </row>
    <row r="798092" spans="12:13" x14ac:dyDescent="0.25">
      <c r="L798092" s="472"/>
      <c r="M798092" s="472"/>
    </row>
    <row r="798093" spans="12:13" x14ac:dyDescent="0.25">
      <c r="L798093" s="472"/>
      <c r="M798093" s="472"/>
    </row>
    <row r="798165" spans="12:13" x14ac:dyDescent="0.25">
      <c r="L798165" s="472"/>
      <c r="M798165" s="472"/>
    </row>
    <row r="798166" spans="12:13" x14ac:dyDescent="0.25">
      <c r="L798166" s="472"/>
      <c r="M798166" s="472"/>
    </row>
    <row r="798167" spans="12:13" x14ac:dyDescent="0.25">
      <c r="L798167" s="472"/>
      <c r="M798167" s="472"/>
    </row>
    <row r="798239" spans="12:13" x14ac:dyDescent="0.25">
      <c r="L798239" s="472"/>
      <c r="M798239" s="472"/>
    </row>
    <row r="798240" spans="12:13" x14ac:dyDescent="0.25">
      <c r="L798240" s="472"/>
      <c r="M798240" s="472"/>
    </row>
    <row r="798241" spans="12:13" x14ac:dyDescent="0.25">
      <c r="L798241" s="472"/>
      <c r="M798241" s="472"/>
    </row>
    <row r="798313" spans="12:13" x14ac:dyDescent="0.25">
      <c r="L798313" s="472"/>
      <c r="M798313" s="472"/>
    </row>
    <row r="798314" spans="12:13" x14ac:dyDescent="0.25">
      <c r="L798314" s="472"/>
      <c r="M798314" s="472"/>
    </row>
    <row r="798315" spans="12:13" x14ac:dyDescent="0.25">
      <c r="L798315" s="472"/>
      <c r="M798315" s="472"/>
    </row>
    <row r="798387" spans="12:13" x14ac:dyDescent="0.25">
      <c r="L798387" s="472"/>
      <c r="M798387" s="472"/>
    </row>
    <row r="798388" spans="12:13" x14ac:dyDescent="0.25">
      <c r="L798388" s="472"/>
      <c r="M798388" s="472"/>
    </row>
    <row r="798389" spans="12:13" x14ac:dyDescent="0.25">
      <c r="L798389" s="472"/>
      <c r="M798389" s="472"/>
    </row>
    <row r="798461" spans="12:13" x14ac:dyDescent="0.25">
      <c r="L798461" s="472"/>
      <c r="M798461" s="472"/>
    </row>
    <row r="798462" spans="12:13" x14ac:dyDescent="0.25">
      <c r="L798462" s="472"/>
      <c r="M798462" s="472"/>
    </row>
    <row r="798463" spans="12:13" x14ac:dyDescent="0.25">
      <c r="L798463" s="472"/>
      <c r="M798463" s="472"/>
    </row>
    <row r="798535" spans="12:13" x14ac:dyDescent="0.25">
      <c r="L798535" s="472"/>
      <c r="M798535" s="472"/>
    </row>
    <row r="798536" spans="12:13" x14ac:dyDescent="0.25">
      <c r="L798536" s="472"/>
      <c r="M798536" s="472"/>
    </row>
    <row r="798537" spans="12:13" x14ac:dyDescent="0.25">
      <c r="L798537" s="472"/>
      <c r="M798537" s="472"/>
    </row>
    <row r="798609" spans="12:13" x14ac:dyDescent="0.25">
      <c r="L798609" s="472"/>
      <c r="M798609" s="472"/>
    </row>
    <row r="798610" spans="12:13" x14ac:dyDescent="0.25">
      <c r="L798610" s="472"/>
      <c r="M798610" s="472"/>
    </row>
    <row r="798611" spans="12:13" x14ac:dyDescent="0.25">
      <c r="L798611" s="472"/>
      <c r="M798611" s="472"/>
    </row>
    <row r="798683" spans="12:13" x14ac:dyDescent="0.25">
      <c r="L798683" s="472"/>
      <c r="M798683" s="472"/>
    </row>
    <row r="798684" spans="12:13" x14ac:dyDescent="0.25">
      <c r="L798684" s="472"/>
      <c r="M798684" s="472"/>
    </row>
    <row r="798685" spans="12:13" x14ac:dyDescent="0.25">
      <c r="L798685" s="472"/>
      <c r="M798685" s="472"/>
    </row>
    <row r="798757" spans="12:13" x14ac:dyDescent="0.25">
      <c r="L798757" s="472"/>
      <c r="M798757" s="472"/>
    </row>
    <row r="798758" spans="12:13" x14ac:dyDescent="0.25">
      <c r="L798758" s="472"/>
      <c r="M798758" s="472"/>
    </row>
    <row r="798759" spans="12:13" x14ac:dyDescent="0.25">
      <c r="L798759" s="472"/>
      <c r="M798759" s="472"/>
    </row>
    <row r="798831" spans="12:13" x14ac:dyDescent="0.25">
      <c r="L798831" s="472"/>
      <c r="M798831" s="472"/>
    </row>
    <row r="798832" spans="12:13" x14ac:dyDescent="0.25">
      <c r="L798832" s="472"/>
      <c r="M798832" s="472"/>
    </row>
    <row r="798833" spans="12:13" x14ac:dyDescent="0.25">
      <c r="L798833" s="472"/>
      <c r="M798833" s="472"/>
    </row>
    <row r="798905" spans="12:13" x14ac:dyDescent="0.25">
      <c r="L798905" s="472"/>
      <c r="M798905" s="472"/>
    </row>
    <row r="798906" spans="12:13" x14ac:dyDescent="0.25">
      <c r="L798906" s="472"/>
      <c r="M798906" s="472"/>
    </row>
    <row r="798907" spans="12:13" x14ac:dyDescent="0.25">
      <c r="L798907" s="472"/>
      <c r="M798907" s="472"/>
    </row>
    <row r="798979" spans="12:13" x14ac:dyDescent="0.25">
      <c r="L798979" s="472"/>
      <c r="M798979" s="472"/>
    </row>
    <row r="798980" spans="12:13" x14ac:dyDescent="0.25">
      <c r="L798980" s="472"/>
      <c r="M798980" s="472"/>
    </row>
    <row r="798981" spans="12:13" x14ac:dyDescent="0.25">
      <c r="L798981" s="472"/>
      <c r="M798981" s="472"/>
    </row>
    <row r="799053" spans="12:13" x14ac:dyDescent="0.25">
      <c r="L799053" s="472"/>
      <c r="M799053" s="472"/>
    </row>
    <row r="799054" spans="12:13" x14ac:dyDescent="0.25">
      <c r="L799054" s="472"/>
      <c r="M799054" s="472"/>
    </row>
    <row r="799055" spans="12:13" x14ac:dyDescent="0.25">
      <c r="L799055" s="472"/>
      <c r="M799055" s="472"/>
    </row>
    <row r="799127" spans="12:13" x14ac:dyDescent="0.25">
      <c r="L799127" s="472"/>
      <c r="M799127" s="472"/>
    </row>
    <row r="799128" spans="12:13" x14ac:dyDescent="0.25">
      <c r="L799128" s="472"/>
      <c r="M799128" s="472"/>
    </row>
    <row r="799129" spans="12:13" x14ac:dyDescent="0.25">
      <c r="L799129" s="472"/>
      <c r="M799129" s="472"/>
    </row>
    <row r="799201" spans="12:13" x14ac:dyDescent="0.25">
      <c r="L799201" s="472"/>
      <c r="M799201" s="472"/>
    </row>
    <row r="799202" spans="12:13" x14ac:dyDescent="0.25">
      <c r="L799202" s="472"/>
      <c r="M799202" s="472"/>
    </row>
    <row r="799203" spans="12:13" x14ac:dyDescent="0.25">
      <c r="L799203" s="472"/>
      <c r="M799203" s="472"/>
    </row>
    <row r="799275" spans="12:13" x14ac:dyDescent="0.25">
      <c r="L799275" s="472"/>
      <c r="M799275" s="472"/>
    </row>
    <row r="799276" spans="12:13" x14ac:dyDescent="0.25">
      <c r="L799276" s="472"/>
      <c r="M799276" s="472"/>
    </row>
    <row r="799277" spans="12:13" x14ac:dyDescent="0.25">
      <c r="L799277" s="472"/>
      <c r="M799277" s="472"/>
    </row>
    <row r="799349" spans="12:13" x14ac:dyDescent="0.25">
      <c r="L799349" s="472"/>
      <c r="M799349" s="472"/>
    </row>
    <row r="799350" spans="12:13" x14ac:dyDescent="0.25">
      <c r="L799350" s="472"/>
      <c r="M799350" s="472"/>
    </row>
    <row r="799351" spans="12:13" x14ac:dyDescent="0.25">
      <c r="L799351" s="472"/>
      <c r="M799351" s="472"/>
    </row>
    <row r="799423" spans="12:13" x14ac:dyDescent="0.25">
      <c r="L799423" s="472"/>
      <c r="M799423" s="472"/>
    </row>
    <row r="799424" spans="12:13" x14ac:dyDescent="0.25">
      <c r="L799424" s="472"/>
      <c r="M799424" s="472"/>
    </row>
    <row r="799425" spans="12:13" x14ac:dyDescent="0.25">
      <c r="L799425" s="472"/>
      <c r="M799425" s="472"/>
    </row>
    <row r="799497" spans="12:13" x14ac:dyDescent="0.25">
      <c r="L799497" s="472"/>
      <c r="M799497" s="472"/>
    </row>
    <row r="799498" spans="12:13" x14ac:dyDescent="0.25">
      <c r="L799498" s="472"/>
      <c r="M799498" s="472"/>
    </row>
    <row r="799499" spans="12:13" x14ac:dyDescent="0.25">
      <c r="L799499" s="472"/>
      <c r="M799499" s="472"/>
    </row>
    <row r="799571" spans="12:13" x14ac:dyDescent="0.25">
      <c r="L799571" s="472"/>
      <c r="M799571" s="472"/>
    </row>
    <row r="799572" spans="12:13" x14ac:dyDescent="0.25">
      <c r="L799572" s="472"/>
      <c r="M799572" s="472"/>
    </row>
    <row r="799573" spans="12:13" x14ac:dyDescent="0.25">
      <c r="L799573" s="472"/>
      <c r="M799573" s="472"/>
    </row>
    <row r="799645" spans="12:13" x14ac:dyDescent="0.25">
      <c r="L799645" s="472"/>
      <c r="M799645" s="472"/>
    </row>
    <row r="799646" spans="12:13" x14ac:dyDescent="0.25">
      <c r="L799646" s="472"/>
      <c r="M799646" s="472"/>
    </row>
    <row r="799647" spans="12:13" x14ac:dyDescent="0.25">
      <c r="L799647" s="472"/>
      <c r="M799647" s="472"/>
    </row>
    <row r="799719" spans="12:13" x14ac:dyDescent="0.25">
      <c r="L799719" s="472"/>
      <c r="M799719" s="472"/>
    </row>
    <row r="799720" spans="12:13" x14ac:dyDescent="0.25">
      <c r="L799720" s="472"/>
      <c r="M799720" s="472"/>
    </row>
    <row r="799721" spans="12:13" x14ac:dyDescent="0.25">
      <c r="L799721" s="472"/>
      <c r="M799721" s="472"/>
    </row>
    <row r="799793" spans="12:13" x14ac:dyDescent="0.25">
      <c r="L799793" s="472"/>
      <c r="M799793" s="472"/>
    </row>
    <row r="799794" spans="12:13" x14ac:dyDescent="0.25">
      <c r="L799794" s="472"/>
      <c r="M799794" s="472"/>
    </row>
    <row r="799795" spans="12:13" x14ac:dyDescent="0.25">
      <c r="L799795" s="472"/>
      <c r="M799795" s="472"/>
    </row>
    <row r="799867" spans="12:13" x14ac:dyDescent="0.25">
      <c r="L799867" s="472"/>
      <c r="M799867" s="472"/>
    </row>
    <row r="799868" spans="12:13" x14ac:dyDescent="0.25">
      <c r="L799868" s="472"/>
      <c r="M799868" s="472"/>
    </row>
    <row r="799869" spans="12:13" x14ac:dyDescent="0.25">
      <c r="L799869" s="472"/>
      <c r="M799869" s="472"/>
    </row>
    <row r="799941" spans="12:13" x14ac:dyDescent="0.25">
      <c r="L799941" s="472"/>
      <c r="M799941" s="472"/>
    </row>
    <row r="799942" spans="12:13" x14ac:dyDescent="0.25">
      <c r="L799942" s="472"/>
      <c r="M799942" s="472"/>
    </row>
    <row r="799943" spans="12:13" x14ac:dyDescent="0.25">
      <c r="L799943" s="472"/>
      <c r="M799943" s="472"/>
    </row>
    <row r="800015" spans="12:13" x14ac:dyDescent="0.25">
      <c r="L800015" s="472"/>
      <c r="M800015" s="472"/>
    </row>
    <row r="800016" spans="12:13" x14ac:dyDescent="0.25">
      <c r="L800016" s="472"/>
      <c r="M800016" s="472"/>
    </row>
    <row r="800017" spans="12:13" x14ac:dyDescent="0.25">
      <c r="L800017" s="472"/>
      <c r="M800017" s="472"/>
    </row>
    <row r="800089" spans="12:13" x14ac:dyDescent="0.25">
      <c r="L800089" s="472"/>
      <c r="M800089" s="472"/>
    </row>
    <row r="800090" spans="12:13" x14ac:dyDescent="0.25">
      <c r="L800090" s="472"/>
      <c r="M800090" s="472"/>
    </row>
    <row r="800091" spans="12:13" x14ac:dyDescent="0.25">
      <c r="L800091" s="472"/>
      <c r="M800091" s="472"/>
    </row>
    <row r="800163" spans="12:13" x14ac:dyDescent="0.25">
      <c r="L800163" s="472"/>
      <c r="M800163" s="472"/>
    </row>
    <row r="800164" spans="12:13" x14ac:dyDescent="0.25">
      <c r="L800164" s="472"/>
      <c r="M800164" s="472"/>
    </row>
    <row r="800165" spans="12:13" x14ac:dyDescent="0.25">
      <c r="L800165" s="472"/>
      <c r="M800165" s="472"/>
    </row>
    <row r="800237" spans="12:13" x14ac:dyDescent="0.25">
      <c r="L800237" s="472"/>
      <c r="M800237" s="472"/>
    </row>
    <row r="800238" spans="12:13" x14ac:dyDescent="0.25">
      <c r="L800238" s="472"/>
      <c r="M800238" s="472"/>
    </row>
    <row r="800239" spans="12:13" x14ac:dyDescent="0.25">
      <c r="L800239" s="472"/>
      <c r="M800239" s="472"/>
    </row>
    <row r="800311" spans="12:13" x14ac:dyDescent="0.25">
      <c r="L800311" s="472"/>
      <c r="M800311" s="472"/>
    </row>
    <row r="800312" spans="12:13" x14ac:dyDescent="0.25">
      <c r="L800312" s="472"/>
      <c r="M800312" s="472"/>
    </row>
    <row r="800313" spans="12:13" x14ac:dyDescent="0.25">
      <c r="L800313" s="472"/>
      <c r="M800313" s="472"/>
    </row>
    <row r="800385" spans="12:13" x14ac:dyDescent="0.25">
      <c r="L800385" s="472"/>
      <c r="M800385" s="472"/>
    </row>
    <row r="800386" spans="12:13" x14ac:dyDescent="0.25">
      <c r="L800386" s="472"/>
      <c r="M800386" s="472"/>
    </row>
    <row r="800387" spans="12:13" x14ac:dyDescent="0.25">
      <c r="L800387" s="472"/>
      <c r="M800387" s="472"/>
    </row>
    <row r="800459" spans="12:13" x14ac:dyDescent="0.25">
      <c r="L800459" s="472"/>
      <c r="M800459" s="472"/>
    </row>
    <row r="800460" spans="12:13" x14ac:dyDescent="0.25">
      <c r="L800460" s="472"/>
      <c r="M800460" s="472"/>
    </row>
    <row r="800461" spans="12:13" x14ac:dyDescent="0.25">
      <c r="L800461" s="472"/>
      <c r="M800461" s="472"/>
    </row>
    <row r="800533" spans="12:13" x14ac:dyDescent="0.25">
      <c r="L800533" s="472"/>
      <c r="M800533" s="472"/>
    </row>
    <row r="800534" spans="12:13" x14ac:dyDescent="0.25">
      <c r="L800534" s="472"/>
      <c r="M800534" s="472"/>
    </row>
    <row r="800535" spans="12:13" x14ac:dyDescent="0.25">
      <c r="L800535" s="472"/>
      <c r="M800535" s="472"/>
    </row>
    <row r="800607" spans="12:13" x14ac:dyDescent="0.25">
      <c r="L800607" s="472"/>
      <c r="M800607" s="472"/>
    </row>
    <row r="800608" spans="12:13" x14ac:dyDescent="0.25">
      <c r="L800608" s="472"/>
      <c r="M800608" s="472"/>
    </row>
    <row r="800609" spans="12:13" x14ac:dyDescent="0.25">
      <c r="L800609" s="472"/>
      <c r="M800609" s="472"/>
    </row>
    <row r="800681" spans="12:13" x14ac:dyDescent="0.25">
      <c r="L800681" s="472"/>
      <c r="M800681" s="472"/>
    </row>
    <row r="800682" spans="12:13" x14ac:dyDescent="0.25">
      <c r="L800682" s="472"/>
      <c r="M800682" s="472"/>
    </row>
    <row r="800683" spans="12:13" x14ac:dyDescent="0.25">
      <c r="L800683" s="472"/>
      <c r="M800683" s="472"/>
    </row>
    <row r="800755" spans="12:13" x14ac:dyDescent="0.25">
      <c r="L800755" s="472"/>
      <c r="M800755" s="472"/>
    </row>
    <row r="800756" spans="12:13" x14ac:dyDescent="0.25">
      <c r="L800756" s="472"/>
      <c r="M800756" s="472"/>
    </row>
    <row r="800757" spans="12:13" x14ac:dyDescent="0.25">
      <c r="L800757" s="472"/>
      <c r="M800757" s="472"/>
    </row>
    <row r="800829" spans="12:13" x14ac:dyDescent="0.25">
      <c r="L800829" s="472"/>
      <c r="M800829" s="472"/>
    </row>
    <row r="800830" spans="12:13" x14ac:dyDescent="0.25">
      <c r="L800830" s="472"/>
      <c r="M800830" s="472"/>
    </row>
    <row r="800831" spans="12:13" x14ac:dyDescent="0.25">
      <c r="L800831" s="472"/>
      <c r="M800831" s="472"/>
    </row>
    <row r="800903" spans="12:13" x14ac:dyDescent="0.25">
      <c r="L800903" s="472"/>
      <c r="M800903" s="472"/>
    </row>
    <row r="800904" spans="12:13" x14ac:dyDescent="0.25">
      <c r="L800904" s="472"/>
      <c r="M800904" s="472"/>
    </row>
    <row r="800905" spans="12:13" x14ac:dyDescent="0.25">
      <c r="L800905" s="472"/>
      <c r="M800905" s="472"/>
    </row>
    <row r="800977" spans="12:13" x14ac:dyDescent="0.25">
      <c r="L800977" s="472"/>
      <c r="M800977" s="472"/>
    </row>
    <row r="800978" spans="12:13" x14ac:dyDescent="0.25">
      <c r="L800978" s="472"/>
      <c r="M800978" s="472"/>
    </row>
    <row r="800979" spans="12:13" x14ac:dyDescent="0.25">
      <c r="L800979" s="472"/>
      <c r="M800979" s="472"/>
    </row>
    <row r="801051" spans="12:13" x14ac:dyDescent="0.25">
      <c r="L801051" s="472"/>
      <c r="M801051" s="472"/>
    </row>
    <row r="801052" spans="12:13" x14ac:dyDescent="0.25">
      <c r="L801052" s="472"/>
      <c r="M801052" s="472"/>
    </row>
    <row r="801053" spans="12:13" x14ac:dyDescent="0.25">
      <c r="L801053" s="472"/>
      <c r="M801053" s="472"/>
    </row>
    <row r="801125" spans="12:13" x14ac:dyDescent="0.25">
      <c r="L801125" s="472"/>
      <c r="M801125" s="472"/>
    </row>
    <row r="801126" spans="12:13" x14ac:dyDescent="0.25">
      <c r="L801126" s="472"/>
      <c r="M801126" s="472"/>
    </row>
    <row r="801127" spans="12:13" x14ac:dyDescent="0.25">
      <c r="L801127" s="472"/>
      <c r="M801127" s="472"/>
    </row>
    <row r="801199" spans="12:13" x14ac:dyDescent="0.25">
      <c r="L801199" s="472"/>
      <c r="M801199" s="472"/>
    </row>
    <row r="801200" spans="12:13" x14ac:dyDescent="0.25">
      <c r="L801200" s="472"/>
      <c r="M801200" s="472"/>
    </row>
    <row r="801201" spans="12:13" x14ac:dyDescent="0.25">
      <c r="L801201" s="472"/>
      <c r="M801201" s="472"/>
    </row>
    <row r="801273" spans="12:13" x14ac:dyDescent="0.25">
      <c r="L801273" s="472"/>
      <c r="M801273" s="472"/>
    </row>
    <row r="801274" spans="12:13" x14ac:dyDescent="0.25">
      <c r="L801274" s="472"/>
      <c r="M801274" s="472"/>
    </row>
    <row r="801275" spans="12:13" x14ac:dyDescent="0.25">
      <c r="L801275" s="472"/>
      <c r="M801275" s="472"/>
    </row>
    <row r="801347" spans="12:13" x14ac:dyDescent="0.25">
      <c r="L801347" s="472"/>
      <c r="M801347" s="472"/>
    </row>
    <row r="801348" spans="12:13" x14ac:dyDescent="0.25">
      <c r="L801348" s="472"/>
      <c r="M801348" s="472"/>
    </row>
    <row r="801349" spans="12:13" x14ac:dyDescent="0.25">
      <c r="L801349" s="472"/>
      <c r="M801349" s="472"/>
    </row>
    <row r="801421" spans="12:13" x14ac:dyDescent="0.25">
      <c r="L801421" s="472"/>
      <c r="M801421" s="472"/>
    </row>
    <row r="801422" spans="12:13" x14ac:dyDescent="0.25">
      <c r="L801422" s="472"/>
      <c r="M801422" s="472"/>
    </row>
    <row r="801423" spans="12:13" x14ac:dyDescent="0.25">
      <c r="L801423" s="472"/>
      <c r="M801423" s="472"/>
    </row>
    <row r="801495" spans="12:13" x14ac:dyDescent="0.25">
      <c r="L801495" s="472"/>
      <c r="M801495" s="472"/>
    </row>
    <row r="801496" spans="12:13" x14ac:dyDescent="0.25">
      <c r="L801496" s="472"/>
      <c r="M801496" s="472"/>
    </row>
    <row r="801497" spans="12:13" x14ac:dyDescent="0.25">
      <c r="L801497" s="472"/>
      <c r="M801497" s="472"/>
    </row>
    <row r="801569" spans="12:13" x14ac:dyDescent="0.25">
      <c r="L801569" s="472"/>
      <c r="M801569" s="472"/>
    </row>
    <row r="801570" spans="12:13" x14ac:dyDescent="0.25">
      <c r="L801570" s="472"/>
      <c r="M801570" s="472"/>
    </row>
    <row r="801571" spans="12:13" x14ac:dyDescent="0.25">
      <c r="L801571" s="472"/>
      <c r="M801571" s="472"/>
    </row>
    <row r="801643" spans="12:13" x14ac:dyDescent="0.25">
      <c r="L801643" s="472"/>
      <c r="M801643" s="472"/>
    </row>
    <row r="801644" spans="12:13" x14ac:dyDescent="0.25">
      <c r="L801644" s="472"/>
      <c r="M801644" s="472"/>
    </row>
    <row r="801645" spans="12:13" x14ac:dyDescent="0.25">
      <c r="L801645" s="472"/>
      <c r="M801645" s="472"/>
    </row>
    <row r="801717" spans="12:13" x14ac:dyDescent="0.25">
      <c r="L801717" s="472"/>
      <c r="M801717" s="472"/>
    </row>
    <row r="801718" spans="12:13" x14ac:dyDescent="0.25">
      <c r="L801718" s="472"/>
      <c r="M801718" s="472"/>
    </row>
    <row r="801719" spans="12:13" x14ac:dyDescent="0.25">
      <c r="L801719" s="472"/>
      <c r="M801719" s="472"/>
    </row>
    <row r="801791" spans="12:13" x14ac:dyDescent="0.25">
      <c r="L801791" s="472"/>
      <c r="M801791" s="472"/>
    </row>
    <row r="801792" spans="12:13" x14ac:dyDescent="0.25">
      <c r="L801792" s="472"/>
      <c r="M801792" s="472"/>
    </row>
    <row r="801793" spans="12:13" x14ac:dyDescent="0.25">
      <c r="L801793" s="472"/>
      <c r="M801793" s="472"/>
    </row>
    <row r="801865" spans="12:13" x14ac:dyDescent="0.25">
      <c r="L801865" s="472"/>
      <c r="M801865" s="472"/>
    </row>
    <row r="801866" spans="12:13" x14ac:dyDescent="0.25">
      <c r="L801866" s="472"/>
      <c r="M801866" s="472"/>
    </row>
    <row r="801867" spans="12:13" x14ac:dyDescent="0.25">
      <c r="L801867" s="472"/>
      <c r="M801867" s="472"/>
    </row>
    <row r="801939" spans="12:13" x14ac:dyDescent="0.25">
      <c r="L801939" s="472"/>
      <c r="M801939" s="472"/>
    </row>
    <row r="801940" spans="12:13" x14ac:dyDescent="0.25">
      <c r="L801940" s="472"/>
      <c r="M801940" s="472"/>
    </row>
    <row r="801941" spans="12:13" x14ac:dyDescent="0.25">
      <c r="L801941" s="472"/>
      <c r="M801941" s="472"/>
    </row>
    <row r="802013" spans="12:13" x14ac:dyDescent="0.25">
      <c r="L802013" s="472"/>
      <c r="M802013" s="472"/>
    </row>
    <row r="802014" spans="12:13" x14ac:dyDescent="0.25">
      <c r="L802014" s="472"/>
      <c r="M802014" s="472"/>
    </row>
    <row r="802015" spans="12:13" x14ac:dyDescent="0.25">
      <c r="L802015" s="472"/>
      <c r="M802015" s="472"/>
    </row>
    <row r="802087" spans="12:13" x14ac:dyDescent="0.25">
      <c r="L802087" s="472"/>
      <c r="M802087" s="472"/>
    </row>
    <row r="802088" spans="12:13" x14ac:dyDescent="0.25">
      <c r="L802088" s="472"/>
      <c r="M802088" s="472"/>
    </row>
    <row r="802089" spans="12:13" x14ac:dyDescent="0.25">
      <c r="L802089" s="472"/>
      <c r="M802089" s="472"/>
    </row>
    <row r="802161" spans="12:13" x14ac:dyDescent="0.25">
      <c r="L802161" s="472"/>
      <c r="M802161" s="472"/>
    </row>
    <row r="802162" spans="12:13" x14ac:dyDescent="0.25">
      <c r="L802162" s="472"/>
      <c r="M802162" s="472"/>
    </row>
    <row r="802163" spans="12:13" x14ac:dyDescent="0.25">
      <c r="L802163" s="472"/>
      <c r="M802163" s="472"/>
    </row>
    <row r="802235" spans="12:13" x14ac:dyDescent="0.25">
      <c r="L802235" s="472"/>
      <c r="M802235" s="472"/>
    </row>
    <row r="802236" spans="12:13" x14ac:dyDescent="0.25">
      <c r="L802236" s="472"/>
      <c r="M802236" s="472"/>
    </row>
    <row r="802237" spans="12:13" x14ac:dyDescent="0.25">
      <c r="L802237" s="472"/>
      <c r="M802237" s="472"/>
    </row>
    <row r="802309" spans="12:13" x14ac:dyDescent="0.25">
      <c r="L802309" s="472"/>
      <c r="M802309" s="472"/>
    </row>
    <row r="802310" spans="12:13" x14ac:dyDescent="0.25">
      <c r="L802310" s="472"/>
      <c r="M802310" s="472"/>
    </row>
    <row r="802311" spans="12:13" x14ac:dyDescent="0.25">
      <c r="L802311" s="472"/>
      <c r="M802311" s="472"/>
    </row>
    <row r="802383" spans="12:13" x14ac:dyDescent="0.25">
      <c r="L802383" s="472"/>
      <c r="M802383" s="472"/>
    </row>
    <row r="802384" spans="12:13" x14ac:dyDescent="0.25">
      <c r="L802384" s="472"/>
      <c r="M802384" s="472"/>
    </row>
    <row r="802385" spans="12:13" x14ac:dyDescent="0.25">
      <c r="L802385" s="472"/>
      <c r="M802385" s="472"/>
    </row>
    <row r="802457" spans="12:13" x14ac:dyDescent="0.25">
      <c r="L802457" s="472"/>
      <c r="M802457" s="472"/>
    </row>
    <row r="802458" spans="12:13" x14ac:dyDescent="0.25">
      <c r="L802458" s="472"/>
      <c r="M802458" s="472"/>
    </row>
    <row r="802459" spans="12:13" x14ac:dyDescent="0.25">
      <c r="L802459" s="472"/>
      <c r="M802459" s="472"/>
    </row>
    <row r="802531" spans="12:13" x14ac:dyDescent="0.25">
      <c r="L802531" s="472"/>
      <c r="M802531" s="472"/>
    </row>
    <row r="802532" spans="12:13" x14ac:dyDescent="0.25">
      <c r="L802532" s="472"/>
      <c r="M802532" s="472"/>
    </row>
    <row r="802533" spans="12:13" x14ac:dyDescent="0.25">
      <c r="L802533" s="472"/>
      <c r="M802533" s="472"/>
    </row>
    <row r="802605" spans="12:13" x14ac:dyDescent="0.25">
      <c r="L802605" s="472"/>
      <c r="M802605" s="472"/>
    </row>
    <row r="802606" spans="12:13" x14ac:dyDescent="0.25">
      <c r="L802606" s="472"/>
      <c r="M802606" s="472"/>
    </row>
    <row r="802607" spans="12:13" x14ac:dyDescent="0.25">
      <c r="L802607" s="472"/>
      <c r="M802607" s="472"/>
    </row>
    <row r="802679" spans="12:13" x14ac:dyDescent="0.25">
      <c r="L802679" s="472"/>
      <c r="M802679" s="472"/>
    </row>
    <row r="802680" spans="12:13" x14ac:dyDescent="0.25">
      <c r="L802680" s="472"/>
      <c r="M802680" s="472"/>
    </row>
    <row r="802681" spans="12:13" x14ac:dyDescent="0.25">
      <c r="L802681" s="472"/>
      <c r="M802681" s="472"/>
    </row>
    <row r="802753" spans="12:13" x14ac:dyDescent="0.25">
      <c r="L802753" s="472"/>
      <c r="M802753" s="472"/>
    </row>
    <row r="802754" spans="12:13" x14ac:dyDescent="0.25">
      <c r="L802754" s="472"/>
      <c r="M802754" s="472"/>
    </row>
    <row r="802755" spans="12:13" x14ac:dyDescent="0.25">
      <c r="L802755" s="472"/>
      <c r="M802755" s="472"/>
    </row>
    <row r="802827" spans="12:13" x14ac:dyDescent="0.25">
      <c r="L802827" s="472"/>
      <c r="M802827" s="472"/>
    </row>
    <row r="802828" spans="12:13" x14ac:dyDescent="0.25">
      <c r="L802828" s="472"/>
      <c r="M802828" s="472"/>
    </row>
    <row r="802829" spans="12:13" x14ac:dyDescent="0.25">
      <c r="L802829" s="472"/>
      <c r="M802829" s="472"/>
    </row>
    <row r="802901" spans="12:13" x14ac:dyDescent="0.25">
      <c r="L802901" s="472"/>
      <c r="M802901" s="472"/>
    </row>
    <row r="802902" spans="12:13" x14ac:dyDescent="0.25">
      <c r="L802902" s="472"/>
      <c r="M802902" s="472"/>
    </row>
    <row r="802903" spans="12:13" x14ac:dyDescent="0.25">
      <c r="L802903" s="472"/>
      <c r="M802903" s="472"/>
    </row>
    <row r="802975" spans="12:13" x14ac:dyDescent="0.25">
      <c r="L802975" s="472"/>
      <c r="M802975" s="472"/>
    </row>
    <row r="802976" spans="12:13" x14ac:dyDescent="0.25">
      <c r="L802976" s="472"/>
      <c r="M802976" s="472"/>
    </row>
    <row r="802977" spans="12:13" x14ac:dyDescent="0.25">
      <c r="L802977" s="472"/>
      <c r="M802977" s="472"/>
    </row>
    <row r="803049" spans="12:13" x14ac:dyDescent="0.25">
      <c r="L803049" s="472"/>
      <c r="M803049" s="472"/>
    </row>
    <row r="803050" spans="12:13" x14ac:dyDescent="0.25">
      <c r="L803050" s="472"/>
      <c r="M803050" s="472"/>
    </row>
    <row r="803051" spans="12:13" x14ac:dyDescent="0.25">
      <c r="L803051" s="472"/>
      <c r="M803051" s="472"/>
    </row>
    <row r="803123" spans="12:13" x14ac:dyDescent="0.25">
      <c r="L803123" s="472"/>
      <c r="M803123" s="472"/>
    </row>
    <row r="803124" spans="12:13" x14ac:dyDescent="0.25">
      <c r="L803124" s="472"/>
      <c r="M803124" s="472"/>
    </row>
    <row r="803125" spans="12:13" x14ac:dyDescent="0.25">
      <c r="L803125" s="472"/>
      <c r="M803125" s="472"/>
    </row>
    <row r="803197" spans="12:13" x14ac:dyDescent="0.25">
      <c r="L803197" s="472"/>
      <c r="M803197" s="472"/>
    </row>
    <row r="803198" spans="12:13" x14ac:dyDescent="0.25">
      <c r="L803198" s="472"/>
      <c r="M803198" s="472"/>
    </row>
    <row r="803199" spans="12:13" x14ac:dyDescent="0.25">
      <c r="L803199" s="472"/>
      <c r="M803199" s="472"/>
    </row>
    <row r="803271" spans="12:13" x14ac:dyDescent="0.25">
      <c r="L803271" s="472"/>
      <c r="M803271" s="472"/>
    </row>
    <row r="803272" spans="12:13" x14ac:dyDescent="0.25">
      <c r="L803272" s="472"/>
      <c r="M803272" s="472"/>
    </row>
    <row r="803273" spans="12:13" x14ac:dyDescent="0.25">
      <c r="L803273" s="472"/>
      <c r="M803273" s="472"/>
    </row>
    <row r="803345" spans="12:13" x14ac:dyDescent="0.25">
      <c r="L803345" s="472"/>
      <c r="M803345" s="472"/>
    </row>
    <row r="803346" spans="12:13" x14ac:dyDescent="0.25">
      <c r="L803346" s="472"/>
      <c r="M803346" s="472"/>
    </row>
    <row r="803347" spans="12:13" x14ac:dyDescent="0.25">
      <c r="L803347" s="472"/>
      <c r="M803347" s="472"/>
    </row>
    <row r="803419" spans="12:13" x14ac:dyDescent="0.25">
      <c r="L803419" s="472"/>
      <c r="M803419" s="472"/>
    </row>
    <row r="803420" spans="12:13" x14ac:dyDescent="0.25">
      <c r="L803420" s="472"/>
      <c r="M803420" s="472"/>
    </row>
    <row r="803421" spans="12:13" x14ac:dyDescent="0.25">
      <c r="L803421" s="472"/>
      <c r="M803421" s="472"/>
    </row>
    <row r="803493" spans="12:13" x14ac:dyDescent="0.25">
      <c r="L803493" s="472"/>
      <c r="M803493" s="472"/>
    </row>
    <row r="803494" spans="12:13" x14ac:dyDescent="0.25">
      <c r="L803494" s="472"/>
      <c r="M803494" s="472"/>
    </row>
    <row r="803495" spans="12:13" x14ac:dyDescent="0.25">
      <c r="L803495" s="472"/>
      <c r="M803495" s="472"/>
    </row>
    <row r="803567" spans="12:13" x14ac:dyDescent="0.25">
      <c r="L803567" s="472"/>
      <c r="M803567" s="472"/>
    </row>
    <row r="803568" spans="12:13" x14ac:dyDescent="0.25">
      <c r="L803568" s="472"/>
      <c r="M803568" s="472"/>
    </row>
    <row r="803569" spans="12:13" x14ac:dyDescent="0.25">
      <c r="L803569" s="472"/>
      <c r="M803569" s="472"/>
    </row>
    <row r="803641" spans="12:13" x14ac:dyDescent="0.25">
      <c r="L803641" s="472"/>
      <c r="M803641" s="472"/>
    </row>
    <row r="803642" spans="12:13" x14ac:dyDescent="0.25">
      <c r="L803642" s="472"/>
      <c r="M803642" s="472"/>
    </row>
    <row r="803643" spans="12:13" x14ac:dyDescent="0.25">
      <c r="L803643" s="472"/>
      <c r="M803643" s="472"/>
    </row>
    <row r="803715" spans="12:13" x14ac:dyDescent="0.25">
      <c r="L803715" s="472"/>
      <c r="M803715" s="472"/>
    </row>
    <row r="803716" spans="12:13" x14ac:dyDescent="0.25">
      <c r="L803716" s="472"/>
      <c r="M803716" s="472"/>
    </row>
    <row r="803717" spans="12:13" x14ac:dyDescent="0.25">
      <c r="L803717" s="472"/>
      <c r="M803717" s="472"/>
    </row>
    <row r="803789" spans="12:13" x14ac:dyDescent="0.25">
      <c r="L803789" s="472"/>
      <c r="M803789" s="472"/>
    </row>
    <row r="803790" spans="12:13" x14ac:dyDescent="0.25">
      <c r="L803790" s="472"/>
      <c r="M803790" s="472"/>
    </row>
    <row r="803791" spans="12:13" x14ac:dyDescent="0.25">
      <c r="L803791" s="472"/>
      <c r="M803791" s="472"/>
    </row>
    <row r="803863" spans="12:13" x14ac:dyDescent="0.25">
      <c r="L803863" s="472"/>
      <c r="M803863" s="472"/>
    </row>
    <row r="803864" spans="12:13" x14ac:dyDescent="0.25">
      <c r="L803864" s="472"/>
      <c r="M803864" s="472"/>
    </row>
    <row r="803865" spans="12:13" x14ac:dyDescent="0.25">
      <c r="L803865" s="472"/>
      <c r="M803865" s="472"/>
    </row>
    <row r="803937" spans="12:13" x14ac:dyDescent="0.25">
      <c r="L803937" s="472"/>
      <c r="M803937" s="472"/>
    </row>
    <row r="803938" spans="12:13" x14ac:dyDescent="0.25">
      <c r="L803938" s="472"/>
      <c r="M803938" s="472"/>
    </row>
    <row r="803939" spans="12:13" x14ac:dyDescent="0.25">
      <c r="L803939" s="472"/>
      <c r="M803939" s="472"/>
    </row>
    <row r="804011" spans="12:13" x14ac:dyDescent="0.25">
      <c r="L804011" s="472"/>
      <c r="M804011" s="472"/>
    </row>
    <row r="804012" spans="12:13" x14ac:dyDescent="0.25">
      <c r="L804012" s="472"/>
      <c r="M804012" s="472"/>
    </row>
    <row r="804013" spans="12:13" x14ac:dyDescent="0.25">
      <c r="L804013" s="472"/>
      <c r="M804013" s="472"/>
    </row>
    <row r="804085" spans="12:13" x14ac:dyDescent="0.25">
      <c r="L804085" s="472"/>
      <c r="M804085" s="472"/>
    </row>
    <row r="804086" spans="12:13" x14ac:dyDescent="0.25">
      <c r="L804086" s="472"/>
      <c r="M804086" s="472"/>
    </row>
    <row r="804087" spans="12:13" x14ac:dyDescent="0.25">
      <c r="L804087" s="472"/>
      <c r="M804087" s="472"/>
    </row>
    <row r="804159" spans="12:13" x14ac:dyDescent="0.25">
      <c r="L804159" s="472"/>
      <c r="M804159" s="472"/>
    </row>
    <row r="804160" spans="12:13" x14ac:dyDescent="0.25">
      <c r="L804160" s="472"/>
      <c r="M804160" s="472"/>
    </row>
    <row r="804161" spans="12:13" x14ac:dyDescent="0.25">
      <c r="L804161" s="472"/>
      <c r="M804161" s="472"/>
    </row>
    <row r="804233" spans="12:13" x14ac:dyDescent="0.25">
      <c r="L804233" s="472"/>
      <c r="M804233" s="472"/>
    </row>
    <row r="804234" spans="12:13" x14ac:dyDescent="0.25">
      <c r="L804234" s="472"/>
      <c r="M804234" s="472"/>
    </row>
    <row r="804235" spans="12:13" x14ac:dyDescent="0.25">
      <c r="L804235" s="472"/>
      <c r="M804235" s="472"/>
    </row>
    <row r="804307" spans="12:13" x14ac:dyDescent="0.25">
      <c r="L804307" s="472"/>
      <c r="M804307" s="472"/>
    </row>
    <row r="804308" spans="12:13" x14ac:dyDescent="0.25">
      <c r="L804308" s="472"/>
      <c r="M804308" s="472"/>
    </row>
    <row r="804309" spans="12:13" x14ac:dyDescent="0.25">
      <c r="L804309" s="472"/>
      <c r="M804309" s="472"/>
    </row>
    <row r="804381" spans="12:13" x14ac:dyDescent="0.25">
      <c r="L804381" s="472"/>
      <c r="M804381" s="472"/>
    </row>
    <row r="804382" spans="12:13" x14ac:dyDescent="0.25">
      <c r="L804382" s="472"/>
      <c r="M804382" s="472"/>
    </row>
    <row r="804383" spans="12:13" x14ac:dyDescent="0.25">
      <c r="L804383" s="472"/>
      <c r="M804383" s="472"/>
    </row>
    <row r="804455" spans="12:13" x14ac:dyDescent="0.25">
      <c r="L804455" s="472"/>
      <c r="M804455" s="472"/>
    </row>
    <row r="804456" spans="12:13" x14ac:dyDescent="0.25">
      <c r="L804456" s="472"/>
      <c r="M804456" s="472"/>
    </row>
    <row r="804457" spans="12:13" x14ac:dyDescent="0.25">
      <c r="L804457" s="472"/>
      <c r="M804457" s="472"/>
    </row>
    <row r="804529" spans="12:13" x14ac:dyDescent="0.25">
      <c r="L804529" s="472"/>
      <c r="M804529" s="472"/>
    </row>
    <row r="804530" spans="12:13" x14ac:dyDescent="0.25">
      <c r="L804530" s="472"/>
      <c r="M804530" s="472"/>
    </row>
    <row r="804531" spans="12:13" x14ac:dyDescent="0.25">
      <c r="L804531" s="472"/>
      <c r="M804531" s="472"/>
    </row>
    <row r="804603" spans="12:13" x14ac:dyDescent="0.25">
      <c r="L804603" s="472"/>
      <c r="M804603" s="472"/>
    </row>
    <row r="804604" spans="12:13" x14ac:dyDescent="0.25">
      <c r="L804604" s="472"/>
      <c r="M804604" s="472"/>
    </row>
    <row r="804605" spans="12:13" x14ac:dyDescent="0.25">
      <c r="L804605" s="472"/>
      <c r="M804605" s="472"/>
    </row>
    <row r="804677" spans="12:13" x14ac:dyDescent="0.25">
      <c r="L804677" s="472"/>
      <c r="M804677" s="472"/>
    </row>
    <row r="804678" spans="12:13" x14ac:dyDescent="0.25">
      <c r="L804678" s="472"/>
      <c r="M804678" s="472"/>
    </row>
    <row r="804679" spans="12:13" x14ac:dyDescent="0.25">
      <c r="L804679" s="472"/>
      <c r="M804679" s="472"/>
    </row>
    <row r="804751" spans="12:13" x14ac:dyDescent="0.25">
      <c r="L804751" s="472"/>
      <c r="M804751" s="472"/>
    </row>
    <row r="804752" spans="12:13" x14ac:dyDescent="0.25">
      <c r="L804752" s="472"/>
      <c r="M804752" s="472"/>
    </row>
    <row r="804753" spans="12:13" x14ac:dyDescent="0.25">
      <c r="L804753" s="472"/>
      <c r="M804753" s="472"/>
    </row>
    <row r="804825" spans="12:13" x14ac:dyDescent="0.25">
      <c r="L804825" s="472"/>
      <c r="M804825" s="472"/>
    </row>
    <row r="804826" spans="12:13" x14ac:dyDescent="0.25">
      <c r="L804826" s="472"/>
      <c r="M804826" s="472"/>
    </row>
    <row r="804827" spans="12:13" x14ac:dyDescent="0.25">
      <c r="L804827" s="472"/>
      <c r="M804827" s="472"/>
    </row>
    <row r="804899" spans="12:13" x14ac:dyDescent="0.25">
      <c r="L804899" s="472"/>
      <c r="M804899" s="472"/>
    </row>
    <row r="804900" spans="12:13" x14ac:dyDescent="0.25">
      <c r="L804900" s="472"/>
      <c r="M804900" s="472"/>
    </row>
    <row r="804901" spans="12:13" x14ac:dyDescent="0.25">
      <c r="L804901" s="472"/>
      <c r="M804901" s="472"/>
    </row>
    <row r="804973" spans="12:13" x14ac:dyDescent="0.25">
      <c r="L804973" s="472"/>
      <c r="M804973" s="472"/>
    </row>
    <row r="804974" spans="12:13" x14ac:dyDescent="0.25">
      <c r="L804974" s="472"/>
      <c r="M804974" s="472"/>
    </row>
    <row r="804975" spans="12:13" x14ac:dyDescent="0.25">
      <c r="L804975" s="472"/>
      <c r="M804975" s="472"/>
    </row>
    <row r="805047" spans="12:13" x14ac:dyDescent="0.25">
      <c r="L805047" s="472"/>
      <c r="M805047" s="472"/>
    </row>
    <row r="805048" spans="12:13" x14ac:dyDescent="0.25">
      <c r="L805048" s="472"/>
      <c r="M805048" s="472"/>
    </row>
    <row r="805049" spans="12:13" x14ac:dyDescent="0.25">
      <c r="L805049" s="472"/>
      <c r="M805049" s="472"/>
    </row>
    <row r="805121" spans="12:13" x14ac:dyDescent="0.25">
      <c r="L805121" s="472"/>
      <c r="M805121" s="472"/>
    </row>
    <row r="805122" spans="12:13" x14ac:dyDescent="0.25">
      <c r="L805122" s="472"/>
      <c r="M805122" s="472"/>
    </row>
    <row r="805123" spans="12:13" x14ac:dyDescent="0.25">
      <c r="L805123" s="472"/>
      <c r="M805123" s="472"/>
    </row>
    <row r="805195" spans="12:13" x14ac:dyDescent="0.25">
      <c r="L805195" s="472"/>
      <c r="M805195" s="472"/>
    </row>
    <row r="805196" spans="12:13" x14ac:dyDescent="0.25">
      <c r="L805196" s="472"/>
      <c r="M805196" s="472"/>
    </row>
    <row r="805197" spans="12:13" x14ac:dyDescent="0.25">
      <c r="L805197" s="472"/>
      <c r="M805197" s="472"/>
    </row>
    <row r="805269" spans="12:13" x14ac:dyDescent="0.25">
      <c r="L805269" s="472"/>
      <c r="M805269" s="472"/>
    </row>
    <row r="805270" spans="12:13" x14ac:dyDescent="0.25">
      <c r="L805270" s="472"/>
      <c r="M805270" s="472"/>
    </row>
    <row r="805271" spans="12:13" x14ac:dyDescent="0.25">
      <c r="L805271" s="472"/>
      <c r="M805271" s="472"/>
    </row>
    <row r="805343" spans="12:13" x14ac:dyDescent="0.25">
      <c r="L805343" s="472"/>
      <c r="M805343" s="472"/>
    </row>
    <row r="805344" spans="12:13" x14ac:dyDescent="0.25">
      <c r="L805344" s="472"/>
      <c r="M805344" s="472"/>
    </row>
    <row r="805345" spans="12:13" x14ac:dyDescent="0.25">
      <c r="L805345" s="472"/>
      <c r="M805345" s="472"/>
    </row>
    <row r="805417" spans="12:13" x14ac:dyDescent="0.25">
      <c r="L805417" s="472"/>
      <c r="M805417" s="472"/>
    </row>
    <row r="805418" spans="12:13" x14ac:dyDescent="0.25">
      <c r="L805418" s="472"/>
      <c r="M805418" s="472"/>
    </row>
    <row r="805419" spans="12:13" x14ac:dyDescent="0.25">
      <c r="L805419" s="472"/>
      <c r="M805419" s="472"/>
    </row>
    <row r="805491" spans="12:13" x14ac:dyDescent="0.25">
      <c r="L805491" s="472"/>
      <c r="M805491" s="472"/>
    </row>
    <row r="805492" spans="12:13" x14ac:dyDescent="0.25">
      <c r="L805492" s="472"/>
      <c r="M805492" s="472"/>
    </row>
    <row r="805493" spans="12:13" x14ac:dyDescent="0.25">
      <c r="L805493" s="472"/>
      <c r="M805493" s="472"/>
    </row>
    <row r="805565" spans="12:13" x14ac:dyDescent="0.25">
      <c r="L805565" s="472"/>
      <c r="M805565" s="472"/>
    </row>
    <row r="805566" spans="12:13" x14ac:dyDescent="0.25">
      <c r="L805566" s="472"/>
      <c r="M805566" s="472"/>
    </row>
    <row r="805567" spans="12:13" x14ac:dyDescent="0.25">
      <c r="L805567" s="472"/>
      <c r="M805567" s="472"/>
    </row>
    <row r="805639" spans="12:13" x14ac:dyDescent="0.25">
      <c r="L805639" s="472"/>
      <c r="M805639" s="472"/>
    </row>
    <row r="805640" spans="12:13" x14ac:dyDescent="0.25">
      <c r="L805640" s="472"/>
      <c r="M805640" s="472"/>
    </row>
    <row r="805641" spans="12:13" x14ac:dyDescent="0.25">
      <c r="L805641" s="472"/>
      <c r="M805641" s="472"/>
    </row>
    <row r="805713" spans="12:13" x14ac:dyDescent="0.25">
      <c r="L805713" s="472"/>
      <c r="M805713" s="472"/>
    </row>
    <row r="805714" spans="12:13" x14ac:dyDescent="0.25">
      <c r="L805714" s="472"/>
      <c r="M805714" s="472"/>
    </row>
    <row r="805715" spans="12:13" x14ac:dyDescent="0.25">
      <c r="L805715" s="472"/>
      <c r="M805715" s="472"/>
    </row>
    <row r="805787" spans="12:13" x14ac:dyDescent="0.25">
      <c r="L805787" s="472"/>
      <c r="M805787" s="472"/>
    </row>
    <row r="805788" spans="12:13" x14ac:dyDescent="0.25">
      <c r="L805788" s="472"/>
      <c r="M805788" s="472"/>
    </row>
    <row r="805789" spans="12:13" x14ac:dyDescent="0.25">
      <c r="L805789" s="472"/>
      <c r="M805789" s="472"/>
    </row>
    <row r="805861" spans="12:13" x14ac:dyDescent="0.25">
      <c r="L805861" s="472"/>
      <c r="M805861" s="472"/>
    </row>
    <row r="805862" spans="12:13" x14ac:dyDescent="0.25">
      <c r="L805862" s="472"/>
      <c r="M805862" s="472"/>
    </row>
    <row r="805863" spans="12:13" x14ac:dyDescent="0.25">
      <c r="L805863" s="472"/>
      <c r="M805863" s="472"/>
    </row>
    <row r="805935" spans="12:13" x14ac:dyDescent="0.25">
      <c r="L805935" s="472"/>
      <c r="M805935" s="472"/>
    </row>
    <row r="805936" spans="12:13" x14ac:dyDescent="0.25">
      <c r="L805936" s="472"/>
      <c r="M805936" s="472"/>
    </row>
    <row r="805937" spans="12:13" x14ac:dyDescent="0.25">
      <c r="L805937" s="472"/>
      <c r="M805937" s="472"/>
    </row>
    <row r="806009" spans="12:13" x14ac:dyDescent="0.25">
      <c r="L806009" s="472"/>
      <c r="M806009" s="472"/>
    </row>
    <row r="806010" spans="12:13" x14ac:dyDescent="0.25">
      <c r="L806010" s="472"/>
      <c r="M806010" s="472"/>
    </row>
    <row r="806011" spans="12:13" x14ac:dyDescent="0.25">
      <c r="L806011" s="472"/>
      <c r="M806011" s="472"/>
    </row>
    <row r="806083" spans="12:13" x14ac:dyDescent="0.25">
      <c r="L806083" s="472"/>
      <c r="M806083" s="472"/>
    </row>
    <row r="806084" spans="12:13" x14ac:dyDescent="0.25">
      <c r="L806084" s="472"/>
      <c r="M806084" s="472"/>
    </row>
    <row r="806085" spans="12:13" x14ac:dyDescent="0.25">
      <c r="L806085" s="472"/>
      <c r="M806085" s="472"/>
    </row>
    <row r="806157" spans="12:13" x14ac:dyDescent="0.25">
      <c r="L806157" s="472"/>
      <c r="M806157" s="472"/>
    </row>
    <row r="806158" spans="12:13" x14ac:dyDescent="0.25">
      <c r="L806158" s="472"/>
      <c r="M806158" s="472"/>
    </row>
    <row r="806159" spans="12:13" x14ac:dyDescent="0.25">
      <c r="L806159" s="472"/>
      <c r="M806159" s="472"/>
    </row>
    <row r="806231" spans="12:13" x14ac:dyDescent="0.25">
      <c r="L806231" s="472"/>
      <c r="M806231" s="472"/>
    </row>
    <row r="806232" spans="12:13" x14ac:dyDescent="0.25">
      <c r="L806232" s="472"/>
      <c r="M806232" s="472"/>
    </row>
    <row r="806233" spans="12:13" x14ac:dyDescent="0.25">
      <c r="L806233" s="472"/>
      <c r="M806233" s="472"/>
    </row>
    <row r="806305" spans="12:13" x14ac:dyDescent="0.25">
      <c r="L806305" s="472"/>
      <c r="M806305" s="472"/>
    </row>
    <row r="806306" spans="12:13" x14ac:dyDescent="0.25">
      <c r="L806306" s="472"/>
      <c r="M806306" s="472"/>
    </row>
    <row r="806307" spans="12:13" x14ac:dyDescent="0.25">
      <c r="L806307" s="472"/>
      <c r="M806307" s="472"/>
    </row>
    <row r="806379" spans="12:13" x14ac:dyDescent="0.25">
      <c r="L806379" s="472"/>
      <c r="M806379" s="472"/>
    </row>
    <row r="806380" spans="12:13" x14ac:dyDescent="0.25">
      <c r="L806380" s="472"/>
      <c r="M806380" s="472"/>
    </row>
    <row r="806381" spans="12:13" x14ac:dyDescent="0.25">
      <c r="L806381" s="472"/>
      <c r="M806381" s="472"/>
    </row>
    <row r="806453" spans="12:13" x14ac:dyDescent="0.25">
      <c r="L806453" s="472"/>
      <c r="M806453" s="472"/>
    </row>
    <row r="806454" spans="12:13" x14ac:dyDescent="0.25">
      <c r="L806454" s="472"/>
      <c r="M806454" s="472"/>
    </row>
    <row r="806455" spans="12:13" x14ac:dyDescent="0.25">
      <c r="L806455" s="472"/>
      <c r="M806455" s="472"/>
    </row>
    <row r="806527" spans="12:13" x14ac:dyDescent="0.25">
      <c r="L806527" s="472"/>
      <c r="M806527" s="472"/>
    </row>
    <row r="806528" spans="12:13" x14ac:dyDescent="0.25">
      <c r="L806528" s="472"/>
      <c r="M806528" s="472"/>
    </row>
    <row r="806529" spans="12:13" x14ac:dyDescent="0.25">
      <c r="L806529" s="472"/>
      <c r="M806529" s="472"/>
    </row>
    <row r="806601" spans="12:13" x14ac:dyDescent="0.25">
      <c r="L806601" s="472"/>
      <c r="M806601" s="472"/>
    </row>
    <row r="806602" spans="12:13" x14ac:dyDescent="0.25">
      <c r="L806602" s="472"/>
      <c r="M806602" s="472"/>
    </row>
    <row r="806603" spans="12:13" x14ac:dyDescent="0.25">
      <c r="L806603" s="472"/>
      <c r="M806603" s="472"/>
    </row>
    <row r="806675" spans="12:13" x14ac:dyDescent="0.25">
      <c r="L806675" s="472"/>
      <c r="M806675" s="472"/>
    </row>
    <row r="806676" spans="12:13" x14ac:dyDescent="0.25">
      <c r="L806676" s="472"/>
      <c r="M806676" s="472"/>
    </row>
    <row r="806677" spans="12:13" x14ac:dyDescent="0.25">
      <c r="L806677" s="472"/>
      <c r="M806677" s="472"/>
    </row>
    <row r="806749" spans="12:13" x14ac:dyDescent="0.25">
      <c r="L806749" s="472"/>
      <c r="M806749" s="472"/>
    </row>
    <row r="806750" spans="12:13" x14ac:dyDescent="0.25">
      <c r="L806750" s="472"/>
      <c r="M806750" s="472"/>
    </row>
    <row r="806751" spans="12:13" x14ac:dyDescent="0.25">
      <c r="L806751" s="472"/>
      <c r="M806751" s="472"/>
    </row>
    <row r="806823" spans="12:13" x14ac:dyDescent="0.25">
      <c r="L806823" s="472"/>
      <c r="M806823" s="472"/>
    </row>
    <row r="806824" spans="12:13" x14ac:dyDescent="0.25">
      <c r="L806824" s="472"/>
      <c r="M806824" s="472"/>
    </row>
    <row r="806825" spans="12:13" x14ac:dyDescent="0.25">
      <c r="L806825" s="472"/>
      <c r="M806825" s="472"/>
    </row>
    <row r="806897" spans="12:13" x14ac:dyDescent="0.25">
      <c r="L806897" s="472"/>
      <c r="M806897" s="472"/>
    </row>
    <row r="806898" spans="12:13" x14ac:dyDescent="0.25">
      <c r="L806898" s="472"/>
      <c r="M806898" s="472"/>
    </row>
    <row r="806899" spans="12:13" x14ac:dyDescent="0.25">
      <c r="L806899" s="472"/>
      <c r="M806899" s="472"/>
    </row>
    <row r="806971" spans="12:13" x14ac:dyDescent="0.25">
      <c r="L806971" s="472"/>
      <c r="M806971" s="472"/>
    </row>
    <row r="806972" spans="12:13" x14ac:dyDescent="0.25">
      <c r="L806972" s="472"/>
      <c r="M806972" s="472"/>
    </row>
    <row r="806973" spans="12:13" x14ac:dyDescent="0.25">
      <c r="L806973" s="472"/>
      <c r="M806973" s="472"/>
    </row>
    <row r="807045" spans="12:13" x14ac:dyDescent="0.25">
      <c r="L807045" s="472"/>
      <c r="M807045" s="472"/>
    </row>
    <row r="807046" spans="12:13" x14ac:dyDescent="0.25">
      <c r="L807046" s="472"/>
      <c r="M807046" s="472"/>
    </row>
    <row r="807047" spans="12:13" x14ac:dyDescent="0.25">
      <c r="L807047" s="472"/>
      <c r="M807047" s="472"/>
    </row>
    <row r="807119" spans="12:13" x14ac:dyDescent="0.25">
      <c r="L807119" s="472"/>
      <c r="M807119" s="472"/>
    </row>
    <row r="807120" spans="12:13" x14ac:dyDescent="0.25">
      <c r="L807120" s="472"/>
      <c r="M807120" s="472"/>
    </row>
    <row r="807121" spans="12:13" x14ac:dyDescent="0.25">
      <c r="L807121" s="472"/>
      <c r="M807121" s="472"/>
    </row>
    <row r="807193" spans="12:13" x14ac:dyDescent="0.25">
      <c r="L807193" s="472"/>
      <c r="M807193" s="472"/>
    </row>
    <row r="807194" spans="12:13" x14ac:dyDescent="0.25">
      <c r="L807194" s="472"/>
      <c r="M807194" s="472"/>
    </row>
    <row r="807195" spans="12:13" x14ac:dyDescent="0.25">
      <c r="L807195" s="472"/>
      <c r="M807195" s="472"/>
    </row>
    <row r="807267" spans="12:13" x14ac:dyDescent="0.25">
      <c r="L807267" s="472"/>
      <c r="M807267" s="472"/>
    </row>
    <row r="807268" spans="12:13" x14ac:dyDescent="0.25">
      <c r="L807268" s="472"/>
      <c r="M807268" s="472"/>
    </row>
    <row r="807269" spans="12:13" x14ac:dyDescent="0.25">
      <c r="L807269" s="472"/>
      <c r="M807269" s="472"/>
    </row>
    <row r="807341" spans="12:13" x14ac:dyDescent="0.25">
      <c r="L807341" s="472"/>
      <c r="M807341" s="472"/>
    </row>
    <row r="807342" spans="12:13" x14ac:dyDescent="0.25">
      <c r="L807342" s="472"/>
      <c r="M807342" s="472"/>
    </row>
    <row r="807343" spans="12:13" x14ac:dyDescent="0.25">
      <c r="L807343" s="472"/>
      <c r="M807343" s="472"/>
    </row>
    <row r="807415" spans="12:13" x14ac:dyDescent="0.25">
      <c r="L807415" s="472"/>
      <c r="M807415" s="472"/>
    </row>
    <row r="807416" spans="12:13" x14ac:dyDescent="0.25">
      <c r="L807416" s="472"/>
      <c r="M807416" s="472"/>
    </row>
    <row r="807417" spans="12:13" x14ac:dyDescent="0.25">
      <c r="L807417" s="472"/>
      <c r="M807417" s="472"/>
    </row>
    <row r="807489" spans="12:13" x14ac:dyDescent="0.25">
      <c r="L807489" s="472"/>
      <c r="M807489" s="472"/>
    </row>
    <row r="807490" spans="12:13" x14ac:dyDescent="0.25">
      <c r="L807490" s="472"/>
      <c r="M807490" s="472"/>
    </row>
    <row r="807491" spans="12:13" x14ac:dyDescent="0.25">
      <c r="L807491" s="472"/>
      <c r="M807491" s="472"/>
    </row>
    <row r="807563" spans="12:13" x14ac:dyDescent="0.25">
      <c r="L807563" s="472"/>
      <c r="M807563" s="472"/>
    </row>
    <row r="807564" spans="12:13" x14ac:dyDescent="0.25">
      <c r="L807564" s="472"/>
      <c r="M807564" s="472"/>
    </row>
    <row r="807565" spans="12:13" x14ac:dyDescent="0.25">
      <c r="L807565" s="472"/>
      <c r="M807565" s="472"/>
    </row>
    <row r="807637" spans="12:13" x14ac:dyDescent="0.25">
      <c r="L807637" s="472"/>
      <c r="M807637" s="472"/>
    </row>
    <row r="807638" spans="12:13" x14ac:dyDescent="0.25">
      <c r="L807638" s="472"/>
      <c r="M807638" s="472"/>
    </row>
    <row r="807639" spans="12:13" x14ac:dyDescent="0.25">
      <c r="L807639" s="472"/>
      <c r="M807639" s="472"/>
    </row>
    <row r="807711" spans="12:13" x14ac:dyDescent="0.25">
      <c r="L807711" s="472"/>
      <c r="M807711" s="472"/>
    </row>
    <row r="807712" spans="12:13" x14ac:dyDescent="0.25">
      <c r="L807712" s="472"/>
      <c r="M807712" s="472"/>
    </row>
    <row r="807713" spans="12:13" x14ac:dyDescent="0.25">
      <c r="L807713" s="472"/>
      <c r="M807713" s="472"/>
    </row>
    <row r="807785" spans="12:13" x14ac:dyDescent="0.25">
      <c r="L807785" s="472"/>
      <c r="M807785" s="472"/>
    </row>
    <row r="807786" spans="12:13" x14ac:dyDescent="0.25">
      <c r="L807786" s="472"/>
      <c r="M807786" s="472"/>
    </row>
    <row r="807787" spans="12:13" x14ac:dyDescent="0.25">
      <c r="L807787" s="472"/>
      <c r="M807787" s="472"/>
    </row>
    <row r="807859" spans="12:13" x14ac:dyDescent="0.25">
      <c r="L807859" s="472"/>
      <c r="M807859" s="472"/>
    </row>
    <row r="807860" spans="12:13" x14ac:dyDescent="0.25">
      <c r="L807860" s="472"/>
      <c r="M807860" s="472"/>
    </row>
    <row r="807861" spans="12:13" x14ac:dyDescent="0.25">
      <c r="L807861" s="472"/>
      <c r="M807861" s="472"/>
    </row>
    <row r="807933" spans="12:13" x14ac:dyDescent="0.25">
      <c r="L807933" s="472"/>
      <c r="M807933" s="472"/>
    </row>
    <row r="807934" spans="12:13" x14ac:dyDescent="0.25">
      <c r="L807934" s="472"/>
      <c r="M807934" s="472"/>
    </row>
    <row r="807935" spans="12:13" x14ac:dyDescent="0.25">
      <c r="L807935" s="472"/>
      <c r="M807935" s="472"/>
    </row>
    <row r="808007" spans="12:13" x14ac:dyDescent="0.25">
      <c r="L808007" s="472"/>
      <c r="M808007" s="472"/>
    </row>
    <row r="808008" spans="12:13" x14ac:dyDescent="0.25">
      <c r="L808008" s="472"/>
      <c r="M808008" s="472"/>
    </row>
    <row r="808009" spans="12:13" x14ac:dyDescent="0.25">
      <c r="L808009" s="472"/>
      <c r="M808009" s="472"/>
    </row>
    <row r="808081" spans="12:13" x14ac:dyDescent="0.25">
      <c r="L808081" s="472"/>
      <c r="M808081" s="472"/>
    </row>
    <row r="808082" spans="12:13" x14ac:dyDescent="0.25">
      <c r="L808082" s="472"/>
      <c r="M808082" s="472"/>
    </row>
    <row r="808083" spans="12:13" x14ac:dyDescent="0.25">
      <c r="L808083" s="472"/>
      <c r="M808083" s="472"/>
    </row>
    <row r="808155" spans="12:13" x14ac:dyDescent="0.25">
      <c r="L808155" s="472"/>
      <c r="M808155" s="472"/>
    </row>
    <row r="808156" spans="12:13" x14ac:dyDescent="0.25">
      <c r="L808156" s="472"/>
      <c r="M808156" s="472"/>
    </row>
    <row r="808157" spans="12:13" x14ac:dyDescent="0.25">
      <c r="L808157" s="472"/>
      <c r="M808157" s="472"/>
    </row>
    <row r="808229" spans="12:13" x14ac:dyDescent="0.25">
      <c r="L808229" s="472"/>
      <c r="M808229" s="472"/>
    </row>
    <row r="808230" spans="12:13" x14ac:dyDescent="0.25">
      <c r="L808230" s="472"/>
      <c r="M808230" s="472"/>
    </row>
    <row r="808231" spans="12:13" x14ac:dyDescent="0.25">
      <c r="L808231" s="472"/>
      <c r="M808231" s="472"/>
    </row>
    <row r="808303" spans="12:13" x14ac:dyDescent="0.25">
      <c r="L808303" s="472"/>
      <c r="M808303" s="472"/>
    </row>
    <row r="808304" spans="12:13" x14ac:dyDescent="0.25">
      <c r="L808304" s="472"/>
      <c r="M808304" s="472"/>
    </row>
    <row r="808305" spans="12:13" x14ac:dyDescent="0.25">
      <c r="L808305" s="472"/>
      <c r="M808305" s="472"/>
    </row>
    <row r="808377" spans="12:13" x14ac:dyDescent="0.25">
      <c r="L808377" s="472"/>
      <c r="M808377" s="472"/>
    </row>
    <row r="808378" spans="12:13" x14ac:dyDescent="0.25">
      <c r="L808378" s="472"/>
      <c r="M808378" s="472"/>
    </row>
    <row r="808379" spans="12:13" x14ac:dyDescent="0.25">
      <c r="L808379" s="472"/>
      <c r="M808379" s="472"/>
    </row>
    <row r="808451" spans="12:13" x14ac:dyDescent="0.25">
      <c r="L808451" s="472"/>
      <c r="M808451" s="472"/>
    </row>
    <row r="808452" spans="12:13" x14ac:dyDescent="0.25">
      <c r="L808452" s="472"/>
      <c r="M808452" s="472"/>
    </row>
    <row r="808453" spans="12:13" x14ac:dyDescent="0.25">
      <c r="L808453" s="472"/>
      <c r="M808453" s="472"/>
    </row>
    <row r="808525" spans="12:13" x14ac:dyDescent="0.25">
      <c r="L808525" s="472"/>
      <c r="M808525" s="472"/>
    </row>
    <row r="808526" spans="12:13" x14ac:dyDescent="0.25">
      <c r="L808526" s="472"/>
      <c r="M808526" s="472"/>
    </row>
    <row r="808527" spans="12:13" x14ac:dyDescent="0.25">
      <c r="L808527" s="472"/>
      <c r="M808527" s="472"/>
    </row>
    <row r="808599" spans="12:13" x14ac:dyDescent="0.25">
      <c r="L808599" s="472"/>
      <c r="M808599" s="472"/>
    </row>
    <row r="808600" spans="12:13" x14ac:dyDescent="0.25">
      <c r="L808600" s="472"/>
      <c r="M808600" s="472"/>
    </row>
    <row r="808601" spans="12:13" x14ac:dyDescent="0.25">
      <c r="L808601" s="472"/>
      <c r="M808601" s="472"/>
    </row>
    <row r="808673" spans="12:13" x14ac:dyDescent="0.25">
      <c r="L808673" s="472"/>
      <c r="M808673" s="472"/>
    </row>
    <row r="808674" spans="12:13" x14ac:dyDescent="0.25">
      <c r="L808674" s="472"/>
      <c r="M808674" s="472"/>
    </row>
    <row r="808675" spans="12:13" x14ac:dyDescent="0.25">
      <c r="L808675" s="472"/>
      <c r="M808675" s="472"/>
    </row>
    <row r="808747" spans="12:13" x14ac:dyDescent="0.25">
      <c r="L808747" s="472"/>
      <c r="M808747" s="472"/>
    </row>
    <row r="808748" spans="12:13" x14ac:dyDescent="0.25">
      <c r="L808748" s="472"/>
      <c r="M808748" s="472"/>
    </row>
    <row r="808749" spans="12:13" x14ac:dyDescent="0.25">
      <c r="L808749" s="472"/>
      <c r="M808749" s="472"/>
    </row>
    <row r="808821" spans="12:13" x14ac:dyDescent="0.25">
      <c r="L808821" s="472"/>
      <c r="M808821" s="472"/>
    </row>
    <row r="808822" spans="12:13" x14ac:dyDescent="0.25">
      <c r="L808822" s="472"/>
      <c r="M808822" s="472"/>
    </row>
    <row r="808823" spans="12:13" x14ac:dyDescent="0.25">
      <c r="L808823" s="472"/>
      <c r="M808823" s="472"/>
    </row>
    <row r="808895" spans="12:13" x14ac:dyDescent="0.25">
      <c r="L808895" s="472"/>
      <c r="M808895" s="472"/>
    </row>
    <row r="808896" spans="12:13" x14ac:dyDescent="0.25">
      <c r="L808896" s="472"/>
      <c r="M808896" s="472"/>
    </row>
    <row r="808897" spans="12:13" x14ac:dyDescent="0.25">
      <c r="L808897" s="472"/>
      <c r="M808897" s="472"/>
    </row>
    <row r="808969" spans="12:13" x14ac:dyDescent="0.25">
      <c r="L808969" s="472"/>
      <c r="M808969" s="472"/>
    </row>
    <row r="808970" spans="12:13" x14ac:dyDescent="0.25">
      <c r="L808970" s="472"/>
      <c r="M808970" s="472"/>
    </row>
    <row r="808971" spans="12:13" x14ac:dyDescent="0.25">
      <c r="L808971" s="472"/>
      <c r="M808971" s="472"/>
    </row>
    <row r="809043" spans="12:13" x14ac:dyDescent="0.25">
      <c r="L809043" s="472"/>
      <c r="M809043" s="472"/>
    </row>
    <row r="809044" spans="12:13" x14ac:dyDescent="0.25">
      <c r="L809044" s="472"/>
      <c r="M809044" s="472"/>
    </row>
    <row r="809045" spans="12:13" x14ac:dyDescent="0.25">
      <c r="L809045" s="472"/>
      <c r="M809045" s="472"/>
    </row>
    <row r="809117" spans="12:13" x14ac:dyDescent="0.25">
      <c r="L809117" s="472"/>
      <c r="M809117" s="472"/>
    </row>
    <row r="809118" spans="12:13" x14ac:dyDescent="0.25">
      <c r="L809118" s="472"/>
      <c r="M809118" s="472"/>
    </row>
    <row r="809119" spans="12:13" x14ac:dyDescent="0.25">
      <c r="L809119" s="472"/>
      <c r="M809119" s="472"/>
    </row>
    <row r="809191" spans="12:13" x14ac:dyDescent="0.25">
      <c r="L809191" s="472"/>
      <c r="M809191" s="472"/>
    </row>
    <row r="809192" spans="12:13" x14ac:dyDescent="0.25">
      <c r="L809192" s="472"/>
      <c r="M809192" s="472"/>
    </row>
    <row r="809193" spans="12:13" x14ac:dyDescent="0.25">
      <c r="L809193" s="472"/>
      <c r="M809193" s="472"/>
    </row>
    <row r="809265" spans="12:13" x14ac:dyDescent="0.25">
      <c r="L809265" s="472"/>
      <c r="M809265" s="472"/>
    </row>
    <row r="809266" spans="12:13" x14ac:dyDescent="0.25">
      <c r="L809266" s="472"/>
      <c r="M809266" s="472"/>
    </row>
    <row r="809267" spans="12:13" x14ac:dyDescent="0.25">
      <c r="L809267" s="472"/>
      <c r="M809267" s="472"/>
    </row>
    <row r="809339" spans="12:13" x14ac:dyDescent="0.25">
      <c r="L809339" s="472"/>
      <c r="M809339" s="472"/>
    </row>
    <row r="809340" spans="12:13" x14ac:dyDescent="0.25">
      <c r="L809340" s="472"/>
      <c r="M809340" s="472"/>
    </row>
    <row r="809341" spans="12:13" x14ac:dyDescent="0.25">
      <c r="L809341" s="472"/>
      <c r="M809341" s="472"/>
    </row>
    <row r="809413" spans="12:13" x14ac:dyDescent="0.25">
      <c r="L809413" s="472"/>
      <c r="M809413" s="472"/>
    </row>
    <row r="809414" spans="12:13" x14ac:dyDescent="0.25">
      <c r="L809414" s="472"/>
      <c r="M809414" s="472"/>
    </row>
    <row r="809415" spans="12:13" x14ac:dyDescent="0.25">
      <c r="L809415" s="472"/>
      <c r="M809415" s="472"/>
    </row>
    <row r="809487" spans="12:13" x14ac:dyDescent="0.25">
      <c r="L809487" s="472"/>
      <c r="M809487" s="472"/>
    </row>
    <row r="809488" spans="12:13" x14ac:dyDescent="0.25">
      <c r="L809488" s="472"/>
      <c r="M809488" s="472"/>
    </row>
    <row r="809489" spans="12:13" x14ac:dyDescent="0.25">
      <c r="L809489" s="472"/>
      <c r="M809489" s="472"/>
    </row>
    <row r="809561" spans="12:13" x14ac:dyDescent="0.25">
      <c r="L809561" s="472"/>
      <c r="M809561" s="472"/>
    </row>
    <row r="809562" spans="12:13" x14ac:dyDescent="0.25">
      <c r="L809562" s="472"/>
      <c r="M809562" s="472"/>
    </row>
    <row r="809563" spans="12:13" x14ac:dyDescent="0.25">
      <c r="L809563" s="472"/>
      <c r="M809563" s="472"/>
    </row>
    <row r="809635" spans="12:13" x14ac:dyDescent="0.25">
      <c r="L809635" s="472"/>
      <c r="M809635" s="472"/>
    </row>
    <row r="809636" spans="12:13" x14ac:dyDescent="0.25">
      <c r="L809636" s="472"/>
      <c r="M809636" s="472"/>
    </row>
    <row r="809637" spans="12:13" x14ac:dyDescent="0.25">
      <c r="L809637" s="472"/>
      <c r="M809637" s="472"/>
    </row>
    <row r="809709" spans="12:13" x14ac:dyDescent="0.25">
      <c r="L809709" s="472"/>
      <c r="M809709" s="472"/>
    </row>
    <row r="809710" spans="12:13" x14ac:dyDescent="0.25">
      <c r="L809710" s="472"/>
      <c r="M809710" s="472"/>
    </row>
    <row r="809711" spans="12:13" x14ac:dyDescent="0.25">
      <c r="L809711" s="472"/>
      <c r="M809711" s="472"/>
    </row>
    <row r="809783" spans="12:13" x14ac:dyDescent="0.25">
      <c r="L809783" s="472"/>
      <c r="M809783" s="472"/>
    </row>
    <row r="809784" spans="12:13" x14ac:dyDescent="0.25">
      <c r="L809784" s="472"/>
      <c r="M809784" s="472"/>
    </row>
    <row r="809785" spans="12:13" x14ac:dyDescent="0.25">
      <c r="L809785" s="472"/>
      <c r="M809785" s="472"/>
    </row>
    <row r="809857" spans="12:13" x14ac:dyDescent="0.25">
      <c r="L809857" s="472"/>
      <c r="M809857" s="472"/>
    </row>
    <row r="809858" spans="12:13" x14ac:dyDescent="0.25">
      <c r="L809858" s="472"/>
      <c r="M809858" s="472"/>
    </row>
    <row r="809859" spans="12:13" x14ac:dyDescent="0.25">
      <c r="L809859" s="472"/>
      <c r="M809859" s="472"/>
    </row>
    <row r="809931" spans="12:13" x14ac:dyDescent="0.25">
      <c r="L809931" s="472"/>
      <c r="M809931" s="472"/>
    </row>
    <row r="809932" spans="12:13" x14ac:dyDescent="0.25">
      <c r="L809932" s="472"/>
      <c r="M809932" s="472"/>
    </row>
    <row r="809933" spans="12:13" x14ac:dyDescent="0.25">
      <c r="L809933" s="472"/>
      <c r="M809933" s="472"/>
    </row>
    <row r="810005" spans="12:13" x14ac:dyDescent="0.25">
      <c r="L810005" s="472"/>
      <c r="M810005" s="472"/>
    </row>
    <row r="810006" spans="12:13" x14ac:dyDescent="0.25">
      <c r="L810006" s="472"/>
      <c r="M810006" s="472"/>
    </row>
    <row r="810007" spans="12:13" x14ac:dyDescent="0.25">
      <c r="L810007" s="472"/>
      <c r="M810007" s="472"/>
    </row>
    <row r="810079" spans="12:13" x14ac:dyDescent="0.25">
      <c r="L810079" s="472"/>
      <c r="M810079" s="472"/>
    </row>
    <row r="810080" spans="12:13" x14ac:dyDescent="0.25">
      <c r="L810080" s="472"/>
      <c r="M810080" s="472"/>
    </row>
    <row r="810081" spans="12:13" x14ac:dyDescent="0.25">
      <c r="L810081" s="472"/>
      <c r="M810081" s="472"/>
    </row>
    <row r="810153" spans="12:13" x14ac:dyDescent="0.25">
      <c r="L810153" s="472"/>
      <c r="M810153" s="472"/>
    </row>
    <row r="810154" spans="12:13" x14ac:dyDescent="0.25">
      <c r="L810154" s="472"/>
      <c r="M810154" s="472"/>
    </row>
    <row r="810155" spans="12:13" x14ac:dyDescent="0.25">
      <c r="L810155" s="472"/>
      <c r="M810155" s="472"/>
    </row>
    <row r="810227" spans="12:13" x14ac:dyDescent="0.25">
      <c r="L810227" s="472"/>
      <c r="M810227" s="472"/>
    </row>
    <row r="810228" spans="12:13" x14ac:dyDescent="0.25">
      <c r="L810228" s="472"/>
      <c r="M810228" s="472"/>
    </row>
    <row r="810229" spans="12:13" x14ac:dyDescent="0.25">
      <c r="L810229" s="472"/>
      <c r="M810229" s="472"/>
    </row>
    <row r="810301" spans="12:13" x14ac:dyDescent="0.25">
      <c r="L810301" s="472"/>
      <c r="M810301" s="472"/>
    </row>
    <row r="810302" spans="12:13" x14ac:dyDescent="0.25">
      <c r="L810302" s="472"/>
      <c r="M810302" s="472"/>
    </row>
    <row r="810303" spans="12:13" x14ac:dyDescent="0.25">
      <c r="L810303" s="472"/>
      <c r="M810303" s="472"/>
    </row>
    <row r="810375" spans="12:13" x14ac:dyDescent="0.25">
      <c r="L810375" s="472"/>
      <c r="M810375" s="472"/>
    </row>
    <row r="810376" spans="12:13" x14ac:dyDescent="0.25">
      <c r="L810376" s="472"/>
      <c r="M810376" s="472"/>
    </row>
    <row r="810377" spans="12:13" x14ac:dyDescent="0.25">
      <c r="L810377" s="472"/>
      <c r="M810377" s="472"/>
    </row>
    <row r="810449" spans="12:13" x14ac:dyDescent="0.25">
      <c r="L810449" s="472"/>
      <c r="M810449" s="472"/>
    </row>
    <row r="810450" spans="12:13" x14ac:dyDescent="0.25">
      <c r="L810450" s="472"/>
      <c r="M810450" s="472"/>
    </row>
    <row r="810451" spans="12:13" x14ac:dyDescent="0.25">
      <c r="L810451" s="472"/>
      <c r="M810451" s="472"/>
    </row>
    <row r="810523" spans="12:13" x14ac:dyDescent="0.25">
      <c r="L810523" s="472"/>
      <c r="M810523" s="472"/>
    </row>
    <row r="810524" spans="12:13" x14ac:dyDescent="0.25">
      <c r="L810524" s="472"/>
      <c r="M810524" s="472"/>
    </row>
    <row r="810525" spans="12:13" x14ac:dyDescent="0.25">
      <c r="L810525" s="472"/>
      <c r="M810525" s="472"/>
    </row>
    <row r="810597" spans="12:13" x14ac:dyDescent="0.25">
      <c r="L810597" s="472"/>
      <c r="M810597" s="472"/>
    </row>
    <row r="810598" spans="12:13" x14ac:dyDescent="0.25">
      <c r="L810598" s="472"/>
      <c r="M810598" s="472"/>
    </row>
    <row r="810599" spans="12:13" x14ac:dyDescent="0.25">
      <c r="L810599" s="472"/>
      <c r="M810599" s="472"/>
    </row>
    <row r="810671" spans="12:13" x14ac:dyDescent="0.25">
      <c r="L810671" s="472"/>
      <c r="M810671" s="472"/>
    </row>
    <row r="810672" spans="12:13" x14ac:dyDescent="0.25">
      <c r="L810672" s="472"/>
      <c r="M810672" s="472"/>
    </row>
    <row r="810673" spans="12:13" x14ac:dyDescent="0.25">
      <c r="L810673" s="472"/>
      <c r="M810673" s="472"/>
    </row>
    <row r="810745" spans="12:13" x14ac:dyDescent="0.25">
      <c r="L810745" s="472"/>
      <c r="M810745" s="472"/>
    </row>
    <row r="810746" spans="12:13" x14ac:dyDescent="0.25">
      <c r="L810746" s="472"/>
      <c r="M810746" s="472"/>
    </row>
    <row r="810747" spans="12:13" x14ac:dyDescent="0.25">
      <c r="L810747" s="472"/>
      <c r="M810747" s="472"/>
    </row>
    <row r="810819" spans="12:13" x14ac:dyDescent="0.25">
      <c r="L810819" s="472"/>
      <c r="M810819" s="472"/>
    </row>
    <row r="810820" spans="12:13" x14ac:dyDescent="0.25">
      <c r="L810820" s="472"/>
      <c r="M810820" s="472"/>
    </row>
    <row r="810821" spans="12:13" x14ac:dyDescent="0.25">
      <c r="L810821" s="472"/>
      <c r="M810821" s="472"/>
    </row>
    <row r="810893" spans="12:13" x14ac:dyDescent="0.25">
      <c r="L810893" s="472"/>
      <c r="M810893" s="472"/>
    </row>
    <row r="810894" spans="12:13" x14ac:dyDescent="0.25">
      <c r="L810894" s="472"/>
      <c r="M810894" s="472"/>
    </row>
    <row r="810895" spans="12:13" x14ac:dyDescent="0.25">
      <c r="L810895" s="472"/>
      <c r="M810895" s="472"/>
    </row>
    <row r="810967" spans="12:13" x14ac:dyDescent="0.25">
      <c r="L810967" s="472"/>
      <c r="M810967" s="472"/>
    </row>
    <row r="810968" spans="12:13" x14ac:dyDescent="0.25">
      <c r="L810968" s="472"/>
      <c r="M810968" s="472"/>
    </row>
    <row r="810969" spans="12:13" x14ac:dyDescent="0.25">
      <c r="L810969" s="472"/>
      <c r="M810969" s="472"/>
    </row>
    <row r="811041" spans="12:13" x14ac:dyDescent="0.25">
      <c r="L811041" s="472"/>
      <c r="M811041" s="472"/>
    </row>
    <row r="811042" spans="12:13" x14ac:dyDescent="0.25">
      <c r="L811042" s="472"/>
      <c r="M811042" s="472"/>
    </row>
    <row r="811043" spans="12:13" x14ac:dyDescent="0.25">
      <c r="L811043" s="472"/>
      <c r="M811043" s="472"/>
    </row>
    <row r="811115" spans="12:13" x14ac:dyDescent="0.25">
      <c r="L811115" s="472"/>
      <c r="M811115" s="472"/>
    </row>
    <row r="811116" spans="12:13" x14ac:dyDescent="0.25">
      <c r="L811116" s="472"/>
      <c r="M811116" s="472"/>
    </row>
    <row r="811117" spans="12:13" x14ac:dyDescent="0.25">
      <c r="L811117" s="472"/>
      <c r="M811117" s="472"/>
    </row>
    <row r="811189" spans="12:13" x14ac:dyDescent="0.25">
      <c r="L811189" s="472"/>
      <c r="M811189" s="472"/>
    </row>
    <row r="811190" spans="12:13" x14ac:dyDescent="0.25">
      <c r="L811190" s="472"/>
      <c r="M811190" s="472"/>
    </row>
    <row r="811191" spans="12:13" x14ac:dyDescent="0.25">
      <c r="L811191" s="472"/>
      <c r="M811191" s="472"/>
    </row>
    <row r="811263" spans="12:13" x14ac:dyDescent="0.25">
      <c r="L811263" s="472"/>
      <c r="M811263" s="472"/>
    </row>
    <row r="811264" spans="12:13" x14ac:dyDescent="0.25">
      <c r="L811264" s="472"/>
      <c r="M811264" s="472"/>
    </row>
    <row r="811265" spans="12:13" x14ac:dyDescent="0.25">
      <c r="L811265" s="472"/>
      <c r="M811265" s="472"/>
    </row>
    <row r="811337" spans="12:13" x14ac:dyDescent="0.25">
      <c r="L811337" s="472"/>
      <c r="M811337" s="472"/>
    </row>
    <row r="811338" spans="12:13" x14ac:dyDescent="0.25">
      <c r="L811338" s="472"/>
      <c r="M811338" s="472"/>
    </row>
    <row r="811339" spans="12:13" x14ac:dyDescent="0.25">
      <c r="L811339" s="472"/>
      <c r="M811339" s="472"/>
    </row>
    <row r="811411" spans="12:13" x14ac:dyDescent="0.25">
      <c r="L811411" s="472"/>
      <c r="M811411" s="472"/>
    </row>
    <row r="811412" spans="12:13" x14ac:dyDescent="0.25">
      <c r="L811412" s="472"/>
      <c r="M811412" s="472"/>
    </row>
    <row r="811413" spans="12:13" x14ac:dyDescent="0.25">
      <c r="L811413" s="472"/>
      <c r="M811413" s="472"/>
    </row>
    <row r="811485" spans="12:13" x14ac:dyDescent="0.25">
      <c r="L811485" s="472"/>
      <c r="M811485" s="472"/>
    </row>
    <row r="811486" spans="12:13" x14ac:dyDescent="0.25">
      <c r="L811486" s="472"/>
      <c r="M811486" s="472"/>
    </row>
    <row r="811487" spans="12:13" x14ac:dyDescent="0.25">
      <c r="L811487" s="472"/>
      <c r="M811487" s="472"/>
    </row>
    <row r="811559" spans="12:13" x14ac:dyDescent="0.25">
      <c r="L811559" s="472"/>
      <c r="M811559" s="472"/>
    </row>
    <row r="811560" spans="12:13" x14ac:dyDescent="0.25">
      <c r="L811560" s="472"/>
      <c r="M811560" s="472"/>
    </row>
    <row r="811561" spans="12:13" x14ac:dyDescent="0.25">
      <c r="L811561" s="472"/>
      <c r="M811561" s="472"/>
    </row>
    <row r="811633" spans="12:13" x14ac:dyDescent="0.25">
      <c r="L811633" s="472"/>
      <c r="M811633" s="472"/>
    </row>
    <row r="811634" spans="12:13" x14ac:dyDescent="0.25">
      <c r="L811634" s="472"/>
      <c r="M811634" s="472"/>
    </row>
    <row r="811635" spans="12:13" x14ac:dyDescent="0.25">
      <c r="L811635" s="472"/>
      <c r="M811635" s="472"/>
    </row>
    <row r="811707" spans="12:13" x14ac:dyDescent="0.25">
      <c r="L811707" s="472"/>
      <c r="M811707" s="472"/>
    </row>
    <row r="811708" spans="12:13" x14ac:dyDescent="0.25">
      <c r="L811708" s="472"/>
      <c r="M811708" s="472"/>
    </row>
    <row r="811709" spans="12:13" x14ac:dyDescent="0.25">
      <c r="L811709" s="472"/>
      <c r="M811709" s="472"/>
    </row>
    <row r="811781" spans="12:13" x14ac:dyDescent="0.25">
      <c r="L811781" s="472"/>
      <c r="M811781" s="472"/>
    </row>
    <row r="811782" spans="12:13" x14ac:dyDescent="0.25">
      <c r="L811782" s="472"/>
      <c r="M811782" s="472"/>
    </row>
    <row r="811783" spans="12:13" x14ac:dyDescent="0.25">
      <c r="L811783" s="472"/>
      <c r="M811783" s="472"/>
    </row>
    <row r="811855" spans="12:13" x14ac:dyDescent="0.25">
      <c r="L811855" s="472"/>
      <c r="M811855" s="472"/>
    </row>
    <row r="811856" spans="12:13" x14ac:dyDescent="0.25">
      <c r="L811856" s="472"/>
      <c r="M811856" s="472"/>
    </row>
    <row r="811857" spans="12:13" x14ac:dyDescent="0.25">
      <c r="L811857" s="472"/>
      <c r="M811857" s="472"/>
    </row>
    <row r="811929" spans="12:13" x14ac:dyDescent="0.25">
      <c r="L811929" s="472"/>
      <c r="M811929" s="472"/>
    </row>
    <row r="811930" spans="12:13" x14ac:dyDescent="0.25">
      <c r="L811930" s="472"/>
      <c r="M811930" s="472"/>
    </row>
    <row r="811931" spans="12:13" x14ac:dyDescent="0.25">
      <c r="L811931" s="472"/>
      <c r="M811931" s="472"/>
    </row>
    <row r="812003" spans="12:13" x14ac:dyDescent="0.25">
      <c r="L812003" s="472"/>
      <c r="M812003" s="472"/>
    </row>
    <row r="812004" spans="12:13" x14ac:dyDescent="0.25">
      <c r="L812004" s="472"/>
      <c r="M812004" s="472"/>
    </row>
    <row r="812005" spans="12:13" x14ac:dyDescent="0.25">
      <c r="L812005" s="472"/>
      <c r="M812005" s="472"/>
    </row>
    <row r="812077" spans="12:13" x14ac:dyDescent="0.25">
      <c r="L812077" s="472"/>
      <c r="M812077" s="472"/>
    </row>
    <row r="812078" spans="12:13" x14ac:dyDescent="0.25">
      <c r="L812078" s="472"/>
      <c r="M812078" s="472"/>
    </row>
    <row r="812079" spans="12:13" x14ac:dyDescent="0.25">
      <c r="L812079" s="472"/>
      <c r="M812079" s="472"/>
    </row>
    <row r="812151" spans="12:13" x14ac:dyDescent="0.25">
      <c r="L812151" s="472"/>
      <c r="M812151" s="472"/>
    </row>
    <row r="812152" spans="12:13" x14ac:dyDescent="0.25">
      <c r="L812152" s="472"/>
      <c r="M812152" s="472"/>
    </row>
    <row r="812153" spans="12:13" x14ac:dyDescent="0.25">
      <c r="L812153" s="472"/>
      <c r="M812153" s="472"/>
    </row>
    <row r="812225" spans="12:13" x14ac:dyDescent="0.25">
      <c r="L812225" s="472"/>
      <c r="M812225" s="472"/>
    </row>
    <row r="812226" spans="12:13" x14ac:dyDescent="0.25">
      <c r="L812226" s="472"/>
      <c r="M812226" s="472"/>
    </row>
    <row r="812227" spans="12:13" x14ac:dyDescent="0.25">
      <c r="L812227" s="472"/>
      <c r="M812227" s="472"/>
    </row>
    <row r="812299" spans="12:13" x14ac:dyDescent="0.25">
      <c r="L812299" s="472"/>
      <c r="M812299" s="472"/>
    </row>
    <row r="812300" spans="12:13" x14ac:dyDescent="0.25">
      <c r="L812300" s="472"/>
      <c r="M812300" s="472"/>
    </row>
    <row r="812301" spans="12:13" x14ac:dyDescent="0.25">
      <c r="L812301" s="472"/>
      <c r="M812301" s="472"/>
    </row>
    <row r="812373" spans="12:13" x14ac:dyDescent="0.25">
      <c r="L812373" s="472"/>
      <c r="M812373" s="472"/>
    </row>
    <row r="812374" spans="12:13" x14ac:dyDescent="0.25">
      <c r="L812374" s="472"/>
      <c r="M812374" s="472"/>
    </row>
    <row r="812375" spans="12:13" x14ac:dyDescent="0.25">
      <c r="L812375" s="472"/>
      <c r="M812375" s="472"/>
    </row>
    <row r="812447" spans="12:13" x14ac:dyDescent="0.25">
      <c r="L812447" s="472"/>
      <c r="M812447" s="472"/>
    </row>
    <row r="812448" spans="12:13" x14ac:dyDescent="0.25">
      <c r="L812448" s="472"/>
      <c r="M812448" s="472"/>
    </row>
    <row r="812449" spans="12:13" x14ac:dyDescent="0.25">
      <c r="L812449" s="472"/>
      <c r="M812449" s="472"/>
    </row>
    <row r="812521" spans="12:13" x14ac:dyDescent="0.25">
      <c r="L812521" s="472"/>
      <c r="M812521" s="472"/>
    </row>
    <row r="812522" spans="12:13" x14ac:dyDescent="0.25">
      <c r="L812522" s="472"/>
      <c r="M812522" s="472"/>
    </row>
    <row r="812523" spans="12:13" x14ac:dyDescent="0.25">
      <c r="L812523" s="472"/>
      <c r="M812523" s="472"/>
    </row>
    <row r="812595" spans="12:13" x14ac:dyDescent="0.25">
      <c r="L812595" s="472"/>
      <c r="M812595" s="472"/>
    </row>
    <row r="812596" spans="12:13" x14ac:dyDescent="0.25">
      <c r="L812596" s="472"/>
      <c r="M812596" s="472"/>
    </row>
    <row r="812597" spans="12:13" x14ac:dyDescent="0.25">
      <c r="L812597" s="472"/>
      <c r="M812597" s="472"/>
    </row>
    <row r="812669" spans="12:13" x14ac:dyDescent="0.25">
      <c r="L812669" s="472"/>
      <c r="M812669" s="472"/>
    </row>
    <row r="812670" spans="12:13" x14ac:dyDescent="0.25">
      <c r="L812670" s="472"/>
      <c r="M812670" s="472"/>
    </row>
    <row r="812671" spans="12:13" x14ac:dyDescent="0.25">
      <c r="L812671" s="472"/>
      <c r="M812671" s="472"/>
    </row>
    <row r="812743" spans="12:13" x14ac:dyDescent="0.25">
      <c r="L812743" s="472"/>
      <c r="M812743" s="472"/>
    </row>
    <row r="812744" spans="12:13" x14ac:dyDescent="0.25">
      <c r="L812744" s="472"/>
      <c r="M812744" s="472"/>
    </row>
    <row r="812745" spans="12:13" x14ac:dyDescent="0.25">
      <c r="L812745" s="472"/>
      <c r="M812745" s="472"/>
    </row>
    <row r="812817" spans="12:13" x14ac:dyDescent="0.25">
      <c r="L812817" s="472"/>
      <c r="M812817" s="472"/>
    </row>
    <row r="812818" spans="12:13" x14ac:dyDescent="0.25">
      <c r="L812818" s="472"/>
      <c r="M812818" s="472"/>
    </row>
    <row r="812819" spans="12:13" x14ac:dyDescent="0.25">
      <c r="L812819" s="472"/>
      <c r="M812819" s="472"/>
    </row>
    <row r="812891" spans="12:13" x14ac:dyDescent="0.25">
      <c r="L812891" s="472"/>
      <c r="M812891" s="472"/>
    </row>
    <row r="812892" spans="12:13" x14ac:dyDescent="0.25">
      <c r="L812892" s="472"/>
      <c r="M812892" s="472"/>
    </row>
    <row r="812893" spans="12:13" x14ac:dyDescent="0.25">
      <c r="L812893" s="472"/>
      <c r="M812893" s="472"/>
    </row>
    <row r="812965" spans="12:13" x14ac:dyDescent="0.25">
      <c r="L812965" s="472"/>
      <c r="M812965" s="472"/>
    </row>
    <row r="812966" spans="12:13" x14ac:dyDescent="0.25">
      <c r="L812966" s="472"/>
      <c r="M812966" s="472"/>
    </row>
    <row r="812967" spans="12:13" x14ac:dyDescent="0.25">
      <c r="L812967" s="472"/>
      <c r="M812967" s="472"/>
    </row>
    <row r="813039" spans="12:13" x14ac:dyDescent="0.25">
      <c r="L813039" s="472"/>
      <c r="M813039" s="472"/>
    </row>
    <row r="813040" spans="12:13" x14ac:dyDescent="0.25">
      <c r="L813040" s="472"/>
      <c r="M813040" s="472"/>
    </row>
    <row r="813041" spans="12:13" x14ac:dyDescent="0.25">
      <c r="L813041" s="472"/>
      <c r="M813041" s="472"/>
    </row>
    <row r="813113" spans="12:13" x14ac:dyDescent="0.25">
      <c r="L813113" s="472"/>
      <c r="M813113" s="472"/>
    </row>
    <row r="813114" spans="12:13" x14ac:dyDescent="0.25">
      <c r="L813114" s="472"/>
      <c r="M813114" s="472"/>
    </row>
    <row r="813115" spans="12:13" x14ac:dyDescent="0.25">
      <c r="L813115" s="472"/>
      <c r="M813115" s="472"/>
    </row>
    <row r="813187" spans="12:13" x14ac:dyDescent="0.25">
      <c r="L813187" s="472"/>
      <c r="M813187" s="472"/>
    </row>
    <row r="813188" spans="12:13" x14ac:dyDescent="0.25">
      <c r="L813188" s="472"/>
      <c r="M813188" s="472"/>
    </row>
    <row r="813189" spans="12:13" x14ac:dyDescent="0.25">
      <c r="L813189" s="472"/>
      <c r="M813189" s="472"/>
    </row>
    <row r="813261" spans="12:13" x14ac:dyDescent="0.25">
      <c r="L813261" s="472"/>
      <c r="M813261" s="472"/>
    </row>
    <row r="813262" spans="12:13" x14ac:dyDescent="0.25">
      <c r="L813262" s="472"/>
      <c r="M813262" s="472"/>
    </row>
    <row r="813263" spans="12:13" x14ac:dyDescent="0.25">
      <c r="L813263" s="472"/>
      <c r="M813263" s="472"/>
    </row>
    <row r="813335" spans="12:13" x14ac:dyDescent="0.25">
      <c r="L813335" s="472"/>
      <c r="M813335" s="472"/>
    </row>
    <row r="813336" spans="12:13" x14ac:dyDescent="0.25">
      <c r="L813336" s="472"/>
      <c r="M813336" s="472"/>
    </row>
    <row r="813337" spans="12:13" x14ac:dyDescent="0.25">
      <c r="L813337" s="472"/>
      <c r="M813337" s="472"/>
    </row>
    <row r="813409" spans="12:13" x14ac:dyDescent="0.25">
      <c r="L813409" s="472"/>
      <c r="M813409" s="472"/>
    </row>
    <row r="813410" spans="12:13" x14ac:dyDescent="0.25">
      <c r="L813410" s="472"/>
      <c r="M813410" s="472"/>
    </row>
    <row r="813411" spans="12:13" x14ac:dyDescent="0.25">
      <c r="L813411" s="472"/>
      <c r="M813411" s="472"/>
    </row>
    <row r="813483" spans="12:13" x14ac:dyDescent="0.25">
      <c r="L813483" s="472"/>
      <c r="M813483" s="472"/>
    </row>
    <row r="813484" spans="12:13" x14ac:dyDescent="0.25">
      <c r="L813484" s="472"/>
      <c r="M813484" s="472"/>
    </row>
    <row r="813485" spans="12:13" x14ac:dyDescent="0.25">
      <c r="L813485" s="472"/>
      <c r="M813485" s="472"/>
    </row>
    <row r="813557" spans="12:13" x14ac:dyDescent="0.25">
      <c r="L813557" s="472"/>
      <c r="M813557" s="472"/>
    </row>
    <row r="813558" spans="12:13" x14ac:dyDescent="0.25">
      <c r="L813558" s="472"/>
      <c r="M813558" s="472"/>
    </row>
    <row r="813559" spans="12:13" x14ac:dyDescent="0.25">
      <c r="L813559" s="472"/>
      <c r="M813559" s="472"/>
    </row>
    <row r="813631" spans="12:13" x14ac:dyDescent="0.25">
      <c r="L813631" s="472"/>
      <c r="M813631" s="472"/>
    </row>
    <row r="813632" spans="12:13" x14ac:dyDescent="0.25">
      <c r="L813632" s="472"/>
      <c r="M813632" s="472"/>
    </row>
    <row r="813633" spans="12:13" x14ac:dyDescent="0.25">
      <c r="L813633" s="472"/>
      <c r="M813633" s="472"/>
    </row>
    <row r="813705" spans="12:13" x14ac:dyDescent="0.25">
      <c r="L813705" s="472"/>
      <c r="M813705" s="472"/>
    </row>
    <row r="813706" spans="12:13" x14ac:dyDescent="0.25">
      <c r="L813706" s="472"/>
      <c r="M813706" s="472"/>
    </row>
    <row r="813707" spans="12:13" x14ac:dyDescent="0.25">
      <c r="L813707" s="472"/>
      <c r="M813707" s="472"/>
    </row>
    <row r="813779" spans="12:13" x14ac:dyDescent="0.25">
      <c r="L813779" s="472"/>
      <c r="M813779" s="472"/>
    </row>
    <row r="813780" spans="12:13" x14ac:dyDescent="0.25">
      <c r="L813780" s="472"/>
      <c r="M813780" s="472"/>
    </row>
    <row r="813781" spans="12:13" x14ac:dyDescent="0.25">
      <c r="L813781" s="472"/>
      <c r="M813781" s="472"/>
    </row>
    <row r="813853" spans="12:13" x14ac:dyDescent="0.25">
      <c r="L813853" s="472"/>
      <c r="M813853" s="472"/>
    </row>
    <row r="813854" spans="12:13" x14ac:dyDescent="0.25">
      <c r="L813854" s="472"/>
      <c r="M813854" s="472"/>
    </row>
    <row r="813855" spans="12:13" x14ac:dyDescent="0.25">
      <c r="L813855" s="472"/>
      <c r="M813855" s="472"/>
    </row>
    <row r="813927" spans="12:13" x14ac:dyDescent="0.25">
      <c r="L813927" s="472"/>
      <c r="M813927" s="472"/>
    </row>
    <row r="813928" spans="12:13" x14ac:dyDescent="0.25">
      <c r="L813928" s="472"/>
      <c r="M813928" s="472"/>
    </row>
    <row r="813929" spans="12:13" x14ac:dyDescent="0.25">
      <c r="L813929" s="472"/>
      <c r="M813929" s="472"/>
    </row>
    <row r="814001" spans="12:13" x14ac:dyDescent="0.25">
      <c r="L814001" s="472"/>
      <c r="M814001" s="472"/>
    </row>
    <row r="814002" spans="12:13" x14ac:dyDescent="0.25">
      <c r="L814002" s="472"/>
      <c r="M814002" s="472"/>
    </row>
    <row r="814003" spans="12:13" x14ac:dyDescent="0.25">
      <c r="L814003" s="472"/>
      <c r="M814003" s="472"/>
    </row>
    <row r="814075" spans="12:13" x14ac:dyDescent="0.25">
      <c r="L814075" s="472"/>
      <c r="M814075" s="472"/>
    </row>
    <row r="814076" spans="12:13" x14ac:dyDescent="0.25">
      <c r="L814076" s="472"/>
      <c r="M814076" s="472"/>
    </row>
    <row r="814077" spans="12:13" x14ac:dyDescent="0.25">
      <c r="L814077" s="472"/>
      <c r="M814077" s="472"/>
    </row>
    <row r="814149" spans="12:13" x14ac:dyDescent="0.25">
      <c r="L814149" s="472"/>
      <c r="M814149" s="472"/>
    </row>
    <row r="814150" spans="12:13" x14ac:dyDescent="0.25">
      <c r="L814150" s="472"/>
      <c r="M814150" s="472"/>
    </row>
    <row r="814151" spans="12:13" x14ac:dyDescent="0.25">
      <c r="L814151" s="472"/>
      <c r="M814151" s="472"/>
    </row>
    <row r="814223" spans="12:13" x14ac:dyDescent="0.25">
      <c r="L814223" s="472"/>
      <c r="M814223" s="472"/>
    </row>
    <row r="814224" spans="12:13" x14ac:dyDescent="0.25">
      <c r="L814224" s="472"/>
      <c r="M814224" s="472"/>
    </row>
    <row r="814225" spans="12:13" x14ac:dyDescent="0.25">
      <c r="L814225" s="472"/>
      <c r="M814225" s="472"/>
    </row>
    <row r="814297" spans="12:13" x14ac:dyDescent="0.25">
      <c r="L814297" s="472"/>
      <c r="M814297" s="472"/>
    </row>
    <row r="814298" spans="12:13" x14ac:dyDescent="0.25">
      <c r="L814298" s="472"/>
      <c r="M814298" s="472"/>
    </row>
    <row r="814299" spans="12:13" x14ac:dyDescent="0.25">
      <c r="L814299" s="472"/>
      <c r="M814299" s="472"/>
    </row>
    <row r="814371" spans="12:13" x14ac:dyDescent="0.25">
      <c r="L814371" s="472"/>
      <c r="M814371" s="472"/>
    </row>
    <row r="814372" spans="12:13" x14ac:dyDescent="0.25">
      <c r="L814372" s="472"/>
      <c r="M814372" s="472"/>
    </row>
    <row r="814373" spans="12:13" x14ac:dyDescent="0.25">
      <c r="L814373" s="472"/>
      <c r="M814373" s="472"/>
    </row>
    <row r="814445" spans="12:13" x14ac:dyDescent="0.25">
      <c r="L814445" s="472"/>
      <c r="M814445" s="472"/>
    </row>
    <row r="814446" spans="12:13" x14ac:dyDescent="0.25">
      <c r="L814446" s="472"/>
      <c r="M814446" s="472"/>
    </row>
    <row r="814447" spans="12:13" x14ac:dyDescent="0.25">
      <c r="L814447" s="472"/>
      <c r="M814447" s="472"/>
    </row>
    <row r="814519" spans="12:13" x14ac:dyDescent="0.25">
      <c r="L814519" s="472"/>
      <c r="M814519" s="472"/>
    </row>
    <row r="814520" spans="12:13" x14ac:dyDescent="0.25">
      <c r="L814520" s="472"/>
      <c r="M814520" s="472"/>
    </row>
    <row r="814521" spans="12:13" x14ac:dyDescent="0.25">
      <c r="L814521" s="472"/>
      <c r="M814521" s="472"/>
    </row>
    <row r="814593" spans="12:13" x14ac:dyDescent="0.25">
      <c r="L814593" s="472"/>
      <c r="M814593" s="472"/>
    </row>
    <row r="814594" spans="12:13" x14ac:dyDescent="0.25">
      <c r="L814594" s="472"/>
      <c r="M814594" s="472"/>
    </row>
    <row r="814595" spans="12:13" x14ac:dyDescent="0.25">
      <c r="L814595" s="472"/>
      <c r="M814595" s="472"/>
    </row>
    <row r="814667" spans="12:13" x14ac:dyDescent="0.25">
      <c r="L814667" s="472"/>
      <c r="M814667" s="472"/>
    </row>
    <row r="814668" spans="12:13" x14ac:dyDescent="0.25">
      <c r="L814668" s="472"/>
      <c r="M814668" s="472"/>
    </row>
    <row r="814669" spans="12:13" x14ac:dyDescent="0.25">
      <c r="L814669" s="472"/>
      <c r="M814669" s="472"/>
    </row>
    <row r="814741" spans="12:13" x14ac:dyDescent="0.25">
      <c r="L814741" s="472"/>
      <c r="M814741" s="472"/>
    </row>
    <row r="814742" spans="12:13" x14ac:dyDescent="0.25">
      <c r="L814742" s="472"/>
      <c r="M814742" s="472"/>
    </row>
    <row r="814743" spans="12:13" x14ac:dyDescent="0.25">
      <c r="L814743" s="472"/>
      <c r="M814743" s="472"/>
    </row>
    <row r="814815" spans="12:13" x14ac:dyDescent="0.25">
      <c r="L814815" s="472"/>
      <c r="M814815" s="472"/>
    </row>
    <row r="814816" spans="12:13" x14ac:dyDescent="0.25">
      <c r="L814816" s="472"/>
      <c r="M814816" s="472"/>
    </row>
    <row r="814817" spans="12:13" x14ac:dyDescent="0.25">
      <c r="L814817" s="472"/>
      <c r="M814817" s="472"/>
    </row>
    <row r="814889" spans="12:13" x14ac:dyDescent="0.25">
      <c r="L814889" s="472"/>
      <c r="M814889" s="472"/>
    </row>
    <row r="814890" spans="12:13" x14ac:dyDescent="0.25">
      <c r="L814890" s="472"/>
      <c r="M814890" s="472"/>
    </row>
    <row r="814891" spans="12:13" x14ac:dyDescent="0.25">
      <c r="L814891" s="472"/>
      <c r="M814891" s="472"/>
    </row>
    <row r="814963" spans="12:13" x14ac:dyDescent="0.25">
      <c r="L814963" s="472"/>
      <c r="M814963" s="472"/>
    </row>
    <row r="814964" spans="12:13" x14ac:dyDescent="0.25">
      <c r="L814964" s="472"/>
      <c r="M814964" s="472"/>
    </row>
    <row r="814965" spans="12:13" x14ac:dyDescent="0.25">
      <c r="L814965" s="472"/>
      <c r="M814965" s="472"/>
    </row>
    <row r="815037" spans="12:13" x14ac:dyDescent="0.25">
      <c r="L815037" s="472"/>
      <c r="M815037" s="472"/>
    </row>
    <row r="815038" spans="12:13" x14ac:dyDescent="0.25">
      <c r="L815038" s="472"/>
      <c r="M815038" s="472"/>
    </row>
    <row r="815039" spans="12:13" x14ac:dyDescent="0.25">
      <c r="L815039" s="472"/>
      <c r="M815039" s="472"/>
    </row>
    <row r="815111" spans="12:13" x14ac:dyDescent="0.25">
      <c r="L815111" s="472"/>
      <c r="M815111" s="472"/>
    </row>
    <row r="815112" spans="12:13" x14ac:dyDescent="0.25">
      <c r="L815112" s="472"/>
      <c r="M815112" s="472"/>
    </row>
    <row r="815113" spans="12:13" x14ac:dyDescent="0.25">
      <c r="L815113" s="472"/>
      <c r="M815113" s="472"/>
    </row>
    <row r="815185" spans="12:13" x14ac:dyDescent="0.25">
      <c r="L815185" s="472"/>
      <c r="M815185" s="472"/>
    </row>
    <row r="815186" spans="12:13" x14ac:dyDescent="0.25">
      <c r="L815186" s="472"/>
      <c r="M815186" s="472"/>
    </row>
    <row r="815187" spans="12:13" x14ac:dyDescent="0.25">
      <c r="L815187" s="472"/>
      <c r="M815187" s="472"/>
    </row>
    <row r="815259" spans="12:13" x14ac:dyDescent="0.25">
      <c r="L815259" s="472"/>
      <c r="M815259" s="472"/>
    </row>
    <row r="815260" spans="12:13" x14ac:dyDescent="0.25">
      <c r="L815260" s="472"/>
      <c r="M815260" s="472"/>
    </row>
    <row r="815261" spans="12:13" x14ac:dyDescent="0.25">
      <c r="L815261" s="472"/>
      <c r="M815261" s="472"/>
    </row>
    <row r="815333" spans="12:13" x14ac:dyDescent="0.25">
      <c r="L815333" s="472"/>
      <c r="M815333" s="472"/>
    </row>
    <row r="815334" spans="12:13" x14ac:dyDescent="0.25">
      <c r="L815334" s="472"/>
      <c r="M815334" s="472"/>
    </row>
    <row r="815335" spans="12:13" x14ac:dyDescent="0.25">
      <c r="L815335" s="472"/>
      <c r="M815335" s="472"/>
    </row>
    <row r="815407" spans="12:13" x14ac:dyDescent="0.25">
      <c r="L815407" s="472"/>
      <c r="M815407" s="472"/>
    </row>
    <row r="815408" spans="12:13" x14ac:dyDescent="0.25">
      <c r="L815408" s="472"/>
      <c r="M815408" s="472"/>
    </row>
    <row r="815409" spans="12:13" x14ac:dyDescent="0.25">
      <c r="L815409" s="472"/>
      <c r="M815409" s="472"/>
    </row>
    <row r="815481" spans="12:13" x14ac:dyDescent="0.25">
      <c r="L815481" s="472"/>
      <c r="M815481" s="472"/>
    </row>
    <row r="815482" spans="12:13" x14ac:dyDescent="0.25">
      <c r="L815482" s="472"/>
      <c r="M815482" s="472"/>
    </row>
    <row r="815483" spans="12:13" x14ac:dyDescent="0.25">
      <c r="L815483" s="472"/>
      <c r="M815483" s="472"/>
    </row>
    <row r="815555" spans="12:13" x14ac:dyDescent="0.25">
      <c r="L815555" s="472"/>
      <c r="M815555" s="472"/>
    </row>
    <row r="815556" spans="12:13" x14ac:dyDescent="0.25">
      <c r="L815556" s="472"/>
      <c r="M815556" s="472"/>
    </row>
    <row r="815557" spans="12:13" x14ac:dyDescent="0.25">
      <c r="L815557" s="472"/>
      <c r="M815557" s="472"/>
    </row>
    <row r="815629" spans="12:13" x14ac:dyDescent="0.25">
      <c r="L815629" s="472"/>
      <c r="M815629" s="472"/>
    </row>
    <row r="815630" spans="12:13" x14ac:dyDescent="0.25">
      <c r="L815630" s="472"/>
      <c r="M815630" s="472"/>
    </row>
    <row r="815631" spans="12:13" x14ac:dyDescent="0.25">
      <c r="L815631" s="472"/>
      <c r="M815631" s="472"/>
    </row>
    <row r="815703" spans="12:13" x14ac:dyDescent="0.25">
      <c r="L815703" s="472"/>
      <c r="M815703" s="472"/>
    </row>
    <row r="815704" spans="12:13" x14ac:dyDescent="0.25">
      <c r="L815704" s="472"/>
      <c r="M815704" s="472"/>
    </row>
    <row r="815705" spans="12:13" x14ac:dyDescent="0.25">
      <c r="L815705" s="472"/>
      <c r="M815705" s="472"/>
    </row>
    <row r="815777" spans="12:13" x14ac:dyDescent="0.25">
      <c r="L815777" s="472"/>
      <c r="M815777" s="472"/>
    </row>
    <row r="815778" spans="12:13" x14ac:dyDescent="0.25">
      <c r="L815778" s="472"/>
      <c r="M815778" s="472"/>
    </row>
    <row r="815779" spans="12:13" x14ac:dyDescent="0.25">
      <c r="L815779" s="472"/>
      <c r="M815779" s="472"/>
    </row>
    <row r="815851" spans="12:13" x14ac:dyDescent="0.25">
      <c r="L815851" s="472"/>
      <c r="M815851" s="472"/>
    </row>
    <row r="815852" spans="12:13" x14ac:dyDescent="0.25">
      <c r="L815852" s="472"/>
      <c r="M815852" s="472"/>
    </row>
    <row r="815853" spans="12:13" x14ac:dyDescent="0.25">
      <c r="L815853" s="472"/>
      <c r="M815853" s="472"/>
    </row>
    <row r="815925" spans="12:13" x14ac:dyDescent="0.25">
      <c r="L815925" s="472"/>
      <c r="M815925" s="472"/>
    </row>
    <row r="815926" spans="12:13" x14ac:dyDescent="0.25">
      <c r="L815926" s="472"/>
      <c r="M815926" s="472"/>
    </row>
    <row r="815927" spans="12:13" x14ac:dyDescent="0.25">
      <c r="L815927" s="472"/>
      <c r="M815927" s="472"/>
    </row>
    <row r="815999" spans="12:13" x14ac:dyDescent="0.25">
      <c r="L815999" s="472"/>
      <c r="M815999" s="472"/>
    </row>
    <row r="816000" spans="12:13" x14ac:dyDescent="0.25">
      <c r="L816000" s="472"/>
      <c r="M816000" s="472"/>
    </row>
    <row r="816001" spans="12:13" x14ac:dyDescent="0.25">
      <c r="L816001" s="472"/>
      <c r="M816001" s="472"/>
    </row>
    <row r="816073" spans="12:13" x14ac:dyDescent="0.25">
      <c r="L816073" s="472"/>
      <c r="M816073" s="472"/>
    </row>
    <row r="816074" spans="12:13" x14ac:dyDescent="0.25">
      <c r="L816074" s="472"/>
      <c r="M816074" s="472"/>
    </row>
    <row r="816075" spans="12:13" x14ac:dyDescent="0.25">
      <c r="L816075" s="472"/>
      <c r="M816075" s="472"/>
    </row>
    <row r="816147" spans="12:13" x14ac:dyDescent="0.25">
      <c r="L816147" s="472"/>
      <c r="M816147" s="472"/>
    </row>
    <row r="816148" spans="12:13" x14ac:dyDescent="0.25">
      <c r="L816148" s="472"/>
      <c r="M816148" s="472"/>
    </row>
    <row r="816149" spans="12:13" x14ac:dyDescent="0.25">
      <c r="L816149" s="472"/>
      <c r="M816149" s="472"/>
    </row>
    <row r="816221" spans="12:13" x14ac:dyDescent="0.25">
      <c r="L816221" s="472"/>
      <c r="M816221" s="472"/>
    </row>
    <row r="816222" spans="12:13" x14ac:dyDescent="0.25">
      <c r="L816222" s="472"/>
      <c r="M816222" s="472"/>
    </row>
    <row r="816223" spans="12:13" x14ac:dyDescent="0.25">
      <c r="L816223" s="472"/>
      <c r="M816223" s="472"/>
    </row>
    <row r="816295" spans="12:13" x14ac:dyDescent="0.25">
      <c r="L816295" s="472"/>
      <c r="M816295" s="472"/>
    </row>
    <row r="816296" spans="12:13" x14ac:dyDescent="0.25">
      <c r="L816296" s="472"/>
      <c r="M816296" s="472"/>
    </row>
    <row r="816297" spans="12:13" x14ac:dyDescent="0.25">
      <c r="L816297" s="472"/>
      <c r="M816297" s="472"/>
    </row>
    <row r="816369" spans="12:13" x14ac:dyDescent="0.25">
      <c r="L816369" s="472"/>
      <c r="M816369" s="472"/>
    </row>
    <row r="816370" spans="12:13" x14ac:dyDescent="0.25">
      <c r="L816370" s="472"/>
      <c r="M816370" s="472"/>
    </row>
    <row r="816371" spans="12:13" x14ac:dyDescent="0.25">
      <c r="L816371" s="472"/>
      <c r="M816371" s="472"/>
    </row>
    <row r="816443" spans="12:13" x14ac:dyDescent="0.25">
      <c r="L816443" s="472"/>
      <c r="M816443" s="472"/>
    </row>
    <row r="816444" spans="12:13" x14ac:dyDescent="0.25">
      <c r="L816444" s="472"/>
      <c r="M816444" s="472"/>
    </row>
    <row r="816445" spans="12:13" x14ac:dyDescent="0.25">
      <c r="L816445" s="472"/>
      <c r="M816445" s="472"/>
    </row>
    <row r="816517" spans="12:13" x14ac:dyDescent="0.25">
      <c r="L816517" s="472"/>
      <c r="M816517" s="472"/>
    </row>
    <row r="816518" spans="12:13" x14ac:dyDescent="0.25">
      <c r="L816518" s="472"/>
      <c r="M816518" s="472"/>
    </row>
    <row r="816519" spans="12:13" x14ac:dyDescent="0.25">
      <c r="L816519" s="472"/>
      <c r="M816519" s="472"/>
    </row>
    <row r="816591" spans="12:13" x14ac:dyDescent="0.25">
      <c r="L816591" s="472"/>
      <c r="M816591" s="472"/>
    </row>
    <row r="816592" spans="12:13" x14ac:dyDescent="0.25">
      <c r="L816592" s="472"/>
      <c r="M816592" s="472"/>
    </row>
    <row r="816593" spans="12:13" x14ac:dyDescent="0.25">
      <c r="L816593" s="472"/>
      <c r="M816593" s="472"/>
    </row>
    <row r="816665" spans="12:13" x14ac:dyDescent="0.25">
      <c r="L816665" s="472"/>
      <c r="M816665" s="472"/>
    </row>
    <row r="816666" spans="12:13" x14ac:dyDescent="0.25">
      <c r="L816666" s="472"/>
      <c r="M816666" s="472"/>
    </row>
    <row r="816667" spans="12:13" x14ac:dyDescent="0.25">
      <c r="L816667" s="472"/>
      <c r="M816667" s="472"/>
    </row>
    <row r="816739" spans="12:13" x14ac:dyDescent="0.25">
      <c r="L816739" s="472"/>
      <c r="M816739" s="472"/>
    </row>
    <row r="816740" spans="12:13" x14ac:dyDescent="0.25">
      <c r="L816740" s="472"/>
      <c r="M816740" s="472"/>
    </row>
    <row r="816741" spans="12:13" x14ac:dyDescent="0.25">
      <c r="L816741" s="472"/>
      <c r="M816741" s="472"/>
    </row>
    <row r="816813" spans="12:13" x14ac:dyDescent="0.25">
      <c r="L816813" s="472"/>
      <c r="M816813" s="472"/>
    </row>
    <row r="816814" spans="12:13" x14ac:dyDescent="0.25">
      <c r="L816814" s="472"/>
      <c r="M816814" s="472"/>
    </row>
    <row r="816815" spans="12:13" x14ac:dyDescent="0.25">
      <c r="L816815" s="472"/>
      <c r="M816815" s="472"/>
    </row>
    <row r="816887" spans="12:13" x14ac:dyDescent="0.25">
      <c r="L816887" s="472"/>
      <c r="M816887" s="472"/>
    </row>
    <row r="816888" spans="12:13" x14ac:dyDescent="0.25">
      <c r="L816888" s="472"/>
      <c r="M816888" s="472"/>
    </row>
    <row r="816889" spans="12:13" x14ac:dyDescent="0.25">
      <c r="L816889" s="472"/>
      <c r="M816889" s="472"/>
    </row>
    <row r="816961" spans="12:13" x14ac:dyDescent="0.25">
      <c r="L816961" s="472"/>
      <c r="M816961" s="472"/>
    </row>
    <row r="816962" spans="12:13" x14ac:dyDescent="0.25">
      <c r="L816962" s="472"/>
      <c r="M816962" s="472"/>
    </row>
    <row r="816963" spans="12:13" x14ac:dyDescent="0.25">
      <c r="L816963" s="472"/>
      <c r="M816963" s="472"/>
    </row>
    <row r="817035" spans="12:13" x14ac:dyDescent="0.25">
      <c r="L817035" s="472"/>
      <c r="M817035" s="472"/>
    </row>
    <row r="817036" spans="12:13" x14ac:dyDescent="0.25">
      <c r="L817036" s="472"/>
      <c r="M817036" s="472"/>
    </row>
    <row r="817037" spans="12:13" x14ac:dyDescent="0.25">
      <c r="L817037" s="472"/>
      <c r="M817037" s="472"/>
    </row>
    <row r="817109" spans="12:13" x14ac:dyDescent="0.25">
      <c r="L817109" s="472"/>
      <c r="M817109" s="472"/>
    </row>
    <row r="817110" spans="12:13" x14ac:dyDescent="0.25">
      <c r="L817110" s="472"/>
      <c r="M817110" s="472"/>
    </row>
    <row r="817111" spans="12:13" x14ac:dyDescent="0.25">
      <c r="L817111" s="472"/>
      <c r="M817111" s="472"/>
    </row>
    <row r="817183" spans="12:13" x14ac:dyDescent="0.25">
      <c r="L817183" s="472"/>
      <c r="M817183" s="472"/>
    </row>
    <row r="817184" spans="12:13" x14ac:dyDescent="0.25">
      <c r="L817184" s="472"/>
      <c r="M817184" s="472"/>
    </row>
    <row r="817185" spans="12:13" x14ac:dyDescent="0.25">
      <c r="L817185" s="472"/>
      <c r="M817185" s="472"/>
    </row>
    <row r="817257" spans="12:13" x14ac:dyDescent="0.25">
      <c r="L817257" s="472"/>
      <c r="M817257" s="472"/>
    </row>
    <row r="817258" spans="12:13" x14ac:dyDescent="0.25">
      <c r="L817258" s="472"/>
      <c r="M817258" s="472"/>
    </row>
    <row r="817259" spans="12:13" x14ac:dyDescent="0.25">
      <c r="L817259" s="472"/>
      <c r="M817259" s="472"/>
    </row>
    <row r="817331" spans="12:13" x14ac:dyDescent="0.25">
      <c r="L817331" s="472"/>
      <c r="M817331" s="472"/>
    </row>
    <row r="817332" spans="12:13" x14ac:dyDescent="0.25">
      <c r="L817332" s="472"/>
      <c r="M817332" s="472"/>
    </row>
    <row r="817333" spans="12:13" x14ac:dyDescent="0.25">
      <c r="L817333" s="472"/>
      <c r="M817333" s="472"/>
    </row>
    <row r="817405" spans="12:13" x14ac:dyDescent="0.25">
      <c r="L817405" s="472"/>
      <c r="M817405" s="472"/>
    </row>
    <row r="817406" spans="12:13" x14ac:dyDescent="0.25">
      <c r="L817406" s="472"/>
      <c r="M817406" s="472"/>
    </row>
    <row r="817407" spans="12:13" x14ac:dyDescent="0.25">
      <c r="L817407" s="472"/>
      <c r="M817407" s="472"/>
    </row>
    <row r="817479" spans="12:13" x14ac:dyDescent="0.25">
      <c r="L817479" s="472"/>
      <c r="M817479" s="472"/>
    </row>
    <row r="817480" spans="12:13" x14ac:dyDescent="0.25">
      <c r="L817480" s="472"/>
      <c r="M817480" s="472"/>
    </row>
    <row r="817481" spans="12:13" x14ac:dyDescent="0.25">
      <c r="L817481" s="472"/>
      <c r="M817481" s="472"/>
    </row>
    <row r="817553" spans="12:13" x14ac:dyDescent="0.25">
      <c r="L817553" s="472"/>
      <c r="M817553" s="472"/>
    </row>
    <row r="817554" spans="12:13" x14ac:dyDescent="0.25">
      <c r="L817554" s="472"/>
      <c r="M817554" s="472"/>
    </row>
    <row r="817555" spans="12:13" x14ac:dyDescent="0.25">
      <c r="L817555" s="472"/>
      <c r="M817555" s="472"/>
    </row>
    <row r="817627" spans="12:13" x14ac:dyDescent="0.25">
      <c r="L817627" s="472"/>
      <c r="M817627" s="472"/>
    </row>
    <row r="817628" spans="12:13" x14ac:dyDescent="0.25">
      <c r="L817628" s="472"/>
      <c r="M817628" s="472"/>
    </row>
    <row r="817629" spans="12:13" x14ac:dyDescent="0.25">
      <c r="L817629" s="472"/>
      <c r="M817629" s="472"/>
    </row>
    <row r="817701" spans="12:13" x14ac:dyDescent="0.25">
      <c r="L817701" s="472"/>
      <c r="M817701" s="472"/>
    </row>
    <row r="817702" spans="12:13" x14ac:dyDescent="0.25">
      <c r="L817702" s="472"/>
      <c r="M817702" s="472"/>
    </row>
    <row r="817703" spans="12:13" x14ac:dyDescent="0.25">
      <c r="L817703" s="472"/>
      <c r="M817703" s="472"/>
    </row>
    <row r="817775" spans="12:13" x14ac:dyDescent="0.25">
      <c r="L817775" s="472"/>
      <c r="M817775" s="472"/>
    </row>
    <row r="817776" spans="12:13" x14ac:dyDescent="0.25">
      <c r="L817776" s="472"/>
      <c r="M817776" s="472"/>
    </row>
    <row r="817777" spans="12:13" x14ac:dyDescent="0.25">
      <c r="L817777" s="472"/>
      <c r="M817777" s="472"/>
    </row>
    <row r="817849" spans="12:13" x14ac:dyDescent="0.25">
      <c r="L817849" s="472"/>
      <c r="M817849" s="472"/>
    </row>
    <row r="817850" spans="12:13" x14ac:dyDescent="0.25">
      <c r="L817850" s="472"/>
      <c r="M817850" s="472"/>
    </row>
    <row r="817851" spans="12:13" x14ac:dyDescent="0.25">
      <c r="L817851" s="472"/>
      <c r="M817851" s="472"/>
    </row>
    <row r="817923" spans="12:13" x14ac:dyDescent="0.25">
      <c r="L817923" s="472"/>
      <c r="M817923" s="472"/>
    </row>
    <row r="817924" spans="12:13" x14ac:dyDescent="0.25">
      <c r="L817924" s="472"/>
      <c r="M817924" s="472"/>
    </row>
    <row r="817925" spans="12:13" x14ac:dyDescent="0.25">
      <c r="L817925" s="472"/>
      <c r="M817925" s="472"/>
    </row>
    <row r="817997" spans="12:13" x14ac:dyDescent="0.25">
      <c r="L817997" s="472"/>
      <c r="M817997" s="472"/>
    </row>
    <row r="817998" spans="12:13" x14ac:dyDescent="0.25">
      <c r="L817998" s="472"/>
      <c r="M817998" s="472"/>
    </row>
    <row r="817999" spans="12:13" x14ac:dyDescent="0.25">
      <c r="L817999" s="472"/>
      <c r="M817999" s="472"/>
    </row>
    <row r="818071" spans="12:13" x14ac:dyDescent="0.25">
      <c r="L818071" s="472"/>
      <c r="M818071" s="472"/>
    </row>
    <row r="818072" spans="12:13" x14ac:dyDescent="0.25">
      <c r="L818072" s="472"/>
      <c r="M818072" s="472"/>
    </row>
    <row r="818073" spans="12:13" x14ac:dyDescent="0.25">
      <c r="L818073" s="472"/>
      <c r="M818073" s="472"/>
    </row>
    <row r="818145" spans="12:13" x14ac:dyDescent="0.25">
      <c r="L818145" s="472"/>
      <c r="M818145" s="472"/>
    </row>
    <row r="818146" spans="12:13" x14ac:dyDescent="0.25">
      <c r="L818146" s="472"/>
      <c r="M818146" s="472"/>
    </row>
    <row r="818147" spans="12:13" x14ac:dyDescent="0.25">
      <c r="L818147" s="472"/>
      <c r="M818147" s="472"/>
    </row>
    <row r="818219" spans="12:13" x14ac:dyDescent="0.25">
      <c r="L818219" s="472"/>
      <c r="M818219" s="472"/>
    </row>
    <row r="818220" spans="12:13" x14ac:dyDescent="0.25">
      <c r="L818220" s="472"/>
      <c r="M818220" s="472"/>
    </row>
    <row r="818221" spans="12:13" x14ac:dyDescent="0.25">
      <c r="L818221" s="472"/>
      <c r="M818221" s="472"/>
    </row>
    <row r="818293" spans="12:13" x14ac:dyDescent="0.25">
      <c r="L818293" s="472"/>
      <c r="M818293" s="472"/>
    </row>
    <row r="818294" spans="12:13" x14ac:dyDescent="0.25">
      <c r="L818294" s="472"/>
      <c r="M818294" s="472"/>
    </row>
    <row r="818295" spans="12:13" x14ac:dyDescent="0.25">
      <c r="L818295" s="472"/>
      <c r="M818295" s="472"/>
    </row>
    <row r="818367" spans="12:13" x14ac:dyDescent="0.25">
      <c r="L818367" s="472"/>
      <c r="M818367" s="472"/>
    </row>
    <row r="818368" spans="12:13" x14ac:dyDescent="0.25">
      <c r="L818368" s="472"/>
      <c r="M818368" s="472"/>
    </row>
    <row r="818369" spans="12:13" x14ac:dyDescent="0.25">
      <c r="L818369" s="472"/>
      <c r="M818369" s="472"/>
    </row>
    <row r="818441" spans="12:13" x14ac:dyDescent="0.25">
      <c r="L818441" s="472"/>
      <c r="M818441" s="472"/>
    </row>
    <row r="818442" spans="12:13" x14ac:dyDescent="0.25">
      <c r="L818442" s="472"/>
      <c r="M818442" s="472"/>
    </row>
    <row r="818443" spans="12:13" x14ac:dyDescent="0.25">
      <c r="L818443" s="472"/>
      <c r="M818443" s="472"/>
    </row>
    <row r="818515" spans="12:13" x14ac:dyDescent="0.25">
      <c r="L818515" s="472"/>
      <c r="M818515" s="472"/>
    </row>
    <row r="818516" spans="12:13" x14ac:dyDescent="0.25">
      <c r="L818516" s="472"/>
      <c r="M818516" s="472"/>
    </row>
    <row r="818517" spans="12:13" x14ac:dyDescent="0.25">
      <c r="L818517" s="472"/>
      <c r="M818517" s="472"/>
    </row>
    <row r="818589" spans="12:13" x14ac:dyDescent="0.25">
      <c r="L818589" s="472"/>
      <c r="M818589" s="472"/>
    </row>
    <row r="818590" spans="12:13" x14ac:dyDescent="0.25">
      <c r="L818590" s="472"/>
      <c r="M818590" s="472"/>
    </row>
    <row r="818591" spans="12:13" x14ac:dyDescent="0.25">
      <c r="L818591" s="472"/>
      <c r="M818591" s="472"/>
    </row>
    <row r="818663" spans="12:13" x14ac:dyDescent="0.25">
      <c r="L818663" s="472"/>
      <c r="M818663" s="472"/>
    </row>
    <row r="818664" spans="12:13" x14ac:dyDescent="0.25">
      <c r="L818664" s="472"/>
      <c r="M818664" s="472"/>
    </row>
    <row r="818665" spans="12:13" x14ac:dyDescent="0.25">
      <c r="L818665" s="472"/>
      <c r="M818665" s="472"/>
    </row>
    <row r="818737" spans="12:13" x14ac:dyDescent="0.25">
      <c r="L818737" s="472"/>
      <c r="M818737" s="472"/>
    </row>
    <row r="818738" spans="12:13" x14ac:dyDescent="0.25">
      <c r="L818738" s="472"/>
      <c r="M818738" s="472"/>
    </row>
    <row r="818739" spans="12:13" x14ac:dyDescent="0.25">
      <c r="L818739" s="472"/>
      <c r="M818739" s="472"/>
    </row>
    <row r="818811" spans="12:13" x14ac:dyDescent="0.25">
      <c r="L818811" s="472"/>
      <c r="M818811" s="472"/>
    </row>
    <row r="818812" spans="12:13" x14ac:dyDescent="0.25">
      <c r="L818812" s="472"/>
      <c r="M818812" s="472"/>
    </row>
    <row r="818813" spans="12:13" x14ac:dyDescent="0.25">
      <c r="L818813" s="472"/>
      <c r="M818813" s="472"/>
    </row>
    <row r="818885" spans="12:13" x14ac:dyDescent="0.25">
      <c r="L818885" s="472"/>
      <c r="M818885" s="472"/>
    </row>
    <row r="818886" spans="12:13" x14ac:dyDescent="0.25">
      <c r="L818886" s="472"/>
      <c r="M818886" s="472"/>
    </row>
    <row r="818887" spans="12:13" x14ac:dyDescent="0.25">
      <c r="L818887" s="472"/>
      <c r="M818887" s="472"/>
    </row>
    <row r="818959" spans="12:13" x14ac:dyDescent="0.25">
      <c r="L818959" s="472"/>
      <c r="M818959" s="472"/>
    </row>
    <row r="818960" spans="12:13" x14ac:dyDescent="0.25">
      <c r="L818960" s="472"/>
      <c r="M818960" s="472"/>
    </row>
    <row r="818961" spans="12:13" x14ac:dyDescent="0.25">
      <c r="L818961" s="472"/>
      <c r="M818961" s="472"/>
    </row>
    <row r="819033" spans="12:13" x14ac:dyDescent="0.25">
      <c r="L819033" s="472"/>
      <c r="M819033" s="472"/>
    </row>
    <row r="819034" spans="12:13" x14ac:dyDescent="0.25">
      <c r="L819034" s="472"/>
      <c r="M819034" s="472"/>
    </row>
    <row r="819035" spans="12:13" x14ac:dyDescent="0.25">
      <c r="L819035" s="472"/>
      <c r="M819035" s="472"/>
    </row>
    <row r="819107" spans="12:13" x14ac:dyDescent="0.25">
      <c r="L819107" s="472"/>
      <c r="M819107" s="472"/>
    </row>
    <row r="819108" spans="12:13" x14ac:dyDescent="0.25">
      <c r="L819108" s="472"/>
      <c r="M819108" s="472"/>
    </row>
    <row r="819109" spans="12:13" x14ac:dyDescent="0.25">
      <c r="L819109" s="472"/>
      <c r="M819109" s="472"/>
    </row>
    <row r="819181" spans="12:13" x14ac:dyDescent="0.25">
      <c r="L819181" s="472"/>
      <c r="M819181" s="472"/>
    </row>
    <row r="819182" spans="12:13" x14ac:dyDescent="0.25">
      <c r="L819182" s="472"/>
      <c r="M819182" s="472"/>
    </row>
    <row r="819183" spans="12:13" x14ac:dyDescent="0.25">
      <c r="L819183" s="472"/>
      <c r="M819183" s="472"/>
    </row>
    <row r="819255" spans="12:13" x14ac:dyDescent="0.25">
      <c r="L819255" s="472"/>
      <c r="M819255" s="472"/>
    </row>
    <row r="819256" spans="12:13" x14ac:dyDescent="0.25">
      <c r="L819256" s="472"/>
      <c r="M819256" s="472"/>
    </row>
    <row r="819257" spans="12:13" x14ac:dyDescent="0.25">
      <c r="L819257" s="472"/>
      <c r="M819257" s="472"/>
    </row>
    <row r="819329" spans="12:13" x14ac:dyDescent="0.25">
      <c r="L819329" s="472"/>
      <c r="M819329" s="472"/>
    </row>
    <row r="819330" spans="12:13" x14ac:dyDescent="0.25">
      <c r="L819330" s="472"/>
      <c r="M819330" s="472"/>
    </row>
    <row r="819331" spans="12:13" x14ac:dyDescent="0.25">
      <c r="L819331" s="472"/>
      <c r="M819331" s="472"/>
    </row>
    <row r="819403" spans="12:13" x14ac:dyDescent="0.25">
      <c r="L819403" s="472"/>
      <c r="M819403" s="472"/>
    </row>
    <row r="819404" spans="12:13" x14ac:dyDescent="0.25">
      <c r="L819404" s="472"/>
      <c r="M819404" s="472"/>
    </row>
    <row r="819405" spans="12:13" x14ac:dyDescent="0.25">
      <c r="L819405" s="472"/>
      <c r="M819405" s="472"/>
    </row>
    <row r="819477" spans="12:13" x14ac:dyDescent="0.25">
      <c r="L819477" s="472"/>
      <c r="M819477" s="472"/>
    </row>
    <row r="819478" spans="12:13" x14ac:dyDescent="0.25">
      <c r="L819478" s="472"/>
      <c r="M819478" s="472"/>
    </row>
    <row r="819479" spans="12:13" x14ac:dyDescent="0.25">
      <c r="L819479" s="472"/>
      <c r="M819479" s="472"/>
    </row>
    <row r="819551" spans="12:13" x14ac:dyDescent="0.25">
      <c r="L819551" s="472"/>
      <c r="M819551" s="472"/>
    </row>
    <row r="819552" spans="12:13" x14ac:dyDescent="0.25">
      <c r="L819552" s="472"/>
      <c r="M819552" s="472"/>
    </row>
    <row r="819553" spans="12:13" x14ac:dyDescent="0.25">
      <c r="L819553" s="472"/>
      <c r="M819553" s="472"/>
    </row>
    <row r="819625" spans="12:13" x14ac:dyDescent="0.25">
      <c r="L819625" s="472"/>
      <c r="M819625" s="472"/>
    </row>
    <row r="819626" spans="12:13" x14ac:dyDescent="0.25">
      <c r="L819626" s="472"/>
      <c r="M819626" s="472"/>
    </row>
    <row r="819627" spans="12:13" x14ac:dyDescent="0.25">
      <c r="L819627" s="472"/>
      <c r="M819627" s="472"/>
    </row>
    <row r="819699" spans="12:13" x14ac:dyDescent="0.25">
      <c r="L819699" s="472"/>
      <c r="M819699" s="472"/>
    </row>
    <row r="819700" spans="12:13" x14ac:dyDescent="0.25">
      <c r="L819700" s="472"/>
      <c r="M819700" s="472"/>
    </row>
    <row r="819701" spans="12:13" x14ac:dyDescent="0.25">
      <c r="L819701" s="472"/>
      <c r="M819701" s="472"/>
    </row>
    <row r="819773" spans="12:13" x14ac:dyDescent="0.25">
      <c r="L819773" s="472"/>
      <c r="M819773" s="472"/>
    </row>
    <row r="819774" spans="12:13" x14ac:dyDescent="0.25">
      <c r="L819774" s="472"/>
      <c r="M819774" s="472"/>
    </row>
    <row r="819775" spans="12:13" x14ac:dyDescent="0.25">
      <c r="L819775" s="472"/>
      <c r="M819775" s="472"/>
    </row>
    <row r="819847" spans="12:13" x14ac:dyDescent="0.25">
      <c r="L819847" s="472"/>
      <c r="M819847" s="472"/>
    </row>
    <row r="819848" spans="12:13" x14ac:dyDescent="0.25">
      <c r="L819848" s="472"/>
      <c r="M819848" s="472"/>
    </row>
    <row r="819849" spans="12:13" x14ac:dyDescent="0.25">
      <c r="L819849" s="472"/>
      <c r="M819849" s="472"/>
    </row>
    <row r="819921" spans="12:13" x14ac:dyDescent="0.25">
      <c r="L819921" s="472"/>
      <c r="M819921" s="472"/>
    </row>
    <row r="819922" spans="12:13" x14ac:dyDescent="0.25">
      <c r="L819922" s="472"/>
      <c r="M819922" s="472"/>
    </row>
    <row r="819923" spans="12:13" x14ac:dyDescent="0.25">
      <c r="L819923" s="472"/>
      <c r="M819923" s="472"/>
    </row>
    <row r="819995" spans="12:13" x14ac:dyDescent="0.25">
      <c r="L819995" s="472"/>
      <c r="M819995" s="472"/>
    </row>
    <row r="819996" spans="12:13" x14ac:dyDescent="0.25">
      <c r="L819996" s="472"/>
      <c r="M819996" s="472"/>
    </row>
    <row r="819997" spans="12:13" x14ac:dyDescent="0.25">
      <c r="L819997" s="472"/>
      <c r="M819997" s="472"/>
    </row>
    <row r="820069" spans="12:13" x14ac:dyDescent="0.25">
      <c r="L820069" s="472"/>
      <c r="M820069" s="472"/>
    </row>
    <row r="820070" spans="12:13" x14ac:dyDescent="0.25">
      <c r="L820070" s="472"/>
      <c r="M820070" s="472"/>
    </row>
    <row r="820071" spans="12:13" x14ac:dyDescent="0.25">
      <c r="L820071" s="472"/>
      <c r="M820071" s="472"/>
    </row>
    <row r="820143" spans="12:13" x14ac:dyDescent="0.25">
      <c r="L820143" s="472"/>
      <c r="M820143" s="472"/>
    </row>
    <row r="820144" spans="12:13" x14ac:dyDescent="0.25">
      <c r="L820144" s="472"/>
      <c r="M820144" s="472"/>
    </row>
    <row r="820145" spans="12:13" x14ac:dyDescent="0.25">
      <c r="L820145" s="472"/>
      <c r="M820145" s="472"/>
    </row>
    <row r="820217" spans="12:13" x14ac:dyDescent="0.25">
      <c r="L820217" s="472"/>
      <c r="M820217" s="472"/>
    </row>
    <row r="820218" spans="12:13" x14ac:dyDescent="0.25">
      <c r="L820218" s="472"/>
      <c r="M820218" s="472"/>
    </row>
    <row r="820219" spans="12:13" x14ac:dyDescent="0.25">
      <c r="L820219" s="472"/>
      <c r="M820219" s="472"/>
    </row>
    <row r="820291" spans="12:13" x14ac:dyDescent="0.25">
      <c r="L820291" s="472"/>
      <c r="M820291" s="472"/>
    </row>
    <row r="820292" spans="12:13" x14ac:dyDescent="0.25">
      <c r="L820292" s="472"/>
      <c r="M820292" s="472"/>
    </row>
    <row r="820293" spans="12:13" x14ac:dyDescent="0.25">
      <c r="L820293" s="472"/>
      <c r="M820293" s="472"/>
    </row>
    <row r="820365" spans="12:13" x14ac:dyDescent="0.25">
      <c r="L820365" s="472"/>
      <c r="M820365" s="472"/>
    </row>
    <row r="820366" spans="12:13" x14ac:dyDescent="0.25">
      <c r="L820366" s="472"/>
      <c r="M820366" s="472"/>
    </row>
    <row r="820367" spans="12:13" x14ac:dyDescent="0.25">
      <c r="L820367" s="472"/>
      <c r="M820367" s="472"/>
    </row>
    <row r="820439" spans="12:13" x14ac:dyDescent="0.25">
      <c r="L820439" s="472"/>
      <c r="M820439" s="472"/>
    </row>
    <row r="820440" spans="12:13" x14ac:dyDescent="0.25">
      <c r="L820440" s="472"/>
      <c r="M820440" s="472"/>
    </row>
    <row r="820441" spans="12:13" x14ac:dyDescent="0.25">
      <c r="L820441" s="472"/>
      <c r="M820441" s="472"/>
    </row>
    <row r="820513" spans="12:13" x14ac:dyDescent="0.25">
      <c r="L820513" s="472"/>
      <c r="M820513" s="472"/>
    </row>
    <row r="820514" spans="12:13" x14ac:dyDescent="0.25">
      <c r="L820514" s="472"/>
      <c r="M820514" s="472"/>
    </row>
    <row r="820515" spans="12:13" x14ac:dyDescent="0.25">
      <c r="L820515" s="472"/>
      <c r="M820515" s="472"/>
    </row>
    <row r="820587" spans="12:13" x14ac:dyDescent="0.25">
      <c r="L820587" s="472"/>
      <c r="M820587" s="472"/>
    </row>
    <row r="820588" spans="12:13" x14ac:dyDescent="0.25">
      <c r="L820588" s="472"/>
      <c r="M820588" s="472"/>
    </row>
    <row r="820589" spans="12:13" x14ac:dyDescent="0.25">
      <c r="L820589" s="472"/>
      <c r="M820589" s="472"/>
    </row>
    <row r="820661" spans="12:13" x14ac:dyDescent="0.25">
      <c r="L820661" s="472"/>
      <c r="M820661" s="472"/>
    </row>
    <row r="820662" spans="12:13" x14ac:dyDescent="0.25">
      <c r="L820662" s="472"/>
      <c r="M820662" s="472"/>
    </row>
    <row r="820663" spans="12:13" x14ac:dyDescent="0.25">
      <c r="L820663" s="472"/>
      <c r="M820663" s="472"/>
    </row>
    <row r="820735" spans="12:13" x14ac:dyDescent="0.25">
      <c r="L820735" s="472"/>
      <c r="M820735" s="472"/>
    </row>
    <row r="820736" spans="12:13" x14ac:dyDescent="0.25">
      <c r="L820736" s="472"/>
      <c r="M820736" s="472"/>
    </row>
    <row r="820737" spans="12:13" x14ac:dyDescent="0.25">
      <c r="L820737" s="472"/>
      <c r="M820737" s="472"/>
    </row>
    <row r="820809" spans="12:13" x14ac:dyDescent="0.25">
      <c r="L820809" s="472"/>
      <c r="M820809" s="472"/>
    </row>
    <row r="820810" spans="12:13" x14ac:dyDescent="0.25">
      <c r="L820810" s="472"/>
      <c r="M820810" s="472"/>
    </row>
    <row r="820811" spans="12:13" x14ac:dyDescent="0.25">
      <c r="L820811" s="472"/>
      <c r="M820811" s="472"/>
    </row>
    <row r="820883" spans="12:13" x14ac:dyDescent="0.25">
      <c r="L820883" s="472"/>
      <c r="M820883" s="472"/>
    </row>
    <row r="820884" spans="12:13" x14ac:dyDescent="0.25">
      <c r="L820884" s="472"/>
      <c r="M820884" s="472"/>
    </row>
    <row r="820885" spans="12:13" x14ac:dyDescent="0.25">
      <c r="L820885" s="472"/>
      <c r="M820885" s="472"/>
    </row>
    <row r="820957" spans="12:13" x14ac:dyDescent="0.25">
      <c r="L820957" s="472"/>
      <c r="M820957" s="472"/>
    </row>
    <row r="820958" spans="12:13" x14ac:dyDescent="0.25">
      <c r="L820958" s="472"/>
      <c r="M820958" s="472"/>
    </row>
    <row r="820959" spans="12:13" x14ac:dyDescent="0.25">
      <c r="L820959" s="472"/>
      <c r="M820959" s="472"/>
    </row>
    <row r="821031" spans="12:13" x14ac:dyDescent="0.25">
      <c r="L821031" s="472"/>
      <c r="M821031" s="472"/>
    </row>
    <row r="821032" spans="12:13" x14ac:dyDescent="0.25">
      <c r="L821032" s="472"/>
      <c r="M821032" s="472"/>
    </row>
    <row r="821033" spans="12:13" x14ac:dyDescent="0.25">
      <c r="L821033" s="472"/>
      <c r="M821033" s="472"/>
    </row>
    <row r="821105" spans="12:13" x14ac:dyDescent="0.25">
      <c r="L821105" s="472"/>
      <c r="M821105" s="472"/>
    </row>
    <row r="821106" spans="12:13" x14ac:dyDescent="0.25">
      <c r="L821106" s="472"/>
      <c r="M821106" s="472"/>
    </row>
    <row r="821107" spans="12:13" x14ac:dyDescent="0.25">
      <c r="L821107" s="472"/>
      <c r="M821107" s="472"/>
    </row>
    <row r="821179" spans="12:13" x14ac:dyDescent="0.25">
      <c r="L821179" s="472"/>
      <c r="M821179" s="472"/>
    </row>
    <row r="821180" spans="12:13" x14ac:dyDescent="0.25">
      <c r="L821180" s="472"/>
      <c r="M821180" s="472"/>
    </row>
    <row r="821181" spans="12:13" x14ac:dyDescent="0.25">
      <c r="L821181" s="472"/>
      <c r="M821181" s="472"/>
    </row>
    <row r="821253" spans="12:13" x14ac:dyDescent="0.25">
      <c r="L821253" s="472"/>
      <c r="M821253" s="472"/>
    </row>
    <row r="821254" spans="12:13" x14ac:dyDescent="0.25">
      <c r="L821254" s="472"/>
      <c r="M821254" s="472"/>
    </row>
    <row r="821255" spans="12:13" x14ac:dyDescent="0.25">
      <c r="L821255" s="472"/>
      <c r="M821255" s="472"/>
    </row>
    <row r="821327" spans="12:13" x14ac:dyDescent="0.25">
      <c r="L821327" s="472"/>
      <c r="M821327" s="472"/>
    </row>
    <row r="821328" spans="12:13" x14ac:dyDescent="0.25">
      <c r="L821328" s="472"/>
      <c r="M821328" s="472"/>
    </row>
    <row r="821329" spans="12:13" x14ac:dyDescent="0.25">
      <c r="L821329" s="472"/>
      <c r="M821329" s="472"/>
    </row>
    <row r="821401" spans="12:13" x14ac:dyDescent="0.25">
      <c r="L821401" s="472"/>
      <c r="M821401" s="472"/>
    </row>
    <row r="821402" spans="12:13" x14ac:dyDescent="0.25">
      <c r="L821402" s="472"/>
      <c r="M821402" s="472"/>
    </row>
    <row r="821403" spans="12:13" x14ac:dyDescent="0.25">
      <c r="L821403" s="472"/>
      <c r="M821403" s="472"/>
    </row>
    <row r="821475" spans="12:13" x14ac:dyDescent="0.25">
      <c r="L821475" s="472"/>
      <c r="M821475" s="472"/>
    </row>
    <row r="821476" spans="12:13" x14ac:dyDescent="0.25">
      <c r="L821476" s="472"/>
      <c r="M821476" s="472"/>
    </row>
    <row r="821477" spans="12:13" x14ac:dyDescent="0.25">
      <c r="L821477" s="472"/>
      <c r="M821477" s="472"/>
    </row>
    <row r="821549" spans="12:13" x14ac:dyDescent="0.25">
      <c r="L821549" s="472"/>
      <c r="M821549" s="472"/>
    </row>
    <row r="821550" spans="12:13" x14ac:dyDescent="0.25">
      <c r="L821550" s="472"/>
      <c r="M821550" s="472"/>
    </row>
    <row r="821551" spans="12:13" x14ac:dyDescent="0.25">
      <c r="L821551" s="472"/>
      <c r="M821551" s="472"/>
    </row>
    <row r="821623" spans="12:13" x14ac:dyDescent="0.25">
      <c r="L821623" s="472"/>
      <c r="M821623" s="472"/>
    </row>
    <row r="821624" spans="12:13" x14ac:dyDescent="0.25">
      <c r="L821624" s="472"/>
      <c r="M821624" s="472"/>
    </row>
    <row r="821625" spans="12:13" x14ac:dyDescent="0.25">
      <c r="L821625" s="472"/>
      <c r="M821625" s="472"/>
    </row>
    <row r="821697" spans="12:13" x14ac:dyDescent="0.25">
      <c r="L821697" s="472"/>
      <c r="M821697" s="472"/>
    </row>
    <row r="821698" spans="12:13" x14ac:dyDescent="0.25">
      <c r="L821698" s="472"/>
      <c r="M821698" s="472"/>
    </row>
    <row r="821699" spans="12:13" x14ac:dyDescent="0.25">
      <c r="L821699" s="472"/>
      <c r="M821699" s="472"/>
    </row>
    <row r="821771" spans="12:13" x14ac:dyDescent="0.25">
      <c r="L821771" s="472"/>
      <c r="M821771" s="472"/>
    </row>
    <row r="821772" spans="12:13" x14ac:dyDescent="0.25">
      <c r="L821772" s="472"/>
      <c r="M821772" s="472"/>
    </row>
    <row r="821773" spans="12:13" x14ac:dyDescent="0.25">
      <c r="L821773" s="472"/>
      <c r="M821773" s="472"/>
    </row>
    <row r="821845" spans="12:13" x14ac:dyDescent="0.25">
      <c r="L821845" s="472"/>
      <c r="M821845" s="472"/>
    </row>
    <row r="821846" spans="12:13" x14ac:dyDescent="0.25">
      <c r="L821846" s="472"/>
      <c r="M821846" s="472"/>
    </row>
    <row r="821847" spans="12:13" x14ac:dyDescent="0.25">
      <c r="L821847" s="472"/>
      <c r="M821847" s="472"/>
    </row>
    <row r="821919" spans="12:13" x14ac:dyDescent="0.25">
      <c r="L821919" s="472"/>
      <c r="M821919" s="472"/>
    </row>
    <row r="821920" spans="12:13" x14ac:dyDescent="0.25">
      <c r="L821920" s="472"/>
      <c r="M821920" s="472"/>
    </row>
    <row r="821921" spans="12:13" x14ac:dyDescent="0.25">
      <c r="L821921" s="472"/>
      <c r="M821921" s="472"/>
    </row>
    <row r="821993" spans="12:13" x14ac:dyDescent="0.25">
      <c r="L821993" s="472"/>
      <c r="M821993" s="472"/>
    </row>
    <row r="821994" spans="12:13" x14ac:dyDescent="0.25">
      <c r="L821994" s="472"/>
      <c r="M821994" s="472"/>
    </row>
    <row r="821995" spans="12:13" x14ac:dyDescent="0.25">
      <c r="L821995" s="472"/>
      <c r="M821995" s="472"/>
    </row>
    <row r="822067" spans="12:13" x14ac:dyDescent="0.25">
      <c r="L822067" s="472"/>
      <c r="M822067" s="472"/>
    </row>
    <row r="822068" spans="12:13" x14ac:dyDescent="0.25">
      <c r="L822068" s="472"/>
      <c r="M822068" s="472"/>
    </row>
    <row r="822069" spans="12:13" x14ac:dyDescent="0.25">
      <c r="L822069" s="472"/>
      <c r="M822069" s="472"/>
    </row>
    <row r="822141" spans="12:13" x14ac:dyDescent="0.25">
      <c r="L822141" s="472"/>
      <c r="M822141" s="472"/>
    </row>
    <row r="822142" spans="12:13" x14ac:dyDescent="0.25">
      <c r="L822142" s="472"/>
      <c r="M822142" s="472"/>
    </row>
    <row r="822143" spans="12:13" x14ac:dyDescent="0.25">
      <c r="L822143" s="472"/>
      <c r="M822143" s="472"/>
    </row>
    <row r="822215" spans="12:13" x14ac:dyDescent="0.25">
      <c r="L822215" s="472"/>
      <c r="M822215" s="472"/>
    </row>
    <row r="822216" spans="12:13" x14ac:dyDescent="0.25">
      <c r="L822216" s="472"/>
      <c r="M822216" s="472"/>
    </row>
    <row r="822217" spans="12:13" x14ac:dyDescent="0.25">
      <c r="L822217" s="472"/>
      <c r="M822217" s="472"/>
    </row>
    <row r="822289" spans="12:13" x14ac:dyDescent="0.25">
      <c r="L822289" s="472"/>
      <c r="M822289" s="472"/>
    </row>
    <row r="822290" spans="12:13" x14ac:dyDescent="0.25">
      <c r="L822290" s="472"/>
      <c r="M822290" s="472"/>
    </row>
    <row r="822291" spans="12:13" x14ac:dyDescent="0.25">
      <c r="L822291" s="472"/>
      <c r="M822291" s="472"/>
    </row>
    <row r="822363" spans="12:13" x14ac:dyDescent="0.25">
      <c r="L822363" s="472"/>
      <c r="M822363" s="472"/>
    </row>
    <row r="822364" spans="12:13" x14ac:dyDescent="0.25">
      <c r="L822364" s="472"/>
      <c r="M822364" s="472"/>
    </row>
    <row r="822365" spans="12:13" x14ac:dyDescent="0.25">
      <c r="L822365" s="472"/>
      <c r="M822365" s="472"/>
    </row>
    <row r="822437" spans="12:13" x14ac:dyDescent="0.25">
      <c r="L822437" s="472"/>
      <c r="M822437" s="472"/>
    </row>
    <row r="822438" spans="12:13" x14ac:dyDescent="0.25">
      <c r="L822438" s="472"/>
      <c r="M822438" s="472"/>
    </row>
    <row r="822439" spans="12:13" x14ac:dyDescent="0.25">
      <c r="L822439" s="472"/>
      <c r="M822439" s="472"/>
    </row>
    <row r="822511" spans="12:13" x14ac:dyDescent="0.25">
      <c r="L822511" s="472"/>
      <c r="M822511" s="472"/>
    </row>
    <row r="822512" spans="12:13" x14ac:dyDescent="0.25">
      <c r="L822512" s="472"/>
      <c r="M822512" s="472"/>
    </row>
    <row r="822513" spans="12:13" x14ac:dyDescent="0.25">
      <c r="L822513" s="472"/>
      <c r="M822513" s="472"/>
    </row>
    <row r="822585" spans="12:13" x14ac:dyDescent="0.25">
      <c r="L822585" s="472"/>
      <c r="M822585" s="472"/>
    </row>
    <row r="822586" spans="12:13" x14ac:dyDescent="0.25">
      <c r="L822586" s="472"/>
      <c r="M822586" s="472"/>
    </row>
    <row r="822587" spans="12:13" x14ac:dyDescent="0.25">
      <c r="L822587" s="472"/>
      <c r="M822587" s="472"/>
    </row>
    <row r="822659" spans="12:13" x14ac:dyDescent="0.25">
      <c r="L822659" s="472"/>
      <c r="M822659" s="472"/>
    </row>
    <row r="822660" spans="12:13" x14ac:dyDescent="0.25">
      <c r="L822660" s="472"/>
      <c r="M822660" s="472"/>
    </row>
    <row r="822661" spans="12:13" x14ac:dyDescent="0.25">
      <c r="L822661" s="472"/>
      <c r="M822661" s="472"/>
    </row>
    <row r="822733" spans="12:13" x14ac:dyDescent="0.25">
      <c r="L822733" s="472"/>
      <c r="M822733" s="472"/>
    </row>
    <row r="822734" spans="12:13" x14ac:dyDescent="0.25">
      <c r="L822734" s="472"/>
      <c r="M822734" s="472"/>
    </row>
    <row r="822735" spans="12:13" x14ac:dyDescent="0.25">
      <c r="L822735" s="472"/>
      <c r="M822735" s="472"/>
    </row>
    <row r="822807" spans="12:13" x14ac:dyDescent="0.25">
      <c r="L822807" s="472"/>
      <c r="M822807" s="472"/>
    </row>
    <row r="822808" spans="12:13" x14ac:dyDescent="0.25">
      <c r="L822808" s="472"/>
      <c r="M822808" s="472"/>
    </row>
    <row r="822809" spans="12:13" x14ac:dyDescent="0.25">
      <c r="L822809" s="472"/>
      <c r="M822809" s="472"/>
    </row>
    <row r="822881" spans="12:13" x14ac:dyDescent="0.25">
      <c r="L822881" s="472"/>
      <c r="M822881" s="472"/>
    </row>
    <row r="822882" spans="12:13" x14ac:dyDescent="0.25">
      <c r="L822882" s="472"/>
      <c r="M822882" s="472"/>
    </row>
    <row r="822883" spans="12:13" x14ac:dyDescent="0.25">
      <c r="L822883" s="472"/>
      <c r="M822883" s="472"/>
    </row>
    <row r="822955" spans="12:13" x14ac:dyDescent="0.25">
      <c r="L822955" s="472"/>
      <c r="M822955" s="472"/>
    </row>
    <row r="822956" spans="12:13" x14ac:dyDescent="0.25">
      <c r="L822956" s="472"/>
      <c r="M822956" s="472"/>
    </row>
    <row r="822957" spans="12:13" x14ac:dyDescent="0.25">
      <c r="L822957" s="472"/>
      <c r="M822957" s="472"/>
    </row>
    <row r="823029" spans="12:13" x14ac:dyDescent="0.25">
      <c r="L823029" s="472"/>
      <c r="M823029" s="472"/>
    </row>
    <row r="823030" spans="12:13" x14ac:dyDescent="0.25">
      <c r="L823030" s="472"/>
      <c r="M823030" s="472"/>
    </row>
    <row r="823031" spans="12:13" x14ac:dyDescent="0.25">
      <c r="L823031" s="472"/>
      <c r="M823031" s="472"/>
    </row>
    <row r="823103" spans="12:13" x14ac:dyDescent="0.25">
      <c r="L823103" s="472"/>
      <c r="M823103" s="472"/>
    </row>
    <row r="823104" spans="12:13" x14ac:dyDescent="0.25">
      <c r="L823104" s="472"/>
      <c r="M823104" s="472"/>
    </row>
    <row r="823105" spans="12:13" x14ac:dyDescent="0.25">
      <c r="L823105" s="472"/>
      <c r="M823105" s="472"/>
    </row>
    <row r="823177" spans="12:13" x14ac:dyDescent="0.25">
      <c r="L823177" s="472"/>
      <c r="M823177" s="472"/>
    </row>
    <row r="823178" spans="12:13" x14ac:dyDescent="0.25">
      <c r="L823178" s="472"/>
      <c r="M823178" s="472"/>
    </row>
    <row r="823179" spans="12:13" x14ac:dyDescent="0.25">
      <c r="L823179" s="472"/>
      <c r="M823179" s="472"/>
    </row>
    <row r="823251" spans="12:13" x14ac:dyDescent="0.25">
      <c r="L823251" s="472"/>
      <c r="M823251" s="472"/>
    </row>
    <row r="823252" spans="12:13" x14ac:dyDescent="0.25">
      <c r="L823252" s="472"/>
      <c r="M823252" s="472"/>
    </row>
    <row r="823253" spans="12:13" x14ac:dyDescent="0.25">
      <c r="L823253" s="472"/>
      <c r="M823253" s="472"/>
    </row>
    <row r="823325" spans="12:13" x14ac:dyDescent="0.25">
      <c r="L823325" s="472"/>
      <c r="M823325" s="472"/>
    </row>
    <row r="823326" spans="12:13" x14ac:dyDescent="0.25">
      <c r="L823326" s="472"/>
      <c r="M823326" s="472"/>
    </row>
    <row r="823327" spans="12:13" x14ac:dyDescent="0.25">
      <c r="L823327" s="472"/>
      <c r="M823327" s="472"/>
    </row>
    <row r="823399" spans="12:13" x14ac:dyDescent="0.25">
      <c r="L823399" s="472"/>
      <c r="M823399" s="472"/>
    </row>
    <row r="823400" spans="12:13" x14ac:dyDescent="0.25">
      <c r="L823400" s="472"/>
      <c r="M823400" s="472"/>
    </row>
    <row r="823401" spans="12:13" x14ac:dyDescent="0.25">
      <c r="L823401" s="472"/>
      <c r="M823401" s="472"/>
    </row>
    <row r="823473" spans="12:13" x14ac:dyDescent="0.25">
      <c r="L823473" s="472"/>
      <c r="M823473" s="472"/>
    </row>
    <row r="823474" spans="12:13" x14ac:dyDescent="0.25">
      <c r="L823474" s="472"/>
      <c r="M823474" s="472"/>
    </row>
    <row r="823475" spans="12:13" x14ac:dyDescent="0.25">
      <c r="L823475" s="472"/>
      <c r="M823475" s="472"/>
    </row>
    <row r="823547" spans="12:13" x14ac:dyDescent="0.25">
      <c r="L823547" s="472"/>
      <c r="M823547" s="472"/>
    </row>
    <row r="823548" spans="12:13" x14ac:dyDescent="0.25">
      <c r="L823548" s="472"/>
      <c r="M823548" s="472"/>
    </row>
    <row r="823549" spans="12:13" x14ac:dyDescent="0.25">
      <c r="L823549" s="472"/>
      <c r="M823549" s="472"/>
    </row>
    <row r="823621" spans="12:13" x14ac:dyDescent="0.25">
      <c r="L823621" s="472"/>
      <c r="M823621" s="472"/>
    </row>
    <row r="823622" spans="12:13" x14ac:dyDescent="0.25">
      <c r="L823622" s="472"/>
      <c r="M823622" s="472"/>
    </row>
    <row r="823623" spans="12:13" x14ac:dyDescent="0.25">
      <c r="L823623" s="472"/>
      <c r="M823623" s="472"/>
    </row>
    <row r="823695" spans="12:13" x14ac:dyDescent="0.25">
      <c r="L823695" s="472"/>
      <c r="M823695" s="472"/>
    </row>
    <row r="823696" spans="12:13" x14ac:dyDescent="0.25">
      <c r="L823696" s="472"/>
      <c r="M823696" s="472"/>
    </row>
    <row r="823697" spans="12:13" x14ac:dyDescent="0.25">
      <c r="L823697" s="472"/>
      <c r="M823697" s="472"/>
    </row>
    <row r="823769" spans="12:13" x14ac:dyDescent="0.25">
      <c r="L823769" s="472"/>
      <c r="M823769" s="472"/>
    </row>
    <row r="823770" spans="12:13" x14ac:dyDescent="0.25">
      <c r="L823770" s="472"/>
      <c r="M823770" s="472"/>
    </row>
    <row r="823771" spans="12:13" x14ac:dyDescent="0.25">
      <c r="L823771" s="472"/>
      <c r="M823771" s="472"/>
    </row>
    <row r="823843" spans="12:13" x14ac:dyDescent="0.25">
      <c r="L823843" s="472"/>
      <c r="M823843" s="472"/>
    </row>
    <row r="823844" spans="12:13" x14ac:dyDescent="0.25">
      <c r="L823844" s="472"/>
      <c r="M823844" s="472"/>
    </row>
    <row r="823845" spans="12:13" x14ac:dyDescent="0.25">
      <c r="L823845" s="472"/>
      <c r="M823845" s="472"/>
    </row>
    <row r="823917" spans="12:13" x14ac:dyDescent="0.25">
      <c r="L823917" s="472"/>
      <c r="M823917" s="472"/>
    </row>
    <row r="823918" spans="12:13" x14ac:dyDescent="0.25">
      <c r="L823918" s="472"/>
      <c r="M823918" s="472"/>
    </row>
    <row r="823919" spans="12:13" x14ac:dyDescent="0.25">
      <c r="L823919" s="472"/>
      <c r="M823919" s="472"/>
    </row>
    <row r="823991" spans="12:13" x14ac:dyDescent="0.25">
      <c r="L823991" s="472"/>
      <c r="M823991" s="472"/>
    </row>
    <row r="823992" spans="12:13" x14ac:dyDescent="0.25">
      <c r="L823992" s="472"/>
      <c r="M823992" s="472"/>
    </row>
    <row r="823993" spans="12:13" x14ac:dyDescent="0.25">
      <c r="L823993" s="472"/>
      <c r="M823993" s="472"/>
    </row>
    <row r="824065" spans="12:13" x14ac:dyDescent="0.25">
      <c r="L824065" s="472"/>
      <c r="M824065" s="472"/>
    </row>
    <row r="824066" spans="12:13" x14ac:dyDescent="0.25">
      <c r="L824066" s="472"/>
      <c r="M824066" s="472"/>
    </row>
    <row r="824067" spans="12:13" x14ac:dyDescent="0.25">
      <c r="L824067" s="472"/>
      <c r="M824067" s="472"/>
    </row>
    <row r="824139" spans="12:13" x14ac:dyDescent="0.25">
      <c r="L824139" s="472"/>
      <c r="M824139" s="472"/>
    </row>
    <row r="824140" spans="12:13" x14ac:dyDescent="0.25">
      <c r="L824140" s="472"/>
      <c r="M824140" s="472"/>
    </row>
    <row r="824141" spans="12:13" x14ac:dyDescent="0.25">
      <c r="L824141" s="472"/>
      <c r="M824141" s="472"/>
    </row>
    <row r="824213" spans="12:13" x14ac:dyDescent="0.25">
      <c r="L824213" s="472"/>
      <c r="M824213" s="472"/>
    </row>
    <row r="824214" spans="12:13" x14ac:dyDescent="0.25">
      <c r="L824214" s="472"/>
      <c r="M824214" s="472"/>
    </row>
    <row r="824215" spans="12:13" x14ac:dyDescent="0.25">
      <c r="L824215" s="472"/>
      <c r="M824215" s="472"/>
    </row>
    <row r="824287" spans="12:13" x14ac:dyDescent="0.25">
      <c r="L824287" s="472"/>
      <c r="M824287" s="472"/>
    </row>
    <row r="824288" spans="12:13" x14ac:dyDescent="0.25">
      <c r="L824288" s="472"/>
      <c r="M824288" s="472"/>
    </row>
    <row r="824289" spans="12:13" x14ac:dyDescent="0.25">
      <c r="L824289" s="472"/>
      <c r="M824289" s="472"/>
    </row>
    <row r="824361" spans="12:13" x14ac:dyDescent="0.25">
      <c r="L824361" s="472"/>
      <c r="M824361" s="472"/>
    </row>
    <row r="824362" spans="12:13" x14ac:dyDescent="0.25">
      <c r="L824362" s="472"/>
      <c r="M824362" s="472"/>
    </row>
    <row r="824363" spans="12:13" x14ac:dyDescent="0.25">
      <c r="L824363" s="472"/>
      <c r="M824363" s="472"/>
    </row>
    <row r="824435" spans="12:13" x14ac:dyDescent="0.25">
      <c r="L824435" s="472"/>
      <c r="M824435" s="472"/>
    </row>
    <row r="824436" spans="12:13" x14ac:dyDescent="0.25">
      <c r="L824436" s="472"/>
      <c r="M824436" s="472"/>
    </row>
    <row r="824437" spans="12:13" x14ac:dyDescent="0.25">
      <c r="L824437" s="472"/>
      <c r="M824437" s="472"/>
    </row>
    <row r="824509" spans="12:13" x14ac:dyDescent="0.25">
      <c r="L824509" s="472"/>
      <c r="M824509" s="472"/>
    </row>
    <row r="824510" spans="12:13" x14ac:dyDescent="0.25">
      <c r="L824510" s="472"/>
      <c r="M824510" s="472"/>
    </row>
    <row r="824511" spans="12:13" x14ac:dyDescent="0.25">
      <c r="L824511" s="472"/>
      <c r="M824511" s="472"/>
    </row>
    <row r="824583" spans="12:13" x14ac:dyDescent="0.25">
      <c r="L824583" s="472"/>
      <c r="M824583" s="472"/>
    </row>
    <row r="824584" spans="12:13" x14ac:dyDescent="0.25">
      <c r="L824584" s="472"/>
      <c r="M824584" s="472"/>
    </row>
    <row r="824585" spans="12:13" x14ac:dyDescent="0.25">
      <c r="L824585" s="472"/>
      <c r="M824585" s="472"/>
    </row>
    <row r="824657" spans="12:13" x14ac:dyDescent="0.25">
      <c r="L824657" s="472"/>
      <c r="M824657" s="472"/>
    </row>
    <row r="824658" spans="12:13" x14ac:dyDescent="0.25">
      <c r="L824658" s="472"/>
      <c r="M824658" s="472"/>
    </row>
    <row r="824659" spans="12:13" x14ac:dyDescent="0.25">
      <c r="L824659" s="472"/>
      <c r="M824659" s="472"/>
    </row>
    <row r="824731" spans="12:13" x14ac:dyDescent="0.25">
      <c r="L824731" s="472"/>
      <c r="M824731" s="472"/>
    </row>
    <row r="824732" spans="12:13" x14ac:dyDescent="0.25">
      <c r="L824732" s="472"/>
      <c r="M824732" s="472"/>
    </row>
    <row r="824733" spans="12:13" x14ac:dyDescent="0.25">
      <c r="L824733" s="472"/>
      <c r="M824733" s="472"/>
    </row>
    <row r="824805" spans="12:13" x14ac:dyDescent="0.25">
      <c r="L824805" s="472"/>
      <c r="M824805" s="472"/>
    </row>
    <row r="824806" spans="12:13" x14ac:dyDescent="0.25">
      <c r="L824806" s="472"/>
      <c r="M824806" s="472"/>
    </row>
    <row r="824807" spans="12:13" x14ac:dyDescent="0.25">
      <c r="L824807" s="472"/>
      <c r="M824807" s="472"/>
    </row>
    <row r="824879" spans="12:13" x14ac:dyDescent="0.25">
      <c r="L824879" s="472"/>
      <c r="M824879" s="472"/>
    </row>
    <row r="824880" spans="12:13" x14ac:dyDescent="0.25">
      <c r="L824880" s="472"/>
      <c r="M824880" s="472"/>
    </row>
    <row r="824881" spans="12:13" x14ac:dyDescent="0.25">
      <c r="L824881" s="472"/>
      <c r="M824881" s="472"/>
    </row>
    <row r="824953" spans="12:13" x14ac:dyDescent="0.25">
      <c r="L824953" s="472"/>
      <c r="M824953" s="472"/>
    </row>
    <row r="824954" spans="12:13" x14ac:dyDescent="0.25">
      <c r="L824954" s="472"/>
      <c r="M824954" s="472"/>
    </row>
    <row r="824955" spans="12:13" x14ac:dyDescent="0.25">
      <c r="L824955" s="472"/>
      <c r="M824955" s="472"/>
    </row>
    <row r="825027" spans="12:13" x14ac:dyDescent="0.25">
      <c r="L825027" s="472"/>
      <c r="M825027" s="472"/>
    </row>
    <row r="825028" spans="12:13" x14ac:dyDescent="0.25">
      <c r="L825028" s="472"/>
      <c r="M825028" s="472"/>
    </row>
    <row r="825029" spans="12:13" x14ac:dyDescent="0.25">
      <c r="L825029" s="472"/>
      <c r="M825029" s="472"/>
    </row>
    <row r="825101" spans="12:13" x14ac:dyDescent="0.25">
      <c r="L825101" s="472"/>
      <c r="M825101" s="472"/>
    </row>
    <row r="825102" spans="12:13" x14ac:dyDescent="0.25">
      <c r="L825102" s="472"/>
      <c r="M825102" s="472"/>
    </row>
    <row r="825103" spans="12:13" x14ac:dyDescent="0.25">
      <c r="L825103" s="472"/>
      <c r="M825103" s="472"/>
    </row>
    <row r="825175" spans="12:13" x14ac:dyDescent="0.25">
      <c r="L825175" s="472"/>
      <c r="M825175" s="472"/>
    </row>
    <row r="825176" spans="12:13" x14ac:dyDescent="0.25">
      <c r="L825176" s="472"/>
      <c r="M825176" s="472"/>
    </row>
    <row r="825177" spans="12:13" x14ac:dyDescent="0.25">
      <c r="L825177" s="472"/>
      <c r="M825177" s="472"/>
    </row>
    <row r="825249" spans="12:13" x14ac:dyDescent="0.25">
      <c r="L825249" s="472"/>
      <c r="M825249" s="472"/>
    </row>
    <row r="825250" spans="12:13" x14ac:dyDescent="0.25">
      <c r="L825250" s="472"/>
      <c r="M825250" s="472"/>
    </row>
    <row r="825251" spans="12:13" x14ac:dyDescent="0.25">
      <c r="L825251" s="472"/>
      <c r="M825251" s="472"/>
    </row>
    <row r="825323" spans="12:13" x14ac:dyDescent="0.25">
      <c r="L825323" s="472"/>
      <c r="M825323" s="472"/>
    </row>
    <row r="825324" spans="12:13" x14ac:dyDescent="0.25">
      <c r="L825324" s="472"/>
      <c r="M825324" s="472"/>
    </row>
    <row r="825325" spans="12:13" x14ac:dyDescent="0.25">
      <c r="L825325" s="472"/>
      <c r="M825325" s="472"/>
    </row>
    <row r="825397" spans="12:13" x14ac:dyDescent="0.25">
      <c r="L825397" s="472"/>
      <c r="M825397" s="472"/>
    </row>
    <row r="825398" spans="12:13" x14ac:dyDescent="0.25">
      <c r="L825398" s="472"/>
      <c r="M825398" s="472"/>
    </row>
    <row r="825399" spans="12:13" x14ac:dyDescent="0.25">
      <c r="L825399" s="472"/>
      <c r="M825399" s="472"/>
    </row>
    <row r="825471" spans="12:13" x14ac:dyDescent="0.25">
      <c r="L825471" s="472"/>
      <c r="M825471" s="472"/>
    </row>
    <row r="825472" spans="12:13" x14ac:dyDescent="0.25">
      <c r="L825472" s="472"/>
      <c r="M825472" s="472"/>
    </row>
    <row r="825473" spans="12:13" x14ac:dyDescent="0.25">
      <c r="L825473" s="472"/>
      <c r="M825473" s="472"/>
    </row>
    <row r="825545" spans="12:13" x14ac:dyDescent="0.25">
      <c r="L825545" s="472"/>
      <c r="M825545" s="472"/>
    </row>
    <row r="825546" spans="12:13" x14ac:dyDescent="0.25">
      <c r="L825546" s="472"/>
      <c r="M825546" s="472"/>
    </row>
    <row r="825547" spans="12:13" x14ac:dyDescent="0.25">
      <c r="L825547" s="472"/>
      <c r="M825547" s="472"/>
    </row>
    <row r="825619" spans="12:13" x14ac:dyDescent="0.25">
      <c r="L825619" s="472"/>
      <c r="M825619" s="472"/>
    </row>
    <row r="825620" spans="12:13" x14ac:dyDescent="0.25">
      <c r="L825620" s="472"/>
      <c r="M825620" s="472"/>
    </row>
    <row r="825621" spans="12:13" x14ac:dyDescent="0.25">
      <c r="L825621" s="472"/>
      <c r="M825621" s="472"/>
    </row>
    <row r="825693" spans="12:13" x14ac:dyDescent="0.25">
      <c r="L825693" s="472"/>
      <c r="M825693" s="472"/>
    </row>
    <row r="825694" spans="12:13" x14ac:dyDescent="0.25">
      <c r="L825694" s="472"/>
      <c r="M825694" s="472"/>
    </row>
    <row r="825695" spans="12:13" x14ac:dyDescent="0.25">
      <c r="L825695" s="472"/>
      <c r="M825695" s="472"/>
    </row>
    <row r="825767" spans="12:13" x14ac:dyDescent="0.25">
      <c r="L825767" s="472"/>
      <c r="M825767" s="472"/>
    </row>
    <row r="825768" spans="12:13" x14ac:dyDescent="0.25">
      <c r="L825768" s="472"/>
      <c r="M825768" s="472"/>
    </row>
    <row r="825769" spans="12:13" x14ac:dyDescent="0.25">
      <c r="L825769" s="472"/>
      <c r="M825769" s="472"/>
    </row>
    <row r="825841" spans="12:13" x14ac:dyDescent="0.25">
      <c r="L825841" s="472"/>
      <c r="M825841" s="472"/>
    </row>
    <row r="825842" spans="12:13" x14ac:dyDescent="0.25">
      <c r="L825842" s="472"/>
      <c r="M825842" s="472"/>
    </row>
    <row r="825843" spans="12:13" x14ac:dyDescent="0.25">
      <c r="L825843" s="472"/>
      <c r="M825843" s="472"/>
    </row>
    <row r="825915" spans="12:13" x14ac:dyDescent="0.25">
      <c r="L825915" s="472"/>
      <c r="M825915" s="472"/>
    </row>
    <row r="825916" spans="12:13" x14ac:dyDescent="0.25">
      <c r="L825916" s="472"/>
      <c r="M825916" s="472"/>
    </row>
    <row r="825917" spans="12:13" x14ac:dyDescent="0.25">
      <c r="L825917" s="472"/>
      <c r="M825917" s="472"/>
    </row>
    <row r="825989" spans="12:13" x14ac:dyDescent="0.25">
      <c r="L825989" s="472"/>
      <c r="M825989" s="472"/>
    </row>
    <row r="825990" spans="12:13" x14ac:dyDescent="0.25">
      <c r="L825990" s="472"/>
      <c r="M825990" s="472"/>
    </row>
    <row r="825991" spans="12:13" x14ac:dyDescent="0.25">
      <c r="L825991" s="472"/>
      <c r="M825991" s="472"/>
    </row>
    <row r="826063" spans="12:13" x14ac:dyDescent="0.25">
      <c r="L826063" s="472"/>
      <c r="M826063" s="472"/>
    </row>
    <row r="826064" spans="12:13" x14ac:dyDescent="0.25">
      <c r="L826064" s="472"/>
      <c r="M826064" s="472"/>
    </row>
    <row r="826065" spans="12:13" x14ac:dyDescent="0.25">
      <c r="L826065" s="472"/>
      <c r="M826065" s="472"/>
    </row>
    <row r="826137" spans="12:13" x14ac:dyDescent="0.25">
      <c r="L826137" s="472"/>
      <c r="M826137" s="472"/>
    </row>
    <row r="826138" spans="12:13" x14ac:dyDescent="0.25">
      <c r="L826138" s="472"/>
      <c r="M826138" s="472"/>
    </row>
    <row r="826139" spans="12:13" x14ac:dyDescent="0.25">
      <c r="L826139" s="472"/>
      <c r="M826139" s="472"/>
    </row>
    <row r="826211" spans="12:13" x14ac:dyDescent="0.25">
      <c r="L826211" s="472"/>
      <c r="M826211" s="472"/>
    </row>
    <row r="826212" spans="12:13" x14ac:dyDescent="0.25">
      <c r="L826212" s="472"/>
      <c r="M826212" s="472"/>
    </row>
    <row r="826213" spans="12:13" x14ac:dyDescent="0.25">
      <c r="L826213" s="472"/>
      <c r="M826213" s="472"/>
    </row>
    <row r="826285" spans="12:13" x14ac:dyDescent="0.25">
      <c r="L826285" s="472"/>
      <c r="M826285" s="472"/>
    </row>
    <row r="826286" spans="12:13" x14ac:dyDescent="0.25">
      <c r="L826286" s="472"/>
      <c r="M826286" s="472"/>
    </row>
    <row r="826287" spans="12:13" x14ac:dyDescent="0.25">
      <c r="L826287" s="472"/>
      <c r="M826287" s="472"/>
    </row>
    <row r="826359" spans="12:13" x14ac:dyDescent="0.25">
      <c r="L826359" s="472"/>
      <c r="M826359" s="472"/>
    </row>
    <row r="826360" spans="12:13" x14ac:dyDescent="0.25">
      <c r="L826360" s="472"/>
      <c r="M826360" s="472"/>
    </row>
    <row r="826361" spans="12:13" x14ac:dyDescent="0.25">
      <c r="L826361" s="472"/>
      <c r="M826361" s="472"/>
    </row>
    <row r="826433" spans="12:13" x14ac:dyDescent="0.25">
      <c r="L826433" s="472"/>
      <c r="M826433" s="472"/>
    </row>
    <row r="826434" spans="12:13" x14ac:dyDescent="0.25">
      <c r="L826434" s="472"/>
      <c r="M826434" s="472"/>
    </row>
    <row r="826435" spans="12:13" x14ac:dyDescent="0.25">
      <c r="L826435" s="472"/>
      <c r="M826435" s="472"/>
    </row>
    <row r="826507" spans="12:13" x14ac:dyDescent="0.25">
      <c r="L826507" s="472"/>
      <c r="M826507" s="472"/>
    </row>
    <row r="826508" spans="12:13" x14ac:dyDescent="0.25">
      <c r="L826508" s="472"/>
      <c r="M826508" s="472"/>
    </row>
    <row r="826509" spans="12:13" x14ac:dyDescent="0.25">
      <c r="L826509" s="472"/>
      <c r="M826509" s="472"/>
    </row>
    <row r="826581" spans="12:13" x14ac:dyDescent="0.25">
      <c r="L826581" s="472"/>
      <c r="M826581" s="472"/>
    </row>
    <row r="826582" spans="12:13" x14ac:dyDescent="0.25">
      <c r="L826582" s="472"/>
      <c r="M826582" s="472"/>
    </row>
    <row r="826583" spans="12:13" x14ac:dyDescent="0.25">
      <c r="L826583" s="472"/>
      <c r="M826583" s="472"/>
    </row>
    <row r="826655" spans="12:13" x14ac:dyDescent="0.25">
      <c r="L826655" s="472"/>
      <c r="M826655" s="472"/>
    </row>
    <row r="826656" spans="12:13" x14ac:dyDescent="0.25">
      <c r="L826656" s="472"/>
      <c r="M826656" s="472"/>
    </row>
    <row r="826657" spans="12:13" x14ac:dyDescent="0.25">
      <c r="L826657" s="472"/>
      <c r="M826657" s="472"/>
    </row>
    <row r="826729" spans="12:13" x14ac:dyDescent="0.25">
      <c r="L826729" s="472"/>
      <c r="M826729" s="472"/>
    </row>
    <row r="826730" spans="12:13" x14ac:dyDescent="0.25">
      <c r="L826730" s="472"/>
      <c r="M826730" s="472"/>
    </row>
    <row r="826731" spans="12:13" x14ac:dyDescent="0.25">
      <c r="L826731" s="472"/>
      <c r="M826731" s="472"/>
    </row>
    <row r="826803" spans="12:13" x14ac:dyDescent="0.25">
      <c r="L826803" s="472"/>
      <c r="M826803" s="472"/>
    </row>
    <row r="826804" spans="12:13" x14ac:dyDescent="0.25">
      <c r="L826804" s="472"/>
      <c r="M826804" s="472"/>
    </row>
    <row r="826805" spans="12:13" x14ac:dyDescent="0.25">
      <c r="L826805" s="472"/>
      <c r="M826805" s="472"/>
    </row>
    <row r="826877" spans="12:13" x14ac:dyDescent="0.25">
      <c r="L826877" s="472"/>
      <c r="M826877" s="472"/>
    </row>
    <row r="826878" spans="12:13" x14ac:dyDescent="0.25">
      <c r="L826878" s="472"/>
      <c r="M826878" s="472"/>
    </row>
    <row r="826879" spans="12:13" x14ac:dyDescent="0.25">
      <c r="L826879" s="472"/>
      <c r="M826879" s="472"/>
    </row>
    <row r="826951" spans="12:13" x14ac:dyDescent="0.25">
      <c r="L826951" s="472"/>
      <c r="M826951" s="472"/>
    </row>
    <row r="826952" spans="12:13" x14ac:dyDescent="0.25">
      <c r="L826952" s="472"/>
      <c r="M826952" s="472"/>
    </row>
    <row r="826953" spans="12:13" x14ac:dyDescent="0.25">
      <c r="L826953" s="472"/>
      <c r="M826953" s="472"/>
    </row>
    <row r="827025" spans="12:13" x14ac:dyDescent="0.25">
      <c r="L827025" s="472"/>
      <c r="M827025" s="472"/>
    </row>
    <row r="827026" spans="12:13" x14ac:dyDescent="0.25">
      <c r="L827026" s="472"/>
      <c r="M827026" s="472"/>
    </row>
    <row r="827027" spans="12:13" x14ac:dyDescent="0.25">
      <c r="L827027" s="472"/>
      <c r="M827027" s="472"/>
    </row>
    <row r="827099" spans="12:13" x14ac:dyDescent="0.25">
      <c r="L827099" s="472"/>
      <c r="M827099" s="472"/>
    </row>
    <row r="827100" spans="12:13" x14ac:dyDescent="0.25">
      <c r="L827100" s="472"/>
      <c r="M827100" s="472"/>
    </row>
    <row r="827101" spans="12:13" x14ac:dyDescent="0.25">
      <c r="L827101" s="472"/>
      <c r="M827101" s="472"/>
    </row>
    <row r="827173" spans="12:13" x14ac:dyDescent="0.25">
      <c r="L827173" s="472"/>
      <c r="M827173" s="472"/>
    </row>
    <row r="827174" spans="12:13" x14ac:dyDescent="0.25">
      <c r="L827174" s="472"/>
      <c r="M827174" s="472"/>
    </row>
    <row r="827175" spans="12:13" x14ac:dyDescent="0.25">
      <c r="L827175" s="472"/>
      <c r="M827175" s="472"/>
    </row>
    <row r="827247" spans="12:13" x14ac:dyDescent="0.25">
      <c r="L827247" s="472"/>
      <c r="M827247" s="472"/>
    </row>
    <row r="827248" spans="12:13" x14ac:dyDescent="0.25">
      <c r="L827248" s="472"/>
      <c r="M827248" s="472"/>
    </row>
    <row r="827249" spans="12:13" x14ac:dyDescent="0.25">
      <c r="L827249" s="472"/>
      <c r="M827249" s="472"/>
    </row>
    <row r="827321" spans="12:13" x14ac:dyDescent="0.25">
      <c r="L827321" s="472"/>
      <c r="M827321" s="472"/>
    </row>
    <row r="827322" spans="12:13" x14ac:dyDescent="0.25">
      <c r="L827322" s="472"/>
      <c r="M827322" s="472"/>
    </row>
    <row r="827323" spans="12:13" x14ac:dyDescent="0.25">
      <c r="L827323" s="472"/>
      <c r="M827323" s="472"/>
    </row>
    <row r="827395" spans="12:13" x14ac:dyDescent="0.25">
      <c r="L827395" s="472"/>
      <c r="M827395" s="472"/>
    </row>
    <row r="827396" spans="12:13" x14ac:dyDescent="0.25">
      <c r="L827396" s="472"/>
      <c r="M827396" s="472"/>
    </row>
    <row r="827397" spans="12:13" x14ac:dyDescent="0.25">
      <c r="L827397" s="472"/>
      <c r="M827397" s="472"/>
    </row>
    <row r="827469" spans="12:13" x14ac:dyDescent="0.25">
      <c r="L827469" s="472"/>
      <c r="M827469" s="472"/>
    </row>
    <row r="827470" spans="12:13" x14ac:dyDescent="0.25">
      <c r="L827470" s="472"/>
      <c r="M827470" s="472"/>
    </row>
    <row r="827471" spans="12:13" x14ac:dyDescent="0.25">
      <c r="L827471" s="472"/>
      <c r="M827471" s="472"/>
    </row>
    <row r="827543" spans="12:13" x14ac:dyDescent="0.25">
      <c r="L827543" s="472"/>
      <c r="M827543" s="472"/>
    </row>
    <row r="827544" spans="12:13" x14ac:dyDescent="0.25">
      <c r="L827544" s="472"/>
      <c r="M827544" s="472"/>
    </row>
    <row r="827545" spans="12:13" x14ac:dyDescent="0.25">
      <c r="L827545" s="472"/>
      <c r="M827545" s="472"/>
    </row>
    <row r="827617" spans="12:13" x14ac:dyDescent="0.25">
      <c r="L827617" s="472"/>
      <c r="M827617" s="472"/>
    </row>
    <row r="827618" spans="12:13" x14ac:dyDescent="0.25">
      <c r="L827618" s="472"/>
      <c r="M827618" s="472"/>
    </row>
    <row r="827619" spans="12:13" x14ac:dyDescent="0.25">
      <c r="L827619" s="472"/>
      <c r="M827619" s="472"/>
    </row>
    <row r="827691" spans="12:13" x14ac:dyDescent="0.25">
      <c r="L827691" s="472"/>
      <c r="M827691" s="472"/>
    </row>
    <row r="827692" spans="12:13" x14ac:dyDescent="0.25">
      <c r="L827692" s="472"/>
      <c r="M827692" s="472"/>
    </row>
    <row r="827693" spans="12:13" x14ac:dyDescent="0.25">
      <c r="L827693" s="472"/>
      <c r="M827693" s="472"/>
    </row>
    <row r="827765" spans="12:13" x14ac:dyDescent="0.25">
      <c r="L827765" s="472"/>
      <c r="M827765" s="472"/>
    </row>
    <row r="827766" spans="12:13" x14ac:dyDescent="0.25">
      <c r="L827766" s="472"/>
      <c r="M827766" s="472"/>
    </row>
    <row r="827767" spans="12:13" x14ac:dyDescent="0.25">
      <c r="L827767" s="472"/>
      <c r="M827767" s="472"/>
    </row>
    <row r="827839" spans="12:13" x14ac:dyDescent="0.25">
      <c r="L827839" s="472"/>
      <c r="M827839" s="472"/>
    </row>
    <row r="827840" spans="12:13" x14ac:dyDescent="0.25">
      <c r="L827840" s="472"/>
      <c r="M827840" s="472"/>
    </row>
    <row r="827841" spans="12:13" x14ac:dyDescent="0.25">
      <c r="L827841" s="472"/>
      <c r="M827841" s="472"/>
    </row>
    <row r="827913" spans="12:13" x14ac:dyDescent="0.25">
      <c r="L827913" s="472"/>
      <c r="M827913" s="472"/>
    </row>
    <row r="827914" spans="12:13" x14ac:dyDescent="0.25">
      <c r="L827914" s="472"/>
      <c r="M827914" s="472"/>
    </row>
    <row r="827915" spans="12:13" x14ac:dyDescent="0.25">
      <c r="L827915" s="472"/>
      <c r="M827915" s="472"/>
    </row>
    <row r="827987" spans="12:13" x14ac:dyDescent="0.25">
      <c r="L827987" s="472"/>
      <c r="M827987" s="472"/>
    </row>
    <row r="827988" spans="12:13" x14ac:dyDescent="0.25">
      <c r="L827988" s="472"/>
      <c r="M827988" s="472"/>
    </row>
    <row r="827989" spans="12:13" x14ac:dyDescent="0.25">
      <c r="L827989" s="472"/>
      <c r="M827989" s="472"/>
    </row>
    <row r="828061" spans="12:13" x14ac:dyDescent="0.25">
      <c r="L828061" s="472"/>
      <c r="M828061" s="472"/>
    </row>
    <row r="828062" spans="12:13" x14ac:dyDescent="0.25">
      <c r="L828062" s="472"/>
      <c r="M828062" s="472"/>
    </row>
    <row r="828063" spans="12:13" x14ac:dyDescent="0.25">
      <c r="L828063" s="472"/>
      <c r="M828063" s="472"/>
    </row>
    <row r="828135" spans="12:13" x14ac:dyDescent="0.25">
      <c r="L828135" s="472"/>
      <c r="M828135" s="472"/>
    </row>
    <row r="828136" spans="12:13" x14ac:dyDescent="0.25">
      <c r="L828136" s="472"/>
      <c r="M828136" s="472"/>
    </row>
    <row r="828137" spans="12:13" x14ac:dyDescent="0.25">
      <c r="L828137" s="472"/>
      <c r="M828137" s="472"/>
    </row>
    <row r="828209" spans="12:13" x14ac:dyDescent="0.25">
      <c r="L828209" s="472"/>
      <c r="M828209" s="472"/>
    </row>
    <row r="828210" spans="12:13" x14ac:dyDescent="0.25">
      <c r="L828210" s="472"/>
      <c r="M828210" s="472"/>
    </row>
    <row r="828211" spans="12:13" x14ac:dyDescent="0.25">
      <c r="L828211" s="472"/>
      <c r="M828211" s="472"/>
    </row>
    <row r="828283" spans="12:13" x14ac:dyDescent="0.25">
      <c r="L828283" s="472"/>
      <c r="M828283" s="472"/>
    </row>
    <row r="828284" spans="12:13" x14ac:dyDescent="0.25">
      <c r="L828284" s="472"/>
      <c r="M828284" s="472"/>
    </row>
    <row r="828285" spans="12:13" x14ac:dyDescent="0.25">
      <c r="L828285" s="472"/>
      <c r="M828285" s="472"/>
    </row>
    <row r="828357" spans="12:13" x14ac:dyDescent="0.25">
      <c r="L828357" s="472"/>
      <c r="M828357" s="472"/>
    </row>
    <row r="828358" spans="12:13" x14ac:dyDescent="0.25">
      <c r="L828358" s="472"/>
      <c r="M828358" s="472"/>
    </row>
    <row r="828359" spans="12:13" x14ac:dyDescent="0.25">
      <c r="L828359" s="472"/>
      <c r="M828359" s="472"/>
    </row>
    <row r="828431" spans="12:13" x14ac:dyDescent="0.25">
      <c r="L828431" s="472"/>
      <c r="M828431" s="472"/>
    </row>
    <row r="828432" spans="12:13" x14ac:dyDescent="0.25">
      <c r="L828432" s="472"/>
      <c r="M828432" s="472"/>
    </row>
    <row r="828433" spans="12:13" x14ac:dyDescent="0.25">
      <c r="L828433" s="472"/>
      <c r="M828433" s="472"/>
    </row>
    <row r="828505" spans="12:13" x14ac:dyDescent="0.25">
      <c r="L828505" s="472"/>
      <c r="M828505" s="472"/>
    </row>
    <row r="828506" spans="12:13" x14ac:dyDescent="0.25">
      <c r="L828506" s="472"/>
      <c r="M828506" s="472"/>
    </row>
    <row r="828507" spans="12:13" x14ac:dyDescent="0.25">
      <c r="L828507" s="472"/>
      <c r="M828507" s="472"/>
    </row>
    <row r="828579" spans="12:13" x14ac:dyDescent="0.25">
      <c r="L828579" s="472"/>
      <c r="M828579" s="472"/>
    </row>
    <row r="828580" spans="12:13" x14ac:dyDescent="0.25">
      <c r="L828580" s="472"/>
      <c r="M828580" s="472"/>
    </row>
    <row r="828581" spans="12:13" x14ac:dyDescent="0.25">
      <c r="L828581" s="472"/>
      <c r="M828581" s="472"/>
    </row>
    <row r="828653" spans="12:13" x14ac:dyDescent="0.25">
      <c r="L828653" s="472"/>
      <c r="M828653" s="472"/>
    </row>
    <row r="828654" spans="12:13" x14ac:dyDescent="0.25">
      <c r="L828654" s="472"/>
      <c r="M828654" s="472"/>
    </row>
    <row r="828655" spans="12:13" x14ac:dyDescent="0.25">
      <c r="L828655" s="472"/>
      <c r="M828655" s="472"/>
    </row>
    <row r="828727" spans="12:13" x14ac:dyDescent="0.25">
      <c r="L828727" s="472"/>
      <c r="M828727" s="472"/>
    </row>
    <row r="828728" spans="12:13" x14ac:dyDescent="0.25">
      <c r="L828728" s="472"/>
      <c r="M828728" s="472"/>
    </row>
    <row r="828729" spans="12:13" x14ac:dyDescent="0.25">
      <c r="L828729" s="472"/>
      <c r="M828729" s="472"/>
    </row>
    <row r="828801" spans="12:13" x14ac:dyDescent="0.25">
      <c r="L828801" s="472"/>
      <c r="M828801" s="472"/>
    </row>
    <row r="828802" spans="12:13" x14ac:dyDescent="0.25">
      <c r="L828802" s="472"/>
      <c r="M828802" s="472"/>
    </row>
    <row r="828803" spans="12:13" x14ac:dyDescent="0.25">
      <c r="L828803" s="472"/>
      <c r="M828803" s="472"/>
    </row>
    <row r="828875" spans="12:13" x14ac:dyDescent="0.25">
      <c r="L828875" s="472"/>
      <c r="M828875" s="472"/>
    </row>
    <row r="828876" spans="12:13" x14ac:dyDescent="0.25">
      <c r="L828876" s="472"/>
      <c r="M828876" s="472"/>
    </row>
    <row r="828877" spans="12:13" x14ac:dyDescent="0.25">
      <c r="L828877" s="472"/>
      <c r="M828877" s="472"/>
    </row>
    <row r="828949" spans="12:13" x14ac:dyDescent="0.25">
      <c r="L828949" s="472"/>
      <c r="M828949" s="472"/>
    </row>
    <row r="828950" spans="12:13" x14ac:dyDescent="0.25">
      <c r="L828950" s="472"/>
      <c r="M828950" s="472"/>
    </row>
    <row r="828951" spans="12:13" x14ac:dyDescent="0.25">
      <c r="L828951" s="472"/>
      <c r="M828951" s="472"/>
    </row>
    <row r="829023" spans="12:13" x14ac:dyDescent="0.25">
      <c r="L829023" s="472"/>
      <c r="M829023" s="472"/>
    </row>
    <row r="829024" spans="12:13" x14ac:dyDescent="0.25">
      <c r="L829024" s="472"/>
      <c r="M829024" s="472"/>
    </row>
    <row r="829025" spans="12:13" x14ac:dyDescent="0.25">
      <c r="L829025" s="472"/>
      <c r="M829025" s="472"/>
    </row>
    <row r="829097" spans="12:13" x14ac:dyDescent="0.25">
      <c r="L829097" s="472"/>
      <c r="M829097" s="472"/>
    </row>
    <row r="829098" spans="12:13" x14ac:dyDescent="0.25">
      <c r="L829098" s="472"/>
      <c r="M829098" s="472"/>
    </row>
    <row r="829099" spans="12:13" x14ac:dyDescent="0.25">
      <c r="L829099" s="472"/>
      <c r="M829099" s="472"/>
    </row>
    <row r="829171" spans="12:13" x14ac:dyDescent="0.25">
      <c r="L829171" s="472"/>
      <c r="M829171" s="472"/>
    </row>
    <row r="829172" spans="12:13" x14ac:dyDescent="0.25">
      <c r="L829172" s="472"/>
      <c r="M829172" s="472"/>
    </row>
    <row r="829173" spans="12:13" x14ac:dyDescent="0.25">
      <c r="L829173" s="472"/>
      <c r="M829173" s="472"/>
    </row>
    <row r="829245" spans="12:13" x14ac:dyDescent="0.25">
      <c r="L829245" s="472"/>
      <c r="M829245" s="472"/>
    </row>
    <row r="829246" spans="12:13" x14ac:dyDescent="0.25">
      <c r="L829246" s="472"/>
      <c r="M829246" s="472"/>
    </row>
    <row r="829247" spans="12:13" x14ac:dyDescent="0.25">
      <c r="L829247" s="472"/>
      <c r="M829247" s="472"/>
    </row>
    <row r="829319" spans="12:13" x14ac:dyDescent="0.25">
      <c r="L829319" s="472"/>
      <c r="M829319" s="472"/>
    </row>
    <row r="829320" spans="12:13" x14ac:dyDescent="0.25">
      <c r="L829320" s="472"/>
      <c r="M829320" s="472"/>
    </row>
    <row r="829321" spans="12:13" x14ac:dyDescent="0.25">
      <c r="L829321" s="472"/>
      <c r="M829321" s="472"/>
    </row>
    <row r="829393" spans="12:13" x14ac:dyDescent="0.25">
      <c r="L829393" s="472"/>
      <c r="M829393" s="472"/>
    </row>
    <row r="829394" spans="12:13" x14ac:dyDescent="0.25">
      <c r="L829394" s="472"/>
      <c r="M829394" s="472"/>
    </row>
    <row r="829395" spans="12:13" x14ac:dyDescent="0.25">
      <c r="L829395" s="472"/>
      <c r="M829395" s="472"/>
    </row>
    <row r="829467" spans="12:13" x14ac:dyDescent="0.25">
      <c r="L829467" s="472"/>
      <c r="M829467" s="472"/>
    </row>
    <row r="829468" spans="12:13" x14ac:dyDescent="0.25">
      <c r="L829468" s="472"/>
      <c r="M829468" s="472"/>
    </row>
    <row r="829469" spans="12:13" x14ac:dyDescent="0.25">
      <c r="L829469" s="472"/>
      <c r="M829469" s="472"/>
    </row>
    <row r="829541" spans="12:13" x14ac:dyDescent="0.25">
      <c r="L829541" s="472"/>
      <c r="M829541" s="472"/>
    </row>
    <row r="829542" spans="12:13" x14ac:dyDescent="0.25">
      <c r="L829542" s="472"/>
      <c r="M829542" s="472"/>
    </row>
    <row r="829543" spans="12:13" x14ac:dyDescent="0.25">
      <c r="L829543" s="472"/>
      <c r="M829543" s="472"/>
    </row>
    <row r="829615" spans="12:13" x14ac:dyDescent="0.25">
      <c r="L829615" s="472"/>
      <c r="M829615" s="472"/>
    </row>
    <row r="829616" spans="12:13" x14ac:dyDescent="0.25">
      <c r="L829616" s="472"/>
      <c r="M829616" s="472"/>
    </row>
    <row r="829617" spans="12:13" x14ac:dyDescent="0.25">
      <c r="L829617" s="472"/>
      <c r="M829617" s="472"/>
    </row>
    <row r="829689" spans="12:13" x14ac:dyDescent="0.25">
      <c r="L829689" s="472"/>
      <c r="M829689" s="472"/>
    </row>
    <row r="829690" spans="12:13" x14ac:dyDescent="0.25">
      <c r="L829690" s="472"/>
      <c r="M829690" s="472"/>
    </row>
    <row r="829691" spans="12:13" x14ac:dyDescent="0.25">
      <c r="L829691" s="472"/>
      <c r="M829691" s="472"/>
    </row>
    <row r="829763" spans="12:13" x14ac:dyDescent="0.25">
      <c r="L829763" s="472"/>
      <c r="M829763" s="472"/>
    </row>
    <row r="829764" spans="12:13" x14ac:dyDescent="0.25">
      <c r="L829764" s="472"/>
      <c r="M829764" s="472"/>
    </row>
    <row r="829765" spans="12:13" x14ac:dyDescent="0.25">
      <c r="L829765" s="472"/>
      <c r="M829765" s="472"/>
    </row>
    <row r="829837" spans="12:13" x14ac:dyDescent="0.25">
      <c r="L829837" s="472"/>
      <c r="M829837" s="472"/>
    </row>
    <row r="829838" spans="12:13" x14ac:dyDescent="0.25">
      <c r="L829838" s="472"/>
      <c r="M829838" s="472"/>
    </row>
    <row r="829839" spans="12:13" x14ac:dyDescent="0.25">
      <c r="L829839" s="472"/>
      <c r="M829839" s="472"/>
    </row>
    <row r="829911" spans="12:13" x14ac:dyDescent="0.25">
      <c r="L829911" s="472"/>
      <c r="M829911" s="472"/>
    </row>
    <row r="829912" spans="12:13" x14ac:dyDescent="0.25">
      <c r="L829912" s="472"/>
      <c r="M829912" s="472"/>
    </row>
    <row r="829913" spans="12:13" x14ac:dyDescent="0.25">
      <c r="L829913" s="472"/>
      <c r="M829913" s="472"/>
    </row>
    <row r="829985" spans="12:13" x14ac:dyDescent="0.25">
      <c r="L829985" s="472"/>
      <c r="M829985" s="472"/>
    </row>
    <row r="829986" spans="12:13" x14ac:dyDescent="0.25">
      <c r="L829986" s="472"/>
      <c r="M829986" s="472"/>
    </row>
    <row r="829987" spans="12:13" x14ac:dyDescent="0.25">
      <c r="L829987" s="472"/>
      <c r="M829987" s="472"/>
    </row>
    <row r="830059" spans="12:13" x14ac:dyDescent="0.25">
      <c r="L830059" s="472"/>
      <c r="M830059" s="472"/>
    </row>
    <row r="830060" spans="12:13" x14ac:dyDescent="0.25">
      <c r="L830060" s="472"/>
      <c r="M830060" s="472"/>
    </row>
    <row r="830061" spans="12:13" x14ac:dyDescent="0.25">
      <c r="L830061" s="472"/>
      <c r="M830061" s="472"/>
    </row>
    <row r="830133" spans="12:13" x14ac:dyDescent="0.25">
      <c r="L830133" s="472"/>
      <c r="M830133" s="472"/>
    </row>
    <row r="830134" spans="12:13" x14ac:dyDescent="0.25">
      <c r="L830134" s="472"/>
      <c r="M830134" s="472"/>
    </row>
    <row r="830135" spans="12:13" x14ac:dyDescent="0.25">
      <c r="L830135" s="472"/>
      <c r="M830135" s="472"/>
    </row>
    <row r="830207" spans="12:13" x14ac:dyDescent="0.25">
      <c r="L830207" s="472"/>
      <c r="M830207" s="472"/>
    </row>
    <row r="830208" spans="12:13" x14ac:dyDescent="0.25">
      <c r="L830208" s="472"/>
      <c r="M830208" s="472"/>
    </row>
    <row r="830209" spans="12:13" x14ac:dyDescent="0.25">
      <c r="L830209" s="472"/>
      <c r="M830209" s="472"/>
    </row>
    <row r="830281" spans="12:13" x14ac:dyDescent="0.25">
      <c r="L830281" s="472"/>
      <c r="M830281" s="472"/>
    </row>
    <row r="830282" spans="12:13" x14ac:dyDescent="0.25">
      <c r="L830282" s="472"/>
      <c r="M830282" s="472"/>
    </row>
    <row r="830283" spans="12:13" x14ac:dyDescent="0.25">
      <c r="L830283" s="472"/>
      <c r="M830283" s="472"/>
    </row>
    <row r="830355" spans="12:13" x14ac:dyDescent="0.25">
      <c r="L830355" s="472"/>
      <c r="M830355" s="472"/>
    </row>
    <row r="830356" spans="12:13" x14ac:dyDescent="0.25">
      <c r="L830356" s="472"/>
      <c r="M830356" s="472"/>
    </row>
    <row r="830357" spans="12:13" x14ac:dyDescent="0.25">
      <c r="L830357" s="472"/>
      <c r="M830357" s="472"/>
    </row>
    <row r="830429" spans="12:13" x14ac:dyDescent="0.25">
      <c r="L830429" s="472"/>
      <c r="M830429" s="472"/>
    </row>
    <row r="830430" spans="12:13" x14ac:dyDescent="0.25">
      <c r="L830430" s="472"/>
      <c r="M830430" s="472"/>
    </row>
    <row r="830431" spans="12:13" x14ac:dyDescent="0.25">
      <c r="L830431" s="472"/>
      <c r="M830431" s="472"/>
    </row>
    <row r="830503" spans="12:13" x14ac:dyDescent="0.25">
      <c r="L830503" s="472"/>
      <c r="M830503" s="472"/>
    </row>
    <row r="830504" spans="12:13" x14ac:dyDescent="0.25">
      <c r="L830504" s="472"/>
      <c r="M830504" s="472"/>
    </row>
    <row r="830505" spans="12:13" x14ac:dyDescent="0.25">
      <c r="L830505" s="472"/>
      <c r="M830505" s="472"/>
    </row>
    <row r="830577" spans="12:13" x14ac:dyDescent="0.25">
      <c r="L830577" s="472"/>
      <c r="M830577" s="472"/>
    </row>
    <row r="830578" spans="12:13" x14ac:dyDescent="0.25">
      <c r="L830578" s="472"/>
      <c r="M830578" s="472"/>
    </row>
    <row r="830579" spans="12:13" x14ac:dyDescent="0.25">
      <c r="L830579" s="472"/>
      <c r="M830579" s="472"/>
    </row>
    <row r="830651" spans="12:13" x14ac:dyDescent="0.25">
      <c r="L830651" s="472"/>
      <c r="M830651" s="472"/>
    </row>
    <row r="830652" spans="12:13" x14ac:dyDescent="0.25">
      <c r="L830652" s="472"/>
      <c r="M830652" s="472"/>
    </row>
    <row r="830653" spans="12:13" x14ac:dyDescent="0.25">
      <c r="L830653" s="472"/>
      <c r="M830653" s="472"/>
    </row>
    <row r="830725" spans="12:13" x14ac:dyDescent="0.25">
      <c r="L830725" s="472"/>
      <c r="M830725" s="472"/>
    </row>
    <row r="830726" spans="12:13" x14ac:dyDescent="0.25">
      <c r="L830726" s="472"/>
      <c r="M830726" s="472"/>
    </row>
    <row r="830727" spans="12:13" x14ac:dyDescent="0.25">
      <c r="L830727" s="472"/>
      <c r="M830727" s="472"/>
    </row>
    <row r="830799" spans="12:13" x14ac:dyDescent="0.25">
      <c r="L830799" s="472"/>
      <c r="M830799" s="472"/>
    </row>
    <row r="830800" spans="12:13" x14ac:dyDescent="0.25">
      <c r="L830800" s="472"/>
      <c r="M830800" s="472"/>
    </row>
    <row r="830801" spans="12:13" x14ac:dyDescent="0.25">
      <c r="L830801" s="472"/>
      <c r="M830801" s="472"/>
    </row>
    <row r="830873" spans="12:13" x14ac:dyDescent="0.25">
      <c r="L830873" s="472"/>
      <c r="M830873" s="472"/>
    </row>
    <row r="830874" spans="12:13" x14ac:dyDescent="0.25">
      <c r="L830874" s="472"/>
      <c r="M830874" s="472"/>
    </row>
    <row r="830875" spans="12:13" x14ac:dyDescent="0.25">
      <c r="L830875" s="472"/>
      <c r="M830875" s="472"/>
    </row>
    <row r="830947" spans="12:13" x14ac:dyDescent="0.25">
      <c r="L830947" s="472"/>
      <c r="M830947" s="472"/>
    </row>
    <row r="830948" spans="12:13" x14ac:dyDescent="0.25">
      <c r="L830948" s="472"/>
      <c r="M830948" s="472"/>
    </row>
    <row r="830949" spans="12:13" x14ac:dyDescent="0.25">
      <c r="L830949" s="472"/>
      <c r="M830949" s="472"/>
    </row>
    <row r="831021" spans="12:13" x14ac:dyDescent="0.25">
      <c r="L831021" s="472"/>
      <c r="M831021" s="472"/>
    </row>
    <row r="831022" spans="12:13" x14ac:dyDescent="0.25">
      <c r="L831022" s="472"/>
      <c r="M831022" s="472"/>
    </row>
    <row r="831023" spans="12:13" x14ac:dyDescent="0.25">
      <c r="L831023" s="472"/>
      <c r="M831023" s="472"/>
    </row>
    <row r="831095" spans="12:13" x14ac:dyDescent="0.25">
      <c r="L831095" s="472"/>
      <c r="M831095" s="472"/>
    </row>
    <row r="831096" spans="12:13" x14ac:dyDescent="0.25">
      <c r="L831096" s="472"/>
      <c r="M831096" s="472"/>
    </row>
    <row r="831097" spans="12:13" x14ac:dyDescent="0.25">
      <c r="L831097" s="472"/>
      <c r="M831097" s="472"/>
    </row>
    <row r="831169" spans="12:13" x14ac:dyDescent="0.25">
      <c r="L831169" s="472"/>
      <c r="M831169" s="472"/>
    </row>
    <row r="831170" spans="12:13" x14ac:dyDescent="0.25">
      <c r="L831170" s="472"/>
      <c r="M831170" s="472"/>
    </row>
    <row r="831171" spans="12:13" x14ac:dyDescent="0.25">
      <c r="L831171" s="472"/>
      <c r="M831171" s="472"/>
    </row>
    <row r="831243" spans="12:13" x14ac:dyDescent="0.25">
      <c r="L831243" s="472"/>
      <c r="M831243" s="472"/>
    </row>
    <row r="831244" spans="12:13" x14ac:dyDescent="0.25">
      <c r="L831244" s="472"/>
      <c r="M831244" s="472"/>
    </row>
    <row r="831245" spans="12:13" x14ac:dyDescent="0.25">
      <c r="L831245" s="472"/>
      <c r="M831245" s="472"/>
    </row>
    <row r="831317" spans="12:13" x14ac:dyDescent="0.25">
      <c r="L831317" s="472"/>
      <c r="M831317" s="472"/>
    </row>
    <row r="831318" spans="12:13" x14ac:dyDescent="0.25">
      <c r="L831318" s="472"/>
      <c r="M831318" s="472"/>
    </row>
    <row r="831319" spans="12:13" x14ac:dyDescent="0.25">
      <c r="L831319" s="472"/>
      <c r="M831319" s="472"/>
    </row>
    <row r="831391" spans="12:13" x14ac:dyDescent="0.25">
      <c r="L831391" s="472"/>
      <c r="M831391" s="472"/>
    </row>
    <row r="831392" spans="12:13" x14ac:dyDescent="0.25">
      <c r="L831392" s="472"/>
      <c r="M831392" s="472"/>
    </row>
    <row r="831393" spans="12:13" x14ac:dyDescent="0.25">
      <c r="L831393" s="472"/>
      <c r="M831393" s="472"/>
    </row>
    <row r="831465" spans="12:13" x14ac:dyDescent="0.25">
      <c r="L831465" s="472"/>
      <c r="M831465" s="472"/>
    </row>
    <row r="831466" spans="12:13" x14ac:dyDescent="0.25">
      <c r="L831466" s="472"/>
      <c r="M831466" s="472"/>
    </row>
    <row r="831467" spans="12:13" x14ac:dyDescent="0.25">
      <c r="L831467" s="472"/>
      <c r="M831467" s="472"/>
    </row>
    <row r="831539" spans="12:13" x14ac:dyDescent="0.25">
      <c r="L831539" s="472"/>
      <c r="M831539" s="472"/>
    </row>
    <row r="831540" spans="12:13" x14ac:dyDescent="0.25">
      <c r="L831540" s="472"/>
      <c r="M831540" s="472"/>
    </row>
    <row r="831541" spans="12:13" x14ac:dyDescent="0.25">
      <c r="L831541" s="472"/>
      <c r="M831541" s="472"/>
    </row>
    <row r="831613" spans="12:13" x14ac:dyDescent="0.25">
      <c r="L831613" s="472"/>
      <c r="M831613" s="472"/>
    </row>
    <row r="831614" spans="12:13" x14ac:dyDescent="0.25">
      <c r="L831614" s="472"/>
      <c r="M831614" s="472"/>
    </row>
    <row r="831615" spans="12:13" x14ac:dyDescent="0.25">
      <c r="L831615" s="472"/>
      <c r="M831615" s="472"/>
    </row>
    <row r="831687" spans="12:13" x14ac:dyDescent="0.25">
      <c r="L831687" s="472"/>
      <c r="M831687" s="472"/>
    </row>
    <row r="831688" spans="12:13" x14ac:dyDescent="0.25">
      <c r="L831688" s="472"/>
      <c r="M831688" s="472"/>
    </row>
    <row r="831689" spans="12:13" x14ac:dyDescent="0.25">
      <c r="L831689" s="472"/>
      <c r="M831689" s="472"/>
    </row>
    <row r="831761" spans="12:13" x14ac:dyDescent="0.25">
      <c r="L831761" s="472"/>
      <c r="M831761" s="472"/>
    </row>
    <row r="831762" spans="12:13" x14ac:dyDescent="0.25">
      <c r="L831762" s="472"/>
      <c r="M831762" s="472"/>
    </row>
    <row r="831763" spans="12:13" x14ac:dyDescent="0.25">
      <c r="L831763" s="472"/>
      <c r="M831763" s="472"/>
    </row>
    <row r="831835" spans="12:13" x14ac:dyDescent="0.25">
      <c r="L831835" s="472"/>
      <c r="M831835" s="472"/>
    </row>
    <row r="831836" spans="12:13" x14ac:dyDescent="0.25">
      <c r="L831836" s="472"/>
      <c r="M831836" s="472"/>
    </row>
    <row r="831837" spans="12:13" x14ac:dyDescent="0.25">
      <c r="L831837" s="472"/>
      <c r="M831837" s="472"/>
    </row>
    <row r="831909" spans="12:13" x14ac:dyDescent="0.25">
      <c r="L831909" s="472"/>
      <c r="M831909" s="472"/>
    </row>
    <row r="831910" spans="12:13" x14ac:dyDescent="0.25">
      <c r="L831910" s="472"/>
      <c r="M831910" s="472"/>
    </row>
    <row r="831911" spans="12:13" x14ac:dyDescent="0.25">
      <c r="L831911" s="472"/>
      <c r="M831911" s="472"/>
    </row>
    <row r="831983" spans="12:13" x14ac:dyDescent="0.25">
      <c r="L831983" s="472"/>
      <c r="M831983" s="472"/>
    </row>
    <row r="831984" spans="12:13" x14ac:dyDescent="0.25">
      <c r="L831984" s="472"/>
      <c r="M831984" s="472"/>
    </row>
    <row r="831985" spans="12:13" x14ac:dyDescent="0.25">
      <c r="L831985" s="472"/>
      <c r="M831985" s="472"/>
    </row>
    <row r="832057" spans="12:13" x14ac:dyDescent="0.25">
      <c r="L832057" s="472"/>
      <c r="M832057" s="472"/>
    </row>
    <row r="832058" spans="12:13" x14ac:dyDescent="0.25">
      <c r="L832058" s="472"/>
      <c r="M832058" s="472"/>
    </row>
    <row r="832059" spans="12:13" x14ac:dyDescent="0.25">
      <c r="L832059" s="472"/>
      <c r="M832059" s="472"/>
    </row>
    <row r="832131" spans="12:13" x14ac:dyDescent="0.25">
      <c r="L832131" s="472"/>
      <c r="M832131" s="472"/>
    </row>
    <row r="832132" spans="12:13" x14ac:dyDescent="0.25">
      <c r="L832132" s="472"/>
      <c r="M832132" s="472"/>
    </row>
    <row r="832133" spans="12:13" x14ac:dyDescent="0.25">
      <c r="L832133" s="472"/>
      <c r="M832133" s="472"/>
    </row>
    <row r="832205" spans="12:13" x14ac:dyDescent="0.25">
      <c r="L832205" s="472"/>
      <c r="M832205" s="472"/>
    </row>
    <row r="832206" spans="12:13" x14ac:dyDescent="0.25">
      <c r="L832206" s="472"/>
      <c r="M832206" s="472"/>
    </row>
    <row r="832207" spans="12:13" x14ac:dyDescent="0.25">
      <c r="L832207" s="472"/>
      <c r="M832207" s="472"/>
    </row>
    <row r="832279" spans="12:13" x14ac:dyDescent="0.25">
      <c r="L832279" s="472"/>
      <c r="M832279" s="472"/>
    </row>
    <row r="832280" spans="12:13" x14ac:dyDescent="0.25">
      <c r="L832280" s="472"/>
      <c r="M832280" s="472"/>
    </row>
    <row r="832281" spans="12:13" x14ac:dyDescent="0.25">
      <c r="L832281" s="472"/>
      <c r="M832281" s="472"/>
    </row>
    <row r="832353" spans="12:13" x14ac:dyDescent="0.25">
      <c r="L832353" s="472"/>
      <c r="M832353" s="472"/>
    </row>
    <row r="832354" spans="12:13" x14ac:dyDescent="0.25">
      <c r="L832354" s="472"/>
      <c r="M832354" s="472"/>
    </row>
    <row r="832355" spans="12:13" x14ac:dyDescent="0.25">
      <c r="L832355" s="472"/>
      <c r="M832355" s="472"/>
    </row>
    <row r="832427" spans="12:13" x14ac:dyDescent="0.25">
      <c r="L832427" s="472"/>
      <c r="M832427" s="472"/>
    </row>
    <row r="832428" spans="12:13" x14ac:dyDescent="0.25">
      <c r="L832428" s="472"/>
      <c r="M832428" s="472"/>
    </row>
    <row r="832429" spans="12:13" x14ac:dyDescent="0.25">
      <c r="L832429" s="472"/>
      <c r="M832429" s="472"/>
    </row>
    <row r="832501" spans="12:13" x14ac:dyDescent="0.25">
      <c r="L832501" s="472"/>
      <c r="M832501" s="472"/>
    </row>
    <row r="832502" spans="12:13" x14ac:dyDescent="0.25">
      <c r="L832502" s="472"/>
      <c r="M832502" s="472"/>
    </row>
    <row r="832503" spans="12:13" x14ac:dyDescent="0.25">
      <c r="L832503" s="472"/>
      <c r="M832503" s="472"/>
    </row>
    <row r="832575" spans="12:13" x14ac:dyDescent="0.25">
      <c r="L832575" s="472"/>
      <c r="M832575" s="472"/>
    </row>
    <row r="832576" spans="12:13" x14ac:dyDescent="0.25">
      <c r="L832576" s="472"/>
      <c r="M832576" s="472"/>
    </row>
    <row r="832577" spans="12:13" x14ac:dyDescent="0.25">
      <c r="L832577" s="472"/>
      <c r="M832577" s="472"/>
    </row>
    <row r="832649" spans="12:13" x14ac:dyDescent="0.25">
      <c r="L832649" s="472"/>
      <c r="M832649" s="472"/>
    </row>
    <row r="832650" spans="12:13" x14ac:dyDescent="0.25">
      <c r="L832650" s="472"/>
      <c r="M832650" s="472"/>
    </row>
    <row r="832651" spans="12:13" x14ac:dyDescent="0.25">
      <c r="L832651" s="472"/>
      <c r="M832651" s="472"/>
    </row>
    <row r="832723" spans="12:13" x14ac:dyDescent="0.25">
      <c r="L832723" s="472"/>
      <c r="M832723" s="472"/>
    </row>
    <row r="832724" spans="12:13" x14ac:dyDescent="0.25">
      <c r="L832724" s="472"/>
      <c r="M832724" s="472"/>
    </row>
    <row r="832725" spans="12:13" x14ac:dyDescent="0.25">
      <c r="L832725" s="472"/>
      <c r="M832725" s="472"/>
    </row>
    <row r="832797" spans="12:13" x14ac:dyDescent="0.25">
      <c r="L832797" s="472"/>
      <c r="M832797" s="472"/>
    </row>
    <row r="832798" spans="12:13" x14ac:dyDescent="0.25">
      <c r="L832798" s="472"/>
      <c r="M832798" s="472"/>
    </row>
    <row r="832799" spans="12:13" x14ac:dyDescent="0.25">
      <c r="L832799" s="472"/>
      <c r="M832799" s="472"/>
    </row>
    <row r="832871" spans="12:13" x14ac:dyDescent="0.25">
      <c r="L832871" s="472"/>
      <c r="M832871" s="472"/>
    </row>
    <row r="832872" spans="12:13" x14ac:dyDescent="0.25">
      <c r="L832872" s="472"/>
      <c r="M832872" s="472"/>
    </row>
    <row r="832873" spans="12:13" x14ac:dyDescent="0.25">
      <c r="L832873" s="472"/>
      <c r="M832873" s="472"/>
    </row>
    <row r="832945" spans="12:13" x14ac:dyDescent="0.25">
      <c r="L832945" s="472"/>
      <c r="M832945" s="472"/>
    </row>
    <row r="832946" spans="12:13" x14ac:dyDescent="0.25">
      <c r="L832946" s="472"/>
      <c r="M832946" s="472"/>
    </row>
    <row r="832947" spans="12:13" x14ac:dyDescent="0.25">
      <c r="L832947" s="472"/>
      <c r="M832947" s="472"/>
    </row>
    <row r="833019" spans="12:13" x14ac:dyDescent="0.25">
      <c r="L833019" s="472"/>
      <c r="M833019" s="472"/>
    </row>
    <row r="833020" spans="12:13" x14ac:dyDescent="0.25">
      <c r="L833020" s="472"/>
      <c r="M833020" s="472"/>
    </row>
    <row r="833021" spans="12:13" x14ac:dyDescent="0.25">
      <c r="L833021" s="472"/>
      <c r="M833021" s="472"/>
    </row>
    <row r="833093" spans="12:13" x14ac:dyDescent="0.25">
      <c r="L833093" s="472"/>
      <c r="M833093" s="472"/>
    </row>
    <row r="833094" spans="12:13" x14ac:dyDescent="0.25">
      <c r="L833094" s="472"/>
      <c r="M833094" s="472"/>
    </row>
    <row r="833095" spans="12:13" x14ac:dyDescent="0.25">
      <c r="L833095" s="472"/>
      <c r="M833095" s="472"/>
    </row>
    <row r="833167" spans="12:13" x14ac:dyDescent="0.25">
      <c r="L833167" s="472"/>
      <c r="M833167" s="472"/>
    </row>
    <row r="833168" spans="12:13" x14ac:dyDescent="0.25">
      <c r="L833168" s="472"/>
      <c r="M833168" s="472"/>
    </row>
    <row r="833169" spans="12:13" x14ac:dyDescent="0.25">
      <c r="L833169" s="472"/>
      <c r="M833169" s="472"/>
    </row>
    <row r="833241" spans="12:13" x14ac:dyDescent="0.25">
      <c r="L833241" s="472"/>
      <c r="M833241" s="472"/>
    </row>
    <row r="833242" spans="12:13" x14ac:dyDescent="0.25">
      <c r="L833242" s="472"/>
      <c r="M833242" s="472"/>
    </row>
    <row r="833243" spans="12:13" x14ac:dyDescent="0.25">
      <c r="L833243" s="472"/>
      <c r="M833243" s="472"/>
    </row>
    <row r="833315" spans="12:13" x14ac:dyDescent="0.25">
      <c r="L833315" s="472"/>
      <c r="M833315" s="472"/>
    </row>
    <row r="833316" spans="12:13" x14ac:dyDescent="0.25">
      <c r="L833316" s="472"/>
      <c r="M833316" s="472"/>
    </row>
    <row r="833317" spans="12:13" x14ac:dyDescent="0.25">
      <c r="L833317" s="472"/>
      <c r="M833317" s="472"/>
    </row>
    <row r="833389" spans="12:13" x14ac:dyDescent="0.25">
      <c r="L833389" s="472"/>
      <c r="M833389" s="472"/>
    </row>
    <row r="833390" spans="12:13" x14ac:dyDescent="0.25">
      <c r="L833390" s="472"/>
      <c r="M833390" s="472"/>
    </row>
    <row r="833391" spans="12:13" x14ac:dyDescent="0.25">
      <c r="L833391" s="472"/>
      <c r="M833391" s="472"/>
    </row>
    <row r="833463" spans="12:13" x14ac:dyDescent="0.25">
      <c r="L833463" s="472"/>
      <c r="M833463" s="472"/>
    </row>
    <row r="833464" spans="12:13" x14ac:dyDescent="0.25">
      <c r="L833464" s="472"/>
      <c r="M833464" s="472"/>
    </row>
    <row r="833465" spans="12:13" x14ac:dyDescent="0.25">
      <c r="L833465" s="472"/>
      <c r="M833465" s="472"/>
    </row>
    <row r="833537" spans="12:13" x14ac:dyDescent="0.25">
      <c r="L833537" s="472"/>
      <c r="M833537" s="472"/>
    </row>
    <row r="833538" spans="12:13" x14ac:dyDescent="0.25">
      <c r="L833538" s="472"/>
      <c r="M833538" s="472"/>
    </row>
    <row r="833539" spans="12:13" x14ac:dyDescent="0.25">
      <c r="L833539" s="472"/>
      <c r="M833539" s="472"/>
    </row>
    <row r="833611" spans="12:13" x14ac:dyDescent="0.25">
      <c r="L833611" s="472"/>
      <c r="M833611" s="472"/>
    </row>
    <row r="833612" spans="12:13" x14ac:dyDescent="0.25">
      <c r="L833612" s="472"/>
      <c r="M833612" s="472"/>
    </row>
    <row r="833613" spans="12:13" x14ac:dyDescent="0.25">
      <c r="L833613" s="472"/>
      <c r="M833613" s="472"/>
    </row>
    <row r="833685" spans="12:13" x14ac:dyDescent="0.25">
      <c r="L833685" s="472"/>
      <c r="M833685" s="472"/>
    </row>
    <row r="833686" spans="12:13" x14ac:dyDescent="0.25">
      <c r="L833686" s="472"/>
      <c r="M833686" s="472"/>
    </row>
    <row r="833687" spans="12:13" x14ac:dyDescent="0.25">
      <c r="L833687" s="472"/>
      <c r="M833687" s="472"/>
    </row>
    <row r="833759" spans="12:13" x14ac:dyDescent="0.25">
      <c r="L833759" s="472"/>
      <c r="M833759" s="472"/>
    </row>
    <row r="833760" spans="12:13" x14ac:dyDescent="0.25">
      <c r="L833760" s="472"/>
      <c r="M833760" s="472"/>
    </row>
    <row r="833761" spans="12:13" x14ac:dyDescent="0.25">
      <c r="L833761" s="472"/>
      <c r="M833761" s="472"/>
    </row>
    <row r="833833" spans="12:13" x14ac:dyDescent="0.25">
      <c r="L833833" s="472"/>
      <c r="M833833" s="472"/>
    </row>
    <row r="833834" spans="12:13" x14ac:dyDescent="0.25">
      <c r="L833834" s="472"/>
      <c r="M833834" s="472"/>
    </row>
    <row r="833835" spans="12:13" x14ac:dyDescent="0.25">
      <c r="L833835" s="472"/>
      <c r="M833835" s="472"/>
    </row>
    <row r="833907" spans="12:13" x14ac:dyDescent="0.25">
      <c r="L833907" s="472"/>
      <c r="M833907" s="472"/>
    </row>
    <row r="833908" spans="12:13" x14ac:dyDescent="0.25">
      <c r="L833908" s="472"/>
      <c r="M833908" s="472"/>
    </row>
    <row r="833909" spans="12:13" x14ac:dyDescent="0.25">
      <c r="L833909" s="472"/>
      <c r="M833909" s="472"/>
    </row>
    <row r="833981" spans="12:13" x14ac:dyDescent="0.25">
      <c r="L833981" s="472"/>
      <c r="M833981" s="472"/>
    </row>
    <row r="833982" spans="12:13" x14ac:dyDescent="0.25">
      <c r="L833982" s="472"/>
      <c r="M833982" s="472"/>
    </row>
    <row r="833983" spans="12:13" x14ac:dyDescent="0.25">
      <c r="L833983" s="472"/>
      <c r="M833983" s="472"/>
    </row>
    <row r="834055" spans="12:13" x14ac:dyDescent="0.25">
      <c r="L834055" s="472"/>
      <c r="M834055" s="472"/>
    </row>
    <row r="834056" spans="12:13" x14ac:dyDescent="0.25">
      <c r="L834056" s="472"/>
      <c r="M834056" s="472"/>
    </row>
    <row r="834057" spans="12:13" x14ac:dyDescent="0.25">
      <c r="L834057" s="472"/>
      <c r="M834057" s="472"/>
    </row>
    <row r="834129" spans="12:13" x14ac:dyDescent="0.25">
      <c r="L834129" s="472"/>
      <c r="M834129" s="472"/>
    </row>
    <row r="834130" spans="12:13" x14ac:dyDescent="0.25">
      <c r="L834130" s="472"/>
      <c r="M834130" s="472"/>
    </row>
    <row r="834131" spans="12:13" x14ac:dyDescent="0.25">
      <c r="L834131" s="472"/>
      <c r="M834131" s="472"/>
    </row>
    <row r="834203" spans="12:13" x14ac:dyDescent="0.25">
      <c r="L834203" s="472"/>
      <c r="M834203" s="472"/>
    </row>
    <row r="834204" spans="12:13" x14ac:dyDescent="0.25">
      <c r="L834204" s="472"/>
      <c r="M834204" s="472"/>
    </row>
    <row r="834205" spans="12:13" x14ac:dyDescent="0.25">
      <c r="L834205" s="472"/>
      <c r="M834205" s="472"/>
    </row>
    <row r="834277" spans="12:13" x14ac:dyDescent="0.25">
      <c r="L834277" s="472"/>
      <c r="M834277" s="472"/>
    </row>
    <row r="834278" spans="12:13" x14ac:dyDescent="0.25">
      <c r="L834278" s="472"/>
      <c r="M834278" s="472"/>
    </row>
    <row r="834279" spans="12:13" x14ac:dyDescent="0.25">
      <c r="L834279" s="472"/>
      <c r="M834279" s="472"/>
    </row>
    <row r="834351" spans="12:13" x14ac:dyDescent="0.25">
      <c r="L834351" s="472"/>
      <c r="M834351" s="472"/>
    </row>
    <row r="834352" spans="12:13" x14ac:dyDescent="0.25">
      <c r="L834352" s="472"/>
      <c r="M834352" s="472"/>
    </row>
    <row r="834353" spans="12:13" x14ac:dyDescent="0.25">
      <c r="L834353" s="472"/>
      <c r="M834353" s="472"/>
    </row>
    <row r="834425" spans="12:13" x14ac:dyDescent="0.25">
      <c r="L834425" s="472"/>
      <c r="M834425" s="472"/>
    </row>
    <row r="834426" spans="12:13" x14ac:dyDescent="0.25">
      <c r="L834426" s="472"/>
      <c r="M834426" s="472"/>
    </row>
    <row r="834427" spans="12:13" x14ac:dyDescent="0.25">
      <c r="L834427" s="472"/>
      <c r="M834427" s="472"/>
    </row>
    <row r="834499" spans="12:13" x14ac:dyDescent="0.25">
      <c r="L834499" s="472"/>
      <c r="M834499" s="472"/>
    </row>
    <row r="834500" spans="12:13" x14ac:dyDescent="0.25">
      <c r="L834500" s="472"/>
      <c r="M834500" s="472"/>
    </row>
    <row r="834501" spans="12:13" x14ac:dyDescent="0.25">
      <c r="L834501" s="472"/>
      <c r="M834501" s="472"/>
    </row>
    <row r="834573" spans="12:13" x14ac:dyDescent="0.25">
      <c r="L834573" s="472"/>
      <c r="M834573" s="472"/>
    </row>
    <row r="834574" spans="12:13" x14ac:dyDescent="0.25">
      <c r="L834574" s="472"/>
      <c r="M834574" s="472"/>
    </row>
    <row r="834575" spans="12:13" x14ac:dyDescent="0.25">
      <c r="L834575" s="472"/>
      <c r="M834575" s="472"/>
    </row>
    <row r="834647" spans="12:13" x14ac:dyDescent="0.25">
      <c r="L834647" s="472"/>
      <c r="M834647" s="472"/>
    </row>
    <row r="834648" spans="12:13" x14ac:dyDescent="0.25">
      <c r="L834648" s="472"/>
      <c r="M834648" s="472"/>
    </row>
    <row r="834649" spans="12:13" x14ac:dyDescent="0.25">
      <c r="L834649" s="472"/>
      <c r="M834649" s="472"/>
    </row>
    <row r="834721" spans="12:13" x14ac:dyDescent="0.25">
      <c r="L834721" s="472"/>
      <c r="M834721" s="472"/>
    </row>
    <row r="834722" spans="12:13" x14ac:dyDescent="0.25">
      <c r="L834722" s="472"/>
      <c r="M834722" s="472"/>
    </row>
    <row r="834723" spans="12:13" x14ac:dyDescent="0.25">
      <c r="L834723" s="472"/>
      <c r="M834723" s="472"/>
    </row>
    <row r="834795" spans="12:13" x14ac:dyDescent="0.25">
      <c r="L834795" s="472"/>
      <c r="M834795" s="472"/>
    </row>
    <row r="834796" spans="12:13" x14ac:dyDescent="0.25">
      <c r="L834796" s="472"/>
      <c r="M834796" s="472"/>
    </row>
    <row r="834797" spans="12:13" x14ac:dyDescent="0.25">
      <c r="L834797" s="472"/>
      <c r="M834797" s="472"/>
    </row>
    <row r="834869" spans="12:13" x14ac:dyDescent="0.25">
      <c r="L834869" s="472"/>
      <c r="M834869" s="472"/>
    </row>
    <row r="834870" spans="12:13" x14ac:dyDescent="0.25">
      <c r="L834870" s="472"/>
      <c r="M834870" s="472"/>
    </row>
    <row r="834871" spans="12:13" x14ac:dyDescent="0.25">
      <c r="L834871" s="472"/>
      <c r="M834871" s="472"/>
    </row>
    <row r="834943" spans="12:13" x14ac:dyDescent="0.25">
      <c r="L834943" s="472"/>
      <c r="M834943" s="472"/>
    </row>
    <row r="834944" spans="12:13" x14ac:dyDescent="0.25">
      <c r="L834944" s="472"/>
      <c r="M834944" s="472"/>
    </row>
    <row r="834945" spans="12:13" x14ac:dyDescent="0.25">
      <c r="L834945" s="472"/>
      <c r="M834945" s="472"/>
    </row>
    <row r="835017" spans="12:13" x14ac:dyDescent="0.25">
      <c r="L835017" s="472"/>
      <c r="M835017" s="472"/>
    </row>
    <row r="835018" spans="12:13" x14ac:dyDescent="0.25">
      <c r="L835018" s="472"/>
      <c r="M835018" s="472"/>
    </row>
    <row r="835019" spans="12:13" x14ac:dyDescent="0.25">
      <c r="L835019" s="472"/>
      <c r="M835019" s="472"/>
    </row>
    <row r="835091" spans="12:13" x14ac:dyDescent="0.25">
      <c r="L835091" s="472"/>
      <c r="M835091" s="472"/>
    </row>
    <row r="835092" spans="12:13" x14ac:dyDescent="0.25">
      <c r="L835092" s="472"/>
      <c r="M835092" s="472"/>
    </row>
    <row r="835093" spans="12:13" x14ac:dyDescent="0.25">
      <c r="L835093" s="472"/>
      <c r="M835093" s="472"/>
    </row>
    <row r="835165" spans="12:13" x14ac:dyDescent="0.25">
      <c r="L835165" s="472"/>
      <c r="M835165" s="472"/>
    </row>
    <row r="835166" spans="12:13" x14ac:dyDescent="0.25">
      <c r="L835166" s="472"/>
      <c r="M835166" s="472"/>
    </row>
    <row r="835167" spans="12:13" x14ac:dyDescent="0.25">
      <c r="L835167" s="472"/>
      <c r="M835167" s="472"/>
    </row>
    <row r="835239" spans="12:13" x14ac:dyDescent="0.25">
      <c r="L835239" s="472"/>
      <c r="M835239" s="472"/>
    </row>
    <row r="835240" spans="12:13" x14ac:dyDescent="0.25">
      <c r="L835240" s="472"/>
      <c r="M835240" s="472"/>
    </row>
    <row r="835241" spans="12:13" x14ac:dyDescent="0.25">
      <c r="L835241" s="472"/>
      <c r="M835241" s="472"/>
    </row>
    <row r="835313" spans="12:13" x14ac:dyDescent="0.25">
      <c r="L835313" s="472"/>
      <c r="M835313" s="472"/>
    </row>
    <row r="835314" spans="12:13" x14ac:dyDescent="0.25">
      <c r="L835314" s="472"/>
      <c r="M835314" s="472"/>
    </row>
    <row r="835315" spans="12:13" x14ac:dyDescent="0.25">
      <c r="L835315" s="472"/>
      <c r="M835315" s="472"/>
    </row>
    <row r="835387" spans="12:13" x14ac:dyDescent="0.25">
      <c r="L835387" s="472"/>
      <c r="M835387" s="472"/>
    </row>
    <row r="835388" spans="12:13" x14ac:dyDescent="0.25">
      <c r="L835388" s="472"/>
      <c r="M835388" s="472"/>
    </row>
    <row r="835389" spans="12:13" x14ac:dyDescent="0.25">
      <c r="L835389" s="472"/>
      <c r="M835389" s="472"/>
    </row>
    <row r="835461" spans="12:13" x14ac:dyDescent="0.25">
      <c r="L835461" s="472"/>
      <c r="M835461" s="472"/>
    </row>
    <row r="835462" spans="12:13" x14ac:dyDescent="0.25">
      <c r="L835462" s="472"/>
      <c r="M835462" s="472"/>
    </row>
    <row r="835463" spans="12:13" x14ac:dyDescent="0.25">
      <c r="L835463" s="472"/>
      <c r="M835463" s="472"/>
    </row>
    <row r="835535" spans="12:13" x14ac:dyDescent="0.25">
      <c r="L835535" s="472"/>
      <c r="M835535" s="472"/>
    </row>
    <row r="835536" spans="12:13" x14ac:dyDescent="0.25">
      <c r="L835536" s="472"/>
      <c r="M835536" s="472"/>
    </row>
    <row r="835537" spans="12:13" x14ac:dyDescent="0.25">
      <c r="L835537" s="472"/>
      <c r="M835537" s="472"/>
    </row>
    <row r="835609" spans="12:13" x14ac:dyDescent="0.25">
      <c r="L835609" s="472"/>
      <c r="M835609" s="472"/>
    </row>
    <row r="835610" spans="12:13" x14ac:dyDescent="0.25">
      <c r="L835610" s="472"/>
      <c r="M835610" s="472"/>
    </row>
    <row r="835611" spans="12:13" x14ac:dyDescent="0.25">
      <c r="L835611" s="472"/>
      <c r="M835611" s="472"/>
    </row>
    <row r="835683" spans="12:13" x14ac:dyDescent="0.25">
      <c r="L835683" s="472"/>
      <c r="M835683" s="472"/>
    </row>
    <row r="835684" spans="12:13" x14ac:dyDescent="0.25">
      <c r="L835684" s="472"/>
      <c r="M835684" s="472"/>
    </row>
    <row r="835685" spans="12:13" x14ac:dyDescent="0.25">
      <c r="L835685" s="472"/>
      <c r="M835685" s="472"/>
    </row>
    <row r="835757" spans="12:13" x14ac:dyDescent="0.25">
      <c r="L835757" s="472"/>
      <c r="M835757" s="472"/>
    </row>
    <row r="835758" spans="12:13" x14ac:dyDescent="0.25">
      <c r="L835758" s="472"/>
      <c r="M835758" s="472"/>
    </row>
    <row r="835759" spans="12:13" x14ac:dyDescent="0.25">
      <c r="L835759" s="472"/>
      <c r="M835759" s="472"/>
    </row>
    <row r="835831" spans="12:13" x14ac:dyDescent="0.25">
      <c r="L835831" s="472"/>
      <c r="M835831" s="472"/>
    </row>
    <row r="835832" spans="12:13" x14ac:dyDescent="0.25">
      <c r="L835832" s="472"/>
      <c r="M835832" s="472"/>
    </row>
    <row r="835833" spans="12:13" x14ac:dyDescent="0.25">
      <c r="L835833" s="472"/>
      <c r="M835833" s="472"/>
    </row>
    <row r="835905" spans="12:13" x14ac:dyDescent="0.25">
      <c r="L835905" s="472"/>
      <c r="M835905" s="472"/>
    </row>
    <row r="835906" spans="12:13" x14ac:dyDescent="0.25">
      <c r="L835906" s="472"/>
      <c r="M835906" s="472"/>
    </row>
    <row r="835907" spans="12:13" x14ac:dyDescent="0.25">
      <c r="L835907" s="472"/>
      <c r="M835907" s="472"/>
    </row>
    <row r="835979" spans="12:13" x14ac:dyDescent="0.25">
      <c r="L835979" s="472"/>
      <c r="M835979" s="472"/>
    </row>
    <row r="835980" spans="12:13" x14ac:dyDescent="0.25">
      <c r="L835980" s="472"/>
      <c r="M835980" s="472"/>
    </row>
    <row r="835981" spans="12:13" x14ac:dyDescent="0.25">
      <c r="L835981" s="472"/>
      <c r="M835981" s="472"/>
    </row>
    <row r="836053" spans="12:13" x14ac:dyDescent="0.25">
      <c r="L836053" s="472"/>
      <c r="M836053" s="472"/>
    </row>
    <row r="836054" spans="12:13" x14ac:dyDescent="0.25">
      <c r="L836054" s="472"/>
      <c r="M836054" s="472"/>
    </row>
    <row r="836055" spans="12:13" x14ac:dyDescent="0.25">
      <c r="L836055" s="472"/>
      <c r="M836055" s="472"/>
    </row>
    <row r="836127" spans="12:13" x14ac:dyDescent="0.25">
      <c r="L836127" s="472"/>
      <c r="M836127" s="472"/>
    </row>
    <row r="836128" spans="12:13" x14ac:dyDescent="0.25">
      <c r="L836128" s="472"/>
      <c r="M836128" s="472"/>
    </row>
    <row r="836129" spans="12:13" x14ac:dyDescent="0.25">
      <c r="L836129" s="472"/>
      <c r="M836129" s="472"/>
    </row>
    <row r="836201" spans="12:13" x14ac:dyDescent="0.25">
      <c r="L836201" s="472"/>
      <c r="M836201" s="472"/>
    </row>
    <row r="836202" spans="12:13" x14ac:dyDescent="0.25">
      <c r="L836202" s="472"/>
      <c r="M836202" s="472"/>
    </row>
    <row r="836203" spans="12:13" x14ac:dyDescent="0.25">
      <c r="L836203" s="472"/>
      <c r="M836203" s="472"/>
    </row>
    <row r="836275" spans="12:13" x14ac:dyDescent="0.25">
      <c r="L836275" s="472"/>
      <c r="M836275" s="472"/>
    </row>
    <row r="836276" spans="12:13" x14ac:dyDescent="0.25">
      <c r="L836276" s="472"/>
      <c r="M836276" s="472"/>
    </row>
    <row r="836277" spans="12:13" x14ac:dyDescent="0.25">
      <c r="L836277" s="472"/>
      <c r="M836277" s="472"/>
    </row>
    <row r="836349" spans="12:13" x14ac:dyDescent="0.25">
      <c r="L836349" s="472"/>
      <c r="M836349" s="472"/>
    </row>
    <row r="836350" spans="12:13" x14ac:dyDescent="0.25">
      <c r="L836350" s="472"/>
      <c r="M836350" s="472"/>
    </row>
    <row r="836351" spans="12:13" x14ac:dyDescent="0.25">
      <c r="L836351" s="472"/>
      <c r="M836351" s="472"/>
    </row>
    <row r="836423" spans="12:13" x14ac:dyDescent="0.25">
      <c r="L836423" s="472"/>
      <c r="M836423" s="472"/>
    </row>
    <row r="836424" spans="12:13" x14ac:dyDescent="0.25">
      <c r="L836424" s="472"/>
      <c r="M836424" s="472"/>
    </row>
    <row r="836425" spans="12:13" x14ac:dyDescent="0.25">
      <c r="L836425" s="472"/>
      <c r="M836425" s="472"/>
    </row>
    <row r="836497" spans="12:13" x14ac:dyDescent="0.25">
      <c r="L836497" s="472"/>
      <c r="M836497" s="472"/>
    </row>
    <row r="836498" spans="12:13" x14ac:dyDescent="0.25">
      <c r="L836498" s="472"/>
      <c r="M836498" s="472"/>
    </row>
    <row r="836499" spans="12:13" x14ac:dyDescent="0.25">
      <c r="L836499" s="472"/>
      <c r="M836499" s="472"/>
    </row>
    <row r="836571" spans="12:13" x14ac:dyDescent="0.25">
      <c r="L836571" s="472"/>
      <c r="M836571" s="472"/>
    </row>
    <row r="836572" spans="12:13" x14ac:dyDescent="0.25">
      <c r="L836572" s="472"/>
      <c r="M836572" s="472"/>
    </row>
    <row r="836573" spans="12:13" x14ac:dyDescent="0.25">
      <c r="L836573" s="472"/>
      <c r="M836573" s="472"/>
    </row>
    <row r="836645" spans="12:13" x14ac:dyDescent="0.25">
      <c r="L836645" s="472"/>
      <c r="M836645" s="472"/>
    </row>
    <row r="836646" spans="12:13" x14ac:dyDescent="0.25">
      <c r="L836646" s="472"/>
      <c r="M836646" s="472"/>
    </row>
    <row r="836647" spans="12:13" x14ac:dyDescent="0.25">
      <c r="L836647" s="472"/>
      <c r="M836647" s="472"/>
    </row>
    <row r="836719" spans="12:13" x14ac:dyDescent="0.25">
      <c r="L836719" s="472"/>
      <c r="M836719" s="472"/>
    </row>
    <row r="836720" spans="12:13" x14ac:dyDescent="0.25">
      <c r="L836720" s="472"/>
      <c r="M836720" s="472"/>
    </row>
    <row r="836721" spans="12:13" x14ac:dyDescent="0.25">
      <c r="L836721" s="472"/>
      <c r="M836721" s="472"/>
    </row>
    <row r="836793" spans="12:13" x14ac:dyDescent="0.25">
      <c r="L836793" s="472"/>
      <c r="M836793" s="472"/>
    </row>
    <row r="836794" spans="12:13" x14ac:dyDescent="0.25">
      <c r="L836794" s="472"/>
      <c r="M836794" s="472"/>
    </row>
    <row r="836795" spans="12:13" x14ac:dyDescent="0.25">
      <c r="L836795" s="472"/>
      <c r="M836795" s="472"/>
    </row>
    <row r="836867" spans="12:13" x14ac:dyDescent="0.25">
      <c r="L836867" s="472"/>
      <c r="M836867" s="472"/>
    </row>
    <row r="836868" spans="12:13" x14ac:dyDescent="0.25">
      <c r="L836868" s="472"/>
      <c r="M836868" s="472"/>
    </row>
    <row r="836869" spans="12:13" x14ac:dyDescent="0.25">
      <c r="L836869" s="472"/>
      <c r="M836869" s="472"/>
    </row>
    <row r="836941" spans="12:13" x14ac:dyDescent="0.25">
      <c r="L836941" s="472"/>
      <c r="M836941" s="472"/>
    </row>
    <row r="836942" spans="12:13" x14ac:dyDescent="0.25">
      <c r="L836942" s="472"/>
      <c r="M836942" s="472"/>
    </row>
    <row r="836943" spans="12:13" x14ac:dyDescent="0.25">
      <c r="L836943" s="472"/>
      <c r="M836943" s="472"/>
    </row>
    <row r="837015" spans="12:13" x14ac:dyDescent="0.25">
      <c r="L837015" s="472"/>
      <c r="M837015" s="472"/>
    </row>
    <row r="837016" spans="12:13" x14ac:dyDescent="0.25">
      <c r="L837016" s="472"/>
      <c r="M837016" s="472"/>
    </row>
    <row r="837017" spans="12:13" x14ac:dyDescent="0.25">
      <c r="L837017" s="472"/>
      <c r="M837017" s="472"/>
    </row>
    <row r="837089" spans="12:13" x14ac:dyDescent="0.25">
      <c r="L837089" s="472"/>
      <c r="M837089" s="472"/>
    </row>
    <row r="837090" spans="12:13" x14ac:dyDescent="0.25">
      <c r="L837090" s="472"/>
      <c r="M837090" s="472"/>
    </row>
    <row r="837091" spans="12:13" x14ac:dyDescent="0.25">
      <c r="L837091" s="472"/>
      <c r="M837091" s="472"/>
    </row>
    <row r="837163" spans="12:13" x14ac:dyDescent="0.25">
      <c r="L837163" s="472"/>
      <c r="M837163" s="472"/>
    </row>
    <row r="837164" spans="12:13" x14ac:dyDescent="0.25">
      <c r="L837164" s="472"/>
      <c r="M837164" s="472"/>
    </row>
    <row r="837165" spans="12:13" x14ac:dyDescent="0.25">
      <c r="L837165" s="472"/>
      <c r="M837165" s="472"/>
    </row>
    <row r="837237" spans="12:13" x14ac:dyDescent="0.25">
      <c r="L837237" s="472"/>
      <c r="M837237" s="472"/>
    </row>
    <row r="837238" spans="12:13" x14ac:dyDescent="0.25">
      <c r="L837238" s="472"/>
      <c r="M837238" s="472"/>
    </row>
    <row r="837239" spans="12:13" x14ac:dyDescent="0.25">
      <c r="L837239" s="472"/>
      <c r="M837239" s="472"/>
    </row>
    <row r="837311" spans="12:13" x14ac:dyDescent="0.25">
      <c r="L837311" s="472"/>
      <c r="M837311" s="472"/>
    </row>
    <row r="837312" spans="12:13" x14ac:dyDescent="0.25">
      <c r="L837312" s="472"/>
      <c r="M837312" s="472"/>
    </row>
    <row r="837313" spans="12:13" x14ac:dyDescent="0.25">
      <c r="L837313" s="472"/>
      <c r="M837313" s="472"/>
    </row>
    <row r="837385" spans="12:13" x14ac:dyDescent="0.25">
      <c r="L837385" s="472"/>
      <c r="M837385" s="472"/>
    </row>
    <row r="837386" spans="12:13" x14ac:dyDescent="0.25">
      <c r="L837386" s="472"/>
      <c r="M837386" s="472"/>
    </row>
    <row r="837387" spans="12:13" x14ac:dyDescent="0.25">
      <c r="L837387" s="472"/>
      <c r="M837387" s="472"/>
    </row>
    <row r="837459" spans="12:13" x14ac:dyDescent="0.25">
      <c r="L837459" s="472"/>
      <c r="M837459" s="472"/>
    </row>
    <row r="837460" spans="12:13" x14ac:dyDescent="0.25">
      <c r="L837460" s="472"/>
      <c r="M837460" s="472"/>
    </row>
    <row r="837461" spans="12:13" x14ac:dyDescent="0.25">
      <c r="L837461" s="472"/>
      <c r="M837461" s="472"/>
    </row>
    <row r="837533" spans="12:13" x14ac:dyDescent="0.25">
      <c r="L837533" s="472"/>
      <c r="M837533" s="472"/>
    </row>
    <row r="837534" spans="12:13" x14ac:dyDescent="0.25">
      <c r="L837534" s="472"/>
      <c r="M837534" s="472"/>
    </row>
    <row r="837535" spans="12:13" x14ac:dyDescent="0.25">
      <c r="L837535" s="472"/>
      <c r="M837535" s="472"/>
    </row>
    <row r="837607" spans="12:13" x14ac:dyDescent="0.25">
      <c r="L837607" s="472"/>
      <c r="M837607" s="472"/>
    </row>
    <row r="837608" spans="12:13" x14ac:dyDescent="0.25">
      <c r="L837608" s="472"/>
      <c r="M837608" s="472"/>
    </row>
    <row r="837609" spans="12:13" x14ac:dyDescent="0.25">
      <c r="L837609" s="472"/>
      <c r="M837609" s="472"/>
    </row>
    <row r="837681" spans="12:13" x14ac:dyDescent="0.25">
      <c r="L837681" s="472"/>
      <c r="M837681" s="472"/>
    </row>
    <row r="837682" spans="12:13" x14ac:dyDescent="0.25">
      <c r="L837682" s="472"/>
      <c r="M837682" s="472"/>
    </row>
    <row r="837683" spans="12:13" x14ac:dyDescent="0.25">
      <c r="L837683" s="472"/>
      <c r="M837683" s="472"/>
    </row>
    <row r="837755" spans="12:13" x14ac:dyDescent="0.25">
      <c r="L837755" s="472"/>
      <c r="M837755" s="472"/>
    </row>
    <row r="837756" spans="12:13" x14ac:dyDescent="0.25">
      <c r="L837756" s="472"/>
      <c r="M837756" s="472"/>
    </row>
    <row r="837757" spans="12:13" x14ac:dyDescent="0.25">
      <c r="L837757" s="472"/>
      <c r="M837757" s="472"/>
    </row>
    <row r="837829" spans="12:13" x14ac:dyDescent="0.25">
      <c r="L837829" s="472"/>
      <c r="M837829" s="472"/>
    </row>
    <row r="837830" spans="12:13" x14ac:dyDescent="0.25">
      <c r="L837830" s="472"/>
      <c r="M837830" s="472"/>
    </row>
    <row r="837831" spans="12:13" x14ac:dyDescent="0.25">
      <c r="L837831" s="472"/>
      <c r="M837831" s="472"/>
    </row>
    <row r="837903" spans="12:13" x14ac:dyDescent="0.25">
      <c r="L837903" s="472"/>
      <c r="M837903" s="472"/>
    </row>
    <row r="837904" spans="12:13" x14ac:dyDescent="0.25">
      <c r="L837904" s="472"/>
      <c r="M837904" s="472"/>
    </row>
    <row r="837905" spans="12:13" x14ac:dyDescent="0.25">
      <c r="L837905" s="472"/>
      <c r="M837905" s="472"/>
    </row>
    <row r="837977" spans="12:13" x14ac:dyDescent="0.25">
      <c r="L837977" s="472"/>
      <c r="M837977" s="472"/>
    </row>
    <row r="837978" spans="12:13" x14ac:dyDescent="0.25">
      <c r="L837978" s="472"/>
      <c r="M837978" s="472"/>
    </row>
    <row r="837979" spans="12:13" x14ac:dyDescent="0.25">
      <c r="L837979" s="472"/>
      <c r="M837979" s="472"/>
    </row>
    <row r="838051" spans="12:13" x14ac:dyDescent="0.25">
      <c r="L838051" s="472"/>
      <c r="M838051" s="472"/>
    </row>
    <row r="838052" spans="12:13" x14ac:dyDescent="0.25">
      <c r="L838052" s="472"/>
      <c r="M838052" s="472"/>
    </row>
    <row r="838053" spans="12:13" x14ac:dyDescent="0.25">
      <c r="L838053" s="472"/>
      <c r="M838053" s="472"/>
    </row>
    <row r="838125" spans="12:13" x14ac:dyDescent="0.25">
      <c r="L838125" s="472"/>
      <c r="M838125" s="472"/>
    </row>
    <row r="838126" spans="12:13" x14ac:dyDescent="0.25">
      <c r="L838126" s="472"/>
      <c r="M838126" s="472"/>
    </row>
    <row r="838127" spans="12:13" x14ac:dyDescent="0.25">
      <c r="L838127" s="472"/>
      <c r="M838127" s="472"/>
    </row>
    <row r="838199" spans="12:13" x14ac:dyDescent="0.25">
      <c r="L838199" s="472"/>
      <c r="M838199" s="472"/>
    </row>
    <row r="838200" spans="12:13" x14ac:dyDescent="0.25">
      <c r="L838200" s="472"/>
      <c r="M838200" s="472"/>
    </row>
    <row r="838201" spans="12:13" x14ac:dyDescent="0.25">
      <c r="L838201" s="472"/>
      <c r="M838201" s="472"/>
    </row>
    <row r="838273" spans="12:13" x14ac:dyDescent="0.25">
      <c r="L838273" s="472"/>
      <c r="M838273" s="472"/>
    </row>
    <row r="838274" spans="12:13" x14ac:dyDescent="0.25">
      <c r="L838274" s="472"/>
      <c r="M838274" s="472"/>
    </row>
    <row r="838275" spans="12:13" x14ac:dyDescent="0.25">
      <c r="L838275" s="472"/>
      <c r="M838275" s="472"/>
    </row>
    <row r="838347" spans="12:13" x14ac:dyDescent="0.25">
      <c r="L838347" s="472"/>
      <c r="M838347" s="472"/>
    </row>
    <row r="838348" spans="12:13" x14ac:dyDescent="0.25">
      <c r="L838348" s="472"/>
      <c r="M838348" s="472"/>
    </row>
    <row r="838349" spans="12:13" x14ac:dyDescent="0.25">
      <c r="L838349" s="472"/>
      <c r="M838349" s="472"/>
    </row>
    <row r="838421" spans="12:13" x14ac:dyDescent="0.25">
      <c r="L838421" s="472"/>
      <c r="M838421" s="472"/>
    </row>
    <row r="838422" spans="12:13" x14ac:dyDescent="0.25">
      <c r="L838422" s="472"/>
      <c r="M838422" s="472"/>
    </row>
    <row r="838423" spans="12:13" x14ac:dyDescent="0.25">
      <c r="L838423" s="472"/>
      <c r="M838423" s="472"/>
    </row>
    <row r="838495" spans="12:13" x14ac:dyDescent="0.25">
      <c r="L838495" s="472"/>
      <c r="M838495" s="472"/>
    </row>
    <row r="838496" spans="12:13" x14ac:dyDescent="0.25">
      <c r="L838496" s="472"/>
      <c r="M838496" s="472"/>
    </row>
    <row r="838497" spans="12:13" x14ac:dyDescent="0.25">
      <c r="L838497" s="472"/>
      <c r="M838497" s="472"/>
    </row>
    <row r="838569" spans="12:13" x14ac:dyDescent="0.25">
      <c r="L838569" s="472"/>
      <c r="M838569" s="472"/>
    </row>
    <row r="838570" spans="12:13" x14ac:dyDescent="0.25">
      <c r="L838570" s="472"/>
      <c r="M838570" s="472"/>
    </row>
    <row r="838571" spans="12:13" x14ac:dyDescent="0.25">
      <c r="L838571" s="472"/>
      <c r="M838571" s="472"/>
    </row>
    <row r="838643" spans="12:13" x14ac:dyDescent="0.25">
      <c r="L838643" s="472"/>
      <c r="M838643" s="472"/>
    </row>
    <row r="838644" spans="12:13" x14ac:dyDescent="0.25">
      <c r="L838644" s="472"/>
      <c r="M838644" s="472"/>
    </row>
    <row r="838645" spans="12:13" x14ac:dyDescent="0.25">
      <c r="L838645" s="472"/>
      <c r="M838645" s="472"/>
    </row>
    <row r="838717" spans="12:13" x14ac:dyDescent="0.25">
      <c r="L838717" s="472"/>
      <c r="M838717" s="472"/>
    </row>
    <row r="838718" spans="12:13" x14ac:dyDescent="0.25">
      <c r="L838718" s="472"/>
      <c r="M838718" s="472"/>
    </row>
    <row r="838719" spans="12:13" x14ac:dyDescent="0.25">
      <c r="L838719" s="472"/>
      <c r="M838719" s="472"/>
    </row>
    <row r="838791" spans="12:13" x14ac:dyDescent="0.25">
      <c r="L838791" s="472"/>
      <c r="M838791" s="472"/>
    </row>
    <row r="838792" spans="12:13" x14ac:dyDescent="0.25">
      <c r="L838792" s="472"/>
      <c r="M838792" s="472"/>
    </row>
    <row r="838793" spans="12:13" x14ac:dyDescent="0.25">
      <c r="L838793" s="472"/>
      <c r="M838793" s="472"/>
    </row>
    <row r="838865" spans="12:13" x14ac:dyDescent="0.25">
      <c r="L838865" s="472"/>
      <c r="M838865" s="472"/>
    </row>
    <row r="838866" spans="12:13" x14ac:dyDescent="0.25">
      <c r="L838866" s="472"/>
      <c r="M838866" s="472"/>
    </row>
    <row r="838867" spans="12:13" x14ac:dyDescent="0.25">
      <c r="L838867" s="472"/>
      <c r="M838867" s="472"/>
    </row>
    <row r="838939" spans="12:13" x14ac:dyDescent="0.25">
      <c r="L838939" s="472"/>
      <c r="M838939" s="472"/>
    </row>
    <row r="838940" spans="12:13" x14ac:dyDescent="0.25">
      <c r="L838940" s="472"/>
      <c r="M838940" s="472"/>
    </row>
    <row r="838941" spans="12:13" x14ac:dyDescent="0.25">
      <c r="L838941" s="472"/>
      <c r="M838941" s="472"/>
    </row>
    <row r="839013" spans="12:13" x14ac:dyDescent="0.25">
      <c r="L839013" s="472"/>
      <c r="M839013" s="472"/>
    </row>
    <row r="839014" spans="12:13" x14ac:dyDescent="0.25">
      <c r="L839014" s="472"/>
      <c r="M839014" s="472"/>
    </row>
    <row r="839015" spans="12:13" x14ac:dyDescent="0.25">
      <c r="L839015" s="472"/>
      <c r="M839015" s="472"/>
    </row>
    <row r="839087" spans="12:13" x14ac:dyDescent="0.25">
      <c r="L839087" s="472"/>
      <c r="M839087" s="472"/>
    </row>
    <row r="839088" spans="12:13" x14ac:dyDescent="0.25">
      <c r="L839088" s="472"/>
      <c r="M839088" s="472"/>
    </row>
    <row r="839089" spans="12:13" x14ac:dyDescent="0.25">
      <c r="L839089" s="472"/>
      <c r="M839089" s="472"/>
    </row>
    <row r="839161" spans="12:13" x14ac:dyDescent="0.25">
      <c r="L839161" s="472"/>
      <c r="M839161" s="472"/>
    </row>
    <row r="839162" spans="12:13" x14ac:dyDescent="0.25">
      <c r="L839162" s="472"/>
      <c r="M839162" s="472"/>
    </row>
    <row r="839163" spans="12:13" x14ac:dyDescent="0.25">
      <c r="L839163" s="472"/>
      <c r="M839163" s="472"/>
    </row>
    <row r="839235" spans="12:13" x14ac:dyDescent="0.25">
      <c r="L839235" s="472"/>
      <c r="M839235" s="472"/>
    </row>
    <row r="839236" spans="12:13" x14ac:dyDescent="0.25">
      <c r="L839236" s="472"/>
      <c r="M839236" s="472"/>
    </row>
    <row r="839237" spans="12:13" x14ac:dyDescent="0.25">
      <c r="L839237" s="472"/>
      <c r="M839237" s="472"/>
    </row>
    <row r="839309" spans="12:13" x14ac:dyDescent="0.25">
      <c r="L839309" s="472"/>
      <c r="M839309" s="472"/>
    </row>
    <row r="839310" spans="12:13" x14ac:dyDescent="0.25">
      <c r="L839310" s="472"/>
      <c r="M839310" s="472"/>
    </row>
    <row r="839311" spans="12:13" x14ac:dyDescent="0.25">
      <c r="L839311" s="472"/>
      <c r="M839311" s="472"/>
    </row>
    <row r="839383" spans="12:13" x14ac:dyDescent="0.25">
      <c r="L839383" s="472"/>
      <c r="M839383" s="472"/>
    </row>
    <row r="839384" spans="12:13" x14ac:dyDescent="0.25">
      <c r="L839384" s="472"/>
      <c r="M839384" s="472"/>
    </row>
    <row r="839385" spans="12:13" x14ac:dyDescent="0.25">
      <c r="L839385" s="472"/>
      <c r="M839385" s="472"/>
    </row>
    <row r="839457" spans="12:13" x14ac:dyDescent="0.25">
      <c r="L839457" s="472"/>
      <c r="M839457" s="472"/>
    </row>
    <row r="839458" spans="12:13" x14ac:dyDescent="0.25">
      <c r="L839458" s="472"/>
      <c r="M839458" s="472"/>
    </row>
    <row r="839459" spans="12:13" x14ac:dyDescent="0.25">
      <c r="L839459" s="472"/>
      <c r="M839459" s="472"/>
    </row>
    <row r="839531" spans="12:13" x14ac:dyDescent="0.25">
      <c r="L839531" s="472"/>
      <c r="M839531" s="472"/>
    </row>
    <row r="839532" spans="12:13" x14ac:dyDescent="0.25">
      <c r="L839532" s="472"/>
      <c r="M839532" s="472"/>
    </row>
    <row r="839533" spans="12:13" x14ac:dyDescent="0.25">
      <c r="L839533" s="472"/>
      <c r="M839533" s="472"/>
    </row>
    <row r="839605" spans="12:13" x14ac:dyDescent="0.25">
      <c r="L839605" s="472"/>
      <c r="M839605" s="472"/>
    </row>
    <row r="839606" spans="12:13" x14ac:dyDescent="0.25">
      <c r="L839606" s="472"/>
      <c r="M839606" s="472"/>
    </row>
    <row r="839607" spans="12:13" x14ac:dyDescent="0.25">
      <c r="L839607" s="472"/>
      <c r="M839607" s="472"/>
    </row>
    <row r="839679" spans="12:13" x14ac:dyDescent="0.25">
      <c r="L839679" s="472"/>
      <c r="M839679" s="472"/>
    </row>
    <row r="839680" spans="12:13" x14ac:dyDescent="0.25">
      <c r="L839680" s="472"/>
      <c r="M839680" s="472"/>
    </row>
    <row r="839681" spans="12:13" x14ac:dyDescent="0.25">
      <c r="L839681" s="472"/>
      <c r="M839681" s="472"/>
    </row>
    <row r="839753" spans="12:13" x14ac:dyDescent="0.25">
      <c r="L839753" s="472"/>
      <c r="M839753" s="472"/>
    </row>
    <row r="839754" spans="12:13" x14ac:dyDescent="0.25">
      <c r="L839754" s="472"/>
      <c r="M839754" s="472"/>
    </row>
    <row r="839755" spans="12:13" x14ac:dyDescent="0.25">
      <c r="L839755" s="472"/>
      <c r="M839755" s="472"/>
    </row>
    <row r="839827" spans="12:13" x14ac:dyDescent="0.25">
      <c r="L839827" s="472"/>
      <c r="M839827" s="472"/>
    </row>
    <row r="839828" spans="12:13" x14ac:dyDescent="0.25">
      <c r="L839828" s="472"/>
      <c r="M839828" s="472"/>
    </row>
    <row r="839829" spans="12:13" x14ac:dyDescent="0.25">
      <c r="L839829" s="472"/>
      <c r="M839829" s="472"/>
    </row>
    <row r="839901" spans="12:13" x14ac:dyDescent="0.25">
      <c r="L839901" s="472"/>
      <c r="M839901" s="472"/>
    </row>
    <row r="839902" spans="12:13" x14ac:dyDescent="0.25">
      <c r="L839902" s="472"/>
      <c r="M839902" s="472"/>
    </row>
    <row r="839903" spans="12:13" x14ac:dyDescent="0.25">
      <c r="L839903" s="472"/>
      <c r="M839903" s="472"/>
    </row>
    <row r="839975" spans="12:13" x14ac:dyDescent="0.25">
      <c r="L839975" s="472"/>
      <c r="M839975" s="472"/>
    </row>
    <row r="839976" spans="12:13" x14ac:dyDescent="0.25">
      <c r="L839976" s="472"/>
      <c r="M839976" s="472"/>
    </row>
    <row r="839977" spans="12:13" x14ac:dyDescent="0.25">
      <c r="L839977" s="472"/>
      <c r="M839977" s="472"/>
    </row>
    <row r="840049" spans="12:13" x14ac:dyDescent="0.25">
      <c r="L840049" s="472"/>
      <c r="M840049" s="472"/>
    </row>
    <row r="840050" spans="12:13" x14ac:dyDescent="0.25">
      <c r="L840050" s="472"/>
      <c r="M840050" s="472"/>
    </row>
    <row r="840051" spans="12:13" x14ac:dyDescent="0.25">
      <c r="L840051" s="472"/>
      <c r="M840051" s="472"/>
    </row>
    <row r="840123" spans="12:13" x14ac:dyDescent="0.25">
      <c r="L840123" s="472"/>
      <c r="M840123" s="472"/>
    </row>
    <row r="840124" spans="12:13" x14ac:dyDescent="0.25">
      <c r="L840124" s="472"/>
      <c r="M840124" s="472"/>
    </row>
    <row r="840125" spans="12:13" x14ac:dyDescent="0.25">
      <c r="L840125" s="472"/>
      <c r="M840125" s="472"/>
    </row>
    <row r="840197" spans="12:13" x14ac:dyDescent="0.25">
      <c r="L840197" s="472"/>
      <c r="M840197" s="472"/>
    </row>
    <row r="840198" spans="12:13" x14ac:dyDescent="0.25">
      <c r="L840198" s="472"/>
      <c r="M840198" s="472"/>
    </row>
    <row r="840199" spans="12:13" x14ac:dyDescent="0.25">
      <c r="L840199" s="472"/>
      <c r="M840199" s="472"/>
    </row>
    <row r="840271" spans="12:13" x14ac:dyDescent="0.25">
      <c r="L840271" s="472"/>
      <c r="M840271" s="472"/>
    </row>
    <row r="840272" spans="12:13" x14ac:dyDescent="0.25">
      <c r="L840272" s="472"/>
      <c r="M840272" s="472"/>
    </row>
    <row r="840273" spans="12:13" x14ac:dyDescent="0.25">
      <c r="L840273" s="472"/>
      <c r="M840273" s="472"/>
    </row>
    <row r="840345" spans="12:13" x14ac:dyDescent="0.25">
      <c r="L840345" s="472"/>
      <c r="M840345" s="472"/>
    </row>
    <row r="840346" spans="12:13" x14ac:dyDescent="0.25">
      <c r="L840346" s="472"/>
      <c r="M840346" s="472"/>
    </row>
    <row r="840347" spans="12:13" x14ac:dyDescent="0.25">
      <c r="L840347" s="472"/>
      <c r="M840347" s="472"/>
    </row>
    <row r="840419" spans="12:13" x14ac:dyDescent="0.25">
      <c r="L840419" s="472"/>
      <c r="M840419" s="472"/>
    </row>
    <row r="840420" spans="12:13" x14ac:dyDescent="0.25">
      <c r="L840420" s="472"/>
      <c r="M840420" s="472"/>
    </row>
    <row r="840421" spans="12:13" x14ac:dyDescent="0.25">
      <c r="L840421" s="472"/>
      <c r="M840421" s="472"/>
    </row>
    <row r="840493" spans="12:13" x14ac:dyDescent="0.25">
      <c r="L840493" s="472"/>
      <c r="M840493" s="472"/>
    </row>
    <row r="840494" spans="12:13" x14ac:dyDescent="0.25">
      <c r="L840494" s="472"/>
      <c r="M840494" s="472"/>
    </row>
    <row r="840495" spans="12:13" x14ac:dyDescent="0.25">
      <c r="L840495" s="472"/>
      <c r="M840495" s="472"/>
    </row>
    <row r="840567" spans="12:13" x14ac:dyDescent="0.25">
      <c r="L840567" s="472"/>
      <c r="M840567" s="472"/>
    </row>
    <row r="840568" spans="12:13" x14ac:dyDescent="0.25">
      <c r="L840568" s="472"/>
      <c r="M840568" s="472"/>
    </row>
    <row r="840569" spans="12:13" x14ac:dyDescent="0.25">
      <c r="L840569" s="472"/>
      <c r="M840569" s="472"/>
    </row>
    <row r="840641" spans="12:13" x14ac:dyDescent="0.25">
      <c r="L840641" s="472"/>
      <c r="M840641" s="472"/>
    </row>
    <row r="840642" spans="12:13" x14ac:dyDescent="0.25">
      <c r="L840642" s="472"/>
      <c r="M840642" s="472"/>
    </row>
    <row r="840643" spans="12:13" x14ac:dyDescent="0.25">
      <c r="L840643" s="472"/>
      <c r="M840643" s="472"/>
    </row>
    <row r="840715" spans="12:13" x14ac:dyDescent="0.25">
      <c r="L840715" s="472"/>
      <c r="M840715" s="472"/>
    </row>
    <row r="840716" spans="12:13" x14ac:dyDescent="0.25">
      <c r="L840716" s="472"/>
      <c r="M840716" s="472"/>
    </row>
    <row r="840717" spans="12:13" x14ac:dyDescent="0.25">
      <c r="L840717" s="472"/>
      <c r="M840717" s="472"/>
    </row>
    <row r="840789" spans="12:13" x14ac:dyDescent="0.25">
      <c r="L840789" s="472"/>
      <c r="M840789" s="472"/>
    </row>
    <row r="840790" spans="12:13" x14ac:dyDescent="0.25">
      <c r="L840790" s="472"/>
      <c r="M840790" s="472"/>
    </row>
    <row r="840791" spans="12:13" x14ac:dyDescent="0.25">
      <c r="L840791" s="472"/>
      <c r="M840791" s="472"/>
    </row>
    <row r="840863" spans="12:13" x14ac:dyDescent="0.25">
      <c r="L840863" s="472"/>
      <c r="M840863" s="472"/>
    </row>
    <row r="840864" spans="12:13" x14ac:dyDescent="0.25">
      <c r="L840864" s="472"/>
      <c r="M840864" s="472"/>
    </row>
    <row r="840865" spans="12:13" x14ac:dyDescent="0.25">
      <c r="L840865" s="472"/>
      <c r="M840865" s="472"/>
    </row>
    <row r="840937" spans="12:13" x14ac:dyDescent="0.25">
      <c r="L840937" s="472"/>
      <c r="M840937" s="472"/>
    </row>
    <row r="840938" spans="12:13" x14ac:dyDescent="0.25">
      <c r="L840938" s="472"/>
      <c r="M840938" s="472"/>
    </row>
    <row r="840939" spans="12:13" x14ac:dyDescent="0.25">
      <c r="L840939" s="472"/>
      <c r="M840939" s="472"/>
    </row>
    <row r="841011" spans="12:13" x14ac:dyDescent="0.25">
      <c r="L841011" s="472"/>
      <c r="M841011" s="472"/>
    </row>
    <row r="841012" spans="12:13" x14ac:dyDescent="0.25">
      <c r="L841012" s="472"/>
      <c r="M841012" s="472"/>
    </row>
    <row r="841013" spans="12:13" x14ac:dyDescent="0.25">
      <c r="L841013" s="472"/>
      <c r="M841013" s="472"/>
    </row>
    <row r="841085" spans="12:13" x14ac:dyDescent="0.25">
      <c r="L841085" s="472"/>
      <c r="M841085" s="472"/>
    </row>
    <row r="841086" spans="12:13" x14ac:dyDescent="0.25">
      <c r="L841086" s="472"/>
      <c r="M841086" s="472"/>
    </row>
    <row r="841087" spans="12:13" x14ac:dyDescent="0.25">
      <c r="L841087" s="472"/>
      <c r="M841087" s="472"/>
    </row>
    <row r="841159" spans="12:13" x14ac:dyDescent="0.25">
      <c r="L841159" s="472"/>
      <c r="M841159" s="472"/>
    </row>
    <row r="841160" spans="12:13" x14ac:dyDescent="0.25">
      <c r="L841160" s="472"/>
      <c r="M841160" s="472"/>
    </row>
    <row r="841161" spans="12:13" x14ac:dyDescent="0.25">
      <c r="L841161" s="472"/>
      <c r="M841161" s="472"/>
    </row>
    <row r="841233" spans="12:13" x14ac:dyDescent="0.25">
      <c r="L841233" s="472"/>
      <c r="M841233" s="472"/>
    </row>
    <row r="841234" spans="12:13" x14ac:dyDescent="0.25">
      <c r="L841234" s="472"/>
      <c r="M841234" s="472"/>
    </row>
    <row r="841235" spans="12:13" x14ac:dyDescent="0.25">
      <c r="L841235" s="472"/>
      <c r="M841235" s="472"/>
    </row>
    <row r="841307" spans="12:13" x14ac:dyDescent="0.25">
      <c r="L841307" s="472"/>
      <c r="M841307" s="472"/>
    </row>
    <row r="841308" spans="12:13" x14ac:dyDescent="0.25">
      <c r="L841308" s="472"/>
      <c r="M841308" s="472"/>
    </row>
    <row r="841309" spans="12:13" x14ac:dyDescent="0.25">
      <c r="L841309" s="472"/>
      <c r="M841309" s="472"/>
    </row>
    <row r="841381" spans="12:13" x14ac:dyDescent="0.25">
      <c r="L841381" s="472"/>
      <c r="M841381" s="472"/>
    </row>
    <row r="841382" spans="12:13" x14ac:dyDescent="0.25">
      <c r="L841382" s="472"/>
      <c r="M841382" s="472"/>
    </row>
    <row r="841383" spans="12:13" x14ac:dyDescent="0.25">
      <c r="L841383" s="472"/>
      <c r="M841383" s="472"/>
    </row>
    <row r="841455" spans="12:13" x14ac:dyDescent="0.25">
      <c r="L841455" s="472"/>
      <c r="M841455" s="472"/>
    </row>
    <row r="841456" spans="12:13" x14ac:dyDescent="0.25">
      <c r="L841456" s="472"/>
      <c r="M841456" s="472"/>
    </row>
    <row r="841457" spans="12:13" x14ac:dyDescent="0.25">
      <c r="L841457" s="472"/>
      <c r="M841457" s="472"/>
    </row>
    <row r="841529" spans="12:13" x14ac:dyDescent="0.25">
      <c r="L841529" s="472"/>
      <c r="M841529" s="472"/>
    </row>
    <row r="841530" spans="12:13" x14ac:dyDescent="0.25">
      <c r="L841530" s="472"/>
      <c r="M841530" s="472"/>
    </row>
    <row r="841531" spans="12:13" x14ac:dyDescent="0.25">
      <c r="L841531" s="472"/>
      <c r="M841531" s="472"/>
    </row>
    <row r="841603" spans="12:13" x14ac:dyDescent="0.25">
      <c r="L841603" s="472"/>
      <c r="M841603" s="472"/>
    </row>
    <row r="841604" spans="12:13" x14ac:dyDescent="0.25">
      <c r="L841604" s="472"/>
      <c r="M841604" s="472"/>
    </row>
    <row r="841605" spans="12:13" x14ac:dyDescent="0.25">
      <c r="L841605" s="472"/>
      <c r="M841605" s="472"/>
    </row>
    <row r="841677" spans="12:13" x14ac:dyDescent="0.25">
      <c r="L841677" s="472"/>
      <c r="M841677" s="472"/>
    </row>
    <row r="841678" spans="12:13" x14ac:dyDescent="0.25">
      <c r="L841678" s="472"/>
      <c r="M841678" s="472"/>
    </row>
    <row r="841679" spans="12:13" x14ac:dyDescent="0.25">
      <c r="L841679" s="472"/>
      <c r="M841679" s="472"/>
    </row>
    <row r="841751" spans="12:13" x14ac:dyDescent="0.25">
      <c r="L841751" s="472"/>
      <c r="M841751" s="472"/>
    </row>
    <row r="841752" spans="12:13" x14ac:dyDescent="0.25">
      <c r="L841752" s="472"/>
      <c r="M841752" s="472"/>
    </row>
    <row r="841753" spans="12:13" x14ac:dyDescent="0.25">
      <c r="L841753" s="472"/>
      <c r="M841753" s="472"/>
    </row>
    <row r="841825" spans="12:13" x14ac:dyDescent="0.25">
      <c r="L841825" s="472"/>
      <c r="M841825" s="472"/>
    </row>
    <row r="841826" spans="12:13" x14ac:dyDescent="0.25">
      <c r="L841826" s="472"/>
      <c r="M841826" s="472"/>
    </row>
    <row r="841827" spans="12:13" x14ac:dyDescent="0.25">
      <c r="L841827" s="472"/>
      <c r="M841827" s="472"/>
    </row>
    <row r="841899" spans="12:13" x14ac:dyDescent="0.25">
      <c r="L841899" s="472"/>
      <c r="M841899" s="472"/>
    </row>
    <row r="841900" spans="12:13" x14ac:dyDescent="0.25">
      <c r="L841900" s="472"/>
      <c r="M841900" s="472"/>
    </row>
    <row r="841901" spans="12:13" x14ac:dyDescent="0.25">
      <c r="L841901" s="472"/>
      <c r="M841901" s="472"/>
    </row>
    <row r="841973" spans="12:13" x14ac:dyDescent="0.25">
      <c r="L841973" s="472"/>
      <c r="M841973" s="472"/>
    </row>
    <row r="841974" spans="12:13" x14ac:dyDescent="0.25">
      <c r="L841974" s="472"/>
      <c r="M841974" s="472"/>
    </row>
    <row r="841975" spans="12:13" x14ac:dyDescent="0.25">
      <c r="L841975" s="472"/>
      <c r="M841975" s="472"/>
    </row>
    <row r="842047" spans="12:13" x14ac:dyDescent="0.25">
      <c r="L842047" s="472"/>
      <c r="M842047" s="472"/>
    </row>
    <row r="842048" spans="12:13" x14ac:dyDescent="0.25">
      <c r="L842048" s="472"/>
      <c r="M842048" s="472"/>
    </row>
    <row r="842049" spans="12:13" x14ac:dyDescent="0.25">
      <c r="L842049" s="472"/>
      <c r="M842049" s="472"/>
    </row>
    <row r="842121" spans="12:13" x14ac:dyDescent="0.25">
      <c r="L842121" s="472"/>
      <c r="M842121" s="472"/>
    </row>
    <row r="842122" spans="12:13" x14ac:dyDescent="0.25">
      <c r="L842122" s="472"/>
      <c r="M842122" s="472"/>
    </row>
    <row r="842123" spans="12:13" x14ac:dyDescent="0.25">
      <c r="L842123" s="472"/>
      <c r="M842123" s="472"/>
    </row>
    <row r="842195" spans="12:13" x14ac:dyDescent="0.25">
      <c r="L842195" s="472"/>
      <c r="M842195" s="472"/>
    </row>
    <row r="842196" spans="12:13" x14ac:dyDescent="0.25">
      <c r="L842196" s="472"/>
      <c r="M842196" s="472"/>
    </row>
    <row r="842197" spans="12:13" x14ac:dyDescent="0.25">
      <c r="L842197" s="472"/>
      <c r="M842197" s="472"/>
    </row>
    <row r="842269" spans="12:13" x14ac:dyDescent="0.25">
      <c r="L842269" s="472"/>
      <c r="M842269" s="472"/>
    </row>
    <row r="842270" spans="12:13" x14ac:dyDescent="0.25">
      <c r="L842270" s="472"/>
      <c r="M842270" s="472"/>
    </row>
    <row r="842271" spans="12:13" x14ac:dyDescent="0.25">
      <c r="L842271" s="472"/>
      <c r="M842271" s="472"/>
    </row>
    <row r="842343" spans="12:13" x14ac:dyDescent="0.25">
      <c r="L842343" s="472"/>
      <c r="M842343" s="472"/>
    </row>
    <row r="842344" spans="12:13" x14ac:dyDescent="0.25">
      <c r="L842344" s="472"/>
      <c r="M842344" s="472"/>
    </row>
    <row r="842345" spans="12:13" x14ac:dyDescent="0.25">
      <c r="L842345" s="472"/>
      <c r="M842345" s="472"/>
    </row>
    <row r="842417" spans="12:13" x14ac:dyDescent="0.25">
      <c r="L842417" s="472"/>
      <c r="M842417" s="472"/>
    </row>
    <row r="842418" spans="12:13" x14ac:dyDescent="0.25">
      <c r="L842418" s="472"/>
      <c r="M842418" s="472"/>
    </row>
    <row r="842419" spans="12:13" x14ac:dyDescent="0.25">
      <c r="L842419" s="472"/>
      <c r="M842419" s="472"/>
    </row>
    <row r="842491" spans="12:13" x14ac:dyDescent="0.25">
      <c r="L842491" s="472"/>
      <c r="M842491" s="472"/>
    </row>
    <row r="842492" spans="12:13" x14ac:dyDescent="0.25">
      <c r="L842492" s="472"/>
      <c r="M842492" s="472"/>
    </row>
    <row r="842493" spans="12:13" x14ac:dyDescent="0.25">
      <c r="L842493" s="472"/>
      <c r="M842493" s="472"/>
    </row>
    <row r="842565" spans="12:13" x14ac:dyDescent="0.25">
      <c r="L842565" s="472"/>
      <c r="M842565" s="472"/>
    </row>
    <row r="842566" spans="12:13" x14ac:dyDescent="0.25">
      <c r="L842566" s="472"/>
      <c r="M842566" s="472"/>
    </row>
    <row r="842567" spans="12:13" x14ac:dyDescent="0.25">
      <c r="L842567" s="472"/>
      <c r="M842567" s="472"/>
    </row>
    <row r="842639" spans="12:13" x14ac:dyDescent="0.25">
      <c r="L842639" s="472"/>
      <c r="M842639" s="472"/>
    </row>
    <row r="842640" spans="12:13" x14ac:dyDescent="0.25">
      <c r="L842640" s="472"/>
      <c r="M842640" s="472"/>
    </row>
    <row r="842641" spans="12:13" x14ac:dyDescent="0.25">
      <c r="L842641" s="472"/>
      <c r="M842641" s="472"/>
    </row>
    <row r="842713" spans="12:13" x14ac:dyDescent="0.25">
      <c r="L842713" s="472"/>
      <c r="M842713" s="472"/>
    </row>
    <row r="842714" spans="12:13" x14ac:dyDescent="0.25">
      <c r="L842714" s="472"/>
      <c r="M842714" s="472"/>
    </row>
    <row r="842715" spans="12:13" x14ac:dyDescent="0.25">
      <c r="L842715" s="472"/>
      <c r="M842715" s="472"/>
    </row>
    <row r="842787" spans="12:13" x14ac:dyDescent="0.25">
      <c r="L842787" s="472"/>
      <c r="M842787" s="472"/>
    </row>
    <row r="842788" spans="12:13" x14ac:dyDescent="0.25">
      <c r="L842788" s="472"/>
      <c r="M842788" s="472"/>
    </row>
    <row r="842789" spans="12:13" x14ac:dyDescent="0.25">
      <c r="L842789" s="472"/>
      <c r="M842789" s="472"/>
    </row>
    <row r="842861" spans="12:13" x14ac:dyDescent="0.25">
      <c r="L842861" s="472"/>
      <c r="M842861" s="472"/>
    </row>
    <row r="842862" spans="12:13" x14ac:dyDescent="0.25">
      <c r="L842862" s="472"/>
      <c r="M842862" s="472"/>
    </row>
    <row r="842863" spans="12:13" x14ac:dyDescent="0.25">
      <c r="L842863" s="472"/>
      <c r="M842863" s="472"/>
    </row>
    <row r="842935" spans="12:13" x14ac:dyDescent="0.25">
      <c r="L842935" s="472"/>
      <c r="M842935" s="472"/>
    </row>
    <row r="842936" spans="12:13" x14ac:dyDescent="0.25">
      <c r="L842936" s="472"/>
      <c r="M842936" s="472"/>
    </row>
    <row r="842937" spans="12:13" x14ac:dyDescent="0.25">
      <c r="L842937" s="472"/>
      <c r="M842937" s="472"/>
    </row>
    <row r="843009" spans="12:13" x14ac:dyDescent="0.25">
      <c r="L843009" s="472"/>
      <c r="M843009" s="472"/>
    </row>
    <row r="843010" spans="12:13" x14ac:dyDescent="0.25">
      <c r="L843010" s="472"/>
      <c r="M843010" s="472"/>
    </row>
    <row r="843011" spans="12:13" x14ac:dyDescent="0.25">
      <c r="L843011" s="472"/>
      <c r="M843011" s="472"/>
    </row>
    <row r="843083" spans="12:13" x14ac:dyDescent="0.25">
      <c r="L843083" s="472"/>
      <c r="M843083" s="472"/>
    </row>
    <row r="843084" spans="12:13" x14ac:dyDescent="0.25">
      <c r="L843084" s="472"/>
      <c r="M843084" s="472"/>
    </row>
    <row r="843085" spans="12:13" x14ac:dyDescent="0.25">
      <c r="L843085" s="472"/>
      <c r="M843085" s="472"/>
    </row>
    <row r="843157" spans="12:13" x14ac:dyDescent="0.25">
      <c r="L843157" s="472"/>
      <c r="M843157" s="472"/>
    </row>
    <row r="843158" spans="12:13" x14ac:dyDescent="0.25">
      <c r="L843158" s="472"/>
      <c r="M843158" s="472"/>
    </row>
    <row r="843159" spans="12:13" x14ac:dyDescent="0.25">
      <c r="L843159" s="472"/>
      <c r="M843159" s="472"/>
    </row>
    <row r="843231" spans="12:13" x14ac:dyDescent="0.25">
      <c r="L843231" s="472"/>
      <c r="M843231" s="472"/>
    </row>
    <row r="843232" spans="12:13" x14ac:dyDescent="0.25">
      <c r="L843232" s="472"/>
      <c r="M843232" s="472"/>
    </row>
    <row r="843233" spans="12:13" x14ac:dyDescent="0.25">
      <c r="L843233" s="472"/>
      <c r="M843233" s="472"/>
    </row>
    <row r="843305" spans="12:13" x14ac:dyDescent="0.25">
      <c r="L843305" s="472"/>
      <c r="M843305" s="472"/>
    </row>
    <row r="843306" spans="12:13" x14ac:dyDescent="0.25">
      <c r="L843306" s="472"/>
      <c r="M843306" s="472"/>
    </row>
    <row r="843307" spans="12:13" x14ac:dyDescent="0.25">
      <c r="L843307" s="472"/>
      <c r="M843307" s="472"/>
    </row>
    <row r="843379" spans="12:13" x14ac:dyDescent="0.25">
      <c r="L843379" s="472"/>
      <c r="M843379" s="472"/>
    </row>
    <row r="843380" spans="12:13" x14ac:dyDescent="0.25">
      <c r="L843380" s="472"/>
      <c r="M843380" s="472"/>
    </row>
    <row r="843381" spans="12:13" x14ac:dyDescent="0.25">
      <c r="L843381" s="472"/>
      <c r="M843381" s="472"/>
    </row>
    <row r="843453" spans="12:13" x14ac:dyDescent="0.25">
      <c r="L843453" s="472"/>
      <c r="M843453" s="472"/>
    </row>
    <row r="843454" spans="12:13" x14ac:dyDescent="0.25">
      <c r="L843454" s="472"/>
      <c r="M843454" s="472"/>
    </row>
    <row r="843455" spans="12:13" x14ac:dyDescent="0.25">
      <c r="L843455" s="472"/>
      <c r="M843455" s="472"/>
    </row>
    <row r="843527" spans="12:13" x14ac:dyDescent="0.25">
      <c r="L843527" s="472"/>
      <c r="M843527" s="472"/>
    </row>
    <row r="843528" spans="12:13" x14ac:dyDescent="0.25">
      <c r="L843528" s="472"/>
      <c r="M843528" s="472"/>
    </row>
    <row r="843529" spans="12:13" x14ac:dyDescent="0.25">
      <c r="L843529" s="472"/>
      <c r="M843529" s="472"/>
    </row>
    <row r="843601" spans="12:13" x14ac:dyDescent="0.25">
      <c r="L843601" s="472"/>
      <c r="M843601" s="472"/>
    </row>
    <row r="843602" spans="12:13" x14ac:dyDescent="0.25">
      <c r="L843602" s="472"/>
      <c r="M843602" s="472"/>
    </row>
    <row r="843603" spans="12:13" x14ac:dyDescent="0.25">
      <c r="L843603" s="472"/>
      <c r="M843603" s="472"/>
    </row>
    <row r="843675" spans="12:13" x14ac:dyDescent="0.25">
      <c r="L843675" s="472"/>
      <c r="M843675" s="472"/>
    </row>
    <row r="843676" spans="12:13" x14ac:dyDescent="0.25">
      <c r="L843676" s="472"/>
      <c r="M843676" s="472"/>
    </row>
    <row r="843677" spans="12:13" x14ac:dyDescent="0.25">
      <c r="L843677" s="472"/>
      <c r="M843677" s="472"/>
    </row>
    <row r="843749" spans="12:13" x14ac:dyDescent="0.25">
      <c r="L843749" s="472"/>
      <c r="M843749" s="472"/>
    </row>
    <row r="843750" spans="12:13" x14ac:dyDescent="0.25">
      <c r="L843750" s="472"/>
      <c r="M843750" s="472"/>
    </row>
    <row r="843751" spans="12:13" x14ac:dyDescent="0.25">
      <c r="L843751" s="472"/>
      <c r="M843751" s="472"/>
    </row>
    <row r="843823" spans="12:13" x14ac:dyDescent="0.25">
      <c r="L843823" s="472"/>
      <c r="M843823" s="472"/>
    </row>
    <row r="843824" spans="12:13" x14ac:dyDescent="0.25">
      <c r="L843824" s="472"/>
      <c r="M843824" s="472"/>
    </row>
    <row r="843825" spans="12:13" x14ac:dyDescent="0.25">
      <c r="L843825" s="472"/>
      <c r="M843825" s="472"/>
    </row>
    <row r="843897" spans="12:13" x14ac:dyDescent="0.25">
      <c r="L843897" s="472"/>
      <c r="M843897" s="472"/>
    </row>
    <row r="843898" spans="12:13" x14ac:dyDescent="0.25">
      <c r="L843898" s="472"/>
      <c r="M843898" s="472"/>
    </row>
    <row r="843899" spans="12:13" x14ac:dyDescent="0.25">
      <c r="L843899" s="472"/>
      <c r="M843899" s="472"/>
    </row>
    <row r="843971" spans="12:13" x14ac:dyDescent="0.25">
      <c r="L843971" s="472"/>
      <c r="M843971" s="472"/>
    </row>
    <row r="843972" spans="12:13" x14ac:dyDescent="0.25">
      <c r="L843972" s="472"/>
      <c r="M843972" s="472"/>
    </row>
    <row r="843973" spans="12:13" x14ac:dyDescent="0.25">
      <c r="L843973" s="472"/>
      <c r="M843973" s="472"/>
    </row>
    <row r="844045" spans="12:13" x14ac:dyDescent="0.25">
      <c r="L844045" s="472"/>
      <c r="M844045" s="472"/>
    </row>
    <row r="844046" spans="12:13" x14ac:dyDescent="0.25">
      <c r="L844046" s="472"/>
      <c r="M844046" s="472"/>
    </row>
    <row r="844047" spans="12:13" x14ac:dyDescent="0.25">
      <c r="L844047" s="472"/>
      <c r="M844047" s="472"/>
    </row>
    <row r="844119" spans="12:13" x14ac:dyDescent="0.25">
      <c r="L844119" s="472"/>
      <c r="M844119" s="472"/>
    </row>
    <row r="844120" spans="12:13" x14ac:dyDescent="0.25">
      <c r="L844120" s="472"/>
      <c r="M844120" s="472"/>
    </row>
    <row r="844121" spans="12:13" x14ac:dyDescent="0.25">
      <c r="L844121" s="472"/>
      <c r="M844121" s="472"/>
    </row>
    <row r="844193" spans="12:13" x14ac:dyDescent="0.25">
      <c r="L844193" s="472"/>
      <c r="M844193" s="472"/>
    </row>
    <row r="844194" spans="12:13" x14ac:dyDescent="0.25">
      <c r="L844194" s="472"/>
      <c r="M844194" s="472"/>
    </row>
    <row r="844195" spans="12:13" x14ac:dyDescent="0.25">
      <c r="L844195" s="472"/>
      <c r="M844195" s="472"/>
    </row>
    <row r="844267" spans="12:13" x14ac:dyDescent="0.25">
      <c r="L844267" s="472"/>
      <c r="M844267" s="472"/>
    </row>
    <row r="844268" spans="12:13" x14ac:dyDescent="0.25">
      <c r="L844268" s="472"/>
      <c r="M844268" s="472"/>
    </row>
    <row r="844269" spans="12:13" x14ac:dyDescent="0.25">
      <c r="L844269" s="472"/>
      <c r="M844269" s="472"/>
    </row>
    <row r="844341" spans="12:13" x14ac:dyDescent="0.25">
      <c r="L844341" s="472"/>
      <c r="M844341" s="472"/>
    </row>
    <row r="844342" spans="12:13" x14ac:dyDescent="0.25">
      <c r="L844342" s="472"/>
      <c r="M844342" s="472"/>
    </row>
    <row r="844343" spans="12:13" x14ac:dyDescent="0.25">
      <c r="L844343" s="472"/>
      <c r="M844343" s="472"/>
    </row>
    <row r="844415" spans="12:13" x14ac:dyDescent="0.25">
      <c r="L844415" s="472"/>
      <c r="M844415" s="472"/>
    </row>
    <row r="844416" spans="12:13" x14ac:dyDescent="0.25">
      <c r="L844416" s="472"/>
      <c r="M844416" s="472"/>
    </row>
    <row r="844417" spans="12:13" x14ac:dyDescent="0.25">
      <c r="L844417" s="472"/>
      <c r="M844417" s="472"/>
    </row>
    <row r="844489" spans="12:13" x14ac:dyDescent="0.25">
      <c r="L844489" s="472"/>
      <c r="M844489" s="472"/>
    </row>
    <row r="844490" spans="12:13" x14ac:dyDescent="0.25">
      <c r="L844490" s="472"/>
      <c r="M844490" s="472"/>
    </row>
    <row r="844491" spans="12:13" x14ac:dyDescent="0.25">
      <c r="L844491" s="472"/>
      <c r="M844491" s="472"/>
    </row>
    <row r="844563" spans="12:13" x14ac:dyDescent="0.25">
      <c r="L844563" s="472"/>
      <c r="M844563" s="472"/>
    </row>
    <row r="844564" spans="12:13" x14ac:dyDescent="0.25">
      <c r="L844564" s="472"/>
      <c r="M844564" s="472"/>
    </row>
    <row r="844565" spans="12:13" x14ac:dyDescent="0.25">
      <c r="L844565" s="472"/>
      <c r="M844565" s="472"/>
    </row>
    <row r="844637" spans="12:13" x14ac:dyDescent="0.25">
      <c r="L844637" s="472"/>
      <c r="M844637" s="472"/>
    </row>
    <row r="844638" spans="12:13" x14ac:dyDescent="0.25">
      <c r="L844638" s="472"/>
      <c r="M844638" s="472"/>
    </row>
    <row r="844639" spans="12:13" x14ac:dyDescent="0.25">
      <c r="L844639" s="472"/>
      <c r="M844639" s="472"/>
    </row>
    <row r="844711" spans="12:13" x14ac:dyDescent="0.25">
      <c r="L844711" s="472"/>
      <c r="M844711" s="472"/>
    </row>
    <row r="844712" spans="12:13" x14ac:dyDescent="0.25">
      <c r="L844712" s="472"/>
      <c r="M844712" s="472"/>
    </row>
    <row r="844713" spans="12:13" x14ac:dyDescent="0.25">
      <c r="L844713" s="472"/>
      <c r="M844713" s="472"/>
    </row>
    <row r="844785" spans="12:13" x14ac:dyDescent="0.25">
      <c r="L844785" s="472"/>
      <c r="M844785" s="472"/>
    </row>
    <row r="844786" spans="12:13" x14ac:dyDescent="0.25">
      <c r="L844786" s="472"/>
      <c r="M844786" s="472"/>
    </row>
    <row r="844787" spans="12:13" x14ac:dyDescent="0.25">
      <c r="L844787" s="472"/>
      <c r="M844787" s="472"/>
    </row>
    <row r="844859" spans="12:13" x14ac:dyDescent="0.25">
      <c r="L844859" s="472"/>
      <c r="M844859" s="472"/>
    </row>
    <row r="844860" spans="12:13" x14ac:dyDescent="0.25">
      <c r="L844860" s="472"/>
      <c r="M844860" s="472"/>
    </row>
    <row r="844861" spans="12:13" x14ac:dyDescent="0.25">
      <c r="L844861" s="472"/>
      <c r="M844861" s="472"/>
    </row>
    <row r="844933" spans="12:13" x14ac:dyDescent="0.25">
      <c r="L844933" s="472"/>
      <c r="M844933" s="472"/>
    </row>
    <row r="844934" spans="12:13" x14ac:dyDescent="0.25">
      <c r="L844934" s="472"/>
      <c r="M844934" s="472"/>
    </row>
    <row r="844935" spans="12:13" x14ac:dyDescent="0.25">
      <c r="L844935" s="472"/>
      <c r="M844935" s="472"/>
    </row>
    <row r="845007" spans="12:13" x14ac:dyDescent="0.25">
      <c r="L845007" s="472"/>
      <c r="M845007" s="472"/>
    </row>
    <row r="845008" spans="12:13" x14ac:dyDescent="0.25">
      <c r="L845008" s="472"/>
      <c r="M845008" s="472"/>
    </row>
    <row r="845009" spans="12:13" x14ac:dyDescent="0.25">
      <c r="L845009" s="472"/>
      <c r="M845009" s="472"/>
    </row>
    <row r="845081" spans="12:13" x14ac:dyDescent="0.25">
      <c r="L845081" s="472"/>
      <c r="M845081" s="472"/>
    </row>
    <row r="845082" spans="12:13" x14ac:dyDescent="0.25">
      <c r="L845082" s="472"/>
      <c r="M845082" s="472"/>
    </row>
    <row r="845083" spans="12:13" x14ac:dyDescent="0.25">
      <c r="L845083" s="472"/>
      <c r="M845083" s="472"/>
    </row>
    <row r="845155" spans="12:13" x14ac:dyDescent="0.25">
      <c r="L845155" s="472"/>
      <c r="M845155" s="472"/>
    </row>
    <row r="845156" spans="12:13" x14ac:dyDescent="0.25">
      <c r="L845156" s="472"/>
      <c r="M845156" s="472"/>
    </row>
    <row r="845157" spans="12:13" x14ac:dyDescent="0.25">
      <c r="L845157" s="472"/>
      <c r="M845157" s="472"/>
    </row>
    <row r="845229" spans="12:13" x14ac:dyDescent="0.25">
      <c r="L845229" s="472"/>
      <c r="M845229" s="472"/>
    </row>
    <row r="845230" spans="12:13" x14ac:dyDescent="0.25">
      <c r="L845230" s="472"/>
      <c r="M845230" s="472"/>
    </row>
    <row r="845231" spans="12:13" x14ac:dyDescent="0.25">
      <c r="L845231" s="472"/>
      <c r="M845231" s="472"/>
    </row>
    <row r="845303" spans="12:13" x14ac:dyDescent="0.25">
      <c r="L845303" s="472"/>
      <c r="M845303" s="472"/>
    </row>
    <row r="845304" spans="12:13" x14ac:dyDescent="0.25">
      <c r="L845304" s="472"/>
      <c r="M845304" s="472"/>
    </row>
    <row r="845305" spans="12:13" x14ac:dyDescent="0.25">
      <c r="L845305" s="472"/>
      <c r="M845305" s="472"/>
    </row>
    <row r="845377" spans="12:13" x14ac:dyDescent="0.25">
      <c r="L845377" s="472"/>
      <c r="M845377" s="472"/>
    </row>
    <row r="845378" spans="12:13" x14ac:dyDescent="0.25">
      <c r="L845378" s="472"/>
      <c r="M845378" s="472"/>
    </row>
    <row r="845379" spans="12:13" x14ac:dyDescent="0.25">
      <c r="L845379" s="472"/>
      <c r="M845379" s="472"/>
    </row>
    <row r="845451" spans="12:13" x14ac:dyDescent="0.25">
      <c r="L845451" s="472"/>
      <c r="M845451" s="472"/>
    </row>
    <row r="845452" spans="12:13" x14ac:dyDescent="0.25">
      <c r="L845452" s="472"/>
      <c r="M845452" s="472"/>
    </row>
    <row r="845453" spans="12:13" x14ac:dyDescent="0.25">
      <c r="L845453" s="472"/>
      <c r="M845453" s="472"/>
    </row>
    <row r="845525" spans="12:13" x14ac:dyDescent="0.25">
      <c r="L845525" s="472"/>
      <c r="M845525" s="472"/>
    </row>
    <row r="845526" spans="12:13" x14ac:dyDescent="0.25">
      <c r="L845526" s="472"/>
      <c r="M845526" s="472"/>
    </row>
    <row r="845527" spans="12:13" x14ac:dyDescent="0.25">
      <c r="L845527" s="472"/>
      <c r="M845527" s="472"/>
    </row>
    <row r="845599" spans="12:13" x14ac:dyDescent="0.25">
      <c r="L845599" s="472"/>
      <c r="M845599" s="472"/>
    </row>
    <row r="845600" spans="12:13" x14ac:dyDescent="0.25">
      <c r="L845600" s="472"/>
      <c r="M845600" s="472"/>
    </row>
    <row r="845601" spans="12:13" x14ac:dyDescent="0.25">
      <c r="L845601" s="472"/>
      <c r="M845601" s="472"/>
    </row>
    <row r="845673" spans="12:13" x14ac:dyDescent="0.25">
      <c r="L845673" s="472"/>
      <c r="M845673" s="472"/>
    </row>
    <row r="845674" spans="12:13" x14ac:dyDescent="0.25">
      <c r="L845674" s="472"/>
      <c r="M845674" s="472"/>
    </row>
    <row r="845675" spans="12:13" x14ac:dyDescent="0.25">
      <c r="L845675" s="472"/>
      <c r="M845675" s="472"/>
    </row>
    <row r="845747" spans="12:13" x14ac:dyDescent="0.25">
      <c r="L845747" s="472"/>
      <c r="M845747" s="472"/>
    </row>
    <row r="845748" spans="12:13" x14ac:dyDescent="0.25">
      <c r="L845748" s="472"/>
      <c r="M845748" s="472"/>
    </row>
    <row r="845749" spans="12:13" x14ac:dyDescent="0.25">
      <c r="L845749" s="472"/>
      <c r="M845749" s="472"/>
    </row>
    <row r="845821" spans="12:13" x14ac:dyDescent="0.25">
      <c r="L845821" s="472"/>
      <c r="M845821" s="472"/>
    </row>
    <row r="845822" spans="12:13" x14ac:dyDescent="0.25">
      <c r="L845822" s="472"/>
      <c r="M845822" s="472"/>
    </row>
    <row r="845823" spans="12:13" x14ac:dyDescent="0.25">
      <c r="L845823" s="472"/>
      <c r="M845823" s="472"/>
    </row>
    <row r="845895" spans="12:13" x14ac:dyDescent="0.25">
      <c r="L845895" s="472"/>
      <c r="M845895" s="472"/>
    </row>
    <row r="845896" spans="12:13" x14ac:dyDescent="0.25">
      <c r="L845896" s="472"/>
      <c r="M845896" s="472"/>
    </row>
    <row r="845897" spans="12:13" x14ac:dyDescent="0.25">
      <c r="L845897" s="472"/>
      <c r="M845897" s="472"/>
    </row>
    <row r="845969" spans="12:13" x14ac:dyDescent="0.25">
      <c r="L845969" s="472"/>
      <c r="M845969" s="472"/>
    </row>
    <row r="845970" spans="12:13" x14ac:dyDescent="0.25">
      <c r="L845970" s="472"/>
      <c r="M845970" s="472"/>
    </row>
    <row r="845971" spans="12:13" x14ac:dyDescent="0.25">
      <c r="L845971" s="472"/>
      <c r="M845971" s="472"/>
    </row>
    <row r="846043" spans="12:13" x14ac:dyDescent="0.25">
      <c r="L846043" s="472"/>
      <c r="M846043" s="472"/>
    </row>
    <row r="846044" spans="12:13" x14ac:dyDescent="0.25">
      <c r="L846044" s="472"/>
      <c r="M846044" s="472"/>
    </row>
    <row r="846045" spans="12:13" x14ac:dyDescent="0.25">
      <c r="L846045" s="472"/>
      <c r="M846045" s="472"/>
    </row>
    <row r="846117" spans="12:13" x14ac:dyDescent="0.25">
      <c r="L846117" s="472"/>
      <c r="M846117" s="472"/>
    </row>
    <row r="846118" spans="12:13" x14ac:dyDescent="0.25">
      <c r="L846118" s="472"/>
      <c r="M846118" s="472"/>
    </row>
    <row r="846119" spans="12:13" x14ac:dyDescent="0.25">
      <c r="L846119" s="472"/>
      <c r="M846119" s="472"/>
    </row>
    <row r="846191" spans="12:13" x14ac:dyDescent="0.25">
      <c r="L846191" s="472"/>
      <c r="M846191" s="472"/>
    </row>
    <row r="846192" spans="12:13" x14ac:dyDescent="0.25">
      <c r="L846192" s="472"/>
      <c r="M846192" s="472"/>
    </row>
    <row r="846193" spans="12:13" x14ac:dyDescent="0.25">
      <c r="L846193" s="472"/>
      <c r="M846193" s="472"/>
    </row>
    <row r="846265" spans="12:13" x14ac:dyDescent="0.25">
      <c r="L846265" s="472"/>
      <c r="M846265" s="472"/>
    </row>
    <row r="846266" spans="12:13" x14ac:dyDescent="0.25">
      <c r="L846266" s="472"/>
      <c r="M846266" s="472"/>
    </row>
    <row r="846267" spans="12:13" x14ac:dyDescent="0.25">
      <c r="L846267" s="472"/>
      <c r="M846267" s="472"/>
    </row>
    <row r="846339" spans="12:13" x14ac:dyDescent="0.25">
      <c r="L846339" s="472"/>
      <c r="M846339" s="472"/>
    </row>
    <row r="846340" spans="12:13" x14ac:dyDescent="0.25">
      <c r="L846340" s="472"/>
      <c r="M846340" s="472"/>
    </row>
    <row r="846341" spans="12:13" x14ac:dyDescent="0.25">
      <c r="L846341" s="472"/>
      <c r="M846341" s="472"/>
    </row>
    <row r="846413" spans="12:13" x14ac:dyDescent="0.25">
      <c r="L846413" s="472"/>
      <c r="M846413" s="472"/>
    </row>
    <row r="846414" spans="12:13" x14ac:dyDescent="0.25">
      <c r="L846414" s="472"/>
      <c r="M846414" s="472"/>
    </row>
    <row r="846415" spans="12:13" x14ac:dyDescent="0.25">
      <c r="L846415" s="472"/>
      <c r="M846415" s="472"/>
    </row>
    <row r="846487" spans="12:13" x14ac:dyDescent="0.25">
      <c r="L846487" s="472"/>
      <c r="M846487" s="472"/>
    </row>
    <row r="846488" spans="12:13" x14ac:dyDescent="0.25">
      <c r="L846488" s="472"/>
      <c r="M846488" s="472"/>
    </row>
    <row r="846489" spans="12:13" x14ac:dyDescent="0.25">
      <c r="L846489" s="472"/>
      <c r="M846489" s="472"/>
    </row>
    <row r="846561" spans="12:13" x14ac:dyDescent="0.25">
      <c r="L846561" s="472"/>
      <c r="M846561" s="472"/>
    </row>
    <row r="846562" spans="12:13" x14ac:dyDescent="0.25">
      <c r="L846562" s="472"/>
      <c r="M846562" s="472"/>
    </row>
    <row r="846563" spans="12:13" x14ac:dyDescent="0.25">
      <c r="L846563" s="472"/>
      <c r="M846563" s="472"/>
    </row>
    <row r="846635" spans="12:13" x14ac:dyDescent="0.25">
      <c r="L846635" s="472"/>
      <c r="M846635" s="472"/>
    </row>
    <row r="846636" spans="12:13" x14ac:dyDescent="0.25">
      <c r="L846636" s="472"/>
      <c r="M846636" s="472"/>
    </row>
    <row r="846637" spans="12:13" x14ac:dyDescent="0.25">
      <c r="L846637" s="472"/>
      <c r="M846637" s="472"/>
    </row>
    <row r="846709" spans="12:13" x14ac:dyDescent="0.25">
      <c r="L846709" s="472"/>
      <c r="M846709" s="472"/>
    </row>
    <row r="846710" spans="12:13" x14ac:dyDescent="0.25">
      <c r="L846710" s="472"/>
      <c r="M846710" s="472"/>
    </row>
    <row r="846711" spans="12:13" x14ac:dyDescent="0.25">
      <c r="L846711" s="472"/>
      <c r="M846711" s="472"/>
    </row>
    <row r="846783" spans="12:13" x14ac:dyDescent="0.25">
      <c r="L846783" s="472"/>
      <c r="M846783" s="472"/>
    </row>
    <row r="846784" spans="12:13" x14ac:dyDescent="0.25">
      <c r="L846784" s="472"/>
      <c r="M846784" s="472"/>
    </row>
    <row r="846785" spans="12:13" x14ac:dyDescent="0.25">
      <c r="L846785" s="472"/>
      <c r="M846785" s="472"/>
    </row>
    <row r="846857" spans="12:13" x14ac:dyDescent="0.25">
      <c r="L846857" s="472"/>
      <c r="M846857" s="472"/>
    </row>
    <row r="846858" spans="12:13" x14ac:dyDescent="0.25">
      <c r="L846858" s="472"/>
      <c r="M846858" s="472"/>
    </row>
    <row r="846859" spans="12:13" x14ac:dyDescent="0.25">
      <c r="L846859" s="472"/>
      <c r="M846859" s="472"/>
    </row>
    <row r="846931" spans="12:13" x14ac:dyDescent="0.25">
      <c r="L846931" s="472"/>
      <c r="M846931" s="472"/>
    </row>
    <row r="846932" spans="12:13" x14ac:dyDescent="0.25">
      <c r="L846932" s="472"/>
      <c r="M846932" s="472"/>
    </row>
    <row r="846933" spans="12:13" x14ac:dyDescent="0.25">
      <c r="L846933" s="472"/>
      <c r="M846933" s="472"/>
    </row>
    <row r="847005" spans="12:13" x14ac:dyDescent="0.25">
      <c r="L847005" s="472"/>
      <c r="M847005" s="472"/>
    </row>
    <row r="847006" spans="12:13" x14ac:dyDescent="0.25">
      <c r="L847006" s="472"/>
      <c r="M847006" s="472"/>
    </row>
    <row r="847007" spans="12:13" x14ac:dyDescent="0.25">
      <c r="L847007" s="472"/>
      <c r="M847007" s="472"/>
    </row>
    <row r="847079" spans="12:13" x14ac:dyDescent="0.25">
      <c r="L847079" s="472"/>
      <c r="M847079" s="472"/>
    </row>
    <row r="847080" spans="12:13" x14ac:dyDescent="0.25">
      <c r="L847080" s="472"/>
      <c r="M847080" s="472"/>
    </row>
    <row r="847081" spans="12:13" x14ac:dyDescent="0.25">
      <c r="L847081" s="472"/>
      <c r="M847081" s="472"/>
    </row>
    <row r="847153" spans="12:13" x14ac:dyDescent="0.25">
      <c r="L847153" s="472"/>
      <c r="M847153" s="472"/>
    </row>
    <row r="847154" spans="12:13" x14ac:dyDescent="0.25">
      <c r="L847154" s="472"/>
      <c r="M847154" s="472"/>
    </row>
    <row r="847155" spans="12:13" x14ac:dyDescent="0.25">
      <c r="L847155" s="472"/>
      <c r="M847155" s="472"/>
    </row>
    <row r="847227" spans="12:13" x14ac:dyDescent="0.25">
      <c r="L847227" s="472"/>
      <c r="M847227" s="472"/>
    </row>
    <row r="847228" spans="12:13" x14ac:dyDescent="0.25">
      <c r="L847228" s="472"/>
      <c r="M847228" s="472"/>
    </row>
    <row r="847229" spans="12:13" x14ac:dyDescent="0.25">
      <c r="L847229" s="472"/>
      <c r="M847229" s="472"/>
    </row>
    <row r="847301" spans="12:13" x14ac:dyDescent="0.25">
      <c r="L847301" s="472"/>
      <c r="M847301" s="472"/>
    </row>
    <row r="847302" spans="12:13" x14ac:dyDescent="0.25">
      <c r="L847302" s="472"/>
      <c r="M847302" s="472"/>
    </row>
    <row r="847303" spans="12:13" x14ac:dyDescent="0.25">
      <c r="L847303" s="472"/>
      <c r="M847303" s="472"/>
    </row>
    <row r="847375" spans="12:13" x14ac:dyDescent="0.25">
      <c r="L847375" s="472"/>
      <c r="M847375" s="472"/>
    </row>
    <row r="847376" spans="12:13" x14ac:dyDescent="0.25">
      <c r="L847376" s="472"/>
      <c r="M847376" s="472"/>
    </row>
    <row r="847377" spans="12:13" x14ac:dyDescent="0.25">
      <c r="L847377" s="472"/>
      <c r="M847377" s="472"/>
    </row>
    <row r="847449" spans="12:13" x14ac:dyDescent="0.25">
      <c r="L847449" s="472"/>
      <c r="M847449" s="472"/>
    </row>
    <row r="847450" spans="12:13" x14ac:dyDescent="0.25">
      <c r="L847450" s="472"/>
      <c r="M847450" s="472"/>
    </row>
    <row r="847451" spans="12:13" x14ac:dyDescent="0.25">
      <c r="L847451" s="472"/>
      <c r="M847451" s="472"/>
    </row>
    <row r="847523" spans="12:13" x14ac:dyDescent="0.25">
      <c r="L847523" s="472"/>
      <c r="M847523" s="472"/>
    </row>
    <row r="847524" spans="12:13" x14ac:dyDescent="0.25">
      <c r="L847524" s="472"/>
      <c r="M847524" s="472"/>
    </row>
    <row r="847525" spans="12:13" x14ac:dyDescent="0.25">
      <c r="L847525" s="472"/>
      <c r="M847525" s="472"/>
    </row>
    <row r="847597" spans="12:13" x14ac:dyDescent="0.25">
      <c r="L847597" s="472"/>
      <c r="M847597" s="472"/>
    </row>
    <row r="847598" spans="12:13" x14ac:dyDescent="0.25">
      <c r="L847598" s="472"/>
      <c r="M847598" s="472"/>
    </row>
    <row r="847599" spans="12:13" x14ac:dyDescent="0.25">
      <c r="L847599" s="472"/>
      <c r="M847599" s="472"/>
    </row>
    <row r="847671" spans="12:13" x14ac:dyDescent="0.25">
      <c r="L847671" s="472"/>
      <c r="M847671" s="472"/>
    </row>
    <row r="847672" spans="12:13" x14ac:dyDescent="0.25">
      <c r="L847672" s="472"/>
      <c r="M847672" s="472"/>
    </row>
    <row r="847673" spans="12:13" x14ac:dyDescent="0.25">
      <c r="L847673" s="472"/>
      <c r="M847673" s="472"/>
    </row>
    <row r="847745" spans="12:13" x14ac:dyDescent="0.25">
      <c r="L847745" s="472"/>
      <c r="M847745" s="472"/>
    </row>
    <row r="847746" spans="12:13" x14ac:dyDescent="0.25">
      <c r="L847746" s="472"/>
      <c r="M847746" s="472"/>
    </row>
    <row r="847747" spans="12:13" x14ac:dyDescent="0.25">
      <c r="L847747" s="472"/>
      <c r="M847747" s="472"/>
    </row>
    <row r="847819" spans="12:13" x14ac:dyDescent="0.25">
      <c r="L847819" s="472"/>
      <c r="M847819" s="472"/>
    </row>
    <row r="847820" spans="12:13" x14ac:dyDescent="0.25">
      <c r="L847820" s="472"/>
      <c r="M847820" s="472"/>
    </row>
    <row r="847821" spans="12:13" x14ac:dyDescent="0.25">
      <c r="L847821" s="472"/>
      <c r="M847821" s="472"/>
    </row>
    <row r="847893" spans="12:13" x14ac:dyDescent="0.25">
      <c r="L847893" s="472"/>
      <c r="M847893" s="472"/>
    </row>
    <row r="847894" spans="12:13" x14ac:dyDescent="0.25">
      <c r="L847894" s="472"/>
      <c r="M847894" s="472"/>
    </row>
    <row r="847895" spans="12:13" x14ac:dyDescent="0.25">
      <c r="L847895" s="472"/>
      <c r="M847895" s="472"/>
    </row>
    <row r="847967" spans="12:13" x14ac:dyDescent="0.25">
      <c r="L847967" s="472"/>
      <c r="M847967" s="472"/>
    </row>
    <row r="847968" spans="12:13" x14ac:dyDescent="0.25">
      <c r="L847968" s="472"/>
      <c r="M847968" s="472"/>
    </row>
    <row r="847969" spans="12:13" x14ac:dyDescent="0.25">
      <c r="L847969" s="472"/>
      <c r="M847969" s="472"/>
    </row>
    <row r="848041" spans="12:13" x14ac:dyDescent="0.25">
      <c r="L848041" s="472"/>
      <c r="M848041" s="472"/>
    </row>
    <row r="848042" spans="12:13" x14ac:dyDescent="0.25">
      <c r="L848042" s="472"/>
      <c r="M848042" s="472"/>
    </row>
    <row r="848043" spans="12:13" x14ac:dyDescent="0.25">
      <c r="L848043" s="472"/>
      <c r="M848043" s="472"/>
    </row>
    <row r="848115" spans="12:13" x14ac:dyDescent="0.25">
      <c r="L848115" s="472"/>
      <c r="M848115" s="472"/>
    </row>
    <row r="848116" spans="12:13" x14ac:dyDescent="0.25">
      <c r="L848116" s="472"/>
      <c r="M848116" s="472"/>
    </row>
    <row r="848117" spans="12:13" x14ac:dyDescent="0.25">
      <c r="L848117" s="472"/>
      <c r="M848117" s="472"/>
    </row>
    <row r="848189" spans="12:13" x14ac:dyDescent="0.25">
      <c r="L848189" s="472"/>
      <c r="M848189" s="472"/>
    </row>
    <row r="848190" spans="12:13" x14ac:dyDescent="0.25">
      <c r="L848190" s="472"/>
      <c r="M848190" s="472"/>
    </row>
    <row r="848191" spans="12:13" x14ac:dyDescent="0.25">
      <c r="L848191" s="472"/>
      <c r="M848191" s="472"/>
    </row>
    <row r="848263" spans="12:13" x14ac:dyDescent="0.25">
      <c r="L848263" s="472"/>
      <c r="M848263" s="472"/>
    </row>
    <row r="848264" spans="12:13" x14ac:dyDescent="0.25">
      <c r="L848264" s="472"/>
      <c r="M848264" s="472"/>
    </row>
    <row r="848265" spans="12:13" x14ac:dyDescent="0.25">
      <c r="L848265" s="472"/>
      <c r="M848265" s="472"/>
    </row>
    <row r="848337" spans="12:13" x14ac:dyDescent="0.25">
      <c r="L848337" s="472"/>
      <c r="M848337" s="472"/>
    </row>
    <row r="848338" spans="12:13" x14ac:dyDescent="0.25">
      <c r="L848338" s="472"/>
      <c r="M848338" s="472"/>
    </row>
    <row r="848339" spans="12:13" x14ac:dyDescent="0.25">
      <c r="L848339" s="472"/>
      <c r="M848339" s="472"/>
    </row>
    <row r="848411" spans="12:13" x14ac:dyDescent="0.25">
      <c r="L848411" s="472"/>
      <c r="M848411" s="472"/>
    </row>
    <row r="848412" spans="12:13" x14ac:dyDescent="0.25">
      <c r="L848412" s="472"/>
      <c r="M848412" s="472"/>
    </row>
    <row r="848413" spans="12:13" x14ac:dyDescent="0.25">
      <c r="L848413" s="472"/>
      <c r="M848413" s="472"/>
    </row>
    <row r="848485" spans="12:13" x14ac:dyDescent="0.25">
      <c r="L848485" s="472"/>
      <c r="M848485" s="472"/>
    </row>
    <row r="848486" spans="12:13" x14ac:dyDescent="0.25">
      <c r="L848486" s="472"/>
      <c r="M848486" s="472"/>
    </row>
    <row r="848487" spans="12:13" x14ac:dyDescent="0.25">
      <c r="L848487" s="472"/>
      <c r="M848487" s="472"/>
    </row>
    <row r="848559" spans="12:13" x14ac:dyDescent="0.25">
      <c r="L848559" s="472"/>
      <c r="M848559" s="472"/>
    </row>
    <row r="848560" spans="12:13" x14ac:dyDescent="0.25">
      <c r="L848560" s="472"/>
      <c r="M848560" s="472"/>
    </row>
    <row r="848561" spans="12:13" x14ac:dyDescent="0.25">
      <c r="L848561" s="472"/>
      <c r="M848561" s="472"/>
    </row>
    <row r="848633" spans="12:13" x14ac:dyDescent="0.25">
      <c r="L848633" s="472"/>
      <c r="M848633" s="472"/>
    </row>
    <row r="848634" spans="12:13" x14ac:dyDescent="0.25">
      <c r="L848634" s="472"/>
      <c r="M848634" s="472"/>
    </row>
    <row r="848635" spans="12:13" x14ac:dyDescent="0.25">
      <c r="L848635" s="472"/>
      <c r="M848635" s="472"/>
    </row>
    <row r="848707" spans="12:13" x14ac:dyDescent="0.25">
      <c r="L848707" s="472"/>
      <c r="M848707" s="472"/>
    </row>
    <row r="848708" spans="12:13" x14ac:dyDescent="0.25">
      <c r="L848708" s="472"/>
      <c r="M848708" s="472"/>
    </row>
    <row r="848709" spans="12:13" x14ac:dyDescent="0.25">
      <c r="L848709" s="472"/>
      <c r="M848709" s="472"/>
    </row>
    <row r="848781" spans="12:13" x14ac:dyDescent="0.25">
      <c r="L848781" s="472"/>
      <c r="M848781" s="472"/>
    </row>
    <row r="848782" spans="12:13" x14ac:dyDescent="0.25">
      <c r="L848782" s="472"/>
      <c r="M848782" s="472"/>
    </row>
    <row r="848783" spans="12:13" x14ac:dyDescent="0.25">
      <c r="L848783" s="472"/>
      <c r="M848783" s="472"/>
    </row>
    <row r="848855" spans="12:13" x14ac:dyDescent="0.25">
      <c r="L848855" s="472"/>
      <c r="M848855" s="472"/>
    </row>
    <row r="848856" spans="12:13" x14ac:dyDescent="0.25">
      <c r="L848856" s="472"/>
      <c r="M848856" s="472"/>
    </row>
    <row r="848857" spans="12:13" x14ac:dyDescent="0.25">
      <c r="L848857" s="472"/>
      <c r="M848857" s="472"/>
    </row>
    <row r="848929" spans="12:13" x14ac:dyDescent="0.25">
      <c r="L848929" s="472"/>
      <c r="M848929" s="472"/>
    </row>
    <row r="848930" spans="12:13" x14ac:dyDescent="0.25">
      <c r="L848930" s="472"/>
      <c r="M848930" s="472"/>
    </row>
    <row r="848931" spans="12:13" x14ac:dyDescent="0.25">
      <c r="L848931" s="472"/>
      <c r="M848931" s="472"/>
    </row>
    <row r="849003" spans="12:13" x14ac:dyDescent="0.25">
      <c r="L849003" s="472"/>
      <c r="M849003" s="472"/>
    </row>
    <row r="849004" spans="12:13" x14ac:dyDescent="0.25">
      <c r="L849004" s="472"/>
      <c r="M849004" s="472"/>
    </row>
    <row r="849005" spans="12:13" x14ac:dyDescent="0.25">
      <c r="L849005" s="472"/>
      <c r="M849005" s="472"/>
    </row>
    <row r="849077" spans="12:13" x14ac:dyDescent="0.25">
      <c r="L849077" s="472"/>
      <c r="M849077" s="472"/>
    </row>
    <row r="849078" spans="12:13" x14ac:dyDescent="0.25">
      <c r="L849078" s="472"/>
      <c r="M849078" s="472"/>
    </row>
    <row r="849079" spans="12:13" x14ac:dyDescent="0.25">
      <c r="L849079" s="472"/>
      <c r="M849079" s="472"/>
    </row>
    <row r="849151" spans="12:13" x14ac:dyDescent="0.25">
      <c r="L849151" s="472"/>
      <c r="M849151" s="472"/>
    </row>
    <row r="849152" spans="12:13" x14ac:dyDescent="0.25">
      <c r="L849152" s="472"/>
      <c r="M849152" s="472"/>
    </row>
    <row r="849153" spans="12:13" x14ac:dyDescent="0.25">
      <c r="L849153" s="472"/>
      <c r="M849153" s="472"/>
    </row>
    <row r="849225" spans="12:13" x14ac:dyDescent="0.25">
      <c r="L849225" s="472"/>
      <c r="M849225" s="472"/>
    </row>
    <row r="849226" spans="12:13" x14ac:dyDescent="0.25">
      <c r="L849226" s="472"/>
      <c r="M849226" s="472"/>
    </row>
    <row r="849227" spans="12:13" x14ac:dyDescent="0.25">
      <c r="L849227" s="472"/>
      <c r="M849227" s="472"/>
    </row>
    <row r="849299" spans="12:13" x14ac:dyDescent="0.25">
      <c r="L849299" s="472"/>
      <c r="M849299" s="472"/>
    </row>
    <row r="849300" spans="12:13" x14ac:dyDescent="0.25">
      <c r="L849300" s="472"/>
      <c r="M849300" s="472"/>
    </row>
    <row r="849301" spans="12:13" x14ac:dyDescent="0.25">
      <c r="L849301" s="472"/>
      <c r="M849301" s="472"/>
    </row>
    <row r="849373" spans="12:13" x14ac:dyDescent="0.25">
      <c r="L849373" s="472"/>
      <c r="M849373" s="472"/>
    </row>
    <row r="849374" spans="12:13" x14ac:dyDescent="0.25">
      <c r="L849374" s="472"/>
      <c r="M849374" s="472"/>
    </row>
    <row r="849375" spans="12:13" x14ac:dyDescent="0.25">
      <c r="L849375" s="472"/>
      <c r="M849375" s="472"/>
    </row>
    <row r="849447" spans="12:13" x14ac:dyDescent="0.25">
      <c r="L849447" s="472"/>
      <c r="M849447" s="472"/>
    </row>
    <row r="849448" spans="12:13" x14ac:dyDescent="0.25">
      <c r="L849448" s="472"/>
      <c r="M849448" s="472"/>
    </row>
    <row r="849449" spans="12:13" x14ac:dyDescent="0.25">
      <c r="L849449" s="472"/>
      <c r="M849449" s="472"/>
    </row>
    <row r="849521" spans="12:13" x14ac:dyDescent="0.25">
      <c r="L849521" s="472"/>
      <c r="M849521" s="472"/>
    </row>
    <row r="849522" spans="12:13" x14ac:dyDescent="0.25">
      <c r="L849522" s="472"/>
      <c r="M849522" s="472"/>
    </row>
    <row r="849523" spans="12:13" x14ac:dyDescent="0.25">
      <c r="L849523" s="472"/>
      <c r="M849523" s="472"/>
    </row>
    <row r="849595" spans="12:13" x14ac:dyDescent="0.25">
      <c r="L849595" s="472"/>
      <c r="M849595" s="472"/>
    </row>
    <row r="849596" spans="12:13" x14ac:dyDescent="0.25">
      <c r="L849596" s="472"/>
      <c r="M849596" s="472"/>
    </row>
    <row r="849597" spans="12:13" x14ac:dyDescent="0.25">
      <c r="L849597" s="472"/>
      <c r="M849597" s="472"/>
    </row>
    <row r="849669" spans="12:13" x14ac:dyDescent="0.25">
      <c r="L849669" s="472"/>
      <c r="M849669" s="472"/>
    </row>
    <row r="849670" spans="12:13" x14ac:dyDescent="0.25">
      <c r="L849670" s="472"/>
      <c r="M849670" s="472"/>
    </row>
    <row r="849671" spans="12:13" x14ac:dyDescent="0.25">
      <c r="L849671" s="472"/>
      <c r="M849671" s="472"/>
    </row>
    <row r="849743" spans="12:13" x14ac:dyDescent="0.25">
      <c r="L849743" s="472"/>
      <c r="M849743" s="472"/>
    </row>
    <row r="849744" spans="12:13" x14ac:dyDescent="0.25">
      <c r="L849744" s="472"/>
      <c r="M849744" s="472"/>
    </row>
    <row r="849745" spans="12:13" x14ac:dyDescent="0.25">
      <c r="L849745" s="472"/>
      <c r="M849745" s="472"/>
    </row>
    <row r="849817" spans="12:13" x14ac:dyDescent="0.25">
      <c r="L849817" s="472"/>
      <c r="M849817" s="472"/>
    </row>
    <row r="849818" spans="12:13" x14ac:dyDescent="0.25">
      <c r="L849818" s="472"/>
      <c r="M849818" s="472"/>
    </row>
    <row r="849819" spans="12:13" x14ac:dyDescent="0.25">
      <c r="L849819" s="472"/>
      <c r="M849819" s="472"/>
    </row>
    <row r="849891" spans="12:13" x14ac:dyDescent="0.25">
      <c r="L849891" s="472"/>
      <c r="M849891" s="472"/>
    </row>
    <row r="849892" spans="12:13" x14ac:dyDescent="0.25">
      <c r="L849892" s="472"/>
      <c r="M849892" s="472"/>
    </row>
    <row r="849893" spans="12:13" x14ac:dyDescent="0.25">
      <c r="L849893" s="472"/>
      <c r="M849893" s="472"/>
    </row>
    <row r="849965" spans="12:13" x14ac:dyDescent="0.25">
      <c r="L849965" s="472"/>
      <c r="M849965" s="472"/>
    </row>
    <row r="849966" spans="12:13" x14ac:dyDescent="0.25">
      <c r="L849966" s="472"/>
      <c r="M849966" s="472"/>
    </row>
    <row r="849967" spans="12:13" x14ac:dyDescent="0.25">
      <c r="L849967" s="472"/>
      <c r="M849967" s="472"/>
    </row>
    <row r="850039" spans="12:13" x14ac:dyDescent="0.25">
      <c r="L850039" s="472"/>
      <c r="M850039" s="472"/>
    </row>
    <row r="850040" spans="12:13" x14ac:dyDescent="0.25">
      <c r="L850040" s="472"/>
      <c r="M850040" s="472"/>
    </row>
    <row r="850041" spans="12:13" x14ac:dyDescent="0.25">
      <c r="L850041" s="472"/>
      <c r="M850041" s="472"/>
    </row>
    <row r="850113" spans="12:13" x14ac:dyDescent="0.25">
      <c r="L850113" s="472"/>
      <c r="M850113" s="472"/>
    </row>
    <row r="850114" spans="12:13" x14ac:dyDescent="0.25">
      <c r="L850114" s="472"/>
      <c r="M850114" s="472"/>
    </row>
    <row r="850115" spans="12:13" x14ac:dyDescent="0.25">
      <c r="L850115" s="472"/>
      <c r="M850115" s="472"/>
    </row>
    <row r="850187" spans="12:13" x14ac:dyDescent="0.25">
      <c r="L850187" s="472"/>
      <c r="M850187" s="472"/>
    </row>
    <row r="850188" spans="12:13" x14ac:dyDescent="0.25">
      <c r="L850188" s="472"/>
      <c r="M850188" s="472"/>
    </row>
    <row r="850189" spans="12:13" x14ac:dyDescent="0.25">
      <c r="L850189" s="472"/>
      <c r="M850189" s="472"/>
    </row>
    <row r="850261" spans="12:13" x14ac:dyDescent="0.25">
      <c r="L850261" s="472"/>
      <c r="M850261" s="472"/>
    </row>
    <row r="850262" spans="12:13" x14ac:dyDescent="0.25">
      <c r="L850262" s="472"/>
      <c r="M850262" s="472"/>
    </row>
    <row r="850263" spans="12:13" x14ac:dyDescent="0.25">
      <c r="L850263" s="472"/>
      <c r="M850263" s="472"/>
    </row>
    <row r="850335" spans="12:13" x14ac:dyDescent="0.25">
      <c r="L850335" s="472"/>
      <c r="M850335" s="472"/>
    </row>
    <row r="850336" spans="12:13" x14ac:dyDescent="0.25">
      <c r="L850336" s="472"/>
      <c r="M850336" s="472"/>
    </row>
    <row r="850337" spans="12:13" x14ac:dyDescent="0.25">
      <c r="L850337" s="472"/>
      <c r="M850337" s="472"/>
    </row>
    <row r="850409" spans="12:13" x14ac:dyDescent="0.25">
      <c r="L850409" s="472"/>
      <c r="M850409" s="472"/>
    </row>
    <row r="850410" spans="12:13" x14ac:dyDescent="0.25">
      <c r="L850410" s="472"/>
      <c r="M850410" s="472"/>
    </row>
    <row r="850411" spans="12:13" x14ac:dyDescent="0.25">
      <c r="L850411" s="472"/>
      <c r="M850411" s="472"/>
    </row>
    <row r="850483" spans="12:13" x14ac:dyDescent="0.25">
      <c r="L850483" s="472"/>
      <c r="M850483" s="472"/>
    </row>
    <row r="850484" spans="12:13" x14ac:dyDescent="0.25">
      <c r="L850484" s="472"/>
      <c r="M850484" s="472"/>
    </row>
    <row r="850485" spans="12:13" x14ac:dyDescent="0.25">
      <c r="L850485" s="472"/>
      <c r="M850485" s="472"/>
    </row>
    <row r="850557" spans="12:13" x14ac:dyDescent="0.25">
      <c r="L850557" s="472"/>
      <c r="M850557" s="472"/>
    </row>
    <row r="850558" spans="12:13" x14ac:dyDescent="0.25">
      <c r="L850558" s="472"/>
      <c r="M850558" s="472"/>
    </row>
    <row r="850559" spans="12:13" x14ac:dyDescent="0.25">
      <c r="L850559" s="472"/>
      <c r="M850559" s="472"/>
    </row>
    <row r="850631" spans="12:13" x14ac:dyDescent="0.25">
      <c r="L850631" s="472"/>
      <c r="M850631" s="472"/>
    </row>
    <row r="850632" spans="12:13" x14ac:dyDescent="0.25">
      <c r="L850632" s="472"/>
      <c r="M850632" s="472"/>
    </row>
    <row r="850633" spans="12:13" x14ac:dyDescent="0.25">
      <c r="L850633" s="472"/>
      <c r="M850633" s="472"/>
    </row>
    <row r="850705" spans="12:13" x14ac:dyDescent="0.25">
      <c r="L850705" s="472"/>
      <c r="M850705" s="472"/>
    </row>
    <row r="850706" spans="12:13" x14ac:dyDescent="0.25">
      <c r="L850706" s="472"/>
      <c r="M850706" s="472"/>
    </row>
    <row r="850707" spans="12:13" x14ac:dyDescent="0.25">
      <c r="L850707" s="472"/>
      <c r="M850707" s="472"/>
    </row>
    <row r="850779" spans="12:13" x14ac:dyDescent="0.25">
      <c r="L850779" s="472"/>
      <c r="M850779" s="472"/>
    </row>
    <row r="850780" spans="12:13" x14ac:dyDescent="0.25">
      <c r="L850780" s="472"/>
      <c r="M850780" s="472"/>
    </row>
    <row r="850781" spans="12:13" x14ac:dyDescent="0.25">
      <c r="L850781" s="472"/>
      <c r="M850781" s="472"/>
    </row>
    <row r="850853" spans="12:13" x14ac:dyDescent="0.25">
      <c r="L850853" s="472"/>
      <c r="M850853" s="472"/>
    </row>
    <row r="850854" spans="12:13" x14ac:dyDescent="0.25">
      <c r="L850854" s="472"/>
      <c r="M850854" s="472"/>
    </row>
    <row r="850855" spans="12:13" x14ac:dyDescent="0.25">
      <c r="L850855" s="472"/>
      <c r="M850855" s="472"/>
    </row>
    <row r="850927" spans="12:13" x14ac:dyDescent="0.25">
      <c r="L850927" s="472"/>
      <c r="M850927" s="472"/>
    </row>
    <row r="850928" spans="12:13" x14ac:dyDescent="0.25">
      <c r="L850928" s="472"/>
      <c r="M850928" s="472"/>
    </row>
    <row r="850929" spans="12:13" x14ac:dyDescent="0.25">
      <c r="L850929" s="472"/>
      <c r="M850929" s="472"/>
    </row>
    <row r="851001" spans="12:13" x14ac:dyDescent="0.25">
      <c r="L851001" s="472"/>
      <c r="M851001" s="472"/>
    </row>
    <row r="851002" spans="12:13" x14ac:dyDescent="0.25">
      <c r="L851002" s="472"/>
      <c r="M851002" s="472"/>
    </row>
    <row r="851003" spans="12:13" x14ac:dyDescent="0.25">
      <c r="L851003" s="472"/>
      <c r="M851003" s="472"/>
    </row>
    <row r="851075" spans="12:13" x14ac:dyDescent="0.25">
      <c r="L851075" s="472"/>
      <c r="M851075" s="472"/>
    </row>
    <row r="851076" spans="12:13" x14ac:dyDescent="0.25">
      <c r="L851076" s="472"/>
      <c r="M851076" s="472"/>
    </row>
    <row r="851077" spans="12:13" x14ac:dyDescent="0.25">
      <c r="L851077" s="472"/>
      <c r="M851077" s="472"/>
    </row>
    <row r="851149" spans="12:13" x14ac:dyDescent="0.25">
      <c r="L851149" s="472"/>
      <c r="M851149" s="472"/>
    </row>
    <row r="851150" spans="12:13" x14ac:dyDescent="0.25">
      <c r="L851150" s="472"/>
      <c r="M851150" s="472"/>
    </row>
    <row r="851151" spans="12:13" x14ac:dyDescent="0.25">
      <c r="L851151" s="472"/>
      <c r="M851151" s="472"/>
    </row>
    <row r="851223" spans="12:13" x14ac:dyDescent="0.25">
      <c r="L851223" s="472"/>
      <c r="M851223" s="472"/>
    </row>
    <row r="851224" spans="12:13" x14ac:dyDescent="0.25">
      <c r="L851224" s="472"/>
      <c r="M851224" s="472"/>
    </row>
    <row r="851225" spans="12:13" x14ac:dyDescent="0.25">
      <c r="L851225" s="472"/>
      <c r="M851225" s="472"/>
    </row>
    <row r="851297" spans="12:13" x14ac:dyDescent="0.25">
      <c r="L851297" s="472"/>
      <c r="M851297" s="472"/>
    </row>
    <row r="851298" spans="12:13" x14ac:dyDescent="0.25">
      <c r="L851298" s="472"/>
      <c r="M851298" s="472"/>
    </row>
    <row r="851299" spans="12:13" x14ac:dyDescent="0.25">
      <c r="L851299" s="472"/>
      <c r="M851299" s="472"/>
    </row>
    <row r="851371" spans="12:13" x14ac:dyDescent="0.25">
      <c r="L851371" s="472"/>
      <c r="M851371" s="472"/>
    </row>
    <row r="851372" spans="12:13" x14ac:dyDescent="0.25">
      <c r="L851372" s="472"/>
      <c r="M851372" s="472"/>
    </row>
    <row r="851373" spans="12:13" x14ac:dyDescent="0.25">
      <c r="L851373" s="472"/>
      <c r="M851373" s="472"/>
    </row>
    <row r="851445" spans="12:13" x14ac:dyDescent="0.25">
      <c r="L851445" s="472"/>
      <c r="M851445" s="472"/>
    </row>
    <row r="851446" spans="12:13" x14ac:dyDescent="0.25">
      <c r="L851446" s="472"/>
      <c r="M851446" s="472"/>
    </row>
    <row r="851447" spans="12:13" x14ac:dyDescent="0.25">
      <c r="L851447" s="472"/>
      <c r="M851447" s="472"/>
    </row>
    <row r="851519" spans="12:13" x14ac:dyDescent="0.25">
      <c r="L851519" s="472"/>
      <c r="M851519" s="472"/>
    </row>
    <row r="851520" spans="12:13" x14ac:dyDescent="0.25">
      <c r="L851520" s="472"/>
      <c r="M851520" s="472"/>
    </row>
    <row r="851521" spans="12:13" x14ac:dyDescent="0.25">
      <c r="L851521" s="472"/>
      <c r="M851521" s="472"/>
    </row>
    <row r="851593" spans="12:13" x14ac:dyDescent="0.25">
      <c r="L851593" s="472"/>
      <c r="M851593" s="472"/>
    </row>
    <row r="851594" spans="12:13" x14ac:dyDescent="0.25">
      <c r="L851594" s="472"/>
      <c r="M851594" s="472"/>
    </row>
    <row r="851595" spans="12:13" x14ac:dyDescent="0.25">
      <c r="L851595" s="472"/>
      <c r="M851595" s="472"/>
    </row>
    <row r="851667" spans="12:13" x14ac:dyDescent="0.25">
      <c r="L851667" s="472"/>
      <c r="M851667" s="472"/>
    </row>
    <row r="851668" spans="12:13" x14ac:dyDescent="0.25">
      <c r="L851668" s="472"/>
      <c r="M851668" s="472"/>
    </row>
    <row r="851669" spans="12:13" x14ac:dyDescent="0.25">
      <c r="L851669" s="472"/>
      <c r="M851669" s="472"/>
    </row>
    <row r="851741" spans="12:13" x14ac:dyDescent="0.25">
      <c r="L851741" s="472"/>
      <c r="M851741" s="472"/>
    </row>
    <row r="851742" spans="12:13" x14ac:dyDescent="0.25">
      <c r="L851742" s="472"/>
      <c r="M851742" s="472"/>
    </row>
    <row r="851743" spans="12:13" x14ac:dyDescent="0.25">
      <c r="L851743" s="472"/>
      <c r="M851743" s="472"/>
    </row>
    <row r="851815" spans="12:13" x14ac:dyDescent="0.25">
      <c r="L851815" s="472"/>
      <c r="M851815" s="472"/>
    </row>
    <row r="851816" spans="12:13" x14ac:dyDescent="0.25">
      <c r="L851816" s="472"/>
      <c r="M851816" s="472"/>
    </row>
    <row r="851817" spans="12:13" x14ac:dyDescent="0.25">
      <c r="L851817" s="472"/>
      <c r="M851817" s="472"/>
    </row>
    <row r="851889" spans="12:13" x14ac:dyDescent="0.25">
      <c r="L851889" s="472"/>
      <c r="M851889" s="472"/>
    </row>
    <row r="851890" spans="12:13" x14ac:dyDescent="0.25">
      <c r="L851890" s="472"/>
      <c r="M851890" s="472"/>
    </row>
    <row r="851891" spans="12:13" x14ac:dyDescent="0.25">
      <c r="L851891" s="472"/>
      <c r="M851891" s="472"/>
    </row>
    <row r="851963" spans="12:13" x14ac:dyDescent="0.25">
      <c r="L851963" s="472"/>
      <c r="M851963" s="472"/>
    </row>
    <row r="851964" spans="12:13" x14ac:dyDescent="0.25">
      <c r="L851964" s="472"/>
      <c r="M851964" s="472"/>
    </row>
    <row r="851965" spans="12:13" x14ac:dyDescent="0.25">
      <c r="L851965" s="472"/>
      <c r="M851965" s="472"/>
    </row>
    <row r="852037" spans="12:13" x14ac:dyDescent="0.25">
      <c r="L852037" s="472"/>
      <c r="M852037" s="472"/>
    </row>
    <row r="852038" spans="12:13" x14ac:dyDescent="0.25">
      <c r="L852038" s="472"/>
      <c r="M852038" s="472"/>
    </row>
    <row r="852039" spans="12:13" x14ac:dyDescent="0.25">
      <c r="L852039" s="472"/>
      <c r="M852039" s="472"/>
    </row>
    <row r="852111" spans="12:13" x14ac:dyDescent="0.25">
      <c r="L852111" s="472"/>
      <c r="M852111" s="472"/>
    </row>
    <row r="852112" spans="12:13" x14ac:dyDescent="0.25">
      <c r="L852112" s="472"/>
      <c r="M852112" s="472"/>
    </row>
    <row r="852113" spans="12:13" x14ac:dyDescent="0.25">
      <c r="L852113" s="472"/>
      <c r="M852113" s="472"/>
    </row>
    <row r="852185" spans="12:13" x14ac:dyDescent="0.25">
      <c r="L852185" s="472"/>
      <c r="M852185" s="472"/>
    </row>
    <row r="852186" spans="12:13" x14ac:dyDescent="0.25">
      <c r="L852186" s="472"/>
      <c r="M852186" s="472"/>
    </row>
    <row r="852187" spans="12:13" x14ac:dyDescent="0.25">
      <c r="L852187" s="472"/>
      <c r="M852187" s="472"/>
    </row>
    <row r="852259" spans="12:13" x14ac:dyDescent="0.25">
      <c r="L852259" s="472"/>
      <c r="M852259" s="472"/>
    </row>
    <row r="852260" spans="12:13" x14ac:dyDescent="0.25">
      <c r="L852260" s="472"/>
      <c r="M852260" s="472"/>
    </row>
    <row r="852261" spans="12:13" x14ac:dyDescent="0.25">
      <c r="L852261" s="472"/>
      <c r="M852261" s="472"/>
    </row>
    <row r="852333" spans="12:13" x14ac:dyDescent="0.25">
      <c r="L852333" s="472"/>
      <c r="M852333" s="472"/>
    </row>
    <row r="852334" spans="12:13" x14ac:dyDescent="0.25">
      <c r="L852334" s="472"/>
      <c r="M852334" s="472"/>
    </row>
    <row r="852335" spans="12:13" x14ac:dyDescent="0.25">
      <c r="L852335" s="472"/>
      <c r="M852335" s="472"/>
    </row>
    <row r="852407" spans="12:13" x14ac:dyDescent="0.25">
      <c r="L852407" s="472"/>
      <c r="M852407" s="472"/>
    </row>
    <row r="852408" spans="12:13" x14ac:dyDescent="0.25">
      <c r="L852408" s="472"/>
      <c r="M852408" s="472"/>
    </row>
    <row r="852409" spans="12:13" x14ac:dyDescent="0.25">
      <c r="L852409" s="472"/>
      <c r="M852409" s="472"/>
    </row>
    <row r="852481" spans="12:13" x14ac:dyDescent="0.25">
      <c r="L852481" s="472"/>
      <c r="M852481" s="472"/>
    </row>
    <row r="852482" spans="12:13" x14ac:dyDescent="0.25">
      <c r="L852482" s="472"/>
      <c r="M852482" s="472"/>
    </row>
    <row r="852483" spans="12:13" x14ac:dyDescent="0.25">
      <c r="L852483" s="472"/>
      <c r="M852483" s="472"/>
    </row>
    <row r="852555" spans="12:13" x14ac:dyDescent="0.25">
      <c r="L852555" s="472"/>
      <c r="M852555" s="472"/>
    </row>
    <row r="852556" spans="12:13" x14ac:dyDescent="0.25">
      <c r="L852556" s="472"/>
      <c r="M852556" s="472"/>
    </row>
    <row r="852557" spans="12:13" x14ac:dyDescent="0.25">
      <c r="L852557" s="472"/>
      <c r="M852557" s="472"/>
    </row>
    <row r="852629" spans="12:13" x14ac:dyDescent="0.25">
      <c r="L852629" s="472"/>
      <c r="M852629" s="472"/>
    </row>
    <row r="852630" spans="12:13" x14ac:dyDescent="0.25">
      <c r="L852630" s="472"/>
      <c r="M852630" s="472"/>
    </row>
    <row r="852631" spans="12:13" x14ac:dyDescent="0.25">
      <c r="L852631" s="472"/>
      <c r="M852631" s="472"/>
    </row>
    <row r="852703" spans="12:13" x14ac:dyDescent="0.25">
      <c r="L852703" s="472"/>
      <c r="M852703" s="472"/>
    </row>
    <row r="852704" spans="12:13" x14ac:dyDescent="0.25">
      <c r="L852704" s="472"/>
      <c r="M852704" s="472"/>
    </row>
    <row r="852705" spans="12:13" x14ac:dyDescent="0.25">
      <c r="L852705" s="472"/>
      <c r="M852705" s="472"/>
    </row>
    <row r="852777" spans="12:13" x14ac:dyDescent="0.25">
      <c r="L852777" s="472"/>
      <c r="M852777" s="472"/>
    </row>
    <row r="852778" spans="12:13" x14ac:dyDescent="0.25">
      <c r="L852778" s="472"/>
      <c r="M852778" s="472"/>
    </row>
    <row r="852779" spans="12:13" x14ac:dyDescent="0.25">
      <c r="L852779" s="472"/>
      <c r="M852779" s="472"/>
    </row>
    <row r="852851" spans="12:13" x14ac:dyDescent="0.25">
      <c r="L852851" s="472"/>
      <c r="M852851" s="472"/>
    </row>
    <row r="852852" spans="12:13" x14ac:dyDescent="0.25">
      <c r="L852852" s="472"/>
      <c r="M852852" s="472"/>
    </row>
    <row r="852853" spans="12:13" x14ac:dyDescent="0.25">
      <c r="L852853" s="472"/>
      <c r="M852853" s="472"/>
    </row>
    <row r="852925" spans="12:13" x14ac:dyDescent="0.25">
      <c r="L852925" s="472"/>
      <c r="M852925" s="472"/>
    </row>
    <row r="852926" spans="12:13" x14ac:dyDescent="0.25">
      <c r="L852926" s="472"/>
      <c r="M852926" s="472"/>
    </row>
    <row r="852927" spans="12:13" x14ac:dyDescent="0.25">
      <c r="L852927" s="472"/>
      <c r="M852927" s="472"/>
    </row>
    <row r="852999" spans="12:13" x14ac:dyDescent="0.25">
      <c r="L852999" s="472"/>
      <c r="M852999" s="472"/>
    </row>
    <row r="853000" spans="12:13" x14ac:dyDescent="0.25">
      <c r="L853000" s="472"/>
      <c r="M853000" s="472"/>
    </row>
    <row r="853001" spans="12:13" x14ac:dyDescent="0.25">
      <c r="L853001" s="472"/>
      <c r="M853001" s="472"/>
    </row>
    <row r="853073" spans="12:13" x14ac:dyDescent="0.25">
      <c r="L853073" s="472"/>
      <c r="M853073" s="472"/>
    </row>
    <row r="853074" spans="12:13" x14ac:dyDescent="0.25">
      <c r="L853074" s="472"/>
      <c r="M853074" s="472"/>
    </row>
    <row r="853075" spans="12:13" x14ac:dyDescent="0.25">
      <c r="L853075" s="472"/>
      <c r="M853075" s="472"/>
    </row>
    <row r="853147" spans="12:13" x14ac:dyDescent="0.25">
      <c r="L853147" s="472"/>
      <c r="M853147" s="472"/>
    </row>
    <row r="853148" spans="12:13" x14ac:dyDescent="0.25">
      <c r="L853148" s="472"/>
      <c r="M853148" s="472"/>
    </row>
    <row r="853149" spans="12:13" x14ac:dyDescent="0.25">
      <c r="L853149" s="472"/>
      <c r="M853149" s="472"/>
    </row>
    <row r="853221" spans="12:13" x14ac:dyDescent="0.25">
      <c r="L853221" s="472"/>
      <c r="M853221" s="472"/>
    </row>
    <row r="853222" spans="12:13" x14ac:dyDescent="0.25">
      <c r="L853222" s="472"/>
      <c r="M853222" s="472"/>
    </row>
    <row r="853223" spans="12:13" x14ac:dyDescent="0.25">
      <c r="L853223" s="472"/>
      <c r="M853223" s="472"/>
    </row>
    <row r="853295" spans="12:13" x14ac:dyDescent="0.25">
      <c r="L853295" s="472"/>
      <c r="M853295" s="472"/>
    </row>
    <row r="853296" spans="12:13" x14ac:dyDescent="0.25">
      <c r="L853296" s="472"/>
      <c r="M853296" s="472"/>
    </row>
    <row r="853297" spans="12:13" x14ac:dyDescent="0.25">
      <c r="L853297" s="472"/>
      <c r="M853297" s="472"/>
    </row>
    <row r="853369" spans="12:13" x14ac:dyDescent="0.25">
      <c r="L853369" s="472"/>
      <c r="M853369" s="472"/>
    </row>
    <row r="853370" spans="12:13" x14ac:dyDescent="0.25">
      <c r="L853370" s="472"/>
      <c r="M853370" s="472"/>
    </row>
    <row r="853371" spans="12:13" x14ac:dyDescent="0.25">
      <c r="L853371" s="472"/>
      <c r="M853371" s="472"/>
    </row>
    <row r="853443" spans="12:13" x14ac:dyDescent="0.25">
      <c r="L853443" s="472"/>
      <c r="M853443" s="472"/>
    </row>
    <row r="853444" spans="12:13" x14ac:dyDescent="0.25">
      <c r="L853444" s="472"/>
      <c r="M853444" s="472"/>
    </row>
    <row r="853445" spans="12:13" x14ac:dyDescent="0.25">
      <c r="L853445" s="472"/>
      <c r="M853445" s="472"/>
    </row>
    <row r="853517" spans="12:13" x14ac:dyDescent="0.25">
      <c r="L853517" s="472"/>
      <c r="M853517" s="472"/>
    </row>
    <row r="853518" spans="12:13" x14ac:dyDescent="0.25">
      <c r="L853518" s="472"/>
      <c r="M853518" s="472"/>
    </row>
    <row r="853519" spans="12:13" x14ac:dyDescent="0.25">
      <c r="L853519" s="472"/>
      <c r="M853519" s="472"/>
    </row>
    <row r="853591" spans="12:13" x14ac:dyDescent="0.25">
      <c r="L853591" s="472"/>
      <c r="M853591" s="472"/>
    </row>
    <row r="853592" spans="12:13" x14ac:dyDescent="0.25">
      <c r="L853592" s="472"/>
      <c r="M853592" s="472"/>
    </row>
    <row r="853593" spans="12:13" x14ac:dyDescent="0.25">
      <c r="L853593" s="472"/>
      <c r="M853593" s="472"/>
    </row>
    <row r="853665" spans="12:13" x14ac:dyDescent="0.25">
      <c r="L853665" s="472"/>
      <c r="M853665" s="472"/>
    </row>
    <row r="853666" spans="12:13" x14ac:dyDescent="0.25">
      <c r="L853666" s="472"/>
      <c r="M853666" s="472"/>
    </row>
    <row r="853667" spans="12:13" x14ac:dyDescent="0.25">
      <c r="L853667" s="472"/>
      <c r="M853667" s="472"/>
    </row>
    <row r="853739" spans="12:13" x14ac:dyDescent="0.25">
      <c r="L853739" s="472"/>
      <c r="M853739" s="472"/>
    </row>
    <row r="853740" spans="12:13" x14ac:dyDescent="0.25">
      <c r="L853740" s="472"/>
      <c r="M853740" s="472"/>
    </row>
    <row r="853741" spans="12:13" x14ac:dyDescent="0.25">
      <c r="L853741" s="472"/>
      <c r="M853741" s="472"/>
    </row>
    <row r="853813" spans="12:13" x14ac:dyDescent="0.25">
      <c r="L853813" s="472"/>
      <c r="M853813" s="472"/>
    </row>
    <row r="853814" spans="12:13" x14ac:dyDescent="0.25">
      <c r="L853814" s="472"/>
      <c r="M853814" s="472"/>
    </row>
    <row r="853815" spans="12:13" x14ac:dyDescent="0.25">
      <c r="L853815" s="472"/>
      <c r="M853815" s="472"/>
    </row>
    <row r="853887" spans="12:13" x14ac:dyDescent="0.25">
      <c r="L853887" s="472"/>
      <c r="M853887" s="472"/>
    </row>
    <row r="853888" spans="12:13" x14ac:dyDescent="0.25">
      <c r="L853888" s="472"/>
      <c r="M853888" s="472"/>
    </row>
    <row r="853889" spans="12:13" x14ac:dyDescent="0.25">
      <c r="L853889" s="472"/>
      <c r="M853889" s="472"/>
    </row>
    <row r="853961" spans="12:13" x14ac:dyDescent="0.25">
      <c r="L853961" s="472"/>
      <c r="M853961" s="472"/>
    </row>
    <row r="853962" spans="12:13" x14ac:dyDescent="0.25">
      <c r="L853962" s="472"/>
      <c r="M853962" s="472"/>
    </row>
    <row r="853963" spans="12:13" x14ac:dyDescent="0.25">
      <c r="L853963" s="472"/>
      <c r="M853963" s="472"/>
    </row>
    <row r="854035" spans="12:13" x14ac:dyDescent="0.25">
      <c r="L854035" s="472"/>
      <c r="M854035" s="472"/>
    </row>
    <row r="854036" spans="12:13" x14ac:dyDescent="0.25">
      <c r="L854036" s="472"/>
      <c r="M854036" s="472"/>
    </row>
    <row r="854037" spans="12:13" x14ac:dyDescent="0.25">
      <c r="L854037" s="472"/>
      <c r="M854037" s="472"/>
    </row>
    <row r="854109" spans="12:13" x14ac:dyDescent="0.25">
      <c r="L854109" s="472"/>
      <c r="M854109" s="472"/>
    </row>
    <row r="854110" spans="12:13" x14ac:dyDescent="0.25">
      <c r="L854110" s="472"/>
      <c r="M854110" s="472"/>
    </row>
    <row r="854111" spans="12:13" x14ac:dyDescent="0.25">
      <c r="L854111" s="472"/>
      <c r="M854111" s="472"/>
    </row>
    <row r="854183" spans="12:13" x14ac:dyDescent="0.25">
      <c r="L854183" s="472"/>
      <c r="M854183" s="472"/>
    </row>
    <row r="854184" spans="12:13" x14ac:dyDescent="0.25">
      <c r="L854184" s="472"/>
      <c r="M854184" s="472"/>
    </row>
    <row r="854185" spans="12:13" x14ac:dyDescent="0.25">
      <c r="L854185" s="472"/>
      <c r="M854185" s="472"/>
    </row>
    <row r="854257" spans="12:13" x14ac:dyDescent="0.25">
      <c r="L854257" s="472"/>
      <c r="M854257" s="472"/>
    </row>
    <row r="854258" spans="12:13" x14ac:dyDescent="0.25">
      <c r="L854258" s="472"/>
      <c r="M854258" s="472"/>
    </row>
    <row r="854259" spans="12:13" x14ac:dyDescent="0.25">
      <c r="L854259" s="472"/>
      <c r="M854259" s="472"/>
    </row>
    <row r="854331" spans="12:13" x14ac:dyDescent="0.25">
      <c r="L854331" s="472"/>
      <c r="M854331" s="472"/>
    </row>
    <row r="854332" spans="12:13" x14ac:dyDescent="0.25">
      <c r="L854332" s="472"/>
      <c r="M854332" s="472"/>
    </row>
    <row r="854333" spans="12:13" x14ac:dyDescent="0.25">
      <c r="L854333" s="472"/>
      <c r="M854333" s="472"/>
    </row>
    <row r="854405" spans="12:13" x14ac:dyDescent="0.25">
      <c r="L854405" s="472"/>
      <c r="M854405" s="472"/>
    </row>
    <row r="854406" spans="12:13" x14ac:dyDescent="0.25">
      <c r="L854406" s="472"/>
      <c r="M854406" s="472"/>
    </row>
    <row r="854407" spans="12:13" x14ac:dyDescent="0.25">
      <c r="L854407" s="472"/>
      <c r="M854407" s="472"/>
    </row>
    <row r="854479" spans="12:13" x14ac:dyDescent="0.25">
      <c r="L854479" s="472"/>
      <c r="M854479" s="472"/>
    </row>
    <row r="854480" spans="12:13" x14ac:dyDescent="0.25">
      <c r="L854480" s="472"/>
      <c r="M854480" s="472"/>
    </row>
    <row r="854481" spans="12:13" x14ac:dyDescent="0.25">
      <c r="L854481" s="472"/>
      <c r="M854481" s="472"/>
    </row>
    <row r="854553" spans="12:13" x14ac:dyDescent="0.25">
      <c r="L854553" s="472"/>
      <c r="M854553" s="472"/>
    </row>
    <row r="854554" spans="12:13" x14ac:dyDescent="0.25">
      <c r="L854554" s="472"/>
      <c r="M854554" s="472"/>
    </row>
    <row r="854555" spans="12:13" x14ac:dyDescent="0.25">
      <c r="L854555" s="472"/>
      <c r="M854555" s="472"/>
    </row>
    <row r="854627" spans="12:13" x14ac:dyDescent="0.25">
      <c r="L854627" s="472"/>
      <c r="M854627" s="472"/>
    </row>
    <row r="854628" spans="12:13" x14ac:dyDescent="0.25">
      <c r="L854628" s="472"/>
      <c r="M854628" s="472"/>
    </row>
    <row r="854629" spans="12:13" x14ac:dyDescent="0.25">
      <c r="L854629" s="472"/>
      <c r="M854629" s="472"/>
    </row>
    <row r="854701" spans="12:13" x14ac:dyDescent="0.25">
      <c r="L854701" s="472"/>
      <c r="M854701" s="472"/>
    </row>
    <row r="854702" spans="12:13" x14ac:dyDescent="0.25">
      <c r="L854702" s="472"/>
      <c r="M854702" s="472"/>
    </row>
    <row r="854703" spans="12:13" x14ac:dyDescent="0.25">
      <c r="L854703" s="472"/>
      <c r="M854703" s="472"/>
    </row>
    <row r="854775" spans="12:13" x14ac:dyDescent="0.25">
      <c r="L854775" s="472"/>
      <c r="M854775" s="472"/>
    </row>
    <row r="854776" spans="12:13" x14ac:dyDescent="0.25">
      <c r="L854776" s="472"/>
      <c r="M854776" s="472"/>
    </row>
    <row r="854777" spans="12:13" x14ac:dyDescent="0.25">
      <c r="L854777" s="472"/>
      <c r="M854777" s="472"/>
    </row>
    <row r="854849" spans="12:13" x14ac:dyDescent="0.25">
      <c r="L854849" s="472"/>
      <c r="M854849" s="472"/>
    </row>
    <row r="854850" spans="12:13" x14ac:dyDescent="0.25">
      <c r="L854850" s="472"/>
      <c r="M854850" s="472"/>
    </row>
    <row r="854851" spans="12:13" x14ac:dyDescent="0.25">
      <c r="L854851" s="472"/>
      <c r="M854851" s="472"/>
    </row>
    <row r="854923" spans="12:13" x14ac:dyDescent="0.25">
      <c r="L854923" s="472"/>
      <c r="M854923" s="472"/>
    </row>
    <row r="854924" spans="12:13" x14ac:dyDescent="0.25">
      <c r="L854924" s="472"/>
      <c r="M854924" s="472"/>
    </row>
    <row r="854925" spans="12:13" x14ac:dyDescent="0.25">
      <c r="L854925" s="472"/>
      <c r="M854925" s="472"/>
    </row>
    <row r="854997" spans="12:13" x14ac:dyDescent="0.25">
      <c r="L854997" s="472"/>
      <c r="M854997" s="472"/>
    </row>
    <row r="854998" spans="12:13" x14ac:dyDescent="0.25">
      <c r="L854998" s="472"/>
      <c r="M854998" s="472"/>
    </row>
    <row r="854999" spans="12:13" x14ac:dyDescent="0.25">
      <c r="L854999" s="472"/>
      <c r="M854999" s="472"/>
    </row>
    <row r="855071" spans="12:13" x14ac:dyDescent="0.25">
      <c r="L855071" s="472"/>
      <c r="M855071" s="472"/>
    </row>
    <row r="855072" spans="12:13" x14ac:dyDescent="0.25">
      <c r="L855072" s="472"/>
      <c r="M855072" s="472"/>
    </row>
    <row r="855073" spans="12:13" x14ac:dyDescent="0.25">
      <c r="L855073" s="472"/>
      <c r="M855073" s="472"/>
    </row>
    <row r="855145" spans="12:13" x14ac:dyDescent="0.25">
      <c r="L855145" s="472"/>
      <c r="M855145" s="472"/>
    </row>
    <row r="855146" spans="12:13" x14ac:dyDescent="0.25">
      <c r="L855146" s="472"/>
      <c r="M855146" s="472"/>
    </row>
    <row r="855147" spans="12:13" x14ac:dyDescent="0.25">
      <c r="L855147" s="472"/>
      <c r="M855147" s="472"/>
    </row>
    <row r="855219" spans="12:13" x14ac:dyDescent="0.25">
      <c r="L855219" s="472"/>
      <c r="M855219" s="472"/>
    </row>
    <row r="855220" spans="12:13" x14ac:dyDescent="0.25">
      <c r="L855220" s="472"/>
      <c r="M855220" s="472"/>
    </row>
    <row r="855221" spans="12:13" x14ac:dyDescent="0.25">
      <c r="L855221" s="472"/>
      <c r="M855221" s="472"/>
    </row>
    <row r="855293" spans="12:13" x14ac:dyDescent="0.25">
      <c r="L855293" s="472"/>
      <c r="M855293" s="472"/>
    </row>
    <row r="855294" spans="12:13" x14ac:dyDescent="0.25">
      <c r="L855294" s="472"/>
      <c r="M855294" s="472"/>
    </row>
    <row r="855295" spans="12:13" x14ac:dyDescent="0.25">
      <c r="L855295" s="472"/>
      <c r="M855295" s="472"/>
    </row>
    <row r="855367" spans="12:13" x14ac:dyDescent="0.25">
      <c r="L855367" s="472"/>
      <c r="M855367" s="472"/>
    </row>
    <row r="855368" spans="12:13" x14ac:dyDescent="0.25">
      <c r="L855368" s="472"/>
      <c r="M855368" s="472"/>
    </row>
    <row r="855369" spans="12:13" x14ac:dyDescent="0.25">
      <c r="L855369" s="472"/>
      <c r="M855369" s="472"/>
    </row>
    <row r="855441" spans="12:13" x14ac:dyDescent="0.25">
      <c r="L855441" s="472"/>
      <c r="M855441" s="472"/>
    </row>
    <row r="855442" spans="12:13" x14ac:dyDescent="0.25">
      <c r="L855442" s="472"/>
      <c r="M855442" s="472"/>
    </row>
    <row r="855443" spans="12:13" x14ac:dyDescent="0.25">
      <c r="L855443" s="472"/>
      <c r="M855443" s="472"/>
    </row>
    <row r="855515" spans="12:13" x14ac:dyDescent="0.25">
      <c r="L855515" s="472"/>
      <c r="M855515" s="472"/>
    </row>
    <row r="855516" spans="12:13" x14ac:dyDescent="0.25">
      <c r="L855516" s="472"/>
      <c r="M855516" s="472"/>
    </row>
    <row r="855517" spans="12:13" x14ac:dyDescent="0.25">
      <c r="L855517" s="472"/>
      <c r="M855517" s="472"/>
    </row>
    <row r="855589" spans="12:13" x14ac:dyDescent="0.25">
      <c r="L855589" s="472"/>
      <c r="M855589" s="472"/>
    </row>
    <row r="855590" spans="12:13" x14ac:dyDescent="0.25">
      <c r="L855590" s="472"/>
      <c r="M855590" s="472"/>
    </row>
    <row r="855591" spans="12:13" x14ac:dyDescent="0.25">
      <c r="L855591" s="472"/>
      <c r="M855591" s="472"/>
    </row>
    <row r="855663" spans="12:13" x14ac:dyDescent="0.25">
      <c r="L855663" s="472"/>
      <c r="M855663" s="472"/>
    </row>
    <row r="855664" spans="12:13" x14ac:dyDescent="0.25">
      <c r="L855664" s="472"/>
      <c r="M855664" s="472"/>
    </row>
    <row r="855665" spans="12:13" x14ac:dyDescent="0.25">
      <c r="L855665" s="472"/>
      <c r="M855665" s="472"/>
    </row>
    <row r="855737" spans="12:13" x14ac:dyDescent="0.25">
      <c r="L855737" s="472"/>
      <c r="M855737" s="472"/>
    </row>
    <row r="855738" spans="12:13" x14ac:dyDescent="0.25">
      <c r="L855738" s="472"/>
      <c r="M855738" s="472"/>
    </row>
    <row r="855739" spans="12:13" x14ac:dyDescent="0.25">
      <c r="L855739" s="472"/>
      <c r="M855739" s="472"/>
    </row>
    <row r="855811" spans="12:13" x14ac:dyDescent="0.25">
      <c r="L855811" s="472"/>
      <c r="M855811" s="472"/>
    </row>
    <row r="855812" spans="12:13" x14ac:dyDescent="0.25">
      <c r="L855812" s="472"/>
      <c r="M855812" s="472"/>
    </row>
    <row r="855813" spans="12:13" x14ac:dyDescent="0.25">
      <c r="L855813" s="472"/>
      <c r="M855813" s="472"/>
    </row>
    <row r="855885" spans="12:13" x14ac:dyDescent="0.25">
      <c r="L855885" s="472"/>
      <c r="M855885" s="472"/>
    </row>
    <row r="855886" spans="12:13" x14ac:dyDescent="0.25">
      <c r="L855886" s="472"/>
      <c r="M855886" s="472"/>
    </row>
    <row r="855887" spans="12:13" x14ac:dyDescent="0.25">
      <c r="L855887" s="472"/>
      <c r="M855887" s="472"/>
    </row>
    <row r="855959" spans="12:13" x14ac:dyDescent="0.25">
      <c r="L855959" s="472"/>
      <c r="M855959" s="472"/>
    </row>
    <row r="855960" spans="12:13" x14ac:dyDescent="0.25">
      <c r="L855960" s="472"/>
      <c r="M855960" s="472"/>
    </row>
    <row r="855961" spans="12:13" x14ac:dyDescent="0.25">
      <c r="L855961" s="472"/>
      <c r="M855961" s="472"/>
    </row>
    <row r="856033" spans="12:13" x14ac:dyDescent="0.25">
      <c r="L856033" s="472"/>
      <c r="M856033" s="472"/>
    </row>
    <row r="856034" spans="12:13" x14ac:dyDescent="0.25">
      <c r="L856034" s="472"/>
      <c r="M856034" s="472"/>
    </row>
    <row r="856035" spans="12:13" x14ac:dyDescent="0.25">
      <c r="L856035" s="472"/>
      <c r="M856035" s="472"/>
    </row>
    <row r="856107" spans="12:13" x14ac:dyDescent="0.25">
      <c r="L856107" s="472"/>
      <c r="M856107" s="472"/>
    </row>
    <row r="856108" spans="12:13" x14ac:dyDescent="0.25">
      <c r="L856108" s="472"/>
      <c r="M856108" s="472"/>
    </row>
    <row r="856109" spans="12:13" x14ac:dyDescent="0.25">
      <c r="L856109" s="472"/>
      <c r="M856109" s="472"/>
    </row>
    <row r="856181" spans="12:13" x14ac:dyDescent="0.25">
      <c r="L856181" s="472"/>
      <c r="M856181" s="472"/>
    </row>
    <row r="856182" spans="12:13" x14ac:dyDescent="0.25">
      <c r="L856182" s="472"/>
      <c r="M856182" s="472"/>
    </row>
    <row r="856183" spans="12:13" x14ac:dyDescent="0.25">
      <c r="L856183" s="472"/>
      <c r="M856183" s="472"/>
    </row>
    <row r="856255" spans="12:13" x14ac:dyDescent="0.25">
      <c r="L856255" s="472"/>
      <c r="M856255" s="472"/>
    </row>
    <row r="856256" spans="12:13" x14ac:dyDescent="0.25">
      <c r="L856256" s="472"/>
      <c r="M856256" s="472"/>
    </row>
    <row r="856257" spans="12:13" x14ac:dyDescent="0.25">
      <c r="L856257" s="472"/>
      <c r="M856257" s="472"/>
    </row>
    <row r="856329" spans="12:13" x14ac:dyDescent="0.25">
      <c r="L856329" s="472"/>
      <c r="M856329" s="472"/>
    </row>
    <row r="856330" spans="12:13" x14ac:dyDescent="0.25">
      <c r="L856330" s="472"/>
      <c r="M856330" s="472"/>
    </row>
    <row r="856331" spans="12:13" x14ac:dyDescent="0.25">
      <c r="L856331" s="472"/>
      <c r="M856331" s="472"/>
    </row>
    <row r="856403" spans="12:13" x14ac:dyDescent="0.25">
      <c r="L856403" s="472"/>
      <c r="M856403" s="472"/>
    </row>
    <row r="856404" spans="12:13" x14ac:dyDescent="0.25">
      <c r="L856404" s="472"/>
      <c r="M856404" s="472"/>
    </row>
    <row r="856405" spans="12:13" x14ac:dyDescent="0.25">
      <c r="L856405" s="472"/>
      <c r="M856405" s="472"/>
    </row>
    <row r="856477" spans="12:13" x14ac:dyDescent="0.25">
      <c r="L856477" s="472"/>
      <c r="M856477" s="472"/>
    </row>
    <row r="856478" spans="12:13" x14ac:dyDescent="0.25">
      <c r="L856478" s="472"/>
      <c r="M856478" s="472"/>
    </row>
    <row r="856479" spans="12:13" x14ac:dyDescent="0.25">
      <c r="L856479" s="472"/>
      <c r="M856479" s="472"/>
    </row>
    <row r="856551" spans="12:13" x14ac:dyDescent="0.25">
      <c r="L856551" s="472"/>
      <c r="M856551" s="472"/>
    </row>
    <row r="856552" spans="12:13" x14ac:dyDescent="0.25">
      <c r="L856552" s="472"/>
      <c r="M856552" s="472"/>
    </row>
    <row r="856553" spans="12:13" x14ac:dyDescent="0.25">
      <c r="L856553" s="472"/>
      <c r="M856553" s="472"/>
    </row>
    <row r="856625" spans="12:13" x14ac:dyDescent="0.25">
      <c r="L856625" s="472"/>
      <c r="M856625" s="472"/>
    </row>
    <row r="856626" spans="12:13" x14ac:dyDescent="0.25">
      <c r="L856626" s="472"/>
      <c r="M856626" s="472"/>
    </row>
    <row r="856627" spans="12:13" x14ac:dyDescent="0.25">
      <c r="L856627" s="472"/>
      <c r="M856627" s="472"/>
    </row>
    <row r="856699" spans="12:13" x14ac:dyDescent="0.25">
      <c r="L856699" s="472"/>
      <c r="M856699" s="472"/>
    </row>
    <row r="856700" spans="12:13" x14ac:dyDescent="0.25">
      <c r="L856700" s="472"/>
      <c r="M856700" s="472"/>
    </row>
    <row r="856701" spans="12:13" x14ac:dyDescent="0.25">
      <c r="L856701" s="472"/>
      <c r="M856701" s="472"/>
    </row>
    <row r="856773" spans="12:13" x14ac:dyDescent="0.25">
      <c r="L856773" s="472"/>
      <c r="M856773" s="472"/>
    </row>
    <row r="856774" spans="12:13" x14ac:dyDescent="0.25">
      <c r="L856774" s="472"/>
      <c r="M856774" s="472"/>
    </row>
    <row r="856775" spans="12:13" x14ac:dyDescent="0.25">
      <c r="L856775" s="472"/>
      <c r="M856775" s="472"/>
    </row>
    <row r="856847" spans="12:13" x14ac:dyDescent="0.25">
      <c r="L856847" s="472"/>
      <c r="M856847" s="472"/>
    </row>
    <row r="856848" spans="12:13" x14ac:dyDescent="0.25">
      <c r="L856848" s="472"/>
      <c r="M856848" s="472"/>
    </row>
    <row r="856849" spans="12:13" x14ac:dyDescent="0.25">
      <c r="L856849" s="472"/>
      <c r="M856849" s="472"/>
    </row>
    <row r="856921" spans="12:13" x14ac:dyDescent="0.25">
      <c r="L856921" s="472"/>
      <c r="M856921" s="472"/>
    </row>
    <row r="856922" spans="12:13" x14ac:dyDescent="0.25">
      <c r="L856922" s="472"/>
      <c r="M856922" s="472"/>
    </row>
    <row r="856923" spans="12:13" x14ac:dyDescent="0.25">
      <c r="L856923" s="472"/>
      <c r="M856923" s="472"/>
    </row>
    <row r="856995" spans="12:13" x14ac:dyDescent="0.25">
      <c r="L856995" s="472"/>
      <c r="M856995" s="472"/>
    </row>
    <row r="856996" spans="12:13" x14ac:dyDescent="0.25">
      <c r="L856996" s="472"/>
      <c r="M856996" s="472"/>
    </row>
    <row r="856997" spans="12:13" x14ac:dyDescent="0.25">
      <c r="L856997" s="472"/>
      <c r="M856997" s="472"/>
    </row>
    <row r="857069" spans="12:13" x14ac:dyDescent="0.25">
      <c r="L857069" s="472"/>
      <c r="M857069" s="472"/>
    </row>
    <row r="857070" spans="12:13" x14ac:dyDescent="0.25">
      <c r="L857070" s="472"/>
      <c r="M857070" s="472"/>
    </row>
    <row r="857071" spans="12:13" x14ac:dyDescent="0.25">
      <c r="L857071" s="472"/>
      <c r="M857071" s="472"/>
    </row>
    <row r="857143" spans="12:13" x14ac:dyDescent="0.25">
      <c r="L857143" s="472"/>
      <c r="M857143" s="472"/>
    </row>
    <row r="857144" spans="12:13" x14ac:dyDescent="0.25">
      <c r="L857144" s="472"/>
      <c r="M857144" s="472"/>
    </row>
    <row r="857145" spans="12:13" x14ac:dyDescent="0.25">
      <c r="L857145" s="472"/>
      <c r="M857145" s="472"/>
    </row>
    <row r="857217" spans="12:13" x14ac:dyDescent="0.25">
      <c r="L857217" s="472"/>
      <c r="M857217" s="472"/>
    </row>
    <row r="857218" spans="12:13" x14ac:dyDescent="0.25">
      <c r="L857218" s="472"/>
      <c r="M857218" s="472"/>
    </row>
    <row r="857219" spans="12:13" x14ac:dyDescent="0.25">
      <c r="L857219" s="472"/>
      <c r="M857219" s="472"/>
    </row>
    <row r="857291" spans="12:13" x14ac:dyDescent="0.25">
      <c r="L857291" s="472"/>
      <c r="M857291" s="472"/>
    </row>
    <row r="857292" spans="12:13" x14ac:dyDescent="0.25">
      <c r="L857292" s="472"/>
      <c r="M857292" s="472"/>
    </row>
    <row r="857293" spans="12:13" x14ac:dyDescent="0.25">
      <c r="L857293" s="472"/>
      <c r="M857293" s="472"/>
    </row>
    <row r="857365" spans="12:13" x14ac:dyDescent="0.25">
      <c r="L857365" s="472"/>
      <c r="M857365" s="472"/>
    </row>
    <row r="857366" spans="12:13" x14ac:dyDescent="0.25">
      <c r="L857366" s="472"/>
      <c r="M857366" s="472"/>
    </row>
    <row r="857367" spans="12:13" x14ac:dyDescent="0.25">
      <c r="L857367" s="472"/>
      <c r="M857367" s="472"/>
    </row>
    <row r="857439" spans="12:13" x14ac:dyDescent="0.25">
      <c r="L857439" s="472"/>
      <c r="M857439" s="472"/>
    </row>
    <row r="857440" spans="12:13" x14ac:dyDescent="0.25">
      <c r="L857440" s="472"/>
      <c r="M857440" s="472"/>
    </row>
    <row r="857441" spans="12:13" x14ac:dyDescent="0.25">
      <c r="L857441" s="472"/>
      <c r="M857441" s="472"/>
    </row>
    <row r="857513" spans="12:13" x14ac:dyDescent="0.25">
      <c r="L857513" s="472"/>
      <c r="M857513" s="472"/>
    </row>
    <row r="857514" spans="12:13" x14ac:dyDescent="0.25">
      <c r="L857514" s="472"/>
      <c r="M857514" s="472"/>
    </row>
    <row r="857515" spans="12:13" x14ac:dyDescent="0.25">
      <c r="L857515" s="472"/>
      <c r="M857515" s="472"/>
    </row>
    <row r="857587" spans="12:13" x14ac:dyDescent="0.25">
      <c r="L857587" s="472"/>
      <c r="M857587" s="472"/>
    </row>
    <row r="857588" spans="12:13" x14ac:dyDescent="0.25">
      <c r="L857588" s="472"/>
      <c r="M857588" s="472"/>
    </row>
    <row r="857589" spans="12:13" x14ac:dyDescent="0.25">
      <c r="L857589" s="472"/>
      <c r="M857589" s="472"/>
    </row>
    <row r="857661" spans="12:13" x14ac:dyDescent="0.25">
      <c r="L857661" s="472"/>
      <c r="M857661" s="472"/>
    </row>
    <row r="857662" spans="12:13" x14ac:dyDescent="0.25">
      <c r="L857662" s="472"/>
      <c r="M857662" s="472"/>
    </row>
    <row r="857663" spans="12:13" x14ac:dyDescent="0.25">
      <c r="L857663" s="472"/>
      <c r="M857663" s="472"/>
    </row>
    <row r="857735" spans="12:13" x14ac:dyDescent="0.25">
      <c r="L857735" s="472"/>
      <c r="M857735" s="472"/>
    </row>
    <row r="857736" spans="12:13" x14ac:dyDescent="0.25">
      <c r="L857736" s="472"/>
      <c r="M857736" s="472"/>
    </row>
    <row r="857737" spans="12:13" x14ac:dyDescent="0.25">
      <c r="L857737" s="472"/>
      <c r="M857737" s="472"/>
    </row>
    <row r="857809" spans="12:13" x14ac:dyDescent="0.25">
      <c r="L857809" s="472"/>
      <c r="M857809" s="472"/>
    </row>
    <row r="857810" spans="12:13" x14ac:dyDescent="0.25">
      <c r="L857810" s="472"/>
      <c r="M857810" s="472"/>
    </row>
    <row r="857811" spans="12:13" x14ac:dyDescent="0.25">
      <c r="L857811" s="472"/>
      <c r="M857811" s="472"/>
    </row>
    <row r="857883" spans="12:13" x14ac:dyDescent="0.25">
      <c r="L857883" s="472"/>
      <c r="M857883" s="472"/>
    </row>
    <row r="857884" spans="12:13" x14ac:dyDescent="0.25">
      <c r="L857884" s="472"/>
      <c r="M857884" s="472"/>
    </row>
    <row r="857885" spans="12:13" x14ac:dyDescent="0.25">
      <c r="L857885" s="472"/>
      <c r="M857885" s="472"/>
    </row>
    <row r="857957" spans="12:13" x14ac:dyDescent="0.25">
      <c r="L857957" s="472"/>
      <c r="M857957" s="472"/>
    </row>
    <row r="857958" spans="12:13" x14ac:dyDescent="0.25">
      <c r="L857958" s="472"/>
      <c r="M857958" s="472"/>
    </row>
    <row r="857959" spans="12:13" x14ac:dyDescent="0.25">
      <c r="L857959" s="472"/>
      <c r="M857959" s="472"/>
    </row>
    <row r="858031" spans="12:13" x14ac:dyDescent="0.25">
      <c r="L858031" s="472"/>
      <c r="M858031" s="472"/>
    </row>
    <row r="858032" spans="12:13" x14ac:dyDescent="0.25">
      <c r="L858032" s="472"/>
      <c r="M858032" s="472"/>
    </row>
    <row r="858033" spans="12:13" x14ac:dyDescent="0.25">
      <c r="L858033" s="472"/>
      <c r="M858033" s="472"/>
    </row>
    <row r="858105" spans="12:13" x14ac:dyDescent="0.25">
      <c r="L858105" s="472"/>
      <c r="M858105" s="472"/>
    </row>
    <row r="858106" spans="12:13" x14ac:dyDescent="0.25">
      <c r="L858106" s="472"/>
      <c r="M858106" s="472"/>
    </row>
    <row r="858107" spans="12:13" x14ac:dyDescent="0.25">
      <c r="L858107" s="472"/>
      <c r="M858107" s="472"/>
    </row>
    <row r="858179" spans="12:13" x14ac:dyDescent="0.25">
      <c r="L858179" s="472"/>
      <c r="M858179" s="472"/>
    </row>
    <row r="858180" spans="12:13" x14ac:dyDescent="0.25">
      <c r="L858180" s="472"/>
      <c r="M858180" s="472"/>
    </row>
    <row r="858181" spans="12:13" x14ac:dyDescent="0.25">
      <c r="L858181" s="472"/>
      <c r="M858181" s="472"/>
    </row>
    <row r="858253" spans="12:13" x14ac:dyDescent="0.25">
      <c r="L858253" s="472"/>
      <c r="M858253" s="472"/>
    </row>
    <row r="858254" spans="12:13" x14ac:dyDescent="0.25">
      <c r="L858254" s="472"/>
      <c r="M858254" s="472"/>
    </row>
    <row r="858255" spans="12:13" x14ac:dyDescent="0.25">
      <c r="L858255" s="472"/>
      <c r="M858255" s="472"/>
    </row>
    <row r="858327" spans="12:13" x14ac:dyDescent="0.25">
      <c r="L858327" s="472"/>
      <c r="M858327" s="472"/>
    </row>
    <row r="858328" spans="12:13" x14ac:dyDescent="0.25">
      <c r="L858328" s="472"/>
      <c r="M858328" s="472"/>
    </row>
    <row r="858329" spans="12:13" x14ac:dyDescent="0.25">
      <c r="L858329" s="472"/>
      <c r="M858329" s="472"/>
    </row>
    <row r="858401" spans="12:13" x14ac:dyDescent="0.25">
      <c r="L858401" s="472"/>
      <c r="M858401" s="472"/>
    </row>
    <row r="858402" spans="12:13" x14ac:dyDescent="0.25">
      <c r="L858402" s="472"/>
      <c r="M858402" s="472"/>
    </row>
    <row r="858403" spans="12:13" x14ac:dyDescent="0.25">
      <c r="L858403" s="472"/>
      <c r="M858403" s="472"/>
    </row>
    <row r="858475" spans="12:13" x14ac:dyDescent="0.25">
      <c r="L858475" s="472"/>
      <c r="M858475" s="472"/>
    </row>
    <row r="858476" spans="12:13" x14ac:dyDescent="0.25">
      <c r="L858476" s="472"/>
      <c r="M858476" s="472"/>
    </row>
    <row r="858477" spans="12:13" x14ac:dyDescent="0.25">
      <c r="L858477" s="472"/>
      <c r="M858477" s="472"/>
    </row>
    <row r="858549" spans="12:13" x14ac:dyDescent="0.25">
      <c r="L858549" s="472"/>
      <c r="M858549" s="472"/>
    </row>
    <row r="858550" spans="12:13" x14ac:dyDescent="0.25">
      <c r="L858550" s="472"/>
      <c r="M858550" s="472"/>
    </row>
    <row r="858551" spans="12:13" x14ac:dyDescent="0.25">
      <c r="L858551" s="472"/>
      <c r="M858551" s="472"/>
    </row>
    <row r="858623" spans="12:13" x14ac:dyDescent="0.25">
      <c r="L858623" s="472"/>
      <c r="M858623" s="472"/>
    </row>
    <row r="858624" spans="12:13" x14ac:dyDescent="0.25">
      <c r="L858624" s="472"/>
      <c r="M858624" s="472"/>
    </row>
    <row r="858625" spans="12:13" x14ac:dyDescent="0.25">
      <c r="L858625" s="472"/>
      <c r="M858625" s="472"/>
    </row>
    <row r="858697" spans="12:13" x14ac:dyDescent="0.25">
      <c r="L858697" s="472"/>
      <c r="M858697" s="472"/>
    </row>
    <row r="858698" spans="12:13" x14ac:dyDescent="0.25">
      <c r="L858698" s="472"/>
      <c r="M858698" s="472"/>
    </row>
    <row r="858699" spans="12:13" x14ac:dyDescent="0.25">
      <c r="L858699" s="472"/>
      <c r="M858699" s="472"/>
    </row>
    <row r="858771" spans="12:13" x14ac:dyDescent="0.25">
      <c r="L858771" s="472"/>
      <c r="M858771" s="472"/>
    </row>
    <row r="858772" spans="12:13" x14ac:dyDescent="0.25">
      <c r="L858772" s="472"/>
      <c r="M858772" s="472"/>
    </row>
    <row r="858773" spans="12:13" x14ac:dyDescent="0.25">
      <c r="L858773" s="472"/>
      <c r="M858773" s="472"/>
    </row>
    <row r="858845" spans="12:13" x14ac:dyDescent="0.25">
      <c r="L858845" s="472"/>
      <c r="M858845" s="472"/>
    </row>
    <row r="858846" spans="12:13" x14ac:dyDescent="0.25">
      <c r="L858846" s="472"/>
      <c r="M858846" s="472"/>
    </row>
    <row r="858847" spans="12:13" x14ac:dyDescent="0.25">
      <c r="L858847" s="472"/>
      <c r="M858847" s="472"/>
    </row>
    <row r="858919" spans="12:13" x14ac:dyDescent="0.25">
      <c r="L858919" s="472"/>
      <c r="M858919" s="472"/>
    </row>
    <row r="858920" spans="12:13" x14ac:dyDescent="0.25">
      <c r="L858920" s="472"/>
      <c r="M858920" s="472"/>
    </row>
    <row r="858921" spans="12:13" x14ac:dyDescent="0.25">
      <c r="L858921" s="472"/>
      <c r="M858921" s="472"/>
    </row>
    <row r="858993" spans="12:13" x14ac:dyDescent="0.25">
      <c r="L858993" s="472"/>
      <c r="M858993" s="472"/>
    </row>
    <row r="858994" spans="12:13" x14ac:dyDescent="0.25">
      <c r="L858994" s="472"/>
      <c r="M858994" s="472"/>
    </row>
    <row r="858995" spans="12:13" x14ac:dyDescent="0.25">
      <c r="L858995" s="472"/>
      <c r="M858995" s="472"/>
    </row>
    <row r="859067" spans="12:13" x14ac:dyDescent="0.25">
      <c r="L859067" s="472"/>
      <c r="M859067" s="472"/>
    </row>
    <row r="859068" spans="12:13" x14ac:dyDescent="0.25">
      <c r="L859068" s="472"/>
      <c r="M859068" s="472"/>
    </row>
    <row r="859069" spans="12:13" x14ac:dyDescent="0.25">
      <c r="L859069" s="472"/>
      <c r="M859069" s="472"/>
    </row>
    <row r="859141" spans="12:13" x14ac:dyDescent="0.25">
      <c r="L859141" s="472"/>
      <c r="M859141" s="472"/>
    </row>
    <row r="859142" spans="12:13" x14ac:dyDescent="0.25">
      <c r="L859142" s="472"/>
      <c r="M859142" s="472"/>
    </row>
    <row r="859143" spans="12:13" x14ac:dyDescent="0.25">
      <c r="L859143" s="472"/>
      <c r="M859143" s="472"/>
    </row>
    <row r="859215" spans="12:13" x14ac:dyDescent="0.25">
      <c r="L859215" s="472"/>
      <c r="M859215" s="472"/>
    </row>
    <row r="859216" spans="12:13" x14ac:dyDescent="0.25">
      <c r="L859216" s="472"/>
      <c r="M859216" s="472"/>
    </row>
    <row r="859217" spans="12:13" x14ac:dyDescent="0.25">
      <c r="L859217" s="472"/>
      <c r="M859217" s="472"/>
    </row>
    <row r="859289" spans="12:13" x14ac:dyDescent="0.25">
      <c r="L859289" s="472"/>
      <c r="M859289" s="472"/>
    </row>
    <row r="859290" spans="12:13" x14ac:dyDescent="0.25">
      <c r="L859290" s="472"/>
      <c r="M859290" s="472"/>
    </row>
    <row r="859291" spans="12:13" x14ac:dyDescent="0.25">
      <c r="L859291" s="472"/>
      <c r="M859291" s="472"/>
    </row>
    <row r="859363" spans="12:13" x14ac:dyDescent="0.25">
      <c r="L859363" s="472"/>
      <c r="M859363" s="472"/>
    </row>
    <row r="859364" spans="12:13" x14ac:dyDescent="0.25">
      <c r="L859364" s="472"/>
      <c r="M859364" s="472"/>
    </row>
    <row r="859365" spans="12:13" x14ac:dyDescent="0.25">
      <c r="L859365" s="472"/>
      <c r="M859365" s="472"/>
    </row>
    <row r="859437" spans="12:13" x14ac:dyDescent="0.25">
      <c r="L859437" s="472"/>
      <c r="M859437" s="472"/>
    </row>
    <row r="859438" spans="12:13" x14ac:dyDescent="0.25">
      <c r="L859438" s="472"/>
      <c r="M859438" s="472"/>
    </row>
    <row r="859439" spans="12:13" x14ac:dyDescent="0.25">
      <c r="L859439" s="472"/>
      <c r="M859439" s="472"/>
    </row>
    <row r="859511" spans="12:13" x14ac:dyDescent="0.25">
      <c r="L859511" s="472"/>
      <c r="M859511" s="472"/>
    </row>
    <row r="859512" spans="12:13" x14ac:dyDescent="0.25">
      <c r="L859512" s="472"/>
      <c r="M859512" s="472"/>
    </row>
    <row r="859513" spans="12:13" x14ac:dyDescent="0.25">
      <c r="L859513" s="472"/>
      <c r="M859513" s="472"/>
    </row>
    <row r="859585" spans="12:13" x14ac:dyDescent="0.25">
      <c r="L859585" s="472"/>
      <c r="M859585" s="472"/>
    </row>
    <row r="859586" spans="12:13" x14ac:dyDescent="0.25">
      <c r="L859586" s="472"/>
      <c r="M859586" s="472"/>
    </row>
    <row r="859587" spans="12:13" x14ac:dyDescent="0.25">
      <c r="L859587" s="472"/>
      <c r="M859587" s="472"/>
    </row>
    <row r="859659" spans="12:13" x14ac:dyDescent="0.25">
      <c r="L859659" s="472"/>
      <c r="M859659" s="472"/>
    </row>
    <row r="859660" spans="12:13" x14ac:dyDescent="0.25">
      <c r="L859660" s="472"/>
      <c r="M859660" s="472"/>
    </row>
    <row r="859661" spans="12:13" x14ac:dyDescent="0.25">
      <c r="L859661" s="472"/>
      <c r="M859661" s="472"/>
    </row>
    <row r="859733" spans="12:13" x14ac:dyDescent="0.25">
      <c r="L859733" s="472"/>
      <c r="M859733" s="472"/>
    </row>
    <row r="859734" spans="12:13" x14ac:dyDescent="0.25">
      <c r="L859734" s="472"/>
      <c r="M859734" s="472"/>
    </row>
    <row r="859735" spans="12:13" x14ac:dyDescent="0.25">
      <c r="L859735" s="472"/>
      <c r="M859735" s="472"/>
    </row>
    <row r="859807" spans="12:13" x14ac:dyDescent="0.25">
      <c r="L859807" s="472"/>
      <c r="M859807" s="472"/>
    </row>
    <row r="859808" spans="12:13" x14ac:dyDescent="0.25">
      <c r="L859808" s="472"/>
      <c r="M859808" s="472"/>
    </row>
    <row r="859809" spans="12:13" x14ac:dyDescent="0.25">
      <c r="L859809" s="472"/>
      <c r="M859809" s="472"/>
    </row>
    <row r="859881" spans="12:13" x14ac:dyDescent="0.25">
      <c r="L859881" s="472"/>
      <c r="M859881" s="472"/>
    </row>
    <row r="859882" spans="12:13" x14ac:dyDescent="0.25">
      <c r="L859882" s="472"/>
      <c r="M859882" s="472"/>
    </row>
    <row r="859883" spans="12:13" x14ac:dyDescent="0.25">
      <c r="L859883" s="472"/>
      <c r="M859883" s="472"/>
    </row>
    <row r="859955" spans="12:13" x14ac:dyDescent="0.25">
      <c r="L859955" s="472"/>
      <c r="M859955" s="472"/>
    </row>
    <row r="859956" spans="12:13" x14ac:dyDescent="0.25">
      <c r="L859956" s="472"/>
      <c r="M859956" s="472"/>
    </row>
    <row r="859957" spans="12:13" x14ac:dyDescent="0.25">
      <c r="L859957" s="472"/>
      <c r="M859957" s="472"/>
    </row>
    <row r="860029" spans="12:13" x14ac:dyDescent="0.25">
      <c r="L860029" s="472"/>
      <c r="M860029" s="472"/>
    </row>
    <row r="860030" spans="12:13" x14ac:dyDescent="0.25">
      <c r="L860030" s="472"/>
      <c r="M860030" s="472"/>
    </row>
    <row r="860031" spans="12:13" x14ac:dyDescent="0.25">
      <c r="L860031" s="472"/>
      <c r="M860031" s="472"/>
    </row>
    <row r="860103" spans="12:13" x14ac:dyDescent="0.25">
      <c r="L860103" s="472"/>
      <c r="M860103" s="472"/>
    </row>
    <row r="860104" spans="12:13" x14ac:dyDescent="0.25">
      <c r="L860104" s="472"/>
      <c r="M860104" s="472"/>
    </row>
    <row r="860105" spans="12:13" x14ac:dyDescent="0.25">
      <c r="L860105" s="472"/>
      <c r="M860105" s="472"/>
    </row>
    <row r="860177" spans="12:13" x14ac:dyDescent="0.25">
      <c r="L860177" s="472"/>
      <c r="M860177" s="472"/>
    </row>
    <row r="860178" spans="12:13" x14ac:dyDescent="0.25">
      <c r="L860178" s="472"/>
      <c r="M860178" s="472"/>
    </row>
    <row r="860179" spans="12:13" x14ac:dyDescent="0.25">
      <c r="L860179" s="472"/>
      <c r="M860179" s="472"/>
    </row>
    <row r="860251" spans="12:13" x14ac:dyDescent="0.25">
      <c r="L860251" s="472"/>
      <c r="M860251" s="472"/>
    </row>
    <row r="860252" spans="12:13" x14ac:dyDescent="0.25">
      <c r="L860252" s="472"/>
      <c r="M860252" s="472"/>
    </row>
    <row r="860253" spans="12:13" x14ac:dyDescent="0.25">
      <c r="L860253" s="472"/>
      <c r="M860253" s="472"/>
    </row>
    <row r="860325" spans="12:13" x14ac:dyDescent="0.25">
      <c r="L860325" s="472"/>
      <c r="M860325" s="472"/>
    </row>
    <row r="860326" spans="12:13" x14ac:dyDescent="0.25">
      <c r="L860326" s="472"/>
      <c r="M860326" s="472"/>
    </row>
    <row r="860327" spans="12:13" x14ac:dyDescent="0.25">
      <c r="L860327" s="472"/>
      <c r="M860327" s="472"/>
    </row>
    <row r="860399" spans="12:13" x14ac:dyDescent="0.25">
      <c r="L860399" s="472"/>
      <c r="M860399" s="472"/>
    </row>
    <row r="860400" spans="12:13" x14ac:dyDescent="0.25">
      <c r="L860400" s="472"/>
      <c r="M860400" s="472"/>
    </row>
    <row r="860401" spans="12:13" x14ac:dyDescent="0.25">
      <c r="L860401" s="472"/>
      <c r="M860401" s="472"/>
    </row>
    <row r="860473" spans="12:13" x14ac:dyDescent="0.25">
      <c r="L860473" s="472"/>
      <c r="M860473" s="472"/>
    </row>
    <row r="860474" spans="12:13" x14ac:dyDescent="0.25">
      <c r="L860474" s="472"/>
      <c r="M860474" s="472"/>
    </row>
    <row r="860475" spans="12:13" x14ac:dyDescent="0.25">
      <c r="L860475" s="472"/>
      <c r="M860475" s="472"/>
    </row>
    <row r="860547" spans="12:13" x14ac:dyDescent="0.25">
      <c r="L860547" s="472"/>
      <c r="M860547" s="472"/>
    </row>
    <row r="860548" spans="12:13" x14ac:dyDescent="0.25">
      <c r="L860548" s="472"/>
      <c r="M860548" s="472"/>
    </row>
    <row r="860549" spans="12:13" x14ac:dyDescent="0.25">
      <c r="L860549" s="472"/>
      <c r="M860549" s="472"/>
    </row>
    <row r="860621" spans="12:13" x14ac:dyDescent="0.25">
      <c r="L860621" s="472"/>
      <c r="M860621" s="472"/>
    </row>
    <row r="860622" spans="12:13" x14ac:dyDescent="0.25">
      <c r="L860622" s="472"/>
      <c r="M860622" s="472"/>
    </row>
    <row r="860623" spans="12:13" x14ac:dyDescent="0.25">
      <c r="L860623" s="472"/>
      <c r="M860623" s="472"/>
    </row>
    <row r="860695" spans="12:13" x14ac:dyDescent="0.25">
      <c r="L860695" s="472"/>
      <c r="M860695" s="472"/>
    </row>
    <row r="860696" spans="12:13" x14ac:dyDescent="0.25">
      <c r="L860696" s="472"/>
      <c r="M860696" s="472"/>
    </row>
    <row r="860697" spans="12:13" x14ac:dyDescent="0.25">
      <c r="L860697" s="472"/>
      <c r="M860697" s="472"/>
    </row>
    <row r="860769" spans="12:13" x14ac:dyDescent="0.25">
      <c r="L860769" s="472"/>
      <c r="M860769" s="472"/>
    </row>
    <row r="860770" spans="12:13" x14ac:dyDescent="0.25">
      <c r="L860770" s="472"/>
      <c r="M860770" s="472"/>
    </row>
    <row r="860771" spans="12:13" x14ac:dyDescent="0.25">
      <c r="L860771" s="472"/>
      <c r="M860771" s="472"/>
    </row>
    <row r="860843" spans="12:13" x14ac:dyDescent="0.25">
      <c r="L860843" s="472"/>
      <c r="M860843" s="472"/>
    </row>
    <row r="860844" spans="12:13" x14ac:dyDescent="0.25">
      <c r="L860844" s="472"/>
      <c r="M860844" s="472"/>
    </row>
    <row r="860845" spans="12:13" x14ac:dyDescent="0.25">
      <c r="L860845" s="472"/>
      <c r="M860845" s="472"/>
    </row>
    <row r="860917" spans="12:13" x14ac:dyDescent="0.25">
      <c r="L860917" s="472"/>
      <c r="M860917" s="472"/>
    </row>
    <row r="860918" spans="12:13" x14ac:dyDescent="0.25">
      <c r="L860918" s="472"/>
      <c r="M860918" s="472"/>
    </row>
    <row r="860919" spans="12:13" x14ac:dyDescent="0.25">
      <c r="L860919" s="472"/>
      <c r="M860919" s="472"/>
    </row>
    <row r="860991" spans="12:13" x14ac:dyDescent="0.25">
      <c r="L860991" s="472"/>
      <c r="M860991" s="472"/>
    </row>
    <row r="860992" spans="12:13" x14ac:dyDescent="0.25">
      <c r="L860992" s="472"/>
      <c r="M860992" s="472"/>
    </row>
    <row r="860993" spans="12:13" x14ac:dyDescent="0.25">
      <c r="L860993" s="472"/>
      <c r="M860993" s="472"/>
    </row>
    <row r="861065" spans="12:13" x14ac:dyDescent="0.25">
      <c r="L861065" s="472"/>
      <c r="M861065" s="472"/>
    </row>
    <row r="861066" spans="12:13" x14ac:dyDescent="0.25">
      <c r="L861066" s="472"/>
      <c r="M861066" s="472"/>
    </row>
    <row r="861067" spans="12:13" x14ac:dyDescent="0.25">
      <c r="L861067" s="472"/>
      <c r="M861067" s="472"/>
    </row>
    <row r="861139" spans="12:13" x14ac:dyDescent="0.25">
      <c r="L861139" s="472"/>
      <c r="M861139" s="472"/>
    </row>
    <row r="861140" spans="12:13" x14ac:dyDescent="0.25">
      <c r="L861140" s="472"/>
      <c r="M861140" s="472"/>
    </row>
    <row r="861141" spans="12:13" x14ac:dyDescent="0.25">
      <c r="L861141" s="472"/>
      <c r="M861141" s="472"/>
    </row>
    <row r="861213" spans="12:13" x14ac:dyDescent="0.25">
      <c r="L861213" s="472"/>
      <c r="M861213" s="472"/>
    </row>
    <row r="861214" spans="12:13" x14ac:dyDescent="0.25">
      <c r="L861214" s="472"/>
      <c r="M861214" s="472"/>
    </row>
    <row r="861215" spans="12:13" x14ac:dyDescent="0.25">
      <c r="L861215" s="472"/>
      <c r="M861215" s="472"/>
    </row>
    <row r="861287" spans="12:13" x14ac:dyDescent="0.25">
      <c r="L861287" s="472"/>
      <c r="M861287" s="472"/>
    </row>
    <row r="861288" spans="12:13" x14ac:dyDescent="0.25">
      <c r="L861288" s="472"/>
      <c r="M861288" s="472"/>
    </row>
    <row r="861289" spans="12:13" x14ac:dyDescent="0.25">
      <c r="L861289" s="472"/>
      <c r="M861289" s="472"/>
    </row>
    <row r="861361" spans="12:13" x14ac:dyDescent="0.25">
      <c r="L861361" s="472"/>
      <c r="M861361" s="472"/>
    </row>
    <row r="861362" spans="12:13" x14ac:dyDescent="0.25">
      <c r="L861362" s="472"/>
      <c r="M861362" s="472"/>
    </row>
    <row r="861363" spans="12:13" x14ac:dyDescent="0.25">
      <c r="L861363" s="472"/>
      <c r="M861363" s="472"/>
    </row>
    <row r="861435" spans="12:13" x14ac:dyDescent="0.25">
      <c r="L861435" s="472"/>
      <c r="M861435" s="472"/>
    </row>
    <row r="861436" spans="12:13" x14ac:dyDescent="0.25">
      <c r="L861436" s="472"/>
      <c r="M861436" s="472"/>
    </row>
    <row r="861437" spans="12:13" x14ac:dyDescent="0.25">
      <c r="L861437" s="472"/>
      <c r="M861437" s="472"/>
    </row>
    <row r="861509" spans="12:13" x14ac:dyDescent="0.25">
      <c r="L861509" s="472"/>
      <c r="M861509" s="472"/>
    </row>
    <row r="861510" spans="12:13" x14ac:dyDescent="0.25">
      <c r="L861510" s="472"/>
      <c r="M861510" s="472"/>
    </row>
    <row r="861511" spans="12:13" x14ac:dyDescent="0.25">
      <c r="L861511" s="472"/>
      <c r="M861511" s="472"/>
    </row>
    <row r="861583" spans="12:13" x14ac:dyDescent="0.25">
      <c r="L861583" s="472"/>
      <c r="M861583" s="472"/>
    </row>
    <row r="861584" spans="12:13" x14ac:dyDescent="0.25">
      <c r="L861584" s="472"/>
      <c r="M861584" s="472"/>
    </row>
    <row r="861585" spans="12:13" x14ac:dyDescent="0.25">
      <c r="L861585" s="472"/>
      <c r="M861585" s="472"/>
    </row>
    <row r="861657" spans="12:13" x14ac:dyDescent="0.25">
      <c r="L861657" s="472"/>
      <c r="M861657" s="472"/>
    </row>
    <row r="861658" spans="12:13" x14ac:dyDescent="0.25">
      <c r="L861658" s="472"/>
      <c r="M861658" s="472"/>
    </row>
    <row r="861659" spans="12:13" x14ac:dyDescent="0.25">
      <c r="L861659" s="472"/>
      <c r="M861659" s="472"/>
    </row>
    <row r="861731" spans="12:13" x14ac:dyDescent="0.25">
      <c r="L861731" s="472"/>
      <c r="M861731" s="472"/>
    </row>
    <row r="861732" spans="12:13" x14ac:dyDescent="0.25">
      <c r="L861732" s="472"/>
      <c r="M861732" s="472"/>
    </row>
    <row r="861733" spans="12:13" x14ac:dyDescent="0.25">
      <c r="L861733" s="472"/>
      <c r="M861733" s="472"/>
    </row>
    <row r="861805" spans="12:13" x14ac:dyDescent="0.25">
      <c r="L861805" s="472"/>
      <c r="M861805" s="472"/>
    </row>
    <row r="861806" spans="12:13" x14ac:dyDescent="0.25">
      <c r="L861806" s="472"/>
      <c r="M861806" s="472"/>
    </row>
    <row r="861807" spans="12:13" x14ac:dyDescent="0.25">
      <c r="L861807" s="472"/>
      <c r="M861807" s="472"/>
    </row>
    <row r="861879" spans="12:13" x14ac:dyDescent="0.25">
      <c r="L861879" s="472"/>
      <c r="M861879" s="472"/>
    </row>
    <row r="861880" spans="12:13" x14ac:dyDescent="0.25">
      <c r="L861880" s="472"/>
      <c r="M861880" s="472"/>
    </row>
    <row r="861881" spans="12:13" x14ac:dyDescent="0.25">
      <c r="L861881" s="472"/>
      <c r="M861881" s="472"/>
    </row>
    <row r="861953" spans="12:13" x14ac:dyDescent="0.25">
      <c r="L861953" s="472"/>
      <c r="M861953" s="472"/>
    </row>
    <row r="861954" spans="12:13" x14ac:dyDescent="0.25">
      <c r="L861954" s="472"/>
      <c r="M861954" s="472"/>
    </row>
    <row r="861955" spans="12:13" x14ac:dyDescent="0.25">
      <c r="L861955" s="472"/>
      <c r="M861955" s="472"/>
    </row>
    <row r="862027" spans="12:13" x14ac:dyDescent="0.25">
      <c r="L862027" s="472"/>
      <c r="M862027" s="472"/>
    </row>
    <row r="862028" spans="12:13" x14ac:dyDescent="0.25">
      <c r="L862028" s="472"/>
      <c r="M862028" s="472"/>
    </row>
    <row r="862029" spans="12:13" x14ac:dyDescent="0.25">
      <c r="L862029" s="472"/>
      <c r="M862029" s="472"/>
    </row>
    <row r="862101" spans="12:13" x14ac:dyDescent="0.25">
      <c r="L862101" s="472"/>
      <c r="M862101" s="472"/>
    </row>
    <row r="862102" spans="12:13" x14ac:dyDescent="0.25">
      <c r="L862102" s="472"/>
      <c r="M862102" s="472"/>
    </row>
    <row r="862103" spans="12:13" x14ac:dyDescent="0.25">
      <c r="L862103" s="472"/>
      <c r="M862103" s="472"/>
    </row>
    <row r="862175" spans="12:13" x14ac:dyDescent="0.25">
      <c r="L862175" s="472"/>
      <c r="M862175" s="472"/>
    </row>
    <row r="862176" spans="12:13" x14ac:dyDescent="0.25">
      <c r="L862176" s="472"/>
      <c r="M862176" s="472"/>
    </row>
    <row r="862177" spans="12:13" x14ac:dyDescent="0.25">
      <c r="L862177" s="472"/>
      <c r="M862177" s="472"/>
    </row>
    <row r="862249" spans="12:13" x14ac:dyDescent="0.25">
      <c r="L862249" s="472"/>
      <c r="M862249" s="472"/>
    </row>
    <row r="862250" spans="12:13" x14ac:dyDescent="0.25">
      <c r="L862250" s="472"/>
      <c r="M862250" s="472"/>
    </row>
    <row r="862251" spans="12:13" x14ac:dyDescent="0.25">
      <c r="L862251" s="472"/>
      <c r="M862251" s="472"/>
    </row>
    <row r="862323" spans="12:13" x14ac:dyDescent="0.25">
      <c r="L862323" s="472"/>
      <c r="M862323" s="472"/>
    </row>
    <row r="862324" spans="12:13" x14ac:dyDescent="0.25">
      <c r="L862324" s="472"/>
      <c r="M862324" s="472"/>
    </row>
    <row r="862325" spans="12:13" x14ac:dyDescent="0.25">
      <c r="L862325" s="472"/>
      <c r="M862325" s="472"/>
    </row>
    <row r="862397" spans="12:13" x14ac:dyDescent="0.25">
      <c r="L862397" s="472"/>
      <c r="M862397" s="472"/>
    </row>
    <row r="862398" spans="12:13" x14ac:dyDescent="0.25">
      <c r="L862398" s="472"/>
      <c r="M862398" s="472"/>
    </row>
    <row r="862399" spans="12:13" x14ac:dyDescent="0.25">
      <c r="L862399" s="472"/>
      <c r="M862399" s="472"/>
    </row>
    <row r="862471" spans="12:13" x14ac:dyDescent="0.25">
      <c r="L862471" s="472"/>
      <c r="M862471" s="472"/>
    </row>
    <row r="862472" spans="12:13" x14ac:dyDescent="0.25">
      <c r="L862472" s="472"/>
      <c r="M862472" s="472"/>
    </row>
    <row r="862473" spans="12:13" x14ac:dyDescent="0.25">
      <c r="L862473" s="472"/>
      <c r="M862473" s="472"/>
    </row>
    <row r="862545" spans="12:13" x14ac:dyDescent="0.25">
      <c r="L862545" s="472"/>
      <c r="M862545" s="472"/>
    </row>
    <row r="862546" spans="12:13" x14ac:dyDescent="0.25">
      <c r="L862546" s="472"/>
      <c r="M862546" s="472"/>
    </row>
    <row r="862547" spans="12:13" x14ac:dyDescent="0.25">
      <c r="L862547" s="472"/>
      <c r="M862547" s="472"/>
    </row>
    <row r="862619" spans="12:13" x14ac:dyDescent="0.25">
      <c r="L862619" s="472"/>
      <c r="M862619" s="472"/>
    </row>
    <row r="862620" spans="12:13" x14ac:dyDescent="0.25">
      <c r="L862620" s="472"/>
      <c r="M862620" s="472"/>
    </row>
    <row r="862621" spans="12:13" x14ac:dyDescent="0.25">
      <c r="L862621" s="472"/>
      <c r="M862621" s="472"/>
    </row>
    <row r="862693" spans="12:13" x14ac:dyDescent="0.25">
      <c r="L862693" s="472"/>
      <c r="M862693" s="472"/>
    </row>
    <row r="862694" spans="12:13" x14ac:dyDescent="0.25">
      <c r="L862694" s="472"/>
      <c r="M862694" s="472"/>
    </row>
    <row r="862695" spans="12:13" x14ac:dyDescent="0.25">
      <c r="L862695" s="472"/>
      <c r="M862695" s="472"/>
    </row>
    <row r="862767" spans="12:13" x14ac:dyDescent="0.25">
      <c r="L862767" s="472"/>
      <c r="M862767" s="472"/>
    </row>
    <row r="862768" spans="12:13" x14ac:dyDescent="0.25">
      <c r="L862768" s="472"/>
      <c r="M862768" s="472"/>
    </row>
    <row r="862769" spans="12:13" x14ac:dyDescent="0.25">
      <c r="L862769" s="472"/>
      <c r="M862769" s="472"/>
    </row>
    <row r="862841" spans="12:13" x14ac:dyDescent="0.25">
      <c r="L862841" s="472"/>
      <c r="M862841" s="472"/>
    </row>
    <row r="862842" spans="12:13" x14ac:dyDescent="0.25">
      <c r="L862842" s="472"/>
      <c r="M862842" s="472"/>
    </row>
    <row r="862843" spans="12:13" x14ac:dyDescent="0.25">
      <c r="L862843" s="472"/>
      <c r="M862843" s="472"/>
    </row>
    <row r="862915" spans="12:13" x14ac:dyDescent="0.25">
      <c r="L862915" s="472"/>
      <c r="M862915" s="472"/>
    </row>
    <row r="862916" spans="12:13" x14ac:dyDescent="0.25">
      <c r="L862916" s="472"/>
      <c r="M862916" s="472"/>
    </row>
    <row r="862917" spans="12:13" x14ac:dyDescent="0.25">
      <c r="L862917" s="472"/>
      <c r="M862917" s="472"/>
    </row>
    <row r="862989" spans="12:13" x14ac:dyDescent="0.25">
      <c r="L862989" s="472"/>
      <c r="M862989" s="472"/>
    </row>
    <row r="862990" spans="12:13" x14ac:dyDescent="0.25">
      <c r="L862990" s="472"/>
      <c r="M862990" s="472"/>
    </row>
    <row r="862991" spans="12:13" x14ac:dyDescent="0.25">
      <c r="L862991" s="472"/>
      <c r="M862991" s="472"/>
    </row>
    <row r="863063" spans="12:13" x14ac:dyDescent="0.25">
      <c r="L863063" s="472"/>
      <c r="M863063" s="472"/>
    </row>
    <row r="863064" spans="12:13" x14ac:dyDescent="0.25">
      <c r="L863064" s="472"/>
      <c r="M863064" s="472"/>
    </row>
    <row r="863065" spans="12:13" x14ac:dyDescent="0.25">
      <c r="L863065" s="472"/>
      <c r="M863065" s="472"/>
    </row>
    <row r="863137" spans="12:13" x14ac:dyDescent="0.25">
      <c r="L863137" s="472"/>
      <c r="M863137" s="472"/>
    </row>
    <row r="863138" spans="12:13" x14ac:dyDescent="0.25">
      <c r="L863138" s="472"/>
      <c r="M863138" s="472"/>
    </row>
    <row r="863139" spans="12:13" x14ac:dyDescent="0.25">
      <c r="L863139" s="472"/>
      <c r="M863139" s="472"/>
    </row>
    <row r="863211" spans="12:13" x14ac:dyDescent="0.25">
      <c r="L863211" s="472"/>
      <c r="M863211" s="472"/>
    </row>
    <row r="863212" spans="12:13" x14ac:dyDescent="0.25">
      <c r="L863212" s="472"/>
      <c r="M863212" s="472"/>
    </row>
    <row r="863213" spans="12:13" x14ac:dyDescent="0.25">
      <c r="L863213" s="472"/>
      <c r="M863213" s="472"/>
    </row>
    <row r="863285" spans="12:13" x14ac:dyDescent="0.25">
      <c r="L863285" s="472"/>
      <c r="M863285" s="472"/>
    </row>
    <row r="863286" spans="12:13" x14ac:dyDescent="0.25">
      <c r="L863286" s="472"/>
      <c r="M863286" s="472"/>
    </row>
    <row r="863287" spans="12:13" x14ac:dyDescent="0.25">
      <c r="L863287" s="472"/>
      <c r="M863287" s="472"/>
    </row>
    <row r="863359" spans="12:13" x14ac:dyDescent="0.25">
      <c r="L863359" s="472"/>
      <c r="M863359" s="472"/>
    </row>
    <row r="863360" spans="12:13" x14ac:dyDescent="0.25">
      <c r="L863360" s="472"/>
      <c r="M863360" s="472"/>
    </row>
    <row r="863361" spans="12:13" x14ac:dyDescent="0.25">
      <c r="L863361" s="472"/>
      <c r="M863361" s="472"/>
    </row>
    <row r="863433" spans="12:13" x14ac:dyDescent="0.25">
      <c r="L863433" s="472"/>
      <c r="M863433" s="472"/>
    </row>
    <row r="863434" spans="12:13" x14ac:dyDescent="0.25">
      <c r="L863434" s="472"/>
      <c r="M863434" s="472"/>
    </row>
    <row r="863435" spans="12:13" x14ac:dyDescent="0.25">
      <c r="L863435" s="472"/>
      <c r="M863435" s="472"/>
    </row>
    <row r="863507" spans="12:13" x14ac:dyDescent="0.25">
      <c r="L863507" s="472"/>
      <c r="M863507" s="472"/>
    </row>
    <row r="863508" spans="12:13" x14ac:dyDescent="0.25">
      <c r="L863508" s="472"/>
      <c r="M863508" s="472"/>
    </row>
    <row r="863509" spans="12:13" x14ac:dyDescent="0.25">
      <c r="L863509" s="472"/>
      <c r="M863509" s="472"/>
    </row>
    <row r="863581" spans="12:13" x14ac:dyDescent="0.25">
      <c r="L863581" s="472"/>
      <c r="M863581" s="472"/>
    </row>
    <row r="863582" spans="12:13" x14ac:dyDescent="0.25">
      <c r="L863582" s="472"/>
      <c r="M863582" s="472"/>
    </row>
    <row r="863583" spans="12:13" x14ac:dyDescent="0.25">
      <c r="L863583" s="472"/>
      <c r="M863583" s="472"/>
    </row>
    <row r="863655" spans="12:13" x14ac:dyDescent="0.25">
      <c r="L863655" s="472"/>
      <c r="M863655" s="472"/>
    </row>
    <row r="863656" spans="12:13" x14ac:dyDescent="0.25">
      <c r="L863656" s="472"/>
      <c r="M863656" s="472"/>
    </row>
    <row r="863657" spans="12:13" x14ac:dyDescent="0.25">
      <c r="L863657" s="472"/>
      <c r="M863657" s="472"/>
    </row>
    <row r="863729" spans="12:13" x14ac:dyDescent="0.25">
      <c r="L863729" s="472"/>
      <c r="M863729" s="472"/>
    </row>
    <row r="863730" spans="12:13" x14ac:dyDescent="0.25">
      <c r="L863730" s="472"/>
      <c r="M863730" s="472"/>
    </row>
    <row r="863731" spans="12:13" x14ac:dyDescent="0.25">
      <c r="L863731" s="472"/>
      <c r="M863731" s="472"/>
    </row>
    <row r="863803" spans="12:13" x14ac:dyDescent="0.25">
      <c r="L863803" s="472"/>
      <c r="M863803" s="472"/>
    </row>
    <row r="863804" spans="12:13" x14ac:dyDescent="0.25">
      <c r="L863804" s="472"/>
      <c r="M863804" s="472"/>
    </row>
    <row r="863805" spans="12:13" x14ac:dyDescent="0.25">
      <c r="L863805" s="472"/>
      <c r="M863805" s="472"/>
    </row>
    <row r="863877" spans="12:13" x14ac:dyDescent="0.25">
      <c r="L863877" s="472"/>
      <c r="M863877" s="472"/>
    </row>
    <row r="863878" spans="12:13" x14ac:dyDescent="0.25">
      <c r="L863878" s="472"/>
      <c r="M863878" s="472"/>
    </row>
    <row r="863879" spans="12:13" x14ac:dyDescent="0.25">
      <c r="L863879" s="472"/>
      <c r="M863879" s="472"/>
    </row>
    <row r="863951" spans="12:13" x14ac:dyDescent="0.25">
      <c r="L863951" s="472"/>
      <c r="M863951" s="472"/>
    </row>
    <row r="863952" spans="12:13" x14ac:dyDescent="0.25">
      <c r="L863952" s="472"/>
      <c r="M863952" s="472"/>
    </row>
    <row r="863953" spans="12:13" x14ac:dyDescent="0.25">
      <c r="L863953" s="472"/>
      <c r="M863953" s="472"/>
    </row>
    <row r="864025" spans="12:13" x14ac:dyDescent="0.25">
      <c r="L864025" s="472"/>
      <c r="M864025" s="472"/>
    </row>
    <row r="864026" spans="12:13" x14ac:dyDescent="0.25">
      <c r="L864026" s="472"/>
      <c r="M864026" s="472"/>
    </row>
    <row r="864027" spans="12:13" x14ac:dyDescent="0.25">
      <c r="L864027" s="472"/>
      <c r="M864027" s="472"/>
    </row>
    <row r="864099" spans="12:13" x14ac:dyDescent="0.25">
      <c r="L864099" s="472"/>
      <c r="M864099" s="472"/>
    </row>
    <row r="864100" spans="12:13" x14ac:dyDescent="0.25">
      <c r="L864100" s="472"/>
      <c r="M864100" s="472"/>
    </row>
    <row r="864101" spans="12:13" x14ac:dyDescent="0.25">
      <c r="L864101" s="472"/>
      <c r="M864101" s="472"/>
    </row>
    <row r="864173" spans="12:13" x14ac:dyDescent="0.25">
      <c r="L864173" s="472"/>
      <c r="M864173" s="472"/>
    </row>
    <row r="864174" spans="12:13" x14ac:dyDescent="0.25">
      <c r="L864174" s="472"/>
      <c r="M864174" s="472"/>
    </row>
    <row r="864175" spans="12:13" x14ac:dyDescent="0.25">
      <c r="L864175" s="472"/>
      <c r="M864175" s="472"/>
    </row>
    <row r="864247" spans="12:13" x14ac:dyDescent="0.25">
      <c r="L864247" s="472"/>
      <c r="M864247" s="472"/>
    </row>
    <row r="864248" spans="12:13" x14ac:dyDescent="0.25">
      <c r="L864248" s="472"/>
      <c r="M864248" s="472"/>
    </row>
    <row r="864249" spans="12:13" x14ac:dyDescent="0.25">
      <c r="L864249" s="472"/>
      <c r="M864249" s="472"/>
    </row>
    <row r="864321" spans="12:13" x14ac:dyDescent="0.25">
      <c r="L864321" s="472"/>
      <c r="M864321" s="472"/>
    </row>
    <row r="864322" spans="12:13" x14ac:dyDescent="0.25">
      <c r="L864322" s="472"/>
      <c r="M864322" s="472"/>
    </row>
    <row r="864323" spans="12:13" x14ac:dyDescent="0.25">
      <c r="L864323" s="472"/>
      <c r="M864323" s="472"/>
    </row>
    <row r="864395" spans="12:13" x14ac:dyDescent="0.25">
      <c r="L864395" s="472"/>
      <c r="M864395" s="472"/>
    </row>
    <row r="864396" spans="12:13" x14ac:dyDescent="0.25">
      <c r="L864396" s="472"/>
      <c r="M864396" s="472"/>
    </row>
    <row r="864397" spans="12:13" x14ac:dyDescent="0.25">
      <c r="L864397" s="472"/>
      <c r="M864397" s="472"/>
    </row>
    <row r="864469" spans="12:13" x14ac:dyDescent="0.25">
      <c r="L864469" s="472"/>
      <c r="M864469" s="472"/>
    </row>
    <row r="864470" spans="12:13" x14ac:dyDescent="0.25">
      <c r="L864470" s="472"/>
      <c r="M864470" s="472"/>
    </row>
    <row r="864471" spans="12:13" x14ac:dyDescent="0.25">
      <c r="L864471" s="472"/>
      <c r="M864471" s="472"/>
    </row>
    <row r="864543" spans="12:13" x14ac:dyDescent="0.25">
      <c r="L864543" s="472"/>
      <c r="M864543" s="472"/>
    </row>
    <row r="864544" spans="12:13" x14ac:dyDescent="0.25">
      <c r="L864544" s="472"/>
      <c r="M864544" s="472"/>
    </row>
    <row r="864545" spans="12:13" x14ac:dyDescent="0.25">
      <c r="L864545" s="472"/>
      <c r="M864545" s="472"/>
    </row>
    <row r="864617" spans="12:13" x14ac:dyDescent="0.25">
      <c r="L864617" s="472"/>
      <c r="M864617" s="472"/>
    </row>
    <row r="864618" spans="12:13" x14ac:dyDescent="0.25">
      <c r="L864618" s="472"/>
      <c r="M864618" s="472"/>
    </row>
    <row r="864619" spans="12:13" x14ac:dyDescent="0.25">
      <c r="L864619" s="472"/>
      <c r="M864619" s="472"/>
    </row>
    <row r="864691" spans="12:13" x14ac:dyDescent="0.25">
      <c r="L864691" s="472"/>
      <c r="M864691" s="472"/>
    </row>
    <row r="864692" spans="12:13" x14ac:dyDescent="0.25">
      <c r="L864692" s="472"/>
      <c r="M864692" s="472"/>
    </row>
    <row r="864693" spans="12:13" x14ac:dyDescent="0.25">
      <c r="L864693" s="472"/>
      <c r="M864693" s="472"/>
    </row>
    <row r="864765" spans="12:13" x14ac:dyDescent="0.25">
      <c r="L864765" s="472"/>
      <c r="M864765" s="472"/>
    </row>
    <row r="864766" spans="12:13" x14ac:dyDescent="0.25">
      <c r="L864766" s="472"/>
      <c r="M864766" s="472"/>
    </row>
    <row r="864767" spans="12:13" x14ac:dyDescent="0.25">
      <c r="L864767" s="472"/>
      <c r="M864767" s="472"/>
    </row>
    <row r="864839" spans="12:13" x14ac:dyDescent="0.25">
      <c r="L864839" s="472"/>
      <c r="M864839" s="472"/>
    </row>
    <row r="864840" spans="12:13" x14ac:dyDescent="0.25">
      <c r="L864840" s="472"/>
      <c r="M864840" s="472"/>
    </row>
    <row r="864841" spans="12:13" x14ac:dyDescent="0.25">
      <c r="L864841" s="472"/>
      <c r="M864841" s="472"/>
    </row>
    <row r="864913" spans="12:13" x14ac:dyDescent="0.25">
      <c r="L864913" s="472"/>
      <c r="M864913" s="472"/>
    </row>
    <row r="864914" spans="12:13" x14ac:dyDescent="0.25">
      <c r="L864914" s="472"/>
      <c r="M864914" s="472"/>
    </row>
    <row r="864915" spans="12:13" x14ac:dyDescent="0.25">
      <c r="L864915" s="472"/>
      <c r="M864915" s="472"/>
    </row>
    <row r="864987" spans="12:13" x14ac:dyDescent="0.25">
      <c r="L864987" s="472"/>
      <c r="M864987" s="472"/>
    </row>
    <row r="864988" spans="12:13" x14ac:dyDescent="0.25">
      <c r="L864988" s="472"/>
      <c r="M864988" s="472"/>
    </row>
    <row r="864989" spans="12:13" x14ac:dyDescent="0.25">
      <c r="L864989" s="472"/>
      <c r="M864989" s="472"/>
    </row>
    <row r="865061" spans="12:13" x14ac:dyDescent="0.25">
      <c r="L865061" s="472"/>
      <c r="M865061" s="472"/>
    </row>
    <row r="865062" spans="12:13" x14ac:dyDescent="0.25">
      <c r="L865062" s="472"/>
      <c r="M865062" s="472"/>
    </row>
    <row r="865063" spans="12:13" x14ac:dyDescent="0.25">
      <c r="L865063" s="472"/>
      <c r="M865063" s="472"/>
    </row>
    <row r="865135" spans="12:13" x14ac:dyDescent="0.25">
      <c r="L865135" s="472"/>
      <c r="M865135" s="472"/>
    </row>
    <row r="865136" spans="12:13" x14ac:dyDescent="0.25">
      <c r="L865136" s="472"/>
      <c r="M865136" s="472"/>
    </row>
    <row r="865137" spans="12:13" x14ac:dyDescent="0.25">
      <c r="L865137" s="472"/>
      <c r="M865137" s="472"/>
    </row>
    <row r="865209" spans="12:13" x14ac:dyDescent="0.25">
      <c r="L865209" s="472"/>
      <c r="M865209" s="472"/>
    </row>
    <row r="865210" spans="12:13" x14ac:dyDescent="0.25">
      <c r="L865210" s="472"/>
      <c r="M865210" s="472"/>
    </row>
    <row r="865211" spans="12:13" x14ac:dyDescent="0.25">
      <c r="L865211" s="472"/>
      <c r="M865211" s="472"/>
    </row>
    <row r="865283" spans="12:13" x14ac:dyDescent="0.25">
      <c r="L865283" s="472"/>
      <c r="M865283" s="472"/>
    </row>
    <row r="865284" spans="12:13" x14ac:dyDescent="0.25">
      <c r="L865284" s="472"/>
      <c r="M865284" s="472"/>
    </row>
    <row r="865285" spans="12:13" x14ac:dyDescent="0.25">
      <c r="L865285" s="472"/>
      <c r="M865285" s="472"/>
    </row>
    <row r="865357" spans="12:13" x14ac:dyDescent="0.25">
      <c r="L865357" s="472"/>
      <c r="M865357" s="472"/>
    </row>
    <row r="865358" spans="12:13" x14ac:dyDescent="0.25">
      <c r="L865358" s="472"/>
      <c r="M865358" s="472"/>
    </row>
    <row r="865359" spans="12:13" x14ac:dyDescent="0.25">
      <c r="L865359" s="472"/>
      <c r="M865359" s="472"/>
    </row>
    <row r="865431" spans="12:13" x14ac:dyDescent="0.25">
      <c r="L865431" s="472"/>
      <c r="M865431" s="472"/>
    </row>
    <row r="865432" spans="12:13" x14ac:dyDescent="0.25">
      <c r="L865432" s="472"/>
      <c r="M865432" s="472"/>
    </row>
    <row r="865433" spans="12:13" x14ac:dyDescent="0.25">
      <c r="L865433" s="472"/>
      <c r="M865433" s="472"/>
    </row>
    <row r="865505" spans="12:13" x14ac:dyDescent="0.25">
      <c r="L865505" s="472"/>
      <c r="M865505" s="472"/>
    </row>
    <row r="865506" spans="12:13" x14ac:dyDescent="0.25">
      <c r="L865506" s="472"/>
      <c r="M865506" s="472"/>
    </row>
    <row r="865507" spans="12:13" x14ac:dyDescent="0.25">
      <c r="L865507" s="472"/>
      <c r="M865507" s="472"/>
    </row>
    <row r="865579" spans="12:13" x14ac:dyDescent="0.25">
      <c r="L865579" s="472"/>
      <c r="M865579" s="472"/>
    </row>
    <row r="865580" spans="12:13" x14ac:dyDescent="0.25">
      <c r="L865580" s="472"/>
      <c r="M865580" s="472"/>
    </row>
    <row r="865581" spans="12:13" x14ac:dyDescent="0.25">
      <c r="L865581" s="472"/>
      <c r="M865581" s="472"/>
    </row>
    <row r="865653" spans="12:13" x14ac:dyDescent="0.25">
      <c r="L865653" s="472"/>
      <c r="M865653" s="472"/>
    </row>
    <row r="865654" spans="12:13" x14ac:dyDescent="0.25">
      <c r="L865654" s="472"/>
      <c r="M865654" s="472"/>
    </row>
    <row r="865655" spans="12:13" x14ac:dyDescent="0.25">
      <c r="L865655" s="472"/>
      <c r="M865655" s="472"/>
    </row>
    <row r="865727" spans="12:13" x14ac:dyDescent="0.25">
      <c r="L865727" s="472"/>
      <c r="M865727" s="472"/>
    </row>
    <row r="865728" spans="12:13" x14ac:dyDescent="0.25">
      <c r="L865728" s="472"/>
      <c r="M865728" s="472"/>
    </row>
    <row r="865729" spans="12:13" x14ac:dyDescent="0.25">
      <c r="L865729" s="472"/>
      <c r="M865729" s="472"/>
    </row>
    <row r="865801" spans="12:13" x14ac:dyDescent="0.25">
      <c r="L865801" s="472"/>
      <c r="M865801" s="472"/>
    </row>
    <row r="865802" spans="12:13" x14ac:dyDescent="0.25">
      <c r="L865802" s="472"/>
      <c r="M865802" s="472"/>
    </row>
    <row r="865803" spans="12:13" x14ac:dyDescent="0.25">
      <c r="L865803" s="472"/>
      <c r="M865803" s="472"/>
    </row>
    <row r="865875" spans="12:13" x14ac:dyDescent="0.25">
      <c r="L865875" s="472"/>
      <c r="M865875" s="472"/>
    </row>
    <row r="865876" spans="12:13" x14ac:dyDescent="0.25">
      <c r="L865876" s="472"/>
      <c r="M865876" s="472"/>
    </row>
    <row r="865877" spans="12:13" x14ac:dyDescent="0.25">
      <c r="L865877" s="472"/>
      <c r="M865877" s="472"/>
    </row>
    <row r="865949" spans="12:13" x14ac:dyDescent="0.25">
      <c r="L865949" s="472"/>
      <c r="M865949" s="472"/>
    </row>
    <row r="865950" spans="12:13" x14ac:dyDescent="0.25">
      <c r="L865950" s="472"/>
      <c r="M865950" s="472"/>
    </row>
    <row r="865951" spans="12:13" x14ac:dyDescent="0.25">
      <c r="L865951" s="472"/>
      <c r="M865951" s="472"/>
    </row>
    <row r="866023" spans="12:13" x14ac:dyDescent="0.25">
      <c r="L866023" s="472"/>
      <c r="M866023" s="472"/>
    </row>
    <row r="866024" spans="12:13" x14ac:dyDescent="0.25">
      <c r="L866024" s="472"/>
      <c r="M866024" s="472"/>
    </row>
    <row r="866025" spans="12:13" x14ac:dyDescent="0.25">
      <c r="L866025" s="472"/>
      <c r="M866025" s="472"/>
    </row>
    <row r="866097" spans="12:13" x14ac:dyDescent="0.25">
      <c r="L866097" s="472"/>
      <c r="M866097" s="472"/>
    </row>
    <row r="866098" spans="12:13" x14ac:dyDescent="0.25">
      <c r="L866098" s="472"/>
      <c r="M866098" s="472"/>
    </row>
    <row r="866099" spans="12:13" x14ac:dyDescent="0.25">
      <c r="L866099" s="472"/>
      <c r="M866099" s="472"/>
    </row>
    <row r="866171" spans="12:13" x14ac:dyDescent="0.25">
      <c r="L866171" s="472"/>
      <c r="M866171" s="472"/>
    </row>
    <row r="866172" spans="12:13" x14ac:dyDescent="0.25">
      <c r="L866172" s="472"/>
      <c r="M866172" s="472"/>
    </row>
    <row r="866173" spans="12:13" x14ac:dyDescent="0.25">
      <c r="L866173" s="472"/>
      <c r="M866173" s="472"/>
    </row>
    <row r="866245" spans="12:13" x14ac:dyDescent="0.25">
      <c r="L866245" s="472"/>
      <c r="M866245" s="472"/>
    </row>
    <row r="866246" spans="12:13" x14ac:dyDescent="0.25">
      <c r="L866246" s="472"/>
      <c r="M866246" s="472"/>
    </row>
    <row r="866247" spans="12:13" x14ac:dyDescent="0.25">
      <c r="L866247" s="472"/>
      <c r="M866247" s="472"/>
    </row>
    <row r="866319" spans="12:13" x14ac:dyDescent="0.25">
      <c r="L866319" s="472"/>
      <c r="M866319" s="472"/>
    </row>
    <row r="866320" spans="12:13" x14ac:dyDescent="0.25">
      <c r="L866320" s="472"/>
      <c r="M866320" s="472"/>
    </row>
    <row r="866321" spans="12:13" x14ac:dyDescent="0.25">
      <c r="L866321" s="472"/>
      <c r="M866321" s="472"/>
    </row>
    <row r="866393" spans="12:13" x14ac:dyDescent="0.25">
      <c r="L866393" s="472"/>
      <c r="M866393" s="472"/>
    </row>
    <row r="866394" spans="12:13" x14ac:dyDescent="0.25">
      <c r="L866394" s="472"/>
      <c r="M866394" s="472"/>
    </row>
    <row r="866395" spans="12:13" x14ac:dyDescent="0.25">
      <c r="L866395" s="472"/>
      <c r="M866395" s="472"/>
    </row>
    <row r="866467" spans="12:13" x14ac:dyDescent="0.25">
      <c r="L866467" s="472"/>
      <c r="M866467" s="472"/>
    </row>
    <row r="866468" spans="12:13" x14ac:dyDescent="0.25">
      <c r="L866468" s="472"/>
      <c r="M866468" s="472"/>
    </row>
    <row r="866469" spans="12:13" x14ac:dyDescent="0.25">
      <c r="L866469" s="472"/>
      <c r="M866469" s="472"/>
    </row>
    <row r="866541" spans="12:13" x14ac:dyDescent="0.25">
      <c r="L866541" s="472"/>
      <c r="M866541" s="472"/>
    </row>
    <row r="866542" spans="12:13" x14ac:dyDescent="0.25">
      <c r="L866542" s="472"/>
      <c r="M866542" s="472"/>
    </row>
    <row r="866543" spans="12:13" x14ac:dyDescent="0.25">
      <c r="L866543" s="472"/>
      <c r="M866543" s="472"/>
    </row>
    <row r="866615" spans="12:13" x14ac:dyDescent="0.25">
      <c r="L866615" s="472"/>
      <c r="M866615" s="472"/>
    </row>
    <row r="866616" spans="12:13" x14ac:dyDescent="0.25">
      <c r="L866616" s="472"/>
      <c r="M866616" s="472"/>
    </row>
    <row r="866617" spans="12:13" x14ac:dyDescent="0.25">
      <c r="L866617" s="472"/>
      <c r="M866617" s="472"/>
    </row>
    <row r="866689" spans="12:13" x14ac:dyDescent="0.25">
      <c r="L866689" s="472"/>
      <c r="M866689" s="472"/>
    </row>
    <row r="866690" spans="12:13" x14ac:dyDescent="0.25">
      <c r="L866690" s="472"/>
      <c r="M866690" s="472"/>
    </row>
    <row r="866691" spans="12:13" x14ac:dyDescent="0.25">
      <c r="L866691" s="472"/>
      <c r="M866691" s="472"/>
    </row>
    <row r="866763" spans="12:13" x14ac:dyDescent="0.25">
      <c r="L866763" s="472"/>
      <c r="M866763" s="472"/>
    </row>
    <row r="866764" spans="12:13" x14ac:dyDescent="0.25">
      <c r="L866764" s="472"/>
      <c r="M866764" s="472"/>
    </row>
    <row r="866765" spans="12:13" x14ac:dyDescent="0.25">
      <c r="L866765" s="472"/>
      <c r="M866765" s="472"/>
    </row>
    <row r="866837" spans="12:13" x14ac:dyDescent="0.25">
      <c r="L866837" s="472"/>
      <c r="M866837" s="472"/>
    </row>
    <row r="866838" spans="12:13" x14ac:dyDescent="0.25">
      <c r="L866838" s="472"/>
      <c r="M866838" s="472"/>
    </row>
    <row r="866839" spans="12:13" x14ac:dyDescent="0.25">
      <c r="L866839" s="472"/>
      <c r="M866839" s="472"/>
    </row>
    <row r="866911" spans="12:13" x14ac:dyDescent="0.25">
      <c r="L866911" s="472"/>
      <c r="M866911" s="472"/>
    </row>
    <row r="866912" spans="12:13" x14ac:dyDescent="0.25">
      <c r="L866912" s="472"/>
      <c r="M866912" s="472"/>
    </row>
    <row r="866913" spans="12:13" x14ac:dyDescent="0.25">
      <c r="L866913" s="472"/>
      <c r="M866913" s="472"/>
    </row>
    <row r="866985" spans="12:13" x14ac:dyDescent="0.25">
      <c r="L866985" s="472"/>
      <c r="M866985" s="472"/>
    </row>
    <row r="866986" spans="12:13" x14ac:dyDescent="0.25">
      <c r="L866986" s="472"/>
      <c r="M866986" s="472"/>
    </row>
    <row r="866987" spans="12:13" x14ac:dyDescent="0.25">
      <c r="L866987" s="472"/>
      <c r="M866987" s="472"/>
    </row>
    <row r="867059" spans="12:13" x14ac:dyDescent="0.25">
      <c r="L867059" s="472"/>
      <c r="M867059" s="472"/>
    </row>
    <row r="867060" spans="12:13" x14ac:dyDescent="0.25">
      <c r="L867060" s="472"/>
      <c r="M867060" s="472"/>
    </row>
    <row r="867061" spans="12:13" x14ac:dyDescent="0.25">
      <c r="L867061" s="472"/>
      <c r="M867061" s="472"/>
    </row>
    <row r="867133" spans="12:13" x14ac:dyDescent="0.25">
      <c r="L867133" s="472"/>
      <c r="M867133" s="472"/>
    </row>
    <row r="867134" spans="12:13" x14ac:dyDescent="0.25">
      <c r="L867134" s="472"/>
      <c r="M867134" s="472"/>
    </row>
    <row r="867135" spans="12:13" x14ac:dyDescent="0.25">
      <c r="L867135" s="472"/>
      <c r="M867135" s="472"/>
    </row>
    <row r="867207" spans="12:13" x14ac:dyDescent="0.25">
      <c r="L867207" s="472"/>
      <c r="M867207" s="472"/>
    </row>
    <row r="867208" spans="12:13" x14ac:dyDescent="0.25">
      <c r="L867208" s="472"/>
      <c r="M867208" s="472"/>
    </row>
    <row r="867209" spans="12:13" x14ac:dyDescent="0.25">
      <c r="L867209" s="472"/>
      <c r="M867209" s="472"/>
    </row>
    <row r="867281" spans="12:13" x14ac:dyDescent="0.25">
      <c r="L867281" s="472"/>
      <c r="M867281" s="472"/>
    </row>
    <row r="867282" spans="12:13" x14ac:dyDescent="0.25">
      <c r="L867282" s="472"/>
      <c r="M867282" s="472"/>
    </row>
    <row r="867283" spans="12:13" x14ac:dyDescent="0.25">
      <c r="L867283" s="472"/>
      <c r="M867283" s="472"/>
    </row>
    <row r="867355" spans="12:13" x14ac:dyDescent="0.25">
      <c r="L867355" s="472"/>
      <c r="M867355" s="472"/>
    </row>
    <row r="867356" spans="12:13" x14ac:dyDescent="0.25">
      <c r="L867356" s="472"/>
      <c r="M867356" s="472"/>
    </row>
    <row r="867357" spans="12:13" x14ac:dyDescent="0.25">
      <c r="L867357" s="472"/>
      <c r="M867357" s="472"/>
    </row>
    <row r="867429" spans="12:13" x14ac:dyDescent="0.25">
      <c r="L867429" s="472"/>
      <c r="M867429" s="472"/>
    </row>
    <row r="867430" spans="12:13" x14ac:dyDescent="0.25">
      <c r="L867430" s="472"/>
      <c r="M867430" s="472"/>
    </row>
    <row r="867431" spans="12:13" x14ac:dyDescent="0.25">
      <c r="L867431" s="472"/>
      <c r="M867431" s="472"/>
    </row>
    <row r="867503" spans="12:13" x14ac:dyDescent="0.25">
      <c r="L867503" s="472"/>
      <c r="M867503" s="472"/>
    </row>
    <row r="867504" spans="12:13" x14ac:dyDescent="0.25">
      <c r="L867504" s="472"/>
      <c r="M867504" s="472"/>
    </row>
    <row r="867505" spans="12:13" x14ac:dyDescent="0.25">
      <c r="L867505" s="472"/>
      <c r="M867505" s="472"/>
    </row>
    <row r="867577" spans="12:13" x14ac:dyDescent="0.25">
      <c r="L867577" s="472"/>
      <c r="M867577" s="472"/>
    </row>
    <row r="867578" spans="12:13" x14ac:dyDescent="0.25">
      <c r="L867578" s="472"/>
      <c r="M867578" s="472"/>
    </row>
    <row r="867579" spans="12:13" x14ac:dyDescent="0.25">
      <c r="L867579" s="472"/>
      <c r="M867579" s="472"/>
    </row>
    <row r="867651" spans="12:13" x14ac:dyDescent="0.25">
      <c r="L867651" s="472"/>
      <c r="M867651" s="472"/>
    </row>
    <row r="867652" spans="12:13" x14ac:dyDescent="0.25">
      <c r="L867652" s="472"/>
      <c r="M867652" s="472"/>
    </row>
    <row r="867653" spans="12:13" x14ac:dyDescent="0.25">
      <c r="L867653" s="472"/>
      <c r="M867653" s="472"/>
    </row>
    <row r="867725" spans="12:13" x14ac:dyDescent="0.25">
      <c r="L867725" s="472"/>
      <c r="M867725" s="472"/>
    </row>
    <row r="867726" spans="12:13" x14ac:dyDescent="0.25">
      <c r="L867726" s="472"/>
      <c r="M867726" s="472"/>
    </row>
    <row r="867727" spans="12:13" x14ac:dyDescent="0.25">
      <c r="L867727" s="472"/>
      <c r="M867727" s="472"/>
    </row>
    <row r="867799" spans="12:13" x14ac:dyDescent="0.25">
      <c r="L867799" s="472"/>
      <c r="M867799" s="472"/>
    </row>
    <row r="867800" spans="12:13" x14ac:dyDescent="0.25">
      <c r="L867800" s="472"/>
      <c r="M867800" s="472"/>
    </row>
    <row r="867801" spans="12:13" x14ac:dyDescent="0.25">
      <c r="L867801" s="472"/>
      <c r="M867801" s="472"/>
    </row>
    <row r="867873" spans="12:13" x14ac:dyDescent="0.25">
      <c r="L867873" s="472"/>
      <c r="M867873" s="472"/>
    </row>
    <row r="867874" spans="12:13" x14ac:dyDescent="0.25">
      <c r="L867874" s="472"/>
      <c r="M867874" s="472"/>
    </row>
    <row r="867875" spans="12:13" x14ac:dyDescent="0.25">
      <c r="L867875" s="472"/>
      <c r="M867875" s="472"/>
    </row>
    <row r="867947" spans="12:13" x14ac:dyDescent="0.25">
      <c r="L867947" s="472"/>
      <c r="M867947" s="472"/>
    </row>
    <row r="867948" spans="12:13" x14ac:dyDescent="0.25">
      <c r="L867948" s="472"/>
      <c r="M867948" s="472"/>
    </row>
    <row r="867949" spans="12:13" x14ac:dyDescent="0.25">
      <c r="L867949" s="472"/>
      <c r="M867949" s="472"/>
    </row>
    <row r="868021" spans="12:13" x14ac:dyDescent="0.25">
      <c r="L868021" s="472"/>
      <c r="M868021" s="472"/>
    </row>
    <row r="868022" spans="12:13" x14ac:dyDescent="0.25">
      <c r="L868022" s="472"/>
      <c r="M868022" s="472"/>
    </row>
    <row r="868023" spans="12:13" x14ac:dyDescent="0.25">
      <c r="L868023" s="472"/>
      <c r="M868023" s="472"/>
    </row>
    <row r="868095" spans="12:13" x14ac:dyDescent="0.25">
      <c r="L868095" s="472"/>
      <c r="M868095" s="472"/>
    </row>
    <row r="868096" spans="12:13" x14ac:dyDescent="0.25">
      <c r="L868096" s="472"/>
      <c r="M868096" s="472"/>
    </row>
    <row r="868097" spans="12:13" x14ac:dyDescent="0.25">
      <c r="L868097" s="472"/>
      <c r="M868097" s="472"/>
    </row>
    <row r="868169" spans="12:13" x14ac:dyDescent="0.25">
      <c r="L868169" s="472"/>
      <c r="M868169" s="472"/>
    </row>
    <row r="868170" spans="12:13" x14ac:dyDescent="0.25">
      <c r="L868170" s="472"/>
      <c r="M868170" s="472"/>
    </row>
    <row r="868171" spans="12:13" x14ac:dyDescent="0.25">
      <c r="L868171" s="472"/>
      <c r="M868171" s="472"/>
    </row>
    <row r="868243" spans="12:13" x14ac:dyDescent="0.25">
      <c r="L868243" s="472"/>
      <c r="M868243" s="472"/>
    </row>
    <row r="868244" spans="12:13" x14ac:dyDescent="0.25">
      <c r="L868244" s="472"/>
      <c r="M868244" s="472"/>
    </row>
    <row r="868245" spans="12:13" x14ac:dyDescent="0.25">
      <c r="L868245" s="472"/>
      <c r="M868245" s="472"/>
    </row>
    <row r="868317" spans="12:13" x14ac:dyDescent="0.25">
      <c r="L868317" s="472"/>
      <c r="M868317" s="472"/>
    </row>
    <row r="868318" spans="12:13" x14ac:dyDescent="0.25">
      <c r="L868318" s="472"/>
      <c r="M868318" s="472"/>
    </row>
    <row r="868319" spans="12:13" x14ac:dyDescent="0.25">
      <c r="L868319" s="472"/>
      <c r="M868319" s="472"/>
    </row>
    <row r="868391" spans="12:13" x14ac:dyDescent="0.25">
      <c r="L868391" s="472"/>
      <c r="M868391" s="472"/>
    </row>
    <row r="868392" spans="12:13" x14ac:dyDescent="0.25">
      <c r="L868392" s="472"/>
      <c r="M868392" s="472"/>
    </row>
    <row r="868393" spans="12:13" x14ac:dyDescent="0.25">
      <c r="L868393" s="472"/>
      <c r="M868393" s="472"/>
    </row>
    <row r="868465" spans="12:13" x14ac:dyDescent="0.25">
      <c r="L868465" s="472"/>
      <c r="M868465" s="472"/>
    </row>
    <row r="868466" spans="12:13" x14ac:dyDescent="0.25">
      <c r="L868466" s="472"/>
      <c r="M868466" s="472"/>
    </row>
    <row r="868467" spans="12:13" x14ac:dyDescent="0.25">
      <c r="L868467" s="472"/>
      <c r="M868467" s="472"/>
    </row>
    <row r="868539" spans="12:13" x14ac:dyDescent="0.25">
      <c r="L868539" s="472"/>
      <c r="M868539" s="472"/>
    </row>
    <row r="868540" spans="12:13" x14ac:dyDescent="0.25">
      <c r="L868540" s="472"/>
      <c r="M868540" s="472"/>
    </row>
    <row r="868541" spans="12:13" x14ac:dyDescent="0.25">
      <c r="L868541" s="472"/>
      <c r="M868541" s="472"/>
    </row>
    <row r="868613" spans="12:13" x14ac:dyDescent="0.25">
      <c r="L868613" s="472"/>
      <c r="M868613" s="472"/>
    </row>
    <row r="868614" spans="12:13" x14ac:dyDescent="0.25">
      <c r="L868614" s="472"/>
      <c r="M868614" s="472"/>
    </row>
    <row r="868615" spans="12:13" x14ac:dyDescent="0.25">
      <c r="L868615" s="472"/>
      <c r="M868615" s="472"/>
    </row>
    <row r="868687" spans="12:13" x14ac:dyDescent="0.25">
      <c r="L868687" s="472"/>
      <c r="M868687" s="472"/>
    </row>
    <row r="868688" spans="12:13" x14ac:dyDescent="0.25">
      <c r="L868688" s="472"/>
      <c r="M868688" s="472"/>
    </row>
    <row r="868689" spans="12:13" x14ac:dyDescent="0.25">
      <c r="L868689" s="472"/>
      <c r="M868689" s="472"/>
    </row>
    <row r="868761" spans="12:13" x14ac:dyDescent="0.25">
      <c r="L868761" s="472"/>
      <c r="M868761" s="472"/>
    </row>
    <row r="868762" spans="12:13" x14ac:dyDescent="0.25">
      <c r="L868762" s="472"/>
      <c r="M868762" s="472"/>
    </row>
    <row r="868763" spans="12:13" x14ac:dyDescent="0.25">
      <c r="L868763" s="472"/>
      <c r="M868763" s="472"/>
    </row>
    <row r="868835" spans="12:13" x14ac:dyDescent="0.25">
      <c r="L868835" s="472"/>
      <c r="M868835" s="472"/>
    </row>
    <row r="868836" spans="12:13" x14ac:dyDescent="0.25">
      <c r="L868836" s="472"/>
      <c r="M868836" s="472"/>
    </row>
    <row r="868837" spans="12:13" x14ac:dyDescent="0.25">
      <c r="L868837" s="472"/>
      <c r="M868837" s="472"/>
    </row>
    <row r="868909" spans="12:13" x14ac:dyDescent="0.25">
      <c r="L868909" s="472"/>
      <c r="M868909" s="472"/>
    </row>
    <row r="868910" spans="12:13" x14ac:dyDescent="0.25">
      <c r="L868910" s="472"/>
      <c r="M868910" s="472"/>
    </row>
    <row r="868911" spans="12:13" x14ac:dyDescent="0.25">
      <c r="L868911" s="472"/>
      <c r="M868911" s="472"/>
    </row>
    <row r="868983" spans="12:13" x14ac:dyDescent="0.25">
      <c r="L868983" s="472"/>
      <c r="M868983" s="472"/>
    </row>
    <row r="868984" spans="12:13" x14ac:dyDescent="0.25">
      <c r="L868984" s="472"/>
      <c r="M868984" s="472"/>
    </row>
    <row r="868985" spans="12:13" x14ac:dyDescent="0.25">
      <c r="L868985" s="472"/>
      <c r="M868985" s="472"/>
    </row>
    <row r="869057" spans="12:13" x14ac:dyDescent="0.25">
      <c r="L869057" s="472"/>
      <c r="M869057" s="472"/>
    </row>
    <row r="869058" spans="12:13" x14ac:dyDescent="0.25">
      <c r="L869058" s="472"/>
      <c r="M869058" s="472"/>
    </row>
    <row r="869059" spans="12:13" x14ac:dyDescent="0.25">
      <c r="L869059" s="472"/>
      <c r="M869059" s="472"/>
    </row>
    <row r="869131" spans="12:13" x14ac:dyDescent="0.25">
      <c r="L869131" s="472"/>
      <c r="M869131" s="472"/>
    </row>
    <row r="869132" spans="12:13" x14ac:dyDescent="0.25">
      <c r="L869132" s="472"/>
      <c r="M869132" s="472"/>
    </row>
    <row r="869133" spans="12:13" x14ac:dyDescent="0.25">
      <c r="L869133" s="472"/>
      <c r="M869133" s="472"/>
    </row>
    <row r="869205" spans="12:13" x14ac:dyDescent="0.25">
      <c r="L869205" s="472"/>
      <c r="M869205" s="472"/>
    </row>
    <row r="869206" spans="12:13" x14ac:dyDescent="0.25">
      <c r="L869206" s="472"/>
      <c r="M869206" s="472"/>
    </row>
    <row r="869207" spans="12:13" x14ac:dyDescent="0.25">
      <c r="L869207" s="472"/>
      <c r="M869207" s="472"/>
    </row>
    <row r="869279" spans="12:13" x14ac:dyDescent="0.25">
      <c r="L869279" s="472"/>
      <c r="M869279" s="472"/>
    </row>
    <row r="869280" spans="12:13" x14ac:dyDescent="0.25">
      <c r="L869280" s="472"/>
      <c r="M869280" s="472"/>
    </row>
    <row r="869281" spans="12:13" x14ac:dyDescent="0.25">
      <c r="L869281" s="472"/>
      <c r="M869281" s="472"/>
    </row>
    <row r="869353" spans="12:13" x14ac:dyDescent="0.25">
      <c r="L869353" s="472"/>
      <c r="M869353" s="472"/>
    </row>
    <row r="869354" spans="12:13" x14ac:dyDescent="0.25">
      <c r="L869354" s="472"/>
      <c r="M869354" s="472"/>
    </row>
    <row r="869355" spans="12:13" x14ac:dyDescent="0.25">
      <c r="L869355" s="472"/>
      <c r="M869355" s="472"/>
    </row>
    <row r="869427" spans="12:13" x14ac:dyDescent="0.25">
      <c r="L869427" s="472"/>
      <c r="M869427" s="472"/>
    </row>
    <row r="869428" spans="12:13" x14ac:dyDescent="0.25">
      <c r="L869428" s="472"/>
      <c r="M869428" s="472"/>
    </row>
    <row r="869429" spans="12:13" x14ac:dyDescent="0.25">
      <c r="L869429" s="472"/>
      <c r="M869429" s="472"/>
    </row>
    <row r="869501" spans="12:13" x14ac:dyDescent="0.25">
      <c r="L869501" s="472"/>
      <c r="M869501" s="472"/>
    </row>
    <row r="869502" spans="12:13" x14ac:dyDescent="0.25">
      <c r="L869502" s="472"/>
      <c r="M869502" s="472"/>
    </row>
    <row r="869503" spans="12:13" x14ac:dyDescent="0.25">
      <c r="L869503" s="472"/>
      <c r="M869503" s="472"/>
    </row>
    <row r="869575" spans="12:13" x14ac:dyDescent="0.25">
      <c r="L869575" s="472"/>
      <c r="M869575" s="472"/>
    </row>
    <row r="869576" spans="12:13" x14ac:dyDescent="0.25">
      <c r="L869576" s="472"/>
      <c r="M869576" s="472"/>
    </row>
    <row r="869577" spans="12:13" x14ac:dyDescent="0.25">
      <c r="L869577" s="472"/>
      <c r="M869577" s="472"/>
    </row>
    <row r="869649" spans="12:13" x14ac:dyDescent="0.25">
      <c r="L869649" s="472"/>
      <c r="M869649" s="472"/>
    </row>
    <row r="869650" spans="12:13" x14ac:dyDescent="0.25">
      <c r="L869650" s="472"/>
      <c r="M869650" s="472"/>
    </row>
    <row r="869651" spans="12:13" x14ac:dyDescent="0.25">
      <c r="L869651" s="472"/>
      <c r="M869651" s="472"/>
    </row>
    <row r="869723" spans="12:13" x14ac:dyDescent="0.25">
      <c r="L869723" s="472"/>
      <c r="M869723" s="472"/>
    </row>
    <row r="869724" spans="12:13" x14ac:dyDescent="0.25">
      <c r="L869724" s="472"/>
      <c r="M869724" s="472"/>
    </row>
    <row r="869725" spans="12:13" x14ac:dyDescent="0.25">
      <c r="L869725" s="472"/>
      <c r="M869725" s="472"/>
    </row>
    <row r="869797" spans="12:13" x14ac:dyDescent="0.25">
      <c r="L869797" s="472"/>
      <c r="M869797" s="472"/>
    </row>
    <row r="869798" spans="12:13" x14ac:dyDescent="0.25">
      <c r="L869798" s="472"/>
      <c r="M869798" s="472"/>
    </row>
    <row r="869799" spans="12:13" x14ac:dyDescent="0.25">
      <c r="L869799" s="472"/>
      <c r="M869799" s="472"/>
    </row>
    <row r="869871" spans="12:13" x14ac:dyDescent="0.25">
      <c r="L869871" s="472"/>
      <c r="M869871" s="472"/>
    </row>
    <row r="869872" spans="12:13" x14ac:dyDescent="0.25">
      <c r="L869872" s="472"/>
      <c r="M869872" s="472"/>
    </row>
    <row r="869873" spans="12:13" x14ac:dyDescent="0.25">
      <c r="L869873" s="472"/>
      <c r="M869873" s="472"/>
    </row>
    <row r="869945" spans="12:13" x14ac:dyDescent="0.25">
      <c r="L869945" s="472"/>
      <c r="M869945" s="472"/>
    </row>
    <row r="869946" spans="12:13" x14ac:dyDescent="0.25">
      <c r="L869946" s="472"/>
      <c r="M869946" s="472"/>
    </row>
    <row r="869947" spans="12:13" x14ac:dyDescent="0.25">
      <c r="L869947" s="472"/>
      <c r="M869947" s="472"/>
    </row>
    <row r="870019" spans="12:13" x14ac:dyDescent="0.25">
      <c r="L870019" s="472"/>
      <c r="M870019" s="472"/>
    </row>
    <row r="870020" spans="12:13" x14ac:dyDescent="0.25">
      <c r="L870020" s="472"/>
      <c r="M870020" s="472"/>
    </row>
    <row r="870021" spans="12:13" x14ac:dyDescent="0.25">
      <c r="L870021" s="472"/>
      <c r="M870021" s="472"/>
    </row>
    <row r="870093" spans="12:13" x14ac:dyDescent="0.25">
      <c r="L870093" s="472"/>
      <c r="M870093" s="472"/>
    </row>
    <row r="870094" spans="12:13" x14ac:dyDescent="0.25">
      <c r="L870094" s="472"/>
      <c r="M870094" s="472"/>
    </row>
    <row r="870095" spans="12:13" x14ac:dyDescent="0.25">
      <c r="L870095" s="472"/>
      <c r="M870095" s="472"/>
    </row>
    <row r="870167" spans="12:13" x14ac:dyDescent="0.25">
      <c r="L870167" s="472"/>
      <c r="M870167" s="472"/>
    </row>
    <row r="870168" spans="12:13" x14ac:dyDescent="0.25">
      <c r="L870168" s="472"/>
      <c r="M870168" s="472"/>
    </row>
    <row r="870169" spans="12:13" x14ac:dyDescent="0.25">
      <c r="L870169" s="472"/>
      <c r="M870169" s="472"/>
    </row>
    <row r="870241" spans="12:13" x14ac:dyDescent="0.25">
      <c r="L870241" s="472"/>
      <c r="M870241" s="472"/>
    </row>
    <row r="870242" spans="12:13" x14ac:dyDescent="0.25">
      <c r="L870242" s="472"/>
      <c r="M870242" s="472"/>
    </row>
    <row r="870243" spans="12:13" x14ac:dyDescent="0.25">
      <c r="L870243" s="472"/>
      <c r="M870243" s="472"/>
    </row>
    <row r="870315" spans="12:13" x14ac:dyDescent="0.25">
      <c r="L870315" s="472"/>
      <c r="M870315" s="472"/>
    </row>
    <row r="870316" spans="12:13" x14ac:dyDescent="0.25">
      <c r="L870316" s="472"/>
      <c r="M870316" s="472"/>
    </row>
    <row r="870317" spans="12:13" x14ac:dyDescent="0.25">
      <c r="L870317" s="472"/>
      <c r="M870317" s="472"/>
    </row>
    <row r="870389" spans="12:13" x14ac:dyDescent="0.25">
      <c r="L870389" s="472"/>
      <c r="M870389" s="472"/>
    </row>
    <row r="870390" spans="12:13" x14ac:dyDescent="0.25">
      <c r="L870390" s="472"/>
      <c r="M870390" s="472"/>
    </row>
    <row r="870391" spans="12:13" x14ac:dyDescent="0.25">
      <c r="L870391" s="472"/>
      <c r="M870391" s="472"/>
    </row>
    <row r="870463" spans="12:13" x14ac:dyDescent="0.25">
      <c r="L870463" s="472"/>
      <c r="M870463" s="472"/>
    </row>
    <row r="870464" spans="12:13" x14ac:dyDescent="0.25">
      <c r="L870464" s="472"/>
      <c r="M870464" s="472"/>
    </row>
    <row r="870465" spans="12:13" x14ac:dyDescent="0.25">
      <c r="L870465" s="472"/>
      <c r="M870465" s="472"/>
    </row>
    <row r="870537" spans="12:13" x14ac:dyDescent="0.25">
      <c r="L870537" s="472"/>
      <c r="M870537" s="472"/>
    </row>
    <row r="870538" spans="12:13" x14ac:dyDescent="0.25">
      <c r="L870538" s="472"/>
      <c r="M870538" s="472"/>
    </row>
    <row r="870539" spans="12:13" x14ac:dyDescent="0.25">
      <c r="L870539" s="472"/>
      <c r="M870539" s="472"/>
    </row>
    <row r="870611" spans="12:13" x14ac:dyDescent="0.25">
      <c r="L870611" s="472"/>
      <c r="M870611" s="472"/>
    </row>
    <row r="870612" spans="12:13" x14ac:dyDescent="0.25">
      <c r="L870612" s="472"/>
      <c r="M870612" s="472"/>
    </row>
    <row r="870613" spans="12:13" x14ac:dyDescent="0.25">
      <c r="L870613" s="472"/>
      <c r="M870613" s="472"/>
    </row>
    <row r="870685" spans="12:13" x14ac:dyDescent="0.25">
      <c r="L870685" s="472"/>
      <c r="M870685" s="472"/>
    </row>
    <row r="870686" spans="12:13" x14ac:dyDescent="0.25">
      <c r="L870686" s="472"/>
      <c r="M870686" s="472"/>
    </row>
    <row r="870687" spans="12:13" x14ac:dyDescent="0.25">
      <c r="L870687" s="472"/>
      <c r="M870687" s="472"/>
    </row>
    <row r="870759" spans="12:13" x14ac:dyDescent="0.25">
      <c r="L870759" s="472"/>
      <c r="M870759" s="472"/>
    </row>
    <row r="870760" spans="12:13" x14ac:dyDescent="0.25">
      <c r="L870760" s="472"/>
      <c r="M870760" s="472"/>
    </row>
    <row r="870761" spans="12:13" x14ac:dyDescent="0.25">
      <c r="L870761" s="472"/>
      <c r="M870761" s="472"/>
    </row>
    <row r="870833" spans="12:13" x14ac:dyDescent="0.25">
      <c r="L870833" s="472"/>
      <c r="M870833" s="472"/>
    </row>
    <row r="870834" spans="12:13" x14ac:dyDescent="0.25">
      <c r="L870834" s="472"/>
      <c r="M870834" s="472"/>
    </row>
    <row r="870835" spans="12:13" x14ac:dyDescent="0.25">
      <c r="L870835" s="472"/>
      <c r="M870835" s="472"/>
    </row>
    <row r="870907" spans="12:13" x14ac:dyDescent="0.25">
      <c r="L870907" s="472"/>
      <c r="M870907" s="472"/>
    </row>
    <row r="870908" spans="12:13" x14ac:dyDescent="0.25">
      <c r="L870908" s="472"/>
      <c r="M870908" s="472"/>
    </row>
    <row r="870909" spans="12:13" x14ac:dyDescent="0.25">
      <c r="L870909" s="472"/>
      <c r="M870909" s="472"/>
    </row>
    <row r="870981" spans="12:13" x14ac:dyDescent="0.25">
      <c r="L870981" s="472"/>
      <c r="M870981" s="472"/>
    </row>
    <row r="870982" spans="12:13" x14ac:dyDescent="0.25">
      <c r="L870982" s="472"/>
      <c r="M870982" s="472"/>
    </row>
    <row r="870983" spans="12:13" x14ac:dyDescent="0.25">
      <c r="L870983" s="472"/>
      <c r="M870983" s="472"/>
    </row>
    <row r="871055" spans="12:13" x14ac:dyDescent="0.25">
      <c r="L871055" s="472"/>
      <c r="M871055" s="472"/>
    </row>
    <row r="871056" spans="12:13" x14ac:dyDescent="0.25">
      <c r="L871056" s="472"/>
      <c r="M871056" s="472"/>
    </row>
    <row r="871057" spans="12:13" x14ac:dyDescent="0.25">
      <c r="L871057" s="472"/>
      <c r="M871057" s="472"/>
    </row>
    <row r="871129" spans="12:13" x14ac:dyDescent="0.25">
      <c r="L871129" s="472"/>
      <c r="M871129" s="472"/>
    </row>
    <row r="871130" spans="12:13" x14ac:dyDescent="0.25">
      <c r="L871130" s="472"/>
      <c r="M871130" s="472"/>
    </row>
    <row r="871131" spans="12:13" x14ac:dyDescent="0.25">
      <c r="L871131" s="472"/>
      <c r="M871131" s="472"/>
    </row>
    <row r="871203" spans="12:13" x14ac:dyDescent="0.25">
      <c r="L871203" s="472"/>
      <c r="M871203" s="472"/>
    </row>
    <row r="871204" spans="12:13" x14ac:dyDescent="0.25">
      <c r="L871204" s="472"/>
      <c r="M871204" s="472"/>
    </row>
    <row r="871205" spans="12:13" x14ac:dyDescent="0.25">
      <c r="L871205" s="472"/>
      <c r="M871205" s="472"/>
    </row>
    <row r="871277" spans="12:13" x14ac:dyDescent="0.25">
      <c r="L871277" s="472"/>
      <c r="M871277" s="472"/>
    </row>
    <row r="871278" spans="12:13" x14ac:dyDescent="0.25">
      <c r="L871278" s="472"/>
      <c r="M871278" s="472"/>
    </row>
    <row r="871279" spans="12:13" x14ac:dyDescent="0.25">
      <c r="L871279" s="472"/>
      <c r="M871279" s="472"/>
    </row>
    <row r="871351" spans="12:13" x14ac:dyDescent="0.25">
      <c r="L871351" s="472"/>
      <c r="M871351" s="472"/>
    </row>
    <row r="871352" spans="12:13" x14ac:dyDescent="0.25">
      <c r="L871352" s="472"/>
      <c r="M871352" s="472"/>
    </row>
    <row r="871353" spans="12:13" x14ac:dyDescent="0.25">
      <c r="L871353" s="472"/>
      <c r="M871353" s="472"/>
    </row>
    <row r="871425" spans="12:13" x14ac:dyDescent="0.25">
      <c r="L871425" s="472"/>
      <c r="M871425" s="472"/>
    </row>
    <row r="871426" spans="12:13" x14ac:dyDescent="0.25">
      <c r="L871426" s="472"/>
      <c r="M871426" s="472"/>
    </row>
    <row r="871427" spans="12:13" x14ac:dyDescent="0.25">
      <c r="L871427" s="472"/>
      <c r="M871427" s="472"/>
    </row>
    <row r="871499" spans="12:13" x14ac:dyDescent="0.25">
      <c r="L871499" s="472"/>
      <c r="M871499" s="472"/>
    </row>
    <row r="871500" spans="12:13" x14ac:dyDescent="0.25">
      <c r="L871500" s="472"/>
      <c r="M871500" s="472"/>
    </row>
    <row r="871501" spans="12:13" x14ac:dyDescent="0.25">
      <c r="L871501" s="472"/>
      <c r="M871501" s="472"/>
    </row>
    <row r="871573" spans="12:13" x14ac:dyDescent="0.25">
      <c r="L871573" s="472"/>
      <c r="M871573" s="472"/>
    </row>
    <row r="871574" spans="12:13" x14ac:dyDescent="0.25">
      <c r="L871574" s="472"/>
      <c r="M871574" s="472"/>
    </row>
    <row r="871575" spans="12:13" x14ac:dyDescent="0.25">
      <c r="L871575" s="472"/>
      <c r="M871575" s="472"/>
    </row>
    <row r="871647" spans="12:13" x14ac:dyDescent="0.25">
      <c r="L871647" s="472"/>
      <c r="M871647" s="472"/>
    </row>
    <row r="871648" spans="12:13" x14ac:dyDescent="0.25">
      <c r="L871648" s="472"/>
      <c r="M871648" s="472"/>
    </row>
    <row r="871649" spans="12:13" x14ac:dyDescent="0.25">
      <c r="L871649" s="472"/>
      <c r="M871649" s="472"/>
    </row>
    <row r="871721" spans="12:13" x14ac:dyDescent="0.25">
      <c r="L871721" s="472"/>
      <c r="M871721" s="472"/>
    </row>
    <row r="871722" spans="12:13" x14ac:dyDescent="0.25">
      <c r="L871722" s="472"/>
      <c r="M871722" s="472"/>
    </row>
    <row r="871723" spans="12:13" x14ac:dyDescent="0.25">
      <c r="L871723" s="472"/>
      <c r="M871723" s="472"/>
    </row>
    <row r="871795" spans="12:13" x14ac:dyDescent="0.25">
      <c r="L871795" s="472"/>
      <c r="M871795" s="472"/>
    </row>
    <row r="871796" spans="12:13" x14ac:dyDescent="0.25">
      <c r="L871796" s="472"/>
      <c r="M871796" s="472"/>
    </row>
    <row r="871797" spans="12:13" x14ac:dyDescent="0.25">
      <c r="L871797" s="472"/>
      <c r="M871797" s="472"/>
    </row>
    <row r="871869" spans="12:13" x14ac:dyDescent="0.25">
      <c r="L871869" s="472"/>
      <c r="M871869" s="472"/>
    </row>
    <row r="871870" spans="12:13" x14ac:dyDescent="0.25">
      <c r="L871870" s="472"/>
      <c r="M871870" s="472"/>
    </row>
    <row r="871871" spans="12:13" x14ac:dyDescent="0.25">
      <c r="L871871" s="472"/>
      <c r="M871871" s="472"/>
    </row>
    <row r="871943" spans="12:13" x14ac:dyDescent="0.25">
      <c r="L871943" s="472"/>
      <c r="M871943" s="472"/>
    </row>
    <row r="871944" spans="12:13" x14ac:dyDescent="0.25">
      <c r="L871944" s="472"/>
      <c r="M871944" s="472"/>
    </row>
    <row r="871945" spans="12:13" x14ac:dyDescent="0.25">
      <c r="L871945" s="472"/>
      <c r="M871945" s="472"/>
    </row>
    <row r="872017" spans="12:13" x14ac:dyDescent="0.25">
      <c r="L872017" s="472"/>
      <c r="M872017" s="472"/>
    </row>
    <row r="872018" spans="12:13" x14ac:dyDescent="0.25">
      <c r="L872018" s="472"/>
      <c r="M872018" s="472"/>
    </row>
    <row r="872019" spans="12:13" x14ac:dyDescent="0.25">
      <c r="L872019" s="472"/>
      <c r="M872019" s="472"/>
    </row>
    <row r="872091" spans="12:13" x14ac:dyDescent="0.25">
      <c r="L872091" s="472"/>
      <c r="M872091" s="472"/>
    </row>
    <row r="872092" spans="12:13" x14ac:dyDescent="0.25">
      <c r="L872092" s="472"/>
      <c r="M872092" s="472"/>
    </row>
    <row r="872093" spans="12:13" x14ac:dyDescent="0.25">
      <c r="L872093" s="472"/>
      <c r="M872093" s="472"/>
    </row>
    <row r="872165" spans="12:13" x14ac:dyDescent="0.25">
      <c r="L872165" s="472"/>
      <c r="M872165" s="472"/>
    </row>
    <row r="872166" spans="12:13" x14ac:dyDescent="0.25">
      <c r="L872166" s="472"/>
      <c r="M872166" s="472"/>
    </row>
    <row r="872167" spans="12:13" x14ac:dyDescent="0.25">
      <c r="L872167" s="472"/>
      <c r="M872167" s="472"/>
    </row>
    <row r="872239" spans="12:13" x14ac:dyDescent="0.25">
      <c r="L872239" s="472"/>
      <c r="M872239" s="472"/>
    </row>
    <row r="872240" spans="12:13" x14ac:dyDescent="0.25">
      <c r="L872240" s="472"/>
      <c r="M872240" s="472"/>
    </row>
    <row r="872241" spans="12:13" x14ac:dyDescent="0.25">
      <c r="L872241" s="472"/>
      <c r="M872241" s="472"/>
    </row>
    <row r="872313" spans="12:13" x14ac:dyDescent="0.25">
      <c r="L872313" s="472"/>
      <c r="M872313" s="472"/>
    </row>
    <row r="872314" spans="12:13" x14ac:dyDescent="0.25">
      <c r="L872314" s="472"/>
      <c r="M872314" s="472"/>
    </row>
    <row r="872315" spans="12:13" x14ac:dyDescent="0.25">
      <c r="L872315" s="472"/>
      <c r="M872315" s="472"/>
    </row>
    <row r="872387" spans="12:13" x14ac:dyDescent="0.25">
      <c r="L872387" s="472"/>
      <c r="M872387" s="472"/>
    </row>
    <row r="872388" spans="12:13" x14ac:dyDescent="0.25">
      <c r="L872388" s="472"/>
      <c r="M872388" s="472"/>
    </row>
    <row r="872389" spans="12:13" x14ac:dyDescent="0.25">
      <c r="L872389" s="472"/>
      <c r="M872389" s="472"/>
    </row>
    <row r="872461" spans="12:13" x14ac:dyDescent="0.25">
      <c r="L872461" s="472"/>
      <c r="M872461" s="472"/>
    </row>
    <row r="872462" spans="12:13" x14ac:dyDescent="0.25">
      <c r="L872462" s="472"/>
      <c r="M872462" s="472"/>
    </row>
    <row r="872463" spans="12:13" x14ac:dyDescent="0.25">
      <c r="L872463" s="472"/>
      <c r="M872463" s="472"/>
    </row>
    <row r="872535" spans="12:13" x14ac:dyDescent="0.25">
      <c r="L872535" s="472"/>
      <c r="M872535" s="472"/>
    </row>
    <row r="872536" spans="12:13" x14ac:dyDescent="0.25">
      <c r="L872536" s="472"/>
      <c r="M872536" s="472"/>
    </row>
    <row r="872537" spans="12:13" x14ac:dyDescent="0.25">
      <c r="L872537" s="472"/>
      <c r="M872537" s="472"/>
    </row>
    <row r="872609" spans="12:13" x14ac:dyDescent="0.25">
      <c r="L872609" s="472"/>
      <c r="M872609" s="472"/>
    </row>
    <row r="872610" spans="12:13" x14ac:dyDescent="0.25">
      <c r="L872610" s="472"/>
      <c r="M872610" s="472"/>
    </row>
    <row r="872611" spans="12:13" x14ac:dyDescent="0.25">
      <c r="L872611" s="472"/>
      <c r="M872611" s="472"/>
    </row>
    <row r="872683" spans="12:13" x14ac:dyDescent="0.25">
      <c r="L872683" s="472"/>
      <c r="M872683" s="472"/>
    </row>
    <row r="872684" spans="12:13" x14ac:dyDescent="0.25">
      <c r="L872684" s="472"/>
      <c r="M872684" s="472"/>
    </row>
    <row r="872685" spans="12:13" x14ac:dyDescent="0.25">
      <c r="L872685" s="472"/>
      <c r="M872685" s="472"/>
    </row>
    <row r="872757" spans="12:13" x14ac:dyDescent="0.25">
      <c r="L872757" s="472"/>
      <c r="M872757" s="472"/>
    </row>
    <row r="872758" spans="12:13" x14ac:dyDescent="0.25">
      <c r="L872758" s="472"/>
      <c r="M872758" s="472"/>
    </row>
    <row r="872759" spans="12:13" x14ac:dyDescent="0.25">
      <c r="L872759" s="472"/>
      <c r="M872759" s="472"/>
    </row>
    <row r="872831" spans="12:13" x14ac:dyDescent="0.25">
      <c r="L872831" s="472"/>
      <c r="M872831" s="472"/>
    </row>
    <row r="872832" spans="12:13" x14ac:dyDescent="0.25">
      <c r="L872832" s="472"/>
      <c r="M872832" s="472"/>
    </row>
    <row r="872833" spans="12:13" x14ac:dyDescent="0.25">
      <c r="L872833" s="472"/>
      <c r="M872833" s="472"/>
    </row>
    <row r="872905" spans="12:13" x14ac:dyDescent="0.25">
      <c r="L872905" s="472"/>
      <c r="M872905" s="472"/>
    </row>
    <row r="872906" spans="12:13" x14ac:dyDescent="0.25">
      <c r="L872906" s="472"/>
      <c r="M872906" s="472"/>
    </row>
    <row r="872907" spans="12:13" x14ac:dyDescent="0.25">
      <c r="L872907" s="472"/>
      <c r="M872907" s="472"/>
    </row>
    <row r="872979" spans="12:13" x14ac:dyDescent="0.25">
      <c r="L872979" s="472"/>
      <c r="M872979" s="472"/>
    </row>
    <row r="872980" spans="12:13" x14ac:dyDescent="0.25">
      <c r="L872980" s="472"/>
      <c r="M872980" s="472"/>
    </row>
    <row r="872981" spans="12:13" x14ac:dyDescent="0.25">
      <c r="L872981" s="472"/>
      <c r="M872981" s="472"/>
    </row>
    <row r="873053" spans="12:13" x14ac:dyDescent="0.25">
      <c r="L873053" s="472"/>
      <c r="M873053" s="472"/>
    </row>
    <row r="873054" spans="12:13" x14ac:dyDescent="0.25">
      <c r="L873054" s="472"/>
      <c r="M873054" s="472"/>
    </row>
    <row r="873055" spans="12:13" x14ac:dyDescent="0.25">
      <c r="L873055" s="472"/>
      <c r="M873055" s="472"/>
    </row>
    <row r="873127" spans="12:13" x14ac:dyDescent="0.25">
      <c r="L873127" s="472"/>
      <c r="M873127" s="472"/>
    </row>
    <row r="873128" spans="12:13" x14ac:dyDescent="0.25">
      <c r="L873128" s="472"/>
      <c r="M873128" s="472"/>
    </row>
    <row r="873129" spans="12:13" x14ac:dyDescent="0.25">
      <c r="L873129" s="472"/>
      <c r="M873129" s="472"/>
    </row>
    <row r="873201" spans="12:13" x14ac:dyDescent="0.25">
      <c r="L873201" s="472"/>
      <c r="M873201" s="472"/>
    </row>
    <row r="873202" spans="12:13" x14ac:dyDescent="0.25">
      <c r="L873202" s="472"/>
      <c r="M873202" s="472"/>
    </row>
    <row r="873203" spans="12:13" x14ac:dyDescent="0.25">
      <c r="L873203" s="472"/>
      <c r="M873203" s="472"/>
    </row>
    <row r="873275" spans="12:13" x14ac:dyDescent="0.25">
      <c r="L873275" s="472"/>
      <c r="M873275" s="472"/>
    </row>
    <row r="873276" spans="12:13" x14ac:dyDescent="0.25">
      <c r="L873276" s="472"/>
      <c r="M873276" s="472"/>
    </row>
    <row r="873277" spans="12:13" x14ac:dyDescent="0.25">
      <c r="L873277" s="472"/>
      <c r="M873277" s="472"/>
    </row>
    <row r="873349" spans="12:13" x14ac:dyDescent="0.25">
      <c r="L873349" s="472"/>
      <c r="M873349" s="472"/>
    </row>
    <row r="873350" spans="12:13" x14ac:dyDescent="0.25">
      <c r="L873350" s="472"/>
      <c r="M873350" s="472"/>
    </row>
    <row r="873351" spans="12:13" x14ac:dyDescent="0.25">
      <c r="L873351" s="472"/>
      <c r="M873351" s="472"/>
    </row>
    <row r="873423" spans="12:13" x14ac:dyDescent="0.25">
      <c r="L873423" s="472"/>
      <c r="M873423" s="472"/>
    </row>
    <row r="873424" spans="12:13" x14ac:dyDescent="0.25">
      <c r="L873424" s="472"/>
      <c r="M873424" s="472"/>
    </row>
    <row r="873425" spans="12:13" x14ac:dyDescent="0.25">
      <c r="L873425" s="472"/>
      <c r="M873425" s="472"/>
    </row>
    <row r="873497" spans="12:13" x14ac:dyDescent="0.25">
      <c r="L873497" s="472"/>
      <c r="M873497" s="472"/>
    </row>
    <row r="873498" spans="12:13" x14ac:dyDescent="0.25">
      <c r="L873498" s="472"/>
      <c r="M873498" s="472"/>
    </row>
    <row r="873499" spans="12:13" x14ac:dyDescent="0.25">
      <c r="L873499" s="472"/>
      <c r="M873499" s="472"/>
    </row>
    <row r="873571" spans="12:13" x14ac:dyDescent="0.25">
      <c r="L873571" s="472"/>
      <c r="M873571" s="472"/>
    </row>
    <row r="873572" spans="12:13" x14ac:dyDescent="0.25">
      <c r="L873572" s="472"/>
      <c r="M873572" s="472"/>
    </row>
    <row r="873573" spans="12:13" x14ac:dyDescent="0.25">
      <c r="L873573" s="472"/>
      <c r="M873573" s="472"/>
    </row>
    <row r="873645" spans="12:13" x14ac:dyDescent="0.25">
      <c r="L873645" s="472"/>
      <c r="M873645" s="472"/>
    </row>
    <row r="873646" spans="12:13" x14ac:dyDescent="0.25">
      <c r="L873646" s="472"/>
      <c r="M873646" s="472"/>
    </row>
    <row r="873647" spans="12:13" x14ac:dyDescent="0.25">
      <c r="L873647" s="472"/>
      <c r="M873647" s="472"/>
    </row>
    <row r="873719" spans="12:13" x14ac:dyDescent="0.25">
      <c r="L873719" s="472"/>
      <c r="M873719" s="472"/>
    </row>
    <row r="873720" spans="12:13" x14ac:dyDescent="0.25">
      <c r="L873720" s="472"/>
      <c r="M873720" s="472"/>
    </row>
    <row r="873721" spans="12:13" x14ac:dyDescent="0.25">
      <c r="L873721" s="472"/>
      <c r="M873721" s="472"/>
    </row>
    <row r="873793" spans="12:13" x14ac:dyDescent="0.25">
      <c r="L873793" s="472"/>
      <c r="M873793" s="472"/>
    </row>
    <row r="873794" spans="12:13" x14ac:dyDescent="0.25">
      <c r="L873794" s="472"/>
      <c r="M873794" s="472"/>
    </row>
    <row r="873795" spans="12:13" x14ac:dyDescent="0.25">
      <c r="L873795" s="472"/>
      <c r="M873795" s="472"/>
    </row>
    <row r="873867" spans="12:13" x14ac:dyDescent="0.25">
      <c r="L873867" s="472"/>
      <c r="M873867" s="472"/>
    </row>
    <row r="873868" spans="12:13" x14ac:dyDescent="0.25">
      <c r="L873868" s="472"/>
      <c r="M873868" s="472"/>
    </row>
    <row r="873869" spans="12:13" x14ac:dyDescent="0.25">
      <c r="L873869" s="472"/>
      <c r="M873869" s="472"/>
    </row>
    <row r="873941" spans="12:13" x14ac:dyDescent="0.25">
      <c r="L873941" s="472"/>
      <c r="M873941" s="472"/>
    </row>
    <row r="873942" spans="12:13" x14ac:dyDescent="0.25">
      <c r="L873942" s="472"/>
      <c r="M873942" s="472"/>
    </row>
    <row r="873943" spans="12:13" x14ac:dyDescent="0.25">
      <c r="L873943" s="472"/>
      <c r="M873943" s="472"/>
    </row>
    <row r="874015" spans="12:13" x14ac:dyDescent="0.25">
      <c r="L874015" s="472"/>
      <c r="M874015" s="472"/>
    </row>
    <row r="874016" spans="12:13" x14ac:dyDescent="0.25">
      <c r="L874016" s="472"/>
      <c r="M874016" s="472"/>
    </row>
    <row r="874017" spans="12:13" x14ac:dyDescent="0.25">
      <c r="L874017" s="472"/>
      <c r="M874017" s="472"/>
    </row>
    <row r="874089" spans="12:13" x14ac:dyDescent="0.25">
      <c r="L874089" s="472"/>
      <c r="M874089" s="472"/>
    </row>
    <row r="874090" spans="12:13" x14ac:dyDescent="0.25">
      <c r="L874090" s="472"/>
      <c r="M874090" s="472"/>
    </row>
    <row r="874091" spans="12:13" x14ac:dyDescent="0.25">
      <c r="L874091" s="472"/>
      <c r="M874091" s="472"/>
    </row>
    <row r="874163" spans="12:13" x14ac:dyDescent="0.25">
      <c r="L874163" s="472"/>
      <c r="M874163" s="472"/>
    </row>
    <row r="874164" spans="12:13" x14ac:dyDescent="0.25">
      <c r="L874164" s="472"/>
      <c r="M874164" s="472"/>
    </row>
    <row r="874165" spans="12:13" x14ac:dyDescent="0.25">
      <c r="L874165" s="472"/>
      <c r="M874165" s="472"/>
    </row>
    <row r="874237" spans="12:13" x14ac:dyDescent="0.25">
      <c r="L874237" s="472"/>
      <c r="M874237" s="472"/>
    </row>
    <row r="874238" spans="12:13" x14ac:dyDescent="0.25">
      <c r="L874238" s="472"/>
      <c r="M874238" s="472"/>
    </row>
    <row r="874239" spans="12:13" x14ac:dyDescent="0.25">
      <c r="L874239" s="472"/>
      <c r="M874239" s="472"/>
    </row>
    <row r="874311" spans="12:13" x14ac:dyDescent="0.25">
      <c r="L874311" s="472"/>
      <c r="M874311" s="472"/>
    </row>
    <row r="874312" spans="12:13" x14ac:dyDescent="0.25">
      <c r="L874312" s="472"/>
      <c r="M874312" s="472"/>
    </row>
    <row r="874313" spans="12:13" x14ac:dyDescent="0.25">
      <c r="L874313" s="472"/>
      <c r="M874313" s="472"/>
    </row>
    <row r="874385" spans="12:13" x14ac:dyDescent="0.25">
      <c r="L874385" s="472"/>
      <c r="M874385" s="472"/>
    </row>
    <row r="874386" spans="12:13" x14ac:dyDescent="0.25">
      <c r="L874386" s="472"/>
      <c r="M874386" s="472"/>
    </row>
    <row r="874387" spans="12:13" x14ac:dyDescent="0.25">
      <c r="L874387" s="472"/>
      <c r="M874387" s="472"/>
    </row>
    <row r="874459" spans="12:13" x14ac:dyDescent="0.25">
      <c r="L874459" s="472"/>
      <c r="M874459" s="472"/>
    </row>
    <row r="874460" spans="12:13" x14ac:dyDescent="0.25">
      <c r="L874460" s="472"/>
      <c r="M874460" s="472"/>
    </row>
    <row r="874461" spans="12:13" x14ac:dyDescent="0.25">
      <c r="L874461" s="472"/>
      <c r="M874461" s="472"/>
    </row>
    <row r="874533" spans="12:13" x14ac:dyDescent="0.25">
      <c r="L874533" s="472"/>
      <c r="M874533" s="472"/>
    </row>
    <row r="874534" spans="12:13" x14ac:dyDescent="0.25">
      <c r="L874534" s="472"/>
      <c r="M874534" s="472"/>
    </row>
    <row r="874535" spans="12:13" x14ac:dyDescent="0.25">
      <c r="L874535" s="472"/>
      <c r="M874535" s="472"/>
    </row>
    <row r="874607" spans="12:13" x14ac:dyDescent="0.25">
      <c r="L874607" s="472"/>
      <c r="M874607" s="472"/>
    </row>
    <row r="874608" spans="12:13" x14ac:dyDescent="0.25">
      <c r="L874608" s="472"/>
      <c r="M874608" s="472"/>
    </row>
    <row r="874609" spans="12:13" x14ac:dyDescent="0.25">
      <c r="L874609" s="472"/>
      <c r="M874609" s="472"/>
    </row>
    <row r="874681" spans="12:13" x14ac:dyDescent="0.25">
      <c r="L874681" s="472"/>
      <c r="M874681" s="472"/>
    </row>
    <row r="874682" spans="12:13" x14ac:dyDescent="0.25">
      <c r="L874682" s="472"/>
      <c r="M874682" s="472"/>
    </row>
    <row r="874683" spans="12:13" x14ac:dyDescent="0.25">
      <c r="L874683" s="472"/>
      <c r="M874683" s="472"/>
    </row>
    <row r="874755" spans="12:13" x14ac:dyDescent="0.25">
      <c r="L874755" s="472"/>
      <c r="M874755" s="472"/>
    </row>
    <row r="874756" spans="12:13" x14ac:dyDescent="0.25">
      <c r="L874756" s="472"/>
      <c r="M874756" s="472"/>
    </row>
    <row r="874757" spans="12:13" x14ac:dyDescent="0.25">
      <c r="L874757" s="472"/>
      <c r="M874757" s="472"/>
    </row>
    <row r="874829" spans="12:13" x14ac:dyDescent="0.25">
      <c r="L874829" s="472"/>
      <c r="M874829" s="472"/>
    </row>
    <row r="874830" spans="12:13" x14ac:dyDescent="0.25">
      <c r="L874830" s="472"/>
      <c r="M874830" s="472"/>
    </row>
    <row r="874831" spans="12:13" x14ac:dyDescent="0.25">
      <c r="L874831" s="472"/>
      <c r="M874831" s="472"/>
    </row>
    <row r="874903" spans="12:13" x14ac:dyDescent="0.25">
      <c r="L874903" s="472"/>
      <c r="M874903" s="472"/>
    </row>
    <row r="874904" spans="12:13" x14ac:dyDescent="0.25">
      <c r="L874904" s="472"/>
      <c r="M874904" s="472"/>
    </row>
    <row r="874905" spans="12:13" x14ac:dyDescent="0.25">
      <c r="L874905" s="472"/>
      <c r="M874905" s="472"/>
    </row>
    <row r="874977" spans="12:13" x14ac:dyDescent="0.25">
      <c r="L874977" s="472"/>
      <c r="M874977" s="472"/>
    </row>
    <row r="874978" spans="12:13" x14ac:dyDescent="0.25">
      <c r="L874978" s="472"/>
      <c r="M874978" s="472"/>
    </row>
    <row r="874979" spans="12:13" x14ac:dyDescent="0.25">
      <c r="L874979" s="472"/>
      <c r="M874979" s="472"/>
    </row>
    <row r="875051" spans="12:13" x14ac:dyDescent="0.25">
      <c r="L875051" s="472"/>
      <c r="M875051" s="472"/>
    </row>
    <row r="875052" spans="12:13" x14ac:dyDescent="0.25">
      <c r="L875052" s="472"/>
      <c r="M875052" s="472"/>
    </row>
    <row r="875053" spans="12:13" x14ac:dyDescent="0.25">
      <c r="L875053" s="472"/>
      <c r="M875053" s="472"/>
    </row>
    <row r="875125" spans="12:13" x14ac:dyDescent="0.25">
      <c r="L875125" s="472"/>
      <c r="M875125" s="472"/>
    </row>
    <row r="875126" spans="12:13" x14ac:dyDescent="0.25">
      <c r="L875126" s="472"/>
      <c r="M875126" s="472"/>
    </row>
    <row r="875127" spans="12:13" x14ac:dyDescent="0.25">
      <c r="L875127" s="472"/>
      <c r="M875127" s="472"/>
    </row>
    <row r="875199" spans="12:13" x14ac:dyDescent="0.25">
      <c r="L875199" s="472"/>
      <c r="M875199" s="472"/>
    </row>
    <row r="875200" spans="12:13" x14ac:dyDescent="0.25">
      <c r="L875200" s="472"/>
      <c r="M875200" s="472"/>
    </row>
    <row r="875201" spans="12:13" x14ac:dyDescent="0.25">
      <c r="L875201" s="472"/>
      <c r="M875201" s="472"/>
    </row>
    <row r="875273" spans="12:13" x14ac:dyDescent="0.25">
      <c r="L875273" s="472"/>
      <c r="M875273" s="472"/>
    </row>
    <row r="875274" spans="12:13" x14ac:dyDescent="0.25">
      <c r="L875274" s="472"/>
      <c r="M875274" s="472"/>
    </row>
    <row r="875275" spans="12:13" x14ac:dyDescent="0.25">
      <c r="L875275" s="472"/>
      <c r="M875275" s="472"/>
    </row>
    <row r="875347" spans="12:13" x14ac:dyDescent="0.25">
      <c r="L875347" s="472"/>
      <c r="M875347" s="472"/>
    </row>
    <row r="875348" spans="12:13" x14ac:dyDescent="0.25">
      <c r="L875348" s="472"/>
      <c r="M875348" s="472"/>
    </row>
    <row r="875349" spans="12:13" x14ac:dyDescent="0.25">
      <c r="L875349" s="472"/>
      <c r="M875349" s="472"/>
    </row>
    <row r="875421" spans="12:13" x14ac:dyDescent="0.25">
      <c r="L875421" s="472"/>
      <c r="M875421" s="472"/>
    </row>
    <row r="875422" spans="12:13" x14ac:dyDescent="0.25">
      <c r="L875422" s="472"/>
      <c r="M875422" s="472"/>
    </row>
    <row r="875423" spans="12:13" x14ac:dyDescent="0.25">
      <c r="L875423" s="472"/>
      <c r="M875423" s="472"/>
    </row>
    <row r="875495" spans="12:13" x14ac:dyDescent="0.25">
      <c r="L875495" s="472"/>
      <c r="M875495" s="472"/>
    </row>
    <row r="875496" spans="12:13" x14ac:dyDescent="0.25">
      <c r="L875496" s="472"/>
      <c r="M875496" s="472"/>
    </row>
    <row r="875497" spans="12:13" x14ac:dyDescent="0.25">
      <c r="L875497" s="472"/>
      <c r="M875497" s="472"/>
    </row>
    <row r="875569" spans="12:13" x14ac:dyDescent="0.25">
      <c r="L875569" s="472"/>
      <c r="M875569" s="472"/>
    </row>
    <row r="875570" spans="12:13" x14ac:dyDescent="0.25">
      <c r="L875570" s="472"/>
      <c r="M875570" s="472"/>
    </row>
    <row r="875571" spans="12:13" x14ac:dyDescent="0.25">
      <c r="L875571" s="472"/>
      <c r="M875571" s="472"/>
    </row>
    <row r="875643" spans="12:13" x14ac:dyDescent="0.25">
      <c r="L875643" s="472"/>
      <c r="M875643" s="472"/>
    </row>
    <row r="875644" spans="12:13" x14ac:dyDescent="0.25">
      <c r="L875644" s="472"/>
      <c r="M875644" s="472"/>
    </row>
    <row r="875645" spans="12:13" x14ac:dyDescent="0.25">
      <c r="L875645" s="472"/>
      <c r="M875645" s="472"/>
    </row>
    <row r="875717" spans="12:13" x14ac:dyDescent="0.25">
      <c r="L875717" s="472"/>
      <c r="M875717" s="472"/>
    </row>
    <row r="875718" spans="12:13" x14ac:dyDescent="0.25">
      <c r="L875718" s="472"/>
      <c r="M875718" s="472"/>
    </row>
    <row r="875719" spans="12:13" x14ac:dyDescent="0.25">
      <c r="L875719" s="472"/>
      <c r="M875719" s="472"/>
    </row>
    <row r="875791" spans="12:13" x14ac:dyDescent="0.25">
      <c r="L875791" s="472"/>
      <c r="M875791" s="472"/>
    </row>
    <row r="875792" spans="12:13" x14ac:dyDescent="0.25">
      <c r="L875792" s="472"/>
      <c r="M875792" s="472"/>
    </row>
    <row r="875793" spans="12:13" x14ac:dyDescent="0.25">
      <c r="L875793" s="472"/>
      <c r="M875793" s="472"/>
    </row>
    <row r="875865" spans="12:13" x14ac:dyDescent="0.25">
      <c r="L875865" s="472"/>
      <c r="M875865" s="472"/>
    </row>
    <row r="875866" spans="12:13" x14ac:dyDescent="0.25">
      <c r="L875866" s="472"/>
      <c r="M875866" s="472"/>
    </row>
    <row r="875867" spans="12:13" x14ac:dyDescent="0.25">
      <c r="L875867" s="472"/>
      <c r="M875867" s="472"/>
    </row>
    <row r="875939" spans="12:13" x14ac:dyDescent="0.25">
      <c r="L875939" s="472"/>
      <c r="M875939" s="472"/>
    </row>
    <row r="875940" spans="12:13" x14ac:dyDescent="0.25">
      <c r="L875940" s="472"/>
      <c r="M875940" s="472"/>
    </row>
    <row r="875941" spans="12:13" x14ac:dyDescent="0.25">
      <c r="L875941" s="472"/>
      <c r="M875941" s="472"/>
    </row>
    <row r="876013" spans="12:13" x14ac:dyDescent="0.25">
      <c r="L876013" s="472"/>
      <c r="M876013" s="472"/>
    </row>
    <row r="876014" spans="12:13" x14ac:dyDescent="0.25">
      <c r="L876014" s="472"/>
      <c r="M876014" s="472"/>
    </row>
    <row r="876015" spans="12:13" x14ac:dyDescent="0.25">
      <c r="L876015" s="472"/>
      <c r="M876015" s="472"/>
    </row>
    <row r="876087" spans="12:13" x14ac:dyDescent="0.25">
      <c r="L876087" s="472"/>
      <c r="M876087" s="472"/>
    </row>
    <row r="876088" spans="12:13" x14ac:dyDescent="0.25">
      <c r="L876088" s="472"/>
      <c r="M876088" s="472"/>
    </row>
    <row r="876089" spans="12:13" x14ac:dyDescent="0.25">
      <c r="L876089" s="472"/>
      <c r="M876089" s="472"/>
    </row>
    <row r="876161" spans="12:13" x14ac:dyDescent="0.25">
      <c r="L876161" s="472"/>
      <c r="M876161" s="472"/>
    </row>
    <row r="876162" spans="12:13" x14ac:dyDescent="0.25">
      <c r="L876162" s="472"/>
      <c r="M876162" s="472"/>
    </row>
    <row r="876163" spans="12:13" x14ac:dyDescent="0.25">
      <c r="L876163" s="472"/>
      <c r="M876163" s="472"/>
    </row>
    <row r="876235" spans="12:13" x14ac:dyDescent="0.25">
      <c r="L876235" s="472"/>
      <c r="M876235" s="472"/>
    </row>
    <row r="876236" spans="12:13" x14ac:dyDescent="0.25">
      <c r="L876236" s="472"/>
      <c r="M876236" s="472"/>
    </row>
    <row r="876237" spans="12:13" x14ac:dyDescent="0.25">
      <c r="L876237" s="472"/>
      <c r="M876237" s="472"/>
    </row>
    <row r="876309" spans="12:13" x14ac:dyDescent="0.25">
      <c r="L876309" s="472"/>
      <c r="M876309" s="472"/>
    </row>
    <row r="876310" spans="12:13" x14ac:dyDescent="0.25">
      <c r="L876310" s="472"/>
      <c r="M876310" s="472"/>
    </row>
    <row r="876311" spans="12:13" x14ac:dyDescent="0.25">
      <c r="L876311" s="472"/>
      <c r="M876311" s="472"/>
    </row>
    <row r="876383" spans="12:13" x14ac:dyDescent="0.25">
      <c r="L876383" s="472"/>
      <c r="M876383" s="472"/>
    </row>
    <row r="876384" spans="12:13" x14ac:dyDescent="0.25">
      <c r="L876384" s="472"/>
      <c r="M876384" s="472"/>
    </row>
    <row r="876385" spans="12:13" x14ac:dyDescent="0.25">
      <c r="L876385" s="472"/>
      <c r="M876385" s="472"/>
    </row>
    <row r="876457" spans="12:13" x14ac:dyDescent="0.25">
      <c r="L876457" s="472"/>
      <c r="M876457" s="472"/>
    </row>
    <row r="876458" spans="12:13" x14ac:dyDescent="0.25">
      <c r="L876458" s="472"/>
      <c r="M876458" s="472"/>
    </row>
    <row r="876459" spans="12:13" x14ac:dyDescent="0.25">
      <c r="L876459" s="472"/>
      <c r="M876459" s="472"/>
    </row>
    <row r="876531" spans="12:13" x14ac:dyDescent="0.25">
      <c r="L876531" s="472"/>
      <c r="M876531" s="472"/>
    </row>
    <row r="876532" spans="12:13" x14ac:dyDescent="0.25">
      <c r="L876532" s="472"/>
      <c r="M876532" s="472"/>
    </row>
    <row r="876533" spans="12:13" x14ac:dyDescent="0.25">
      <c r="L876533" s="472"/>
      <c r="M876533" s="472"/>
    </row>
    <row r="876605" spans="12:13" x14ac:dyDescent="0.25">
      <c r="L876605" s="472"/>
      <c r="M876605" s="472"/>
    </row>
    <row r="876606" spans="12:13" x14ac:dyDescent="0.25">
      <c r="L876606" s="472"/>
      <c r="M876606" s="472"/>
    </row>
    <row r="876607" spans="12:13" x14ac:dyDescent="0.25">
      <c r="L876607" s="472"/>
      <c r="M876607" s="472"/>
    </row>
    <row r="876679" spans="12:13" x14ac:dyDescent="0.25">
      <c r="L876679" s="472"/>
      <c r="M876679" s="472"/>
    </row>
    <row r="876680" spans="12:13" x14ac:dyDescent="0.25">
      <c r="L876680" s="472"/>
      <c r="M876680" s="472"/>
    </row>
    <row r="876681" spans="12:13" x14ac:dyDescent="0.25">
      <c r="L876681" s="472"/>
      <c r="M876681" s="472"/>
    </row>
    <row r="876753" spans="12:13" x14ac:dyDescent="0.25">
      <c r="L876753" s="472"/>
      <c r="M876753" s="472"/>
    </row>
    <row r="876754" spans="12:13" x14ac:dyDescent="0.25">
      <c r="L876754" s="472"/>
      <c r="M876754" s="472"/>
    </row>
    <row r="876755" spans="12:13" x14ac:dyDescent="0.25">
      <c r="L876755" s="472"/>
      <c r="M876755" s="472"/>
    </row>
    <row r="876827" spans="12:13" x14ac:dyDescent="0.25">
      <c r="L876827" s="472"/>
      <c r="M876827" s="472"/>
    </row>
    <row r="876828" spans="12:13" x14ac:dyDescent="0.25">
      <c r="L876828" s="472"/>
      <c r="M876828" s="472"/>
    </row>
    <row r="876829" spans="12:13" x14ac:dyDescent="0.25">
      <c r="L876829" s="472"/>
      <c r="M876829" s="472"/>
    </row>
    <row r="876901" spans="12:13" x14ac:dyDescent="0.25">
      <c r="L876901" s="472"/>
      <c r="M876901" s="472"/>
    </row>
    <row r="876902" spans="12:13" x14ac:dyDescent="0.25">
      <c r="L876902" s="472"/>
      <c r="M876902" s="472"/>
    </row>
    <row r="876903" spans="12:13" x14ac:dyDescent="0.25">
      <c r="L876903" s="472"/>
      <c r="M876903" s="472"/>
    </row>
    <row r="876975" spans="12:13" x14ac:dyDescent="0.25">
      <c r="L876975" s="472"/>
      <c r="M876975" s="472"/>
    </row>
    <row r="876976" spans="12:13" x14ac:dyDescent="0.25">
      <c r="L876976" s="472"/>
      <c r="M876976" s="472"/>
    </row>
    <row r="876977" spans="12:13" x14ac:dyDescent="0.25">
      <c r="L876977" s="472"/>
      <c r="M876977" s="472"/>
    </row>
    <row r="877049" spans="12:13" x14ac:dyDescent="0.25">
      <c r="L877049" s="472"/>
      <c r="M877049" s="472"/>
    </row>
    <row r="877050" spans="12:13" x14ac:dyDescent="0.25">
      <c r="L877050" s="472"/>
      <c r="M877050" s="472"/>
    </row>
    <row r="877051" spans="12:13" x14ac:dyDescent="0.25">
      <c r="L877051" s="472"/>
      <c r="M877051" s="472"/>
    </row>
    <row r="877123" spans="12:13" x14ac:dyDescent="0.25">
      <c r="L877123" s="472"/>
      <c r="M877123" s="472"/>
    </row>
    <row r="877124" spans="12:13" x14ac:dyDescent="0.25">
      <c r="L877124" s="472"/>
      <c r="M877124" s="472"/>
    </row>
    <row r="877125" spans="12:13" x14ac:dyDescent="0.25">
      <c r="L877125" s="472"/>
      <c r="M877125" s="472"/>
    </row>
    <row r="877197" spans="12:13" x14ac:dyDescent="0.25">
      <c r="L877197" s="472"/>
      <c r="M877197" s="472"/>
    </row>
    <row r="877198" spans="12:13" x14ac:dyDescent="0.25">
      <c r="L877198" s="472"/>
      <c r="M877198" s="472"/>
    </row>
    <row r="877199" spans="12:13" x14ac:dyDescent="0.25">
      <c r="L877199" s="472"/>
      <c r="M877199" s="472"/>
    </row>
    <row r="877271" spans="12:13" x14ac:dyDescent="0.25">
      <c r="L877271" s="472"/>
      <c r="M877271" s="472"/>
    </row>
    <row r="877272" spans="12:13" x14ac:dyDescent="0.25">
      <c r="L877272" s="472"/>
      <c r="M877272" s="472"/>
    </row>
    <row r="877273" spans="12:13" x14ac:dyDescent="0.25">
      <c r="L877273" s="472"/>
      <c r="M877273" s="472"/>
    </row>
    <row r="877345" spans="12:13" x14ac:dyDescent="0.25">
      <c r="L877345" s="472"/>
      <c r="M877345" s="472"/>
    </row>
    <row r="877346" spans="12:13" x14ac:dyDescent="0.25">
      <c r="L877346" s="472"/>
      <c r="M877346" s="472"/>
    </row>
    <row r="877347" spans="12:13" x14ac:dyDescent="0.25">
      <c r="L877347" s="472"/>
      <c r="M877347" s="472"/>
    </row>
    <row r="877419" spans="12:13" x14ac:dyDescent="0.25">
      <c r="L877419" s="472"/>
      <c r="M877419" s="472"/>
    </row>
    <row r="877420" spans="12:13" x14ac:dyDescent="0.25">
      <c r="L877420" s="472"/>
      <c r="M877420" s="472"/>
    </row>
    <row r="877421" spans="12:13" x14ac:dyDescent="0.25">
      <c r="L877421" s="472"/>
      <c r="M877421" s="472"/>
    </row>
    <row r="877493" spans="12:13" x14ac:dyDescent="0.25">
      <c r="L877493" s="472"/>
      <c r="M877493" s="472"/>
    </row>
    <row r="877494" spans="12:13" x14ac:dyDescent="0.25">
      <c r="L877494" s="472"/>
      <c r="M877494" s="472"/>
    </row>
    <row r="877495" spans="12:13" x14ac:dyDescent="0.25">
      <c r="L877495" s="472"/>
      <c r="M877495" s="472"/>
    </row>
    <row r="877567" spans="12:13" x14ac:dyDescent="0.25">
      <c r="L877567" s="472"/>
      <c r="M877567" s="472"/>
    </row>
    <row r="877568" spans="12:13" x14ac:dyDescent="0.25">
      <c r="L877568" s="472"/>
      <c r="M877568" s="472"/>
    </row>
    <row r="877569" spans="12:13" x14ac:dyDescent="0.25">
      <c r="L877569" s="472"/>
      <c r="M877569" s="472"/>
    </row>
    <row r="877641" spans="12:13" x14ac:dyDescent="0.25">
      <c r="L877641" s="472"/>
      <c r="M877641" s="472"/>
    </row>
    <row r="877642" spans="12:13" x14ac:dyDescent="0.25">
      <c r="L877642" s="472"/>
      <c r="M877642" s="472"/>
    </row>
    <row r="877643" spans="12:13" x14ac:dyDescent="0.25">
      <c r="L877643" s="472"/>
      <c r="M877643" s="472"/>
    </row>
    <row r="877715" spans="12:13" x14ac:dyDescent="0.25">
      <c r="L877715" s="472"/>
      <c r="M877715" s="472"/>
    </row>
    <row r="877716" spans="12:13" x14ac:dyDescent="0.25">
      <c r="L877716" s="472"/>
      <c r="M877716" s="472"/>
    </row>
    <row r="877717" spans="12:13" x14ac:dyDescent="0.25">
      <c r="L877717" s="472"/>
      <c r="M877717" s="472"/>
    </row>
    <row r="877789" spans="12:13" x14ac:dyDescent="0.25">
      <c r="L877789" s="472"/>
      <c r="M877789" s="472"/>
    </row>
    <row r="877790" spans="12:13" x14ac:dyDescent="0.25">
      <c r="L877790" s="472"/>
      <c r="M877790" s="472"/>
    </row>
    <row r="877791" spans="12:13" x14ac:dyDescent="0.25">
      <c r="L877791" s="472"/>
      <c r="M877791" s="472"/>
    </row>
    <row r="877863" spans="12:13" x14ac:dyDescent="0.25">
      <c r="L877863" s="472"/>
      <c r="M877863" s="472"/>
    </row>
    <row r="877864" spans="12:13" x14ac:dyDescent="0.25">
      <c r="L877864" s="472"/>
      <c r="M877864" s="472"/>
    </row>
    <row r="877865" spans="12:13" x14ac:dyDescent="0.25">
      <c r="L877865" s="472"/>
      <c r="M877865" s="472"/>
    </row>
    <row r="877937" spans="12:13" x14ac:dyDescent="0.25">
      <c r="L877937" s="472"/>
      <c r="M877937" s="472"/>
    </row>
    <row r="877938" spans="12:13" x14ac:dyDescent="0.25">
      <c r="L877938" s="472"/>
      <c r="M877938" s="472"/>
    </row>
    <row r="877939" spans="12:13" x14ac:dyDescent="0.25">
      <c r="L877939" s="472"/>
      <c r="M877939" s="472"/>
    </row>
    <row r="878011" spans="12:13" x14ac:dyDescent="0.25">
      <c r="L878011" s="472"/>
      <c r="M878011" s="472"/>
    </row>
    <row r="878012" spans="12:13" x14ac:dyDescent="0.25">
      <c r="L878012" s="472"/>
      <c r="M878012" s="472"/>
    </row>
    <row r="878013" spans="12:13" x14ac:dyDescent="0.25">
      <c r="L878013" s="472"/>
      <c r="M878013" s="472"/>
    </row>
    <row r="878085" spans="12:13" x14ac:dyDescent="0.25">
      <c r="L878085" s="472"/>
      <c r="M878085" s="472"/>
    </row>
    <row r="878086" spans="12:13" x14ac:dyDescent="0.25">
      <c r="L878086" s="472"/>
      <c r="M878086" s="472"/>
    </row>
    <row r="878087" spans="12:13" x14ac:dyDescent="0.25">
      <c r="L878087" s="472"/>
      <c r="M878087" s="472"/>
    </row>
    <row r="878159" spans="12:13" x14ac:dyDescent="0.25">
      <c r="L878159" s="472"/>
      <c r="M878159" s="472"/>
    </row>
    <row r="878160" spans="12:13" x14ac:dyDescent="0.25">
      <c r="L878160" s="472"/>
      <c r="M878160" s="472"/>
    </row>
    <row r="878161" spans="12:13" x14ac:dyDescent="0.25">
      <c r="L878161" s="472"/>
      <c r="M878161" s="472"/>
    </row>
    <row r="878233" spans="12:13" x14ac:dyDescent="0.25">
      <c r="L878233" s="472"/>
      <c r="M878233" s="472"/>
    </row>
    <row r="878234" spans="12:13" x14ac:dyDescent="0.25">
      <c r="L878234" s="472"/>
      <c r="M878234" s="472"/>
    </row>
    <row r="878235" spans="12:13" x14ac:dyDescent="0.25">
      <c r="L878235" s="472"/>
      <c r="M878235" s="472"/>
    </row>
    <row r="878307" spans="12:13" x14ac:dyDescent="0.25">
      <c r="L878307" s="472"/>
      <c r="M878307" s="472"/>
    </row>
    <row r="878308" spans="12:13" x14ac:dyDescent="0.25">
      <c r="L878308" s="472"/>
      <c r="M878308" s="472"/>
    </row>
    <row r="878309" spans="12:13" x14ac:dyDescent="0.25">
      <c r="L878309" s="472"/>
      <c r="M878309" s="472"/>
    </row>
    <row r="878381" spans="12:13" x14ac:dyDescent="0.25">
      <c r="L878381" s="472"/>
      <c r="M878381" s="472"/>
    </row>
    <row r="878382" spans="12:13" x14ac:dyDescent="0.25">
      <c r="L878382" s="472"/>
      <c r="M878382" s="472"/>
    </row>
    <row r="878383" spans="12:13" x14ac:dyDescent="0.25">
      <c r="L878383" s="472"/>
      <c r="M878383" s="472"/>
    </row>
    <row r="878455" spans="12:13" x14ac:dyDescent="0.25">
      <c r="L878455" s="472"/>
      <c r="M878455" s="472"/>
    </row>
    <row r="878456" spans="12:13" x14ac:dyDescent="0.25">
      <c r="L878456" s="472"/>
      <c r="M878456" s="472"/>
    </row>
    <row r="878457" spans="12:13" x14ac:dyDescent="0.25">
      <c r="L878457" s="472"/>
      <c r="M878457" s="472"/>
    </row>
    <row r="878529" spans="12:13" x14ac:dyDescent="0.25">
      <c r="L878529" s="472"/>
      <c r="M878529" s="472"/>
    </row>
    <row r="878530" spans="12:13" x14ac:dyDescent="0.25">
      <c r="L878530" s="472"/>
      <c r="M878530" s="472"/>
    </row>
    <row r="878531" spans="12:13" x14ac:dyDescent="0.25">
      <c r="L878531" s="472"/>
      <c r="M878531" s="472"/>
    </row>
    <row r="878603" spans="12:13" x14ac:dyDescent="0.25">
      <c r="L878603" s="472"/>
      <c r="M878603" s="472"/>
    </row>
    <row r="878604" spans="12:13" x14ac:dyDescent="0.25">
      <c r="L878604" s="472"/>
      <c r="M878604" s="472"/>
    </row>
    <row r="878605" spans="12:13" x14ac:dyDescent="0.25">
      <c r="L878605" s="472"/>
      <c r="M878605" s="472"/>
    </row>
    <row r="878677" spans="12:13" x14ac:dyDescent="0.25">
      <c r="L878677" s="472"/>
      <c r="M878677" s="472"/>
    </row>
    <row r="878678" spans="12:13" x14ac:dyDescent="0.25">
      <c r="L878678" s="472"/>
      <c r="M878678" s="472"/>
    </row>
    <row r="878679" spans="12:13" x14ac:dyDescent="0.25">
      <c r="L878679" s="472"/>
      <c r="M878679" s="472"/>
    </row>
    <row r="878751" spans="12:13" x14ac:dyDescent="0.25">
      <c r="L878751" s="472"/>
      <c r="M878751" s="472"/>
    </row>
    <row r="878752" spans="12:13" x14ac:dyDescent="0.25">
      <c r="L878752" s="472"/>
      <c r="M878752" s="472"/>
    </row>
    <row r="878753" spans="12:13" x14ac:dyDescent="0.25">
      <c r="L878753" s="472"/>
      <c r="M878753" s="472"/>
    </row>
    <row r="878825" spans="12:13" x14ac:dyDescent="0.25">
      <c r="L878825" s="472"/>
      <c r="M878825" s="472"/>
    </row>
    <row r="878826" spans="12:13" x14ac:dyDescent="0.25">
      <c r="L878826" s="472"/>
      <c r="M878826" s="472"/>
    </row>
    <row r="878827" spans="12:13" x14ac:dyDescent="0.25">
      <c r="L878827" s="472"/>
      <c r="M878827" s="472"/>
    </row>
    <row r="878899" spans="12:13" x14ac:dyDescent="0.25">
      <c r="L878899" s="472"/>
      <c r="M878899" s="472"/>
    </row>
    <row r="878900" spans="12:13" x14ac:dyDescent="0.25">
      <c r="L878900" s="472"/>
      <c r="M878900" s="472"/>
    </row>
    <row r="878901" spans="12:13" x14ac:dyDescent="0.25">
      <c r="L878901" s="472"/>
      <c r="M878901" s="472"/>
    </row>
    <row r="878973" spans="12:13" x14ac:dyDescent="0.25">
      <c r="L878973" s="472"/>
      <c r="M878973" s="472"/>
    </row>
    <row r="878974" spans="12:13" x14ac:dyDescent="0.25">
      <c r="L878974" s="472"/>
      <c r="M878974" s="472"/>
    </row>
    <row r="878975" spans="12:13" x14ac:dyDescent="0.25">
      <c r="L878975" s="472"/>
      <c r="M878975" s="472"/>
    </row>
    <row r="879047" spans="12:13" x14ac:dyDescent="0.25">
      <c r="L879047" s="472"/>
      <c r="M879047" s="472"/>
    </row>
    <row r="879048" spans="12:13" x14ac:dyDescent="0.25">
      <c r="L879048" s="472"/>
      <c r="M879048" s="472"/>
    </row>
    <row r="879049" spans="12:13" x14ac:dyDescent="0.25">
      <c r="L879049" s="472"/>
      <c r="M879049" s="472"/>
    </row>
    <row r="879121" spans="12:13" x14ac:dyDescent="0.25">
      <c r="L879121" s="472"/>
      <c r="M879121" s="472"/>
    </row>
    <row r="879122" spans="12:13" x14ac:dyDescent="0.25">
      <c r="L879122" s="472"/>
      <c r="M879122" s="472"/>
    </row>
    <row r="879123" spans="12:13" x14ac:dyDescent="0.25">
      <c r="L879123" s="472"/>
      <c r="M879123" s="472"/>
    </row>
    <row r="879195" spans="12:13" x14ac:dyDescent="0.25">
      <c r="L879195" s="472"/>
      <c r="M879195" s="472"/>
    </row>
    <row r="879196" spans="12:13" x14ac:dyDescent="0.25">
      <c r="L879196" s="472"/>
      <c r="M879196" s="472"/>
    </row>
    <row r="879197" spans="12:13" x14ac:dyDescent="0.25">
      <c r="L879197" s="472"/>
      <c r="M879197" s="472"/>
    </row>
    <row r="879269" spans="12:13" x14ac:dyDescent="0.25">
      <c r="L879269" s="472"/>
      <c r="M879269" s="472"/>
    </row>
    <row r="879270" spans="12:13" x14ac:dyDescent="0.25">
      <c r="L879270" s="472"/>
      <c r="M879270" s="472"/>
    </row>
    <row r="879271" spans="12:13" x14ac:dyDescent="0.25">
      <c r="L879271" s="472"/>
      <c r="M879271" s="472"/>
    </row>
    <row r="879343" spans="12:13" x14ac:dyDescent="0.25">
      <c r="L879343" s="472"/>
      <c r="M879343" s="472"/>
    </row>
    <row r="879344" spans="12:13" x14ac:dyDescent="0.25">
      <c r="L879344" s="472"/>
      <c r="M879344" s="472"/>
    </row>
    <row r="879345" spans="12:13" x14ac:dyDescent="0.25">
      <c r="L879345" s="472"/>
      <c r="M879345" s="472"/>
    </row>
    <row r="879417" spans="12:13" x14ac:dyDescent="0.25">
      <c r="L879417" s="472"/>
      <c r="M879417" s="472"/>
    </row>
    <row r="879418" spans="12:13" x14ac:dyDescent="0.25">
      <c r="L879418" s="472"/>
      <c r="M879418" s="472"/>
    </row>
    <row r="879419" spans="12:13" x14ac:dyDescent="0.25">
      <c r="L879419" s="472"/>
      <c r="M879419" s="472"/>
    </row>
    <row r="879491" spans="12:13" x14ac:dyDescent="0.25">
      <c r="L879491" s="472"/>
      <c r="M879491" s="472"/>
    </row>
    <row r="879492" spans="12:13" x14ac:dyDescent="0.25">
      <c r="L879492" s="472"/>
      <c r="M879492" s="472"/>
    </row>
    <row r="879493" spans="12:13" x14ac:dyDescent="0.25">
      <c r="L879493" s="472"/>
      <c r="M879493" s="472"/>
    </row>
    <row r="879565" spans="12:13" x14ac:dyDescent="0.25">
      <c r="L879565" s="472"/>
      <c r="M879565" s="472"/>
    </row>
    <row r="879566" spans="12:13" x14ac:dyDescent="0.25">
      <c r="L879566" s="472"/>
      <c r="M879566" s="472"/>
    </row>
    <row r="879567" spans="12:13" x14ac:dyDescent="0.25">
      <c r="L879567" s="472"/>
      <c r="M879567" s="472"/>
    </row>
    <row r="879639" spans="12:13" x14ac:dyDescent="0.25">
      <c r="L879639" s="472"/>
      <c r="M879639" s="472"/>
    </row>
    <row r="879640" spans="12:13" x14ac:dyDescent="0.25">
      <c r="L879640" s="472"/>
      <c r="M879640" s="472"/>
    </row>
    <row r="879641" spans="12:13" x14ac:dyDescent="0.25">
      <c r="L879641" s="472"/>
      <c r="M879641" s="472"/>
    </row>
    <row r="879713" spans="12:13" x14ac:dyDescent="0.25">
      <c r="L879713" s="472"/>
      <c r="M879713" s="472"/>
    </row>
    <row r="879714" spans="12:13" x14ac:dyDescent="0.25">
      <c r="L879714" s="472"/>
      <c r="M879714" s="472"/>
    </row>
    <row r="879715" spans="12:13" x14ac:dyDescent="0.25">
      <c r="L879715" s="472"/>
      <c r="M879715" s="472"/>
    </row>
    <row r="879787" spans="12:13" x14ac:dyDescent="0.25">
      <c r="L879787" s="472"/>
      <c r="M879787" s="472"/>
    </row>
    <row r="879788" spans="12:13" x14ac:dyDescent="0.25">
      <c r="L879788" s="472"/>
      <c r="M879788" s="472"/>
    </row>
    <row r="879789" spans="12:13" x14ac:dyDescent="0.25">
      <c r="L879789" s="472"/>
      <c r="M879789" s="472"/>
    </row>
    <row r="879861" spans="12:13" x14ac:dyDescent="0.25">
      <c r="L879861" s="472"/>
      <c r="M879861" s="472"/>
    </row>
    <row r="879862" spans="12:13" x14ac:dyDescent="0.25">
      <c r="L879862" s="472"/>
      <c r="M879862" s="472"/>
    </row>
    <row r="879863" spans="12:13" x14ac:dyDescent="0.25">
      <c r="L879863" s="472"/>
      <c r="M879863" s="472"/>
    </row>
    <row r="879935" spans="12:13" x14ac:dyDescent="0.25">
      <c r="L879935" s="472"/>
      <c r="M879935" s="472"/>
    </row>
    <row r="879936" spans="12:13" x14ac:dyDescent="0.25">
      <c r="L879936" s="472"/>
      <c r="M879936" s="472"/>
    </row>
    <row r="879937" spans="12:13" x14ac:dyDescent="0.25">
      <c r="L879937" s="472"/>
      <c r="M879937" s="472"/>
    </row>
    <row r="880009" spans="12:13" x14ac:dyDescent="0.25">
      <c r="L880009" s="472"/>
      <c r="M880009" s="472"/>
    </row>
    <row r="880010" spans="12:13" x14ac:dyDescent="0.25">
      <c r="L880010" s="472"/>
      <c r="M880010" s="472"/>
    </row>
    <row r="880011" spans="12:13" x14ac:dyDescent="0.25">
      <c r="L880011" s="472"/>
      <c r="M880011" s="472"/>
    </row>
    <row r="880083" spans="12:13" x14ac:dyDescent="0.25">
      <c r="L880083" s="472"/>
      <c r="M880083" s="472"/>
    </row>
    <row r="880084" spans="12:13" x14ac:dyDescent="0.25">
      <c r="L880084" s="472"/>
      <c r="M880084" s="472"/>
    </row>
    <row r="880085" spans="12:13" x14ac:dyDescent="0.25">
      <c r="L880085" s="472"/>
      <c r="M880085" s="472"/>
    </row>
    <row r="880157" spans="12:13" x14ac:dyDescent="0.25">
      <c r="L880157" s="472"/>
      <c r="M880157" s="472"/>
    </row>
    <row r="880158" spans="12:13" x14ac:dyDescent="0.25">
      <c r="L880158" s="472"/>
      <c r="M880158" s="472"/>
    </row>
    <row r="880159" spans="12:13" x14ac:dyDescent="0.25">
      <c r="L880159" s="472"/>
      <c r="M880159" s="472"/>
    </row>
    <row r="880231" spans="12:13" x14ac:dyDescent="0.25">
      <c r="L880231" s="472"/>
      <c r="M880231" s="472"/>
    </row>
    <row r="880232" spans="12:13" x14ac:dyDescent="0.25">
      <c r="L880232" s="472"/>
      <c r="M880232" s="472"/>
    </row>
    <row r="880233" spans="12:13" x14ac:dyDescent="0.25">
      <c r="L880233" s="472"/>
      <c r="M880233" s="472"/>
    </row>
    <row r="880305" spans="12:13" x14ac:dyDescent="0.25">
      <c r="L880305" s="472"/>
      <c r="M880305" s="472"/>
    </row>
    <row r="880306" spans="12:13" x14ac:dyDescent="0.25">
      <c r="L880306" s="472"/>
      <c r="M880306" s="472"/>
    </row>
    <row r="880307" spans="12:13" x14ac:dyDescent="0.25">
      <c r="L880307" s="472"/>
      <c r="M880307" s="472"/>
    </row>
    <row r="880379" spans="12:13" x14ac:dyDescent="0.25">
      <c r="L880379" s="472"/>
      <c r="M880379" s="472"/>
    </row>
    <row r="880380" spans="12:13" x14ac:dyDescent="0.25">
      <c r="L880380" s="472"/>
      <c r="M880380" s="472"/>
    </row>
    <row r="880381" spans="12:13" x14ac:dyDescent="0.25">
      <c r="L880381" s="472"/>
      <c r="M880381" s="472"/>
    </row>
    <row r="880453" spans="12:13" x14ac:dyDescent="0.25">
      <c r="L880453" s="472"/>
      <c r="M880453" s="472"/>
    </row>
    <row r="880454" spans="12:13" x14ac:dyDescent="0.25">
      <c r="L880454" s="472"/>
      <c r="M880454" s="472"/>
    </row>
    <row r="880455" spans="12:13" x14ac:dyDescent="0.25">
      <c r="L880455" s="472"/>
      <c r="M880455" s="472"/>
    </row>
    <row r="880527" spans="12:13" x14ac:dyDescent="0.25">
      <c r="L880527" s="472"/>
      <c r="M880527" s="472"/>
    </row>
    <row r="880528" spans="12:13" x14ac:dyDescent="0.25">
      <c r="L880528" s="472"/>
      <c r="M880528" s="472"/>
    </row>
    <row r="880529" spans="12:13" x14ac:dyDescent="0.25">
      <c r="L880529" s="472"/>
      <c r="M880529" s="472"/>
    </row>
    <row r="880601" spans="12:13" x14ac:dyDescent="0.25">
      <c r="L880601" s="472"/>
      <c r="M880601" s="472"/>
    </row>
    <row r="880602" spans="12:13" x14ac:dyDescent="0.25">
      <c r="L880602" s="472"/>
      <c r="M880602" s="472"/>
    </row>
    <row r="880603" spans="12:13" x14ac:dyDescent="0.25">
      <c r="L880603" s="472"/>
      <c r="M880603" s="472"/>
    </row>
    <row r="880675" spans="12:13" x14ac:dyDescent="0.25">
      <c r="L880675" s="472"/>
      <c r="M880675" s="472"/>
    </row>
    <row r="880676" spans="12:13" x14ac:dyDescent="0.25">
      <c r="L880676" s="472"/>
      <c r="M880676" s="472"/>
    </row>
    <row r="880677" spans="12:13" x14ac:dyDescent="0.25">
      <c r="L880677" s="472"/>
      <c r="M880677" s="472"/>
    </row>
    <row r="880749" spans="12:13" x14ac:dyDescent="0.25">
      <c r="L880749" s="472"/>
      <c r="M880749" s="472"/>
    </row>
    <row r="880750" spans="12:13" x14ac:dyDescent="0.25">
      <c r="L880750" s="472"/>
      <c r="M880750" s="472"/>
    </row>
    <row r="880751" spans="12:13" x14ac:dyDescent="0.25">
      <c r="L880751" s="472"/>
      <c r="M880751" s="472"/>
    </row>
    <row r="880823" spans="12:13" x14ac:dyDescent="0.25">
      <c r="L880823" s="472"/>
      <c r="M880823" s="472"/>
    </row>
    <row r="880824" spans="12:13" x14ac:dyDescent="0.25">
      <c r="L880824" s="472"/>
      <c r="M880824" s="472"/>
    </row>
    <row r="880825" spans="12:13" x14ac:dyDescent="0.25">
      <c r="L880825" s="472"/>
      <c r="M880825" s="472"/>
    </row>
    <row r="880897" spans="12:13" x14ac:dyDescent="0.25">
      <c r="L880897" s="472"/>
      <c r="M880897" s="472"/>
    </row>
    <row r="880898" spans="12:13" x14ac:dyDescent="0.25">
      <c r="L880898" s="472"/>
      <c r="M880898" s="472"/>
    </row>
    <row r="880899" spans="12:13" x14ac:dyDescent="0.25">
      <c r="L880899" s="472"/>
      <c r="M880899" s="472"/>
    </row>
    <row r="880971" spans="12:13" x14ac:dyDescent="0.25">
      <c r="L880971" s="472"/>
      <c r="M880971" s="472"/>
    </row>
    <row r="880972" spans="12:13" x14ac:dyDescent="0.25">
      <c r="L880972" s="472"/>
      <c r="M880972" s="472"/>
    </row>
    <row r="880973" spans="12:13" x14ac:dyDescent="0.25">
      <c r="L880973" s="472"/>
      <c r="M880973" s="472"/>
    </row>
    <row r="881045" spans="12:13" x14ac:dyDescent="0.25">
      <c r="L881045" s="472"/>
      <c r="M881045" s="472"/>
    </row>
    <row r="881046" spans="12:13" x14ac:dyDescent="0.25">
      <c r="L881046" s="472"/>
      <c r="M881046" s="472"/>
    </row>
    <row r="881047" spans="12:13" x14ac:dyDescent="0.25">
      <c r="L881047" s="472"/>
      <c r="M881047" s="472"/>
    </row>
    <row r="881119" spans="12:13" x14ac:dyDescent="0.25">
      <c r="L881119" s="472"/>
      <c r="M881119" s="472"/>
    </row>
    <row r="881120" spans="12:13" x14ac:dyDescent="0.25">
      <c r="L881120" s="472"/>
      <c r="M881120" s="472"/>
    </row>
    <row r="881121" spans="12:13" x14ac:dyDescent="0.25">
      <c r="L881121" s="472"/>
      <c r="M881121" s="472"/>
    </row>
    <row r="881193" spans="12:13" x14ac:dyDescent="0.25">
      <c r="L881193" s="472"/>
      <c r="M881193" s="472"/>
    </row>
    <row r="881194" spans="12:13" x14ac:dyDescent="0.25">
      <c r="L881194" s="472"/>
      <c r="M881194" s="472"/>
    </row>
    <row r="881195" spans="12:13" x14ac:dyDescent="0.25">
      <c r="L881195" s="472"/>
      <c r="M881195" s="472"/>
    </row>
    <row r="881267" spans="12:13" x14ac:dyDescent="0.25">
      <c r="L881267" s="472"/>
      <c r="M881267" s="472"/>
    </row>
    <row r="881268" spans="12:13" x14ac:dyDescent="0.25">
      <c r="L881268" s="472"/>
      <c r="M881268" s="472"/>
    </row>
    <row r="881269" spans="12:13" x14ac:dyDescent="0.25">
      <c r="L881269" s="472"/>
      <c r="M881269" s="472"/>
    </row>
    <row r="881341" spans="12:13" x14ac:dyDescent="0.25">
      <c r="L881341" s="472"/>
      <c r="M881341" s="472"/>
    </row>
    <row r="881342" spans="12:13" x14ac:dyDescent="0.25">
      <c r="L881342" s="472"/>
      <c r="M881342" s="472"/>
    </row>
    <row r="881343" spans="12:13" x14ac:dyDescent="0.25">
      <c r="L881343" s="472"/>
      <c r="M881343" s="472"/>
    </row>
    <row r="881415" spans="12:13" x14ac:dyDescent="0.25">
      <c r="L881415" s="472"/>
      <c r="M881415" s="472"/>
    </row>
    <row r="881416" spans="12:13" x14ac:dyDescent="0.25">
      <c r="L881416" s="472"/>
      <c r="M881416" s="472"/>
    </row>
    <row r="881417" spans="12:13" x14ac:dyDescent="0.25">
      <c r="L881417" s="472"/>
      <c r="M881417" s="472"/>
    </row>
    <row r="881489" spans="12:13" x14ac:dyDescent="0.25">
      <c r="L881489" s="472"/>
      <c r="M881489" s="472"/>
    </row>
    <row r="881490" spans="12:13" x14ac:dyDescent="0.25">
      <c r="L881490" s="472"/>
      <c r="M881490" s="472"/>
    </row>
    <row r="881491" spans="12:13" x14ac:dyDescent="0.25">
      <c r="L881491" s="472"/>
      <c r="M881491" s="472"/>
    </row>
    <row r="881563" spans="12:13" x14ac:dyDescent="0.25">
      <c r="L881563" s="472"/>
      <c r="M881563" s="472"/>
    </row>
    <row r="881564" spans="12:13" x14ac:dyDescent="0.25">
      <c r="L881564" s="472"/>
      <c r="M881564" s="472"/>
    </row>
    <row r="881565" spans="12:13" x14ac:dyDescent="0.25">
      <c r="L881565" s="472"/>
      <c r="M881565" s="472"/>
    </row>
    <row r="881637" spans="12:13" x14ac:dyDescent="0.25">
      <c r="L881637" s="472"/>
      <c r="M881637" s="472"/>
    </row>
    <row r="881638" spans="12:13" x14ac:dyDescent="0.25">
      <c r="L881638" s="472"/>
      <c r="M881638" s="472"/>
    </row>
    <row r="881639" spans="12:13" x14ac:dyDescent="0.25">
      <c r="L881639" s="472"/>
      <c r="M881639" s="472"/>
    </row>
    <row r="881711" spans="12:13" x14ac:dyDescent="0.25">
      <c r="L881711" s="472"/>
      <c r="M881711" s="472"/>
    </row>
    <row r="881712" spans="12:13" x14ac:dyDescent="0.25">
      <c r="L881712" s="472"/>
      <c r="M881712" s="472"/>
    </row>
    <row r="881713" spans="12:13" x14ac:dyDescent="0.25">
      <c r="L881713" s="472"/>
      <c r="M881713" s="472"/>
    </row>
    <row r="881785" spans="12:13" x14ac:dyDescent="0.25">
      <c r="L881785" s="472"/>
      <c r="M881785" s="472"/>
    </row>
    <row r="881786" spans="12:13" x14ac:dyDescent="0.25">
      <c r="L881786" s="472"/>
      <c r="M881786" s="472"/>
    </row>
    <row r="881787" spans="12:13" x14ac:dyDescent="0.25">
      <c r="L881787" s="472"/>
      <c r="M881787" s="472"/>
    </row>
    <row r="881859" spans="12:13" x14ac:dyDescent="0.25">
      <c r="L881859" s="472"/>
      <c r="M881859" s="472"/>
    </row>
    <row r="881860" spans="12:13" x14ac:dyDescent="0.25">
      <c r="L881860" s="472"/>
      <c r="M881860" s="472"/>
    </row>
    <row r="881861" spans="12:13" x14ac:dyDescent="0.25">
      <c r="L881861" s="472"/>
      <c r="M881861" s="472"/>
    </row>
    <row r="881933" spans="12:13" x14ac:dyDescent="0.25">
      <c r="L881933" s="472"/>
      <c r="M881933" s="472"/>
    </row>
    <row r="881934" spans="12:13" x14ac:dyDescent="0.25">
      <c r="L881934" s="472"/>
      <c r="M881934" s="472"/>
    </row>
    <row r="881935" spans="12:13" x14ac:dyDescent="0.25">
      <c r="L881935" s="472"/>
      <c r="M881935" s="472"/>
    </row>
    <row r="882007" spans="12:13" x14ac:dyDescent="0.25">
      <c r="L882007" s="472"/>
      <c r="M882007" s="472"/>
    </row>
    <row r="882008" spans="12:13" x14ac:dyDescent="0.25">
      <c r="L882008" s="472"/>
      <c r="M882008" s="472"/>
    </row>
    <row r="882009" spans="12:13" x14ac:dyDescent="0.25">
      <c r="L882009" s="472"/>
      <c r="M882009" s="472"/>
    </row>
    <row r="882081" spans="12:13" x14ac:dyDescent="0.25">
      <c r="L882081" s="472"/>
      <c r="M882081" s="472"/>
    </row>
    <row r="882082" spans="12:13" x14ac:dyDescent="0.25">
      <c r="L882082" s="472"/>
      <c r="M882082" s="472"/>
    </row>
    <row r="882083" spans="12:13" x14ac:dyDescent="0.25">
      <c r="L882083" s="472"/>
      <c r="M882083" s="472"/>
    </row>
    <row r="882155" spans="12:13" x14ac:dyDescent="0.25">
      <c r="L882155" s="472"/>
      <c r="M882155" s="472"/>
    </row>
    <row r="882156" spans="12:13" x14ac:dyDescent="0.25">
      <c r="L882156" s="472"/>
      <c r="M882156" s="472"/>
    </row>
    <row r="882157" spans="12:13" x14ac:dyDescent="0.25">
      <c r="L882157" s="472"/>
      <c r="M882157" s="472"/>
    </row>
    <row r="882229" spans="12:13" x14ac:dyDescent="0.25">
      <c r="L882229" s="472"/>
      <c r="M882229" s="472"/>
    </row>
    <row r="882230" spans="12:13" x14ac:dyDescent="0.25">
      <c r="L882230" s="472"/>
      <c r="M882230" s="472"/>
    </row>
    <row r="882231" spans="12:13" x14ac:dyDescent="0.25">
      <c r="L882231" s="472"/>
      <c r="M882231" s="472"/>
    </row>
    <row r="882303" spans="12:13" x14ac:dyDescent="0.25">
      <c r="L882303" s="472"/>
      <c r="M882303" s="472"/>
    </row>
    <row r="882304" spans="12:13" x14ac:dyDescent="0.25">
      <c r="L882304" s="472"/>
      <c r="M882304" s="472"/>
    </row>
    <row r="882305" spans="12:13" x14ac:dyDescent="0.25">
      <c r="L882305" s="472"/>
      <c r="M882305" s="472"/>
    </row>
    <row r="882377" spans="12:13" x14ac:dyDescent="0.25">
      <c r="L882377" s="472"/>
      <c r="M882377" s="472"/>
    </row>
    <row r="882378" spans="12:13" x14ac:dyDescent="0.25">
      <c r="L882378" s="472"/>
      <c r="M882378" s="472"/>
    </row>
    <row r="882379" spans="12:13" x14ac:dyDescent="0.25">
      <c r="L882379" s="472"/>
      <c r="M882379" s="472"/>
    </row>
    <row r="882451" spans="12:13" x14ac:dyDescent="0.25">
      <c r="L882451" s="472"/>
      <c r="M882451" s="472"/>
    </row>
    <row r="882452" spans="12:13" x14ac:dyDescent="0.25">
      <c r="L882452" s="472"/>
      <c r="M882452" s="472"/>
    </row>
    <row r="882453" spans="12:13" x14ac:dyDescent="0.25">
      <c r="L882453" s="472"/>
      <c r="M882453" s="472"/>
    </row>
    <row r="882525" spans="12:13" x14ac:dyDescent="0.25">
      <c r="L882525" s="472"/>
      <c r="M882525" s="472"/>
    </row>
    <row r="882526" spans="12:13" x14ac:dyDescent="0.25">
      <c r="L882526" s="472"/>
      <c r="M882526" s="472"/>
    </row>
    <row r="882527" spans="12:13" x14ac:dyDescent="0.25">
      <c r="L882527" s="472"/>
      <c r="M882527" s="472"/>
    </row>
    <row r="882599" spans="12:13" x14ac:dyDescent="0.25">
      <c r="L882599" s="472"/>
      <c r="M882599" s="472"/>
    </row>
    <row r="882600" spans="12:13" x14ac:dyDescent="0.25">
      <c r="L882600" s="472"/>
      <c r="M882600" s="472"/>
    </row>
    <row r="882601" spans="12:13" x14ac:dyDescent="0.25">
      <c r="L882601" s="472"/>
      <c r="M882601" s="472"/>
    </row>
    <row r="882673" spans="12:13" x14ac:dyDescent="0.25">
      <c r="L882673" s="472"/>
      <c r="M882673" s="472"/>
    </row>
    <row r="882674" spans="12:13" x14ac:dyDescent="0.25">
      <c r="L882674" s="472"/>
      <c r="M882674" s="472"/>
    </row>
    <row r="882675" spans="12:13" x14ac:dyDescent="0.25">
      <c r="L882675" s="472"/>
      <c r="M882675" s="472"/>
    </row>
    <row r="882747" spans="12:13" x14ac:dyDescent="0.25">
      <c r="L882747" s="472"/>
      <c r="M882747" s="472"/>
    </row>
    <row r="882748" spans="12:13" x14ac:dyDescent="0.25">
      <c r="L882748" s="472"/>
      <c r="M882748" s="472"/>
    </row>
    <row r="882749" spans="12:13" x14ac:dyDescent="0.25">
      <c r="L882749" s="472"/>
      <c r="M882749" s="472"/>
    </row>
    <row r="882821" spans="12:13" x14ac:dyDescent="0.25">
      <c r="L882821" s="472"/>
      <c r="M882821" s="472"/>
    </row>
    <row r="882822" spans="12:13" x14ac:dyDescent="0.25">
      <c r="L882822" s="472"/>
      <c r="M882822" s="472"/>
    </row>
    <row r="882823" spans="12:13" x14ac:dyDescent="0.25">
      <c r="L882823" s="472"/>
      <c r="M882823" s="472"/>
    </row>
    <row r="882895" spans="12:13" x14ac:dyDescent="0.25">
      <c r="L882895" s="472"/>
      <c r="M882895" s="472"/>
    </row>
    <row r="882896" spans="12:13" x14ac:dyDescent="0.25">
      <c r="L882896" s="472"/>
      <c r="M882896" s="472"/>
    </row>
    <row r="882897" spans="12:13" x14ac:dyDescent="0.25">
      <c r="L882897" s="472"/>
      <c r="M882897" s="472"/>
    </row>
    <row r="882969" spans="12:13" x14ac:dyDescent="0.25">
      <c r="L882969" s="472"/>
      <c r="M882969" s="472"/>
    </row>
    <row r="882970" spans="12:13" x14ac:dyDescent="0.25">
      <c r="L882970" s="472"/>
      <c r="M882970" s="472"/>
    </row>
    <row r="882971" spans="12:13" x14ac:dyDescent="0.25">
      <c r="L882971" s="472"/>
      <c r="M882971" s="472"/>
    </row>
    <row r="883043" spans="12:13" x14ac:dyDescent="0.25">
      <c r="L883043" s="472"/>
      <c r="M883043" s="472"/>
    </row>
    <row r="883044" spans="12:13" x14ac:dyDescent="0.25">
      <c r="L883044" s="472"/>
      <c r="M883044" s="472"/>
    </row>
    <row r="883045" spans="12:13" x14ac:dyDescent="0.25">
      <c r="L883045" s="472"/>
      <c r="M883045" s="472"/>
    </row>
    <row r="883117" spans="12:13" x14ac:dyDescent="0.25">
      <c r="L883117" s="472"/>
      <c r="M883117" s="472"/>
    </row>
    <row r="883118" spans="12:13" x14ac:dyDescent="0.25">
      <c r="L883118" s="472"/>
      <c r="M883118" s="472"/>
    </row>
    <row r="883119" spans="12:13" x14ac:dyDescent="0.25">
      <c r="L883119" s="472"/>
      <c r="M883119" s="472"/>
    </row>
    <row r="883191" spans="12:13" x14ac:dyDescent="0.25">
      <c r="L883191" s="472"/>
      <c r="M883191" s="472"/>
    </row>
    <row r="883192" spans="12:13" x14ac:dyDescent="0.25">
      <c r="L883192" s="472"/>
      <c r="M883192" s="472"/>
    </row>
    <row r="883193" spans="12:13" x14ac:dyDescent="0.25">
      <c r="L883193" s="472"/>
      <c r="M883193" s="472"/>
    </row>
    <row r="883265" spans="12:13" x14ac:dyDescent="0.25">
      <c r="L883265" s="472"/>
      <c r="M883265" s="472"/>
    </row>
    <row r="883266" spans="12:13" x14ac:dyDescent="0.25">
      <c r="L883266" s="472"/>
      <c r="M883266" s="472"/>
    </row>
    <row r="883267" spans="12:13" x14ac:dyDescent="0.25">
      <c r="L883267" s="472"/>
      <c r="M883267" s="472"/>
    </row>
    <row r="883339" spans="12:13" x14ac:dyDescent="0.25">
      <c r="L883339" s="472"/>
      <c r="M883339" s="472"/>
    </row>
    <row r="883340" spans="12:13" x14ac:dyDescent="0.25">
      <c r="L883340" s="472"/>
      <c r="M883340" s="472"/>
    </row>
    <row r="883341" spans="12:13" x14ac:dyDescent="0.25">
      <c r="L883341" s="472"/>
      <c r="M883341" s="472"/>
    </row>
    <row r="883413" spans="12:13" x14ac:dyDescent="0.25">
      <c r="L883413" s="472"/>
      <c r="M883413" s="472"/>
    </row>
    <row r="883414" spans="12:13" x14ac:dyDescent="0.25">
      <c r="L883414" s="472"/>
      <c r="M883414" s="472"/>
    </row>
    <row r="883415" spans="12:13" x14ac:dyDescent="0.25">
      <c r="L883415" s="472"/>
      <c r="M883415" s="472"/>
    </row>
    <row r="883487" spans="12:13" x14ac:dyDescent="0.25">
      <c r="L883487" s="472"/>
      <c r="M883487" s="472"/>
    </row>
    <row r="883488" spans="12:13" x14ac:dyDescent="0.25">
      <c r="L883488" s="472"/>
      <c r="M883488" s="472"/>
    </row>
    <row r="883489" spans="12:13" x14ac:dyDescent="0.25">
      <c r="L883489" s="472"/>
      <c r="M883489" s="472"/>
    </row>
    <row r="883561" spans="12:13" x14ac:dyDescent="0.25">
      <c r="L883561" s="472"/>
      <c r="M883561" s="472"/>
    </row>
    <row r="883562" spans="12:13" x14ac:dyDescent="0.25">
      <c r="L883562" s="472"/>
      <c r="M883562" s="472"/>
    </row>
    <row r="883563" spans="12:13" x14ac:dyDescent="0.25">
      <c r="L883563" s="472"/>
      <c r="M883563" s="472"/>
    </row>
    <row r="883635" spans="12:13" x14ac:dyDescent="0.25">
      <c r="L883635" s="472"/>
      <c r="M883635" s="472"/>
    </row>
    <row r="883636" spans="12:13" x14ac:dyDescent="0.25">
      <c r="L883636" s="472"/>
      <c r="M883636" s="472"/>
    </row>
    <row r="883637" spans="12:13" x14ac:dyDescent="0.25">
      <c r="L883637" s="472"/>
      <c r="M883637" s="472"/>
    </row>
    <row r="883709" spans="12:13" x14ac:dyDescent="0.25">
      <c r="L883709" s="472"/>
      <c r="M883709" s="472"/>
    </row>
    <row r="883710" spans="12:13" x14ac:dyDescent="0.25">
      <c r="L883710" s="472"/>
      <c r="M883710" s="472"/>
    </row>
    <row r="883711" spans="12:13" x14ac:dyDescent="0.25">
      <c r="L883711" s="472"/>
      <c r="M883711" s="472"/>
    </row>
    <row r="883783" spans="12:13" x14ac:dyDescent="0.25">
      <c r="L883783" s="472"/>
      <c r="M883783" s="472"/>
    </row>
    <row r="883784" spans="12:13" x14ac:dyDescent="0.25">
      <c r="L883784" s="472"/>
      <c r="M883784" s="472"/>
    </row>
    <row r="883785" spans="12:13" x14ac:dyDescent="0.25">
      <c r="L883785" s="472"/>
      <c r="M883785" s="472"/>
    </row>
    <row r="883857" spans="12:13" x14ac:dyDescent="0.25">
      <c r="L883857" s="472"/>
      <c r="M883857" s="472"/>
    </row>
    <row r="883858" spans="12:13" x14ac:dyDescent="0.25">
      <c r="L883858" s="472"/>
      <c r="M883858" s="472"/>
    </row>
    <row r="883859" spans="12:13" x14ac:dyDescent="0.25">
      <c r="L883859" s="472"/>
      <c r="M883859" s="472"/>
    </row>
    <row r="883931" spans="12:13" x14ac:dyDescent="0.25">
      <c r="L883931" s="472"/>
      <c r="M883931" s="472"/>
    </row>
    <row r="883932" spans="12:13" x14ac:dyDescent="0.25">
      <c r="L883932" s="472"/>
      <c r="M883932" s="472"/>
    </row>
    <row r="883933" spans="12:13" x14ac:dyDescent="0.25">
      <c r="L883933" s="472"/>
      <c r="M883933" s="472"/>
    </row>
    <row r="884005" spans="12:13" x14ac:dyDescent="0.25">
      <c r="L884005" s="472"/>
      <c r="M884005" s="472"/>
    </row>
    <row r="884006" spans="12:13" x14ac:dyDescent="0.25">
      <c r="L884006" s="472"/>
      <c r="M884006" s="472"/>
    </row>
    <row r="884007" spans="12:13" x14ac:dyDescent="0.25">
      <c r="L884007" s="472"/>
      <c r="M884007" s="472"/>
    </row>
    <row r="884079" spans="12:13" x14ac:dyDescent="0.25">
      <c r="L884079" s="472"/>
      <c r="M884079" s="472"/>
    </row>
    <row r="884080" spans="12:13" x14ac:dyDescent="0.25">
      <c r="L884080" s="472"/>
      <c r="M884080" s="472"/>
    </row>
    <row r="884081" spans="12:13" x14ac:dyDescent="0.25">
      <c r="L884081" s="472"/>
      <c r="M884081" s="472"/>
    </row>
    <row r="884153" spans="12:13" x14ac:dyDescent="0.25">
      <c r="L884153" s="472"/>
      <c r="M884153" s="472"/>
    </row>
    <row r="884154" spans="12:13" x14ac:dyDescent="0.25">
      <c r="L884154" s="472"/>
      <c r="M884154" s="472"/>
    </row>
    <row r="884155" spans="12:13" x14ac:dyDescent="0.25">
      <c r="L884155" s="472"/>
      <c r="M884155" s="472"/>
    </row>
    <row r="884227" spans="12:13" x14ac:dyDescent="0.25">
      <c r="L884227" s="472"/>
      <c r="M884227" s="472"/>
    </row>
    <row r="884228" spans="12:13" x14ac:dyDescent="0.25">
      <c r="L884228" s="472"/>
      <c r="M884228" s="472"/>
    </row>
    <row r="884229" spans="12:13" x14ac:dyDescent="0.25">
      <c r="L884229" s="472"/>
      <c r="M884229" s="472"/>
    </row>
    <row r="884301" spans="12:13" x14ac:dyDescent="0.25">
      <c r="L884301" s="472"/>
      <c r="M884301" s="472"/>
    </row>
    <row r="884302" spans="12:13" x14ac:dyDescent="0.25">
      <c r="L884302" s="472"/>
      <c r="M884302" s="472"/>
    </row>
    <row r="884303" spans="12:13" x14ac:dyDescent="0.25">
      <c r="L884303" s="472"/>
      <c r="M884303" s="472"/>
    </row>
    <row r="884375" spans="12:13" x14ac:dyDescent="0.25">
      <c r="L884375" s="472"/>
      <c r="M884375" s="472"/>
    </row>
    <row r="884376" spans="12:13" x14ac:dyDescent="0.25">
      <c r="L884376" s="472"/>
      <c r="M884376" s="472"/>
    </row>
    <row r="884377" spans="12:13" x14ac:dyDescent="0.25">
      <c r="L884377" s="472"/>
      <c r="M884377" s="472"/>
    </row>
    <row r="884449" spans="12:13" x14ac:dyDescent="0.25">
      <c r="L884449" s="472"/>
      <c r="M884449" s="472"/>
    </row>
    <row r="884450" spans="12:13" x14ac:dyDescent="0.25">
      <c r="L884450" s="472"/>
      <c r="M884450" s="472"/>
    </row>
    <row r="884451" spans="12:13" x14ac:dyDescent="0.25">
      <c r="L884451" s="472"/>
      <c r="M884451" s="472"/>
    </row>
    <row r="884523" spans="12:13" x14ac:dyDescent="0.25">
      <c r="L884523" s="472"/>
      <c r="M884523" s="472"/>
    </row>
    <row r="884524" spans="12:13" x14ac:dyDescent="0.25">
      <c r="L884524" s="472"/>
      <c r="M884524" s="472"/>
    </row>
    <row r="884525" spans="12:13" x14ac:dyDescent="0.25">
      <c r="L884525" s="472"/>
      <c r="M884525" s="472"/>
    </row>
    <row r="884597" spans="12:13" x14ac:dyDescent="0.25">
      <c r="L884597" s="472"/>
      <c r="M884597" s="472"/>
    </row>
    <row r="884598" spans="12:13" x14ac:dyDescent="0.25">
      <c r="L884598" s="472"/>
      <c r="M884598" s="472"/>
    </row>
    <row r="884599" spans="12:13" x14ac:dyDescent="0.25">
      <c r="L884599" s="472"/>
      <c r="M884599" s="472"/>
    </row>
    <row r="884671" spans="12:13" x14ac:dyDescent="0.25">
      <c r="L884671" s="472"/>
      <c r="M884671" s="472"/>
    </row>
    <row r="884672" spans="12:13" x14ac:dyDescent="0.25">
      <c r="L884672" s="472"/>
      <c r="M884672" s="472"/>
    </row>
    <row r="884673" spans="12:13" x14ac:dyDescent="0.25">
      <c r="L884673" s="472"/>
      <c r="M884673" s="472"/>
    </row>
    <row r="884745" spans="12:13" x14ac:dyDescent="0.25">
      <c r="L884745" s="472"/>
      <c r="M884745" s="472"/>
    </row>
    <row r="884746" spans="12:13" x14ac:dyDescent="0.25">
      <c r="L884746" s="472"/>
      <c r="M884746" s="472"/>
    </row>
    <row r="884747" spans="12:13" x14ac:dyDescent="0.25">
      <c r="L884747" s="472"/>
      <c r="M884747" s="472"/>
    </row>
    <row r="884819" spans="12:13" x14ac:dyDescent="0.25">
      <c r="L884819" s="472"/>
      <c r="M884819" s="472"/>
    </row>
    <row r="884820" spans="12:13" x14ac:dyDescent="0.25">
      <c r="L884820" s="472"/>
      <c r="M884820" s="472"/>
    </row>
    <row r="884821" spans="12:13" x14ac:dyDescent="0.25">
      <c r="L884821" s="472"/>
      <c r="M884821" s="472"/>
    </row>
    <row r="884893" spans="12:13" x14ac:dyDescent="0.25">
      <c r="L884893" s="472"/>
      <c r="M884893" s="472"/>
    </row>
    <row r="884894" spans="12:13" x14ac:dyDescent="0.25">
      <c r="L884894" s="472"/>
      <c r="M884894" s="472"/>
    </row>
    <row r="884895" spans="12:13" x14ac:dyDescent="0.25">
      <c r="L884895" s="472"/>
      <c r="M884895" s="472"/>
    </row>
    <row r="884967" spans="12:13" x14ac:dyDescent="0.25">
      <c r="L884967" s="472"/>
      <c r="M884967" s="472"/>
    </row>
    <row r="884968" spans="12:13" x14ac:dyDescent="0.25">
      <c r="L884968" s="472"/>
      <c r="M884968" s="472"/>
    </row>
    <row r="884969" spans="12:13" x14ac:dyDescent="0.25">
      <c r="L884969" s="472"/>
      <c r="M884969" s="472"/>
    </row>
    <row r="885041" spans="12:13" x14ac:dyDescent="0.25">
      <c r="L885041" s="472"/>
      <c r="M885041" s="472"/>
    </row>
    <row r="885042" spans="12:13" x14ac:dyDescent="0.25">
      <c r="L885042" s="472"/>
      <c r="M885042" s="472"/>
    </row>
    <row r="885043" spans="12:13" x14ac:dyDescent="0.25">
      <c r="L885043" s="472"/>
      <c r="M885043" s="472"/>
    </row>
    <row r="885115" spans="12:13" x14ac:dyDescent="0.25">
      <c r="L885115" s="472"/>
      <c r="M885115" s="472"/>
    </row>
    <row r="885116" spans="12:13" x14ac:dyDescent="0.25">
      <c r="L885116" s="472"/>
      <c r="M885116" s="472"/>
    </row>
    <row r="885117" spans="12:13" x14ac:dyDescent="0.25">
      <c r="L885117" s="472"/>
      <c r="M885117" s="472"/>
    </row>
    <row r="885189" spans="12:13" x14ac:dyDescent="0.25">
      <c r="L885189" s="472"/>
      <c r="M885189" s="472"/>
    </row>
    <row r="885190" spans="12:13" x14ac:dyDescent="0.25">
      <c r="L885190" s="472"/>
      <c r="M885190" s="472"/>
    </row>
    <row r="885191" spans="12:13" x14ac:dyDescent="0.25">
      <c r="L885191" s="472"/>
      <c r="M885191" s="472"/>
    </row>
    <row r="885263" spans="12:13" x14ac:dyDescent="0.25">
      <c r="L885263" s="472"/>
      <c r="M885263" s="472"/>
    </row>
    <row r="885264" spans="12:13" x14ac:dyDescent="0.25">
      <c r="L885264" s="472"/>
      <c r="M885264" s="472"/>
    </row>
    <row r="885265" spans="12:13" x14ac:dyDescent="0.25">
      <c r="L885265" s="472"/>
      <c r="M885265" s="472"/>
    </row>
    <row r="885337" spans="12:13" x14ac:dyDescent="0.25">
      <c r="L885337" s="472"/>
      <c r="M885337" s="472"/>
    </row>
    <row r="885338" spans="12:13" x14ac:dyDescent="0.25">
      <c r="L885338" s="472"/>
      <c r="M885338" s="472"/>
    </row>
    <row r="885339" spans="12:13" x14ac:dyDescent="0.25">
      <c r="L885339" s="472"/>
      <c r="M885339" s="472"/>
    </row>
    <row r="885411" spans="12:13" x14ac:dyDescent="0.25">
      <c r="L885411" s="472"/>
      <c r="M885411" s="472"/>
    </row>
    <row r="885412" spans="12:13" x14ac:dyDescent="0.25">
      <c r="L885412" s="472"/>
      <c r="M885412" s="472"/>
    </row>
    <row r="885413" spans="12:13" x14ac:dyDescent="0.25">
      <c r="L885413" s="472"/>
      <c r="M885413" s="472"/>
    </row>
    <row r="885485" spans="12:13" x14ac:dyDescent="0.25">
      <c r="L885485" s="472"/>
      <c r="M885485" s="472"/>
    </row>
    <row r="885486" spans="12:13" x14ac:dyDescent="0.25">
      <c r="L885486" s="472"/>
      <c r="M885486" s="472"/>
    </row>
    <row r="885487" spans="12:13" x14ac:dyDescent="0.25">
      <c r="L885487" s="472"/>
      <c r="M885487" s="472"/>
    </row>
    <row r="885559" spans="12:13" x14ac:dyDescent="0.25">
      <c r="L885559" s="472"/>
      <c r="M885559" s="472"/>
    </row>
    <row r="885560" spans="12:13" x14ac:dyDescent="0.25">
      <c r="L885560" s="472"/>
      <c r="M885560" s="472"/>
    </row>
    <row r="885561" spans="12:13" x14ac:dyDescent="0.25">
      <c r="L885561" s="472"/>
      <c r="M885561" s="472"/>
    </row>
    <row r="885633" spans="12:13" x14ac:dyDescent="0.25">
      <c r="L885633" s="472"/>
      <c r="M885633" s="472"/>
    </row>
    <row r="885634" spans="12:13" x14ac:dyDescent="0.25">
      <c r="L885634" s="472"/>
      <c r="M885634" s="472"/>
    </row>
    <row r="885635" spans="12:13" x14ac:dyDescent="0.25">
      <c r="L885635" s="472"/>
      <c r="M885635" s="472"/>
    </row>
    <row r="885707" spans="12:13" x14ac:dyDescent="0.25">
      <c r="L885707" s="472"/>
      <c r="M885707" s="472"/>
    </row>
    <row r="885708" spans="12:13" x14ac:dyDescent="0.25">
      <c r="L885708" s="472"/>
      <c r="M885708" s="472"/>
    </row>
    <row r="885709" spans="12:13" x14ac:dyDescent="0.25">
      <c r="L885709" s="472"/>
      <c r="M885709" s="472"/>
    </row>
    <row r="885781" spans="12:13" x14ac:dyDescent="0.25">
      <c r="L885781" s="472"/>
      <c r="M885781" s="472"/>
    </row>
    <row r="885782" spans="12:13" x14ac:dyDescent="0.25">
      <c r="L885782" s="472"/>
      <c r="M885782" s="472"/>
    </row>
    <row r="885783" spans="12:13" x14ac:dyDescent="0.25">
      <c r="L885783" s="472"/>
      <c r="M885783" s="472"/>
    </row>
    <row r="885855" spans="12:13" x14ac:dyDescent="0.25">
      <c r="L885855" s="472"/>
      <c r="M885855" s="472"/>
    </row>
    <row r="885856" spans="12:13" x14ac:dyDescent="0.25">
      <c r="L885856" s="472"/>
      <c r="M885856" s="472"/>
    </row>
    <row r="885857" spans="12:13" x14ac:dyDescent="0.25">
      <c r="L885857" s="472"/>
      <c r="M885857" s="472"/>
    </row>
    <row r="885929" spans="12:13" x14ac:dyDescent="0.25">
      <c r="L885929" s="472"/>
      <c r="M885929" s="472"/>
    </row>
    <row r="885930" spans="12:13" x14ac:dyDescent="0.25">
      <c r="L885930" s="472"/>
      <c r="M885930" s="472"/>
    </row>
    <row r="885931" spans="12:13" x14ac:dyDescent="0.25">
      <c r="L885931" s="472"/>
      <c r="M885931" s="472"/>
    </row>
    <row r="886003" spans="12:13" x14ac:dyDescent="0.25">
      <c r="L886003" s="472"/>
      <c r="M886003" s="472"/>
    </row>
    <row r="886004" spans="12:13" x14ac:dyDescent="0.25">
      <c r="L886004" s="472"/>
      <c r="M886004" s="472"/>
    </row>
    <row r="886005" spans="12:13" x14ac:dyDescent="0.25">
      <c r="L886005" s="472"/>
      <c r="M886005" s="472"/>
    </row>
    <row r="886077" spans="12:13" x14ac:dyDescent="0.25">
      <c r="L886077" s="472"/>
      <c r="M886077" s="472"/>
    </row>
    <row r="886078" spans="12:13" x14ac:dyDescent="0.25">
      <c r="L886078" s="472"/>
      <c r="M886078" s="472"/>
    </row>
    <row r="886079" spans="12:13" x14ac:dyDescent="0.25">
      <c r="L886079" s="472"/>
      <c r="M886079" s="472"/>
    </row>
    <row r="886151" spans="12:13" x14ac:dyDescent="0.25">
      <c r="L886151" s="472"/>
      <c r="M886151" s="472"/>
    </row>
    <row r="886152" spans="12:13" x14ac:dyDescent="0.25">
      <c r="L886152" s="472"/>
      <c r="M886152" s="472"/>
    </row>
    <row r="886153" spans="12:13" x14ac:dyDescent="0.25">
      <c r="L886153" s="472"/>
      <c r="M886153" s="472"/>
    </row>
    <row r="886225" spans="12:13" x14ac:dyDescent="0.25">
      <c r="L886225" s="472"/>
      <c r="M886225" s="472"/>
    </row>
    <row r="886226" spans="12:13" x14ac:dyDescent="0.25">
      <c r="L886226" s="472"/>
      <c r="M886226" s="472"/>
    </row>
    <row r="886227" spans="12:13" x14ac:dyDescent="0.25">
      <c r="L886227" s="472"/>
      <c r="M886227" s="472"/>
    </row>
    <row r="886299" spans="12:13" x14ac:dyDescent="0.25">
      <c r="L886299" s="472"/>
      <c r="M886299" s="472"/>
    </row>
    <row r="886300" spans="12:13" x14ac:dyDescent="0.25">
      <c r="L886300" s="472"/>
      <c r="M886300" s="472"/>
    </row>
    <row r="886301" spans="12:13" x14ac:dyDescent="0.25">
      <c r="L886301" s="472"/>
      <c r="M886301" s="472"/>
    </row>
    <row r="886373" spans="12:13" x14ac:dyDescent="0.25">
      <c r="L886373" s="472"/>
      <c r="M886373" s="472"/>
    </row>
    <row r="886374" spans="12:13" x14ac:dyDescent="0.25">
      <c r="L886374" s="472"/>
      <c r="M886374" s="472"/>
    </row>
    <row r="886375" spans="12:13" x14ac:dyDescent="0.25">
      <c r="L886375" s="472"/>
      <c r="M886375" s="472"/>
    </row>
    <row r="886447" spans="12:13" x14ac:dyDescent="0.25">
      <c r="L886447" s="472"/>
      <c r="M886447" s="472"/>
    </row>
    <row r="886448" spans="12:13" x14ac:dyDescent="0.25">
      <c r="L886448" s="472"/>
      <c r="M886448" s="472"/>
    </row>
    <row r="886449" spans="12:13" x14ac:dyDescent="0.25">
      <c r="L886449" s="472"/>
      <c r="M886449" s="472"/>
    </row>
    <row r="886521" spans="12:13" x14ac:dyDescent="0.25">
      <c r="L886521" s="472"/>
      <c r="M886521" s="472"/>
    </row>
    <row r="886522" spans="12:13" x14ac:dyDescent="0.25">
      <c r="L886522" s="472"/>
      <c r="M886522" s="472"/>
    </row>
    <row r="886523" spans="12:13" x14ac:dyDescent="0.25">
      <c r="L886523" s="472"/>
      <c r="M886523" s="472"/>
    </row>
    <row r="886595" spans="12:13" x14ac:dyDescent="0.25">
      <c r="L886595" s="472"/>
      <c r="M886595" s="472"/>
    </row>
    <row r="886596" spans="12:13" x14ac:dyDescent="0.25">
      <c r="L886596" s="472"/>
      <c r="M886596" s="472"/>
    </row>
    <row r="886597" spans="12:13" x14ac:dyDescent="0.25">
      <c r="L886597" s="472"/>
      <c r="M886597" s="472"/>
    </row>
    <row r="886669" spans="12:13" x14ac:dyDescent="0.25">
      <c r="L886669" s="472"/>
      <c r="M886669" s="472"/>
    </row>
    <row r="886670" spans="12:13" x14ac:dyDescent="0.25">
      <c r="L886670" s="472"/>
      <c r="M886670" s="472"/>
    </row>
    <row r="886671" spans="12:13" x14ac:dyDescent="0.25">
      <c r="L886671" s="472"/>
      <c r="M886671" s="472"/>
    </row>
    <row r="886743" spans="12:13" x14ac:dyDescent="0.25">
      <c r="L886743" s="472"/>
      <c r="M886743" s="472"/>
    </row>
    <row r="886744" spans="12:13" x14ac:dyDescent="0.25">
      <c r="L886744" s="472"/>
      <c r="M886744" s="472"/>
    </row>
    <row r="886745" spans="12:13" x14ac:dyDescent="0.25">
      <c r="L886745" s="472"/>
      <c r="M886745" s="472"/>
    </row>
    <row r="886817" spans="12:13" x14ac:dyDescent="0.25">
      <c r="L886817" s="472"/>
      <c r="M886817" s="472"/>
    </row>
    <row r="886818" spans="12:13" x14ac:dyDescent="0.25">
      <c r="L886818" s="472"/>
      <c r="M886818" s="472"/>
    </row>
    <row r="886819" spans="12:13" x14ac:dyDescent="0.25">
      <c r="L886819" s="472"/>
      <c r="M886819" s="472"/>
    </row>
    <row r="886891" spans="12:13" x14ac:dyDescent="0.25">
      <c r="L886891" s="472"/>
      <c r="M886891" s="472"/>
    </row>
    <row r="886892" spans="12:13" x14ac:dyDescent="0.25">
      <c r="L886892" s="472"/>
      <c r="M886892" s="472"/>
    </row>
    <row r="886893" spans="12:13" x14ac:dyDescent="0.25">
      <c r="L886893" s="472"/>
      <c r="M886893" s="472"/>
    </row>
    <row r="886965" spans="12:13" x14ac:dyDescent="0.25">
      <c r="L886965" s="472"/>
      <c r="M886965" s="472"/>
    </row>
    <row r="886966" spans="12:13" x14ac:dyDescent="0.25">
      <c r="L886966" s="472"/>
      <c r="M886966" s="472"/>
    </row>
    <row r="886967" spans="12:13" x14ac:dyDescent="0.25">
      <c r="L886967" s="472"/>
      <c r="M886967" s="472"/>
    </row>
    <row r="887039" spans="12:13" x14ac:dyDescent="0.25">
      <c r="L887039" s="472"/>
      <c r="M887039" s="472"/>
    </row>
    <row r="887040" spans="12:13" x14ac:dyDescent="0.25">
      <c r="L887040" s="472"/>
      <c r="M887040" s="472"/>
    </row>
    <row r="887041" spans="12:13" x14ac:dyDescent="0.25">
      <c r="L887041" s="472"/>
      <c r="M887041" s="472"/>
    </row>
    <row r="887113" spans="12:13" x14ac:dyDescent="0.25">
      <c r="L887113" s="472"/>
      <c r="M887113" s="472"/>
    </row>
    <row r="887114" spans="12:13" x14ac:dyDescent="0.25">
      <c r="L887114" s="472"/>
      <c r="M887114" s="472"/>
    </row>
    <row r="887115" spans="12:13" x14ac:dyDescent="0.25">
      <c r="L887115" s="472"/>
      <c r="M887115" s="472"/>
    </row>
    <row r="887187" spans="12:13" x14ac:dyDescent="0.25">
      <c r="L887187" s="472"/>
      <c r="M887187" s="472"/>
    </row>
    <row r="887188" spans="12:13" x14ac:dyDescent="0.25">
      <c r="L887188" s="472"/>
      <c r="M887188" s="472"/>
    </row>
    <row r="887189" spans="12:13" x14ac:dyDescent="0.25">
      <c r="L887189" s="472"/>
      <c r="M887189" s="472"/>
    </row>
    <row r="887261" spans="12:13" x14ac:dyDescent="0.25">
      <c r="L887261" s="472"/>
      <c r="M887261" s="472"/>
    </row>
    <row r="887262" spans="12:13" x14ac:dyDescent="0.25">
      <c r="L887262" s="472"/>
      <c r="M887262" s="472"/>
    </row>
    <row r="887263" spans="12:13" x14ac:dyDescent="0.25">
      <c r="L887263" s="472"/>
      <c r="M887263" s="472"/>
    </row>
    <row r="887335" spans="12:13" x14ac:dyDescent="0.25">
      <c r="L887335" s="472"/>
      <c r="M887335" s="472"/>
    </row>
    <row r="887336" spans="12:13" x14ac:dyDescent="0.25">
      <c r="L887336" s="472"/>
      <c r="M887336" s="472"/>
    </row>
    <row r="887337" spans="12:13" x14ac:dyDescent="0.25">
      <c r="L887337" s="472"/>
      <c r="M887337" s="472"/>
    </row>
    <row r="887409" spans="12:13" x14ac:dyDescent="0.25">
      <c r="L887409" s="472"/>
      <c r="M887409" s="472"/>
    </row>
    <row r="887410" spans="12:13" x14ac:dyDescent="0.25">
      <c r="L887410" s="472"/>
      <c r="M887410" s="472"/>
    </row>
    <row r="887411" spans="12:13" x14ac:dyDescent="0.25">
      <c r="L887411" s="472"/>
      <c r="M887411" s="472"/>
    </row>
    <row r="887483" spans="12:13" x14ac:dyDescent="0.25">
      <c r="L887483" s="472"/>
      <c r="M887483" s="472"/>
    </row>
    <row r="887484" spans="12:13" x14ac:dyDescent="0.25">
      <c r="L887484" s="472"/>
      <c r="M887484" s="472"/>
    </row>
    <row r="887485" spans="12:13" x14ac:dyDescent="0.25">
      <c r="L887485" s="472"/>
      <c r="M887485" s="472"/>
    </row>
    <row r="887557" spans="12:13" x14ac:dyDescent="0.25">
      <c r="L887557" s="472"/>
      <c r="M887557" s="472"/>
    </row>
    <row r="887558" spans="12:13" x14ac:dyDescent="0.25">
      <c r="L887558" s="472"/>
      <c r="M887558" s="472"/>
    </row>
    <row r="887559" spans="12:13" x14ac:dyDescent="0.25">
      <c r="L887559" s="472"/>
      <c r="M887559" s="472"/>
    </row>
    <row r="887631" spans="12:13" x14ac:dyDescent="0.25">
      <c r="L887631" s="472"/>
      <c r="M887631" s="472"/>
    </row>
    <row r="887632" spans="12:13" x14ac:dyDescent="0.25">
      <c r="L887632" s="472"/>
      <c r="M887632" s="472"/>
    </row>
    <row r="887633" spans="12:13" x14ac:dyDescent="0.25">
      <c r="L887633" s="472"/>
      <c r="M887633" s="472"/>
    </row>
    <row r="887705" spans="12:13" x14ac:dyDescent="0.25">
      <c r="L887705" s="472"/>
      <c r="M887705" s="472"/>
    </row>
    <row r="887706" spans="12:13" x14ac:dyDescent="0.25">
      <c r="L887706" s="472"/>
      <c r="M887706" s="472"/>
    </row>
    <row r="887707" spans="12:13" x14ac:dyDescent="0.25">
      <c r="L887707" s="472"/>
      <c r="M887707" s="472"/>
    </row>
    <row r="887779" spans="12:13" x14ac:dyDescent="0.25">
      <c r="L887779" s="472"/>
      <c r="M887779" s="472"/>
    </row>
    <row r="887780" spans="12:13" x14ac:dyDescent="0.25">
      <c r="L887780" s="472"/>
      <c r="M887780" s="472"/>
    </row>
    <row r="887781" spans="12:13" x14ac:dyDescent="0.25">
      <c r="L887781" s="472"/>
      <c r="M887781" s="472"/>
    </row>
    <row r="887853" spans="12:13" x14ac:dyDescent="0.25">
      <c r="L887853" s="472"/>
      <c r="M887853" s="472"/>
    </row>
    <row r="887854" spans="12:13" x14ac:dyDescent="0.25">
      <c r="L887854" s="472"/>
      <c r="M887854" s="472"/>
    </row>
    <row r="887855" spans="12:13" x14ac:dyDescent="0.25">
      <c r="L887855" s="472"/>
      <c r="M887855" s="472"/>
    </row>
    <row r="887927" spans="12:13" x14ac:dyDescent="0.25">
      <c r="L887927" s="472"/>
      <c r="M887927" s="472"/>
    </row>
    <row r="887928" spans="12:13" x14ac:dyDescent="0.25">
      <c r="L887928" s="472"/>
      <c r="M887928" s="472"/>
    </row>
    <row r="887929" spans="12:13" x14ac:dyDescent="0.25">
      <c r="L887929" s="472"/>
      <c r="M887929" s="472"/>
    </row>
    <row r="888001" spans="12:13" x14ac:dyDescent="0.25">
      <c r="L888001" s="472"/>
      <c r="M888001" s="472"/>
    </row>
    <row r="888002" spans="12:13" x14ac:dyDescent="0.25">
      <c r="L888002" s="472"/>
      <c r="M888002" s="472"/>
    </row>
    <row r="888003" spans="12:13" x14ac:dyDescent="0.25">
      <c r="L888003" s="472"/>
      <c r="M888003" s="472"/>
    </row>
    <row r="888075" spans="12:13" x14ac:dyDescent="0.25">
      <c r="L888075" s="472"/>
      <c r="M888075" s="472"/>
    </row>
    <row r="888076" spans="12:13" x14ac:dyDescent="0.25">
      <c r="L888076" s="472"/>
      <c r="M888076" s="472"/>
    </row>
    <row r="888077" spans="12:13" x14ac:dyDescent="0.25">
      <c r="L888077" s="472"/>
      <c r="M888077" s="472"/>
    </row>
    <row r="888149" spans="12:13" x14ac:dyDescent="0.25">
      <c r="L888149" s="472"/>
      <c r="M888149" s="472"/>
    </row>
    <row r="888150" spans="12:13" x14ac:dyDescent="0.25">
      <c r="L888150" s="472"/>
      <c r="M888150" s="472"/>
    </row>
    <row r="888151" spans="12:13" x14ac:dyDescent="0.25">
      <c r="L888151" s="472"/>
      <c r="M888151" s="472"/>
    </row>
    <row r="888223" spans="12:13" x14ac:dyDescent="0.25">
      <c r="L888223" s="472"/>
      <c r="M888223" s="472"/>
    </row>
    <row r="888224" spans="12:13" x14ac:dyDescent="0.25">
      <c r="L888224" s="472"/>
      <c r="M888224" s="472"/>
    </row>
    <row r="888225" spans="12:13" x14ac:dyDescent="0.25">
      <c r="L888225" s="472"/>
      <c r="M888225" s="472"/>
    </row>
    <row r="888297" spans="12:13" x14ac:dyDescent="0.25">
      <c r="L888297" s="472"/>
      <c r="M888297" s="472"/>
    </row>
    <row r="888298" spans="12:13" x14ac:dyDescent="0.25">
      <c r="L888298" s="472"/>
      <c r="M888298" s="472"/>
    </row>
    <row r="888299" spans="12:13" x14ac:dyDescent="0.25">
      <c r="L888299" s="472"/>
      <c r="M888299" s="472"/>
    </row>
    <row r="888371" spans="12:13" x14ac:dyDescent="0.25">
      <c r="L888371" s="472"/>
      <c r="M888371" s="472"/>
    </row>
    <row r="888372" spans="12:13" x14ac:dyDescent="0.25">
      <c r="L888372" s="472"/>
      <c r="M888372" s="472"/>
    </row>
    <row r="888373" spans="12:13" x14ac:dyDescent="0.25">
      <c r="L888373" s="472"/>
      <c r="M888373" s="472"/>
    </row>
    <row r="888445" spans="12:13" x14ac:dyDescent="0.25">
      <c r="L888445" s="472"/>
      <c r="M888445" s="472"/>
    </row>
    <row r="888446" spans="12:13" x14ac:dyDescent="0.25">
      <c r="L888446" s="472"/>
      <c r="M888446" s="472"/>
    </row>
    <row r="888447" spans="12:13" x14ac:dyDescent="0.25">
      <c r="L888447" s="472"/>
      <c r="M888447" s="472"/>
    </row>
    <row r="888519" spans="12:13" x14ac:dyDescent="0.25">
      <c r="L888519" s="472"/>
      <c r="M888519" s="472"/>
    </row>
    <row r="888520" spans="12:13" x14ac:dyDescent="0.25">
      <c r="L888520" s="472"/>
      <c r="M888520" s="472"/>
    </row>
    <row r="888521" spans="12:13" x14ac:dyDescent="0.25">
      <c r="L888521" s="472"/>
      <c r="M888521" s="472"/>
    </row>
    <row r="888593" spans="12:13" x14ac:dyDescent="0.25">
      <c r="L888593" s="472"/>
      <c r="M888593" s="472"/>
    </row>
    <row r="888594" spans="12:13" x14ac:dyDescent="0.25">
      <c r="L888594" s="472"/>
      <c r="M888594" s="472"/>
    </row>
    <row r="888595" spans="12:13" x14ac:dyDescent="0.25">
      <c r="L888595" s="472"/>
      <c r="M888595" s="472"/>
    </row>
    <row r="888667" spans="12:13" x14ac:dyDescent="0.25">
      <c r="L888667" s="472"/>
      <c r="M888667" s="472"/>
    </row>
    <row r="888668" spans="12:13" x14ac:dyDescent="0.25">
      <c r="L888668" s="472"/>
      <c r="M888668" s="472"/>
    </row>
    <row r="888669" spans="12:13" x14ac:dyDescent="0.25">
      <c r="L888669" s="472"/>
      <c r="M888669" s="472"/>
    </row>
    <row r="888741" spans="12:13" x14ac:dyDescent="0.25">
      <c r="L888741" s="472"/>
      <c r="M888741" s="472"/>
    </row>
    <row r="888742" spans="12:13" x14ac:dyDescent="0.25">
      <c r="L888742" s="472"/>
      <c r="M888742" s="472"/>
    </row>
    <row r="888743" spans="12:13" x14ac:dyDescent="0.25">
      <c r="L888743" s="472"/>
      <c r="M888743" s="472"/>
    </row>
    <row r="888815" spans="12:13" x14ac:dyDescent="0.25">
      <c r="L888815" s="472"/>
      <c r="M888815" s="472"/>
    </row>
    <row r="888816" spans="12:13" x14ac:dyDescent="0.25">
      <c r="L888816" s="472"/>
      <c r="M888816" s="472"/>
    </row>
    <row r="888817" spans="12:13" x14ac:dyDescent="0.25">
      <c r="L888817" s="472"/>
      <c r="M888817" s="472"/>
    </row>
    <row r="888889" spans="12:13" x14ac:dyDescent="0.25">
      <c r="L888889" s="472"/>
      <c r="M888889" s="472"/>
    </row>
    <row r="888890" spans="12:13" x14ac:dyDescent="0.25">
      <c r="L888890" s="472"/>
      <c r="M888890" s="472"/>
    </row>
    <row r="888891" spans="12:13" x14ac:dyDescent="0.25">
      <c r="L888891" s="472"/>
      <c r="M888891" s="472"/>
    </row>
    <row r="888963" spans="12:13" x14ac:dyDescent="0.25">
      <c r="L888963" s="472"/>
      <c r="M888963" s="472"/>
    </row>
    <row r="888964" spans="12:13" x14ac:dyDescent="0.25">
      <c r="L888964" s="472"/>
      <c r="M888964" s="472"/>
    </row>
    <row r="888965" spans="12:13" x14ac:dyDescent="0.25">
      <c r="L888965" s="472"/>
      <c r="M888965" s="472"/>
    </row>
    <row r="889037" spans="12:13" x14ac:dyDescent="0.25">
      <c r="L889037" s="472"/>
      <c r="M889037" s="472"/>
    </row>
    <row r="889038" spans="12:13" x14ac:dyDescent="0.25">
      <c r="L889038" s="472"/>
      <c r="M889038" s="472"/>
    </row>
    <row r="889039" spans="12:13" x14ac:dyDescent="0.25">
      <c r="L889039" s="472"/>
      <c r="M889039" s="472"/>
    </row>
    <row r="889111" spans="12:13" x14ac:dyDescent="0.25">
      <c r="L889111" s="472"/>
      <c r="M889111" s="472"/>
    </row>
    <row r="889112" spans="12:13" x14ac:dyDescent="0.25">
      <c r="L889112" s="472"/>
      <c r="M889112" s="472"/>
    </row>
    <row r="889113" spans="12:13" x14ac:dyDescent="0.25">
      <c r="L889113" s="472"/>
      <c r="M889113" s="472"/>
    </row>
    <row r="889185" spans="12:13" x14ac:dyDescent="0.25">
      <c r="L889185" s="472"/>
      <c r="M889185" s="472"/>
    </row>
    <row r="889186" spans="12:13" x14ac:dyDescent="0.25">
      <c r="L889186" s="472"/>
      <c r="M889186" s="472"/>
    </row>
    <row r="889187" spans="12:13" x14ac:dyDescent="0.25">
      <c r="L889187" s="472"/>
      <c r="M889187" s="472"/>
    </row>
    <row r="889259" spans="12:13" x14ac:dyDescent="0.25">
      <c r="L889259" s="472"/>
      <c r="M889259" s="472"/>
    </row>
    <row r="889260" spans="12:13" x14ac:dyDescent="0.25">
      <c r="L889260" s="472"/>
      <c r="M889260" s="472"/>
    </row>
    <row r="889261" spans="12:13" x14ac:dyDescent="0.25">
      <c r="L889261" s="472"/>
      <c r="M889261" s="472"/>
    </row>
    <row r="889333" spans="12:13" x14ac:dyDescent="0.25">
      <c r="L889333" s="472"/>
      <c r="M889333" s="472"/>
    </row>
    <row r="889334" spans="12:13" x14ac:dyDescent="0.25">
      <c r="L889334" s="472"/>
      <c r="M889334" s="472"/>
    </row>
    <row r="889335" spans="12:13" x14ac:dyDescent="0.25">
      <c r="L889335" s="472"/>
      <c r="M889335" s="472"/>
    </row>
    <row r="889407" spans="12:13" x14ac:dyDescent="0.25">
      <c r="L889407" s="472"/>
      <c r="M889407" s="472"/>
    </row>
    <row r="889408" spans="12:13" x14ac:dyDescent="0.25">
      <c r="L889408" s="472"/>
      <c r="M889408" s="472"/>
    </row>
    <row r="889409" spans="12:13" x14ac:dyDescent="0.25">
      <c r="L889409" s="472"/>
      <c r="M889409" s="472"/>
    </row>
    <row r="889481" spans="12:13" x14ac:dyDescent="0.25">
      <c r="L889481" s="472"/>
      <c r="M889481" s="472"/>
    </row>
    <row r="889482" spans="12:13" x14ac:dyDescent="0.25">
      <c r="L889482" s="472"/>
      <c r="M889482" s="472"/>
    </row>
    <row r="889483" spans="12:13" x14ac:dyDescent="0.25">
      <c r="L889483" s="472"/>
      <c r="M889483" s="472"/>
    </row>
    <row r="889555" spans="12:13" x14ac:dyDescent="0.25">
      <c r="L889555" s="472"/>
      <c r="M889555" s="472"/>
    </row>
    <row r="889556" spans="12:13" x14ac:dyDescent="0.25">
      <c r="L889556" s="472"/>
      <c r="M889556" s="472"/>
    </row>
    <row r="889557" spans="12:13" x14ac:dyDescent="0.25">
      <c r="L889557" s="472"/>
      <c r="M889557" s="472"/>
    </row>
    <row r="889629" spans="12:13" x14ac:dyDescent="0.25">
      <c r="L889629" s="472"/>
      <c r="M889629" s="472"/>
    </row>
    <row r="889630" spans="12:13" x14ac:dyDescent="0.25">
      <c r="L889630" s="472"/>
      <c r="M889630" s="472"/>
    </row>
    <row r="889631" spans="12:13" x14ac:dyDescent="0.25">
      <c r="L889631" s="472"/>
      <c r="M889631" s="472"/>
    </row>
    <row r="889703" spans="12:13" x14ac:dyDescent="0.25">
      <c r="L889703" s="472"/>
      <c r="M889703" s="472"/>
    </row>
    <row r="889704" spans="12:13" x14ac:dyDescent="0.25">
      <c r="L889704" s="472"/>
      <c r="M889704" s="472"/>
    </row>
    <row r="889705" spans="12:13" x14ac:dyDescent="0.25">
      <c r="L889705" s="472"/>
      <c r="M889705" s="472"/>
    </row>
    <row r="889777" spans="12:13" x14ac:dyDescent="0.25">
      <c r="L889777" s="472"/>
      <c r="M889777" s="472"/>
    </row>
    <row r="889778" spans="12:13" x14ac:dyDescent="0.25">
      <c r="L889778" s="472"/>
      <c r="M889778" s="472"/>
    </row>
    <row r="889779" spans="12:13" x14ac:dyDescent="0.25">
      <c r="L889779" s="472"/>
      <c r="M889779" s="472"/>
    </row>
    <row r="889851" spans="12:13" x14ac:dyDescent="0.25">
      <c r="L889851" s="472"/>
      <c r="M889851" s="472"/>
    </row>
    <row r="889852" spans="12:13" x14ac:dyDescent="0.25">
      <c r="L889852" s="472"/>
      <c r="M889852" s="472"/>
    </row>
    <row r="889853" spans="12:13" x14ac:dyDescent="0.25">
      <c r="L889853" s="472"/>
      <c r="M889853" s="472"/>
    </row>
    <row r="889925" spans="12:13" x14ac:dyDescent="0.25">
      <c r="L889925" s="472"/>
      <c r="M889925" s="472"/>
    </row>
    <row r="889926" spans="12:13" x14ac:dyDescent="0.25">
      <c r="L889926" s="472"/>
      <c r="M889926" s="472"/>
    </row>
    <row r="889927" spans="12:13" x14ac:dyDescent="0.25">
      <c r="L889927" s="472"/>
      <c r="M889927" s="472"/>
    </row>
    <row r="889999" spans="12:13" x14ac:dyDescent="0.25">
      <c r="L889999" s="472"/>
      <c r="M889999" s="472"/>
    </row>
    <row r="890000" spans="12:13" x14ac:dyDescent="0.25">
      <c r="L890000" s="472"/>
      <c r="M890000" s="472"/>
    </row>
    <row r="890001" spans="12:13" x14ac:dyDescent="0.25">
      <c r="L890001" s="472"/>
      <c r="M890001" s="472"/>
    </row>
    <row r="890073" spans="12:13" x14ac:dyDescent="0.25">
      <c r="L890073" s="472"/>
      <c r="M890073" s="472"/>
    </row>
    <row r="890074" spans="12:13" x14ac:dyDescent="0.25">
      <c r="L890074" s="472"/>
      <c r="M890074" s="472"/>
    </row>
    <row r="890075" spans="12:13" x14ac:dyDescent="0.25">
      <c r="L890075" s="472"/>
      <c r="M890075" s="472"/>
    </row>
    <row r="890147" spans="12:13" x14ac:dyDescent="0.25">
      <c r="L890147" s="472"/>
      <c r="M890147" s="472"/>
    </row>
    <row r="890148" spans="12:13" x14ac:dyDescent="0.25">
      <c r="L890148" s="472"/>
      <c r="M890148" s="472"/>
    </row>
    <row r="890149" spans="12:13" x14ac:dyDescent="0.25">
      <c r="L890149" s="472"/>
      <c r="M890149" s="472"/>
    </row>
    <row r="890221" spans="12:13" x14ac:dyDescent="0.25">
      <c r="L890221" s="472"/>
      <c r="M890221" s="472"/>
    </row>
    <row r="890222" spans="12:13" x14ac:dyDescent="0.25">
      <c r="L890222" s="472"/>
      <c r="M890222" s="472"/>
    </row>
    <row r="890223" spans="12:13" x14ac:dyDescent="0.25">
      <c r="L890223" s="472"/>
      <c r="M890223" s="472"/>
    </row>
    <row r="890295" spans="12:13" x14ac:dyDescent="0.25">
      <c r="L890295" s="472"/>
      <c r="M890295" s="472"/>
    </row>
    <row r="890296" spans="12:13" x14ac:dyDescent="0.25">
      <c r="L890296" s="472"/>
      <c r="M890296" s="472"/>
    </row>
    <row r="890297" spans="12:13" x14ac:dyDescent="0.25">
      <c r="L890297" s="472"/>
      <c r="M890297" s="472"/>
    </row>
    <row r="890369" spans="12:13" x14ac:dyDescent="0.25">
      <c r="L890369" s="472"/>
      <c r="M890369" s="472"/>
    </row>
    <row r="890370" spans="12:13" x14ac:dyDescent="0.25">
      <c r="L890370" s="472"/>
      <c r="M890370" s="472"/>
    </row>
    <row r="890371" spans="12:13" x14ac:dyDescent="0.25">
      <c r="L890371" s="472"/>
      <c r="M890371" s="472"/>
    </row>
    <row r="890443" spans="12:13" x14ac:dyDescent="0.25">
      <c r="L890443" s="472"/>
      <c r="M890443" s="472"/>
    </row>
    <row r="890444" spans="12:13" x14ac:dyDescent="0.25">
      <c r="L890444" s="472"/>
      <c r="M890444" s="472"/>
    </row>
    <row r="890445" spans="12:13" x14ac:dyDescent="0.25">
      <c r="L890445" s="472"/>
      <c r="M890445" s="472"/>
    </row>
    <row r="890517" spans="12:13" x14ac:dyDescent="0.25">
      <c r="L890517" s="472"/>
      <c r="M890517" s="472"/>
    </row>
    <row r="890518" spans="12:13" x14ac:dyDescent="0.25">
      <c r="L890518" s="472"/>
      <c r="M890518" s="472"/>
    </row>
    <row r="890519" spans="12:13" x14ac:dyDescent="0.25">
      <c r="L890519" s="472"/>
      <c r="M890519" s="472"/>
    </row>
    <row r="890591" spans="12:13" x14ac:dyDescent="0.25">
      <c r="L890591" s="472"/>
      <c r="M890591" s="472"/>
    </row>
    <row r="890592" spans="12:13" x14ac:dyDescent="0.25">
      <c r="L890592" s="472"/>
      <c r="M890592" s="472"/>
    </row>
    <row r="890593" spans="12:13" x14ac:dyDescent="0.25">
      <c r="L890593" s="472"/>
      <c r="M890593" s="472"/>
    </row>
    <row r="890665" spans="12:13" x14ac:dyDescent="0.25">
      <c r="L890665" s="472"/>
      <c r="M890665" s="472"/>
    </row>
    <row r="890666" spans="12:13" x14ac:dyDescent="0.25">
      <c r="L890666" s="472"/>
      <c r="M890666" s="472"/>
    </row>
    <row r="890667" spans="12:13" x14ac:dyDescent="0.25">
      <c r="L890667" s="472"/>
      <c r="M890667" s="472"/>
    </row>
    <row r="890739" spans="12:13" x14ac:dyDescent="0.25">
      <c r="L890739" s="472"/>
      <c r="M890739" s="472"/>
    </row>
    <row r="890740" spans="12:13" x14ac:dyDescent="0.25">
      <c r="L890740" s="472"/>
      <c r="M890740" s="472"/>
    </row>
    <row r="890741" spans="12:13" x14ac:dyDescent="0.25">
      <c r="L890741" s="472"/>
      <c r="M890741" s="472"/>
    </row>
    <row r="890813" spans="12:13" x14ac:dyDescent="0.25">
      <c r="L890813" s="472"/>
      <c r="M890813" s="472"/>
    </row>
    <row r="890814" spans="12:13" x14ac:dyDescent="0.25">
      <c r="L890814" s="472"/>
      <c r="M890814" s="472"/>
    </row>
    <row r="890815" spans="12:13" x14ac:dyDescent="0.25">
      <c r="L890815" s="472"/>
      <c r="M890815" s="472"/>
    </row>
    <row r="890887" spans="12:13" x14ac:dyDescent="0.25">
      <c r="L890887" s="472"/>
      <c r="M890887" s="472"/>
    </row>
    <row r="890888" spans="12:13" x14ac:dyDescent="0.25">
      <c r="L890888" s="472"/>
      <c r="M890888" s="472"/>
    </row>
    <row r="890889" spans="12:13" x14ac:dyDescent="0.25">
      <c r="L890889" s="472"/>
      <c r="M890889" s="472"/>
    </row>
    <row r="890961" spans="12:13" x14ac:dyDescent="0.25">
      <c r="L890961" s="472"/>
      <c r="M890961" s="472"/>
    </row>
    <row r="890962" spans="12:13" x14ac:dyDescent="0.25">
      <c r="L890962" s="472"/>
      <c r="M890962" s="472"/>
    </row>
    <row r="890963" spans="12:13" x14ac:dyDescent="0.25">
      <c r="L890963" s="472"/>
      <c r="M890963" s="472"/>
    </row>
    <row r="891035" spans="12:13" x14ac:dyDescent="0.25">
      <c r="L891035" s="472"/>
      <c r="M891035" s="472"/>
    </row>
    <row r="891036" spans="12:13" x14ac:dyDescent="0.25">
      <c r="L891036" s="472"/>
      <c r="M891036" s="472"/>
    </row>
    <row r="891037" spans="12:13" x14ac:dyDescent="0.25">
      <c r="L891037" s="472"/>
      <c r="M891037" s="472"/>
    </row>
    <row r="891109" spans="12:13" x14ac:dyDescent="0.25">
      <c r="L891109" s="472"/>
      <c r="M891109" s="472"/>
    </row>
    <row r="891110" spans="12:13" x14ac:dyDescent="0.25">
      <c r="L891110" s="472"/>
      <c r="M891110" s="472"/>
    </row>
    <row r="891111" spans="12:13" x14ac:dyDescent="0.25">
      <c r="L891111" s="472"/>
      <c r="M891111" s="472"/>
    </row>
    <row r="891183" spans="12:13" x14ac:dyDescent="0.25">
      <c r="L891183" s="472"/>
      <c r="M891183" s="472"/>
    </row>
    <row r="891184" spans="12:13" x14ac:dyDescent="0.25">
      <c r="L891184" s="472"/>
      <c r="M891184" s="472"/>
    </row>
    <row r="891185" spans="12:13" x14ac:dyDescent="0.25">
      <c r="L891185" s="472"/>
      <c r="M891185" s="472"/>
    </row>
    <row r="891257" spans="12:13" x14ac:dyDescent="0.25">
      <c r="L891257" s="472"/>
      <c r="M891257" s="472"/>
    </row>
    <row r="891258" spans="12:13" x14ac:dyDescent="0.25">
      <c r="L891258" s="472"/>
      <c r="M891258" s="472"/>
    </row>
    <row r="891259" spans="12:13" x14ac:dyDescent="0.25">
      <c r="L891259" s="472"/>
      <c r="M891259" s="472"/>
    </row>
    <row r="891331" spans="12:13" x14ac:dyDescent="0.25">
      <c r="L891331" s="472"/>
      <c r="M891331" s="472"/>
    </row>
    <row r="891332" spans="12:13" x14ac:dyDescent="0.25">
      <c r="L891332" s="472"/>
      <c r="M891332" s="472"/>
    </row>
    <row r="891333" spans="12:13" x14ac:dyDescent="0.25">
      <c r="L891333" s="472"/>
      <c r="M891333" s="472"/>
    </row>
    <row r="891405" spans="12:13" x14ac:dyDescent="0.25">
      <c r="L891405" s="472"/>
      <c r="M891405" s="472"/>
    </row>
    <row r="891406" spans="12:13" x14ac:dyDescent="0.25">
      <c r="L891406" s="472"/>
      <c r="M891406" s="472"/>
    </row>
    <row r="891407" spans="12:13" x14ac:dyDescent="0.25">
      <c r="L891407" s="472"/>
      <c r="M891407" s="472"/>
    </row>
    <row r="891479" spans="12:13" x14ac:dyDescent="0.25">
      <c r="L891479" s="472"/>
      <c r="M891479" s="472"/>
    </row>
    <row r="891480" spans="12:13" x14ac:dyDescent="0.25">
      <c r="L891480" s="472"/>
      <c r="M891480" s="472"/>
    </row>
    <row r="891481" spans="12:13" x14ac:dyDescent="0.25">
      <c r="L891481" s="472"/>
      <c r="M891481" s="472"/>
    </row>
    <row r="891553" spans="12:13" x14ac:dyDescent="0.25">
      <c r="L891553" s="472"/>
      <c r="M891553" s="472"/>
    </row>
    <row r="891554" spans="12:13" x14ac:dyDescent="0.25">
      <c r="L891554" s="472"/>
      <c r="M891554" s="472"/>
    </row>
    <row r="891555" spans="12:13" x14ac:dyDescent="0.25">
      <c r="L891555" s="472"/>
      <c r="M891555" s="472"/>
    </row>
    <row r="891627" spans="12:13" x14ac:dyDescent="0.25">
      <c r="L891627" s="472"/>
      <c r="M891627" s="472"/>
    </row>
    <row r="891628" spans="12:13" x14ac:dyDescent="0.25">
      <c r="L891628" s="472"/>
      <c r="M891628" s="472"/>
    </row>
    <row r="891629" spans="12:13" x14ac:dyDescent="0.25">
      <c r="L891629" s="472"/>
      <c r="M891629" s="472"/>
    </row>
    <row r="891701" spans="12:13" x14ac:dyDescent="0.25">
      <c r="L891701" s="472"/>
      <c r="M891701" s="472"/>
    </row>
    <row r="891702" spans="12:13" x14ac:dyDescent="0.25">
      <c r="L891702" s="472"/>
      <c r="M891702" s="472"/>
    </row>
    <row r="891703" spans="12:13" x14ac:dyDescent="0.25">
      <c r="L891703" s="472"/>
      <c r="M891703" s="472"/>
    </row>
    <row r="891775" spans="12:13" x14ac:dyDescent="0.25">
      <c r="L891775" s="472"/>
      <c r="M891775" s="472"/>
    </row>
    <row r="891776" spans="12:13" x14ac:dyDescent="0.25">
      <c r="L891776" s="472"/>
      <c r="M891776" s="472"/>
    </row>
    <row r="891777" spans="12:13" x14ac:dyDescent="0.25">
      <c r="L891777" s="472"/>
      <c r="M891777" s="472"/>
    </row>
    <row r="891849" spans="12:13" x14ac:dyDescent="0.25">
      <c r="L891849" s="472"/>
      <c r="M891849" s="472"/>
    </row>
    <row r="891850" spans="12:13" x14ac:dyDescent="0.25">
      <c r="L891850" s="472"/>
      <c r="M891850" s="472"/>
    </row>
    <row r="891851" spans="12:13" x14ac:dyDescent="0.25">
      <c r="L891851" s="472"/>
      <c r="M891851" s="472"/>
    </row>
    <row r="891923" spans="12:13" x14ac:dyDescent="0.25">
      <c r="L891923" s="472"/>
      <c r="M891923" s="472"/>
    </row>
    <row r="891924" spans="12:13" x14ac:dyDescent="0.25">
      <c r="L891924" s="472"/>
      <c r="M891924" s="472"/>
    </row>
    <row r="891925" spans="12:13" x14ac:dyDescent="0.25">
      <c r="L891925" s="472"/>
      <c r="M891925" s="472"/>
    </row>
    <row r="891997" spans="12:13" x14ac:dyDescent="0.25">
      <c r="L891997" s="472"/>
      <c r="M891997" s="472"/>
    </row>
    <row r="891998" spans="12:13" x14ac:dyDescent="0.25">
      <c r="L891998" s="472"/>
      <c r="M891998" s="472"/>
    </row>
    <row r="891999" spans="12:13" x14ac:dyDescent="0.25">
      <c r="L891999" s="472"/>
      <c r="M891999" s="472"/>
    </row>
    <row r="892071" spans="12:13" x14ac:dyDescent="0.25">
      <c r="L892071" s="472"/>
      <c r="M892071" s="472"/>
    </row>
    <row r="892072" spans="12:13" x14ac:dyDescent="0.25">
      <c r="L892072" s="472"/>
      <c r="M892072" s="472"/>
    </row>
    <row r="892073" spans="12:13" x14ac:dyDescent="0.25">
      <c r="L892073" s="472"/>
      <c r="M892073" s="472"/>
    </row>
    <row r="892145" spans="12:13" x14ac:dyDescent="0.25">
      <c r="L892145" s="472"/>
      <c r="M892145" s="472"/>
    </row>
    <row r="892146" spans="12:13" x14ac:dyDescent="0.25">
      <c r="L892146" s="472"/>
      <c r="M892146" s="472"/>
    </row>
    <row r="892147" spans="12:13" x14ac:dyDescent="0.25">
      <c r="L892147" s="472"/>
      <c r="M892147" s="472"/>
    </row>
    <row r="892219" spans="12:13" x14ac:dyDescent="0.25">
      <c r="L892219" s="472"/>
      <c r="M892219" s="472"/>
    </row>
    <row r="892220" spans="12:13" x14ac:dyDescent="0.25">
      <c r="L892220" s="472"/>
      <c r="M892220" s="472"/>
    </row>
    <row r="892221" spans="12:13" x14ac:dyDescent="0.25">
      <c r="L892221" s="472"/>
      <c r="M892221" s="472"/>
    </row>
    <row r="892293" spans="12:13" x14ac:dyDescent="0.25">
      <c r="L892293" s="472"/>
      <c r="M892293" s="472"/>
    </row>
    <row r="892294" spans="12:13" x14ac:dyDescent="0.25">
      <c r="L892294" s="472"/>
      <c r="M892294" s="472"/>
    </row>
    <row r="892295" spans="12:13" x14ac:dyDescent="0.25">
      <c r="L892295" s="472"/>
      <c r="M892295" s="472"/>
    </row>
    <row r="892367" spans="12:13" x14ac:dyDescent="0.25">
      <c r="L892367" s="472"/>
      <c r="M892367" s="472"/>
    </row>
    <row r="892368" spans="12:13" x14ac:dyDescent="0.25">
      <c r="L892368" s="472"/>
      <c r="M892368" s="472"/>
    </row>
    <row r="892369" spans="12:13" x14ac:dyDescent="0.25">
      <c r="L892369" s="472"/>
      <c r="M892369" s="472"/>
    </row>
    <row r="892441" spans="12:13" x14ac:dyDescent="0.25">
      <c r="L892441" s="472"/>
      <c r="M892441" s="472"/>
    </row>
    <row r="892442" spans="12:13" x14ac:dyDescent="0.25">
      <c r="L892442" s="472"/>
      <c r="M892442" s="472"/>
    </row>
    <row r="892443" spans="12:13" x14ac:dyDescent="0.25">
      <c r="L892443" s="472"/>
      <c r="M892443" s="472"/>
    </row>
    <row r="892515" spans="12:13" x14ac:dyDescent="0.25">
      <c r="L892515" s="472"/>
      <c r="M892515" s="472"/>
    </row>
    <row r="892516" spans="12:13" x14ac:dyDescent="0.25">
      <c r="L892516" s="472"/>
      <c r="M892516" s="472"/>
    </row>
    <row r="892517" spans="12:13" x14ac:dyDescent="0.25">
      <c r="L892517" s="472"/>
      <c r="M892517" s="472"/>
    </row>
    <row r="892589" spans="12:13" x14ac:dyDescent="0.25">
      <c r="L892589" s="472"/>
      <c r="M892589" s="472"/>
    </row>
    <row r="892590" spans="12:13" x14ac:dyDescent="0.25">
      <c r="L892590" s="472"/>
      <c r="M892590" s="472"/>
    </row>
    <row r="892591" spans="12:13" x14ac:dyDescent="0.25">
      <c r="L892591" s="472"/>
      <c r="M892591" s="472"/>
    </row>
    <row r="892663" spans="12:13" x14ac:dyDescent="0.25">
      <c r="L892663" s="472"/>
      <c r="M892663" s="472"/>
    </row>
    <row r="892664" spans="12:13" x14ac:dyDescent="0.25">
      <c r="L892664" s="472"/>
      <c r="M892664" s="472"/>
    </row>
    <row r="892665" spans="12:13" x14ac:dyDescent="0.25">
      <c r="L892665" s="472"/>
      <c r="M892665" s="472"/>
    </row>
    <row r="892737" spans="12:13" x14ac:dyDescent="0.25">
      <c r="L892737" s="472"/>
      <c r="M892737" s="472"/>
    </row>
    <row r="892738" spans="12:13" x14ac:dyDescent="0.25">
      <c r="L892738" s="472"/>
      <c r="M892738" s="472"/>
    </row>
    <row r="892739" spans="12:13" x14ac:dyDescent="0.25">
      <c r="L892739" s="472"/>
      <c r="M892739" s="472"/>
    </row>
    <row r="892811" spans="12:13" x14ac:dyDescent="0.25">
      <c r="L892811" s="472"/>
      <c r="M892811" s="472"/>
    </row>
    <row r="892812" spans="12:13" x14ac:dyDescent="0.25">
      <c r="L892812" s="472"/>
      <c r="M892812" s="472"/>
    </row>
    <row r="892813" spans="12:13" x14ac:dyDescent="0.25">
      <c r="L892813" s="472"/>
      <c r="M892813" s="472"/>
    </row>
    <row r="892885" spans="12:13" x14ac:dyDescent="0.25">
      <c r="L892885" s="472"/>
      <c r="M892885" s="472"/>
    </row>
    <row r="892886" spans="12:13" x14ac:dyDescent="0.25">
      <c r="L892886" s="472"/>
      <c r="M892886" s="472"/>
    </row>
    <row r="892887" spans="12:13" x14ac:dyDescent="0.25">
      <c r="L892887" s="472"/>
      <c r="M892887" s="472"/>
    </row>
    <row r="892959" spans="12:13" x14ac:dyDescent="0.25">
      <c r="L892959" s="472"/>
      <c r="M892959" s="472"/>
    </row>
    <row r="892960" spans="12:13" x14ac:dyDescent="0.25">
      <c r="L892960" s="472"/>
      <c r="M892960" s="472"/>
    </row>
    <row r="892961" spans="12:13" x14ac:dyDescent="0.25">
      <c r="L892961" s="472"/>
      <c r="M892961" s="472"/>
    </row>
    <row r="893033" spans="12:13" x14ac:dyDescent="0.25">
      <c r="L893033" s="472"/>
      <c r="M893033" s="472"/>
    </row>
    <row r="893034" spans="12:13" x14ac:dyDescent="0.25">
      <c r="L893034" s="472"/>
      <c r="M893034" s="472"/>
    </row>
    <row r="893035" spans="12:13" x14ac:dyDescent="0.25">
      <c r="L893035" s="472"/>
      <c r="M893035" s="472"/>
    </row>
    <row r="893107" spans="12:13" x14ac:dyDescent="0.25">
      <c r="L893107" s="472"/>
      <c r="M893107" s="472"/>
    </row>
    <row r="893108" spans="12:13" x14ac:dyDescent="0.25">
      <c r="L893108" s="472"/>
      <c r="M893108" s="472"/>
    </row>
    <row r="893109" spans="12:13" x14ac:dyDescent="0.25">
      <c r="L893109" s="472"/>
      <c r="M893109" s="472"/>
    </row>
    <row r="893181" spans="12:13" x14ac:dyDescent="0.25">
      <c r="L893181" s="472"/>
      <c r="M893181" s="472"/>
    </row>
    <row r="893182" spans="12:13" x14ac:dyDescent="0.25">
      <c r="L893182" s="472"/>
      <c r="M893182" s="472"/>
    </row>
    <row r="893183" spans="12:13" x14ac:dyDescent="0.25">
      <c r="L893183" s="472"/>
      <c r="M893183" s="472"/>
    </row>
    <row r="893255" spans="12:13" x14ac:dyDescent="0.25">
      <c r="L893255" s="472"/>
      <c r="M893255" s="472"/>
    </row>
    <row r="893256" spans="12:13" x14ac:dyDescent="0.25">
      <c r="L893256" s="472"/>
      <c r="M893256" s="472"/>
    </row>
    <row r="893257" spans="12:13" x14ac:dyDescent="0.25">
      <c r="L893257" s="472"/>
      <c r="M893257" s="472"/>
    </row>
    <row r="893329" spans="12:13" x14ac:dyDescent="0.25">
      <c r="L893329" s="472"/>
      <c r="M893329" s="472"/>
    </row>
    <row r="893330" spans="12:13" x14ac:dyDescent="0.25">
      <c r="L893330" s="472"/>
      <c r="M893330" s="472"/>
    </row>
    <row r="893331" spans="12:13" x14ac:dyDescent="0.25">
      <c r="L893331" s="472"/>
      <c r="M893331" s="472"/>
    </row>
    <row r="893403" spans="12:13" x14ac:dyDescent="0.25">
      <c r="L893403" s="472"/>
      <c r="M893403" s="472"/>
    </row>
    <row r="893404" spans="12:13" x14ac:dyDescent="0.25">
      <c r="L893404" s="472"/>
      <c r="M893404" s="472"/>
    </row>
    <row r="893405" spans="12:13" x14ac:dyDescent="0.25">
      <c r="L893405" s="472"/>
      <c r="M893405" s="472"/>
    </row>
    <row r="893477" spans="12:13" x14ac:dyDescent="0.25">
      <c r="L893477" s="472"/>
      <c r="M893477" s="472"/>
    </row>
    <row r="893478" spans="12:13" x14ac:dyDescent="0.25">
      <c r="L893478" s="472"/>
      <c r="M893478" s="472"/>
    </row>
    <row r="893479" spans="12:13" x14ac:dyDescent="0.25">
      <c r="L893479" s="472"/>
      <c r="M893479" s="472"/>
    </row>
    <row r="893551" spans="12:13" x14ac:dyDescent="0.25">
      <c r="L893551" s="472"/>
      <c r="M893551" s="472"/>
    </row>
    <row r="893552" spans="12:13" x14ac:dyDescent="0.25">
      <c r="L893552" s="472"/>
      <c r="M893552" s="472"/>
    </row>
    <row r="893553" spans="12:13" x14ac:dyDescent="0.25">
      <c r="L893553" s="472"/>
      <c r="M893553" s="472"/>
    </row>
    <row r="893625" spans="12:13" x14ac:dyDescent="0.25">
      <c r="L893625" s="472"/>
      <c r="M893625" s="472"/>
    </row>
    <row r="893626" spans="12:13" x14ac:dyDescent="0.25">
      <c r="L893626" s="472"/>
      <c r="M893626" s="472"/>
    </row>
    <row r="893627" spans="12:13" x14ac:dyDescent="0.25">
      <c r="L893627" s="472"/>
      <c r="M893627" s="472"/>
    </row>
    <row r="893699" spans="12:13" x14ac:dyDescent="0.25">
      <c r="L893699" s="472"/>
      <c r="M893699" s="472"/>
    </row>
    <row r="893700" spans="12:13" x14ac:dyDescent="0.25">
      <c r="L893700" s="472"/>
      <c r="M893700" s="472"/>
    </row>
    <row r="893701" spans="12:13" x14ac:dyDescent="0.25">
      <c r="L893701" s="472"/>
      <c r="M893701" s="472"/>
    </row>
    <row r="893773" spans="12:13" x14ac:dyDescent="0.25">
      <c r="L893773" s="472"/>
      <c r="M893773" s="472"/>
    </row>
    <row r="893774" spans="12:13" x14ac:dyDescent="0.25">
      <c r="L893774" s="472"/>
      <c r="M893774" s="472"/>
    </row>
    <row r="893775" spans="12:13" x14ac:dyDescent="0.25">
      <c r="L893775" s="472"/>
      <c r="M893775" s="472"/>
    </row>
    <row r="893847" spans="12:13" x14ac:dyDescent="0.25">
      <c r="L893847" s="472"/>
      <c r="M893847" s="472"/>
    </row>
    <row r="893848" spans="12:13" x14ac:dyDescent="0.25">
      <c r="L893848" s="472"/>
      <c r="M893848" s="472"/>
    </row>
    <row r="893849" spans="12:13" x14ac:dyDescent="0.25">
      <c r="L893849" s="472"/>
      <c r="M893849" s="472"/>
    </row>
    <row r="893921" spans="12:13" x14ac:dyDescent="0.25">
      <c r="L893921" s="472"/>
      <c r="M893921" s="472"/>
    </row>
    <row r="893922" spans="12:13" x14ac:dyDescent="0.25">
      <c r="L893922" s="472"/>
      <c r="M893922" s="472"/>
    </row>
    <row r="893923" spans="12:13" x14ac:dyDescent="0.25">
      <c r="L893923" s="472"/>
      <c r="M893923" s="472"/>
    </row>
    <row r="893995" spans="12:13" x14ac:dyDescent="0.25">
      <c r="L893995" s="472"/>
      <c r="M893995" s="472"/>
    </row>
    <row r="893996" spans="12:13" x14ac:dyDescent="0.25">
      <c r="L893996" s="472"/>
      <c r="M893996" s="472"/>
    </row>
    <row r="893997" spans="12:13" x14ac:dyDescent="0.25">
      <c r="L893997" s="472"/>
      <c r="M893997" s="472"/>
    </row>
    <row r="894069" spans="12:13" x14ac:dyDescent="0.25">
      <c r="L894069" s="472"/>
      <c r="M894069" s="472"/>
    </row>
    <row r="894070" spans="12:13" x14ac:dyDescent="0.25">
      <c r="L894070" s="472"/>
      <c r="M894070" s="472"/>
    </row>
    <row r="894071" spans="12:13" x14ac:dyDescent="0.25">
      <c r="L894071" s="472"/>
      <c r="M894071" s="472"/>
    </row>
    <row r="894143" spans="12:13" x14ac:dyDescent="0.25">
      <c r="L894143" s="472"/>
      <c r="M894143" s="472"/>
    </row>
    <row r="894144" spans="12:13" x14ac:dyDescent="0.25">
      <c r="L894144" s="472"/>
      <c r="M894144" s="472"/>
    </row>
    <row r="894145" spans="12:13" x14ac:dyDescent="0.25">
      <c r="L894145" s="472"/>
      <c r="M894145" s="472"/>
    </row>
    <row r="894217" spans="12:13" x14ac:dyDescent="0.25">
      <c r="L894217" s="472"/>
      <c r="M894217" s="472"/>
    </row>
    <row r="894218" spans="12:13" x14ac:dyDescent="0.25">
      <c r="L894218" s="472"/>
      <c r="M894218" s="472"/>
    </row>
    <row r="894219" spans="12:13" x14ac:dyDescent="0.25">
      <c r="L894219" s="472"/>
      <c r="M894219" s="472"/>
    </row>
    <row r="894291" spans="12:13" x14ac:dyDescent="0.25">
      <c r="L894291" s="472"/>
      <c r="M894291" s="472"/>
    </row>
    <row r="894292" spans="12:13" x14ac:dyDescent="0.25">
      <c r="L894292" s="472"/>
      <c r="M894292" s="472"/>
    </row>
    <row r="894293" spans="12:13" x14ac:dyDescent="0.25">
      <c r="L894293" s="472"/>
      <c r="M894293" s="472"/>
    </row>
    <row r="894365" spans="12:13" x14ac:dyDescent="0.25">
      <c r="L894365" s="472"/>
      <c r="M894365" s="472"/>
    </row>
    <row r="894366" spans="12:13" x14ac:dyDescent="0.25">
      <c r="L894366" s="472"/>
      <c r="M894366" s="472"/>
    </row>
    <row r="894367" spans="12:13" x14ac:dyDescent="0.25">
      <c r="L894367" s="472"/>
      <c r="M894367" s="472"/>
    </row>
    <row r="894439" spans="12:13" x14ac:dyDescent="0.25">
      <c r="L894439" s="472"/>
      <c r="M894439" s="472"/>
    </row>
    <row r="894440" spans="12:13" x14ac:dyDescent="0.25">
      <c r="L894440" s="472"/>
      <c r="M894440" s="472"/>
    </row>
    <row r="894441" spans="12:13" x14ac:dyDescent="0.25">
      <c r="L894441" s="472"/>
      <c r="M894441" s="472"/>
    </row>
    <row r="894513" spans="12:13" x14ac:dyDescent="0.25">
      <c r="L894513" s="472"/>
      <c r="M894513" s="472"/>
    </row>
    <row r="894514" spans="12:13" x14ac:dyDescent="0.25">
      <c r="L894514" s="472"/>
      <c r="M894514" s="472"/>
    </row>
    <row r="894515" spans="12:13" x14ac:dyDescent="0.25">
      <c r="L894515" s="472"/>
      <c r="M894515" s="472"/>
    </row>
    <row r="894587" spans="12:13" x14ac:dyDescent="0.25">
      <c r="L894587" s="472"/>
      <c r="M894587" s="472"/>
    </row>
    <row r="894588" spans="12:13" x14ac:dyDescent="0.25">
      <c r="L894588" s="472"/>
      <c r="M894588" s="472"/>
    </row>
    <row r="894589" spans="12:13" x14ac:dyDescent="0.25">
      <c r="L894589" s="472"/>
      <c r="M894589" s="472"/>
    </row>
    <row r="894661" spans="12:13" x14ac:dyDescent="0.25">
      <c r="L894661" s="472"/>
      <c r="M894661" s="472"/>
    </row>
    <row r="894662" spans="12:13" x14ac:dyDescent="0.25">
      <c r="L894662" s="472"/>
      <c r="M894662" s="472"/>
    </row>
    <row r="894663" spans="12:13" x14ac:dyDescent="0.25">
      <c r="L894663" s="472"/>
      <c r="M894663" s="472"/>
    </row>
    <row r="894735" spans="12:13" x14ac:dyDescent="0.25">
      <c r="L894735" s="472"/>
      <c r="M894735" s="472"/>
    </row>
    <row r="894736" spans="12:13" x14ac:dyDescent="0.25">
      <c r="L894736" s="472"/>
      <c r="M894736" s="472"/>
    </row>
    <row r="894737" spans="12:13" x14ac:dyDescent="0.25">
      <c r="L894737" s="472"/>
      <c r="M894737" s="472"/>
    </row>
    <row r="894809" spans="12:13" x14ac:dyDescent="0.25">
      <c r="L894809" s="472"/>
      <c r="M894809" s="472"/>
    </row>
    <row r="894810" spans="12:13" x14ac:dyDescent="0.25">
      <c r="L894810" s="472"/>
      <c r="M894810" s="472"/>
    </row>
    <row r="894811" spans="12:13" x14ac:dyDescent="0.25">
      <c r="L894811" s="472"/>
      <c r="M894811" s="472"/>
    </row>
    <row r="894883" spans="12:13" x14ac:dyDescent="0.25">
      <c r="L894883" s="472"/>
      <c r="M894883" s="472"/>
    </row>
    <row r="894884" spans="12:13" x14ac:dyDescent="0.25">
      <c r="L894884" s="472"/>
      <c r="M894884" s="472"/>
    </row>
    <row r="894885" spans="12:13" x14ac:dyDescent="0.25">
      <c r="L894885" s="472"/>
      <c r="M894885" s="472"/>
    </row>
    <row r="894957" spans="12:13" x14ac:dyDescent="0.25">
      <c r="L894957" s="472"/>
      <c r="M894957" s="472"/>
    </row>
    <row r="894958" spans="12:13" x14ac:dyDescent="0.25">
      <c r="L894958" s="472"/>
      <c r="M894958" s="472"/>
    </row>
    <row r="894959" spans="12:13" x14ac:dyDescent="0.25">
      <c r="L894959" s="472"/>
      <c r="M894959" s="472"/>
    </row>
    <row r="895031" spans="12:13" x14ac:dyDescent="0.25">
      <c r="L895031" s="472"/>
      <c r="M895031" s="472"/>
    </row>
    <row r="895032" spans="12:13" x14ac:dyDescent="0.25">
      <c r="L895032" s="472"/>
      <c r="M895032" s="472"/>
    </row>
    <row r="895033" spans="12:13" x14ac:dyDescent="0.25">
      <c r="L895033" s="472"/>
      <c r="M895033" s="472"/>
    </row>
    <row r="895105" spans="12:13" x14ac:dyDescent="0.25">
      <c r="L895105" s="472"/>
      <c r="M895105" s="472"/>
    </row>
    <row r="895106" spans="12:13" x14ac:dyDescent="0.25">
      <c r="L895106" s="472"/>
      <c r="M895106" s="472"/>
    </row>
    <row r="895107" spans="12:13" x14ac:dyDescent="0.25">
      <c r="L895107" s="472"/>
      <c r="M895107" s="472"/>
    </row>
    <row r="895179" spans="12:13" x14ac:dyDescent="0.25">
      <c r="L895179" s="472"/>
      <c r="M895179" s="472"/>
    </row>
    <row r="895180" spans="12:13" x14ac:dyDescent="0.25">
      <c r="L895180" s="472"/>
      <c r="M895180" s="472"/>
    </row>
    <row r="895181" spans="12:13" x14ac:dyDescent="0.25">
      <c r="L895181" s="472"/>
      <c r="M895181" s="472"/>
    </row>
    <row r="895253" spans="12:13" x14ac:dyDescent="0.25">
      <c r="L895253" s="472"/>
      <c r="M895253" s="472"/>
    </row>
    <row r="895254" spans="12:13" x14ac:dyDescent="0.25">
      <c r="L895254" s="472"/>
      <c r="M895254" s="472"/>
    </row>
    <row r="895255" spans="12:13" x14ac:dyDescent="0.25">
      <c r="L895255" s="472"/>
      <c r="M895255" s="472"/>
    </row>
    <row r="895327" spans="12:13" x14ac:dyDescent="0.25">
      <c r="L895327" s="472"/>
      <c r="M895327" s="472"/>
    </row>
    <row r="895328" spans="12:13" x14ac:dyDescent="0.25">
      <c r="L895328" s="472"/>
      <c r="M895328" s="472"/>
    </row>
    <row r="895329" spans="12:13" x14ac:dyDescent="0.25">
      <c r="L895329" s="472"/>
      <c r="M895329" s="472"/>
    </row>
    <row r="895401" spans="12:13" x14ac:dyDescent="0.25">
      <c r="L895401" s="472"/>
      <c r="M895401" s="472"/>
    </row>
    <row r="895402" spans="12:13" x14ac:dyDescent="0.25">
      <c r="L895402" s="472"/>
      <c r="M895402" s="472"/>
    </row>
    <row r="895403" spans="12:13" x14ac:dyDescent="0.25">
      <c r="L895403" s="472"/>
      <c r="M895403" s="472"/>
    </row>
    <row r="895475" spans="12:13" x14ac:dyDescent="0.25">
      <c r="L895475" s="472"/>
      <c r="M895475" s="472"/>
    </row>
    <row r="895476" spans="12:13" x14ac:dyDescent="0.25">
      <c r="L895476" s="472"/>
      <c r="M895476" s="472"/>
    </row>
    <row r="895477" spans="12:13" x14ac:dyDescent="0.25">
      <c r="L895477" s="472"/>
      <c r="M895477" s="472"/>
    </row>
    <row r="895549" spans="12:13" x14ac:dyDescent="0.25">
      <c r="L895549" s="472"/>
      <c r="M895549" s="472"/>
    </row>
    <row r="895550" spans="12:13" x14ac:dyDescent="0.25">
      <c r="L895550" s="472"/>
      <c r="M895550" s="472"/>
    </row>
    <row r="895551" spans="12:13" x14ac:dyDescent="0.25">
      <c r="L895551" s="472"/>
      <c r="M895551" s="472"/>
    </row>
    <row r="895623" spans="12:13" x14ac:dyDescent="0.25">
      <c r="L895623" s="472"/>
      <c r="M895623" s="472"/>
    </row>
    <row r="895624" spans="12:13" x14ac:dyDescent="0.25">
      <c r="L895624" s="472"/>
      <c r="M895624" s="472"/>
    </row>
    <row r="895625" spans="12:13" x14ac:dyDescent="0.25">
      <c r="L895625" s="472"/>
      <c r="M895625" s="472"/>
    </row>
    <row r="895697" spans="12:13" x14ac:dyDescent="0.25">
      <c r="L895697" s="472"/>
      <c r="M895697" s="472"/>
    </row>
    <row r="895698" spans="12:13" x14ac:dyDescent="0.25">
      <c r="L895698" s="472"/>
      <c r="M895698" s="472"/>
    </row>
    <row r="895699" spans="12:13" x14ac:dyDescent="0.25">
      <c r="L895699" s="472"/>
      <c r="M895699" s="472"/>
    </row>
    <row r="895771" spans="12:13" x14ac:dyDescent="0.25">
      <c r="L895771" s="472"/>
      <c r="M895771" s="472"/>
    </row>
    <row r="895772" spans="12:13" x14ac:dyDescent="0.25">
      <c r="L895772" s="472"/>
      <c r="M895772" s="472"/>
    </row>
    <row r="895773" spans="12:13" x14ac:dyDescent="0.25">
      <c r="L895773" s="472"/>
      <c r="M895773" s="472"/>
    </row>
    <row r="895845" spans="12:13" x14ac:dyDescent="0.25">
      <c r="L895845" s="472"/>
      <c r="M895845" s="472"/>
    </row>
    <row r="895846" spans="12:13" x14ac:dyDescent="0.25">
      <c r="L895846" s="472"/>
      <c r="M895846" s="472"/>
    </row>
    <row r="895847" spans="12:13" x14ac:dyDescent="0.25">
      <c r="L895847" s="472"/>
      <c r="M895847" s="472"/>
    </row>
    <row r="895919" spans="12:13" x14ac:dyDescent="0.25">
      <c r="L895919" s="472"/>
      <c r="M895919" s="472"/>
    </row>
    <row r="895920" spans="12:13" x14ac:dyDescent="0.25">
      <c r="L895920" s="472"/>
      <c r="M895920" s="472"/>
    </row>
    <row r="895921" spans="12:13" x14ac:dyDescent="0.25">
      <c r="L895921" s="472"/>
      <c r="M895921" s="472"/>
    </row>
    <row r="895993" spans="12:13" x14ac:dyDescent="0.25">
      <c r="L895993" s="472"/>
      <c r="M895993" s="472"/>
    </row>
    <row r="895994" spans="12:13" x14ac:dyDescent="0.25">
      <c r="L895994" s="472"/>
      <c r="M895994" s="472"/>
    </row>
    <row r="895995" spans="12:13" x14ac:dyDescent="0.25">
      <c r="L895995" s="472"/>
      <c r="M895995" s="472"/>
    </row>
    <row r="896067" spans="12:13" x14ac:dyDescent="0.25">
      <c r="L896067" s="472"/>
      <c r="M896067" s="472"/>
    </row>
    <row r="896068" spans="12:13" x14ac:dyDescent="0.25">
      <c r="L896068" s="472"/>
      <c r="M896068" s="472"/>
    </row>
    <row r="896069" spans="12:13" x14ac:dyDescent="0.25">
      <c r="L896069" s="472"/>
      <c r="M896069" s="472"/>
    </row>
    <row r="896141" spans="12:13" x14ac:dyDescent="0.25">
      <c r="L896141" s="472"/>
      <c r="M896141" s="472"/>
    </row>
    <row r="896142" spans="12:13" x14ac:dyDescent="0.25">
      <c r="L896142" s="472"/>
      <c r="M896142" s="472"/>
    </row>
    <row r="896143" spans="12:13" x14ac:dyDescent="0.25">
      <c r="L896143" s="472"/>
      <c r="M896143" s="472"/>
    </row>
    <row r="896215" spans="12:13" x14ac:dyDescent="0.25">
      <c r="L896215" s="472"/>
      <c r="M896215" s="472"/>
    </row>
    <row r="896216" spans="12:13" x14ac:dyDescent="0.25">
      <c r="L896216" s="472"/>
      <c r="M896216" s="472"/>
    </row>
    <row r="896217" spans="12:13" x14ac:dyDescent="0.25">
      <c r="L896217" s="472"/>
      <c r="M896217" s="472"/>
    </row>
    <row r="896289" spans="12:13" x14ac:dyDescent="0.25">
      <c r="L896289" s="472"/>
      <c r="M896289" s="472"/>
    </row>
    <row r="896290" spans="12:13" x14ac:dyDescent="0.25">
      <c r="L896290" s="472"/>
      <c r="M896290" s="472"/>
    </row>
    <row r="896291" spans="12:13" x14ac:dyDescent="0.25">
      <c r="L896291" s="472"/>
      <c r="M896291" s="472"/>
    </row>
    <row r="896363" spans="12:13" x14ac:dyDescent="0.25">
      <c r="L896363" s="472"/>
      <c r="M896363" s="472"/>
    </row>
    <row r="896364" spans="12:13" x14ac:dyDescent="0.25">
      <c r="L896364" s="472"/>
      <c r="M896364" s="472"/>
    </row>
    <row r="896365" spans="12:13" x14ac:dyDescent="0.25">
      <c r="L896365" s="472"/>
      <c r="M896365" s="472"/>
    </row>
    <row r="896437" spans="12:13" x14ac:dyDescent="0.25">
      <c r="L896437" s="472"/>
      <c r="M896437" s="472"/>
    </row>
    <row r="896438" spans="12:13" x14ac:dyDescent="0.25">
      <c r="L896438" s="472"/>
      <c r="M896438" s="472"/>
    </row>
    <row r="896439" spans="12:13" x14ac:dyDescent="0.25">
      <c r="L896439" s="472"/>
      <c r="M896439" s="472"/>
    </row>
    <row r="896511" spans="12:13" x14ac:dyDescent="0.25">
      <c r="L896511" s="472"/>
      <c r="M896511" s="472"/>
    </row>
    <row r="896512" spans="12:13" x14ac:dyDescent="0.25">
      <c r="L896512" s="472"/>
      <c r="M896512" s="472"/>
    </row>
    <row r="896513" spans="12:13" x14ac:dyDescent="0.25">
      <c r="L896513" s="472"/>
      <c r="M896513" s="472"/>
    </row>
    <row r="896585" spans="12:13" x14ac:dyDescent="0.25">
      <c r="L896585" s="472"/>
      <c r="M896585" s="472"/>
    </row>
    <row r="896586" spans="12:13" x14ac:dyDescent="0.25">
      <c r="L896586" s="472"/>
      <c r="M896586" s="472"/>
    </row>
    <row r="896587" spans="12:13" x14ac:dyDescent="0.25">
      <c r="L896587" s="472"/>
      <c r="M896587" s="472"/>
    </row>
    <row r="896659" spans="12:13" x14ac:dyDescent="0.25">
      <c r="L896659" s="472"/>
      <c r="M896659" s="472"/>
    </row>
    <row r="896660" spans="12:13" x14ac:dyDescent="0.25">
      <c r="L896660" s="472"/>
      <c r="M896660" s="472"/>
    </row>
    <row r="896661" spans="12:13" x14ac:dyDescent="0.25">
      <c r="L896661" s="472"/>
      <c r="M896661" s="472"/>
    </row>
    <row r="896733" spans="12:13" x14ac:dyDescent="0.25">
      <c r="L896733" s="472"/>
      <c r="M896733" s="472"/>
    </row>
    <row r="896734" spans="12:13" x14ac:dyDescent="0.25">
      <c r="L896734" s="472"/>
      <c r="M896734" s="472"/>
    </row>
    <row r="896735" spans="12:13" x14ac:dyDescent="0.25">
      <c r="L896735" s="472"/>
      <c r="M896735" s="472"/>
    </row>
    <row r="896807" spans="12:13" x14ac:dyDescent="0.25">
      <c r="L896807" s="472"/>
      <c r="M896807" s="472"/>
    </row>
    <row r="896808" spans="12:13" x14ac:dyDescent="0.25">
      <c r="L896808" s="472"/>
      <c r="M896808" s="472"/>
    </row>
    <row r="896809" spans="12:13" x14ac:dyDescent="0.25">
      <c r="L896809" s="472"/>
      <c r="M896809" s="472"/>
    </row>
    <row r="896881" spans="12:13" x14ac:dyDescent="0.25">
      <c r="L896881" s="472"/>
      <c r="M896881" s="472"/>
    </row>
    <row r="896882" spans="12:13" x14ac:dyDescent="0.25">
      <c r="L896882" s="472"/>
      <c r="M896882" s="472"/>
    </row>
    <row r="896883" spans="12:13" x14ac:dyDescent="0.25">
      <c r="L896883" s="472"/>
      <c r="M896883" s="472"/>
    </row>
    <row r="896955" spans="12:13" x14ac:dyDescent="0.25">
      <c r="L896955" s="472"/>
      <c r="M896955" s="472"/>
    </row>
    <row r="896956" spans="12:13" x14ac:dyDescent="0.25">
      <c r="L896956" s="472"/>
      <c r="M896956" s="472"/>
    </row>
    <row r="896957" spans="12:13" x14ac:dyDescent="0.25">
      <c r="L896957" s="472"/>
      <c r="M896957" s="472"/>
    </row>
    <row r="897029" spans="12:13" x14ac:dyDescent="0.25">
      <c r="L897029" s="472"/>
      <c r="M897029" s="472"/>
    </row>
    <row r="897030" spans="12:13" x14ac:dyDescent="0.25">
      <c r="L897030" s="472"/>
      <c r="M897030" s="472"/>
    </row>
    <row r="897031" spans="12:13" x14ac:dyDescent="0.25">
      <c r="L897031" s="472"/>
      <c r="M897031" s="472"/>
    </row>
    <row r="897103" spans="12:13" x14ac:dyDescent="0.25">
      <c r="L897103" s="472"/>
      <c r="M897103" s="472"/>
    </row>
    <row r="897104" spans="12:13" x14ac:dyDescent="0.25">
      <c r="L897104" s="472"/>
      <c r="M897104" s="472"/>
    </row>
    <row r="897105" spans="12:13" x14ac:dyDescent="0.25">
      <c r="L897105" s="472"/>
      <c r="M897105" s="472"/>
    </row>
    <row r="897177" spans="12:13" x14ac:dyDescent="0.25">
      <c r="L897177" s="472"/>
      <c r="M897177" s="472"/>
    </row>
    <row r="897178" spans="12:13" x14ac:dyDescent="0.25">
      <c r="L897178" s="472"/>
      <c r="M897178" s="472"/>
    </row>
    <row r="897179" spans="12:13" x14ac:dyDescent="0.25">
      <c r="L897179" s="472"/>
      <c r="M897179" s="472"/>
    </row>
    <row r="897251" spans="12:13" x14ac:dyDescent="0.25">
      <c r="L897251" s="472"/>
      <c r="M897251" s="472"/>
    </row>
    <row r="897252" spans="12:13" x14ac:dyDescent="0.25">
      <c r="L897252" s="472"/>
      <c r="M897252" s="472"/>
    </row>
    <row r="897253" spans="12:13" x14ac:dyDescent="0.25">
      <c r="L897253" s="472"/>
      <c r="M897253" s="472"/>
    </row>
    <row r="897325" spans="12:13" x14ac:dyDescent="0.25">
      <c r="L897325" s="472"/>
      <c r="M897325" s="472"/>
    </row>
    <row r="897326" spans="12:13" x14ac:dyDescent="0.25">
      <c r="L897326" s="472"/>
      <c r="M897326" s="472"/>
    </row>
    <row r="897327" spans="12:13" x14ac:dyDescent="0.25">
      <c r="L897327" s="472"/>
      <c r="M897327" s="472"/>
    </row>
    <row r="897399" spans="12:13" x14ac:dyDescent="0.25">
      <c r="L897399" s="472"/>
      <c r="M897399" s="472"/>
    </row>
    <row r="897400" spans="12:13" x14ac:dyDescent="0.25">
      <c r="L897400" s="472"/>
      <c r="M897400" s="472"/>
    </row>
    <row r="897401" spans="12:13" x14ac:dyDescent="0.25">
      <c r="L897401" s="472"/>
      <c r="M897401" s="472"/>
    </row>
    <row r="897473" spans="12:13" x14ac:dyDescent="0.25">
      <c r="L897473" s="472"/>
      <c r="M897473" s="472"/>
    </row>
    <row r="897474" spans="12:13" x14ac:dyDescent="0.25">
      <c r="L897474" s="472"/>
      <c r="M897474" s="472"/>
    </row>
    <row r="897475" spans="12:13" x14ac:dyDescent="0.25">
      <c r="L897475" s="472"/>
      <c r="M897475" s="472"/>
    </row>
    <row r="897547" spans="12:13" x14ac:dyDescent="0.25">
      <c r="L897547" s="472"/>
      <c r="M897547" s="472"/>
    </row>
    <row r="897548" spans="12:13" x14ac:dyDescent="0.25">
      <c r="L897548" s="472"/>
      <c r="M897548" s="472"/>
    </row>
    <row r="897549" spans="12:13" x14ac:dyDescent="0.25">
      <c r="L897549" s="472"/>
      <c r="M897549" s="472"/>
    </row>
    <row r="897621" spans="12:13" x14ac:dyDescent="0.25">
      <c r="L897621" s="472"/>
      <c r="M897621" s="472"/>
    </row>
    <row r="897622" spans="12:13" x14ac:dyDescent="0.25">
      <c r="L897622" s="472"/>
      <c r="M897622" s="472"/>
    </row>
    <row r="897623" spans="12:13" x14ac:dyDescent="0.25">
      <c r="L897623" s="472"/>
      <c r="M897623" s="472"/>
    </row>
    <row r="897695" spans="12:13" x14ac:dyDescent="0.25">
      <c r="L897695" s="472"/>
      <c r="M897695" s="472"/>
    </row>
    <row r="897696" spans="12:13" x14ac:dyDescent="0.25">
      <c r="L897696" s="472"/>
      <c r="M897696" s="472"/>
    </row>
    <row r="897697" spans="12:13" x14ac:dyDescent="0.25">
      <c r="L897697" s="472"/>
      <c r="M897697" s="472"/>
    </row>
    <row r="897769" spans="12:13" x14ac:dyDescent="0.25">
      <c r="L897769" s="472"/>
      <c r="M897769" s="472"/>
    </row>
    <row r="897770" spans="12:13" x14ac:dyDescent="0.25">
      <c r="L897770" s="472"/>
      <c r="M897770" s="472"/>
    </row>
    <row r="897771" spans="12:13" x14ac:dyDescent="0.25">
      <c r="L897771" s="472"/>
      <c r="M897771" s="472"/>
    </row>
    <row r="897843" spans="12:13" x14ac:dyDescent="0.25">
      <c r="L897843" s="472"/>
      <c r="M897843" s="472"/>
    </row>
    <row r="897844" spans="12:13" x14ac:dyDescent="0.25">
      <c r="L897844" s="472"/>
      <c r="M897844" s="472"/>
    </row>
    <row r="897845" spans="12:13" x14ac:dyDescent="0.25">
      <c r="L897845" s="472"/>
      <c r="M897845" s="472"/>
    </row>
    <row r="897917" spans="12:13" x14ac:dyDescent="0.25">
      <c r="L897917" s="472"/>
      <c r="M897917" s="472"/>
    </row>
    <row r="897918" spans="12:13" x14ac:dyDescent="0.25">
      <c r="L897918" s="472"/>
      <c r="M897918" s="472"/>
    </row>
    <row r="897919" spans="12:13" x14ac:dyDescent="0.25">
      <c r="L897919" s="472"/>
      <c r="M897919" s="472"/>
    </row>
    <row r="897991" spans="12:13" x14ac:dyDescent="0.25">
      <c r="L897991" s="472"/>
      <c r="M897991" s="472"/>
    </row>
    <row r="897992" spans="12:13" x14ac:dyDescent="0.25">
      <c r="L897992" s="472"/>
      <c r="M897992" s="472"/>
    </row>
    <row r="897993" spans="12:13" x14ac:dyDescent="0.25">
      <c r="L897993" s="472"/>
      <c r="M897993" s="472"/>
    </row>
    <row r="898065" spans="12:13" x14ac:dyDescent="0.25">
      <c r="L898065" s="472"/>
      <c r="M898065" s="472"/>
    </row>
    <row r="898066" spans="12:13" x14ac:dyDescent="0.25">
      <c r="L898066" s="472"/>
      <c r="M898066" s="472"/>
    </row>
    <row r="898067" spans="12:13" x14ac:dyDescent="0.25">
      <c r="L898067" s="472"/>
      <c r="M898067" s="472"/>
    </row>
    <row r="898139" spans="12:13" x14ac:dyDescent="0.25">
      <c r="L898139" s="472"/>
      <c r="M898139" s="472"/>
    </row>
    <row r="898140" spans="12:13" x14ac:dyDescent="0.25">
      <c r="L898140" s="472"/>
      <c r="M898140" s="472"/>
    </row>
    <row r="898141" spans="12:13" x14ac:dyDescent="0.25">
      <c r="L898141" s="472"/>
      <c r="M898141" s="472"/>
    </row>
    <row r="898213" spans="12:13" x14ac:dyDescent="0.25">
      <c r="L898213" s="472"/>
      <c r="M898213" s="472"/>
    </row>
    <row r="898214" spans="12:13" x14ac:dyDescent="0.25">
      <c r="L898214" s="472"/>
      <c r="M898214" s="472"/>
    </row>
    <row r="898215" spans="12:13" x14ac:dyDescent="0.25">
      <c r="L898215" s="472"/>
      <c r="M898215" s="472"/>
    </row>
    <row r="898287" spans="12:13" x14ac:dyDescent="0.25">
      <c r="L898287" s="472"/>
      <c r="M898287" s="472"/>
    </row>
    <row r="898288" spans="12:13" x14ac:dyDescent="0.25">
      <c r="L898288" s="472"/>
      <c r="M898288" s="472"/>
    </row>
    <row r="898289" spans="12:13" x14ac:dyDescent="0.25">
      <c r="L898289" s="472"/>
      <c r="M898289" s="472"/>
    </row>
    <row r="898361" spans="12:13" x14ac:dyDescent="0.25">
      <c r="L898361" s="472"/>
      <c r="M898361" s="472"/>
    </row>
    <row r="898362" spans="12:13" x14ac:dyDescent="0.25">
      <c r="L898362" s="472"/>
      <c r="M898362" s="472"/>
    </row>
    <row r="898363" spans="12:13" x14ac:dyDescent="0.25">
      <c r="L898363" s="472"/>
      <c r="M898363" s="472"/>
    </row>
    <row r="898435" spans="12:13" x14ac:dyDescent="0.25">
      <c r="L898435" s="472"/>
      <c r="M898435" s="472"/>
    </row>
    <row r="898436" spans="12:13" x14ac:dyDescent="0.25">
      <c r="L898436" s="472"/>
      <c r="M898436" s="472"/>
    </row>
    <row r="898437" spans="12:13" x14ac:dyDescent="0.25">
      <c r="L898437" s="472"/>
      <c r="M898437" s="472"/>
    </row>
    <row r="898509" spans="12:13" x14ac:dyDescent="0.25">
      <c r="L898509" s="472"/>
      <c r="M898509" s="472"/>
    </row>
    <row r="898510" spans="12:13" x14ac:dyDescent="0.25">
      <c r="L898510" s="472"/>
      <c r="M898510" s="472"/>
    </row>
    <row r="898511" spans="12:13" x14ac:dyDescent="0.25">
      <c r="L898511" s="472"/>
      <c r="M898511" s="472"/>
    </row>
    <row r="898583" spans="12:13" x14ac:dyDescent="0.25">
      <c r="L898583" s="472"/>
      <c r="M898583" s="472"/>
    </row>
    <row r="898584" spans="12:13" x14ac:dyDescent="0.25">
      <c r="L898584" s="472"/>
      <c r="M898584" s="472"/>
    </row>
    <row r="898585" spans="12:13" x14ac:dyDescent="0.25">
      <c r="L898585" s="472"/>
      <c r="M898585" s="472"/>
    </row>
    <row r="898657" spans="12:13" x14ac:dyDescent="0.25">
      <c r="L898657" s="472"/>
      <c r="M898657" s="472"/>
    </row>
    <row r="898658" spans="12:13" x14ac:dyDescent="0.25">
      <c r="L898658" s="472"/>
      <c r="M898658" s="472"/>
    </row>
    <row r="898659" spans="12:13" x14ac:dyDescent="0.25">
      <c r="L898659" s="472"/>
      <c r="M898659" s="472"/>
    </row>
    <row r="898731" spans="12:13" x14ac:dyDescent="0.25">
      <c r="L898731" s="472"/>
      <c r="M898731" s="472"/>
    </row>
    <row r="898732" spans="12:13" x14ac:dyDescent="0.25">
      <c r="L898732" s="472"/>
      <c r="M898732" s="472"/>
    </row>
    <row r="898733" spans="12:13" x14ac:dyDescent="0.25">
      <c r="L898733" s="472"/>
      <c r="M898733" s="472"/>
    </row>
    <row r="898805" spans="12:13" x14ac:dyDescent="0.25">
      <c r="L898805" s="472"/>
      <c r="M898805" s="472"/>
    </row>
    <row r="898806" spans="12:13" x14ac:dyDescent="0.25">
      <c r="L898806" s="472"/>
      <c r="M898806" s="472"/>
    </row>
    <row r="898807" spans="12:13" x14ac:dyDescent="0.25">
      <c r="L898807" s="472"/>
      <c r="M898807" s="472"/>
    </row>
    <row r="898879" spans="12:13" x14ac:dyDescent="0.25">
      <c r="L898879" s="472"/>
      <c r="M898879" s="472"/>
    </row>
    <row r="898880" spans="12:13" x14ac:dyDescent="0.25">
      <c r="L898880" s="472"/>
      <c r="M898880" s="472"/>
    </row>
    <row r="898881" spans="12:13" x14ac:dyDescent="0.25">
      <c r="L898881" s="472"/>
      <c r="M898881" s="472"/>
    </row>
    <row r="898953" spans="12:13" x14ac:dyDescent="0.25">
      <c r="L898953" s="472"/>
      <c r="M898953" s="472"/>
    </row>
    <row r="898954" spans="12:13" x14ac:dyDescent="0.25">
      <c r="L898954" s="472"/>
      <c r="M898954" s="472"/>
    </row>
    <row r="898955" spans="12:13" x14ac:dyDescent="0.25">
      <c r="L898955" s="472"/>
      <c r="M898955" s="472"/>
    </row>
    <row r="899027" spans="12:13" x14ac:dyDescent="0.25">
      <c r="L899027" s="472"/>
      <c r="M899027" s="472"/>
    </row>
    <row r="899028" spans="12:13" x14ac:dyDescent="0.25">
      <c r="L899028" s="472"/>
      <c r="M899028" s="472"/>
    </row>
    <row r="899029" spans="12:13" x14ac:dyDescent="0.25">
      <c r="L899029" s="472"/>
      <c r="M899029" s="472"/>
    </row>
    <row r="899101" spans="12:13" x14ac:dyDescent="0.25">
      <c r="L899101" s="472"/>
      <c r="M899101" s="472"/>
    </row>
    <row r="899102" spans="12:13" x14ac:dyDescent="0.25">
      <c r="L899102" s="472"/>
      <c r="M899102" s="472"/>
    </row>
    <row r="899103" spans="12:13" x14ac:dyDescent="0.25">
      <c r="L899103" s="472"/>
      <c r="M899103" s="472"/>
    </row>
    <row r="899175" spans="12:13" x14ac:dyDescent="0.25">
      <c r="L899175" s="472"/>
      <c r="M899175" s="472"/>
    </row>
    <row r="899176" spans="12:13" x14ac:dyDescent="0.25">
      <c r="L899176" s="472"/>
      <c r="M899176" s="472"/>
    </row>
    <row r="899177" spans="12:13" x14ac:dyDescent="0.25">
      <c r="L899177" s="472"/>
      <c r="M899177" s="472"/>
    </row>
    <row r="899249" spans="12:13" x14ac:dyDescent="0.25">
      <c r="L899249" s="472"/>
      <c r="M899249" s="472"/>
    </row>
    <row r="899250" spans="12:13" x14ac:dyDescent="0.25">
      <c r="L899250" s="472"/>
      <c r="M899250" s="472"/>
    </row>
    <row r="899251" spans="12:13" x14ac:dyDescent="0.25">
      <c r="L899251" s="472"/>
      <c r="M899251" s="472"/>
    </row>
    <row r="899323" spans="12:13" x14ac:dyDescent="0.25">
      <c r="L899323" s="472"/>
      <c r="M899323" s="472"/>
    </row>
    <row r="899324" spans="12:13" x14ac:dyDescent="0.25">
      <c r="L899324" s="472"/>
      <c r="M899324" s="472"/>
    </row>
    <row r="899325" spans="12:13" x14ac:dyDescent="0.25">
      <c r="L899325" s="472"/>
      <c r="M899325" s="472"/>
    </row>
    <row r="899397" spans="12:13" x14ac:dyDescent="0.25">
      <c r="L899397" s="472"/>
      <c r="M899397" s="472"/>
    </row>
    <row r="899398" spans="12:13" x14ac:dyDescent="0.25">
      <c r="L899398" s="472"/>
      <c r="M899398" s="472"/>
    </row>
    <row r="899399" spans="12:13" x14ac:dyDescent="0.25">
      <c r="L899399" s="472"/>
      <c r="M899399" s="472"/>
    </row>
    <row r="899471" spans="12:13" x14ac:dyDescent="0.25">
      <c r="L899471" s="472"/>
      <c r="M899471" s="472"/>
    </row>
    <row r="899472" spans="12:13" x14ac:dyDescent="0.25">
      <c r="L899472" s="472"/>
      <c r="M899472" s="472"/>
    </row>
    <row r="899473" spans="12:13" x14ac:dyDescent="0.25">
      <c r="L899473" s="472"/>
      <c r="M899473" s="472"/>
    </row>
    <row r="899545" spans="12:13" x14ac:dyDescent="0.25">
      <c r="L899545" s="472"/>
      <c r="M899545" s="472"/>
    </row>
    <row r="899546" spans="12:13" x14ac:dyDescent="0.25">
      <c r="L899546" s="472"/>
      <c r="M899546" s="472"/>
    </row>
    <row r="899547" spans="12:13" x14ac:dyDescent="0.25">
      <c r="L899547" s="472"/>
      <c r="M899547" s="472"/>
    </row>
    <row r="899619" spans="12:13" x14ac:dyDescent="0.25">
      <c r="L899619" s="472"/>
      <c r="M899619" s="472"/>
    </row>
    <row r="899620" spans="12:13" x14ac:dyDescent="0.25">
      <c r="L899620" s="472"/>
      <c r="M899620" s="472"/>
    </row>
    <row r="899621" spans="12:13" x14ac:dyDescent="0.25">
      <c r="L899621" s="472"/>
      <c r="M899621" s="472"/>
    </row>
    <row r="899693" spans="12:13" x14ac:dyDescent="0.25">
      <c r="L899693" s="472"/>
      <c r="M899693" s="472"/>
    </row>
    <row r="899694" spans="12:13" x14ac:dyDescent="0.25">
      <c r="L899694" s="472"/>
      <c r="M899694" s="472"/>
    </row>
    <row r="899695" spans="12:13" x14ac:dyDescent="0.25">
      <c r="L899695" s="472"/>
      <c r="M899695" s="472"/>
    </row>
    <row r="899767" spans="12:13" x14ac:dyDescent="0.25">
      <c r="L899767" s="472"/>
      <c r="M899767" s="472"/>
    </row>
    <row r="899768" spans="12:13" x14ac:dyDescent="0.25">
      <c r="L899768" s="472"/>
      <c r="M899768" s="472"/>
    </row>
    <row r="899769" spans="12:13" x14ac:dyDescent="0.25">
      <c r="L899769" s="472"/>
      <c r="M899769" s="472"/>
    </row>
    <row r="899841" spans="12:13" x14ac:dyDescent="0.25">
      <c r="L899841" s="472"/>
      <c r="M899841" s="472"/>
    </row>
    <row r="899842" spans="12:13" x14ac:dyDescent="0.25">
      <c r="L899842" s="472"/>
      <c r="M899842" s="472"/>
    </row>
    <row r="899843" spans="12:13" x14ac:dyDescent="0.25">
      <c r="L899843" s="472"/>
      <c r="M899843" s="472"/>
    </row>
    <row r="899915" spans="12:13" x14ac:dyDescent="0.25">
      <c r="L899915" s="472"/>
      <c r="M899915" s="472"/>
    </row>
    <row r="899916" spans="12:13" x14ac:dyDescent="0.25">
      <c r="L899916" s="472"/>
      <c r="M899916" s="472"/>
    </row>
    <row r="899917" spans="12:13" x14ac:dyDescent="0.25">
      <c r="L899917" s="472"/>
      <c r="M899917" s="472"/>
    </row>
    <row r="899989" spans="12:13" x14ac:dyDescent="0.25">
      <c r="L899989" s="472"/>
      <c r="M899989" s="472"/>
    </row>
    <row r="899990" spans="12:13" x14ac:dyDescent="0.25">
      <c r="L899990" s="472"/>
      <c r="M899990" s="472"/>
    </row>
    <row r="899991" spans="12:13" x14ac:dyDescent="0.25">
      <c r="L899991" s="472"/>
      <c r="M899991" s="472"/>
    </row>
    <row r="900063" spans="12:13" x14ac:dyDescent="0.25">
      <c r="L900063" s="472"/>
      <c r="M900063" s="472"/>
    </row>
    <row r="900064" spans="12:13" x14ac:dyDescent="0.25">
      <c r="L900064" s="472"/>
      <c r="M900064" s="472"/>
    </row>
    <row r="900065" spans="12:13" x14ac:dyDescent="0.25">
      <c r="L900065" s="472"/>
      <c r="M900065" s="472"/>
    </row>
    <row r="900137" spans="12:13" x14ac:dyDescent="0.25">
      <c r="L900137" s="472"/>
      <c r="M900137" s="472"/>
    </row>
    <row r="900138" spans="12:13" x14ac:dyDescent="0.25">
      <c r="L900138" s="472"/>
      <c r="M900138" s="472"/>
    </row>
    <row r="900139" spans="12:13" x14ac:dyDescent="0.25">
      <c r="L900139" s="472"/>
      <c r="M900139" s="472"/>
    </row>
    <row r="900211" spans="12:13" x14ac:dyDescent="0.25">
      <c r="L900211" s="472"/>
      <c r="M900211" s="472"/>
    </row>
    <row r="900212" spans="12:13" x14ac:dyDescent="0.25">
      <c r="L900212" s="472"/>
      <c r="M900212" s="472"/>
    </row>
    <row r="900213" spans="12:13" x14ac:dyDescent="0.25">
      <c r="L900213" s="472"/>
      <c r="M900213" s="472"/>
    </row>
    <row r="900285" spans="12:13" x14ac:dyDescent="0.25">
      <c r="L900285" s="472"/>
      <c r="M900285" s="472"/>
    </row>
    <row r="900286" spans="12:13" x14ac:dyDescent="0.25">
      <c r="L900286" s="472"/>
      <c r="M900286" s="472"/>
    </row>
    <row r="900287" spans="12:13" x14ac:dyDescent="0.25">
      <c r="L900287" s="472"/>
      <c r="M900287" s="472"/>
    </row>
    <row r="900359" spans="12:13" x14ac:dyDescent="0.25">
      <c r="L900359" s="472"/>
      <c r="M900359" s="472"/>
    </row>
    <row r="900360" spans="12:13" x14ac:dyDescent="0.25">
      <c r="L900360" s="472"/>
      <c r="M900360" s="472"/>
    </row>
    <row r="900361" spans="12:13" x14ac:dyDescent="0.25">
      <c r="L900361" s="472"/>
      <c r="M900361" s="472"/>
    </row>
    <row r="900433" spans="12:13" x14ac:dyDescent="0.25">
      <c r="L900433" s="472"/>
      <c r="M900433" s="472"/>
    </row>
    <row r="900434" spans="12:13" x14ac:dyDescent="0.25">
      <c r="L900434" s="472"/>
      <c r="M900434" s="472"/>
    </row>
    <row r="900435" spans="12:13" x14ac:dyDescent="0.25">
      <c r="L900435" s="472"/>
      <c r="M900435" s="472"/>
    </row>
    <row r="900507" spans="12:13" x14ac:dyDescent="0.25">
      <c r="L900507" s="472"/>
      <c r="M900507" s="472"/>
    </row>
    <row r="900508" spans="12:13" x14ac:dyDescent="0.25">
      <c r="L900508" s="472"/>
      <c r="M900508" s="472"/>
    </row>
    <row r="900509" spans="12:13" x14ac:dyDescent="0.25">
      <c r="L900509" s="472"/>
      <c r="M900509" s="472"/>
    </row>
    <row r="900581" spans="12:13" x14ac:dyDescent="0.25">
      <c r="L900581" s="472"/>
      <c r="M900581" s="472"/>
    </row>
    <row r="900582" spans="12:13" x14ac:dyDescent="0.25">
      <c r="L900582" s="472"/>
      <c r="M900582" s="472"/>
    </row>
    <row r="900583" spans="12:13" x14ac:dyDescent="0.25">
      <c r="L900583" s="472"/>
      <c r="M900583" s="472"/>
    </row>
    <row r="900655" spans="12:13" x14ac:dyDescent="0.25">
      <c r="L900655" s="472"/>
      <c r="M900655" s="472"/>
    </row>
    <row r="900656" spans="12:13" x14ac:dyDescent="0.25">
      <c r="L900656" s="472"/>
      <c r="M900656" s="472"/>
    </row>
    <row r="900657" spans="12:13" x14ac:dyDescent="0.25">
      <c r="L900657" s="472"/>
      <c r="M900657" s="472"/>
    </row>
    <row r="900729" spans="12:13" x14ac:dyDescent="0.25">
      <c r="L900729" s="472"/>
      <c r="M900729" s="472"/>
    </row>
    <row r="900730" spans="12:13" x14ac:dyDescent="0.25">
      <c r="L900730" s="472"/>
      <c r="M900730" s="472"/>
    </row>
    <row r="900731" spans="12:13" x14ac:dyDescent="0.25">
      <c r="L900731" s="472"/>
      <c r="M900731" s="472"/>
    </row>
    <row r="900803" spans="12:13" x14ac:dyDescent="0.25">
      <c r="L900803" s="472"/>
      <c r="M900803" s="472"/>
    </row>
    <row r="900804" spans="12:13" x14ac:dyDescent="0.25">
      <c r="L900804" s="472"/>
      <c r="M900804" s="472"/>
    </row>
    <row r="900805" spans="12:13" x14ac:dyDescent="0.25">
      <c r="L900805" s="472"/>
      <c r="M900805" s="472"/>
    </row>
    <row r="900877" spans="12:13" x14ac:dyDescent="0.25">
      <c r="L900877" s="472"/>
      <c r="M900877" s="472"/>
    </row>
    <row r="900878" spans="12:13" x14ac:dyDescent="0.25">
      <c r="L900878" s="472"/>
      <c r="M900878" s="472"/>
    </row>
    <row r="900879" spans="12:13" x14ac:dyDescent="0.25">
      <c r="L900879" s="472"/>
      <c r="M900879" s="472"/>
    </row>
    <row r="900951" spans="12:13" x14ac:dyDescent="0.25">
      <c r="L900951" s="472"/>
      <c r="M900951" s="472"/>
    </row>
    <row r="900952" spans="12:13" x14ac:dyDescent="0.25">
      <c r="L900952" s="472"/>
      <c r="M900952" s="472"/>
    </row>
    <row r="900953" spans="12:13" x14ac:dyDescent="0.25">
      <c r="L900953" s="472"/>
      <c r="M900953" s="472"/>
    </row>
    <row r="901025" spans="12:13" x14ac:dyDescent="0.25">
      <c r="L901025" s="472"/>
      <c r="M901025" s="472"/>
    </row>
    <row r="901026" spans="12:13" x14ac:dyDescent="0.25">
      <c r="L901026" s="472"/>
      <c r="M901026" s="472"/>
    </row>
    <row r="901027" spans="12:13" x14ac:dyDescent="0.25">
      <c r="L901027" s="472"/>
      <c r="M901027" s="472"/>
    </row>
    <row r="901099" spans="12:13" x14ac:dyDescent="0.25">
      <c r="L901099" s="472"/>
      <c r="M901099" s="472"/>
    </row>
    <row r="901100" spans="12:13" x14ac:dyDescent="0.25">
      <c r="L901100" s="472"/>
      <c r="M901100" s="472"/>
    </row>
    <row r="901101" spans="12:13" x14ac:dyDescent="0.25">
      <c r="L901101" s="472"/>
      <c r="M901101" s="472"/>
    </row>
    <row r="901173" spans="12:13" x14ac:dyDescent="0.25">
      <c r="L901173" s="472"/>
      <c r="M901173" s="472"/>
    </row>
    <row r="901174" spans="12:13" x14ac:dyDescent="0.25">
      <c r="L901174" s="472"/>
      <c r="M901174" s="472"/>
    </row>
    <row r="901175" spans="12:13" x14ac:dyDescent="0.25">
      <c r="L901175" s="472"/>
      <c r="M901175" s="472"/>
    </row>
    <row r="901247" spans="12:13" x14ac:dyDescent="0.25">
      <c r="L901247" s="472"/>
      <c r="M901247" s="472"/>
    </row>
    <row r="901248" spans="12:13" x14ac:dyDescent="0.25">
      <c r="L901248" s="472"/>
      <c r="M901248" s="472"/>
    </row>
    <row r="901249" spans="12:13" x14ac:dyDescent="0.25">
      <c r="L901249" s="472"/>
      <c r="M901249" s="472"/>
    </row>
    <row r="901321" spans="12:13" x14ac:dyDescent="0.25">
      <c r="L901321" s="472"/>
      <c r="M901321" s="472"/>
    </row>
    <row r="901322" spans="12:13" x14ac:dyDescent="0.25">
      <c r="L901322" s="472"/>
      <c r="M901322" s="472"/>
    </row>
    <row r="901323" spans="12:13" x14ac:dyDescent="0.25">
      <c r="L901323" s="472"/>
      <c r="M901323" s="472"/>
    </row>
    <row r="901395" spans="12:13" x14ac:dyDescent="0.25">
      <c r="L901395" s="472"/>
      <c r="M901395" s="472"/>
    </row>
    <row r="901396" spans="12:13" x14ac:dyDescent="0.25">
      <c r="L901396" s="472"/>
      <c r="M901396" s="472"/>
    </row>
    <row r="901397" spans="12:13" x14ac:dyDescent="0.25">
      <c r="L901397" s="472"/>
      <c r="M901397" s="472"/>
    </row>
    <row r="901469" spans="12:13" x14ac:dyDescent="0.25">
      <c r="L901469" s="472"/>
      <c r="M901469" s="472"/>
    </row>
    <row r="901470" spans="12:13" x14ac:dyDescent="0.25">
      <c r="L901470" s="472"/>
      <c r="M901470" s="472"/>
    </row>
    <row r="901471" spans="12:13" x14ac:dyDescent="0.25">
      <c r="L901471" s="472"/>
      <c r="M901471" s="472"/>
    </row>
    <row r="901543" spans="12:13" x14ac:dyDescent="0.25">
      <c r="L901543" s="472"/>
      <c r="M901543" s="472"/>
    </row>
    <row r="901544" spans="12:13" x14ac:dyDescent="0.25">
      <c r="L901544" s="472"/>
      <c r="M901544" s="472"/>
    </row>
    <row r="901545" spans="12:13" x14ac:dyDescent="0.25">
      <c r="L901545" s="472"/>
      <c r="M901545" s="472"/>
    </row>
    <row r="901617" spans="12:13" x14ac:dyDescent="0.25">
      <c r="L901617" s="472"/>
      <c r="M901617" s="472"/>
    </row>
    <row r="901618" spans="12:13" x14ac:dyDescent="0.25">
      <c r="L901618" s="472"/>
      <c r="M901618" s="472"/>
    </row>
    <row r="901619" spans="12:13" x14ac:dyDescent="0.25">
      <c r="L901619" s="472"/>
      <c r="M901619" s="472"/>
    </row>
    <row r="901691" spans="12:13" x14ac:dyDescent="0.25">
      <c r="L901691" s="472"/>
      <c r="M901691" s="472"/>
    </row>
    <row r="901692" spans="12:13" x14ac:dyDescent="0.25">
      <c r="L901692" s="472"/>
      <c r="M901692" s="472"/>
    </row>
    <row r="901693" spans="12:13" x14ac:dyDescent="0.25">
      <c r="L901693" s="472"/>
      <c r="M901693" s="472"/>
    </row>
    <row r="901765" spans="12:13" x14ac:dyDescent="0.25">
      <c r="L901765" s="472"/>
      <c r="M901765" s="472"/>
    </row>
    <row r="901766" spans="12:13" x14ac:dyDescent="0.25">
      <c r="L901766" s="472"/>
      <c r="M901766" s="472"/>
    </row>
    <row r="901767" spans="12:13" x14ac:dyDescent="0.25">
      <c r="L901767" s="472"/>
      <c r="M901767" s="472"/>
    </row>
    <row r="901839" spans="12:13" x14ac:dyDescent="0.25">
      <c r="L901839" s="472"/>
      <c r="M901839" s="472"/>
    </row>
    <row r="901840" spans="12:13" x14ac:dyDescent="0.25">
      <c r="L901840" s="472"/>
      <c r="M901840" s="472"/>
    </row>
    <row r="901841" spans="12:13" x14ac:dyDescent="0.25">
      <c r="L901841" s="472"/>
      <c r="M901841" s="472"/>
    </row>
    <row r="901913" spans="12:13" x14ac:dyDescent="0.25">
      <c r="L901913" s="472"/>
      <c r="M901913" s="472"/>
    </row>
    <row r="901914" spans="12:13" x14ac:dyDescent="0.25">
      <c r="L901914" s="472"/>
      <c r="M901914" s="472"/>
    </row>
    <row r="901915" spans="12:13" x14ac:dyDescent="0.25">
      <c r="L901915" s="472"/>
      <c r="M901915" s="472"/>
    </row>
    <row r="901987" spans="12:13" x14ac:dyDescent="0.25">
      <c r="L901987" s="472"/>
      <c r="M901987" s="472"/>
    </row>
    <row r="901988" spans="12:13" x14ac:dyDescent="0.25">
      <c r="L901988" s="472"/>
      <c r="M901988" s="472"/>
    </row>
    <row r="901989" spans="12:13" x14ac:dyDescent="0.25">
      <c r="L901989" s="472"/>
      <c r="M901989" s="472"/>
    </row>
    <row r="902061" spans="12:13" x14ac:dyDescent="0.25">
      <c r="L902061" s="472"/>
      <c r="M902061" s="472"/>
    </row>
    <row r="902062" spans="12:13" x14ac:dyDescent="0.25">
      <c r="L902062" s="472"/>
      <c r="M902062" s="472"/>
    </row>
    <row r="902063" spans="12:13" x14ac:dyDescent="0.25">
      <c r="L902063" s="472"/>
      <c r="M902063" s="472"/>
    </row>
    <row r="902135" spans="12:13" x14ac:dyDescent="0.25">
      <c r="L902135" s="472"/>
      <c r="M902135" s="472"/>
    </row>
    <row r="902136" spans="12:13" x14ac:dyDescent="0.25">
      <c r="L902136" s="472"/>
      <c r="M902136" s="472"/>
    </row>
    <row r="902137" spans="12:13" x14ac:dyDescent="0.25">
      <c r="L902137" s="472"/>
      <c r="M902137" s="472"/>
    </row>
    <row r="902209" spans="12:13" x14ac:dyDescent="0.25">
      <c r="L902209" s="472"/>
      <c r="M902209" s="472"/>
    </row>
    <row r="902210" spans="12:13" x14ac:dyDescent="0.25">
      <c r="L902210" s="472"/>
      <c r="M902210" s="472"/>
    </row>
    <row r="902211" spans="12:13" x14ac:dyDescent="0.25">
      <c r="L902211" s="472"/>
      <c r="M902211" s="472"/>
    </row>
    <row r="902283" spans="12:13" x14ac:dyDescent="0.25">
      <c r="L902283" s="472"/>
      <c r="M902283" s="472"/>
    </row>
    <row r="902284" spans="12:13" x14ac:dyDescent="0.25">
      <c r="L902284" s="472"/>
      <c r="M902284" s="472"/>
    </row>
    <row r="902285" spans="12:13" x14ac:dyDescent="0.25">
      <c r="L902285" s="472"/>
      <c r="M902285" s="472"/>
    </row>
    <row r="902357" spans="12:13" x14ac:dyDescent="0.25">
      <c r="L902357" s="472"/>
      <c r="M902357" s="472"/>
    </row>
    <row r="902358" spans="12:13" x14ac:dyDescent="0.25">
      <c r="L902358" s="472"/>
      <c r="M902358" s="472"/>
    </row>
    <row r="902359" spans="12:13" x14ac:dyDescent="0.25">
      <c r="L902359" s="472"/>
      <c r="M902359" s="472"/>
    </row>
    <row r="902431" spans="12:13" x14ac:dyDescent="0.25">
      <c r="L902431" s="472"/>
      <c r="M902431" s="472"/>
    </row>
    <row r="902432" spans="12:13" x14ac:dyDescent="0.25">
      <c r="L902432" s="472"/>
      <c r="M902432" s="472"/>
    </row>
    <row r="902433" spans="12:13" x14ac:dyDescent="0.25">
      <c r="L902433" s="472"/>
      <c r="M902433" s="472"/>
    </row>
    <row r="902505" spans="12:13" x14ac:dyDescent="0.25">
      <c r="L902505" s="472"/>
      <c r="M902505" s="472"/>
    </row>
    <row r="902506" spans="12:13" x14ac:dyDescent="0.25">
      <c r="L902506" s="472"/>
      <c r="M902506" s="472"/>
    </row>
    <row r="902507" spans="12:13" x14ac:dyDescent="0.25">
      <c r="L902507" s="472"/>
      <c r="M902507" s="472"/>
    </row>
    <row r="902579" spans="12:13" x14ac:dyDescent="0.25">
      <c r="L902579" s="472"/>
      <c r="M902579" s="472"/>
    </row>
    <row r="902580" spans="12:13" x14ac:dyDescent="0.25">
      <c r="L902580" s="472"/>
      <c r="M902580" s="472"/>
    </row>
    <row r="902581" spans="12:13" x14ac:dyDescent="0.25">
      <c r="L902581" s="472"/>
      <c r="M902581" s="472"/>
    </row>
    <row r="902653" spans="12:13" x14ac:dyDescent="0.25">
      <c r="L902653" s="472"/>
      <c r="M902653" s="472"/>
    </row>
    <row r="902654" spans="12:13" x14ac:dyDescent="0.25">
      <c r="L902654" s="472"/>
      <c r="M902654" s="472"/>
    </row>
    <row r="902655" spans="12:13" x14ac:dyDescent="0.25">
      <c r="L902655" s="472"/>
      <c r="M902655" s="472"/>
    </row>
    <row r="902727" spans="12:13" x14ac:dyDescent="0.25">
      <c r="L902727" s="472"/>
      <c r="M902727" s="472"/>
    </row>
    <row r="902728" spans="12:13" x14ac:dyDescent="0.25">
      <c r="L902728" s="472"/>
      <c r="M902728" s="472"/>
    </row>
    <row r="902729" spans="12:13" x14ac:dyDescent="0.25">
      <c r="L902729" s="472"/>
      <c r="M902729" s="472"/>
    </row>
    <row r="902801" spans="12:13" x14ac:dyDescent="0.25">
      <c r="L902801" s="472"/>
      <c r="M902801" s="472"/>
    </row>
    <row r="902802" spans="12:13" x14ac:dyDescent="0.25">
      <c r="L902802" s="472"/>
      <c r="M902802" s="472"/>
    </row>
    <row r="902803" spans="12:13" x14ac:dyDescent="0.25">
      <c r="L902803" s="472"/>
      <c r="M902803" s="472"/>
    </row>
    <row r="902875" spans="12:13" x14ac:dyDescent="0.25">
      <c r="L902875" s="472"/>
      <c r="M902875" s="472"/>
    </row>
    <row r="902876" spans="12:13" x14ac:dyDescent="0.25">
      <c r="L902876" s="472"/>
      <c r="M902876" s="472"/>
    </row>
    <row r="902877" spans="12:13" x14ac:dyDescent="0.25">
      <c r="L902877" s="472"/>
      <c r="M902877" s="472"/>
    </row>
    <row r="902949" spans="12:13" x14ac:dyDescent="0.25">
      <c r="L902949" s="472"/>
      <c r="M902949" s="472"/>
    </row>
    <row r="902950" spans="12:13" x14ac:dyDescent="0.25">
      <c r="L902950" s="472"/>
      <c r="M902950" s="472"/>
    </row>
    <row r="902951" spans="12:13" x14ac:dyDescent="0.25">
      <c r="L902951" s="472"/>
      <c r="M902951" s="472"/>
    </row>
    <row r="903023" spans="12:13" x14ac:dyDescent="0.25">
      <c r="L903023" s="472"/>
      <c r="M903023" s="472"/>
    </row>
    <row r="903024" spans="12:13" x14ac:dyDescent="0.25">
      <c r="L903024" s="472"/>
      <c r="M903024" s="472"/>
    </row>
    <row r="903025" spans="12:13" x14ac:dyDescent="0.25">
      <c r="L903025" s="472"/>
      <c r="M903025" s="472"/>
    </row>
    <row r="903097" spans="12:13" x14ac:dyDescent="0.25">
      <c r="L903097" s="472"/>
      <c r="M903097" s="472"/>
    </row>
    <row r="903098" spans="12:13" x14ac:dyDescent="0.25">
      <c r="L903098" s="472"/>
      <c r="M903098" s="472"/>
    </row>
    <row r="903099" spans="12:13" x14ac:dyDescent="0.25">
      <c r="L903099" s="472"/>
      <c r="M903099" s="472"/>
    </row>
    <row r="903171" spans="12:13" x14ac:dyDescent="0.25">
      <c r="L903171" s="472"/>
      <c r="M903171" s="472"/>
    </row>
    <row r="903172" spans="12:13" x14ac:dyDescent="0.25">
      <c r="L903172" s="472"/>
      <c r="M903172" s="472"/>
    </row>
    <row r="903173" spans="12:13" x14ac:dyDescent="0.25">
      <c r="L903173" s="472"/>
      <c r="M903173" s="472"/>
    </row>
    <row r="903245" spans="12:13" x14ac:dyDescent="0.25">
      <c r="L903245" s="472"/>
      <c r="M903245" s="472"/>
    </row>
    <row r="903246" spans="12:13" x14ac:dyDescent="0.25">
      <c r="L903246" s="472"/>
      <c r="M903246" s="472"/>
    </row>
    <row r="903247" spans="12:13" x14ac:dyDescent="0.25">
      <c r="L903247" s="472"/>
      <c r="M903247" s="472"/>
    </row>
    <row r="903319" spans="12:13" x14ac:dyDescent="0.25">
      <c r="L903319" s="472"/>
      <c r="M903319" s="472"/>
    </row>
    <row r="903320" spans="12:13" x14ac:dyDescent="0.25">
      <c r="L903320" s="472"/>
      <c r="M903320" s="472"/>
    </row>
    <row r="903321" spans="12:13" x14ac:dyDescent="0.25">
      <c r="L903321" s="472"/>
      <c r="M903321" s="472"/>
    </row>
    <row r="903393" spans="12:13" x14ac:dyDescent="0.25">
      <c r="L903393" s="472"/>
      <c r="M903393" s="472"/>
    </row>
    <row r="903394" spans="12:13" x14ac:dyDescent="0.25">
      <c r="L903394" s="472"/>
      <c r="M903394" s="472"/>
    </row>
    <row r="903395" spans="12:13" x14ac:dyDescent="0.25">
      <c r="L903395" s="472"/>
      <c r="M903395" s="472"/>
    </row>
    <row r="903467" spans="12:13" x14ac:dyDescent="0.25">
      <c r="L903467" s="472"/>
      <c r="M903467" s="472"/>
    </row>
    <row r="903468" spans="12:13" x14ac:dyDescent="0.25">
      <c r="L903468" s="472"/>
      <c r="M903468" s="472"/>
    </row>
    <row r="903469" spans="12:13" x14ac:dyDescent="0.25">
      <c r="L903469" s="472"/>
      <c r="M903469" s="472"/>
    </row>
    <row r="903541" spans="12:13" x14ac:dyDescent="0.25">
      <c r="L903541" s="472"/>
      <c r="M903541" s="472"/>
    </row>
    <row r="903542" spans="12:13" x14ac:dyDescent="0.25">
      <c r="L903542" s="472"/>
      <c r="M903542" s="472"/>
    </row>
    <row r="903543" spans="12:13" x14ac:dyDescent="0.25">
      <c r="L903543" s="472"/>
      <c r="M903543" s="472"/>
    </row>
    <row r="903615" spans="12:13" x14ac:dyDescent="0.25">
      <c r="L903615" s="472"/>
      <c r="M903615" s="472"/>
    </row>
    <row r="903616" spans="12:13" x14ac:dyDescent="0.25">
      <c r="L903616" s="472"/>
      <c r="M903616" s="472"/>
    </row>
    <row r="903617" spans="12:13" x14ac:dyDescent="0.25">
      <c r="L903617" s="472"/>
      <c r="M903617" s="472"/>
    </row>
    <row r="903689" spans="12:13" x14ac:dyDescent="0.25">
      <c r="L903689" s="472"/>
      <c r="M903689" s="472"/>
    </row>
    <row r="903690" spans="12:13" x14ac:dyDescent="0.25">
      <c r="L903690" s="472"/>
      <c r="M903690" s="472"/>
    </row>
    <row r="903691" spans="12:13" x14ac:dyDescent="0.25">
      <c r="L903691" s="472"/>
      <c r="M903691" s="472"/>
    </row>
    <row r="903763" spans="12:13" x14ac:dyDescent="0.25">
      <c r="L903763" s="472"/>
      <c r="M903763" s="472"/>
    </row>
    <row r="903764" spans="12:13" x14ac:dyDescent="0.25">
      <c r="L903764" s="472"/>
      <c r="M903764" s="472"/>
    </row>
    <row r="903765" spans="12:13" x14ac:dyDescent="0.25">
      <c r="L903765" s="472"/>
      <c r="M903765" s="472"/>
    </row>
    <row r="903837" spans="12:13" x14ac:dyDescent="0.25">
      <c r="L903837" s="472"/>
      <c r="M903837" s="472"/>
    </row>
    <row r="903838" spans="12:13" x14ac:dyDescent="0.25">
      <c r="L903838" s="472"/>
      <c r="M903838" s="472"/>
    </row>
    <row r="903839" spans="12:13" x14ac:dyDescent="0.25">
      <c r="L903839" s="472"/>
      <c r="M903839" s="472"/>
    </row>
    <row r="903911" spans="12:13" x14ac:dyDescent="0.25">
      <c r="L903911" s="472"/>
      <c r="M903911" s="472"/>
    </row>
    <row r="903912" spans="12:13" x14ac:dyDescent="0.25">
      <c r="L903912" s="472"/>
      <c r="M903912" s="472"/>
    </row>
    <row r="903913" spans="12:13" x14ac:dyDescent="0.25">
      <c r="L903913" s="472"/>
      <c r="M903913" s="472"/>
    </row>
    <row r="903985" spans="12:13" x14ac:dyDescent="0.25">
      <c r="L903985" s="472"/>
      <c r="M903985" s="472"/>
    </row>
    <row r="903986" spans="12:13" x14ac:dyDescent="0.25">
      <c r="L903986" s="472"/>
      <c r="M903986" s="472"/>
    </row>
    <row r="903987" spans="12:13" x14ac:dyDescent="0.25">
      <c r="L903987" s="472"/>
      <c r="M903987" s="472"/>
    </row>
    <row r="904059" spans="12:13" x14ac:dyDescent="0.25">
      <c r="L904059" s="472"/>
      <c r="M904059" s="472"/>
    </row>
    <row r="904060" spans="12:13" x14ac:dyDescent="0.25">
      <c r="L904060" s="472"/>
      <c r="M904060" s="472"/>
    </row>
    <row r="904061" spans="12:13" x14ac:dyDescent="0.25">
      <c r="L904061" s="472"/>
      <c r="M904061" s="472"/>
    </row>
    <row r="904133" spans="12:13" x14ac:dyDescent="0.25">
      <c r="L904133" s="472"/>
      <c r="M904133" s="472"/>
    </row>
    <row r="904134" spans="12:13" x14ac:dyDescent="0.25">
      <c r="L904134" s="472"/>
      <c r="M904134" s="472"/>
    </row>
    <row r="904135" spans="12:13" x14ac:dyDescent="0.25">
      <c r="L904135" s="472"/>
      <c r="M904135" s="472"/>
    </row>
    <row r="904207" spans="12:13" x14ac:dyDescent="0.25">
      <c r="L904207" s="472"/>
      <c r="M904207" s="472"/>
    </row>
    <row r="904208" spans="12:13" x14ac:dyDescent="0.25">
      <c r="L904208" s="472"/>
      <c r="M904208" s="472"/>
    </row>
    <row r="904209" spans="12:13" x14ac:dyDescent="0.25">
      <c r="L904209" s="472"/>
      <c r="M904209" s="472"/>
    </row>
    <row r="904281" spans="12:13" x14ac:dyDescent="0.25">
      <c r="L904281" s="472"/>
      <c r="M904281" s="472"/>
    </row>
    <row r="904282" spans="12:13" x14ac:dyDescent="0.25">
      <c r="L904282" s="472"/>
      <c r="M904282" s="472"/>
    </row>
    <row r="904283" spans="12:13" x14ac:dyDescent="0.25">
      <c r="L904283" s="472"/>
      <c r="M904283" s="472"/>
    </row>
    <row r="904355" spans="12:13" x14ac:dyDescent="0.25">
      <c r="L904355" s="472"/>
      <c r="M904355" s="472"/>
    </row>
    <row r="904356" spans="12:13" x14ac:dyDescent="0.25">
      <c r="L904356" s="472"/>
      <c r="M904356" s="472"/>
    </row>
    <row r="904357" spans="12:13" x14ac:dyDescent="0.25">
      <c r="L904357" s="472"/>
      <c r="M904357" s="472"/>
    </row>
    <row r="904429" spans="12:13" x14ac:dyDescent="0.25">
      <c r="L904429" s="472"/>
      <c r="M904429" s="472"/>
    </row>
    <row r="904430" spans="12:13" x14ac:dyDescent="0.25">
      <c r="L904430" s="472"/>
      <c r="M904430" s="472"/>
    </row>
    <row r="904431" spans="12:13" x14ac:dyDescent="0.25">
      <c r="L904431" s="472"/>
      <c r="M904431" s="472"/>
    </row>
    <row r="904503" spans="12:13" x14ac:dyDescent="0.25">
      <c r="L904503" s="472"/>
      <c r="M904503" s="472"/>
    </row>
    <row r="904504" spans="12:13" x14ac:dyDescent="0.25">
      <c r="L904504" s="472"/>
      <c r="M904504" s="472"/>
    </row>
    <row r="904505" spans="12:13" x14ac:dyDescent="0.25">
      <c r="L904505" s="472"/>
      <c r="M904505" s="472"/>
    </row>
    <row r="904577" spans="12:13" x14ac:dyDescent="0.25">
      <c r="L904577" s="472"/>
      <c r="M904577" s="472"/>
    </row>
    <row r="904578" spans="12:13" x14ac:dyDescent="0.25">
      <c r="L904578" s="472"/>
      <c r="M904578" s="472"/>
    </row>
    <row r="904579" spans="12:13" x14ac:dyDescent="0.25">
      <c r="L904579" s="472"/>
      <c r="M904579" s="472"/>
    </row>
    <row r="904651" spans="12:13" x14ac:dyDescent="0.25">
      <c r="L904651" s="472"/>
      <c r="M904651" s="472"/>
    </row>
    <row r="904652" spans="12:13" x14ac:dyDescent="0.25">
      <c r="L904652" s="472"/>
      <c r="M904652" s="472"/>
    </row>
    <row r="904653" spans="12:13" x14ac:dyDescent="0.25">
      <c r="L904653" s="472"/>
      <c r="M904653" s="472"/>
    </row>
    <row r="904725" spans="12:13" x14ac:dyDescent="0.25">
      <c r="L904725" s="472"/>
      <c r="M904725" s="472"/>
    </row>
    <row r="904726" spans="12:13" x14ac:dyDescent="0.25">
      <c r="L904726" s="472"/>
      <c r="M904726" s="472"/>
    </row>
    <row r="904727" spans="12:13" x14ac:dyDescent="0.25">
      <c r="L904727" s="472"/>
      <c r="M904727" s="472"/>
    </row>
    <row r="904799" spans="12:13" x14ac:dyDescent="0.25">
      <c r="L904799" s="472"/>
      <c r="M904799" s="472"/>
    </row>
    <row r="904800" spans="12:13" x14ac:dyDescent="0.25">
      <c r="L904800" s="472"/>
      <c r="M904800" s="472"/>
    </row>
    <row r="904801" spans="12:13" x14ac:dyDescent="0.25">
      <c r="L904801" s="472"/>
      <c r="M904801" s="472"/>
    </row>
    <row r="904873" spans="12:13" x14ac:dyDescent="0.25">
      <c r="L904873" s="472"/>
      <c r="M904873" s="472"/>
    </row>
    <row r="904874" spans="12:13" x14ac:dyDescent="0.25">
      <c r="L904874" s="472"/>
      <c r="M904874" s="472"/>
    </row>
    <row r="904875" spans="12:13" x14ac:dyDescent="0.25">
      <c r="L904875" s="472"/>
      <c r="M904875" s="472"/>
    </row>
    <row r="904947" spans="12:13" x14ac:dyDescent="0.25">
      <c r="L904947" s="472"/>
      <c r="M904947" s="472"/>
    </row>
    <row r="904948" spans="12:13" x14ac:dyDescent="0.25">
      <c r="L904948" s="472"/>
      <c r="M904948" s="472"/>
    </row>
    <row r="904949" spans="12:13" x14ac:dyDescent="0.25">
      <c r="L904949" s="472"/>
      <c r="M904949" s="472"/>
    </row>
    <row r="905021" spans="12:13" x14ac:dyDescent="0.25">
      <c r="L905021" s="472"/>
      <c r="M905021" s="472"/>
    </row>
    <row r="905022" spans="12:13" x14ac:dyDescent="0.25">
      <c r="L905022" s="472"/>
      <c r="M905022" s="472"/>
    </row>
    <row r="905023" spans="12:13" x14ac:dyDescent="0.25">
      <c r="L905023" s="472"/>
      <c r="M905023" s="472"/>
    </row>
    <row r="905095" spans="12:13" x14ac:dyDescent="0.25">
      <c r="L905095" s="472"/>
      <c r="M905095" s="472"/>
    </row>
    <row r="905096" spans="12:13" x14ac:dyDescent="0.25">
      <c r="L905096" s="472"/>
      <c r="M905096" s="472"/>
    </row>
    <row r="905097" spans="12:13" x14ac:dyDescent="0.25">
      <c r="L905097" s="472"/>
      <c r="M905097" s="472"/>
    </row>
    <row r="905169" spans="12:13" x14ac:dyDescent="0.25">
      <c r="L905169" s="472"/>
      <c r="M905169" s="472"/>
    </row>
    <row r="905170" spans="12:13" x14ac:dyDescent="0.25">
      <c r="L905170" s="472"/>
      <c r="M905170" s="472"/>
    </row>
    <row r="905171" spans="12:13" x14ac:dyDescent="0.25">
      <c r="L905171" s="472"/>
      <c r="M905171" s="472"/>
    </row>
    <row r="905243" spans="12:13" x14ac:dyDescent="0.25">
      <c r="L905243" s="472"/>
      <c r="M905243" s="472"/>
    </row>
    <row r="905244" spans="12:13" x14ac:dyDescent="0.25">
      <c r="L905244" s="472"/>
      <c r="M905244" s="472"/>
    </row>
    <row r="905245" spans="12:13" x14ac:dyDescent="0.25">
      <c r="L905245" s="472"/>
      <c r="M905245" s="472"/>
    </row>
    <row r="905317" spans="12:13" x14ac:dyDescent="0.25">
      <c r="L905317" s="472"/>
      <c r="M905317" s="472"/>
    </row>
    <row r="905318" spans="12:13" x14ac:dyDescent="0.25">
      <c r="L905318" s="472"/>
      <c r="M905318" s="472"/>
    </row>
    <row r="905319" spans="12:13" x14ac:dyDescent="0.25">
      <c r="L905319" s="472"/>
      <c r="M905319" s="472"/>
    </row>
    <row r="905391" spans="12:13" x14ac:dyDescent="0.25">
      <c r="L905391" s="472"/>
      <c r="M905391" s="472"/>
    </row>
    <row r="905392" spans="12:13" x14ac:dyDescent="0.25">
      <c r="L905392" s="472"/>
      <c r="M905392" s="472"/>
    </row>
    <row r="905393" spans="12:13" x14ac:dyDescent="0.25">
      <c r="L905393" s="472"/>
      <c r="M905393" s="472"/>
    </row>
    <row r="905465" spans="12:13" x14ac:dyDescent="0.25">
      <c r="L905465" s="472"/>
      <c r="M905465" s="472"/>
    </row>
    <row r="905466" spans="12:13" x14ac:dyDescent="0.25">
      <c r="L905466" s="472"/>
      <c r="M905466" s="472"/>
    </row>
    <row r="905467" spans="12:13" x14ac:dyDescent="0.25">
      <c r="L905467" s="472"/>
      <c r="M905467" s="472"/>
    </row>
    <row r="905539" spans="12:13" x14ac:dyDescent="0.25">
      <c r="L905539" s="472"/>
      <c r="M905539" s="472"/>
    </row>
    <row r="905540" spans="12:13" x14ac:dyDescent="0.25">
      <c r="L905540" s="472"/>
      <c r="M905540" s="472"/>
    </row>
    <row r="905541" spans="12:13" x14ac:dyDescent="0.25">
      <c r="L905541" s="472"/>
      <c r="M905541" s="472"/>
    </row>
    <row r="905613" spans="12:13" x14ac:dyDescent="0.25">
      <c r="L905613" s="472"/>
      <c r="M905613" s="472"/>
    </row>
    <row r="905614" spans="12:13" x14ac:dyDescent="0.25">
      <c r="L905614" s="472"/>
      <c r="M905614" s="472"/>
    </row>
    <row r="905615" spans="12:13" x14ac:dyDescent="0.25">
      <c r="L905615" s="472"/>
      <c r="M905615" s="472"/>
    </row>
    <row r="905687" spans="12:13" x14ac:dyDescent="0.25">
      <c r="L905687" s="472"/>
      <c r="M905687" s="472"/>
    </row>
    <row r="905688" spans="12:13" x14ac:dyDescent="0.25">
      <c r="L905688" s="472"/>
      <c r="M905688" s="472"/>
    </row>
    <row r="905689" spans="12:13" x14ac:dyDescent="0.25">
      <c r="L905689" s="472"/>
      <c r="M905689" s="472"/>
    </row>
    <row r="905761" spans="12:13" x14ac:dyDescent="0.25">
      <c r="L905761" s="472"/>
      <c r="M905761" s="472"/>
    </row>
    <row r="905762" spans="12:13" x14ac:dyDescent="0.25">
      <c r="L905762" s="472"/>
      <c r="M905762" s="472"/>
    </row>
    <row r="905763" spans="12:13" x14ac:dyDescent="0.25">
      <c r="L905763" s="472"/>
      <c r="M905763" s="472"/>
    </row>
    <row r="905835" spans="12:13" x14ac:dyDescent="0.25">
      <c r="L905835" s="472"/>
      <c r="M905835" s="472"/>
    </row>
    <row r="905836" spans="12:13" x14ac:dyDescent="0.25">
      <c r="L905836" s="472"/>
      <c r="M905836" s="472"/>
    </row>
    <row r="905837" spans="12:13" x14ac:dyDescent="0.25">
      <c r="L905837" s="472"/>
      <c r="M905837" s="472"/>
    </row>
    <row r="905909" spans="12:13" x14ac:dyDescent="0.25">
      <c r="L905909" s="472"/>
      <c r="M905909" s="472"/>
    </row>
    <row r="905910" spans="12:13" x14ac:dyDescent="0.25">
      <c r="L905910" s="472"/>
      <c r="M905910" s="472"/>
    </row>
    <row r="905911" spans="12:13" x14ac:dyDescent="0.25">
      <c r="L905911" s="472"/>
      <c r="M905911" s="472"/>
    </row>
    <row r="905983" spans="12:13" x14ac:dyDescent="0.25">
      <c r="L905983" s="472"/>
      <c r="M905983" s="472"/>
    </row>
    <row r="905984" spans="12:13" x14ac:dyDescent="0.25">
      <c r="L905984" s="472"/>
      <c r="M905984" s="472"/>
    </row>
    <row r="905985" spans="12:13" x14ac:dyDescent="0.25">
      <c r="L905985" s="472"/>
      <c r="M905985" s="472"/>
    </row>
    <row r="906057" spans="12:13" x14ac:dyDescent="0.25">
      <c r="L906057" s="472"/>
      <c r="M906057" s="472"/>
    </row>
    <row r="906058" spans="12:13" x14ac:dyDescent="0.25">
      <c r="L906058" s="472"/>
      <c r="M906058" s="472"/>
    </row>
    <row r="906059" spans="12:13" x14ac:dyDescent="0.25">
      <c r="L906059" s="472"/>
      <c r="M906059" s="472"/>
    </row>
    <row r="906131" spans="12:13" x14ac:dyDescent="0.25">
      <c r="L906131" s="472"/>
      <c r="M906131" s="472"/>
    </row>
    <row r="906132" spans="12:13" x14ac:dyDescent="0.25">
      <c r="L906132" s="472"/>
      <c r="M906132" s="472"/>
    </row>
    <row r="906133" spans="12:13" x14ac:dyDescent="0.25">
      <c r="L906133" s="472"/>
      <c r="M906133" s="472"/>
    </row>
    <row r="906205" spans="12:13" x14ac:dyDescent="0.25">
      <c r="L906205" s="472"/>
      <c r="M906205" s="472"/>
    </row>
    <row r="906206" spans="12:13" x14ac:dyDescent="0.25">
      <c r="L906206" s="472"/>
      <c r="M906206" s="472"/>
    </row>
    <row r="906207" spans="12:13" x14ac:dyDescent="0.25">
      <c r="L906207" s="472"/>
      <c r="M906207" s="472"/>
    </row>
    <row r="906279" spans="12:13" x14ac:dyDescent="0.25">
      <c r="L906279" s="472"/>
      <c r="M906279" s="472"/>
    </row>
    <row r="906280" spans="12:13" x14ac:dyDescent="0.25">
      <c r="L906280" s="472"/>
      <c r="M906280" s="472"/>
    </row>
    <row r="906281" spans="12:13" x14ac:dyDescent="0.25">
      <c r="L906281" s="472"/>
      <c r="M906281" s="472"/>
    </row>
    <row r="906353" spans="12:13" x14ac:dyDescent="0.25">
      <c r="L906353" s="472"/>
      <c r="M906353" s="472"/>
    </row>
    <row r="906354" spans="12:13" x14ac:dyDescent="0.25">
      <c r="L906354" s="472"/>
      <c r="M906354" s="472"/>
    </row>
    <row r="906355" spans="12:13" x14ac:dyDescent="0.25">
      <c r="L906355" s="472"/>
      <c r="M906355" s="472"/>
    </row>
    <row r="906427" spans="12:13" x14ac:dyDescent="0.25">
      <c r="L906427" s="472"/>
      <c r="M906427" s="472"/>
    </row>
    <row r="906428" spans="12:13" x14ac:dyDescent="0.25">
      <c r="L906428" s="472"/>
      <c r="M906428" s="472"/>
    </row>
    <row r="906429" spans="12:13" x14ac:dyDescent="0.25">
      <c r="L906429" s="472"/>
      <c r="M906429" s="472"/>
    </row>
    <row r="906501" spans="12:13" x14ac:dyDescent="0.25">
      <c r="L906501" s="472"/>
      <c r="M906501" s="472"/>
    </row>
    <row r="906502" spans="12:13" x14ac:dyDescent="0.25">
      <c r="L906502" s="472"/>
      <c r="M906502" s="472"/>
    </row>
    <row r="906503" spans="12:13" x14ac:dyDescent="0.25">
      <c r="L906503" s="472"/>
      <c r="M906503" s="472"/>
    </row>
    <row r="906575" spans="12:13" x14ac:dyDescent="0.25">
      <c r="L906575" s="472"/>
      <c r="M906575" s="472"/>
    </row>
    <row r="906576" spans="12:13" x14ac:dyDescent="0.25">
      <c r="L906576" s="472"/>
      <c r="M906576" s="472"/>
    </row>
    <row r="906577" spans="12:13" x14ac:dyDescent="0.25">
      <c r="L906577" s="472"/>
      <c r="M906577" s="472"/>
    </row>
    <row r="906649" spans="12:13" x14ac:dyDescent="0.25">
      <c r="L906649" s="472"/>
      <c r="M906649" s="472"/>
    </row>
    <row r="906650" spans="12:13" x14ac:dyDescent="0.25">
      <c r="L906650" s="472"/>
      <c r="M906650" s="472"/>
    </row>
    <row r="906651" spans="12:13" x14ac:dyDescent="0.25">
      <c r="L906651" s="472"/>
      <c r="M906651" s="472"/>
    </row>
    <row r="906723" spans="12:13" x14ac:dyDescent="0.25">
      <c r="L906723" s="472"/>
      <c r="M906723" s="472"/>
    </row>
    <row r="906724" spans="12:13" x14ac:dyDescent="0.25">
      <c r="L906724" s="472"/>
      <c r="M906724" s="472"/>
    </row>
    <row r="906725" spans="12:13" x14ac:dyDescent="0.25">
      <c r="L906725" s="472"/>
      <c r="M906725" s="472"/>
    </row>
    <row r="906797" spans="12:13" x14ac:dyDescent="0.25">
      <c r="L906797" s="472"/>
      <c r="M906797" s="472"/>
    </row>
    <row r="906798" spans="12:13" x14ac:dyDescent="0.25">
      <c r="L906798" s="472"/>
      <c r="M906798" s="472"/>
    </row>
    <row r="906799" spans="12:13" x14ac:dyDescent="0.25">
      <c r="L906799" s="472"/>
      <c r="M906799" s="472"/>
    </row>
    <row r="906871" spans="12:13" x14ac:dyDescent="0.25">
      <c r="L906871" s="472"/>
      <c r="M906871" s="472"/>
    </row>
    <row r="906872" spans="12:13" x14ac:dyDescent="0.25">
      <c r="L906872" s="472"/>
      <c r="M906872" s="472"/>
    </row>
    <row r="906873" spans="12:13" x14ac:dyDescent="0.25">
      <c r="L906873" s="472"/>
      <c r="M906873" s="472"/>
    </row>
    <row r="906945" spans="12:13" x14ac:dyDescent="0.25">
      <c r="L906945" s="472"/>
      <c r="M906945" s="472"/>
    </row>
    <row r="906946" spans="12:13" x14ac:dyDescent="0.25">
      <c r="L906946" s="472"/>
      <c r="M906946" s="472"/>
    </row>
    <row r="906947" spans="12:13" x14ac:dyDescent="0.25">
      <c r="L906947" s="472"/>
      <c r="M906947" s="472"/>
    </row>
    <row r="907019" spans="12:13" x14ac:dyDescent="0.25">
      <c r="L907019" s="472"/>
      <c r="M907019" s="472"/>
    </row>
    <row r="907020" spans="12:13" x14ac:dyDescent="0.25">
      <c r="L907020" s="472"/>
      <c r="M907020" s="472"/>
    </row>
    <row r="907021" spans="12:13" x14ac:dyDescent="0.25">
      <c r="L907021" s="472"/>
      <c r="M907021" s="472"/>
    </row>
    <row r="907093" spans="12:13" x14ac:dyDescent="0.25">
      <c r="L907093" s="472"/>
      <c r="M907093" s="472"/>
    </row>
    <row r="907094" spans="12:13" x14ac:dyDescent="0.25">
      <c r="L907094" s="472"/>
      <c r="M907094" s="472"/>
    </row>
    <row r="907095" spans="12:13" x14ac:dyDescent="0.25">
      <c r="L907095" s="472"/>
      <c r="M907095" s="472"/>
    </row>
    <row r="907167" spans="12:13" x14ac:dyDescent="0.25">
      <c r="L907167" s="472"/>
      <c r="M907167" s="472"/>
    </row>
    <row r="907168" spans="12:13" x14ac:dyDescent="0.25">
      <c r="L907168" s="472"/>
      <c r="M907168" s="472"/>
    </row>
    <row r="907169" spans="12:13" x14ac:dyDescent="0.25">
      <c r="L907169" s="472"/>
      <c r="M907169" s="472"/>
    </row>
    <row r="907241" spans="12:13" x14ac:dyDescent="0.25">
      <c r="L907241" s="472"/>
      <c r="M907241" s="472"/>
    </row>
    <row r="907242" spans="12:13" x14ac:dyDescent="0.25">
      <c r="L907242" s="472"/>
      <c r="M907242" s="472"/>
    </row>
    <row r="907243" spans="12:13" x14ac:dyDescent="0.25">
      <c r="L907243" s="472"/>
      <c r="M907243" s="472"/>
    </row>
    <row r="907315" spans="12:13" x14ac:dyDescent="0.25">
      <c r="L907315" s="472"/>
      <c r="M907315" s="472"/>
    </row>
    <row r="907316" spans="12:13" x14ac:dyDescent="0.25">
      <c r="L907316" s="472"/>
      <c r="M907316" s="472"/>
    </row>
    <row r="907317" spans="12:13" x14ac:dyDescent="0.25">
      <c r="L907317" s="472"/>
      <c r="M907317" s="472"/>
    </row>
    <row r="907389" spans="12:13" x14ac:dyDescent="0.25">
      <c r="L907389" s="472"/>
      <c r="M907389" s="472"/>
    </row>
    <row r="907390" spans="12:13" x14ac:dyDescent="0.25">
      <c r="L907390" s="472"/>
      <c r="M907390" s="472"/>
    </row>
    <row r="907391" spans="12:13" x14ac:dyDescent="0.25">
      <c r="L907391" s="472"/>
      <c r="M907391" s="472"/>
    </row>
    <row r="907463" spans="12:13" x14ac:dyDescent="0.25">
      <c r="L907463" s="472"/>
      <c r="M907463" s="472"/>
    </row>
    <row r="907464" spans="12:13" x14ac:dyDescent="0.25">
      <c r="L907464" s="472"/>
      <c r="M907464" s="472"/>
    </row>
    <row r="907465" spans="12:13" x14ac:dyDescent="0.25">
      <c r="L907465" s="472"/>
      <c r="M907465" s="472"/>
    </row>
    <row r="907537" spans="12:13" x14ac:dyDescent="0.25">
      <c r="L907537" s="472"/>
      <c r="M907537" s="472"/>
    </row>
    <row r="907538" spans="12:13" x14ac:dyDescent="0.25">
      <c r="L907538" s="472"/>
      <c r="M907538" s="472"/>
    </row>
    <row r="907539" spans="12:13" x14ac:dyDescent="0.25">
      <c r="L907539" s="472"/>
      <c r="M907539" s="472"/>
    </row>
    <row r="907611" spans="12:13" x14ac:dyDescent="0.25">
      <c r="L907611" s="472"/>
      <c r="M907611" s="472"/>
    </row>
    <row r="907612" spans="12:13" x14ac:dyDescent="0.25">
      <c r="L907612" s="472"/>
      <c r="M907612" s="472"/>
    </row>
    <row r="907613" spans="12:13" x14ac:dyDescent="0.25">
      <c r="L907613" s="472"/>
      <c r="M907613" s="472"/>
    </row>
    <row r="907685" spans="12:13" x14ac:dyDescent="0.25">
      <c r="L907685" s="472"/>
      <c r="M907685" s="472"/>
    </row>
    <row r="907686" spans="12:13" x14ac:dyDescent="0.25">
      <c r="L907686" s="472"/>
      <c r="M907686" s="472"/>
    </row>
    <row r="907687" spans="12:13" x14ac:dyDescent="0.25">
      <c r="L907687" s="472"/>
      <c r="M907687" s="472"/>
    </row>
    <row r="907759" spans="12:13" x14ac:dyDescent="0.25">
      <c r="L907759" s="472"/>
      <c r="M907759" s="472"/>
    </row>
    <row r="907760" spans="12:13" x14ac:dyDescent="0.25">
      <c r="L907760" s="472"/>
      <c r="M907760" s="472"/>
    </row>
    <row r="907761" spans="12:13" x14ac:dyDescent="0.25">
      <c r="L907761" s="472"/>
      <c r="M907761" s="472"/>
    </row>
    <row r="907833" spans="12:13" x14ac:dyDescent="0.25">
      <c r="L907833" s="472"/>
      <c r="M907833" s="472"/>
    </row>
    <row r="907834" spans="12:13" x14ac:dyDescent="0.25">
      <c r="L907834" s="472"/>
      <c r="M907834" s="472"/>
    </row>
    <row r="907835" spans="12:13" x14ac:dyDescent="0.25">
      <c r="L907835" s="472"/>
      <c r="M907835" s="472"/>
    </row>
    <row r="907907" spans="12:13" x14ac:dyDescent="0.25">
      <c r="L907907" s="472"/>
      <c r="M907907" s="472"/>
    </row>
    <row r="907908" spans="12:13" x14ac:dyDescent="0.25">
      <c r="L907908" s="472"/>
      <c r="M907908" s="472"/>
    </row>
    <row r="907909" spans="12:13" x14ac:dyDescent="0.25">
      <c r="L907909" s="472"/>
      <c r="M907909" s="472"/>
    </row>
    <row r="907981" spans="12:13" x14ac:dyDescent="0.25">
      <c r="L907981" s="472"/>
      <c r="M907981" s="472"/>
    </row>
    <row r="907982" spans="12:13" x14ac:dyDescent="0.25">
      <c r="L907982" s="472"/>
      <c r="M907982" s="472"/>
    </row>
    <row r="907983" spans="12:13" x14ac:dyDescent="0.25">
      <c r="L907983" s="472"/>
      <c r="M907983" s="472"/>
    </row>
    <row r="908055" spans="12:13" x14ac:dyDescent="0.25">
      <c r="L908055" s="472"/>
      <c r="M908055" s="472"/>
    </row>
    <row r="908056" spans="12:13" x14ac:dyDescent="0.25">
      <c r="L908056" s="472"/>
      <c r="M908056" s="472"/>
    </row>
    <row r="908057" spans="12:13" x14ac:dyDescent="0.25">
      <c r="L908057" s="472"/>
      <c r="M908057" s="472"/>
    </row>
    <row r="908129" spans="12:13" x14ac:dyDescent="0.25">
      <c r="L908129" s="472"/>
      <c r="M908129" s="472"/>
    </row>
    <row r="908130" spans="12:13" x14ac:dyDescent="0.25">
      <c r="L908130" s="472"/>
      <c r="M908130" s="472"/>
    </row>
    <row r="908131" spans="12:13" x14ac:dyDescent="0.25">
      <c r="L908131" s="472"/>
      <c r="M908131" s="472"/>
    </row>
    <row r="908203" spans="12:13" x14ac:dyDescent="0.25">
      <c r="L908203" s="472"/>
      <c r="M908203" s="472"/>
    </row>
    <row r="908204" spans="12:13" x14ac:dyDescent="0.25">
      <c r="L908204" s="472"/>
      <c r="M908204" s="472"/>
    </row>
    <row r="908205" spans="12:13" x14ac:dyDescent="0.25">
      <c r="L908205" s="472"/>
      <c r="M908205" s="472"/>
    </row>
    <row r="908277" spans="12:13" x14ac:dyDescent="0.25">
      <c r="L908277" s="472"/>
      <c r="M908277" s="472"/>
    </row>
    <row r="908278" spans="12:13" x14ac:dyDescent="0.25">
      <c r="L908278" s="472"/>
      <c r="M908278" s="472"/>
    </row>
    <row r="908279" spans="12:13" x14ac:dyDescent="0.25">
      <c r="L908279" s="472"/>
      <c r="M908279" s="472"/>
    </row>
    <row r="908351" spans="12:13" x14ac:dyDescent="0.25">
      <c r="L908351" s="472"/>
      <c r="M908351" s="472"/>
    </row>
    <row r="908352" spans="12:13" x14ac:dyDescent="0.25">
      <c r="L908352" s="472"/>
      <c r="M908352" s="472"/>
    </row>
    <row r="908353" spans="12:13" x14ac:dyDescent="0.25">
      <c r="L908353" s="472"/>
      <c r="M908353" s="472"/>
    </row>
    <row r="908425" spans="12:13" x14ac:dyDescent="0.25">
      <c r="L908425" s="472"/>
      <c r="M908425" s="472"/>
    </row>
    <row r="908426" spans="12:13" x14ac:dyDescent="0.25">
      <c r="L908426" s="472"/>
      <c r="M908426" s="472"/>
    </row>
    <row r="908427" spans="12:13" x14ac:dyDescent="0.25">
      <c r="L908427" s="472"/>
      <c r="M908427" s="472"/>
    </row>
    <row r="908499" spans="12:13" x14ac:dyDescent="0.25">
      <c r="L908499" s="472"/>
      <c r="M908499" s="472"/>
    </row>
    <row r="908500" spans="12:13" x14ac:dyDescent="0.25">
      <c r="L908500" s="472"/>
      <c r="M908500" s="472"/>
    </row>
    <row r="908501" spans="12:13" x14ac:dyDescent="0.25">
      <c r="L908501" s="472"/>
      <c r="M908501" s="472"/>
    </row>
    <row r="908573" spans="12:13" x14ac:dyDescent="0.25">
      <c r="L908573" s="472"/>
      <c r="M908573" s="472"/>
    </row>
    <row r="908574" spans="12:13" x14ac:dyDescent="0.25">
      <c r="L908574" s="472"/>
      <c r="M908574" s="472"/>
    </row>
    <row r="908575" spans="12:13" x14ac:dyDescent="0.25">
      <c r="L908575" s="472"/>
      <c r="M908575" s="472"/>
    </row>
    <row r="908647" spans="12:13" x14ac:dyDescent="0.25">
      <c r="L908647" s="472"/>
      <c r="M908647" s="472"/>
    </row>
    <row r="908648" spans="12:13" x14ac:dyDescent="0.25">
      <c r="L908648" s="472"/>
      <c r="M908648" s="472"/>
    </row>
    <row r="908649" spans="12:13" x14ac:dyDescent="0.25">
      <c r="L908649" s="472"/>
      <c r="M908649" s="472"/>
    </row>
    <row r="908721" spans="12:13" x14ac:dyDescent="0.25">
      <c r="L908721" s="472"/>
      <c r="M908721" s="472"/>
    </row>
    <row r="908722" spans="12:13" x14ac:dyDescent="0.25">
      <c r="L908722" s="472"/>
      <c r="M908722" s="472"/>
    </row>
    <row r="908723" spans="12:13" x14ac:dyDescent="0.25">
      <c r="L908723" s="472"/>
      <c r="M908723" s="472"/>
    </row>
    <row r="908795" spans="12:13" x14ac:dyDescent="0.25">
      <c r="L908795" s="472"/>
      <c r="M908795" s="472"/>
    </row>
    <row r="908796" spans="12:13" x14ac:dyDescent="0.25">
      <c r="L908796" s="472"/>
      <c r="M908796" s="472"/>
    </row>
    <row r="908797" spans="12:13" x14ac:dyDescent="0.25">
      <c r="L908797" s="472"/>
      <c r="M908797" s="472"/>
    </row>
    <row r="908869" spans="12:13" x14ac:dyDescent="0.25">
      <c r="L908869" s="472"/>
      <c r="M908869" s="472"/>
    </row>
    <row r="908870" spans="12:13" x14ac:dyDescent="0.25">
      <c r="L908870" s="472"/>
      <c r="M908870" s="472"/>
    </row>
    <row r="908871" spans="12:13" x14ac:dyDescent="0.25">
      <c r="L908871" s="472"/>
      <c r="M908871" s="472"/>
    </row>
    <row r="908943" spans="12:13" x14ac:dyDescent="0.25">
      <c r="L908943" s="472"/>
      <c r="M908943" s="472"/>
    </row>
    <row r="908944" spans="12:13" x14ac:dyDescent="0.25">
      <c r="L908944" s="472"/>
      <c r="M908944" s="472"/>
    </row>
    <row r="908945" spans="12:13" x14ac:dyDescent="0.25">
      <c r="L908945" s="472"/>
      <c r="M908945" s="472"/>
    </row>
    <row r="909017" spans="12:13" x14ac:dyDescent="0.25">
      <c r="L909017" s="472"/>
      <c r="M909017" s="472"/>
    </row>
    <row r="909018" spans="12:13" x14ac:dyDescent="0.25">
      <c r="L909018" s="472"/>
      <c r="M909018" s="472"/>
    </row>
    <row r="909019" spans="12:13" x14ac:dyDescent="0.25">
      <c r="L909019" s="472"/>
      <c r="M909019" s="472"/>
    </row>
    <row r="909091" spans="12:13" x14ac:dyDescent="0.25">
      <c r="L909091" s="472"/>
      <c r="M909091" s="472"/>
    </row>
    <row r="909092" spans="12:13" x14ac:dyDescent="0.25">
      <c r="L909092" s="472"/>
      <c r="M909092" s="472"/>
    </row>
    <row r="909093" spans="12:13" x14ac:dyDescent="0.25">
      <c r="L909093" s="472"/>
      <c r="M909093" s="472"/>
    </row>
    <row r="909165" spans="12:13" x14ac:dyDescent="0.25">
      <c r="L909165" s="472"/>
      <c r="M909165" s="472"/>
    </row>
    <row r="909166" spans="12:13" x14ac:dyDescent="0.25">
      <c r="L909166" s="472"/>
      <c r="M909166" s="472"/>
    </row>
    <row r="909167" spans="12:13" x14ac:dyDescent="0.25">
      <c r="L909167" s="472"/>
      <c r="M909167" s="472"/>
    </row>
    <row r="909239" spans="12:13" x14ac:dyDescent="0.25">
      <c r="L909239" s="472"/>
      <c r="M909239" s="472"/>
    </row>
    <row r="909240" spans="12:13" x14ac:dyDescent="0.25">
      <c r="L909240" s="472"/>
      <c r="M909240" s="472"/>
    </row>
    <row r="909241" spans="12:13" x14ac:dyDescent="0.25">
      <c r="L909241" s="472"/>
      <c r="M909241" s="472"/>
    </row>
    <row r="909313" spans="12:13" x14ac:dyDescent="0.25">
      <c r="L909313" s="472"/>
      <c r="M909313" s="472"/>
    </row>
    <row r="909314" spans="12:13" x14ac:dyDescent="0.25">
      <c r="L909314" s="472"/>
      <c r="M909314" s="472"/>
    </row>
    <row r="909315" spans="12:13" x14ac:dyDescent="0.25">
      <c r="L909315" s="472"/>
      <c r="M909315" s="472"/>
    </row>
    <row r="909387" spans="12:13" x14ac:dyDescent="0.25">
      <c r="L909387" s="472"/>
      <c r="M909387" s="472"/>
    </row>
    <row r="909388" spans="12:13" x14ac:dyDescent="0.25">
      <c r="L909388" s="472"/>
      <c r="M909388" s="472"/>
    </row>
    <row r="909389" spans="12:13" x14ac:dyDescent="0.25">
      <c r="L909389" s="472"/>
      <c r="M909389" s="472"/>
    </row>
    <row r="909461" spans="12:13" x14ac:dyDescent="0.25">
      <c r="L909461" s="472"/>
      <c r="M909461" s="472"/>
    </row>
    <row r="909462" spans="12:13" x14ac:dyDescent="0.25">
      <c r="L909462" s="472"/>
      <c r="M909462" s="472"/>
    </row>
    <row r="909463" spans="12:13" x14ac:dyDescent="0.25">
      <c r="L909463" s="472"/>
      <c r="M909463" s="472"/>
    </row>
    <row r="909535" spans="12:13" x14ac:dyDescent="0.25">
      <c r="L909535" s="472"/>
      <c r="M909535" s="472"/>
    </row>
    <row r="909536" spans="12:13" x14ac:dyDescent="0.25">
      <c r="L909536" s="472"/>
      <c r="M909536" s="472"/>
    </row>
    <row r="909537" spans="12:13" x14ac:dyDescent="0.25">
      <c r="L909537" s="472"/>
      <c r="M909537" s="472"/>
    </row>
    <row r="909609" spans="12:13" x14ac:dyDescent="0.25">
      <c r="L909609" s="472"/>
      <c r="M909609" s="472"/>
    </row>
    <row r="909610" spans="12:13" x14ac:dyDescent="0.25">
      <c r="L909610" s="472"/>
      <c r="M909610" s="472"/>
    </row>
    <row r="909611" spans="12:13" x14ac:dyDescent="0.25">
      <c r="L909611" s="472"/>
      <c r="M909611" s="472"/>
    </row>
    <row r="909683" spans="12:13" x14ac:dyDescent="0.25">
      <c r="L909683" s="472"/>
      <c r="M909683" s="472"/>
    </row>
    <row r="909684" spans="12:13" x14ac:dyDescent="0.25">
      <c r="L909684" s="472"/>
      <c r="M909684" s="472"/>
    </row>
    <row r="909685" spans="12:13" x14ac:dyDescent="0.25">
      <c r="L909685" s="472"/>
      <c r="M909685" s="472"/>
    </row>
    <row r="909757" spans="12:13" x14ac:dyDescent="0.25">
      <c r="L909757" s="472"/>
      <c r="M909757" s="472"/>
    </row>
    <row r="909758" spans="12:13" x14ac:dyDescent="0.25">
      <c r="L909758" s="472"/>
      <c r="M909758" s="472"/>
    </row>
    <row r="909759" spans="12:13" x14ac:dyDescent="0.25">
      <c r="L909759" s="472"/>
      <c r="M909759" s="472"/>
    </row>
    <row r="909831" spans="12:13" x14ac:dyDescent="0.25">
      <c r="L909831" s="472"/>
      <c r="M909831" s="472"/>
    </row>
    <row r="909832" spans="12:13" x14ac:dyDescent="0.25">
      <c r="L909832" s="472"/>
      <c r="M909832" s="472"/>
    </row>
    <row r="909833" spans="12:13" x14ac:dyDescent="0.25">
      <c r="L909833" s="472"/>
      <c r="M909833" s="472"/>
    </row>
    <row r="909905" spans="12:13" x14ac:dyDescent="0.25">
      <c r="L909905" s="472"/>
      <c r="M909905" s="472"/>
    </row>
    <row r="909906" spans="12:13" x14ac:dyDescent="0.25">
      <c r="L909906" s="472"/>
      <c r="M909906" s="472"/>
    </row>
    <row r="909907" spans="12:13" x14ac:dyDescent="0.25">
      <c r="L909907" s="472"/>
      <c r="M909907" s="472"/>
    </row>
    <row r="909979" spans="12:13" x14ac:dyDescent="0.25">
      <c r="L909979" s="472"/>
      <c r="M909979" s="472"/>
    </row>
    <row r="909980" spans="12:13" x14ac:dyDescent="0.25">
      <c r="L909980" s="472"/>
      <c r="M909980" s="472"/>
    </row>
    <row r="909981" spans="12:13" x14ac:dyDescent="0.25">
      <c r="L909981" s="472"/>
      <c r="M909981" s="472"/>
    </row>
    <row r="910053" spans="12:13" x14ac:dyDescent="0.25">
      <c r="L910053" s="472"/>
      <c r="M910053" s="472"/>
    </row>
    <row r="910054" spans="12:13" x14ac:dyDescent="0.25">
      <c r="L910054" s="472"/>
      <c r="M910054" s="472"/>
    </row>
    <row r="910055" spans="12:13" x14ac:dyDescent="0.25">
      <c r="L910055" s="472"/>
      <c r="M910055" s="472"/>
    </row>
    <row r="910127" spans="12:13" x14ac:dyDescent="0.25">
      <c r="L910127" s="472"/>
      <c r="M910127" s="472"/>
    </row>
    <row r="910128" spans="12:13" x14ac:dyDescent="0.25">
      <c r="L910128" s="472"/>
      <c r="M910128" s="472"/>
    </row>
    <row r="910129" spans="12:13" x14ac:dyDescent="0.25">
      <c r="L910129" s="472"/>
      <c r="M910129" s="472"/>
    </row>
    <row r="910201" spans="12:13" x14ac:dyDescent="0.25">
      <c r="L910201" s="472"/>
      <c r="M910201" s="472"/>
    </row>
    <row r="910202" spans="12:13" x14ac:dyDescent="0.25">
      <c r="L910202" s="472"/>
      <c r="M910202" s="472"/>
    </row>
    <row r="910203" spans="12:13" x14ac:dyDescent="0.25">
      <c r="L910203" s="472"/>
      <c r="M910203" s="472"/>
    </row>
    <row r="910275" spans="12:13" x14ac:dyDescent="0.25">
      <c r="L910275" s="472"/>
      <c r="M910275" s="472"/>
    </row>
    <row r="910276" spans="12:13" x14ac:dyDescent="0.25">
      <c r="L910276" s="472"/>
      <c r="M910276" s="472"/>
    </row>
    <row r="910277" spans="12:13" x14ac:dyDescent="0.25">
      <c r="L910277" s="472"/>
      <c r="M910277" s="472"/>
    </row>
    <row r="910349" spans="12:13" x14ac:dyDescent="0.25">
      <c r="L910349" s="472"/>
      <c r="M910349" s="472"/>
    </row>
    <row r="910350" spans="12:13" x14ac:dyDescent="0.25">
      <c r="L910350" s="472"/>
      <c r="M910350" s="472"/>
    </row>
    <row r="910351" spans="12:13" x14ac:dyDescent="0.25">
      <c r="L910351" s="472"/>
      <c r="M910351" s="472"/>
    </row>
    <row r="910423" spans="12:13" x14ac:dyDescent="0.25">
      <c r="L910423" s="472"/>
      <c r="M910423" s="472"/>
    </row>
    <row r="910424" spans="12:13" x14ac:dyDescent="0.25">
      <c r="L910424" s="472"/>
      <c r="M910424" s="472"/>
    </row>
    <row r="910425" spans="12:13" x14ac:dyDescent="0.25">
      <c r="L910425" s="472"/>
      <c r="M910425" s="472"/>
    </row>
    <row r="910497" spans="12:13" x14ac:dyDescent="0.25">
      <c r="L910497" s="472"/>
      <c r="M910497" s="472"/>
    </row>
    <row r="910498" spans="12:13" x14ac:dyDescent="0.25">
      <c r="L910498" s="472"/>
      <c r="M910498" s="472"/>
    </row>
    <row r="910499" spans="12:13" x14ac:dyDescent="0.25">
      <c r="L910499" s="472"/>
      <c r="M910499" s="472"/>
    </row>
    <row r="910571" spans="12:13" x14ac:dyDescent="0.25">
      <c r="L910571" s="472"/>
      <c r="M910571" s="472"/>
    </row>
    <row r="910572" spans="12:13" x14ac:dyDescent="0.25">
      <c r="L910572" s="472"/>
      <c r="M910572" s="472"/>
    </row>
    <row r="910573" spans="12:13" x14ac:dyDescent="0.25">
      <c r="L910573" s="472"/>
      <c r="M910573" s="472"/>
    </row>
    <row r="910645" spans="12:13" x14ac:dyDescent="0.25">
      <c r="L910645" s="472"/>
      <c r="M910645" s="472"/>
    </row>
    <row r="910646" spans="12:13" x14ac:dyDescent="0.25">
      <c r="L910646" s="472"/>
      <c r="M910646" s="472"/>
    </row>
    <row r="910647" spans="12:13" x14ac:dyDescent="0.25">
      <c r="L910647" s="472"/>
      <c r="M910647" s="472"/>
    </row>
    <row r="910719" spans="12:13" x14ac:dyDescent="0.25">
      <c r="L910719" s="472"/>
      <c r="M910719" s="472"/>
    </row>
    <row r="910720" spans="12:13" x14ac:dyDescent="0.25">
      <c r="L910720" s="472"/>
      <c r="M910720" s="472"/>
    </row>
    <row r="910721" spans="12:13" x14ac:dyDescent="0.25">
      <c r="L910721" s="472"/>
      <c r="M910721" s="472"/>
    </row>
    <row r="910793" spans="12:13" x14ac:dyDescent="0.25">
      <c r="L910793" s="472"/>
      <c r="M910793" s="472"/>
    </row>
    <row r="910794" spans="12:13" x14ac:dyDescent="0.25">
      <c r="L910794" s="472"/>
      <c r="M910794" s="472"/>
    </row>
    <row r="910795" spans="12:13" x14ac:dyDescent="0.25">
      <c r="L910795" s="472"/>
      <c r="M910795" s="472"/>
    </row>
    <row r="910867" spans="12:13" x14ac:dyDescent="0.25">
      <c r="L910867" s="472"/>
      <c r="M910867" s="472"/>
    </row>
    <row r="910868" spans="12:13" x14ac:dyDescent="0.25">
      <c r="L910868" s="472"/>
      <c r="M910868" s="472"/>
    </row>
    <row r="910869" spans="12:13" x14ac:dyDescent="0.25">
      <c r="L910869" s="472"/>
      <c r="M910869" s="472"/>
    </row>
    <row r="910941" spans="12:13" x14ac:dyDescent="0.25">
      <c r="L910941" s="472"/>
      <c r="M910941" s="472"/>
    </row>
    <row r="910942" spans="12:13" x14ac:dyDescent="0.25">
      <c r="L910942" s="472"/>
      <c r="M910942" s="472"/>
    </row>
    <row r="910943" spans="12:13" x14ac:dyDescent="0.25">
      <c r="L910943" s="472"/>
      <c r="M910943" s="472"/>
    </row>
    <row r="911015" spans="12:13" x14ac:dyDescent="0.25">
      <c r="L911015" s="472"/>
      <c r="M911015" s="472"/>
    </row>
    <row r="911016" spans="12:13" x14ac:dyDescent="0.25">
      <c r="L911016" s="472"/>
      <c r="M911016" s="472"/>
    </row>
    <row r="911017" spans="12:13" x14ac:dyDescent="0.25">
      <c r="L911017" s="472"/>
      <c r="M911017" s="472"/>
    </row>
    <row r="911089" spans="12:13" x14ac:dyDescent="0.25">
      <c r="L911089" s="472"/>
      <c r="M911089" s="472"/>
    </row>
    <row r="911090" spans="12:13" x14ac:dyDescent="0.25">
      <c r="L911090" s="472"/>
      <c r="M911090" s="472"/>
    </row>
    <row r="911091" spans="12:13" x14ac:dyDescent="0.25">
      <c r="L911091" s="472"/>
      <c r="M911091" s="472"/>
    </row>
    <row r="911163" spans="12:13" x14ac:dyDescent="0.25">
      <c r="L911163" s="472"/>
      <c r="M911163" s="472"/>
    </row>
    <row r="911164" spans="12:13" x14ac:dyDescent="0.25">
      <c r="L911164" s="472"/>
      <c r="M911164" s="472"/>
    </row>
    <row r="911165" spans="12:13" x14ac:dyDescent="0.25">
      <c r="L911165" s="472"/>
      <c r="M911165" s="472"/>
    </row>
    <row r="911237" spans="12:13" x14ac:dyDescent="0.25">
      <c r="L911237" s="472"/>
      <c r="M911237" s="472"/>
    </row>
    <row r="911238" spans="12:13" x14ac:dyDescent="0.25">
      <c r="L911238" s="472"/>
      <c r="M911238" s="472"/>
    </row>
    <row r="911239" spans="12:13" x14ac:dyDescent="0.25">
      <c r="L911239" s="472"/>
      <c r="M911239" s="472"/>
    </row>
    <row r="911311" spans="12:13" x14ac:dyDescent="0.25">
      <c r="L911311" s="472"/>
      <c r="M911311" s="472"/>
    </row>
    <row r="911312" spans="12:13" x14ac:dyDescent="0.25">
      <c r="L911312" s="472"/>
      <c r="M911312" s="472"/>
    </row>
    <row r="911313" spans="12:13" x14ac:dyDescent="0.25">
      <c r="L911313" s="472"/>
      <c r="M911313" s="472"/>
    </row>
    <row r="911385" spans="12:13" x14ac:dyDescent="0.25">
      <c r="L911385" s="472"/>
      <c r="M911385" s="472"/>
    </row>
    <row r="911386" spans="12:13" x14ac:dyDescent="0.25">
      <c r="L911386" s="472"/>
      <c r="M911386" s="472"/>
    </row>
    <row r="911387" spans="12:13" x14ac:dyDescent="0.25">
      <c r="L911387" s="472"/>
      <c r="M911387" s="472"/>
    </row>
    <row r="911459" spans="12:13" x14ac:dyDescent="0.25">
      <c r="L911459" s="472"/>
      <c r="M911459" s="472"/>
    </row>
    <row r="911460" spans="12:13" x14ac:dyDescent="0.25">
      <c r="L911460" s="472"/>
      <c r="M911460" s="472"/>
    </row>
    <row r="911461" spans="12:13" x14ac:dyDescent="0.25">
      <c r="L911461" s="472"/>
      <c r="M911461" s="472"/>
    </row>
    <row r="911533" spans="12:13" x14ac:dyDescent="0.25">
      <c r="L911533" s="472"/>
      <c r="M911533" s="472"/>
    </row>
    <row r="911534" spans="12:13" x14ac:dyDescent="0.25">
      <c r="L911534" s="472"/>
      <c r="M911534" s="472"/>
    </row>
    <row r="911535" spans="12:13" x14ac:dyDescent="0.25">
      <c r="L911535" s="472"/>
      <c r="M911535" s="472"/>
    </row>
    <row r="911607" spans="12:13" x14ac:dyDescent="0.25">
      <c r="L911607" s="472"/>
      <c r="M911607" s="472"/>
    </row>
    <row r="911608" spans="12:13" x14ac:dyDescent="0.25">
      <c r="L911608" s="472"/>
      <c r="M911608" s="472"/>
    </row>
    <row r="911609" spans="12:13" x14ac:dyDescent="0.25">
      <c r="L911609" s="472"/>
      <c r="M911609" s="472"/>
    </row>
    <row r="911681" spans="12:13" x14ac:dyDescent="0.25">
      <c r="L911681" s="472"/>
      <c r="M911681" s="472"/>
    </row>
    <row r="911682" spans="12:13" x14ac:dyDescent="0.25">
      <c r="L911682" s="472"/>
      <c r="M911682" s="472"/>
    </row>
    <row r="911683" spans="12:13" x14ac:dyDescent="0.25">
      <c r="L911683" s="472"/>
      <c r="M911683" s="472"/>
    </row>
    <row r="911755" spans="12:13" x14ac:dyDescent="0.25">
      <c r="L911755" s="472"/>
      <c r="M911755" s="472"/>
    </row>
    <row r="911756" spans="12:13" x14ac:dyDescent="0.25">
      <c r="L911756" s="472"/>
      <c r="M911756" s="472"/>
    </row>
    <row r="911757" spans="12:13" x14ac:dyDescent="0.25">
      <c r="L911757" s="472"/>
      <c r="M911757" s="472"/>
    </row>
    <row r="911829" spans="12:13" x14ac:dyDescent="0.25">
      <c r="L911829" s="472"/>
      <c r="M911829" s="472"/>
    </row>
    <row r="911830" spans="12:13" x14ac:dyDescent="0.25">
      <c r="L911830" s="472"/>
      <c r="M911830" s="472"/>
    </row>
    <row r="911831" spans="12:13" x14ac:dyDescent="0.25">
      <c r="L911831" s="472"/>
      <c r="M911831" s="472"/>
    </row>
    <row r="911903" spans="12:13" x14ac:dyDescent="0.25">
      <c r="L911903" s="472"/>
      <c r="M911903" s="472"/>
    </row>
    <row r="911904" spans="12:13" x14ac:dyDescent="0.25">
      <c r="L911904" s="472"/>
      <c r="M911904" s="472"/>
    </row>
    <row r="911905" spans="12:13" x14ac:dyDescent="0.25">
      <c r="L911905" s="472"/>
      <c r="M911905" s="472"/>
    </row>
    <row r="911977" spans="12:13" x14ac:dyDescent="0.25">
      <c r="L911977" s="472"/>
      <c r="M911977" s="472"/>
    </row>
    <row r="911978" spans="12:13" x14ac:dyDescent="0.25">
      <c r="L911978" s="472"/>
      <c r="M911978" s="472"/>
    </row>
    <row r="911979" spans="12:13" x14ac:dyDescent="0.25">
      <c r="L911979" s="472"/>
      <c r="M911979" s="472"/>
    </row>
    <row r="912051" spans="12:13" x14ac:dyDescent="0.25">
      <c r="L912051" s="472"/>
      <c r="M912051" s="472"/>
    </row>
    <row r="912052" spans="12:13" x14ac:dyDescent="0.25">
      <c r="L912052" s="472"/>
      <c r="M912052" s="472"/>
    </row>
    <row r="912053" spans="12:13" x14ac:dyDescent="0.25">
      <c r="L912053" s="472"/>
      <c r="M912053" s="472"/>
    </row>
    <row r="912125" spans="12:13" x14ac:dyDescent="0.25">
      <c r="L912125" s="472"/>
      <c r="M912125" s="472"/>
    </row>
    <row r="912126" spans="12:13" x14ac:dyDescent="0.25">
      <c r="L912126" s="472"/>
      <c r="M912126" s="472"/>
    </row>
    <row r="912127" spans="12:13" x14ac:dyDescent="0.25">
      <c r="L912127" s="472"/>
      <c r="M912127" s="472"/>
    </row>
    <row r="912199" spans="12:13" x14ac:dyDescent="0.25">
      <c r="L912199" s="472"/>
      <c r="M912199" s="472"/>
    </row>
    <row r="912200" spans="12:13" x14ac:dyDescent="0.25">
      <c r="L912200" s="472"/>
      <c r="M912200" s="472"/>
    </row>
    <row r="912201" spans="12:13" x14ac:dyDescent="0.25">
      <c r="L912201" s="472"/>
      <c r="M912201" s="472"/>
    </row>
    <row r="912273" spans="12:13" x14ac:dyDescent="0.25">
      <c r="L912273" s="472"/>
      <c r="M912273" s="472"/>
    </row>
    <row r="912274" spans="12:13" x14ac:dyDescent="0.25">
      <c r="L912274" s="472"/>
      <c r="M912274" s="472"/>
    </row>
    <row r="912275" spans="12:13" x14ac:dyDescent="0.25">
      <c r="L912275" s="472"/>
      <c r="M912275" s="472"/>
    </row>
    <row r="912347" spans="12:13" x14ac:dyDescent="0.25">
      <c r="L912347" s="472"/>
      <c r="M912347" s="472"/>
    </row>
    <row r="912348" spans="12:13" x14ac:dyDescent="0.25">
      <c r="L912348" s="472"/>
      <c r="M912348" s="472"/>
    </row>
    <row r="912349" spans="12:13" x14ac:dyDescent="0.25">
      <c r="L912349" s="472"/>
      <c r="M912349" s="472"/>
    </row>
    <row r="912421" spans="12:13" x14ac:dyDescent="0.25">
      <c r="L912421" s="472"/>
      <c r="M912421" s="472"/>
    </row>
    <row r="912422" spans="12:13" x14ac:dyDescent="0.25">
      <c r="L912422" s="472"/>
      <c r="M912422" s="472"/>
    </row>
    <row r="912423" spans="12:13" x14ac:dyDescent="0.25">
      <c r="L912423" s="472"/>
      <c r="M912423" s="472"/>
    </row>
    <row r="912495" spans="12:13" x14ac:dyDescent="0.25">
      <c r="L912495" s="472"/>
      <c r="M912495" s="472"/>
    </row>
    <row r="912496" spans="12:13" x14ac:dyDescent="0.25">
      <c r="L912496" s="472"/>
      <c r="M912496" s="472"/>
    </row>
    <row r="912497" spans="12:13" x14ac:dyDescent="0.25">
      <c r="L912497" s="472"/>
      <c r="M912497" s="472"/>
    </row>
    <row r="912569" spans="12:13" x14ac:dyDescent="0.25">
      <c r="L912569" s="472"/>
      <c r="M912569" s="472"/>
    </row>
    <row r="912570" spans="12:13" x14ac:dyDescent="0.25">
      <c r="L912570" s="472"/>
      <c r="M912570" s="472"/>
    </row>
    <row r="912571" spans="12:13" x14ac:dyDescent="0.25">
      <c r="L912571" s="472"/>
      <c r="M912571" s="472"/>
    </row>
    <row r="912643" spans="12:13" x14ac:dyDescent="0.25">
      <c r="L912643" s="472"/>
      <c r="M912643" s="472"/>
    </row>
    <row r="912644" spans="12:13" x14ac:dyDescent="0.25">
      <c r="L912644" s="472"/>
      <c r="M912644" s="472"/>
    </row>
    <row r="912645" spans="12:13" x14ac:dyDescent="0.25">
      <c r="L912645" s="472"/>
      <c r="M912645" s="472"/>
    </row>
    <row r="912717" spans="12:13" x14ac:dyDescent="0.25">
      <c r="L912717" s="472"/>
      <c r="M912717" s="472"/>
    </row>
    <row r="912718" spans="12:13" x14ac:dyDescent="0.25">
      <c r="L912718" s="472"/>
      <c r="M912718" s="472"/>
    </row>
    <row r="912719" spans="12:13" x14ac:dyDescent="0.25">
      <c r="L912719" s="472"/>
      <c r="M912719" s="472"/>
    </row>
    <row r="912791" spans="12:13" x14ac:dyDescent="0.25">
      <c r="L912791" s="472"/>
      <c r="M912791" s="472"/>
    </row>
    <row r="912792" spans="12:13" x14ac:dyDescent="0.25">
      <c r="L912792" s="472"/>
      <c r="M912792" s="472"/>
    </row>
    <row r="912793" spans="12:13" x14ac:dyDescent="0.25">
      <c r="L912793" s="472"/>
      <c r="M912793" s="472"/>
    </row>
    <row r="912865" spans="12:13" x14ac:dyDescent="0.25">
      <c r="L912865" s="472"/>
      <c r="M912865" s="472"/>
    </row>
    <row r="912866" spans="12:13" x14ac:dyDescent="0.25">
      <c r="L912866" s="472"/>
      <c r="M912866" s="472"/>
    </row>
    <row r="912867" spans="12:13" x14ac:dyDescent="0.25">
      <c r="L912867" s="472"/>
      <c r="M912867" s="472"/>
    </row>
    <row r="912939" spans="12:13" x14ac:dyDescent="0.25">
      <c r="L912939" s="472"/>
      <c r="M912939" s="472"/>
    </row>
    <row r="912940" spans="12:13" x14ac:dyDescent="0.25">
      <c r="L912940" s="472"/>
      <c r="M912940" s="472"/>
    </row>
    <row r="912941" spans="12:13" x14ac:dyDescent="0.25">
      <c r="L912941" s="472"/>
      <c r="M912941" s="472"/>
    </row>
    <row r="913013" spans="12:13" x14ac:dyDescent="0.25">
      <c r="L913013" s="472"/>
      <c r="M913013" s="472"/>
    </row>
    <row r="913014" spans="12:13" x14ac:dyDescent="0.25">
      <c r="L913014" s="472"/>
      <c r="M913014" s="472"/>
    </row>
    <row r="913015" spans="12:13" x14ac:dyDescent="0.25">
      <c r="L913015" s="472"/>
      <c r="M913015" s="472"/>
    </row>
    <row r="913087" spans="12:13" x14ac:dyDescent="0.25">
      <c r="L913087" s="472"/>
      <c r="M913087" s="472"/>
    </row>
    <row r="913088" spans="12:13" x14ac:dyDescent="0.25">
      <c r="L913088" s="472"/>
      <c r="M913088" s="472"/>
    </row>
    <row r="913089" spans="12:13" x14ac:dyDescent="0.25">
      <c r="L913089" s="472"/>
      <c r="M913089" s="472"/>
    </row>
    <row r="913161" spans="12:13" x14ac:dyDescent="0.25">
      <c r="L913161" s="472"/>
      <c r="M913161" s="472"/>
    </row>
    <row r="913162" spans="12:13" x14ac:dyDescent="0.25">
      <c r="L913162" s="472"/>
      <c r="M913162" s="472"/>
    </row>
    <row r="913163" spans="12:13" x14ac:dyDescent="0.25">
      <c r="L913163" s="472"/>
      <c r="M913163" s="472"/>
    </row>
    <row r="913235" spans="12:13" x14ac:dyDescent="0.25">
      <c r="L913235" s="472"/>
      <c r="M913235" s="472"/>
    </row>
    <row r="913236" spans="12:13" x14ac:dyDescent="0.25">
      <c r="L913236" s="472"/>
      <c r="M913236" s="472"/>
    </row>
    <row r="913237" spans="12:13" x14ac:dyDescent="0.25">
      <c r="L913237" s="472"/>
      <c r="M913237" s="472"/>
    </row>
    <row r="913309" spans="12:13" x14ac:dyDescent="0.25">
      <c r="L913309" s="472"/>
      <c r="M913309" s="472"/>
    </row>
    <row r="913310" spans="12:13" x14ac:dyDescent="0.25">
      <c r="L913310" s="472"/>
      <c r="M913310" s="472"/>
    </row>
    <row r="913311" spans="12:13" x14ac:dyDescent="0.25">
      <c r="L913311" s="472"/>
      <c r="M913311" s="472"/>
    </row>
    <row r="913383" spans="12:13" x14ac:dyDescent="0.25">
      <c r="L913383" s="472"/>
      <c r="M913383" s="472"/>
    </row>
    <row r="913384" spans="12:13" x14ac:dyDescent="0.25">
      <c r="L913384" s="472"/>
      <c r="M913384" s="472"/>
    </row>
    <row r="913385" spans="12:13" x14ac:dyDescent="0.25">
      <c r="L913385" s="472"/>
      <c r="M913385" s="472"/>
    </row>
    <row r="913457" spans="12:13" x14ac:dyDescent="0.25">
      <c r="L913457" s="472"/>
      <c r="M913457" s="472"/>
    </row>
    <row r="913458" spans="12:13" x14ac:dyDescent="0.25">
      <c r="L913458" s="472"/>
      <c r="M913458" s="472"/>
    </row>
    <row r="913459" spans="12:13" x14ac:dyDescent="0.25">
      <c r="L913459" s="472"/>
      <c r="M913459" s="472"/>
    </row>
    <row r="913531" spans="12:13" x14ac:dyDescent="0.25">
      <c r="L913531" s="472"/>
      <c r="M913531" s="472"/>
    </row>
    <row r="913532" spans="12:13" x14ac:dyDescent="0.25">
      <c r="L913532" s="472"/>
      <c r="M913532" s="472"/>
    </row>
    <row r="913533" spans="12:13" x14ac:dyDescent="0.25">
      <c r="L913533" s="472"/>
      <c r="M913533" s="472"/>
    </row>
    <row r="913605" spans="12:13" x14ac:dyDescent="0.25">
      <c r="L913605" s="472"/>
      <c r="M913605" s="472"/>
    </row>
    <row r="913606" spans="12:13" x14ac:dyDescent="0.25">
      <c r="L913606" s="472"/>
      <c r="M913606" s="472"/>
    </row>
    <row r="913607" spans="12:13" x14ac:dyDescent="0.25">
      <c r="L913607" s="472"/>
      <c r="M913607" s="472"/>
    </row>
    <row r="913679" spans="12:13" x14ac:dyDescent="0.25">
      <c r="L913679" s="472"/>
      <c r="M913679" s="472"/>
    </row>
    <row r="913680" spans="12:13" x14ac:dyDescent="0.25">
      <c r="L913680" s="472"/>
      <c r="M913680" s="472"/>
    </row>
    <row r="913681" spans="12:13" x14ac:dyDescent="0.25">
      <c r="L913681" s="472"/>
      <c r="M913681" s="472"/>
    </row>
    <row r="913753" spans="12:13" x14ac:dyDescent="0.25">
      <c r="L913753" s="472"/>
      <c r="M913753" s="472"/>
    </row>
    <row r="913754" spans="12:13" x14ac:dyDescent="0.25">
      <c r="L913754" s="472"/>
      <c r="M913754" s="472"/>
    </row>
    <row r="913755" spans="12:13" x14ac:dyDescent="0.25">
      <c r="L913755" s="472"/>
      <c r="M913755" s="472"/>
    </row>
    <row r="913827" spans="12:13" x14ac:dyDescent="0.25">
      <c r="L913827" s="472"/>
      <c r="M913827" s="472"/>
    </row>
    <row r="913828" spans="12:13" x14ac:dyDescent="0.25">
      <c r="L913828" s="472"/>
      <c r="M913828" s="472"/>
    </row>
    <row r="913829" spans="12:13" x14ac:dyDescent="0.25">
      <c r="L913829" s="472"/>
      <c r="M913829" s="472"/>
    </row>
    <row r="913901" spans="12:13" x14ac:dyDescent="0.25">
      <c r="L913901" s="472"/>
      <c r="M913901" s="472"/>
    </row>
    <row r="913902" spans="12:13" x14ac:dyDescent="0.25">
      <c r="L913902" s="472"/>
      <c r="M913902" s="472"/>
    </row>
    <row r="913903" spans="12:13" x14ac:dyDescent="0.25">
      <c r="L913903" s="472"/>
      <c r="M913903" s="472"/>
    </row>
    <row r="913975" spans="12:13" x14ac:dyDescent="0.25">
      <c r="L913975" s="472"/>
      <c r="M913975" s="472"/>
    </row>
    <row r="913976" spans="12:13" x14ac:dyDescent="0.25">
      <c r="L913976" s="472"/>
      <c r="M913976" s="472"/>
    </row>
    <row r="913977" spans="12:13" x14ac:dyDescent="0.25">
      <c r="L913977" s="472"/>
      <c r="M913977" s="472"/>
    </row>
    <row r="914049" spans="12:13" x14ac:dyDescent="0.25">
      <c r="L914049" s="472"/>
      <c r="M914049" s="472"/>
    </row>
    <row r="914050" spans="12:13" x14ac:dyDescent="0.25">
      <c r="L914050" s="472"/>
      <c r="M914050" s="472"/>
    </row>
    <row r="914051" spans="12:13" x14ac:dyDescent="0.25">
      <c r="L914051" s="472"/>
      <c r="M914051" s="472"/>
    </row>
    <row r="914123" spans="12:13" x14ac:dyDescent="0.25">
      <c r="L914123" s="472"/>
      <c r="M914123" s="472"/>
    </row>
    <row r="914124" spans="12:13" x14ac:dyDescent="0.25">
      <c r="L914124" s="472"/>
      <c r="M914124" s="472"/>
    </row>
    <row r="914125" spans="12:13" x14ac:dyDescent="0.25">
      <c r="L914125" s="472"/>
      <c r="M914125" s="472"/>
    </row>
    <row r="914197" spans="12:13" x14ac:dyDescent="0.25">
      <c r="L914197" s="472"/>
      <c r="M914197" s="472"/>
    </row>
    <row r="914198" spans="12:13" x14ac:dyDescent="0.25">
      <c r="L914198" s="472"/>
      <c r="M914198" s="472"/>
    </row>
    <row r="914199" spans="12:13" x14ac:dyDescent="0.25">
      <c r="L914199" s="472"/>
      <c r="M914199" s="472"/>
    </row>
    <row r="914271" spans="12:13" x14ac:dyDescent="0.25">
      <c r="L914271" s="472"/>
      <c r="M914271" s="472"/>
    </row>
    <row r="914272" spans="12:13" x14ac:dyDescent="0.25">
      <c r="L914272" s="472"/>
      <c r="M914272" s="472"/>
    </row>
    <row r="914273" spans="12:13" x14ac:dyDescent="0.25">
      <c r="L914273" s="472"/>
      <c r="M914273" s="472"/>
    </row>
    <row r="914345" spans="12:13" x14ac:dyDescent="0.25">
      <c r="L914345" s="472"/>
      <c r="M914345" s="472"/>
    </row>
    <row r="914346" spans="12:13" x14ac:dyDescent="0.25">
      <c r="L914346" s="472"/>
      <c r="M914346" s="472"/>
    </row>
    <row r="914347" spans="12:13" x14ac:dyDescent="0.25">
      <c r="L914347" s="472"/>
      <c r="M914347" s="472"/>
    </row>
    <row r="914419" spans="12:13" x14ac:dyDescent="0.25">
      <c r="L914419" s="472"/>
      <c r="M914419" s="472"/>
    </row>
    <row r="914420" spans="12:13" x14ac:dyDescent="0.25">
      <c r="L914420" s="472"/>
      <c r="M914420" s="472"/>
    </row>
    <row r="914421" spans="12:13" x14ac:dyDescent="0.25">
      <c r="L914421" s="472"/>
      <c r="M914421" s="472"/>
    </row>
    <row r="914493" spans="12:13" x14ac:dyDescent="0.25">
      <c r="L914493" s="472"/>
      <c r="M914493" s="472"/>
    </row>
    <row r="914494" spans="12:13" x14ac:dyDescent="0.25">
      <c r="L914494" s="472"/>
      <c r="M914494" s="472"/>
    </row>
    <row r="914495" spans="12:13" x14ac:dyDescent="0.25">
      <c r="L914495" s="472"/>
      <c r="M914495" s="472"/>
    </row>
    <row r="914567" spans="12:13" x14ac:dyDescent="0.25">
      <c r="L914567" s="472"/>
      <c r="M914567" s="472"/>
    </row>
    <row r="914568" spans="12:13" x14ac:dyDescent="0.25">
      <c r="L914568" s="472"/>
      <c r="M914568" s="472"/>
    </row>
    <row r="914569" spans="12:13" x14ac:dyDescent="0.25">
      <c r="L914569" s="472"/>
      <c r="M914569" s="472"/>
    </row>
    <row r="914641" spans="12:13" x14ac:dyDescent="0.25">
      <c r="L914641" s="472"/>
      <c r="M914641" s="472"/>
    </row>
    <row r="914642" spans="12:13" x14ac:dyDescent="0.25">
      <c r="L914642" s="472"/>
      <c r="M914642" s="472"/>
    </row>
    <row r="914643" spans="12:13" x14ac:dyDescent="0.25">
      <c r="L914643" s="472"/>
      <c r="M914643" s="472"/>
    </row>
    <row r="914715" spans="12:13" x14ac:dyDescent="0.25">
      <c r="L914715" s="472"/>
      <c r="M914715" s="472"/>
    </row>
    <row r="914716" spans="12:13" x14ac:dyDescent="0.25">
      <c r="L914716" s="472"/>
      <c r="M914716" s="472"/>
    </row>
    <row r="914717" spans="12:13" x14ac:dyDescent="0.25">
      <c r="L914717" s="472"/>
      <c r="M914717" s="472"/>
    </row>
    <row r="914789" spans="12:13" x14ac:dyDescent="0.25">
      <c r="L914789" s="472"/>
      <c r="M914789" s="472"/>
    </row>
    <row r="914790" spans="12:13" x14ac:dyDescent="0.25">
      <c r="L914790" s="472"/>
      <c r="M914790" s="472"/>
    </row>
    <row r="914791" spans="12:13" x14ac:dyDescent="0.25">
      <c r="L914791" s="472"/>
      <c r="M914791" s="472"/>
    </row>
    <row r="914863" spans="12:13" x14ac:dyDescent="0.25">
      <c r="L914863" s="472"/>
      <c r="M914863" s="472"/>
    </row>
    <row r="914864" spans="12:13" x14ac:dyDescent="0.25">
      <c r="L914864" s="472"/>
      <c r="M914864" s="472"/>
    </row>
    <row r="914865" spans="12:13" x14ac:dyDescent="0.25">
      <c r="L914865" s="472"/>
      <c r="M914865" s="472"/>
    </row>
    <row r="914937" spans="12:13" x14ac:dyDescent="0.25">
      <c r="L914937" s="472"/>
      <c r="M914937" s="472"/>
    </row>
    <row r="914938" spans="12:13" x14ac:dyDescent="0.25">
      <c r="L914938" s="472"/>
      <c r="M914938" s="472"/>
    </row>
    <row r="914939" spans="12:13" x14ac:dyDescent="0.25">
      <c r="L914939" s="472"/>
      <c r="M914939" s="472"/>
    </row>
    <row r="915011" spans="12:13" x14ac:dyDescent="0.25">
      <c r="L915011" s="472"/>
      <c r="M915011" s="472"/>
    </row>
    <row r="915012" spans="12:13" x14ac:dyDescent="0.25">
      <c r="L915012" s="472"/>
      <c r="M915012" s="472"/>
    </row>
    <row r="915013" spans="12:13" x14ac:dyDescent="0.25">
      <c r="L915013" s="472"/>
      <c r="M915013" s="472"/>
    </row>
    <row r="915085" spans="12:13" x14ac:dyDescent="0.25">
      <c r="L915085" s="472"/>
      <c r="M915085" s="472"/>
    </row>
    <row r="915086" spans="12:13" x14ac:dyDescent="0.25">
      <c r="L915086" s="472"/>
      <c r="M915086" s="472"/>
    </row>
    <row r="915087" spans="12:13" x14ac:dyDescent="0.25">
      <c r="L915087" s="472"/>
      <c r="M915087" s="472"/>
    </row>
    <row r="915159" spans="12:13" x14ac:dyDescent="0.25">
      <c r="L915159" s="472"/>
      <c r="M915159" s="472"/>
    </row>
    <row r="915160" spans="12:13" x14ac:dyDescent="0.25">
      <c r="L915160" s="472"/>
      <c r="M915160" s="472"/>
    </row>
    <row r="915161" spans="12:13" x14ac:dyDescent="0.25">
      <c r="L915161" s="472"/>
      <c r="M915161" s="472"/>
    </row>
    <row r="915233" spans="12:13" x14ac:dyDescent="0.25">
      <c r="L915233" s="472"/>
      <c r="M915233" s="472"/>
    </row>
    <row r="915234" spans="12:13" x14ac:dyDescent="0.25">
      <c r="L915234" s="472"/>
      <c r="M915234" s="472"/>
    </row>
    <row r="915235" spans="12:13" x14ac:dyDescent="0.25">
      <c r="L915235" s="472"/>
      <c r="M915235" s="472"/>
    </row>
    <row r="915307" spans="12:13" x14ac:dyDescent="0.25">
      <c r="L915307" s="472"/>
      <c r="M915307" s="472"/>
    </row>
    <row r="915308" spans="12:13" x14ac:dyDescent="0.25">
      <c r="L915308" s="472"/>
      <c r="M915308" s="472"/>
    </row>
    <row r="915309" spans="12:13" x14ac:dyDescent="0.25">
      <c r="L915309" s="472"/>
      <c r="M915309" s="472"/>
    </row>
    <row r="915381" spans="12:13" x14ac:dyDescent="0.25">
      <c r="L915381" s="472"/>
      <c r="M915381" s="472"/>
    </row>
    <row r="915382" spans="12:13" x14ac:dyDescent="0.25">
      <c r="L915382" s="472"/>
      <c r="M915382" s="472"/>
    </row>
    <row r="915383" spans="12:13" x14ac:dyDescent="0.25">
      <c r="L915383" s="472"/>
      <c r="M915383" s="472"/>
    </row>
    <row r="915455" spans="12:13" x14ac:dyDescent="0.25">
      <c r="L915455" s="472"/>
      <c r="M915455" s="472"/>
    </row>
    <row r="915456" spans="12:13" x14ac:dyDescent="0.25">
      <c r="L915456" s="472"/>
      <c r="M915456" s="472"/>
    </row>
    <row r="915457" spans="12:13" x14ac:dyDescent="0.25">
      <c r="L915457" s="472"/>
      <c r="M915457" s="472"/>
    </row>
    <row r="915529" spans="12:13" x14ac:dyDescent="0.25">
      <c r="L915529" s="472"/>
      <c r="M915529" s="472"/>
    </row>
    <row r="915530" spans="12:13" x14ac:dyDescent="0.25">
      <c r="L915530" s="472"/>
      <c r="M915530" s="472"/>
    </row>
    <row r="915531" spans="12:13" x14ac:dyDescent="0.25">
      <c r="L915531" s="472"/>
      <c r="M915531" s="472"/>
    </row>
    <row r="915603" spans="12:13" x14ac:dyDescent="0.25">
      <c r="L915603" s="472"/>
      <c r="M915603" s="472"/>
    </row>
    <row r="915604" spans="12:13" x14ac:dyDescent="0.25">
      <c r="L915604" s="472"/>
      <c r="M915604" s="472"/>
    </row>
    <row r="915605" spans="12:13" x14ac:dyDescent="0.25">
      <c r="L915605" s="472"/>
      <c r="M915605" s="472"/>
    </row>
    <row r="915677" spans="12:13" x14ac:dyDescent="0.25">
      <c r="L915677" s="472"/>
      <c r="M915677" s="472"/>
    </row>
    <row r="915678" spans="12:13" x14ac:dyDescent="0.25">
      <c r="L915678" s="472"/>
      <c r="M915678" s="472"/>
    </row>
    <row r="915679" spans="12:13" x14ac:dyDescent="0.25">
      <c r="L915679" s="472"/>
      <c r="M915679" s="472"/>
    </row>
    <row r="915751" spans="12:13" x14ac:dyDescent="0.25">
      <c r="L915751" s="472"/>
      <c r="M915751" s="472"/>
    </row>
    <row r="915752" spans="12:13" x14ac:dyDescent="0.25">
      <c r="L915752" s="472"/>
      <c r="M915752" s="472"/>
    </row>
    <row r="915753" spans="12:13" x14ac:dyDescent="0.25">
      <c r="L915753" s="472"/>
      <c r="M915753" s="472"/>
    </row>
    <row r="915825" spans="12:13" x14ac:dyDescent="0.25">
      <c r="L915825" s="472"/>
      <c r="M915825" s="472"/>
    </row>
    <row r="915826" spans="12:13" x14ac:dyDescent="0.25">
      <c r="L915826" s="472"/>
      <c r="M915826" s="472"/>
    </row>
    <row r="915827" spans="12:13" x14ac:dyDescent="0.25">
      <c r="L915827" s="472"/>
      <c r="M915827" s="472"/>
    </row>
    <row r="915899" spans="12:13" x14ac:dyDescent="0.25">
      <c r="L915899" s="472"/>
      <c r="M915899" s="472"/>
    </row>
    <row r="915900" spans="12:13" x14ac:dyDescent="0.25">
      <c r="L915900" s="472"/>
      <c r="M915900" s="472"/>
    </row>
    <row r="915901" spans="12:13" x14ac:dyDescent="0.25">
      <c r="L915901" s="472"/>
      <c r="M915901" s="472"/>
    </row>
    <row r="915973" spans="12:13" x14ac:dyDescent="0.25">
      <c r="L915973" s="472"/>
      <c r="M915973" s="472"/>
    </row>
    <row r="915974" spans="12:13" x14ac:dyDescent="0.25">
      <c r="L915974" s="472"/>
      <c r="M915974" s="472"/>
    </row>
    <row r="915975" spans="12:13" x14ac:dyDescent="0.25">
      <c r="L915975" s="472"/>
      <c r="M915975" s="472"/>
    </row>
    <row r="916047" spans="12:13" x14ac:dyDescent="0.25">
      <c r="L916047" s="472"/>
      <c r="M916047" s="472"/>
    </row>
    <row r="916048" spans="12:13" x14ac:dyDescent="0.25">
      <c r="L916048" s="472"/>
      <c r="M916048" s="472"/>
    </row>
    <row r="916049" spans="12:13" x14ac:dyDescent="0.25">
      <c r="L916049" s="472"/>
      <c r="M916049" s="472"/>
    </row>
    <row r="916121" spans="12:13" x14ac:dyDescent="0.25">
      <c r="L916121" s="472"/>
      <c r="M916121" s="472"/>
    </row>
    <row r="916122" spans="12:13" x14ac:dyDescent="0.25">
      <c r="L916122" s="472"/>
      <c r="M916122" s="472"/>
    </row>
    <row r="916123" spans="12:13" x14ac:dyDescent="0.25">
      <c r="L916123" s="472"/>
      <c r="M916123" s="472"/>
    </row>
    <row r="916195" spans="12:13" x14ac:dyDescent="0.25">
      <c r="L916195" s="472"/>
      <c r="M916195" s="472"/>
    </row>
    <row r="916196" spans="12:13" x14ac:dyDescent="0.25">
      <c r="L916196" s="472"/>
      <c r="M916196" s="472"/>
    </row>
    <row r="916197" spans="12:13" x14ac:dyDescent="0.25">
      <c r="L916197" s="472"/>
      <c r="M916197" s="472"/>
    </row>
    <row r="916269" spans="12:13" x14ac:dyDescent="0.25">
      <c r="L916269" s="472"/>
      <c r="M916269" s="472"/>
    </row>
    <row r="916270" spans="12:13" x14ac:dyDescent="0.25">
      <c r="L916270" s="472"/>
      <c r="M916270" s="472"/>
    </row>
    <row r="916271" spans="12:13" x14ac:dyDescent="0.25">
      <c r="L916271" s="472"/>
      <c r="M916271" s="472"/>
    </row>
    <row r="916343" spans="12:13" x14ac:dyDescent="0.25">
      <c r="L916343" s="472"/>
      <c r="M916343" s="472"/>
    </row>
    <row r="916344" spans="12:13" x14ac:dyDescent="0.25">
      <c r="L916344" s="472"/>
      <c r="M916344" s="472"/>
    </row>
    <row r="916345" spans="12:13" x14ac:dyDescent="0.25">
      <c r="L916345" s="472"/>
      <c r="M916345" s="472"/>
    </row>
    <row r="916417" spans="12:13" x14ac:dyDescent="0.25">
      <c r="L916417" s="472"/>
      <c r="M916417" s="472"/>
    </row>
    <row r="916418" spans="12:13" x14ac:dyDescent="0.25">
      <c r="L916418" s="472"/>
      <c r="M916418" s="472"/>
    </row>
    <row r="916419" spans="12:13" x14ac:dyDescent="0.25">
      <c r="L916419" s="472"/>
      <c r="M916419" s="472"/>
    </row>
    <row r="916491" spans="12:13" x14ac:dyDescent="0.25">
      <c r="L916491" s="472"/>
      <c r="M916491" s="472"/>
    </row>
    <row r="916492" spans="12:13" x14ac:dyDescent="0.25">
      <c r="L916492" s="472"/>
      <c r="M916492" s="472"/>
    </row>
    <row r="916493" spans="12:13" x14ac:dyDescent="0.25">
      <c r="L916493" s="472"/>
      <c r="M916493" s="472"/>
    </row>
    <row r="916565" spans="12:13" x14ac:dyDescent="0.25">
      <c r="L916565" s="472"/>
      <c r="M916565" s="472"/>
    </row>
    <row r="916566" spans="12:13" x14ac:dyDescent="0.25">
      <c r="L916566" s="472"/>
      <c r="M916566" s="472"/>
    </row>
    <row r="916567" spans="12:13" x14ac:dyDescent="0.25">
      <c r="L916567" s="472"/>
      <c r="M916567" s="472"/>
    </row>
    <row r="916639" spans="12:13" x14ac:dyDescent="0.25">
      <c r="L916639" s="472"/>
      <c r="M916639" s="472"/>
    </row>
    <row r="916640" spans="12:13" x14ac:dyDescent="0.25">
      <c r="L916640" s="472"/>
      <c r="M916640" s="472"/>
    </row>
    <row r="916641" spans="12:13" x14ac:dyDescent="0.25">
      <c r="L916641" s="472"/>
      <c r="M916641" s="472"/>
    </row>
    <row r="916713" spans="12:13" x14ac:dyDescent="0.25">
      <c r="L916713" s="472"/>
      <c r="M916713" s="472"/>
    </row>
    <row r="916714" spans="12:13" x14ac:dyDescent="0.25">
      <c r="L916714" s="472"/>
      <c r="M916714" s="472"/>
    </row>
    <row r="916715" spans="12:13" x14ac:dyDescent="0.25">
      <c r="L916715" s="472"/>
      <c r="M916715" s="472"/>
    </row>
    <row r="916787" spans="12:13" x14ac:dyDescent="0.25">
      <c r="L916787" s="472"/>
      <c r="M916787" s="472"/>
    </row>
    <row r="916788" spans="12:13" x14ac:dyDescent="0.25">
      <c r="L916788" s="472"/>
      <c r="M916788" s="472"/>
    </row>
    <row r="916789" spans="12:13" x14ac:dyDescent="0.25">
      <c r="L916789" s="472"/>
      <c r="M916789" s="472"/>
    </row>
    <row r="916861" spans="12:13" x14ac:dyDescent="0.25">
      <c r="L916861" s="472"/>
      <c r="M916861" s="472"/>
    </row>
    <row r="916862" spans="12:13" x14ac:dyDescent="0.25">
      <c r="L916862" s="472"/>
      <c r="M916862" s="472"/>
    </row>
    <row r="916863" spans="12:13" x14ac:dyDescent="0.25">
      <c r="L916863" s="472"/>
      <c r="M916863" s="472"/>
    </row>
    <row r="916935" spans="12:13" x14ac:dyDescent="0.25">
      <c r="L916935" s="472"/>
      <c r="M916935" s="472"/>
    </row>
    <row r="916936" spans="12:13" x14ac:dyDescent="0.25">
      <c r="L916936" s="472"/>
      <c r="M916936" s="472"/>
    </row>
    <row r="916937" spans="12:13" x14ac:dyDescent="0.25">
      <c r="L916937" s="472"/>
      <c r="M916937" s="472"/>
    </row>
    <row r="917009" spans="12:13" x14ac:dyDescent="0.25">
      <c r="L917009" s="472"/>
      <c r="M917009" s="472"/>
    </row>
    <row r="917010" spans="12:13" x14ac:dyDescent="0.25">
      <c r="L917010" s="472"/>
      <c r="M917010" s="472"/>
    </row>
    <row r="917011" spans="12:13" x14ac:dyDescent="0.25">
      <c r="L917011" s="472"/>
      <c r="M917011" s="472"/>
    </row>
    <row r="917083" spans="12:13" x14ac:dyDescent="0.25">
      <c r="L917083" s="472"/>
      <c r="M917083" s="472"/>
    </row>
    <row r="917084" spans="12:13" x14ac:dyDescent="0.25">
      <c r="L917084" s="472"/>
      <c r="M917084" s="472"/>
    </row>
    <row r="917085" spans="12:13" x14ac:dyDescent="0.25">
      <c r="L917085" s="472"/>
      <c r="M917085" s="472"/>
    </row>
    <row r="917157" spans="12:13" x14ac:dyDescent="0.25">
      <c r="L917157" s="472"/>
      <c r="M917157" s="472"/>
    </row>
    <row r="917158" spans="12:13" x14ac:dyDescent="0.25">
      <c r="L917158" s="472"/>
      <c r="M917158" s="472"/>
    </row>
    <row r="917159" spans="12:13" x14ac:dyDescent="0.25">
      <c r="L917159" s="472"/>
      <c r="M917159" s="472"/>
    </row>
    <row r="917231" spans="12:13" x14ac:dyDescent="0.25">
      <c r="L917231" s="472"/>
      <c r="M917231" s="472"/>
    </row>
    <row r="917232" spans="12:13" x14ac:dyDescent="0.25">
      <c r="L917232" s="472"/>
      <c r="M917232" s="472"/>
    </row>
    <row r="917233" spans="12:13" x14ac:dyDescent="0.25">
      <c r="L917233" s="472"/>
      <c r="M917233" s="472"/>
    </row>
    <row r="917305" spans="12:13" x14ac:dyDescent="0.25">
      <c r="L917305" s="472"/>
      <c r="M917305" s="472"/>
    </row>
    <row r="917306" spans="12:13" x14ac:dyDescent="0.25">
      <c r="L917306" s="472"/>
      <c r="M917306" s="472"/>
    </row>
    <row r="917307" spans="12:13" x14ac:dyDescent="0.25">
      <c r="L917307" s="472"/>
      <c r="M917307" s="472"/>
    </row>
    <row r="917379" spans="12:13" x14ac:dyDescent="0.25">
      <c r="L917379" s="472"/>
      <c r="M917379" s="472"/>
    </row>
    <row r="917380" spans="12:13" x14ac:dyDescent="0.25">
      <c r="L917380" s="472"/>
      <c r="M917380" s="472"/>
    </row>
    <row r="917381" spans="12:13" x14ac:dyDescent="0.25">
      <c r="L917381" s="472"/>
      <c r="M917381" s="472"/>
    </row>
    <row r="917453" spans="12:13" x14ac:dyDescent="0.25">
      <c r="L917453" s="472"/>
      <c r="M917453" s="472"/>
    </row>
    <row r="917454" spans="12:13" x14ac:dyDescent="0.25">
      <c r="L917454" s="472"/>
      <c r="M917454" s="472"/>
    </row>
    <row r="917455" spans="12:13" x14ac:dyDescent="0.25">
      <c r="L917455" s="472"/>
      <c r="M917455" s="472"/>
    </row>
    <row r="917527" spans="12:13" x14ac:dyDescent="0.25">
      <c r="L917527" s="472"/>
      <c r="M917527" s="472"/>
    </row>
    <row r="917528" spans="12:13" x14ac:dyDescent="0.25">
      <c r="L917528" s="472"/>
      <c r="M917528" s="472"/>
    </row>
    <row r="917529" spans="12:13" x14ac:dyDescent="0.25">
      <c r="L917529" s="472"/>
      <c r="M917529" s="472"/>
    </row>
    <row r="917601" spans="12:13" x14ac:dyDescent="0.25">
      <c r="L917601" s="472"/>
      <c r="M917601" s="472"/>
    </row>
    <row r="917602" spans="12:13" x14ac:dyDescent="0.25">
      <c r="L917602" s="472"/>
      <c r="M917602" s="472"/>
    </row>
    <row r="917603" spans="12:13" x14ac:dyDescent="0.25">
      <c r="L917603" s="472"/>
      <c r="M917603" s="472"/>
    </row>
    <row r="917675" spans="12:13" x14ac:dyDescent="0.25">
      <c r="L917675" s="472"/>
      <c r="M917675" s="472"/>
    </row>
    <row r="917676" spans="12:13" x14ac:dyDescent="0.25">
      <c r="L917676" s="472"/>
      <c r="M917676" s="472"/>
    </row>
    <row r="917677" spans="12:13" x14ac:dyDescent="0.25">
      <c r="L917677" s="472"/>
      <c r="M917677" s="472"/>
    </row>
    <row r="917749" spans="12:13" x14ac:dyDescent="0.25">
      <c r="L917749" s="472"/>
      <c r="M917749" s="472"/>
    </row>
    <row r="917750" spans="12:13" x14ac:dyDescent="0.25">
      <c r="L917750" s="472"/>
      <c r="M917750" s="472"/>
    </row>
    <row r="917751" spans="12:13" x14ac:dyDescent="0.25">
      <c r="L917751" s="472"/>
      <c r="M917751" s="472"/>
    </row>
    <row r="917823" spans="12:13" x14ac:dyDescent="0.25">
      <c r="L917823" s="472"/>
      <c r="M917823" s="472"/>
    </row>
    <row r="917824" spans="12:13" x14ac:dyDescent="0.25">
      <c r="L917824" s="472"/>
      <c r="M917824" s="472"/>
    </row>
    <row r="917825" spans="12:13" x14ac:dyDescent="0.25">
      <c r="L917825" s="472"/>
      <c r="M917825" s="472"/>
    </row>
    <row r="917897" spans="12:13" x14ac:dyDescent="0.25">
      <c r="L917897" s="472"/>
      <c r="M917897" s="472"/>
    </row>
    <row r="917898" spans="12:13" x14ac:dyDescent="0.25">
      <c r="L917898" s="472"/>
      <c r="M917898" s="472"/>
    </row>
    <row r="917899" spans="12:13" x14ac:dyDescent="0.25">
      <c r="L917899" s="472"/>
      <c r="M917899" s="472"/>
    </row>
    <row r="917971" spans="12:13" x14ac:dyDescent="0.25">
      <c r="L917971" s="472"/>
      <c r="M917971" s="472"/>
    </row>
    <row r="917972" spans="12:13" x14ac:dyDescent="0.25">
      <c r="L917972" s="472"/>
      <c r="M917972" s="472"/>
    </row>
    <row r="917973" spans="12:13" x14ac:dyDescent="0.25">
      <c r="L917973" s="472"/>
      <c r="M917973" s="472"/>
    </row>
    <row r="918045" spans="12:13" x14ac:dyDescent="0.25">
      <c r="L918045" s="472"/>
      <c r="M918045" s="472"/>
    </row>
    <row r="918046" spans="12:13" x14ac:dyDescent="0.25">
      <c r="L918046" s="472"/>
      <c r="M918046" s="472"/>
    </row>
    <row r="918047" spans="12:13" x14ac:dyDescent="0.25">
      <c r="L918047" s="472"/>
      <c r="M918047" s="472"/>
    </row>
    <row r="918119" spans="12:13" x14ac:dyDescent="0.25">
      <c r="L918119" s="472"/>
      <c r="M918119" s="472"/>
    </row>
    <row r="918120" spans="12:13" x14ac:dyDescent="0.25">
      <c r="L918120" s="472"/>
      <c r="M918120" s="472"/>
    </row>
    <row r="918121" spans="12:13" x14ac:dyDescent="0.25">
      <c r="L918121" s="472"/>
      <c r="M918121" s="472"/>
    </row>
    <row r="918193" spans="12:13" x14ac:dyDescent="0.25">
      <c r="L918193" s="472"/>
      <c r="M918193" s="472"/>
    </row>
    <row r="918194" spans="12:13" x14ac:dyDescent="0.25">
      <c r="L918194" s="472"/>
      <c r="M918194" s="472"/>
    </row>
    <row r="918195" spans="12:13" x14ac:dyDescent="0.25">
      <c r="L918195" s="472"/>
      <c r="M918195" s="472"/>
    </row>
    <row r="918267" spans="12:13" x14ac:dyDescent="0.25">
      <c r="L918267" s="472"/>
      <c r="M918267" s="472"/>
    </row>
    <row r="918268" spans="12:13" x14ac:dyDescent="0.25">
      <c r="L918268" s="472"/>
      <c r="M918268" s="472"/>
    </row>
    <row r="918269" spans="12:13" x14ac:dyDescent="0.25">
      <c r="L918269" s="472"/>
      <c r="M918269" s="472"/>
    </row>
    <row r="918341" spans="12:13" x14ac:dyDescent="0.25">
      <c r="L918341" s="472"/>
      <c r="M918341" s="472"/>
    </row>
    <row r="918342" spans="12:13" x14ac:dyDescent="0.25">
      <c r="L918342" s="472"/>
      <c r="M918342" s="472"/>
    </row>
    <row r="918343" spans="12:13" x14ac:dyDescent="0.25">
      <c r="L918343" s="472"/>
      <c r="M918343" s="472"/>
    </row>
    <row r="918415" spans="12:13" x14ac:dyDescent="0.25">
      <c r="L918415" s="472"/>
      <c r="M918415" s="472"/>
    </row>
    <row r="918416" spans="12:13" x14ac:dyDescent="0.25">
      <c r="L918416" s="472"/>
      <c r="M918416" s="472"/>
    </row>
    <row r="918417" spans="12:13" x14ac:dyDescent="0.25">
      <c r="L918417" s="472"/>
      <c r="M918417" s="472"/>
    </row>
    <row r="918489" spans="12:13" x14ac:dyDescent="0.25">
      <c r="L918489" s="472"/>
      <c r="M918489" s="472"/>
    </row>
    <row r="918490" spans="12:13" x14ac:dyDescent="0.25">
      <c r="L918490" s="472"/>
      <c r="M918490" s="472"/>
    </row>
    <row r="918491" spans="12:13" x14ac:dyDescent="0.25">
      <c r="L918491" s="472"/>
      <c r="M918491" s="472"/>
    </row>
    <row r="918563" spans="12:13" x14ac:dyDescent="0.25">
      <c r="L918563" s="472"/>
      <c r="M918563" s="472"/>
    </row>
    <row r="918564" spans="12:13" x14ac:dyDescent="0.25">
      <c r="L918564" s="472"/>
      <c r="M918564" s="472"/>
    </row>
    <row r="918565" spans="12:13" x14ac:dyDescent="0.25">
      <c r="L918565" s="472"/>
      <c r="M918565" s="472"/>
    </row>
    <row r="918637" spans="12:13" x14ac:dyDescent="0.25">
      <c r="L918637" s="472"/>
      <c r="M918637" s="472"/>
    </row>
    <row r="918638" spans="12:13" x14ac:dyDescent="0.25">
      <c r="L918638" s="472"/>
      <c r="M918638" s="472"/>
    </row>
    <row r="918639" spans="12:13" x14ac:dyDescent="0.25">
      <c r="L918639" s="472"/>
      <c r="M918639" s="472"/>
    </row>
    <row r="918711" spans="12:13" x14ac:dyDescent="0.25">
      <c r="L918711" s="472"/>
      <c r="M918711" s="472"/>
    </row>
    <row r="918712" spans="12:13" x14ac:dyDescent="0.25">
      <c r="L918712" s="472"/>
      <c r="M918712" s="472"/>
    </row>
    <row r="918713" spans="12:13" x14ac:dyDescent="0.25">
      <c r="L918713" s="472"/>
      <c r="M918713" s="472"/>
    </row>
    <row r="918785" spans="12:13" x14ac:dyDescent="0.25">
      <c r="L918785" s="472"/>
      <c r="M918785" s="472"/>
    </row>
    <row r="918786" spans="12:13" x14ac:dyDescent="0.25">
      <c r="L918786" s="472"/>
      <c r="M918786" s="472"/>
    </row>
    <row r="918787" spans="12:13" x14ac:dyDescent="0.25">
      <c r="L918787" s="472"/>
      <c r="M918787" s="472"/>
    </row>
    <row r="918859" spans="12:13" x14ac:dyDescent="0.25">
      <c r="L918859" s="472"/>
      <c r="M918859" s="472"/>
    </row>
    <row r="918860" spans="12:13" x14ac:dyDescent="0.25">
      <c r="L918860" s="472"/>
      <c r="M918860" s="472"/>
    </row>
    <row r="918861" spans="12:13" x14ac:dyDescent="0.25">
      <c r="L918861" s="472"/>
      <c r="M918861" s="472"/>
    </row>
    <row r="918933" spans="12:13" x14ac:dyDescent="0.25">
      <c r="L918933" s="472"/>
      <c r="M918933" s="472"/>
    </row>
    <row r="918934" spans="12:13" x14ac:dyDescent="0.25">
      <c r="L918934" s="472"/>
      <c r="M918934" s="472"/>
    </row>
    <row r="918935" spans="12:13" x14ac:dyDescent="0.25">
      <c r="L918935" s="472"/>
      <c r="M918935" s="472"/>
    </row>
    <row r="919007" spans="12:13" x14ac:dyDescent="0.25">
      <c r="L919007" s="472"/>
      <c r="M919007" s="472"/>
    </row>
    <row r="919008" spans="12:13" x14ac:dyDescent="0.25">
      <c r="L919008" s="472"/>
      <c r="M919008" s="472"/>
    </row>
    <row r="919009" spans="12:13" x14ac:dyDescent="0.25">
      <c r="L919009" s="472"/>
      <c r="M919009" s="472"/>
    </row>
    <row r="919081" spans="12:13" x14ac:dyDescent="0.25">
      <c r="L919081" s="472"/>
      <c r="M919081" s="472"/>
    </row>
    <row r="919082" spans="12:13" x14ac:dyDescent="0.25">
      <c r="L919082" s="472"/>
      <c r="M919082" s="472"/>
    </row>
    <row r="919083" spans="12:13" x14ac:dyDescent="0.25">
      <c r="L919083" s="472"/>
      <c r="M919083" s="472"/>
    </row>
    <row r="919155" spans="12:13" x14ac:dyDescent="0.25">
      <c r="L919155" s="472"/>
      <c r="M919155" s="472"/>
    </row>
    <row r="919156" spans="12:13" x14ac:dyDescent="0.25">
      <c r="L919156" s="472"/>
      <c r="M919156" s="472"/>
    </row>
    <row r="919157" spans="12:13" x14ac:dyDescent="0.25">
      <c r="L919157" s="472"/>
      <c r="M919157" s="472"/>
    </row>
    <row r="919229" spans="12:13" x14ac:dyDescent="0.25">
      <c r="L919229" s="472"/>
      <c r="M919229" s="472"/>
    </row>
    <row r="919230" spans="12:13" x14ac:dyDescent="0.25">
      <c r="L919230" s="472"/>
      <c r="M919230" s="472"/>
    </row>
    <row r="919231" spans="12:13" x14ac:dyDescent="0.25">
      <c r="L919231" s="472"/>
      <c r="M919231" s="472"/>
    </row>
    <row r="919303" spans="12:13" x14ac:dyDescent="0.25">
      <c r="L919303" s="472"/>
      <c r="M919303" s="472"/>
    </row>
    <row r="919304" spans="12:13" x14ac:dyDescent="0.25">
      <c r="L919304" s="472"/>
      <c r="M919304" s="472"/>
    </row>
    <row r="919305" spans="12:13" x14ac:dyDescent="0.25">
      <c r="L919305" s="472"/>
      <c r="M919305" s="472"/>
    </row>
    <row r="919377" spans="12:13" x14ac:dyDescent="0.25">
      <c r="L919377" s="472"/>
      <c r="M919377" s="472"/>
    </row>
    <row r="919378" spans="12:13" x14ac:dyDescent="0.25">
      <c r="L919378" s="472"/>
      <c r="M919378" s="472"/>
    </row>
    <row r="919379" spans="12:13" x14ac:dyDescent="0.25">
      <c r="L919379" s="472"/>
      <c r="M919379" s="472"/>
    </row>
    <row r="919451" spans="12:13" x14ac:dyDescent="0.25">
      <c r="L919451" s="472"/>
      <c r="M919451" s="472"/>
    </row>
    <row r="919452" spans="12:13" x14ac:dyDescent="0.25">
      <c r="L919452" s="472"/>
      <c r="M919452" s="472"/>
    </row>
    <row r="919453" spans="12:13" x14ac:dyDescent="0.25">
      <c r="L919453" s="472"/>
      <c r="M919453" s="472"/>
    </row>
    <row r="919525" spans="12:13" x14ac:dyDescent="0.25">
      <c r="L919525" s="472"/>
      <c r="M919525" s="472"/>
    </row>
    <row r="919526" spans="12:13" x14ac:dyDescent="0.25">
      <c r="L919526" s="472"/>
      <c r="M919526" s="472"/>
    </row>
    <row r="919527" spans="12:13" x14ac:dyDescent="0.25">
      <c r="L919527" s="472"/>
      <c r="M919527" s="472"/>
    </row>
    <row r="919599" spans="12:13" x14ac:dyDescent="0.25">
      <c r="L919599" s="472"/>
      <c r="M919599" s="472"/>
    </row>
    <row r="919600" spans="12:13" x14ac:dyDescent="0.25">
      <c r="L919600" s="472"/>
      <c r="M919600" s="472"/>
    </row>
    <row r="919601" spans="12:13" x14ac:dyDescent="0.25">
      <c r="L919601" s="472"/>
      <c r="M919601" s="472"/>
    </row>
    <row r="919673" spans="12:13" x14ac:dyDescent="0.25">
      <c r="L919673" s="472"/>
      <c r="M919673" s="472"/>
    </row>
    <row r="919674" spans="12:13" x14ac:dyDescent="0.25">
      <c r="L919674" s="472"/>
      <c r="M919674" s="472"/>
    </row>
    <row r="919675" spans="12:13" x14ac:dyDescent="0.25">
      <c r="L919675" s="472"/>
      <c r="M919675" s="472"/>
    </row>
    <row r="919747" spans="12:13" x14ac:dyDescent="0.25">
      <c r="L919747" s="472"/>
      <c r="M919747" s="472"/>
    </row>
    <row r="919748" spans="12:13" x14ac:dyDescent="0.25">
      <c r="L919748" s="472"/>
      <c r="M919748" s="472"/>
    </row>
    <row r="919749" spans="12:13" x14ac:dyDescent="0.25">
      <c r="L919749" s="472"/>
      <c r="M919749" s="472"/>
    </row>
    <row r="919821" spans="12:13" x14ac:dyDescent="0.25">
      <c r="L919821" s="472"/>
      <c r="M919821" s="472"/>
    </row>
    <row r="919822" spans="12:13" x14ac:dyDescent="0.25">
      <c r="L919822" s="472"/>
      <c r="M919822" s="472"/>
    </row>
    <row r="919823" spans="12:13" x14ac:dyDescent="0.25">
      <c r="L919823" s="472"/>
      <c r="M919823" s="472"/>
    </row>
    <row r="919895" spans="12:13" x14ac:dyDescent="0.25">
      <c r="L919895" s="472"/>
      <c r="M919895" s="472"/>
    </row>
    <row r="919896" spans="12:13" x14ac:dyDescent="0.25">
      <c r="L919896" s="472"/>
      <c r="M919896" s="472"/>
    </row>
    <row r="919897" spans="12:13" x14ac:dyDescent="0.25">
      <c r="L919897" s="472"/>
      <c r="M919897" s="472"/>
    </row>
    <row r="919969" spans="12:13" x14ac:dyDescent="0.25">
      <c r="L919969" s="472"/>
      <c r="M919969" s="472"/>
    </row>
    <row r="919970" spans="12:13" x14ac:dyDescent="0.25">
      <c r="L919970" s="472"/>
      <c r="M919970" s="472"/>
    </row>
    <row r="919971" spans="12:13" x14ac:dyDescent="0.25">
      <c r="L919971" s="472"/>
      <c r="M919971" s="472"/>
    </row>
    <row r="920043" spans="12:13" x14ac:dyDescent="0.25">
      <c r="L920043" s="472"/>
      <c r="M920043" s="472"/>
    </row>
    <row r="920044" spans="12:13" x14ac:dyDescent="0.25">
      <c r="L920044" s="472"/>
      <c r="M920044" s="472"/>
    </row>
    <row r="920045" spans="12:13" x14ac:dyDescent="0.25">
      <c r="L920045" s="472"/>
      <c r="M920045" s="472"/>
    </row>
    <row r="920117" spans="12:13" x14ac:dyDescent="0.25">
      <c r="L920117" s="472"/>
      <c r="M920117" s="472"/>
    </row>
    <row r="920118" spans="12:13" x14ac:dyDescent="0.25">
      <c r="L920118" s="472"/>
      <c r="M920118" s="472"/>
    </row>
    <row r="920119" spans="12:13" x14ac:dyDescent="0.25">
      <c r="L920119" s="472"/>
      <c r="M920119" s="472"/>
    </row>
    <row r="920191" spans="12:13" x14ac:dyDescent="0.25">
      <c r="L920191" s="472"/>
      <c r="M920191" s="472"/>
    </row>
    <row r="920192" spans="12:13" x14ac:dyDescent="0.25">
      <c r="L920192" s="472"/>
      <c r="M920192" s="472"/>
    </row>
    <row r="920193" spans="12:13" x14ac:dyDescent="0.25">
      <c r="L920193" s="472"/>
      <c r="M920193" s="472"/>
    </row>
    <row r="920265" spans="12:13" x14ac:dyDescent="0.25">
      <c r="L920265" s="472"/>
      <c r="M920265" s="472"/>
    </row>
    <row r="920266" spans="12:13" x14ac:dyDescent="0.25">
      <c r="L920266" s="472"/>
      <c r="M920266" s="472"/>
    </row>
    <row r="920267" spans="12:13" x14ac:dyDescent="0.25">
      <c r="L920267" s="472"/>
      <c r="M920267" s="472"/>
    </row>
    <row r="920339" spans="12:13" x14ac:dyDescent="0.25">
      <c r="L920339" s="472"/>
      <c r="M920339" s="472"/>
    </row>
    <row r="920340" spans="12:13" x14ac:dyDescent="0.25">
      <c r="L920340" s="472"/>
      <c r="M920340" s="472"/>
    </row>
    <row r="920341" spans="12:13" x14ac:dyDescent="0.25">
      <c r="L920341" s="472"/>
      <c r="M920341" s="472"/>
    </row>
    <row r="920413" spans="12:13" x14ac:dyDescent="0.25">
      <c r="L920413" s="472"/>
      <c r="M920413" s="472"/>
    </row>
    <row r="920414" spans="12:13" x14ac:dyDescent="0.25">
      <c r="L920414" s="472"/>
      <c r="M920414" s="472"/>
    </row>
    <row r="920415" spans="12:13" x14ac:dyDescent="0.25">
      <c r="L920415" s="472"/>
      <c r="M920415" s="472"/>
    </row>
    <row r="920487" spans="12:13" x14ac:dyDescent="0.25">
      <c r="L920487" s="472"/>
      <c r="M920487" s="472"/>
    </row>
    <row r="920488" spans="12:13" x14ac:dyDescent="0.25">
      <c r="L920488" s="472"/>
      <c r="M920488" s="472"/>
    </row>
    <row r="920489" spans="12:13" x14ac:dyDescent="0.25">
      <c r="L920489" s="472"/>
      <c r="M920489" s="472"/>
    </row>
    <row r="920561" spans="12:13" x14ac:dyDescent="0.25">
      <c r="L920561" s="472"/>
      <c r="M920561" s="472"/>
    </row>
    <row r="920562" spans="12:13" x14ac:dyDescent="0.25">
      <c r="L920562" s="472"/>
      <c r="M920562" s="472"/>
    </row>
    <row r="920563" spans="12:13" x14ac:dyDescent="0.25">
      <c r="L920563" s="472"/>
      <c r="M920563" s="472"/>
    </row>
    <row r="920635" spans="12:13" x14ac:dyDescent="0.25">
      <c r="L920635" s="472"/>
      <c r="M920635" s="472"/>
    </row>
    <row r="920636" spans="12:13" x14ac:dyDescent="0.25">
      <c r="L920636" s="472"/>
      <c r="M920636" s="472"/>
    </row>
    <row r="920637" spans="12:13" x14ac:dyDescent="0.25">
      <c r="L920637" s="472"/>
      <c r="M920637" s="472"/>
    </row>
    <row r="920709" spans="12:13" x14ac:dyDescent="0.25">
      <c r="L920709" s="472"/>
      <c r="M920709" s="472"/>
    </row>
    <row r="920710" spans="12:13" x14ac:dyDescent="0.25">
      <c r="L920710" s="472"/>
      <c r="M920710" s="472"/>
    </row>
    <row r="920711" spans="12:13" x14ac:dyDescent="0.25">
      <c r="L920711" s="472"/>
      <c r="M920711" s="472"/>
    </row>
    <row r="920783" spans="12:13" x14ac:dyDescent="0.25">
      <c r="L920783" s="472"/>
      <c r="M920783" s="472"/>
    </row>
    <row r="920784" spans="12:13" x14ac:dyDescent="0.25">
      <c r="L920784" s="472"/>
      <c r="M920784" s="472"/>
    </row>
    <row r="920785" spans="12:13" x14ac:dyDescent="0.25">
      <c r="L920785" s="472"/>
      <c r="M920785" s="472"/>
    </row>
    <row r="920857" spans="12:13" x14ac:dyDescent="0.25">
      <c r="L920857" s="472"/>
      <c r="M920857" s="472"/>
    </row>
    <row r="920858" spans="12:13" x14ac:dyDescent="0.25">
      <c r="L920858" s="472"/>
      <c r="M920858" s="472"/>
    </row>
    <row r="920859" spans="12:13" x14ac:dyDescent="0.25">
      <c r="L920859" s="472"/>
      <c r="M920859" s="472"/>
    </row>
    <row r="920931" spans="12:13" x14ac:dyDescent="0.25">
      <c r="L920931" s="472"/>
      <c r="M920931" s="472"/>
    </row>
    <row r="920932" spans="12:13" x14ac:dyDescent="0.25">
      <c r="L920932" s="472"/>
      <c r="M920932" s="472"/>
    </row>
    <row r="920933" spans="12:13" x14ac:dyDescent="0.25">
      <c r="L920933" s="472"/>
      <c r="M920933" s="472"/>
    </row>
    <row r="921005" spans="12:13" x14ac:dyDescent="0.25">
      <c r="L921005" s="472"/>
      <c r="M921005" s="472"/>
    </row>
    <row r="921006" spans="12:13" x14ac:dyDescent="0.25">
      <c r="L921006" s="472"/>
      <c r="M921006" s="472"/>
    </row>
    <row r="921007" spans="12:13" x14ac:dyDescent="0.25">
      <c r="L921007" s="472"/>
      <c r="M921007" s="472"/>
    </row>
    <row r="921079" spans="12:13" x14ac:dyDescent="0.25">
      <c r="L921079" s="472"/>
      <c r="M921079" s="472"/>
    </row>
    <row r="921080" spans="12:13" x14ac:dyDescent="0.25">
      <c r="L921080" s="472"/>
      <c r="M921080" s="472"/>
    </row>
    <row r="921081" spans="12:13" x14ac:dyDescent="0.25">
      <c r="L921081" s="472"/>
      <c r="M921081" s="472"/>
    </row>
    <row r="921153" spans="12:13" x14ac:dyDescent="0.25">
      <c r="L921153" s="472"/>
      <c r="M921153" s="472"/>
    </row>
    <row r="921154" spans="12:13" x14ac:dyDescent="0.25">
      <c r="L921154" s="472"/>
      <c r="M921154" s="472"/>
    </row>
    <row r="921155" spans="12:13" x14ac:dyDescent="0.25">
      <c r="L921155" s="472"/>
      <c r="M921155" s="472"/>
    </row>
    <row r="921227" spans="12:13" x14ac:dyDescent="0.25">
      <c r="L921227" s="472"/>
      <c r="M921227" s="472"/>
    </row>
    <row r="921228" spans="12:13" x14ac:dyDescent="0.25">
      <c r="L921228" s="472"/>
      <c r="M921228" s="472"/>
    </row>
    <row r="921229" spans="12:13" x14ac:dyDescent="0.25">
      <c r="L921229" s="472"/>
      <c r="M921229" s="472"/>
    </row>
    <row r="921301" spans="12:13" x14ac:dyDescent="0.25">
      <c r="L921301" s="472"/>
      <c r="M921301" s="472"/>
    </row>
    <row r="921302" spans="12:13" x14ac:dyDescent="0.25">
      <c r="L921302" s="472"/>
      <c r="M921302" s="472"/>
    </row>
    <row r="921303" spans="12:13" x14ac:dyDescent="0.25">
      <c r="L921303" s="472"/>
      <c r="M921303" s="472"/>
    </row>
    <row r="921375" spans="12:13" x14ac:dyDescent="0.25">
      <c r="L921375" s="472"/>
      <c r="M921375" s="472"/>
    </row>
    <row r="921376" spans="12:13" x14ac:dyDescent="0.25">
      <c r="L921376" s="472"/>
      <c r="M921376" s="472"/>
    </row>
    <row r="921377" spans="12:13" x14ac:dyDescent="0.25">
      <c r="L921377" s="472"/>
      <c r="M921377" s="472"/>
    </row>
    <row r="921449" spans="12:13" x14ac:dyDescent="0.25">
      <c r="L921449" s="472"/>
      <c r="M921449" s="472"/>
    </row>
    <row r="921450" spans="12:13" x14ac:dyDescent="0.25">
      <c r="L921450" s="472"/>
      <c r="M921450" s="472"/>
    </row>
    <row r="921451" spans="12:13" x14ac:dyDescent="0.25">
      <c r="L921451" s="472"/>
      <c r="M921451" s="472"/>
    </row>
    <row r="921523" spans="12:13" x14ac:dyDescent="0.25">
      <c r="L921523" s="472"/>
      <c r="M921523" s="472"/>
    </row>
    <row r="921524" spans="12:13" x14ac:dyDescent="0.25">
      <c r="L921524" s="472"/>
      <c r="M921524" s="472"/>
    </row>
    <row r="921525" spans="12:13" x14ac:dyDescent="0.25">
      <c r="L921525" s="472"/>
      <c r="M921525" s="472"/>
    </row>
    <row r="921597" spans="12:13" x14ac:dyDescent="0.25">
      <c r="L921597" s="472"/>
      <c r="M921597" s="472"/>
    </row>
    <row r="921598" spans="12:13" x14ac:dyDescent="0.25">
      <c r="L921598" s="472"/>
      <c r="M921598" s="472"/>
    </row>
    <row r="921599" spans="12:13" x14ac:dyDescent="0.25">
      <c r="L921599" s="472"/>
      <c r="M921599" s="472"/>
    </row>
    <row r="921671" spans="12:13" x14ac:dyDescent="0.25">
      <c r="L921671" s="472"/>
      <c r="M921671" s="472"/>
    </row>
    <row r="921672" spans="12:13" x14ac:dyDescent="0.25">
      <c r="L921672" s="472"/>
      <c r="M921672" s="472"/>
    </row>
    <row r="921673" spans="12:13" x14ac:dyDescent="0.25">
      <c r="L921673" s="472"/>
      <c r="M921673" s="472"/>
    </row>
    <row r="921745" spans="12:13" x14ac:dyDescent="0.25">
      <c r="L921745" s="472"/>
      <c r="M921745" s="472"/>
    </row>
    <row r="921746" spans="12:13" x14ac:dyDescent="0.25">
      <c r="L921746" s="472"/>
      <c r="M921746" s="472"/>
    </row>
    <row r="921747" spans="12:13" x14ac:dyDescent="0.25">
      <c r="L921747" s="472"/>
      <c r="M921747" s="472"/>
    </row>
    <row r="921819" spans="12:13" x14ac:dyDescent="0.25">
      <c r="L921819" s="472"/>
      <c r="M921819" s="472"/>
    </row>
    <row r="921820" spans="12:13" x14ac:dyDescent="0.25">
      <c r="L921820" s="472"/>
      <c r="M921820" s="472"/>
    </row>
    <row r="921821" spans="12:13" x14ac:dyDescent="0.25">
      <c r="L921821" s="472"/>
      <c r="M921821" s="472"/>
    </row>
    <row r="921893" spans="12:13" x14ac:dyDescent="0.25">
      <c r="L921893" s="472"/>
      <c r="M921893" s="472"/>
    </row>
    <row r="921894" spans="12:13" x14ac:dyDescent="0.25">
      <c r="L921894" s="472"/>
      <c r="M921894" s="472"/>
    </row>
    <row r="921895" spans="12:13" x14ac:dyDescent="0.25">
      <c r="L921895" s="472"/>
      <c r="M921895" s="472"/>
    </row>
    <row r="921967" spans="12:13" x14ac:dyDescent="0.25">
      <c r="L921967" s="472"/>
      <c r="M921967" s="472"/>
    </row>
    <row r="921968" spans="12:13" x14ac:dyDescent="0.25">
      <c r="L921968" s="472"/>
      <c r="M921968" s="472"/>
    </row>
    <row r="921969" spans="12:13" x14ac:dyDescent="0.25">
      <c r="L921969" s="472"/>
      <c r="M921969" s="472"/>
    </row>
    <row r="922041" spans="12:13" x14ac:dyDescent="0.25">
      <c r="L922041" s="472"/>
      <c r="M922041" s="472"/>
    </row>
    <row r="922042" spans="12:13" x14ac:dyDescent="0.25">
      <c r="L922042" s="472"/>
      <c r="M922042" s="472"/>
    </row>
    <row r="922043" spans="12:13" x14ac:dyDescent="0.25">
      <c r="L922043" s="472"/>
      <c r="M922043" s="472"/>
    </row>
    <row r="922115" spans="12:13" x14ac:dyDescent="0.25">
      <c r="L922115" s="472"/>
      <c r="M922115" s="472"/>
    </row>
    <row r="922116" spans="12:13" x14ac:dyDescent="0.25">
      <c r="L922116" s="472"/>
      <c r="M922116" s="472"/>
    </row>
    <row r="922117" spans="12:13" x14ac:dyDescent="0.25">
      <c r="L922117" s="472"/>
      <c r="M922117" s="472"/>
    </row>
    <row r="922189" spans="12:13" x14ac:dyDescent="0.25">
      <c r="L922189" s="472"/>
      <c r="M922189" s="472"/>
    </row>
    <row r="922190" spans="12:13" x14ac:dyDescent="0.25">
      <c r="L922190" s="472"/>
      <c r="M922190" s="472"/>
    </row>
    <row r="922191" spans="12:13" x14ac:dyDescent="0.25">
      <c r="L922191" s="472"/>
      <c r="M922191" s="472"/>
    </row>
    <row r="922263" spans="12:13" x14ac:dyDescent="0.25">
      <c r="L922263" s="472"/>
      <c r="M922263" s="472"/>
    </row>
    <row r="922264" spans="12:13" x14ac:dyDescent="0.25">
      <c r="L922264" s="472"/>
      <c r="M922264" s="472"/>
    </row>
    <row r="922265" spans="12:13" x14ac:dyDescent="0.25">
      <c r="L922265" s="472"/>
      <c r="M922265" s="472"/>
    </row>
    <row r="922337" spans="12:13" x14ac:dyDescent="0.25">
      <c r="L922337" s="472"/>
      <c r="M922337" s="472"/>
    </row>
    <row r="922338" spans="12:13" x14ac:dyDescent="0.25">
      <c r="L922338" s="472"/>
      <c r="M922338" s="472"/>
    </row>
    <row r="922339" spans="12:13" x14ac:dyDescent="0.25">
      <c r="L922339" s="472"/>
      <c r="M922339" s="472"/>
    </row>
    <row r="922411" spans="12:13" x14ac:dyDescent="0.25">
      <c r="L922411" s="472"/>
      <c r="M922411" s="472"/>
    </row>
    <row r="922412" spans="12:13" x14ac:dyDescent="0.25">
      <c r="L922412" s="472"/>
      <c r="M922412" s="472"/>
    </row>
    <row r="922413" spans="12:13" x14ac:dyDescent="0.25">
      <c r="L922413" s="472"/>
      <c r="M922413" s="472"/>
    </row>
    <row r="922485" spans="12:13" x14ac:dyDescent="0.25">
      <c r="L922485" s="472"/>
      <c r="M922485" s="472"/>
    </row>
    <row r="922486" spans="12:13" x14ac:dyDescent="0.25">
      <c r="L922486" s="472"/>
      <c r="M922486" s="472"/>
    </row>
    <row r="922487" spans="12:13" x14ac:dyDescent="0.25">
      <c r="L922487" s="472"/>
      <c r="M922487" s="472"/>
    </row>
    <row r="922559" spans="12:13" x14ac:dyDescent="0.25">
      <c r="L922559" s="472"/>
      <c r="M922559" s="472"/>
    </row>
    <row r="922560" spans="12:13" x14ac:dyDescent="0.25">
      <c r="L922560" s="472"/>
      <c r="M922560" s="472"/>
    </row>
    <row r="922561" spans="12:13" x14ac:dyDescent="0.25">
      <c r="L922561" s="472"/>
      <c r="M922561" s="472"/>
    </row>
    <row r="922633" spans="12:13" x14ac:dyDescent="0.25">
      <c r="L922633" s="472"/>
      <c r="M922633" s="472"/>
    </row>
    <row r="922634" spans="12:13" x14ac:dyDescent="0.25">
      <c r="L922634" s="472"/>
      <c r="M922634" s="472"/>
    </row>
    <row r="922635" spans="12:13" x14ac:dyDescent="0.25">
      <c r="L922635" s="472"/>
      <c r="M922635" s="472"/>
    </row>
    <row r="922707" spans="12:13" x14ac:dyDescent="0.25">
      <c r="L922707" s="472"/>
      <c r="M922707" s="472"/>
    </row>
    <row r="922708" spans="12:13" x14ac:dyDescent="0.25">
      <c r="L922708" s="472"/>
      <c r="M922708" s="472"/>
    </row>
    <row r="922709" spans="12:13" x14ac:dyDescent="0.25">
      <c r="L922709" s="472"/>
      <c r="M922709" s="472"/>
    </row>
    <row r="922781" spans="12:13" x14ac:dyDescent="0.25">
      <c r="L922781" s="472"/>
      <c r="M922781" s="472"/>
    </row>
    <row r="922782" spans="12:13" x14ac:dyDescent="0.25">
      <c r="L922782" s="472"/>
      <c r="M922782" s="472"/>
    </row>
    <row r="922783" spans="12:13" x14ac:dyDescent="0.25">
      <c r="L922783" s="472"/>
      <c r="M922783" s="472"/>
    </row>
    <row r="922855" spans="12:13" x14ac:dyDescent="0.25">
      <c r="L922855" s="472"/>
      <c r="M922855" s="472"/>
    </row>
    <row r="922856" spans="12:13" x14ac:dyDescent="0.25">
      <c r="L922856" s="472"/>
      <c r="M922856" s="472"/>
    </row>
    <row r="922857" spans="12:13" x14ac:dyDescent="0.25">
      <c r="L922857" s="472"/>
      <c r="M922857" s="472"/>
    </row>
    <row r="922929" spans="12:13" x14ac:dyDescent="0.25">
      <c r="L922929" s="472"/>
      <c r="M922929" s="472"/>
    </row>
    <row r="922930" spans="12:13" x14ac:dyDescent="0.25">
      <c r="L922930" s="472"/>
      <c r="M922930" s="472"/>
    </row>
    <row r="922931" spans="12:13" x14ac:dyDescent="0.25">
      <c r="L922931" s="472"/>
      <c r="M922931" s="472"/>
    </row>
    <row r="923003" spans="12:13" x14ac:dyDescent="0.25">
      <c r="L923003" s="472"/>
      <c r="M923003" s="472"/>
    </row>
    <row r="923004" spans="12:13" x14ac:dyDescent="0.25">
      <c r="L923004" s="472"/>
      <c r="M923004" s="472"/>
    </row>
    <row r="923005" spans="12:13" x14ac:dyDescent="0.25">
      <c r="L923005" s="472"/>
      <c r="M923005" s="472"/>
    </row>
    <row r="923077" spans="12:13" x14ac:dyDescent="0.25">
      <c r="L923077" s="472"/>
      <c r="M923077" s="472"/>
    </row>
    <row r="923078" spans="12:13" x14ac:dyDescent="0.25">
      <c r="L923078" s="472"/>
      <c r="M923078" s="472"/>
    </row>
    <row r="923079" spans="12:13" x14ac:dyDescent="0.25">
      <c r="L923079" s="472"/>
      <c r="M923079" s="472"/>
    </row>
    <row r="923151" spans="12:13" x14ac:dyDescent="0.25">
      <c r="L923151" s="472"/>
      <c r="M923151" s="472"/>
    </row>
    <row r="923152" spans="12:13" x14ac:dyDescent="0.25">
      <c r="L923152" s="472"/>
      <c r="M923152" s="472"/>
    </row>
    <row r="923153" spans="12:13" x14ac:dyDescent="0.25">
      <c r="L923153" s="472"/>
      <c r="M923153" s="472"/>
    </row>
    <row r="923225" spans="12:13" x14ac:dyDescent="0.25">
      <c r="L923225" s="472"/>
      <c r="M923225" s="472"/>
    </row>
    <row r="923226" spans="12:13" x14ac:dyDescent="0.25">
      <c r="L923226" s="472"/>
      <c r="M923226" s="472"/>
    </row>
    <row r="923227" spans="12:13" x14ac:dyDescent="0.25">
      <c r="L923227" s="472"/>
      <c r="M923227" s="472"/>
    </row>
    <row r="923299" spans="12:13" x14ac:dyDescent="0.25">
      <c r="L923299" s="472"/>
      <c r="M923299" s="472"/>
    </row>
    <row r="923300" spans="12:13" x14ac:dyDescent="0.25">
      <c r="L923300" s="472"/>
      <c r="M923300" s="472"/>
    </row>
    <row r="923301" spans="12:13" x14ac:dyDescent="0.25">
      <c r="L923301" s="472"/>
      <c r="M923301" s="472"/>
    </row>
    <row r="923373" spans="12:13" x14ac:dyDescent="0.25">
      <c r="L923373" s="472"/>
      <c r="M923373" s="472"/>
    </row>
    <row r="923374" spans="12:13" x14ac:dyDescent="0.25">
      <c r="L923374" s="472"/>
      <c r="M923374" s="472"/>
    </row>
    <row r="923375" spans="12:13" x14ac:dyDescent="0.25">
      <c r="L923375" s="472"/>
      <c r="M923375" s="472"/>
    </row>
    <row r="923447" spans="12:13" x14ac:dyDescent="0.25">
      <c r="L923447" s="472"/>
      <c r="M923447" s="472"/>
    </row>
    <row r="923448" spans="12:13" x14ac:dyDescent="0.25">
      <c r="L923448" s="472"/>
      <c r="M923448" s="472"/>
    </row>
    <row r="923449" spans="12:13" x14ac:dyDescent="0.25">
      <c r="L923449" s="472"/>
      <c r="M923449" s="472"/>
    </row>
    <row r="923521" spans="12:13" x14ac:dyDescent="0.25">
      <c r="L923521" s="472"/>
      <c r="M923521" s="472"/>
    </row>
    <row r="923522" spans="12:13" x14ac:dyDescent="0.25">
      <c r="L923522" s="472"/>
      <c r="M923522" s="472"/>
    </row>
    <row r="923523" spans="12:13" x14ac:dyDescent="0.25">
      <c r="L923523" s="472"/>
      <c r="M923523" s="472"/>
    </row>
    <row r="923595" spans="12:13" x14ac:dyDescent="0.25">
      <c r="L923595" s="472"/>
      <c r="M923595" s="472"/>
    </row>
    <row r="923596" spans="12:13" x14ac:dyDescent="0.25">
      <c r="L923596" s="472"/>
      <c r="M923596" s="472"/>
    </row>
    <row r="923597" spans="12:13" x14ac:dyDescent="0.25">
      <c r="L923597" s="472"/>
      <c r="M923597" s="472"/>
    </row>
    <row r="923669" spans="12:13" x14ac:dyDescent="0.25">
      <c r="L923669" s="472"/>
      <c r="M923669" s="472"/>
    </row>
    <row r="923670" spans="12:13" x14ac:dyDescent="0.25">
      <c r="L923670" s="472"/>
      <c r="M923670" s="472"/>
    </row>
    <row r="923671" spans="12:13" x14ac:dyDescent="0.25">
      <c r="L923671" s="472"/>
      <c r="M923671" s="472"/>
    </row>
    <row r="923743" spans="12:13" x14ac:dyDescent="0.25">
      <c r="L923743" s="472"/>
      <c r="M923743" s="472"/>
    </row>
    <row r="923744" spans="12:13" x14ac:dyDescent="0.25">
      <c r="L923744" s="472"/>
      <c r="M923744" s="472"/>
    </row>
    <row r="923745" spans="12:13" x14ac:dyDescent="0.25">
      <c r="L923745" s="472"/>
      <c r="M923745" s="472"/>
    </row>
    <row r="923817" spans="12:13" x14ac:dyDescent="0.25">
      <c r="L923817" s="472"/>
      <c r="M923817" s="472"/>
    </row>
    <row r="923818" spans="12:13" x14ac:dyDescent="0.25">
      <c r="L923818" s="472"/>
      <c r="M923818" s="472"/>
    </row>
    <row r="923819" spans="12:13" x14ac:dyDescent="0.25">
      <c r="L923819" s="472"/>
      <c r="M923819" s="472"/>
    </row>
    <row r="923891" spans="12:13" x14ac:dyDescent="0.25">
      <c r="L923891" s="472"/>
      <c r="M923891" s="472"/>
    </row>
    <row r="923892" spans="12:13" x14ac:dyDescent="0.25">
      <c r="L923892" s="472"/>
      <c r="M923892" s="472"/>
    </row>
    <row r="923893" spans="12:13" x14ac:dyDescent="0.25">
      <c r="L923893" s="472"/>
      <c r="M923893" s="472"/>
    </row>
    <row r="923965" spans="12:13" x14ac:dyDescent="0.25">
      <c r="L923965" s="472"/>
      <c r="M923965" s="472"/>
    </row>
    <row r="923966" spans="12:13" x14ac:dyDescent="0.25">
      <c r="L923966" s="472"/>
      <c r="M923966" s="472"/>
    </row>
    <row r="923967" spans="12:13" x14ac:dyDescent="0.25">
      <c r="L923967" s="472"/>
      <c r="M923967" s="472"/>
    </row>
    <row r="924039" spans="12:13" x14ac:dyDescent="0.25">
      <c r="L924039" s="472"/>
      <c r="M924039" s="472"/>
    </row>
    <row r="924040" spans="12:13" x14ac:dyDescent="0.25">
      <c r="L924040" s="472"/>
      <c r="M924040" s="472"/>
    </row>
    <row r="924041" spans="12:13" x14ac:dyDescent="0.25">
      <c r="L924041" s="472"/>
      <c r="M924041" s="472"/>
    </row>
    <row r="924113" spans="12:13" x14ac:dyDescent="0.25">
      <c r="L924113" s="472"/>
      <c r="M924113" s="472"/>
    </row>
    <row r="924114" spans="12:13" x14ac:dyDescent="0.25">
      <c r="L924114" s="472"/>
      <c r="M924114" s="472"/>
    </row>
    <row r="924115" spans="12:13" x14ac:dyDescent="0.25">
      <c r="L924115" s="472"/>
      <c r="M924115" s="472"/>
    </row>
    <row r="924187" spans="12:13" x14ac:dyDescent="0.25">
      <c r="L924187" s="472"/>
      <c r="M924187" s="472"/>
    </row>
    <row r="924188" spans="12:13" x14ac:dyDescent="0.25">
      <c r="L924188" s="472"/>
      <c r="M924188" s="472"/>
    </row>
    <row r="924189" spans="12:13" x14ac:dyDescent="0.25">
      <c r="L924189" s="472"/>
      <c r="M924189" s="472"/>
    </row>
    <row r="924261" spans="12:13" x14ac:dyDescent="0.25">
      <c r="L924261" s="472"/>
      <c r="M924261" s="472"/>
    </row>
    <row r="924262" spans="12:13" x14ac:dyDescent="0.25">
      <c r="L924262" s="472"/>
      <c r="M924262" s="472"/>
    </row>
    <row r="924263" spans="12:13" x14ac:dyDescent="0.25">
      <c r="L924263" s="472"/>
      <c r="M924263" s="472"/>
    </row>
    <row r="924335" spans="12:13" x14ac:dyDescent="0.25">
      <c r="L924335" s="472"/>
      <c r="M924335" s="472"/>
    </row>
    <row r="924336" spans="12:13" x14ac:dyDescent="0.25">
      <c r="L924336" s="472"/>
      <c r="M924336" s="472"/>
    </row>
    <row r="924337" spans="12:13" x14ac:dyDescent="0.25">
      <c r="L924337" s="472"/>
      <c r="M924337" s="472"/>
    </row>
    <row r="924409" spans="12:13" x14ac:dyDescent="0.25">
      <c r="L924409" s="472"/>
      <c r="M924409" s="472"/>
    </row>
    <row r="924410" spans="12:13" x14ac:dyDescent="0.25">
      <c r="L924410" s="472"/>
      <c r="M924410" s="472"/>
    </row>
    <row r="924411" spans="12:13" x14ac:dyDescent="0.25">
      <c r="L924411" s="472"/>
      <c r="M924411" s="472"/>
    </row>
    <row r="924483" spans="12:13" x14ac:dyDescent="0.25">
      <c r="L924483" s="472"/>
      <c r="M924483" s="472"/>
    </row>
    <row r="924484" spans="12:13" x14ac:dyDescent="0.25">
      <c r="L924484" s="472"/>
      <c r="M924484" s="472"/>
    </row>
    <row r="924485" spans="12:13" x14ac:dyDescent="0.25">
      <c r="L924485" s="472"/>
      <c r="M924485" s="472"/>
    </row>
    <row r="924557" spans="12:13" x14ac:dyDescent="0.25">
      <c r="L924557" s="472"/>
      <c r="M924557" s="472"/>
    </row>
    <row r="924558" spans="12:13" x14ac:dyDescent="0.25">
      <c r="L924558" s="472"/>
      <c r="M924558" s="472"/>
    </row>
    <row r="924559" spans="12:13" x14ac:dyDescent="0.25">
      <c r="L924559" s="472"/>
      <c r="M924559" s="472"/>
    </row>
    <row r="924631" spans="12:13" x14ac:dyDescent="0.25">
      <c r="L924631" s="472"/>
      <c r="M924631" s="472"/>
    </row>
    <row r="924632" spans="12:13" x14ac:dyDescent="0.25">
      <c r="L924632" s="472"/>
      <c r="M924632" s="472"/>
    </row>
    <row r="924633" spans="12:13" x14ac:dyDescent="0.25">
      <c r="L924633" s="472"/>
      <c r="M924633" s="472"/>
    </row>
    <row r="924705" spans="12:13" x14ac:dyDescent="0.25">
      <c r="L924705" s="472"/>
      <c r="M924705" s="472"/>
    </row>
    <row r="924706" spans="12:13" x14ac:dyDescent="0.25">
      <c r="L924706" s="472"/>
      <c r="M924706" s="472"/>
    </row>
    <row r="924707" spans="12:13" x14ac:dyDescent="0.25">
      <c r="L924707" s="472"/>
      <c r="M924707" s="472"/>
    </row>
    <row r="924779" spans="12:13" x14ac:dyDescent="0.25">
      <c r="L924779" s="472"/>
      <c r="M924779" s="472"/>
    </row>
    <row r="924780" spans="12:13" x14ac:dyDescent="0.25">
      <c r="L924780" s="472"/>
      <c r="M924780" s="472"/>
    </row>
    <row r="924781" spans="12:13" x14ac:dyDescent="0.25">
      <c r="L924781" s="472"/>
      <c r="M924781" s="472"/>
    </row>
    <row r="924853" spans="12:13" x14ac:dyDescent="0.25">
      <c r="L924853" s="472"/>
      <c r="M924853" s="472"/>
    </row>
    <row r="924854" spans="12:13" x14ac:dyDescent="0.25">
      <c r="L924854" s="472"/>
      <c r="M924854" s="472"/>
    </row>
    <row r="924855" spans="12:13" x14ac:dyDescent="0.25">
      <c r="L924855" s="472"/>
      <c r="M924855" s="472"/>
    </row>
    <row r="924927" spans="12:13" x14ac:dyDescent="0.25">
      <c r="L924927" s="472"/>
      <c r="M924927" s="472"/>
    </row>
    <row r="924928" spans="12:13" x14ac:dyDescent="0.25">
      <c r="L924928" s="472"/>
      <c r="M924928" s="472"/>
    </row>
    <row r="924929" spans="12:13" x14ac:dyDescent="0.25">
      <c r="L924929" s="472"/>
      <c r="M924929" s="472"/>
    </row>
    <row r="925001" spans="12:13" x14ac:dyDescent="0.25">
      <c r="L925001" s="472"/>
      <c r="M925001" s="472"/>
    </row>
    <row r="925002" spans="12:13" x14ac:dyDescent="0.25">
      <c r="L925002" s="472"/>
      <c r="M925002" s="472"/>
    </row>
    <row r="925003" spans="12:13" x14ac:dyDescent="0.25">
      <c r="L925003" s="472"/>
      <c r="M925003" s="472"/>
    </row>
    <row r="925075" spans="12:13" x14ac:dyDescent="0.25">
      <c r="L925075" s="472"/>
      <c r="M925075" s="472"/>
    </row>
    <row r="925076" spans="12:13" x14ac:dyDescent="0.25">
      <c r="L925076" s="472"/>
      <c r="M925076" s="472"/>
    </row>
    <row r="925077" spans="12:13" x14ac:dyDescent="0.25">
      <c r="L925077" s="472"/>
      <c r="M925077" s="472"/>
    </row>
    <row r="925149" spans="12:13" x14ac:dyDescent="0.25">
      <c r="L925149" s="472"/>
      <c r="M925149" s="472"/>
    </row>
    <row r="925150" spans="12:13" x14ac:dyDescent="0.25">
      <c r="L925150" s="472"/>
      <c r="M925150" s="472"/>
    </row>
    <row r="925151" spans="12:13" x14ac:dyDescent="0.25">
      <c r="L925151" s="472"/>
      <c r="M925151" s="472"/>
    </row>
    <row r="925223" spans="12:13" x14ac:dyDescent="0.25">
      <c r="L925223" s="472"/>
      <c r="M925223" s="472"/>
    </row>
    <row r="925224" spans="12:13" x14ac:dyDescent="0.25">
      <c r="L925224" s="472"/>
      <c r="M925224" s="472"/>
    </row>
    <row r="925225" spans="12:13" x14ac:dyDescent="0.25">
      <c r="L925225" s="472"/>
      <c r="M925225" s="472"/>
    </row>
    <row r="925297" spans="12:13" x14ac:dyDescent="0.25">
      <c r="L925297" s="472"/>
      <c r="M925297" s="472"/>
    </row>
    <row r="925298" spans="12:13" x14ac:dyDescent="0.25">
      <c r="L925298" s="472"/>
      <c r="M925298" s="472"/>
    </row>
    <row r="925299" spans="12:13" x14ac:dyDescent="0.25">
      <c r="L925299" s="472"/>
      <c r="M925299" s="472"/>
    </row>
    <row r="925371" spans="12:13" x14ac:dyDescent="0.25">
      <c r="L925371" s="472"/>
      <c r="M925371" s="472"/>
    </row>
    <row r="925372" spans="12:13" x14ac:dyDescent="0.25">
      <c r="L925372" s="472"/>
      <c r="M925372" s="472"/>
    </row>
    <row r="925373" spans="12:13" x14ac:dyDescent="0.25">
      <c r="L925373" s="472"/>
      <c r="M925373" s="472"/>
    </row>
    <row r="925445" spans="12:13" x14ac:dyDescent="0.25">
      <c r="L925445" s="472"/>
      <c r="M925445" s="472"/>
    </row>
    <row r="925446" spans="12:13" x14ac:dyDescent="0.25">
      <c r="L925446" s="472"/>
      <c r="M925446" s="472"/>
    </row>
    <row r="925447" spans="12:13" x14ac:dyDescent="0.25">
      <c r="L925447" s="472"/>
      <c r="M925447" s="472"/>
    </row>
    <row r="925519" spans="12:13" x14ac:dyDescent="0.25">
      <c r="L925519" s="472"/>
      <c r="M925519" s="472"/>
    </row>
    <row r="925520" spans="12:13" x14ac:dyDescent="0.25">
      <c r="L925520" s="472"/>
      <c r="M925520" s="472"/>
    </row>
    <row r="925521" spans="12:13" x14ac:dyDescent="0.25">
      <c r="L925521" s="472"/>
      <c r="M925521" s="472"/>
    </row>
    <row r="925593" spans="12:13" x14ac:dyDescent="0.25">
      <c r="L925593" s="472"/>
      <c r="M925593" s="472"/>
    </row>
    <row r="925594" spans="12:13" x14ac:dyDescent="0.25">
      <c r="L925594" s="472"/>
      <c r="M925594" s="472"/>
    </row>
    <row r="925595" spans="12:13" x14ac:dyDescent="0.25">
      <c r="L925595" s="472"/>
      <c r="M925595" s="472"/>
    </row>
    <row r="925667" spans="12:13" x14ac:dyDescent="0.25">
      <c r="L925667" s="472"/>
      <c r="M925667" s="472"/>
    </row>
    <row r="925668" spans="12:13" x14ac:dyDescent="0.25">
      <c r="L925668" s="472"/>
      <c r="M925668" s="472"/>
    </row>
    <row r="925669" spans="12:13" x14ac:dyDescent="0.25">
      <c r="L925669" s="472"/>
      <c r="M925669" s="472"/>
    </row>
    <row r="925741" spans="12:13" x14ac:dyDescent="0.25">
      <c r="L925741" s="472"/>
      <c r="M925741" s="472"/>
    </row>
    <row r="925742" spans="12:13" x14ac:dyDescent="0.25">
      <c r="L925742" s="472"/>
      <c r="M925742" s="472"/>
    </row>
    <row r="925743" spans="12:13" x14ac:dyDescent="0.25">
      <c r="L925743" s="472"/>
      <c r="M925743" s="472"/>
    </row>
    <row r="925815" spans="12:13" x14ac:dyDescent="0.25">
      <c r="L925815" s="472"/>
      <c r="M925815" s="472"/>
    </row>
    <row r="925816" spans="12:13" x14ac:dyDescent="0.25">
      <c r="L925816" s="472"/>
      <c r="M925816" s="472"/>
    </row>
    <row r="925817" spans="12:13" x14ac:dyDescent="0.25">
      <c r="L925817" s="472"/>
      <c r="M925817" s="472"/>
    </row>
    <row r="925889" spans="12:13" x14ac:dyDescent="0.25">
      <c r="L925889" s="472"/>
      <c r="M925889" s="472"/>
    </row>
    <row r="925890" spans="12:13" x14ac:dyDescent="0.25">
      <c r="L925890" s="472"/>
      <c r="M925890" s="472"/>
    </row>
    <row r="925891" spans="12:13" x14ac:dyDescent="0.25">
      <c r="L925891" s="472"/>
      <c r="M925891" s="472"/>
    </row>
    <row r="925963" spans="12:13" x14ac:dyDescent="0.25">
      <c r="L925963" s="472"/>
      <c r="M925963" s="472"/>
    </row>
    <row r="925964" spans="12:13" x14ac:dyDescent="0.25">
      <c r="L925964" s="472"/>
      <c r="M925964" s="472"/>
    </row>
    <row r="925965" spans="12:13" x14ac:dyDescent="0.25">
      <c r="L925965" s="472"/>
      <c r="M925965" s="472"/>
    </row>
    <row r="926037" spans="12:13" x14ac:dyDescent="0.25">
      <c r="L926037" s="472"/>
      <c r="M926037" s="472"/>
    </row>
    <row r="926038" spans="12:13" x14ac:dyDescent="0.25">
      <c r="L926038" s="472"/>
      <c r="M926038" s="472"/>
    </row>
    <row r="926039" spans="12:13" x14ac:dyDescent="0.25">
      <c r="L926039" s="472"/>
      <c r="M926039" s="472"/>
    </row>
    <row r="926111" spans="12:13" x14ac:dyDescent="0.25">
      <c r="L926111" s="472"/>
      <c r="M926111" s="472"/>
    </row>
    <row r="926112" spans="12:13" x14ac:dyDescent="0.25">
      <c r="L926112" s="472"/>
      <c r="M926112" s="472"/>
    </row>
    <row r="926113" spans="12:13" x14ac:dyDescent="0.25">
      <c r="L926113" s="472"/>
      <c r="M926113" s="472"/>
    </row>
    <row r="926185" spans="12:13" x14ac:dyDescent="0.25">
      <c r="L926185" s="472"/>
      <c r="M926185" s="472"/>
    </row>
    <row r="926186" spans="12:13" x14ac:dyDescent="0.25">
      <c r="L926186" s="472"/>
      <c r="M926186" s="472"/>
    </row>
    <row r="926187" spans="12:13" x14ac:dyDescent="0.25">
      <c r="L926187" s="472"/>
      <c r="M926187" s="472"/>
    </row>
    <row r="926259" spans="12:13" x14ac:dyDescent="0.25">
      <c r="L926259" s="472"/>
      <c r="M926259" s="472"/>
    </row>
    <row r="926260" spans="12:13" x14ac:dyDescent="0.25">
      <c r="L926260" s="472"/>
      <c r="M926260" s="472"/>
    </row>
    <row r="926261" spans="12:13" x14ac:dyDescent="0.25">
      <c r="L926261" s="472"/>
      <c r="M926261" s="472"/>
    </row>
    <row r="926333" spans="12:13" x14ac:dyDescent="0.25">
      <c r="L926333" s="472"/>
      <c r="M926333" s="472"/>
    </row>
    <row r="926334" spans="12:13" x14ac:dyDescent="0.25">
      <c r="L926334" s="472"/>
      <c r="M926334" s="472"/>
    </row>
    <row r="926335" spans="12:13" x14ac:dyDescent="0.25">
      <c r="L926335" s="472"/>
      <c r="M926335" s="472"/>
    </row>
    <row r="926407" spans="12:13" x14ac:dyDescent="0.25">
      <c r="L926407" s="472"/>
      <c r="M926407" s="472"/>
    </row>
    <row r="926408" spans="12:13" x14ac:dyDescent="0.25">
      <c r="L926408" s="472"/>
      <c r="M926408" s="472"/>
    </row>
    <row r="926409" spans="12:13" x14ac:dyDescent="0.25">
      <c r="L926409" s="472"/>
      <c r="M926409" s="472"/>
    </row>
    <row r="926481" spans="12:13" x14ac:dyDescent="0.25">
      <c r="L926481" s="472"/>
      <c r="M926481" s="472"/>
    </row>
    <row r="926482" spans="12:13" x14ac:dyDescent="0.25">
      <c r="L926482" s="472"/>
      <c r="M926482" s="472"/>
    </row>
    <row r="926483" spans="12:13" x14ac:dyDescent="0.25">
      <c r="L926483" s="472"/>
      <c r="M926483" s="472"/>
    </row>
    <row r="926555" spans="12:13" x14ac:dyDescent="0.25">
      <c r="L926555" s="472"/>
      <c r="M926555" s="472"/>
    </row>
    <row r="926556" spans="12:13" x14ac:dyDescent="0.25">
      <c r="L926556" s="472"/>
      <c r="M926556" s="472"/>
    </row>
    <row r="926557" spans="12:13" x14ac:dyDescent="0.25">
      <c r="L926557" s="472"/>
      <c r="M926557" s="472"/>
    </row>
    <row r="926629" spans="12:13" x14ac:dyDescent="0.25">
      <c r="L926629" s="472"/>
      <c r="M926629" s="472"/>
    </row>
    <row r="926630" spans="12:13" x14ac:dyDescent="0.25">
      <c r="L926630" s="472"/>
      <c r="M926630" s="472"/>
    </row>
    <row r="926631" spans="12:13" x14ac:dyDescent="0.25">
      <c r="L926631" s="472"/>
      <c r="M926631" s="472"/>
    </row>
    <row r="926703" spans="12:13" x14ac:dyDescent="0.25">
      <c r="L926703" s="472"/>
      <c r="M926703" s="472"/>
    </row>
    <row r="926704" spans="12:13" x14ac:dyDescent="0.25">
      <c r="L926704" s="472"/>
      <c r="M926704" s="472"/>
    </row>
    <row r="926705" spans="12:13" x14ac:dyDescent="0.25">
      <c r="L926705" s="472"/>
      <c r="M926705" s="472"/>
    </row>
    <row r="926777" spans="12:13" x14ac:dyDescent="0.25">
      <c r="L926777" s="472"/>
      <c r="M926777" s="472"/>
    </row>
    <row r="926778" spans="12:13" x14ac:dyDescent="0.25">
      <c r="L926778" s="472"/>
      <c r="M926778" s="472"/>
    </row>
    <row r="926779" spans="12:13" x14ac:dyDescent="0.25">
      <c r="L926779" s="472"/>
      <c r="M926779" s="472"/>
    </row>
    <row r="926851" spans="12:13" x14ac:dyDescent="0.25">
      <c r="L926851" s="472"/>
      <c r="M926851" s="472"/>
    </row>
    <row r="926852" spans="12:13" x14ac:dyDescent="0.25">
      <c r="L926852" s="472"/>
      <c r="M926852" s="472"/>
    </row>
    <row r="926853" spans="12:13" x14ac:dyDescent="0.25">
      <c r="L926853" s="472"/>
      <c r="M926853" s="472"/>
    </row>
    <row r="926925" spans="12:13" x14ac:dyDescent="0.25">
      <c r="L926925" s="472"/>
      <c r="M926925" s="472"/>
    </row>
    <row r="926926" spans="12:13" x14ac:dyDescent="0.25">
      <c r="L926926" s="472"/>
      <c r="M926926" s="472"/>
    </row>
    <row r="926927" spans="12:13" x14ac:dyDescent="0.25">
      <c r="L926927" s="472"/>
      <c r="M926927" s="472"/>
    </row>
    <row r="926999" spans="12:13" x14ac:dyDescent="0.25">
      <c r="L926999" s="472"/>
      <c r="M926999" s="472"/>
    </row>
    <row r="927000" spans="12:13" x14ac:dyDescent="0.25">
      <c r="L927000" s="472"/>
      <c r="M927000" s="472"/>
    </row>
    <row r="927001" spans="12:13" x14ac:dyDescent="0.25">
      <c r="L927001" s="472"/>
      <c r="M927001" s="472"/>
    </row>
    <row r="927073" spans="12:13" x14ac:dyDescent="0.25">
      <c r="L927073" s="472"/>
      <c r="M927073" s="472"/>
    </row>
    <row r="927074" spans="12:13" x14ac:dyDescent="0.25">
      <c r="L927074" s="472"/>
      <c r="M927074" s="472"/>
    </row>
    <row r="927075" spans="12:13" x14ac:dyDescent="0.25">
      <c r="L927075" s="472"/>
      <c r="M927075" s="472"/>
    </row>
    <row r="927147" spans="12:13" x14ac:dyDescent="0.25">
      <c r="L927147" s="472"/>
      <c r="M927147" s="472"/>
    </row>
    <row r="927148" spans="12:13" x14ac:dyDescent="0.25">
      <c r="L927148" s="472"/>
      <c r="M927148" s="472"/>
    </row>
    <row r="927149" spans="12:13" x14ac:dyDescent="0.25">
      <c r="L927149" s="472"/>
      <c r="M927149" s="472"/>
    </row>
    <row r="927221" spans="12:13" x14ac:dyDescent="0.25">
      <c r="L927221" s="472"/>
      <c r="M927221" s="472"/>
    </row>
    <row r="927222" spans="12:13" x14ac:dyDescent="0.25">
      <c r="L927222" s="472"/>
      <c r="M927222" s="472"/>
    </row>
    <row r="927223" spans="12:13" x14ac:dyDescent="0.25">
      <c r="L927223" s="472"/>
      <c r="M927223" s="472"/>
    </row>
    <row r="927295" spans="12:13" x14ac:dyDescent="0.25">
      <c r="L927295" s="472"/>
      <c r="M927295" s="472"/>
    </row>
    <row r="927296" spans="12:13" x14ac:dyDescent="0.25">
      <c r="L927296" s="472"/>
      <c r="M927296" s="472"/>
    </row>
    <row r="927297" spans="12:13" x14ac:dyDescent="0.25">
      <c r="L927297" s="472"/>
      <c r="M927297" s="472"/>
    </row>
    <row r="927369" spans="12:13" x14ac:dyDescent="0.25">
      <c r="L927369" s="472"/>
      <c r="M927369" s="472"/>
    </row>
    <row r="927370" spans="12:13" x14ac:dyDescent="0.25">
      <c r="L927370" s="472"/>
      <c r="M927370" s="472"/>
    </row>
    <row r="927371" spans="12:13" x14ac:dyDescent="0.25">
      <c r="L927371" s="472"/>
      <c r="M927371" s="472"/>
    </row>
    <row r="927443" spans="12:13" x14ac:dyDescent="0.25">
      <c r="L927443" s="472"/>
      <c r="M927443" s="472"/>
    </row>
    <row r="927444" spans="12:13" x14ac:dyDescent="0.25">
      <c r="L927444" s="472"/>
      <c r="M927444" s="472"/>
    </row>
    <row r="927445" spans="12:13" x14ac:dyDescent="0.25">
      <c r="L927445" s="472"/>
      <c r="M927445" s="472"/>
    </row>
    <row r="927517" spans="12:13" x14ac:dyDescent="0.25">
      <c r="L927517" s="472"/>
      <c r="M927517" s="472"/>
    </row>
    <row r="927518" spans="12:13" x14ac:dyDescent="0.25">
      <c r="L927518" s="472"/>
      <c r="M927518" s="472"/>
    </row>
    <row r="927519" spans="12:13" x14ac:dyDescent="0.25">
      <c r="L927519" s="472"/>
      <c r="M927519" s="472"/>
    </row>
    <row r="927591" spans="12:13" x14ac:dyDescent="0.25">
      <c r="L927591" s="472"/>
      <c r="M927591" s="472"/>
    </row>
    <row r="927592" spans="12:13" x14ac:dyDescent="0.25">
      <c r="L927592" s="472"/>
      <c r="M927592" s="472"/>
    </row>
    <row r="927593" spans="12:13" x14ac:dyDescent="0.25">
      <c r="L927593" s="472"/>
      <c r="M927593" s="472"/>
    </row>
    <row r="927665" spans="12:13" x14ac:dyDescent="0.25">
      <c r="L927665" s="472"/>
      <c r="M927665" s="472"/>
    </row>
    <row r="927666" spans="12:13" x14ac:dyDescent="0.25">
      <c r="L927666" s="472"/>
      <c r="M927666" s="472"/>
    </row>
    <row r="927667" spans="12:13" x14ac:dyDescent="0.25">
      <c r="L927667" s="472"/>
      <c r="M927667" s="472"/>
    </row>
    <row r="927739" spans="12:13" x14ac:dyDescent="0.25">
      <c r="L927739" s="472"/>
      <c r="M927739" s="472"/>
    </row>
    <row r="927740" spans="12:13" x14ac:dyDescent="0.25">
      <c r="L927740" s="472"/>
      <c r="M927740" s="472"/>
    </row>
    <row r="927741" spans="12:13" x14ac:dyDescent="0.25">
      <c r="L927741" s="472"/>
      <c r="M927741" s="472"/>
    </row>
    <row r="927813" spans="12:13" x14ac:dyDescent="0.25">
      <c r="L927813" s="472"/>
      <c r="M927813" s="472"/>
    </row>
    <row r="927814" spans="12:13" x14ac:dyDescent="0.25">
      <c r="L927814" s="472"/>
      <c r="M927814" s="472"/>
    </row>
    <row r="927815" spans="12:13" x14ac:dyDescent="0.25">
      <c r="L927815" s="472"/>
      <c r="M927815" s="472"/>
    </row>
    <row r="927887" spans="12:13" x14ac:dyDescent="0.25">
      <c r="L927887" s="472"/>
      <c r="M927887" s="472"/>
    </row>
    <row r="927888" spans="12:13" x14ac:dyDescent="0.25">
      <c r="L927888" s="472"/>
      <c r="M927888" s="472"/>
    </row>
    <row r="927889" spans="12:13" x14ac:dyDescent="0.25">
      <c r="L927889" s="472"/>
      <c r="M927889" s="472"/>
    </row>
    <row r="927961" spans="12:13" x14ac:dyDescent="0.25">
      <c r="L927961" s="472"/>
      <c r="M927961" s="472"/>
    </row>
    <row r="927962" spans="12:13" x14ac:dyDescent="0.25">
      <c r="L927962" s="472"/>
      <c r="M927962" s="472"/>
    </row>
    <row r="927963" spans="12:13" x14ac:dyDescent="0.25">
      <c r="L927963" s="472"/>
      <c r="M927963" s="472"/>
    </row>
    <row r="928035" spans="12:13" x14ac:dyDescent="0.25">
      <c r="L928035" s="472"/>
      <c r="M928035" s="472"/>
    </row>
    <row r="928036" spans="12:13" x14ac:dyDescent="0.25">
      <c r="L928036" s="472"/>
      <c r="M928036" s="472"/>
    </row>
    <row r="928037" spans="12:13" x14ac:dyDescent="0.25">
      <c r="L928037" s="472"/>
      <c r="M928037" s="472"/>
    </row>
    <row r="928109" spans="12:13" x14ac:dyDescent="0.25">
      <c r="L928109" s="472"/>
      <c r="M928109" s="472"/>
    </row>
    <row r="928110" spans="12:13" x14ac:dyDescent="0.25">
      <c r="L928110" s="472"/>
      <c r="M928110" s="472"/>
    </row>
    <row r="928111" spans="12:13" x14ac:dyDescent="0.25">
      <c r="L928111" s="472"/>
      <c r="M928111" s="472"/>
    </row>
    <row r="928183" spans="12:13" x14ac:dyDescent="0.25">
      <c r="L928183" s="472"/>
      <c r="M928183" s="472"/>
    </row>
    <row r="928184" spans="12:13" x14ac:dyDescent="0.25">
      <c r="L928184" s="472"/>
      <c r="M928184" s="472"/>
    </row>
    <row r="928185" spans="12:13" x14ac:dyDescent="0.25">
      <c r="L928185" s="472"/>
      <c r="M928185" s="472"/>
    </row>
    <row r="928257" spans="12:13" x14ac:dyDescent="0.25">
      <c r="L928257" s="472"/>
      <c r="M928257" s="472"/>
    </row>
    <row r="928258" spans="12:13" x14ac:dyDescent="0.25">
      <c r="L928258" s="472"/>
      <c r="M928258" s="472"/>
    </row>
    <row r="928259" spans="12:13" x14ac:dyDescent="0.25">
      <c r="L928259" s="472"/>
      <c r="M928259" s="472"/>
    </row>
    <row r="928331" spans="12:13" x14ac:dyDescent="0.25">
      <c r="L928331" s="472"/>
      <c r="M928331" s="472"/>
    </row>
    <row r="928332" spans="12:13" x14ac:dyDescent="0.25">
      <c r="L928332" s="472"/>
      <c r="M928332" s="472"/>
    </row>
    <row r="928333" spans="12:13" x14ac:dyDescent="0.25">
      <c r="L928333" s="472"/>
      <c r="M928333" s="472"/>
    </row>
    <row r="928405" spans="12:13" x14ac:dyDescent="0.25">
      <c r="L928405" s="472"/>
      <c r="M928405" s="472"/>
    </row>
    <row r="928406" spans="12:13" x14ac:dyDescent="0.25">
      <c r="L928406" s="472"/>
      <c r="M928406" s="472"/>
    </row>
    <row r="928407" spans="12:13" x14ac:dyDescent="0.25">
      <c r="L928407" s="472"/>
      <c r="M928407" s="472"/>
    </row>
    <row r="928479" spans="12:13" x14ac:dyDescent="0.25">
      <c r="L928479" s="472"/>
      <c r="M928479" s="472"/>
    </row>
    <row r="928480" spans="12:13" x14ac:dyDescent="0.25">
      <c r="L928480" s="472"/>
      <c r="M928480" s="472"/>
    </row>
    <row r="928481" spans="12:13" x14ac:dyDescent="0.25">
      <c r="L928481" s="472"/>
      <c r="M928481" s="472"/>
    </row>
    <row r="928553" spans="12:13" x14ac:dyDescent="0.25">
      <c r="L928553" s="472"/>
      <c r="M928553" s="472"/>
    </row>
    <row r="928554" spans="12:13" x14ac:dyDescent="0.25">
      <c r="L928554" s="472"/>
      <c r="M928554" s="472"/>
    </row>
    <row r="928555" spans="12:13" x14ac:dyDescent="0.25">
      <c r="L928555" s="472"/>
      <c r="M928555" s="472"/>
    </row>
    <row r="928627" spans="12:13" x14ac:dyDescent="0.25">
      <c r="L928627" s="472"/>
      <c r="M928627" s="472"/>
    </row>
    <row r="928628" spans="12:13" x14ac:dyDescent="0.25">
      <c r="L928628" s="472"/>
      <c r="M928628" s="472"/>
    </row>
    <row r="928629" spans="12:13" x14ac:dyDescent="0.25">
      <c r="L928629" s="472"/>
      <c r="M928629" s="472"/>
    </row>
    <row r="928701" spans="12:13" x14ac:dyDescent="0.25">
      <c r="L928701" s="472"/>
      <c r="M928701" s="472"/>
    </row>
    <row r="928702" spans="12:13" x14ac:dyDescent="0.25">
      <c r="L928702" s="472"/>
      <c r="M928702" s="472"/>
    </row>
    <row r="928703" spans="12:13" x14ac:dyDescent="0.25">
      <c r="L928703" s="472"/>
      <c r="M928703" s="472"/>
    </row>
    <row r="928775" spans="12:13" x14ac:dyDescent="0.25">
      <c r="L928775" s="472"/>
      <c r="M928775" s="472"/>
    </row>
    <row r="928776" spans="12:13" x14ac:dyDescent="0.25">
      <c r="L928776" s="472"/>
      <c r="M928776" s="472"/>
    </row>
    <row r="928777" spans="12:13" x14ac:dyDescent="0.25">
      <c r="L928777" s="472"/>
      <c r="M928777" s="472"/>
    </row>
    <row r="928849" spans="12:13" x14ac:dyDescent="0.25">
      <c r="L928849" s="472"/>
      <c r="M928849" s="472"/>
    </row>
    <row r="928850" spans="12:13" x14ac:dyDescent="0.25">
      <c r="L928850" s="472"/>
      <c r="M928850" s="472"/>
    </row>
    <row r="928851" spans="12:13" x14ac:dyDescent="0.25">
      <c r="L928851" s="472"/>
      <c r="M928851" s="472"/>
    </row>
    <row r="928923" spans="12:13" x14ac:dyDescent="0.25">
      <c r="L928923" s="472"/>
      <c r="M928923" s="472"/>
    </row>
    <row r="928924" spans="12:13" x14ac:dyDescent="0.25">
      <c r="L928924" s="472"/>
      <c r="M928924" s="472"/>
    </row>
    <row r="928925" spans="12:13" x14ac:dyDescent="0.25">
      <c r="L928925" s="472"/>
      <c r="M928925" s="472"/>
    </row>
    <row r="928997" spans="12:13" x14ac:dyDescent="0.25">
      <c r="L928997" s="472"/>
      <c r="M928997" s="472"/>
    </row>
    <row r="928998" spans="12:13" x14ac:dyDescent="0.25">
      <c r="L928998" s="472"/>
      <c r="M928998" s="472"/>
    </row>
    <row r="928999" spans="12:13" x14ac:dyDescent="0.25">
      <c r="L928999" s="472"/>
      <c r="M928999" s="472"/>
    </row>
    <row r="929071" spans="12:13" x14ac:dyDescent="0.25">
      <c r="L929071" s="472"/>
      <c r="M929071" s="472"/>
    </row>
    <row r="929072" spans="12:13" x14ac:dyDescent="0.25">
      <c r="L929072" s="472"/>
      <c r="M929072" s="472"/>
    </row>
    <row r="929073" spans="12:13" x14ac:dyDescent="0.25">
      <c r="L929073" s="472"/>
      <c r="M929073" s="472"/>
    </row>
    <row r="929145" spans="12:13" x14ac:dyDescent="0.25">
      <c r="L929145" s="472"/>
      <c r="M929145" s="472"/>
    </row>
    <row r="929146" spans="12:13" x14ac:dyDescent="0.25">
      <c r="L929146" s="472"/>
      <c r="M929146" s="472"/>
    </row>
    <row r="929147" spans="12:13" x14ac:dyDescent="0.25">
      <c r="L929147" s="472"/>
      <c r="M929147" s="472"/>
    </row>
    <row r="929219" spans="12:13" x14ac:dyDescent="0.25">
      <c r="L929219" s="472"/>
      <c r="M929219" s="472"/>
    </row>
    <row r="929220" spans="12:13" x14ac:dyDescent="0.25">
      <c r="L929220" s="472"/>
      <c r="M929220" s="472"/>
    </row>
    <row r="929221" spans="12:13" x14ac:dyDescent="0.25">
      <c r="L929221" s="472"/>
      <c r="M929221" s="472"/>
    </row>
    <row r="929293" spans="12:13" x14ac:dyDescent="0.25">
      <c r="L929293" s="472"/>
      <c r="M929293" s="472"/>
    </row>
    <row r="929294" spans="12:13" x14ac:dyDescent="0.25">
      <c r="L929294" s="472"/>
      <c r="M929294" s="472"/>
    </row>
    <row r="929295" spans="12:13" x14ac:dyDescent="0.25">
      <c r="L929295" s="472"/>
      <c r="M929295" s="472"/>
    </row>
    <row r="929367" spans="12:13" x14ac:dyDescent="0.25">
      <c r="L929367" s="472"/>
      <c r="M929367" s="472"/>
    </row>
    <row r="929368" spans="12:13" x14ac:dyDescent="0.25">
      <c r="L929368" s="472"/>
      <c r="M929368" s="472"/>
    </row>
    <row r="929369" spans="12:13" x14ac:dyDescent="0.25">
      <c r="L929369" s="472"/>
      <c r="M929369" s="472"/>
    </row>
    <row r="929441" spans="12:13" x14ac:dyDescent="0.25">
      <c r="L929441" s="472"/>
      <c r="M929441" s="472"/>
    </row>
    <row r="929442" spans="12:13" x14ac:dyDescent="0.25">
      <c r="L929442" s="472"/>
      <c r="M929442" s="472"/>
    </row>
    <row r="929443" spans="12:13" x14ac:dyDescent="0.25">
      <c r="L929443" s="472"/>
      <c r="M929443" s="472"/>
    </row>
    <row r="929515" spans="12:13" x14ac:dyDescent="0.25">
      <c r="L929515" s="472"/>
      <c r="M929515" s="472"/>
    </row>
    <row r="929516" spans="12:13" x14ac:dyDescent="0.25">
      <c r="L929516" s="472"/>
      <c r="M929516" s="472"/>
    </row>
    <row r="929517" spans="12:13" x14ac:dyDescent="0.25">
      <c r="L929517" s="472"/>
      <c r="M929517" s="472"/>
    </row>
    <row r="929589" spans="12:13" x14ac:dyDescent="0.25">
      <c r="L929589" s="472"/>
      <c r="M929589" s="472"/>
    </row>
    <row r="929590" spans="12:13" x14ac:dyDescent="0.25">
      <c r="L929590" s="472"/>
      <c r="M929590" s="472"/>
    </row>
    <row r="929591" spans="12:13" x14ac:dyDescent="0.25">
      <c r="L929591" s="472"/>
      <c r="M929591" s="472"/>
    </row>
    <row r="929663" spans="12:13" x14ac:dyDescent="0.25">
      <c r="L929663" s="472"/>
      <c r="M929663" s="472"/>
    </row>
    <row r="929664" spans="12:13" x14ac:dyDescent="0.25">
      <c r="L929664" s="472"/>
      <c r="M929664" s="472"/>
    </row>
    <row r="929665" spans="12:13" x14ac:dyDescent="0.25">
      <c r="L929665" s="472"/>
      <c r="M929665" s="472"/>
    </row>
    <row r="929737" spans="12:13" x14ac:dyDescent="0.25">
      <c r="L929737" s="472"/>
      <c r="M929737" s="472"/>
    </row>
    <row r="929738" spans="12:13" x14ac:dyDescent="0.25">
      <c r="L929738" s="472"/>
      <c r="M929738" s="472"/>
    </row>
    <row r="929739" spans="12:13" x14ac:dyDescent="0.25">
      <c r="L929739" s="472"/>
      <c r="M929739" s="472"/>
    </row>
    <row r="929811" spans="12:13" x14ac:dyDescent="0.25">
      <c r="L929811" s="472"/>
      <c r="M929811" s="472"/>
    </row>
    <row r="929812" spans="12:13" x14ac:dyDescent="0.25">
      <c r="L929812" s="472"/>
      <c r="M929812" s="472"/>
    </row>
    <row r="929813" spans="12:13" x14ac:dyDescent="0.25">
      <c r="L929813" s="472"/>
      <c r="M929813" s="472"/>
    </row>
    <row r="929885" spans="12:13" x14ac:dyDescent="0.25">
      <c r="L929885" s="472"/>
      <c r="M929885" s="472"/>
    </row>
    <row r="929886" spans="12:13" x14ac:dyDescent="0.25">
      <c r="L929886" s="472"/>
      <c r="M929886" s="472"/>
    </row>
    <row r="929887" spans="12:13" x14ac:dyDescent="0.25">
      <c r="L929887" s="472"/>
      <c r="M929887" s="472"/>
    </row>
    <row r="929959" spans="12:13" x14ac:dyDescent="0.25">
      <c r="L929959" s="472"/>
      <c r="M929959" s="472"/>
    </row>
    <row r="929960" spans="12:13" x14ac:dyDescent="0.25">
      <c r="L929960" s="472"/>
      <c r="M929960" s="472"/>
    </row>
    <row r="929961" spans="12:13" x14ac:dyDescent="0.25">
      <c r="L929961" s="472"/>
      <c r="M929961" s="472"/>
    </row>
    <row r="930033" spans="12:13" x14ac:dyDescent="0.25">
      <c r="L930033" s="472"/>
      <c r="M930033" s="472"/>
    </row>
    <row r="930034" spans="12:13" x14ac:dyDescent="0.25">
      <c r="L930034" s="472"/>
      <c r="M930034" s="472"/>
    </row>
    <row r="930035" spans="12:13" x14ac:dyDescent="0.25">
      <c r="L930035" s="472"/>
      <c r="M930035" s="472"/>
    </row>
    <row r="930107" spans="12:13" x14ac:dyDescent="0.25">
      <c r="L930107" s="472"/>
      <c r="M930107" s="472"/>
    </row>
    <row r="930108" spans="12:13" x14ac:dyDescent="0.25">
      <c r="L930108" s="472"/>
      <c r="M930108" s="472"/>
    </row>
    <row r="930109" spans="12:13" x14ac:dyDescent="0.25">
      <c r="L930109" s="472"/>
      <c r="M930109" s="472"/>
    </row>
    <row r="930181" spans="12:13" x14ac:dyDescent="0.25">
      <c r="L930181" s="472"/>
      <c r="M930181" s="472"/>
    </row>
    <row r="930182" spans="12:13" x14ac:dyDescent="0.25">
      <c r="L930182" s="472"/>
      <c r="M930182" s="472"/>
    </row>
    <row r="930183" spans="12:13" x14ac:dyDescent="0.25">
      <c r="L930183" s="472"/>
      <c r="M930183" s="472"/>
    </row>
    <row r="930255" spans="12:13" x14ac:dyDescent="0.25">
      <c r="L930255" s="472"/>
      <c r="M930255" s="472"/>
    </row>
    <row r="930256" spans="12:13" x14ac:dyDescent="0.25">
      <c r="L930256" s="472"/>
      <c r="M930256" s="472"/>
    </row>
    <row r="930257" spans="12:13" x14ac:dyDescent="0.25">
      <c r="L930257" s="472"/>
      <c r="M930257" s="472"/>
    </row>
    <row r="930329" spans="12:13" x14ac:dyDescent="0.25">
      <c r="L930329" s="472"/>
      <c r="M930329" s="472"/>
    </row>
    <row r="930330" spans="12:13" x14ac:dyDescent="0.25">
      <c r="L930330" s="472"/>
      <c r="M930330" s="472"/>
    </row>
    <row r="930331" spans="12:13" x14ac:dyDescent="0.25">
      <c r="L930331" s="472"/>
      <c r="M930331" s="472"/>
    </row>
    <row r="930403" spans="12:13" x14ac:dyDescent="0.25">
      <c r="L930403" s="472"/>
      <c r="M930403" s="472"/>
    </row>
    <row r="930404" spans="12:13" x14ac:dyDescent="0.25">
      <c r="L930404" s="472"/>
      <c r="M930404" s="472"/>
    </row>
    <row r="930405" spans="12:13" x14ac:dyDescent="0.25">
      <c r="L930405" s="472"/>
      <c r="M930405" s="472"/>
    </row>
    <row r="930477" spans="12:13" x14ac:dyDescent="0.25">
      <c r="L930477" s="472"/>
      <c r="M930477" s="472"/>
    </row>
    <row r="930478" spans="12:13" x14ac:dyDescent="0.25">
      <c r="L930478" s="472"/>
      <c r="M930478" s="472"/>
    </row>
    <row r="930479" spans="12:13" x14ac:dyDescent="0.25">
      <c r="L930479" s="472"/>
      <c r="M930479" s="472"/>
    </row>
    <row r="930551" spans="12:13" x14ac:dyDescent="0.25">
      <c r="L930551" s="472"/>
      <c r="M930551" s="472"/>
    </row>
    <row r="930552" spans="12:13" x14ac:dyDescent="0.25">
      <c r="L930552" s="472"/>
      <c r="M930552" s="472"/>
    </row>
    <row r="930553" spans="12:13" x14ac:dyDescent="0.25">
      <c r="L930553" s="472"/>
      <c r="M930553" s="472"/>
    </row>
    <row r="930625" spans="12:13" x14ac:dyDescent="0.25">
      <c r="L930625" s="472"/>
      <c r="M930625" s="472"/>
    </row>
    <row r="930626" spans="12:13" x14ac:dyDescent="0.25">
      <c r="L930626" s="472"/>
      <c r="M930626" s="472"/>
    </row>
    <row r="930627" spans="12:13" x14ac:dyDescent="0.25">
      <c r="L930627" s="472"/>
      <c r="M930627" s="472"/>
    </row>
    <row r="930699" spans="12:13" x14ac:dyDescent="0.25">
      <c r="L930699" s="472"/>
      <c r="M930699" s="472"/>
    </row>
    <row r="930700" spans="12:13" x14ac:dyDescent="0.25">
      <c r="L930700" s="472"/>
      <c r="M930700" s="472"/>
    </row>
    <row r="930701" spans="12:13" x14ac:dyDescent="0.25">
      <c r="L930701" s="472"/>
      <c r="M930701" s="472"/>
    </row>
    <row r="930773" spans="12:13" x14ac:dyDescent="0.25">
      <c r="L930773" s="472"/>
      <c r="M930773" s="472"/>
    </row>
    <row r="930774" spans="12:13" x14ac:dyDescent="0.25">
      <c r="L930774" s="472"/>
      <c r="M930774" s="472"/>
    </row>
    <row r="930775" spans="12:13" x14ac:dyDescent="0.25">
      <c r="L930775" s="472"/>
      <c r="M930775" s="472"/>
    </row>
    <row r="930847" spans="12:13" x14ac:dyDescent="0.25">
      <c r="L930847" s="472"/>
      <c r="M930847" s="472"/>
    </row>
    <row r="930848" spans="12:13" x14ac:dyDescent="0.25">
      <c r="L930848" s="472"/>
      <c r="M930848" s="472"/>
    </row>
    <row r="930849" spans="12:13" x14ac:dyDescent="0.25">
      <c r="L930849" s="472"/>
      <c r="M930849" s="472"/>
    </row>
    <row r="930921" spans="12:13" x14ac:dyDescent="0.25">
      <c r="L930921" s="472"/>
      <c r="M930921" s="472"/>
    </row>
    <row r="930922" spans="12:13" x14ac:dyDescent="0.25">
      <c r="L930922" s="472"/>
      <c r="M930922" s="472"/>
    </row>
    <row r="930923" spans="12:13" x14ac:dyDescent="0.25">
      <c r="L930923" s="472"/>
      <c r="M930923" s="472"/>
    </row>
    <row r="930995" spans="12:13" x14ac:dyDescent="0.25">
      <c r="L930995" s="472"/>
      <c r="M930995" s="472"/>
    </row>
    <row r="930996" spans="12:13" x14ac:dyDescent="0.25">
      <c r="L930996" s="472"/>
      <c r="M930996" s="472"/>
    </row>
    <row r="930997" spans="12:13" x14ac:dyDescent="0.25">
      <c r="L930997" s="472"/>
      <c r="M930997" s="472"/>
    </row>
    <row r="931069" spans="12:13" x14ac:dyDescent="0.25">
      <c r="L931069" s="472"/>
      <c r="M931069" s="472"/>
    </row>
    <row r="931070" spans="12:13" x14ac:dyDescent="0.25">
      <c r="L931070" s="472"/>
      <c r="M931070" s="472"/>
    </row>
    <row r="931071" spans="12:13" x14ac:dyDescent="0.25">
      <c r="L931071" s="472"/>
      <c r="M931071" s="472"/>
    </row>
    <row r="931143" spans="12:13" x14ac:dyDescent="0.25">
      <c r="L931143" s="472"/>
      <c r="M931143" s="472"/>
    </row>
    <row r="931144" spans="12:13" x14ac:dyDescent="0.25">
      <c r="L931144" s="472"/>
      <c r="M931144" s="472"/>
    </row>
    <row r="931145" spans="12:13" x14ac:dyDescent="0.25">
      <c r="L931145" s="472"/>
      <c r="M931145" s="472"/>
    </row>
    <row r="931217" spans="12:13" x14ac:dyDescent="0.25">
      <c r="L931217" s="472"/>
      <c r="M931217" s="472"/>
    </row>
    <row r="931218" spans="12:13" x14ac:dyDescent="0.25">
      <c r="L931218" s="472"/>
      <c r="M931218" s="472"/>
    </row>
    <row r="931219" spans="12:13" x14ac:dyDescent="0.25">
      <c r="L931219" s="472"/>
      <c r="M931219" s="472"/>
    </row>
    <row r="931291" spans="12:13" x14ac:dyDescent="0.25">
      <c r="L931291" s="472"/>
      <c r="M931291" s="472"/>
    </row>
    <row r="931292" spans="12:13" x14ac:dyDescent="0.25">
      <c r="L931292" s="472"/>
      <c r="M931292" s="472"/>
    </row>
    <row r="931293" spans="12:13" x14ac:dyDescent="0.25">
      <c r="L931293" s="472"/>
      <c r="M931293" s="472"/>
    </row>
    <row r="931365" spans="12:13" x14ac:dyDescent="0.25">
      <c r="L931365" s="472"/>
      <c r="M931365" s="472"/>
    </row>
    <row r="931366" spans="12:13" x14ac:dyDescent="0.25">
      <c r="L931366" s="472"/>
      <c r="M931366" s="472"/>
    </row>
    <row r="931367" spans="12:13" x14ac:dyDescent="0.25">
      <c r="L931367" s="472"/>
      <c r="M931367" s="472"/>
    </row>
    <row r="931439" spans="12:13" x14ac:dyDescent="0.25">
      <c r="L931439" s="472"/>
      <c r="M931439" s="472"/>
    </row>
    <row r="931440" spans="12:13" x14ac:dyDescent="0.25">
      <c r="L931440" s="472"/>
      <c r="M931440" s="472"/>
    </row>
    <row r="931441" spans="12:13" x14ac:dyDescent="0.25">
      <c r="L931441" s="472"/>
      <c r="M931441" s="472"/>
    </row>
    <row r="931513" spans="12:13" x14ac:dyDescent="0.25">
      <c r="L931513" s="472"/>
      <c r="M931513" s="472"/>
    </row>
    <row r="931514" spans="12:13" x14ac:dyDescent="0.25">
      <c r="L931514" s="472"/>
      <c r="M931514" s="472"/>
    </row>
    <row r="931515" spans="12:13" x14ac:dyDescent="0.25">
      <c r="L931515" s="472"/>
      <c r="M931515" s="472"/>
    </row>
    <row r="931587" spans="12:13" x14ac:dyDescent="0.25">
      <c r="L931587" s="472"/>
      <c r="M931587" s="472"/>
    </row>
    <row r="931588" spans="12:13" x14ac:dyDescent="0.25">
      <c r="L931588" s="472"/>
      <c r="M931588" s="472"/>
    </row>
    <row r="931589" spans="12:13" x14ac:dyDescent="0.25">
      <c r="L931589" s="472"/>
      <c r="M931589" s="472"/>
    </row>
    <row r="931661" spans="12:13" x14ac:dyDescent="0.25">
      <c r="L931661" s="472"/>
      <c r="M931661" s="472"/>
    </row>
    <row r="931662" spans="12:13" x14ac:dyDescent="0.25">
      <c r="L931662" s="472"/>
      <c r="M931662" s="472"/>
    </row>
    <row r="931663" spans="12:13" x14ac:dyDescent="0.25">
      <c r="L931663" s="472"/>
      <c r="M931663" s="472"/>
    </row>
    <row r="931735" spans="12:13" x14ac:dyDescent="0.25">
      <c r="L931735" s="472"/>
      <c r="M931735" s="472"/>
    </row>
    <row r="931736" spans="12:13" x14ac:dyDescent="0.25">
      <c r="L931736" s="472"/>
      <c r="M931736" s="472"/>
    </row>
    <row r="931737" spans="12:13" x14ac:dyDescent="0.25">
      <c r="L931737" s="472"/>
      <c r="M931737" s="472"/>
    </row>
    <row r="931809" spans="12:13" x14ac:dyDescent="0.25">
      <c r="L931809" s="472"/>
      <c r="M931809" s="472"/>
    </row>
    <row r="931810" spans="12:13" x14ac:dyDescent="0.25">
      <c r="L931810" s="472"/>
      <c r="M931810" s="472"/>
    </row>
    <row r="931811" spans="12:13" x14ac:dyDescent="0.25">
      <c r="L931811" s="472"/>
      <c r="M931811" s="472"/>
    </row>
    <row r="931883" spans="12:13" x14ac:dyDescent="0.25">
      <c r="L931883" s="472"/>
      <c r="M931883" s="472"/>
    </row>
    <row r="931884" spans="12:13" x14ac:dyDescent="0.25">
      <c r="L931884" s="472"/>
      <c r="M931884" s="472"/>
    </row>
    <row r="931885" spans="12:13" x14ac:dyDescent="0.25">
      <c r="L931885" s="472"/>
      <c r="M931885" s="472"/>
    </row>
    <row r="931957" spans="12:13" x14ac:dyDescent="0.25">
      <c r="L931957" s="472"/>
      <c r="M931957" s="472"/>
    </row>
    <row r="931958" spans="12:13" x14ac:dyDescent="0.25">
      <c r="L931958" s="472"/>
      <c r="M931958" s="472"/>
    </row>
    <row r="931959" spans="12:13" x14ac:dyDescent="0.25">
      <c r="L931959" s="472"/>
      <c r="M931959" s="472"/>
    </row>
    <row r="932031" spans="12:13" x14ac:dyDescent="0.25">
      <c r="L932031" s="472"/>
      <c r="M932031" s="472"/>
    </row>
    <row r="932032" spans="12:13" x14ac:dyDescent="0.25">
      <c r="L932032" s="472"/>
      <c r="M932032" s="472"/>
    </row>
    <row r="932033" spans="12:13" x14ac:dyDescent="0.25">
      <c r="L932033" s="472"/>
      <c r="M932033" s="472"/>
    </row>
    <row r="932105" spans="12:13" x14ac:dyDescent="0.25">
      <c r="L932105" s="472"/>
      <c r="M932105" s="472"/>
    </row>
    <row r="932106" spans="12:13" x14ac:dyDescent="0.25">
      <c r="L932106" s="472"/>
      <c r="M932106" s="472"/>
    </row>
    <row r="932107" spans="12:13" x14ac:dyDescent="0.25">
      <c r="L932107" s="472"/>
      <c r="M932107" s="472"/>
    </row>
    <row r="932179" spans="12:13" x14ac:dyDescent="0.25">
      <c r="L932179" s="472"/>
      <c r="M932179" s="472"/>
    </row>
    <row r="932180" spans="12:13" x14ac:dyDescent="0.25">
      <c r="L932180" s="472"/>
      <c r="M932180" s="472"/>
    </row>
    <row r="932181" spans="12:13" x14ac:dyDescent="0.25">
      <c r="L932181" s="472"/>
      <c r="M932181" s="472"/>
    </row>
    <row r="932253" spans="12:13" x14ac:dyDescent="0.25">
      <c r="L932253" s="472"/>
      <c r="M932253" s="472"/>
    </row>
    <row r="932254" spans="12:13" x14ac:dyDescent="0.25">
      <c r="L932254" s="472"/>
      <c r="M932254" s="472"/>
    </row>
    <row r="932255" spans="12:13" x14ac:dyDescent="0.25">
      <c r="L932255" s="472"/>
      <c r="M932255" s="472"/>
    </row>
    <row r="932327" spans="12:13" x14ac:dyDescent="0.25">
      <c r="L932327" s="472"/>
      <c r="M932327" s="472"/>
    </row>
    <row r="932328" spans="12:13" x14ac:dyDescent="0.25">
      <c r="L932328" s="472"/>
      <c r="M932328" s="472"/>
    </row>
    <row r="932329" spans="12:13" x14ac:dyDescent="0.25">
      <c r="L932329" s="472"/>
      <c r="M932329" s="472"/>
    </row>
    <row r="932401" spans="12:13" x14ac:dyDescent="0.25">
      <c r="L932401" s="472"/>
      <c r="M932401" s="472"/>
    </row>
    <row r="932402" spans="12:13" x14ac:dyDescent="0.25">
      <c r="L932402" s="472"/>
      <c r="M932402" s="472"/>
    </row>
    <row r="932403" spans="12:13" x14ac:dyDescent="0.25">
      <c r="L932403" s="472"/>
      <c r="M932403" s="472"/>
    </row>
    <row r="932475" spans="12:13" x14ac:dyDescent="0.25">
      <c r="L932475" s="472"/>
      <c r="M932475" s="472"/>
    </row>
    <row r="932476" spans="12:13" x14ac:dyDescent="0.25">
      <c r="L932476" s="472"/>
      <c r="M932476" s="472"/>
    </row>
    <row r="932477" spans="12:13" x14ac:dyDescent="0.25">
      <c r="L932477" s="472"/>
      <c r="M932477" s="472"/>
    </row>
    <row r="932549" spans="12:13" x14ac:dyDescent="0.25">
      <c r="L932549" s="472"/>
      <c r="M932549" s="472"/>
    </row>
    <row r="932550" spans="12:13" x14ac:dyDescent="0.25">
      <c r="L932550" s="472"/>
      <c r="M932550" s="472"/>
    </row>
    <row r="932551" spans="12:13" x14ac:dyDescent="0.25">
      <c r="L932551" s="472"/>
      <c r="M932551" s="472"/>
    </row>
    <row r="932623" spans="12:13" x14ac:dyDescent="0.25">
      <c r="L932623" s="472"/>
      <c r="M932623" s="472"/>
    </row>
    <row r="932624" spans="12:13" x14ac:dyDescent="0.25">
      <c r="L932624" s="472"/>
      <c r="M932624" s="472"/>
    </row>
    <row r="932625" spans="12:13" x14ac:dyDescent="0.25">
      <c r="L932625" s="472"/>
      <c r="M932625" s="472"/>
    </row>
    <row r="932697" spans="12:13" x14ac:dyDescent="0.25">
      <c r="L932697" s="472"/>
      <c r="M932697" s="472"/>
    </row>
    <row r="932698" spans="12:13" x14ac:dyDescent="0.25">
      <c r="L932698" s="472"/>
      <c r="M932698" s="472"/>
    </row>
    <row r="932699" spans="12:13" x14ac:dyDescent="0.25">
      <c r="L932699" s="472"/>
      <c r="M932699" s="472"/>
    </row>
    <row r="932771" spans="12:13" x14ac:dyDescent="0.25">
      <c r="L932771" s="472"/>
      <c r="M932771" s="472"/>
    </row>
    <row r="932772" spans="12:13" x14ac:dyDescent="0.25">
      <c r="L932772" s="472"/>
      <c r="M932772" s="472"/>
    </row>
    <row r="932773" spans="12:13" x14ac:dyDescent="0.25">
      <c r="L932773" s="472"/>
      <c r="M932773" s="472"/>
    </row>
    <row r="932845" spans="12:13" x14ac:dyDescent="0.25">
      <c r="L932845" s="472"/>
      <c r="M932845" s="472"/>
    </row>
    <row r="932846" spans="12:13" x14ac:dyDescent="0.25">
      <c r="L932846" s="472"/>
      <c r="M932846" s="472"/>
    </row>
    <row r="932847" spans="12:13" x14ac:dyDescent="0.25">
      <c r="L932847" s="472"/>
      <c r="M932847" s="472"/>
    </row>
    <row r="932919" spans="12:13" x14ac:dyDescent="0.25">
      <c r="L932919" s="472"/>
      <c r="M932919" s="472"/>
    </row>
    <row r="932920" spans="12:13" x14ac:dyDescent="0.25">
      <c r="L932920" s="472"/>
      <c r="M932920" s="472"/>
    </row>
    <row r="932921" spans="12:13" x14ac:dyDescent="0.25">
      <c r="L932921" s="472"/>
      <c r="M932921" s="472"/>
    </row>
    <row r="932993" spans="12:13" x14ac:dyDescent="0.25">
      <c r="L932993" s="472"/>
      <c r="M932993" s="472"/>
    </row>
    <row r="932994" spans="12:13" x14ac:dyDescent="0.25">
      <c r="L932994" s="472"/>
      <c r="M932994" s="472"/>
    </row>
    <row r="932995" spans="12:13" x14ac:dyDescent="0.25">
      <c r="L932995" s="472"/>
      <c r="M932995" s="472"/>
    </row>
    <row r="933067" spans="12:13" x14ac:dyDescent="0.25">
      <c r="L933067" s="472"/>
      <c r="M933067" s="472"/>
    </row>
    <row r="933068" spans="12:13" x14ac:dyDescent="0.25">
      <c r="L933068" s="472"/>
      <c r="M933068" s="472"/>
    </row>
    <row r="933069" spans="12:13" x14ac:dyDescent="0.25">
      <c r="L933069" s="472"/>
      <c r="M933069" s="472"/>
    </row>
    <row r="933141" spans="12:13" x14ac:dyDescent="0.25">
      <c r="L933141" s="472"/>
      <c r="M933141" s="472"/>
    </row>
    <row r="933142" spans="12:13" x14ac:dyDescent="0.25">
      <c r="L933142" s="472"/>
      <c r="M933142" s="472"/>
    </row>
    <row r="933143" spans="12:13" x14ac:dyDescent="0.25">
      <c r="L933143" s="472"/>
      <c r="M933143" s="472"/>
    </row>
    <row r="933215" spans="12:13" x14ac:dyDescent="0.25">
      <c r="L933215" s="472"/>
      <c r="M933215" s="472"/>
    </row>
    <row r="933216" spans="12:13" x14ac:dyDescent="0.25">
      <c r="L933216" s="472"/>
      <c r="M933216" s="472"/>
    </row>
    <row r="933217" spans="12:13" x14ac:dyDescent="0.25">
      <c r="L933217" s="472"/>
      <c r="M933217" s="472"/>
    </row>
    <row r="933289" spans="12:13" x14ac:dyDescent="0.25">
      <c r="L933289" s="472"/>
      <c r="M933289" s="472"/>
    </row>
    <row r="933290" spans="12:13" x14ac:dyDescent="0.25">
      <c r="L933290" s="472"/>
      <c r="M933290" s="472"/>
    </row>
    <row r="933291" spans="12:13" x14ac:dyDescent="0.25">
      <c r="L933291" s="472"/>
      <c r="M933291" s="472"/>
    </row>
    <row r="933363" spans="12:13" x14ac:dyDescent="0.25">
      <c r="L933363" s="472"/>
      <c r="M933363" s="472"/>
    </row>
    <row r="933364" spans="12:13" x14ac:dyDescent="0.25">
      <c r="L933364" s="472"/>
      <c r="M933364" s="472"/>
    </row>
    <row r="933365" spans="12:13" x14ac:dyDescent="0.25">
      <c r="L933365" s="472"/>
      <c r="M933365" s="472"/>
    </row>
    <row r="933437" spans="12:13" x14ac:dyDescent="0.25">
      <c r="L933437" s="472"/>
      <c r="M933437" s="472"/>
    </row>
    <row r="933438" spans="12:13" x14ac:dyDescent="0.25">
      <c r="L933438" s="472"/>
      <c r="M933438" s="472"/>
    </row>
    <row r="933439" spans="12:13" x14ac:dyDescent="0.25">
      <c r="L933439" s="472"/>
      <c r="M933439" s="472"/>
    </row>
    <row r="933511" spans="12:13" x14ac:dyDescent="0.25">
      <c r="L933511" s="472"/>
      <c r="M933511" s="472"/>
    </row>
    <row r="933512" spans="12:13" x14ac:dyDescent="0.25">
      <c r="L933512" s="472"/>
      <c r="M933512" s="472"/>
    </row>
    <row r="933513" spans="12:13" x14ac:dyDescent="0.25">
      <c r="L933513" s="472"/>
      <c r="M933513" s="472"/>
    </row>
    <row r="933585" spans="12:13" x14ac:dyDescent="0.25">
      <c r="L933585" s="472"/>
      <c r="M933585" s="472"/>
    </row>
    <row r="933586" spans="12:13" x14ac:dyDescent="0.25">
      <c r="L933586" s="472"/>
      <c r="M933586" s="472"/>
    </row>
    <row r="933587" spans="12:13" x14ac:dyDescent="0.25">
      <c r="L933587" s="472"/>
      <c r="M933587" s="472"/>
    </row>
    <row r="933659" spans="12:13" x14ac:dyDescent="0.25">
      <c r="L933659" s="472"/>
      <c r="M933659" s="472"/>
    </row>
    <row r="933660" spans="12:13" x14ac:dyDescent="0.25">
      <c r="L933660" s="472"/>
      <c r="M933660" s="472"/>
    </row>
    <row r="933661" spans="12:13" x14ac:dyDescent="0.25">
      <c r="L933661" s="472"/>
      <c r="M933661" s="472"/>
    </row>
    <row r="933733" spans="12:13" x14ac:dyDescent="0.25">
      <c r="L933733" s="472"/>
      <c r="M933733" s="472"/>
    </row>
    <row r="933734" spans="12:13" x14ac:dyDescent="0.25">
      <c r="L933734" s="472"/>
      <c r="M933734" s="472"/>
    </row>
    <row r="933735" spans="12:13" x14ac:dyDescent="0.25">
      <c r="L933735" s="472"/>
      <c r="M933735" s="472"/>
    </row>
    <row r="933807" spans="12:13" x14ac:dyDescent="0.25">
      <c r="L933807" s="472"/>
      <c r="M933807" s="472"/>
    </row>
    <row r="933808" spans="12:13" x14ac:dyDescent="0.25">
      <c r="L933808" s="472"/>
      <c r="M933808" s="472"/>
    </row>
    <row r="933809" spans="12:13" x14ac:dyDescent="0.25">
      <c r="L933809" s="472"/>
      <c r="M933809" s="472"/>
    </row>
    <row r="933881" spans="12:13" x14ac:dyDescent="0.25">
      <c r="L933881" s="472"/>
      <c r="M933881" s="472"/>
    </row>
    <row r="933882" spans="12:13" x14ac:dyDescent="0.25">
      <c r="L933882" s="472"/>
      <c r="M933882" s="472"/>
    </row>
    <row r="933883" spans="12:13" x14ac:dyDescent="0.25">
      <c r="L933883" s="472"/>
      <c r="M933883" s="472"/>
    </row>
    <row r="933955" spans="12:13" x14ac:dyDescent="0.25">
      <c r="L933955" s="472"/>
      <c r="M933955" s="472"/>
    </row>
    <row r="933956" spans="12:13" x14ac:dyDescent="0.25">
      <c r="L933956" s="472"/>
      <c r="M933956" s="472"/>
    </row>
    <row r="933957" spans="12:13" x14ac:dyDescent="0.25">
      <c r="L933957" s="472"/>
      <c r="M933957" s="472"/>
    </row>
    <row r="934029" spans="12:13" x14ac:dyDescent="0.25">
      <c r="L934029" s="472"/>
      <c r="M934029" s="472"/>
    </row>
    <row r="934030" spans="12:13" x14ac:dyDescent="0.25">
      <c r="L934030" s="472"/>
      <c r="M934030" s="472"/>
    </row>
    <row r="934031" spans="12:13" x14ac:dyDescent="0.25">
      <c r="L934031" s="472"/>
      <c r="M934031" s="472"/>
    </row>
    <row r="934103" spans="12:13" x14ac:dyDescent="0.25">
      <c r="L934103" s="472"/>
      <c r="M934103" s="472"/>
    </row>
    <row r="934104" spans="12:13" x14ac:dyDescent="0.25">
      <c r="L934104" s="472"/>
      <c r="M934104" s="472"/>
    </row>
    <row r="934105" spans="12:13" x14ac:dyDescent="0.25">
      <c r="L934105" s="472"/>
      <c r="M934105" s="472"/>
    </row>
    <row r="934177" spans="12:13" x14ac:dyDescent="0.25">
      <c r="L934177" s="472"/>
      <c r="M934177" s="472"/>
    </row>
    <row r="934178" spans="12:13" x14ac:dyDescent="0.25">
      <c r="L934178" s="472"/>
      <c r="M934178" s="472"/>
    </row>
    <row r="934179" spans="12:13" x14ac:dyDescent="0.25">
      <c r="L934179" s="472"/>
      <c r="M934179" s="472"/>
    </row>
    <row r="934251" spans="12:13" x14ac:dyDescent="0.25">
      <c r="L934251" s="472"/>
      <c r="M934251" s="472"/>
    </row>
    <row r="934252" spans="12:13" x14ac:dyDescent="0.25">
      <c r="L934252" s="472"/>
      <c r="M934252" s="472"/>
    </row>
    <row r="934253" spans="12:13" x14ac:dyDescent="0.25">
      <c r="L934253" s="472"/>
      <c r="M934253" s="472"/>
    </row>
    <row r="934325" spans="12:13" x14ac:dyDescent="0.25">
      <c r="L934325" s="472"/>
      <c r="M934325" s="472"/>
    </row>
    <row r="934326" spans="12:13" x14ac:dyDescent="0.25">
      <c r="L934326" s="472"/>
      <c r="M934326" s="472"/>
    </row>
    <row r="934327" spans="12:13" x14ac:dyDescent="0.25">
      <c r="L934327" s="472"/>
      <c r="M934327" s="472"/>
    </row>
    <row r="934399" spans="12:13" x14ac:dyDescent="0.25">
      <c r="L934399" s="472"/>
      <c r="M934399" s="472"/>
    </row>
    <row r="934400" spans="12:13" x14ac:dyDescent="0.25">
      <c r="L934400" s="472"/>
      <c r="M934400" s="472"/>
    </row>
    <row r="934401" spans="12:13" x14ac:dyDescent="0.25">
      <c r="L934401" s="472"/>
      <c r="M934401" s="472"/>
    </row>
    <row r="934473" spans="12:13" x14ac:dyDescent="0.25">
      <c r="L934473" s="472"/>
      <c r="M934473" s="472"/>
    </row>
    <row r="934474" spans="12:13" x14ac:dyDescent="0.25">
      <c r="L934474" s="472"/>
      <c r="M934474" s="472"/>
    </row>
    <row r="934475" spans="12:13" x14ac:dyDescent="0.25">
      <c r="L934475" s="472"/>
      <c r="M934475" s="472"/>
    </row>
    <row r="934547" spans="12:13" x14ac:dyDescent="0.25">
      <c r="L934547" s="472"/>
      <c r="M934547" s="472"/>
    </row>
    <row r="934548" spans="12:13" x14ac:dyDescent="0.25">
      <c r="L934548" s="472"/>
      <c r="M934548" s="472"/>
    </row>
    <row r="934549" spans="12:13" x14ac:dyDescent="0.25">
      <c r="L934549" s="472"/>
      <c r="M934549" s="472"/>
    </row>
    <row r="934621" spans="12:13" x14ac:dyDescent="0.25">
      <c r="L934621" s="472"/>
      <c r="M934621" s="472"/>
    </row>
    <row r="934622" spans="12:13" x14ac:dyDescent="0.25">
      <c r="L934622" s="472"/>
      <c r="M934622" s="472"/>
    </row>
    <row r="934623" spans="12:13" x14ac:dyDescent="0.25">
      <c r="L934623" s="472"/>
      <c r="M934623" s="472"/>
    </row>
    <row r="934695" spans="12:13" x14ac:dyDescent="0.25">
      <c r="L934695" s="472"/>
      <c r="M934695" s="472"/>
    </row>
    <row r="934696" spans="12:13" x14ac:dyDescent="0.25">
      <c r="L934696" s="472"/>
      <c r="M934696" s="472"/>
    </row>
    <row r="934697" spans="12:13" x14ac:dyDescent="0.25">
      <c r="L934697" s="472"/>
      <c r="M934697" s="472"/>
    </row>
    <row r="934769" spans="12:13" x14ac:dyDescent="0.25">
      <c r="L934769" s="472"/>
      <c r="M934769" s="472"/>
    </row>
    <row r="934770" spans="12:13" x14ac:dyDescent="0.25">
      <c r="L934770" s="472"/>
      <c r="M934770" s="472"/>
    </row>
    <row r="934771" spans="12:13" x14ac:dyDescent="0.25">
      <c r="L934771" s="472"/>
      <c r="M934771" s="472"/>
    </row>
    <row r="934843" spans="12:13" x14ac:dyDescent="0.25">
      <c r="L934843" s="472"/>
      <c r="M934843" s="472"/>
    </row>
    <row r="934844" spans="12:13" x14ac:dyDescent="0.25">
      <c r="L934844" s="472"/>
      <c r="M934844" s="472"/>
    </row>
    <row r="934845" spans="12:13" x14ac:dyDescent="0.25">
      <c r="L934845" s="472"/>
      <c r="M934845" s="472"/>
    </row>
    <row r="934917" spans="12:13" x14ac:dyDescent="0.25">
      <c r="L934917" s="472"/>
      <c r="M934917" s="472"/>
    </row>
    <row r="934918" spans="12:13" x14ac:dyDescent="0.25">
      <c r="L934918" s="472"/>
      <c r="M934918" s="472"/>
    </row>
    <row r="934919" spans="12:13" x14ac:dyDescent="0.25">
      <c r="L934919" s="472"/>
      <c r="M934919" s="472"/>
    </row>
    <row r="934991" spans="12:13" x14ac:dyDescent="0.25">
      <c r="L934991" s="472"/>
      <c r="M934991" s="472"/>
    </row>
    <row r="934992" spans="12:13" x14ac:dyDescent="0.25">
      <c r="L934992" s="472"/>
      <c r="M934992" s="472"/>
    </row>
    <row r="934993" spans="12:13" x14ac:dyDescent="0.25">
      <c r="L934993" s="472"/>
      <c r="M934993" s="472"/>
    </row>
    <row r="935065" spans="12:13" x14ac:dyDescent="0.25">
      <c r="L935065" s="472"/>
      <c r="M935065" s="472"/>
    </row>
    <row r="935066" spans="12:13" x14ac:dyDescent="0.25">
      <c r="L935066" s="472"/>
      <c r="M935066" s="472"/>
    </row>
    <row r="935067" spans="12:13" x14ac:dyDescent="0.25">
      <c r="L935067" s="472"/>
      <c r="M935067" s="472"/>
    </row>
    <row r="935139" spans="12:13" x14ac:dyDescent="0.25">
      <c r="L935139" s="472"/>
      <c r="M935139" s="472"/>
    </row>
    <row r="935140" spans="12:13" x14ac:dyDescent="0.25">
      <c r="L935140" s="472"/>
      <c r="M935140" s="472"/>
    </row>
    <row r="935141" spans="12:13" x14ac:dyDescent="0.25">
      <c r="L935141" s="472"/>
      <c r="M935141" s="472"/>
    </row>
    <row r="935213" spans="12:13" x14ac:dyDescent="0.25">
      <c r="L935213" s="472"/>
      <c r="M935213" s="472"/>
    </row>
    <row r="935214" spans="12:13" x14ac:dyDescent="0.25">
      <c r="L935214" s="472"/>
      <c r="M935214" s="472"/>
    </row>
    <row r="935215" spans="12:13" x14ac:dyDescent="0.25">
      <c r="L935215" s="472"/>
      <c r="M935215" s="472"/>
    </row>
    <row r="935287" spans="12:13" x14ac:dyDescent="0.25">
      <c r="L935287" s="472"/>
      <c r="M935287" s="472"/>
    </row>
    <row r="935288" spans="12:13" x14ac:dyDescent="0.25">
      <c r="L935288" s="472"/>
      <c r="M935288" s="472"/>
    </row>
    <row r="935289" spans="12:13" x14ac:dyDescent="0.25">
      <c r="L935289" s="472"/>
      <c r="M935289" s="472"/>
    </row>
    <row r="935361" spans="12:13" x14ac:dyDescent="0.25">
      <c r="L935361" s="472"/>
      <c r="M935361" s="472"/>
    </row>
    <row r="935362" spans="12:13" x14ac:dyDescent="0.25">
      <c r="L935362" s="472"/>
      <c r="M935362" s="472"/>
    </row>
    <row r="935363" spans="12:13" x14ac:dyDescent="0.25">
      <c r="L935363" s="472"/>
      <c r="M935363" s="472"/>
    </row>
    <row r="935435" spans="12:13" x14ac:dyDescent="0.25">
      <c r="L935435" s="472"/>
      <c r="M935435" s="472"/>
    </row>
    <row r="935436" spans="12:13" x14ac:dyDescent="0.25">
      <c r="L935436" s="472"/>
      <c r="M935436" s="472"/>
    </row>
    <row r="935437" spans="12:13" x14ac:dyDescent="0.25">
      <c r="L935437" s="472"/>
      <c r="M935437" s="472"/>
    </row>
    <row r="935509" spans="12:13" x14ac:dyDescent="0.25">
      <c r="L935509" s="472"/>
      <c r="M935509" s="472"/>
    </row>
    <row r="935510" spans="12:13" x14ac:dyDescent="0.25">
      <c r="L935510" s="472"/>
      <c r="M935510" s="472"/>
    </row>
    <row r="935511" spans="12:13" x14ac:dyDescent="0.25">
      <c r="L935511" s="472"/>
      <c r="M935511" s="472"/>
    </row>
    <row r="935583" spans="12:13" x14ac:dyDescent="0.25">
      <c r="L935583" s="472"/>
      <c r="M935583" s="472"/>
    </row>
    <row r="935584" spans="12:13" x14ac:dyDescent="0.25">
      <c r="L935584" s="472"/>
      <c r="M935584" s="472"/>
    </row>
    <row r="935585" spans="12:13" x14ac:dyDescent="0.25">
      <c r="L935585" s="472"/>
      <c r="M935585" s="472"/>
    </row>
    <row r="935657" spans="12:13" x14ac:dyDescent="0.25">
      <c r="L935657" s="472"/>
      <c r="M935657" s="472"/>
    </row>
    <row r="935658" spans="12:13" x14ac:dyDescent="0.25">
      <c r="L935658" s="472"/>
      <c r="M935658" s="472"/>
    </row>
    <row r="935659" spans="12:13" x14ac:dyDescent="0.25">
      <c r="L935659" s="472"/>
      <c r="M935659" s="472"/>
    </row>
    <row r="935731" spans="12:13" x14ac:dyDescent="0.25">
      <c r="L935731" s="472"/>
      <c r="M935731" s="472"/>
    </row>
    <row r="935732" spans="12:13" x14ac:dyDescent="0.25">
      <c r="L935732" s="472"/>
      <c r="M935732" s="472"/>
    </row>
    <row r="935733" spans="12:13" x14ac:dyDescent="0.25">
      <c r="L935733" s="472"/>
      <c r="M935733" s="472"/>
    </row>
    <row r="935805" spans="12:13" x14ac:dyDescent="0.25">
      <c r="L935805" s="472"/>
      <c r="M935805" s="472"/>
    </row>
    <row r="935806" spans="12:13" x14ac:dyDescent="0.25">
      <c r="L935806" s="472"/>
      <c r="M935806" s="472"/>
    </row>
    <row r="935807" spans="12:13" x14ac:dyDescent="0.25">
      <c r="L935807" s="472"/>
      <c r="M935807" s="472"/>
    </row>
    <row r="935879" spans="12:13" x14ac:dyDescent="0.25">
      <c r="L935879" s="472"/>
      <c r="M935879" s="472"/>
    </row>
    <row r="935880" spans="12:13" x14ac:dyDescent="0.25">
      <c r="L935880" s="472"/>
      <c r="M935880" s="472"/>
    </row>
    <row r="935881" spans="12:13" x14ac:dyDescent="0.25">
      <c r="L935881" s="472"/>
      <c r="M935881" s="472"/>
    </row>
    <row r="935953" spans="12:13" x14ac:dyDescent="0.25">
      <c r="L935953" s="472"/>
      <c r="M935953" s="472"/>
    </row>
    <row r="935954" spans="12:13" x14ac:dyDescent="0.25">
      <c r="L935954" s="472"/>
      <c r="M935954" s="472"/>
    </row>
    <row r="935955" spans="12:13" x14ac:dyDescent="0.25">
      <c r="L935955" s="472"/>
      <c r="M935955" s="472"/>
    </row>
    <row r="936027" spans="12:13" x14ac:dyDescent="0.25">
      <c r="L936027" s="472"/>
      <c r="M936027" s="472"/>
    </row>
    <row r="936028" spans="12:13" x14ac:dyDescent="0.25">
      <c r="L936028" s="472"/>
      <c r="M936028" s="472"/>
    </row>
    <row r="936029" spans="12:13" x14ac:dyDescent="0.25">
      <c r="L936029" s="472"/>
      <c r="M936029" s="472"/>
    </row>
    <row r="936101" spans="12:13" x14ac:dyDescent="0.25">
      <c r="L936101" s="472"/>
      <c r="M936101" s="472"/>
    </row>
    <row r="936102" spans="12:13" x14ac:dyDescent="0.25">
      <c r="L936102" s="472"/>
      <c r="M936102" s="472"/>
    </row>
    <row r="936103" spans="12:13" x14ac:dyDescent="0.25">
      <c r="L936103" s="472"/>
      <c r="M936103" s="472"/>
    </row>
    <row r="936175" spans="12:13" x14ac:dyDescent="0.25">
      <c r="L936175" s="472"/>
      <c r="M936175" s="472"/>
    </row>
    <row r="936176" spans="12:13" x14ac:dyDescent="0.25">
      <c r="L936176" s="472"/>
      <c r="M936176" s="472"/>
    </row>
    <row r="936177" spans="12:13" x14ac:dyDescent="0.25">
      <c r="L936177" s="472"/>
      <c r="M936177" s="472"/>
    </row>
    <row r="936249" spans="12:13" x14ac:dyDescent="0.25">
      <c r="L936249" s="472"/>
      <c r="M936249" s="472"/>
    </row>
    <row r="936250" spans="12:13" x14ac:dyDescent="0.25">
      <c r="L936250" s="472"/>
      <c r="M936250" s="472"/>
    </row>
    <row r="936251" spans="12:13" x14ac:dyDescent="0.25">
      <c r="L936251" s="472"/>
      <c r="M936251" s="472"/>
    </row>
    <row r="936323" spans="12:13" x14ac:dyDescent="0.25">
      <c r="L936323" s="472"/>
      <c r="M936323" s="472"/>
    </row>
    <row r="936324" spans="12:13" x14ac:dyDescent="0.25">
      <c r="L936324" s="472"/>
      <c r="M936324" s="472"/>
    </row>
    <row r="936325" spans="12:13" x14ac:dyDescent="0.25">
      <c r="L936325" s="472"/>
      <c r="M936325" s="472"/>
    </row>
    <row r="936397" spans="12:13" x14ac:dyDescent="0.25">
      <c r="L936397" s="472"/>
      <c r="M936397" s="472"/>
    </row>
    <row r="936398" spans="12:13" x14ac:dyDescent="0.25">
      <c r="L936398" s="472"/>
      <c r="M936398" s="472"/>
    </row>
    <row r="936399" spans="12:13" x14ac:dyDescent="0.25">
      <c r="L936399" s="472"/>
      <c r="M936399" s="472"/>
    </row>
    <row r="936471" spans="12:13" x14ac:dyDescent="0.25">
      <c r="L936471" s="472"/>
      <c r="M936471" s="472"/>
    </row>
    <row r="936472" spans="12:13" x14ac:dyDescent="0.25">
      <c r="L936472" s="472"/>
      <c r="M936472" s="472"/>
    </row>
    <row r="936473" spans="12:13" x14ac:dyDescent="0.25">
      <c r="L936473" s="472"/>
      <c r="M936473" s="472"/>
    </row>
    <row r="936545" spans="12:13" x14ac:dyDescent="0.25">
      <c r="L936545" s="472"/>
      <c r="M936545" s="472"/>
    </row>
    <row r="936546" spans="12:13" x14ac:dyDescent="0.25">
      <c r="L936546" s="472"/>
      <c r="M936546" s="472"/>
    </row>
    <row r="936547" spans="12:13" x14ac:dyDescent="0.25">
      <c r="L936547" s="472"/>
      <c r="M936547" s="472"/>
    </row>
    <row r="936619" spans="12:13" x14ac:dyDescent="0.25">
      <c r="L936619" s="472"/>
      <c r="M936619" s="472"/>
    </row>
    <row r="936620" spans="12:13" x14ac:dyDescent="0.25">
      <c r="L936620" s="472"/>
      <c r="M936620" s="472"/>
    </row>
    <row r="936621" spans="12:13" x14ac:dyDescent="0.25">
      <c r="L936621" s="472"/>
      <c r="M936621" s="472"/>
    </row>
    <row r="936693" spans="12:13" x14ac:dyDescent="0.25">
      <c r="L936693" s="472"/>
      <c r="M936693" s="472"/>
    </row>
    <row r="936694" spans="12:13" x14ac:dyDescent="0.25">
      <c r="L936694" s="472"/>
      <c r="M936694" s="472"/>
    </row>
    <row r="936695" spans="12:13" x14ac:dyDescent="0.25">
      <c r="L936695" s="472"/>
      <c r="M936695" s="472"/>
    </row>
    <row r="936767" spans="12:13" x14ac:dyDescent="0.25">
      <c r="L936767" s="472"/>
      <c r="M936767" s="472"/>
    </row>
    <row r="936768" spans="12:13" x14ac:dyDescent="0.25">
      <c r="L936768" s="472"/>
      <c r="M936768" s="472"/>
    </row>
    <row r="936769" spans="12:13" x14ac:dyDescent="0.25">
      <c r="L936769" s="472"/>
      <c r="M936769" s="472"/>
    </row>
    <row r="936841" spans="12:13" x14ac:dyDescent="0.25">
      <c r="L936841" s="472"/>
      <c r="M936841" s="472"/>
    </row>
    <row r="936842" spans="12:13" x14ac:dyDescent="0.25">
      <c r="L936842" s="472"/>
      <c r="M936842" s="472"/>
    </row>
    <row r="936843" spans="12:13" x14ac:dyDescent="0.25">
      <c r="L936843" s="472"/>
      <c r="M936843" s="472"/>
    </row>
    <row r="936915" spans="12:13" x14ac:dyDescent="0.25">
      <c r="L936915" s="472"/>
      <c r="M936915" s="472"/>
    </row>
    <row r="936916" spans="12:13" x14ac:dyDescent="0.25">
      <c r="L936916" s="472"/>
      <c r="M936916" s="472"/>
    </row>
    <row r="936917" spans="12:13" x14ac:dyDescent="0.25">
      <c r="L936917" s="472"/>
      <c r="M936917" s="472"/>
    </row>
    <row r="936989" spans="12:13" x14ac:dyDescent="0.25">
      <c r="L936989" s="472"/>
      <c r="M936989" s="472"/>
    </row>
    <row r="936990" spans="12:13" x14ac:dyDescent="0.25">
      <c r="L936990" s="472"/>
      <c r="M936990" s="472"/>
    </row>
    <row r="936991" spans="12:13" x14ac:dyDescent="0.25">
      <c r="L936991" s="472"/>
      <c r="M936991" s="472"/>
    </row>
    <row r="937063" spans="12:13" x14ac:dyDescent="0.25">
      <c r="L937063" s="472"/>
      <c r="M937063" s="472"/>
    </row>
    <row r="937064" spans="12:13" x14ac:dyDescent="0.25">
      <c r="L937064" s="472"/>
      <c r="M937064" s="472"/>
    </row>
    <row r="937065" spans="12:13" x14ac:dyDescent="0.25">
      <c r="L937065" s="472"/>
      <c r="M937065" s="472"/>
    </row>
    <row r="937137" spans="12:13" x14ac:dyDescent="0.25">
      <c r="L937137" s="472"/>
      <c r="M937137" s="472"/>
    </row>
    <row r="937138" spans="12:13" x14ac:dyDescent="0.25">
      <c r="L937138" s="472"/>
      <c r="M937138" s="472"/>
    </row>
    <row r="937139" spans="12:13" x14ac:dyDescent="0.25">
      <c r="L937139" s="472"/>
      <c r="M937139" s="472"/>
    </row>
    <row r="937211" spans="12:13" x14ac:dyDescent="0.25">
      <c r="L937211" s="472"/>
      <c r="M937211" s="472"/>
    </row>
    <row r="937212" spans="12:13" x14ac:dyDescent="0.25">
      <c r="L937212" s="472"/>
      <c r="M937212" s="472"/>
    </row>
    <row r="937213" spans="12:13" x14ac:dyDescent="0.25">
      <c r="L937213" s="472"/>
      <c r="M937213" s="472"/>
    </row>
    <row r="937285" spans="12:13" x14ac:dyDescent="0.25">
      <c r="L937285" s="472"/>
      <c r="M937285" s="472"/>
    </row>
    <row r="937286" spans="12:13" x14ac:dyDescent="0.25">
      <c r="L937286" s="472"/>
      <c r="M937286" s="472"/>
    </row>
    <row r="937287" spans="12:13" x14ac:dyDescent="0.25">
      <c r="L937287" s="472"/>
      <c r="M937287" s="472"/>
    </row>
    <row r="937359" spans="12:13" x14ac:dyDescent="0.25">
      <c r="L937359" s="472"/>
      <c r="M937359" s="472"/>
    </row>
    <row r="937360" spans="12:13" x14ac:dyDescent="0.25">
      <c r="L937360" s="472"/>
      <c r="M937360" s="472"/>
    </row>
    <row r="937361" spans="12:13" x14ac:dyDescent="0.25">
      <c r="L937361" s="472"/>
      <c r="M937361" s="472"/>
    </row>
    <row r="937433" spans="12:13" x14ac:dyDescent="0.25">
      <c r="L937433" s="472"/>
      <c r="M937433" s="472"/>
    </row>
    <row r="937434" spans="12:13" x14ac:dyDescent="0.25">
      <c r="L937434" s="472"/>
      <c r="M937434" s="472"/>
    </row>
    <row r="937435" spans="12:13" x14ac:dyDescent="0.25">
      <c r="L937435" s="472"/>
      <c r="M937435" s="472"/>
    </row>
    <row r="937507" spans="12:13" x14ac:dyDescent="0.25">
      <c r="L937507" s="472"/>
      <c r="M937507" s="472"/>
    </row>
    <row r="937508" spans="12:13" x14ac:dyDescent="0.25">
      <c r="L937508" s="472"/>
      <c r="M937508" s="472"/>
    </row>
    <row r="937509" spans="12:13" x14ac:dyDescent="0.25">
      <c r="L937509" s="472"/>
      <c r="M937509" s="472"/>
    </row>
    <row r="937581" spans="12:13" x14ac:dyDescent="0.25">
      <c r="L937581" s="472"/>
      <c r="M937581" s="472"/>
    </row>
    <row r="937582" spans="12:13" x14ac:dyDescent="0.25">
      <c r="L937582" s="472"/>
      <c r="M937582" s="472"/>
    </row>
    <row r="937583" spans="12:13" x14ac:dyDescent="0.25">
      <c r="L937583" s="472"/>
      <c r="M937583" s="472"/>
    </row>
    <row r="937655" spans="12:13" x14ac:dyDescent="0.25">
      <c r="L937655" s="472"/>
      <c r="M937655" s="472"/>
    </row>
    <row r="937656" spans="12:13" x14ac:dyDescent="0.25">
      <c r="L937656" s="472"/>
      <c r="M937656" s="472"/>
    </row>
    <row r="937657" spans="12:13" x14ac:dyDescent="0.25">
      <c r="L937657" s="472"/>
      <c r="M937657" s="472"/>
    </row>
    <row r="937729" spans="12:13" x14ac:dyDescent="0.25">
      <c r="L937729" s="472"/>
      <c r="M937729" s="472"/>
    </row>
    <row r="937730" spans="12:13" x14ac:dyDescent="0.25">
      <c r="L937730" s="472"/>
      <c r="M937730" s="472"/>
    </row>
    <row r="937731" spans="12:13" x14ac:dyDescent="0.25">
      <c r="L937731" s="472"/>
      <c r="M937731" s="472"/>
    </row>
    <row r="937803" spans="12:13" x14ac:dyDescent="0.25">
      <c r="L937803" s="472"/>
      <c r="M937803" s="472"/>
    </row>
    <row r="937804" spans="12:13" x14ac:dyDescent="0.25">
      <c r="L937804" s="472"/>
      <c r="M937804" s="472"/>
    </row>
    <row r="937805" spans="12:13" x14ac:dyDescent="0.25">
      <c r="L937805" s="472"/>
      <c r="M937805" s="472"/>
    </row>
    <row r="937877" spans="12:13" x14ac:dyDescent="0.25">
      <c r="L937877" s="472"/>
      <c r="M937877" s="472"/>
    </row>
    <row r="937878" spans="12:13" x14ac:dyDescent="0.25">
      <c r="L937878" s="472"/>
      <c r="M937878" s="472"/>
    </row>
    <row r="937879" spans="12:13" x14ac:dyDescent="0.25">
      <c r="L937879" s="472"/>
      <c r="M937879" s="472"/>
    </row>
    <row r="937951" spans="12:13" x14ac:dyDescent="0.25">
      <c r="L937951" s="472"/>
      <c r="M937951" s="472"/>
    </row>
    <row r="937952" spans="12:13" x14ac:dyDescent="0.25">
      <c r="L937952" s="472"/>
      <c r="M937952" s="472"/>
    </row>
    <row r="937953" spans="12:13" x14ac:dyDescent="0.25">
      <c r="L937953" s="472"/>
      <c r="M937953" s="472"/>
    </row>
    <row r="938025" spans="12:13" x14ac:dyDescent="0.25">
      <c r="L938025" s="472"/>
      <c r="M938025" s="472"/>
    </row>
    <row r="938026" spans="12:13" x14ac:dyDescent="0.25">
      <c r="L938026" s="472"/>
      <c r="M938026" s="472"/>
    </row>
    <row r="938027" spans="12:13" x14ac:dyDescent="0.25">
      <c r="L938027" s="472"/>
      <c r="M938027" s="472"/>
    </row>
    <row r="938099" spans="12:13" x14ac:dyDescent="0.25">
      <c r="L938099" s="472"/>
      <c r="M938099" s="472"/>
    </row>
    <row r="938100" spans="12:13" x14ac:dyDescent="0.25">
      <c r="L938100" s="472"/>
      <c r="M938100" s="472"/>
    </row>
    <row r="938101" spans="12:13" x14ac:dyDescent="0.25">
      <c r="L938101" s="472"/>
      <c r="M938101" s="472"/>
    </row>
    <row r="938173" spans="12:13" x14ac:dyDescent="0.25">
      <c r="L938173" s="472"/>
      <c r="M938173" s="472"/>
    </row>
    <row r="938174" spans="12:13" x14ac:dyDescent="0.25">
      <c r="L938174" s="472"/>
      <c r="M938174" s="472"/>
    </row>
    <row r="938175" spans="12:13" x14ac:dyDescent="0.25">
      <c r="L938175" s="472"/>
      <c r="M938175" s="472"/>
    </row>
    <row r="938247" spans="12:13" x14ac:dyDescent="0.25">
      <c r="L938247" s="472"/>
      <c r="M938247" s="472"/>
    </row>
    <row r="938248" spans="12:13" x14ac:dyDescent="0.25">
      <c r="L938248" s="472"/>
      <c r="M938248" s="472"/>
    </row>
    <row r="938249" spans="12:13" x14ac:dyDescent="0.25">
      <c r="L938249" s="472"/>
      <c r="M938249" s="472"/>
    </row>
    <row r="938321" spans="12:13" x14ac:dyDescent="0.25">
      <c r="L938321" s="472"/>
      <c r="M938321" s="472"/>
    </row>
    <row r="938322" spans="12:13" x14ac:dyDescent="0.25">
      <c r="L938322" s="472"/>
      <c r="M938322" s="472"/>
    </row>
    <row r="938323" spans="12:13" x14ac:dyDescent="0.25">
      <c r="L938323" s="472"/>
      <c r="M938323" s="472"/>
    </row>
    <row r="938395" spans="12:13" x14ac:dyDescent="0.25">
      <c r="L938395" s="472"/>
      <c r="M938395" s="472"/>
    </row>
    <row r="938396" spans="12:13" x14ac:dyDescent="0.25">
      <c r="L938396" s="472"/>
      <c r="M938396" s="472"/>
    </row>
    <row r="938397" spans="12:13" x14ac:dyDescent="0.25">
      <c r="L938397" s="472"/>
      <c r="M938397" s="472"/>
    </row>
    <row r="938469" spans="12:13" x14ac:dyDescent="0.25">
      <c r="L938469" s="472"/>
      <c r="M938469" s="472"/>
    </row>
    <row r="938470" spans="12:13" x14ac:dyDescent="0.25">
      <c r="L938470" s="472"/>
      <c r="M938470" s="472"/>
    </row>
    <row r="938471" spans="12:13" x14ac:dyDescent="0.25">
      <c r="L938471" s="472"/>
      <c r="M938471" s="472"/>
    </row>
    <row r="938543" spans="12:13" x14ac:dyDescent="0.25">
      <c r="L938543" s="472"/>
      <c r="M938543" s="472"/>
    </row>
    <row r="938544" spans="12:13" x14ac:dyDescent="0.25">
      <c r="L938544" s="472"/>
      <c r="M938544" s="472"/>
    </row>
    <row r="938545" spans="12:13" x14ac:dyDescent="0.25">
      <c r="L938545" s="472"/>
      <c r="M938545" s="472"/>
    </row>
    <row r="938617" spans="12:13" x14ac:dyDescent="0.25">
      <c r="L938617" s="472"/>
      <c r="M938617" s="472"/>
    </row>
    <row r="938618" spans="12:13" x14ac:dyDescent="0.25">
      <c r="L938618" s="472"/>
      <c r="M938618" s="472"/>
    </row>
    <row r="938619" spans="12:13" x14ac:dyDescent="0.25">
      <c r="L938619" s="472"/>
      <c r="M938619" s="472"/>
    </row>
    <row r="938691" spans="12:13" x14ac:dyDescent="0.25">
      <c r="L938691" s="472"/>
      <c r="M938691" s="472"/>
    </row>
    <row r="938692" spans="12:13" x14ac:dyDescent="0.25">
      <c r="L938692" s="472"/>
      <c r="M938692" s="472"/>
    </row>
    <row r="938693" spans="12:13" x14ac:dyDescent="0.25">
      <c r="L938693" s="472"/>
      <c r="M938693" s="472"/>
    </row>
    <row r="938765" spans="12:13" x14ac:dyDescent="0.25">
      <c r="L938765" s="472"/>
      <c r="M938765" s="472"/>
    </row>
    <row r="938766" spans="12:13" x14ac:dyDescent="0.25">
      <c r="L938766" s="472"/>
      <c r="M938766" s="472"/>
    </row>
    <row r="938767" spans="12:13" x14ac:dyDescent="0.25">
      <c r="L938767" s="472"/>
      <c r="M938767" s="472"/>
    </row>
    <row r="938839" spans="12:13" x14ac:dyDescent="0.25">
      <c r="L938839" s="472"/>
      <c r="M938839" s="472"/>
    </row>
    <row r="938840" spans="12:13" x14ac:dyDescent="0.25">
      <c r="L938840" s="472"/>
      <c r="M938840" s="472"/>
    </row>
    <row r="938841" spans="12:13" x14ac:dyDescent="0.25">
      <c r="L938841" s="472"/>
      <c r="M938841" s="472"/>
    </row>
    <row r="938913" spans="12:13" x14ac:dyDescent="0.25">
      <c r="L938913" s="472"/>
      <c r="M938913" s="472"/>
    </row>
    <row r="938914" spans="12:13" x14ac:dyDescent="0.25">
      <c r="L938914" s="472"/>
      <c r="M938914" s="472"/>
    </row>
    <row r="938915" spans="12:13" x14ac:dyDescent="0.25">
      <c r="L938915" s="472"/>
      <c r="M938915" s="472"/>
    </row>
    <row r="938987" spans="12:13" x14ac:dyDescent="0.25">
      <c r="L938987" s="472"/>
      <c r="M938987" s="472"/>
    </row>
    <row r="938988" spans="12:13" x14ac:dyDescent="0.25">
      <c r="L938988" s="472"/>
      <c r="M938988" s="472"/>
    </row>
    <row r="938989" spans="12:13" x14ac:dyDescent="0.25">
      <c r="L938989" s="472"/>
      <c r="M938989" s="472"/>
    </row>
    <row r="939061" spans="12:13" x14ac:dyDescent="0.25">
      <c r="L939061" s="472"/>
      <c r="M939061" s="472"/>
    </row>
    <row r="939062" spans="12:13" x14ac:dyDescent="0.25">
      <c r="L939062" s="472"/>
      <c r="M939062" s="472"/>
    </row>
    <row r="939063" spans="12:13" x14ac:dyDescent="0.25">
      <c r="L939063" s="472"/>
      <c r="M939063" s="472"/>
    </row>
    <row r="939135" spans="12:13" x14ac:dyDescent="0.25">
      <c r="L939135" s="472"/>
      <c r="M939135" s="472"/>
    </row>
    <row r="939136" spans="12:13" x14ac:dyDescent="0.25">
      <c r="L939136" s="472"/>
      <c r="M939136" s="472"/>
    </row>
    <row r="939137" spans="12:13" x14ac:dyDescent="0.25">
      <c r="L939137" s="472"/>
      <c r="M939137" s="472"/>
    </row>
    <row r="939209" spans="12:13" x14ac:dyDescent="0.25">
      <c r="L939209" s="472"/>
      <c r="M939209" s="472"/>
    </row>
    <row r="939210" spans="12:13" x14ac:dyDescent="0.25">
      <c r="L939210" s="472"/>
      <c r="M939210" s="472"/>
    </row>
    <row r="939211" spans="12:13" x14ac:dyDescent="0.25">
      <c r="L939211" s="472"/>
      <c r="M939211" s="472"/>
    </row>
    <row r="939283" spans="12:13" x14ac:dyDescent="0.25">
      <c r="L939283" s="472"/>
      <c r="M939283" s="472"/>
    </row>
    <row r="939284" spans="12:13" x14ac:dyDescent="0.25">
      <c r="L939284" s="472"/>
      <c r="M939284" s="472"/>
    </row>
    <row r="939285" spans="12:13" x14ac:dyDescent="0.25">
      <c r="L939285" s="472"/>
      <c r="M939285" s="472"/>
    </row>
    <row r="939357" spans="12:13" x14ac:dyDescent="0.25">
      <c r="L939357" s="472"/>
      <c r="M939357" s="472"/>
    </row>
    <row r="939358" spans="12:13" x14ac:dyDescent="0.25">
      <c r="L939358" s="472"/>
      <c r="M939358" s="472"/>
    </row>
    <row r="939359" spans="12:13" x14ac:dyDescent="0.25">
      <c r="L939359" s="472"/>
      <c r="M939359" s="472"/>
    </row>
    <row r="939431" spans="12:13" x14ac:dyDescent="0.25">
      <c r="L939431" s="472"/>
      <c r="M939431" s="472"/>
    </row>
    <row r="939432" spans="12:13" x14ac:dyDescent="0.25">
      <c r="L939432" s="472"/>
      <c r="M939432" s="472"/>
    </row>
    <row r="939433" spans="12:13" x14ac:dyDescent="0.25">
      <c r="L939433" s="472"/>
      <c r="M939433" s="472"/>
    </row>
    <row r="939505" spans="12:13" x14ac:dyDescent="0.25">
      <c r="L939505" s="472"/>
      <c r="M939505" s="472"/>
    </row>
    <row r="939506" spans="12:13" x14ac:dyDescent="0.25">
      <c r="L939506" s="472"/>
      <c r="M939506" s="472"/>
    </row>
    <row r="939507" spans="12:13" x14ac:dyDescent="0.25">
      <c r="L939507" s="472"/>
      <c r="M939507" s="472"/>
    </row>
    <row r="939579" spans="12:13" x14ac:dyDescent="0.25">
      <c r="L939579" s="472"/>
      <c r="M939579" s="472"/>
    </row>
    <row r="939580" spans="12:13" x14ac:dyDescent="0.25">
      <c r="L939580" s="472"/>
      <c r="M939580" s="472"/>
    </row>
    <row r="939581" spans="12:13" x14ac:dyDescent="0.25">
      <c r="L939581" s="472"/>
      <c r="M939581" s="472"/>
    </row>
    <row r="939653" spans="12:13" x14ac:dyDescent="0.25">
      <c r="L939653" s="472"/>
      <c r="M939653" s="472"/>
    </row>
    <row r="939654" spans="12:13" x14ac:dyDescent="0.25">
      <c r="L939654" s="472"/>
      <c r="M939654" s="472"/>
    </row>
    <row r="939655" spans="12:13" x14ac:dyDescent="0.25">
      <c r="L939655" s="472"/>
      <c r="M939655" s="472"/>
    </row>
    <row r="939727" spans="12:13" x14ac:dyDescent="0.25">
      <c r="L939727" s="472"/>
      <c r="M939727" s="472"/>
    </row>
    <row r="939728" spans="12:13" x14ac:dyDescent="0.25">
      <c r="L939728" s="472"/>
      <c r="M939728" s="472"/>
    </row>
    <row r="939729" spans="12:13" x14ac:dyDescent="0.25">
      <c r="L939729" s="472"/>
      <c r="M939729" s="472"/>
    </row>
    <row r="939801" spans="12:13" x14ac:dyDescent="0.25">
      <c r="L939801" s="472"/>
      <c r="M939801" s="472"/>
    </row>
    <row r="939802" spans="12:13" x14ac:dyDescent="0.25">
      <c r="L939802" s="472"/>
      <c r="M939802" s="472"/>
    </row>
    <row r="939803" spans="12:13" x14ac:dyDescent="0.25">
      <c r="L939803" s="472"/>
      <c r="M939803" s="472"/>
    </row>
    <row r="939875" spans="12:13" x14ac:dyDescent="0.25">
      <c r="L939875" s="472"/>
      <c r="M939875" s="472"/>
    </row>
    <row r="939876" spans="12:13" x14ac:dyDescent="0.25">
      <c r="L939876" s="472"/>
      <c r="M939876" s="472"/>
    </row>
    <row r="939877" spans="12:13" x14ac:dyDescent="0.25">
      <c r="L939877" s="472"/>
      <c r="M939877" s="472"/>
    </row>
    <row r="939949" spans="12:13" x14ac:dyDescent="0.25">
      <c r="L939949" s="472"/>
      <c r="M939949" s="472"/>
    </row>
    <row r="939950" spans="12:13" x14ac:dyDescent="0.25">
      <c r="L939950" s="472"/>
      <c r="M939950" s="472"/>
    </row>
    <row r="939951" spans="12:13" x14ac:dyDescent="0.25">
      <c r="L939951" s="472"/>
      <c r="M939951" s="472"/>
    </row>
    <row r="940023" spans="12:13" x14ac:dyDescent="0.25">
      <c r="L940023" s="472"/>
      <c r="M940023" s="472"/>
    </row>
    <row r="940024" spans="12:13" x14ac:dyDescent="0.25">
      <c r="L940024" s="472"/>
      <c r="M940024" s="472"/>
    </row>
    <row r="940025" spans="12:13" x14ac:dyDescent="0.25">
      <c r="L940025" s="472"/>
      <c r="M940025" s="472"/>
    </row>
    <row r="940097" spans="12:13" x14ac:dyDescent="0.25">
      <c r="L940097" s="472"/>
      <c r="M940097" s="472"/>
    </row>
    <row r="940098" spans="12:13" x14ac:dyDescent="0.25">
      <c r="L940098" s="472"/>
      <c r="M940098" s="472"/>
    </row>
    <row r="940099" spans="12:13" x14ac:dyDescent="0.25">
      <c r="L940099" s="472"/>
      <c r="M940099" s="472"/>
    </row>
    <row r="940171" spans="12:13" x14ac:dyDescent="0.25">
      <c r="L940171" s="472"/>
      <c r="M940171" s="472"/>
    </row>
    <row r="940172" spans="12:13" x14ac:dyDescent="0.25">
      <c r="L940172" s="472"/>
      <c r="M940172" s="472"/>
    </row>
    <row r="940173" spans="12:13" x14ac:dyDescent="0.25">
      <c r="L940173" s="472"/>
      <c r="M940173" s="472"/>
    </row>
    <row r="940245" spans="12:13" x14ac:dyDescent="0.25">
      <c r="L940245" s="472"/>
      <c r="M940245" s="472"/>
    </row>
    <row r="940246" spans="12:13" x14ac:dyDescent="0.25">
      <c r="L940246" s="472"/>
      <c r="M940246" s="472"/>
    </row>
    <row r="940247" spans="12:13" x14ac:dyDescent="0.25">
      <c r="L940247" s="472"/>
      <c r="M940247" s="472"/>
    </row>
    <row r="940319" spans="12:13" x14ac:dyDescent="0.25">
      <c r="L940319" s="472"/>
      <c r="M940319" s="472"/>
    </row>
    <row r="940320" spans="12:13" x14ac:dyDescent="0.25">
      <c r="L940320" s="472"/>
      <c r="M940320" s="472"/>
    </row>
    <row r="940321" spans="12:13" x14ac:dyDescent="0.25">
      <c r="L940321" s="472"/>
      <c r="M940321" s="472"/>
    </row>
    <row r="940393" spans="12:13" x14ac:dyDescent="0.25">
      <c r="L940393" s="472"/>
      <c r="M940393" s="472"/>
    </row>
    <row r="940394" spans="12:13" x14ac:dyDescent="0.25">
      <c r="L940394" s="472"/>
      <c r="M940394" s="472"/>
    </row>
    <row r="940395" spans="12:13" x14ac:dyDescent="0.25">
      <c r="L940395" s="472"/>
      <c r="M940395" s="472"/>
    </row>
    <row r="940467" spans="12:13" x14ac:dyDescent="0.25">
      <c r="L940467" s="472"/>
      <c r="M940467" s="472"/>
    </row>
    <row r="940468" spans="12:13" x14ac:dyDescent="0.25">
      <c r="L940468" s="472"/>
      <c r="M940468" s="472"/>
    </row>
    <row r="940469" spans="12:13" x14ac:dyDescent="0.25">
      <c r="L940469" s="472"/>
      <c r="M940469" s="472"/>
    </row>
    <row r="940541" spans="12:13" x14ac:dyDescent="0.25">
      <c r="L940541" s="472"/>
      <c r="M940541" s="472"/>
    </row>
    <row r="940542" spans="12:13" x14ac:dyDescent="0.25">
      <c r="L940542" s="472"/>
      <c r="M940542" s="472"/>
    </row>
    <row r="940543" spans="12:13" x14ac:dyDescent="0.25">
      <c r="L940543" s="472"/>
      <c r="M940543" s="472"/>
    </row>
    <row r="940615" spans="12:13" x14ac:dyDescent="0.25">
      <c r="L940615" s="472"/>
      <c r="M940615" s="472"/>
    </row>
    <row r="940616" spans="12:13" x14ac:dyDescent="0.25">
      <c r="L940616" s="472"/>
      <c r="M940616" s="472"/>
    </row>
    <row r="940617" spans="12:13" x14ac:dyDescent="0.25">
      <c r="L940617" s="472"/>
      <c r="M940617" s="472"/>
    </row>
    <row r="940689" spans="12:13" x14ac:dyDescent="0.25">
      <c r="L940689" s="472"/>
      <c r="M940689" s="472"/>
    </row>
    <row r="940690" spans="12:13" x14ac:dyDescent="0.25">
      <c r="L940690" s="472"/>
      <c r="M940690" s="472"/>
    </row>
    <row r="940691" spans="12:13" x14ac:dyDescent="0.25">
      <c r="L940691" s="472"/>
      <c r="M940691" s="472"/>
    </row>
    <row r="940763" spans="12:13" x14ac:dyDescent="0.25">
      <c r="L940763" s="472"/>
      <c r="M940763" s="472"/>
    </row>
    <row r="940764" spans="12:13" x14ac:dyDescent="0.25">
      <c r="L940764" s="472"/>
      <c r="M940764" s="472"/>
    </row>
    <row r="940765" spans="12:13" x14ac:dyDescent="0.25">
      <c r="L940765" s="472"/>
      <c r="M940765" s="472"/>
    </row>
    <row r="940837" spans="12:13" x14ac:dyDescent="0.25">
      <c r="L940837" s="472"/>
      <c r="M940837" s="472"/>
    </row>
    <row r="940838" spans="12:13" x14ac:dyDescent="0.25">
      <c r="L940838" s="472"/>
      <c r="M940838" s="472"/>
    </row>
    <row r="940839" spans="12:13" x14ac:dyDescent="0.25">
      <c r="L940839" s="472"/>
      <c r="M940839" s="472"/>
    </row>
    <row r="940911" spans="12:13" x14ac:dyDescent="0.25">
      <c r="L940911" s="472"/>
      <c r="M940911" s="472"/>
    </row>
    <row r="940912" spans="12:13" x14ac:dyDescent="0.25">
      <c r="L940912" s="472"/>
      <c r="M940912" s="472"/>
    </row>
    <row r="940913" spans="12:13" x14ac:dyDescent="0.25">
      <c r="L940913" s="472"/>
      <c r="M940913" s="472"/>
    </row>
    <row r="940985" spans="12:13" x14ac:dyDescent="0.25">
      <c r="L940985" s="472"/>
      <c r="M940985" s="472"/>
    </row>
    <row r="940986" spans="12:13" x14ac:dyDescent="0.25">
      <c r="L940986" s="472"/>
      <c r="M940986" s="472"/>
    </row>
    <row r="940987" spans="12:13" x14ac:dyDescent="0.25">
      <c r="L940987" s="472"/>
      <c r="M940987" s="472"/>
    </row>
    <row r="941059" spans="12:13" x14ac:dyDescent="0.25">
      <c r="L941059" s="472"/>
      <c r="M941059" s="472"/>
    </row>
    <row r="941060" spans="12:13" x14ac:dyDescent="0.25">
      <c r="L941060" s="472"/>
      <c r="M941060" s="472"/>
    </row>
    <row r="941061" spans="12:13" x14ac:dyDescent="0.25">
      <c r="L941061" s="472"/>
      <c r="M941061" s="472"/>
    </row>
    <row r="941133" spans="12:13" x14ac:dyDescent="0.25">
      <c r="L941133" s="472"/>
      <c r="M941133" s="472"/>
    </row>
    <row r="941134" spans="12:13" x14ac:dyDescent="0.25">
      <c r="L941134" s="472"/>
      <c r="M941134" s="472"/>
    </row>
    <row r="941135" spans="12:13" x14ac:dyDescent="0.25">
      <c r="L941135" s="472"/>
      <c r="M941135" s="472"/>
    </row>
    <row r="941207" spans="12:13" x14ac:dyDescent="0.25">
      <c r="L941207" s="472"/>
      <c r="M941207" s="472"/>
    </row>
    <row r="941208" spans="12:13" x14ac:dyDescent="0.25">
      <c r="L941208" s="472"/>
      <c r="M941208" s="472"/>
    </row>
    <row r="941209" spans="12:13" x14ac:dyDescent="0.25">
      <c r="L941209" s="472"/>
      <c r="M941209" s="472"/>
    </row>
    <row r="941281" spans="12:13" x14ac:dyDescent="0.25">
      <c r="L941281" s="472"/>
      <c r="M941281" s="472"/>
    </row>
    <row r="941282" spans="12:13" x14ac:dyDescent="0.25">
      <c r="L941282" s="472"/>
      <c r="M941282" s="472"/>
    </row>
    <row r="941283" spans="12:13" x14ac:dyDescent="0.25">
      <c r="L941283" s="472"/>
      <c r="M941283" s="472"/>
    </row>
    <row r="941355" spans="12:13" x14ac:dyDescent="0.25">
      <c r="L941355" s="472"/>
      <c r="M941355" s="472"/>
    </row>
    <row r="941356" spans="12:13" x14ac:dyDescent="0.25">
      <c r="L941356" s="472"/>
      <c r="M941356" s="472"/>
    </row>
    <row r="941357" spans="12:13" x14ac:dyDescent="0.25">
      <c r="L941357" s="472"/>
      <c r="M941357" s="472"/>
    </row>
    <row r="941429" spans="12:13" x14ac:dyDescent="0.25">
      <c r="L941429" s="472"/>
      <c r="M941429" s="472"/>
    </row>
    <row r="941430" spans="12:13" x14ac:dyDescent="0.25">
      <c r="L941430" s="472"/>
      <c r="M941430" s="472"/>
    </row>
    <row r="941431" spans="12:13" x14ac:dyDescent="0.25">
      <c r="L941431" s="472"/>
      <c r="M941431" s="472"/>
    </row>
    <row r="941503" spans="12:13" x14ac:dyDescent="0.25">
      <c r="L941503" s="472"/>
      <c r="M941503" s="472"/>
    </row>
    <row r="941504" spans="12:13" x14ac:dyDescent="0.25">
      <c r="L941504" s="472"/>
      <c r="M941504" s="472"/>
    </row>
    <row r="941505" spans="12:13" x14ac:dyDescent="0.25">
      <c r="L941505" s="472"/>
      <c r="M941505" s="472"/>
    </row>
    <row r="941577" spans="12:13" x14ac:dyDescent="0.25">
      <c r="L941577" s="472"/>
      <c r="M941577" s="472"/>
    </row>
    <row r="941578" spans="12:13" x14ac:dyDescent="0.25">
      <c r="L941578" s="472"/>
      <c r="M941578" s="472"/>
    </row>
    <row r="941579" spans="12:13" x14ac:dyDescent="0.25">
      <c r="L941579" s="472"/>
      <c r="M941579" s="472"/>
    </row>
    <row r="941651" spans="12:13" x14ac:dyDescent="0.25">
      <c r="L941651" s="472"/>
      <c r="M941651" s="472"/>
    </row>
    <row r="941652" spans="12:13" x14ac:dyDescent="0.25">
      <c r="L941652" s="472"/>
      <c r="M941652" s="472"/>
    </row>
    <row r="941653" spans="12:13" x14ac:dyDescent="0.25">
      <c r="L941653" s="472"/>
      <c r="M941653" s="472"/>
    </row>
    <row r="941725" spans="12:13" x14ac:dyDescent="0.25">
      <c r="L941725" s="472"/>
      <c r="M941725" s="472"/>
    </row>
    <row r="941726" spans="12:13" x14ac:dyDescent="0.25">
      <c r="L941726" s="472"/>
      <c r="M941726" s="472"/>
    </row>
    <row r="941727" spans="12:13" x14ac:dyDescent="0.25">
      <c r="L941727" s="472"/>
      <c r="M941727" s="472"/>
    </row>
    <row r="941799" spans="12:13" x14ac:dyDescent="0.25">
      <c r="L941799" s="472"/>
      <c r="M941799" s="472"/>
    </row>
    <row r="941800" spans="12:13" x14ac:dyDescent="0.25">
      <c r="L941800" s="472"/>
      <c r="M941800" s="472"/>
    </row>
    <row r="941801" spans="12:13" x14ac:dyDescent="0.25">
      <c r="L941801" s="472"/>
      <c r="M941801" s="472"/>
    </row>
    <row r="941873" spans="12:13" x14ac:dyDescent="0.25">
      <c r="L941873" s="472"/>
      <c r="M941873" s="472"/>
    </row>
    <row r="941874" spans="12:13" x14ac:dyDescent="0.25">
      <c r="L941874" s="472"/>
      <c r="M941874" s="472"/>
    </row>
    <row r="941875" spans="12:13" x14ac:dyDescent="0.25">
      <c r="L941875" s="472"/>
      <c r="M941875" s="472"/>
    </row>
    <row r="941947" spans="12:13" x14ac:dyDescent="0.25">
      <c r="L941947" s="472"/>
      <c r="M941947" s="472"/>
    </row>
    <row r="941948" spans="12:13" x14ac:dyDescent="0.25">
      <c r="L941948" s="472"/>
      <c r="M941948" s="472"/>
    </row>
    <row r="941949" spans="12:13" x14ac:dyDescent="0.25">
      <c r="L941949" s="472"/>
      <c r="M941949" s="472"/>
    </row>
    <row r="942021" spans="12:13" x14ac:dyDescent="0.25">
      <c r="L942021" s="472"/>
      <c r="M942021" s="472"/>
    </row>
    <row r="942022" spans="12:13" x14ac:dyDescent="0.25">
      <c r="L942022" s="472"/>
      <c r="M942022" s="472"/>
    </row>
    <row r="942023" spans="12:13" x14ac:dyDescent="0.25">
      <c r="L942023" s="472"/>
      <c r="M942023" s="472"/>
    </row>
    <row r="942095" spans="12:13" x14ac:dyDescent="0.25">
      <c r="L942095" s="472"/>
      <c r="M942095" s="472"/>
    </row>
    <row r="942096" spans="12:13" x14ac:dyDescent="0.25">
      <c r="L942096" s="472"/>
      <c r="M942096" s="472"/>
    </row>
    <row r="942097" spans="12:13" x14ac:dyDescent="0.25">
      <c r="L942097" s="472"/>
      <c r="M942097" s="472"/>
    </row>
    <row r="942169" spans="12:13" x14ac:dyDescent="0.25">
      <c r="L942169" s="472"/>
      <c r="M942169" s="472"/>
    </row>
    <row r="942170" spans="12:13" x14ac:dyDescent="0.25">
      <c r="L942170" s="472"/>
      <c r="M942170" s="472"/>
    </row>
    <row r="942171" spans="12:13" x14ac:dyDescent="0.25">
      <c r="L942171" s="472"/>
      <c r="M942171" s="472"/>
    </row>
    <row r="942243" spans="12:13" x14ac:dyDescent="0.25">
      <c r="L942243" s="472"/>
      <c r="M942243" s="472"/>
    </row>
    <row r="942244" spans="12:13" x14ac:dyDescent="0.25">
      <c r="L942244" s="472"/>
      <c r="M942244" s="472"/>
    </row>
    <row r="942245" spans="12:13" x14ac:dyDescent="0.25">
      <c r="L942245" s="472"/>
      <c r="M942245" s="472"/>
    </row>
    <row r="942317" spans="12:13" x14ac:dyDescent="0.25">
      <c r="L942317" s="472"/>
      <c r="M942317" s="472"/>
    </row>
    <row r="942318" spans="12:13" x14ac:dyDescent="0.25">
      <c r="L942318" s="472"/>
      <c r="M942318" s="472"/>
    </row>
    <row r="942319" spans="12:13" x14ac:dyDescent="0.25">
      <c r="L942319" s="472"/>
      <c r="M942319" s="472"/>
    </row>
    <row r="942391" spans="12:13" x14ac:dyDescent="0.25">
      <c r="L942391" s="472"/>
      <c r="M942391" s="472"/>
    </row>
    <row r="942392" spans="12:13" x14ac:dyDescent="0.25">
      <c r="L942392" s="472"/>
      <c r="M942392" s="472"/>
    </row>
    <row r="942393" spans="12:13" x14ac:dyDescent="0.25">
      <c r="L942393" s="472"/>
      <c r="M942393" s="472"/>
    </row>
    <row r="942465" spans="12:13" x14ac:dyDescent="0.25">
      <c r="L942465" s="472"/>
      <c r="M942465" s="472"/>
    </row>
    <row r="942466" spans="12:13" x14ac:dyDescent="0.25">
      <c r="L942466" s="472"/>
      <c r="M942466" s="472"/>
    </row>
    <row r="942467" spans="12:13" x14ac:dyDescent="0.25">
      <c r="L942467" s="472"/>
      <c r="M942467" s="472"/>
    </row>
    <row r="942539" spans="12:13" x14ac:dyDescent="0.25">
      <c r="L942539" s="472"/>
      <c r="M942539" s="472"/>
    </row>
    <row r="942540" spans="12:13" x14ac:dyDescent="0.25">
      <c r="L942540" s="472"/>
      <c r="M942540" s="472"/>
    </row>
    <row r="942541" spans="12:13" x14ac:dyDescent="0.25">
      <c r="L942541" s="472"/>
      <c r="M942541" s="472"/>
    </row>
    <row r="942613" spans="12:13" x14ac:dyDescent="0.25">
      <c r="L942613" s="472"/>
      <c r="M942613" s="472"/>
    </row>
    <row r="942614" spans="12:13" x14ac:dyDescent="0.25">
      <c r="L942614" s="472"/>
      <c r="M942614" s="472"/>
    </row>
    <row r="942615" spans="12:13" x14ac:dyDescent="0.25">
      <c r="L942615" s="472"/>
      <c r="M942615" s="472"/>
    </row>
    <row r="942687" spans="12:13" x14ac:dyDescent="0.25">
      <c r="L942687" s="472"/>
      <c r="M942687" s="472"/>
    </row>
    <row r="942688" spans="12:13" x14ac:dyDescent="0.25">
      <c r="L942688" s="472"/>
      <c r="M942688" s="472"/>
    </row>
    <row r="942689" spans="12:13" x14ac:dyDescent="0.25">
      <c r="L942689" s="472"/>
      <c r="M942689" s="472"/>
    </row>
    <row r="942761" spans="12:13" x14ac:dyDescent="0.25">
      <c r="L942761" s="472"/>
      <c r="M942761" s="472"/>
    </row>
    <row r="942762" spans="12:13" x14ac:dyDescent="0.25">
      <c r="L942762" s="472"/>
      <c r="M942762" s="472"/>
    </row>
    <row r="942763" spans="12:13" x14ac:dyDescent="0.25">
      <c r="L942763" s="472"/>
      <c r="M942763" s="472"/>
    </row>
    <row r="942835" spans="12:13" x14ac:dyDescent="0.25">
      <c r="L942835" s="472"/>
      <c r="M942835" s="472"/>
    </row>
    <row r="942836" spans="12:13" x14ac:dyDescent="0.25">
      <c r="L942836" s="472"/>
      <c r="M942836" s="472"/>
    </row>
    <row r="942837" spans="12:13" x14ac:dyDescent="0.25">
      <c r="L942837" s="472"/>
      <c r="M942837" s="472"/>
    </row>
    <row r="942909" spans="12:13" x14ac:dyDescent="0.25">
      <c r="L942909" s="472"/>
      <c r="M942909" s="472"/>
    </row>
    <row r="942910" spans="12:13" x14ac:dyDescent="0.25">
      <c r="L942910" s="472"/>
      <c r="M942910" s="472"/>
    </row>
    <row r="942911" spans="12:13" x14ac:dyDescent="0.25">
      <c r="L942911" s="472"/>
      <c r="M942911" s="472"/>
    </row>
    <row r="942983" spans="12:13" x14ac:dyDescent="0.25">
      <c r="L942983" s="472"/>
      <c r="M942983" s="472"/>
    </row>
    <row r="942984" spans="12:13" x14ac:dyDescent="0.25">
      <c r="L942984" s="472"/>
      <c r="M942984" s="472"/>
    </row>
    <row r="942985" spans="12:13" x14ac:dyDescent="0.25">
      <c r="L942985" s="472"/>
      <c r="M942985" s="472"/>
    </row>
    <row r="943057" spans="12:13" x14ac:dyDescent="0.25">
      <c r="L943057" s="472"/>
      <c r="M943057" s="472"/>
    </row>
    <row r="943058" spans="12:13" x14ac:dyDescent="0.25">
      <c r="L943058" s="472"/>
      <c r="M943058" s="472"/>
    </row>
    <row r="943059" spans="12:13" x14ac:dyDescent="0.25">
      <c r="L943059" s="472"/>
      <c r="M943059" s="472"/>
    </row>
    <row r="943131" spans="12:13" x14ac:dyDescent="0.25">
      <c r="L943131" s="472"/>
      <c r="M943131" s="472"/>
    </row>
    <row r="943132" spans="12:13" x14ac:dyDescent="0.25">
      <c r="L943132" s="472"/>
      <c r="M943132" s="472"/>
    </row>
    <row r="943133" spans="12:13" x14ac:dyDescent="0.25">
      <c r="L943133" s="472"/>
      <c r="M943133" s="472"/>
    </row>
    <row r="943205" spans="12:13" x14ac:dyDescent="0.25">
      <c r="L943205" s="472"/>
      <c r="M943205" s="472"/>
    </row>
    <row r="943206" spans="12:13" x14ac:dyDescent="0.25">
      <c r="L943206" s="472"/>
      <c r="M943206" s="472"/>
    </row>
    <row r="943207" spans="12:13" x14ac:dyDescent="0.25">
      <c r="L943207" s="472"/>
      <c r="M943207" s="472"/>
    </row>
    <row r="943279" spans="12:13" x14ac:dyDescent="0.25">
      <c r="L943279" s="472"/>
      <c r="M943279" s="472"/>
    </row>
    <row r="943280" spans="12:13" x14ac:dyDescent="0.25">
      <c r="L943280" s="472"/>
      <c r="M943280" s="472"/>
    </row>
    <row r="943281" spans="12:13" x14ac:dyDescent="0.25">
      <c r="L943281" s="472"/>
      <c r="M943281" s="472"/>
    </row>
    <row r="943353" spans="12:13" x14ac:dyDescent="0.25">
      <c r="L943353" s="472"/>
      <c r="M943353" s="472"/>
    </row>
    <row r="943354" spans="12:13" x14ac:dyDescent="0.25">
      <c r="L943354" s="472"/>
      <c r="M943354" s="472"/>
    </row>
    <row r="943355" spans="12:13" x14ac:dyDescent="0.25">
      <c r="L943355" s="472"/>
      <c r="M943355" s="472"/>
    </row>
    <row r="943427" spans="12:13" x14ac:dyDescent="0.25">
      <c r="L943427" s="472"/>
      <c r="M943427" s="472"/>
    </row>
    <row r="943428" spans="12:13" x14ac:dyDescent="0.25">
      <c r="L943428" s="472"/>
      <c r="M943428" s="472"/>
    </row>
    <row r="943429" spans="12:13" x14ac:dyDescent="0.25">
      <c r="L943429" s="472"/>
      <c r="M943429" s="472"/>
    </row>
    <row r="943501" spans="12:13" x14ac:dyDescent="0.25">
      <c r="L943501" s="472"/>
      <c r="M943501" s="472"/>
    </row>
    <row r="943502" spans="12:13" x14ac:dyDescent="0.25">
      <c r="L943502" s="472"/>
      <c r="M943502" s="472"/>
    </row>
    <row r="943503" spans="12:13" x14ac:dyDescent="0.25">
      <c r="L943503" s="472"/>
      <c r="M943503" s="472"/>
    </row>
    <row r="943575" spans="12:13" x14ac:dyDescent="0.25">
      <c r="L943575" s="472"/>
      <c r="M943575" s="472"/>
    </row>
    <row r="943576" spans="12:13" x14ac:dyDescent="0.25">
      <c r="L943576" s="472"/>
      <c r="M943576" s="472"/>
    </row>
    <row r="943577" spans="12:13" x14ac:dyDescent="0.25">
      <c r="L943577" s="472"/>
      <c r="M943577" s="472"/>
    </row>
    <row r="943649" spans="12:13" x14ac:dyDescent="0.25">
      <c r="L943649" s="472"/>
      <c r="M943649" s="472"/>
    </row>
    <row r="943650" spans="12:13" x14ac:dyDescent="0.25">
      <c r="L943650" s="472"/>
      <c r="M943650" s="472"/>
    </row>
    <row r="943651" spans="12:13" x14ac:dyDescent="0.25">
      <c r="L943651" s="472"/>
      <c r="M943651" s="472"/>
    </row>
    <row r="943723" spans="12:13" x14ac:dyDescent="0.25">
      <c r="L943723" s="472"/>
      <c r="M943723" s="472"/>
    </row>
    <row r="943724" spans="12:13" x14ac:dyDescent="0.25">
      <c r="L943724" s="472"/>
      <c r="M943724" s="472"/>
    </row>
    <row r="943725" spans="12:13" x14ac:dyDescent="0.25">
      <c r="L943725" s="472"/>
      <c r="M943725" s="472"/>
    </row>
    <row r="943797" spans="12:13" x14ac:dyDescent="0.25">
      <c r="L943797" s="472"/>
      <c r="M943797" s="472"/>
    </row>
    <row r="943798" spans="12:13" x14ac:dyDescent="0.25">
      <c r="L943798" s="472"/>
      <c r="M943798" s="472"/>
    </row>
    <row r="943799" spans="12:13" x14ac:dyDescent="0.25">
      <c r="L943799" s="472"/>
      <c r="M943799" s="472"/>
    </row>
    <row r="943871" spans="12:13" x14ac:dyDescent="0.25">
      <c r="L943871" s="472"/>
      <c r="M943871" s="472"/>
    </row>
    <row r="943872" spans="12:13" x14ac:dyDescent="0.25">
      <c r="L943872" s="472"/>
      <c r="M943872" s="472"/>
    </row>
    <row r="943873" spans="12:13" x14ac:dyDescent="0.25">
      <c r="L943873" s="472"/>
      <c r="M943873" s="472"/>
    </row>
    <row r="943945" spans="12:13" x14ac:dyDescent="0.25">
      <c r="L943945" s="472"/>
      <c r="M943945" s="472"/>
    </row>
    <row r="943946" spans="12:13" x14ac:dyDescent="0.25">
      <c r="L943946" s="472"/>
      <c r="M943946" s="472"/>
    </row>
    <row r="943947" spans="12:13" x14ac:dyDescent="0.25">
      <c r="L943947" s="472"/>
      <c r="M943947" s="472"/>
    </row>
    <row r="944019" spans="12:13" x14ac:dyDescent="0.25">
      <c r="L944019" s="472"/>
      <c r="M944019" s="472"/>
    </row>
    <row r="944020" spans="12:13" x14ac:dyDescent="0.25">
      <c r="L944020" s="472"/>
      <c r="M944020" s="472"/>
    </row>
    <row r="944021" spans="12:13" x14ac:dyDescent="0.25">
      <c r="L944021" s="472"/>
      <c r="M944021" s="472"/>
    </row>
    <row r="944093" spans="12:13" x14ac:dyDescent="0.25">
      <c r="L944093" s="472"/>
      <c r="M944093" s="472"/>
    </row>
    <row r="944094" spans="12:13" x14ac:dyDescent="0.25">
      <c r="L944094" s="472"/>
      <c r="M944094" s="472"/>
    </row>
    <row r="944095" spans="12:13" x14ac:dyDescent="0.25">
      <c r="L944095" s="472"/>
      <c r="M944095" s="472"/>
    </row>
    <row r="944167" spans="12:13" x14ac:dyDescent="0.25">
      <c r="L944167" s="472"/>
      <c r="M944167" s="472"/>
    </row>
    <row r="944168" spans="12:13" x14ac:dyDescent="0.25">
      <c r="L944168" s="472"/>
      <c r="M944168" s="472"/>
    </row>
    <row r="944169" spans="12:13" x14ac:dyDescent="0.25">
      <c r="L944169" s="472"/>
      <c r="M944169" s="472"/>
    </row>
    <row r="944241" spans="12:13" x14ac:dyDescent="0.25">
      <c r="L944241" s="472"/>
      <c r="M944241" s="472"/>
    </row>
    <row r="944242" spans="12:13" x14ac:dyDescent="0.25">
      <c r="L944242" s="472"/>
      <c r="M944242" s="472"/>
    </row>
    <row r="944243" spans="12:13" x14ac:dyDescent="0.25">
      <c r="L944243" s="472"/>
      <c r="M944243" s="472"/>
    </row>
    <row r="944315" spans="12:13" x14ac:dyDescent="0.25">
      <c r="L944315" s="472"/>
      <c r="M944315" s="472"/>
    </row>
    <row r="944316" spans="12:13" x14ac:dyDescent="0.25">
      <c r="L944316" s="472"/>
      <c r="M944316" s="472"/>
    </row>
    <row r="944317" spans="12:13" x14ac:dyDescent="0.25">
      <c r="L944317" s="472"/>
      <c r="M944317" s="472"/>
    </row>
    <row r="944389" spans="12:13" x14ac:dyDescent="0.25">
      <c r="L944389" s="472"/>
      <c r="M944389" s="472"/>
    </row>
    <row r="944390" spans="12:13" x14ac:dyDescent="0.25">
      <c r="L944390" s="472"/>
      <c r="M944390" s="472"/>
    </row>
    <row r="944391" spans="12:13" x14ac:dyDescent="0.25">
      <c r="L944391" s="472"/>
      <c r="M944391" s="472"/>
    </row>
    <row r="944463" spans="12:13" x14ac:dyDescent="0.25">
      <c r="L944463" s="472"/>
      <c r="M944463" s="472"/>
    </row>
    <row r="944464" spans="12:13" x14ac:dyDescent="0.25">
      <c r="L944464" s="472"/>
      <c r="M944464" s="472"/>
    </row>
    <row r="944465" spans="12:13" x14ac:dyDescent="0.25">
      <c r="L944465" s="472"/>
      <c r="M944465" s="472"/>
    </row>
    <row r="944537" spans="12:13" x14ac:dyDescent="0.25">
      <c r="L944537" s="472"/>
      <c r="M944537" s="472"/>
    </row>
    <row r="944538" spans="12:13" x14ac:dyDescent="0.25">
      <c r="L944538" s="472"/>
      <c r="M944538" s="472"/>
    </row>
    <row r="944539" spans="12:13" x14ac:dyDescent="0.25">
      <c r="L944539" s="472"/>
      <c r="M944539" s="472"/>
    </row>
    <row r="944611" spans="12:13" x14ac:dyDescent="0.25">
      <c r="L944611" s="472"/>
      <c r="M944611" s="472"/>
    </row>
    <row r="944612" spans="12:13" x14ac:dyDescent="0.25">
      <c r="L944612" s="472"/>
      <c r="M944612" s="472"/>
    </row>
    <row r="944613" spans="12:13" x14ac:dyDescent="0.25">
      <c r="L944613" s="472"/>
      <c r="M944613" s="472"/>
    </row>
    <row r="944685" spans="12:13" x14ac:dyDescent="0.25">
      <c r="L944685" s="472"/>
      <c r="M944685" s="472"/>
    </row>
    <row r="944686" spans="12:13" x14ac:dyDescent="0.25">
      <c r="L944686" s="472"/>
      <c r="M944686" s="472"/>
    </row>
    <row r="944687" spans="12:13" x14ac:dyDescent="0.25">
      <c r="L944687" s="472"/>
      <c r="M944687" s="472"/>
    </row>
    <row r="944759" spans="12:13" x14ac:dyDescent="0.25">
      <c r="L944759" s="472"/>
      <c r="M944759" s="472"/>
    </row>
    <row r="944760" spans="12:13" x14ac:dyDescent="0.25">
      <c r="L944760" s="472"/>
      <c r="M944760" s="472"/>
    </row>
    <row r="944761" spans="12:13" x14ac:dyDescent="0.25">
      <c r="L944761" s="472"/>
      <c r="M944761" s="472"/>
    </row>
    <row r="944833" spans="12:13" x14ac:dyDescent="0.25">
      <c r="L944833" s="472"/>
      <c r="M944833" s="472"/>
    </row>
    <row r="944834" spans="12:13" x14ac:dyDescent="0.25">
      <c r="L944834" s="472"/>
      <c r="M944834" s="472"/>
    </row>
    <row r="944835" spans="12:13" x14ac:dyDescent="0.25">
      <c r="L944835" s="472"/>
      <c r="M944835" s="472"/>
    </row>
    <row r="944907" spans="12:13" x14ac:dyDescent="0.25">
      <c r="L944907" s="472"/>
      <c r="M944907" s="472"/>
    </row>
    <row r="944908" spans="12:13" x14ac:dyDescent="0.25">
      <c r="L944908" s="472"/>
      <c r="M944908" s="472"/>
    </row>
    <row r="944909" spans="12:13" x14ac:dyDescent="0.25">
      <c r="L944909" s="472"/>
      <c r="M944909" s="472"/>
    </row>
    <row r="944981" spans="12:13" x14ac:dyDescent="0.25">
      <c r="L944981" s="472"/>
      <c r="M944981" s="472"/>
    </row>
    <row r="944982" spans="12:13" x14ac:dyDescent="0.25">
      <c r="L944982" s="472"/>
      <c r="M944982" s="472"/>
    </row>
    <row r="944983" spans="12:13" x14ac:dyDescent="0.25">
      <c r="L944983" s="472"/>
      <c r="M944983" s="472"/>
    </row>
    <row r="945055" spans="12:13" x14ac:dyDescent="0.25">
      <c r="L945055" s="472"/>
      <c r="M945055" s="472"/>
    </row>
    <row r="945056" spans="12:13" x14ac:dyDescent="0.25">
      <c r="L945056" s="472"/>
      <c r="M945056" s="472"/>
    </row>
    <row r="945057" spans="12:13" x14ac:dyDescent="0.25">
      <c r="L945057" s="472"/>
      <c r="M945057" s="472"/>
    </row>
    <row r="945129" spans="12:13" x14ac:dyDescent="0.25">
      <c r="L945129" s="472"/>
      <c r="M945129" s="472"/>
    </row>
    <row r="945130" spans="12:13" x14ac:dyDescent="0.25">
      <c r="L945130" s="472"/>
      <c r="M945130" s="472"/>
    </row>
    <row r="945131" spans="12:13" x14ac:dyDescent="0.25">
      <c r="L945131" s="472"/>
      <c r="M945131" s="472"/>
    </row>
    <row r="945203" spans="12:13" x14ac:dyDescent="0.25">
      <c r="L945203" s="472"/>
      <c r="M945203" s="472"/>
    </row>
    <row r="945204" spans="12:13" x14ac:dyDescent="0.25">
      <c r="L945204" s="472"/>
      <c r="M945204" s="472"/>
    </row>
    <row r="945205" spans="12:13" x14ac:dyDescent="0.25">
      <c r="L945205" s="472"/>
      <c r="M945205" s="472"/>
    </row>
    <row r="945277" spans="12:13" x14ac:dyDescent="0.25">
      <c r="L945277" s="472"/>
      <c r="M945277" s="472"/>
    </row>
    <row r="945278" spans="12:13" x14ac:dyDescent="0.25">
      <c r="L945278" s="472"/>
      <c r="M945278" s="472"/>
    </row>
    <row r="945279" spans="12:13" x14ac:dyDescent="0.25">
      <c r="L945279" s="472"/>
      <c r="M945279" s="472"/>
    </row>
    <row r="945351" spans="12:13" x14ac:dyDescent="0.25">
      <c r="L945351" s="472"/>
      <c r="M945351" s="472"/>
    </row>
    <row r="945352" spans="12:13" x14ac:dyDescent="0.25">
      <c r="L945352" s="472"/>
      <c r="M945352" s="472"/>
    </row>
    <row r="945353" spans="12:13" x14ac:dyDescent="0.25">
      <c r="L945353" s="472"/>
      <c r="M945353" s="472"/>
    </row>
    <row r="945425" spans="12:13" x14ac:dyDescent="0.25">
      <c r="L945425" s="472"/>
      <c r="M945425" s="472"/>
    </row>
    <row r="945426" spans="12:13" x14ac:dyDescent="0.25">
      <c r="L945426" s="472"/>
      <c r="M945426" s="472"/>
    </row>
    <row r="945427" spans="12:13" x14ac:dyDescent="0.25">
      <c r="L945427" s="472"/>
      <c r="M945427" s="472"/>
    </row>
    <row r="945499" spans="12:13" x14ac:dyDescent="0.25">
      <c r="L945499" s="472"/>
      <c r="M945499" s="472"/>
    </row>
    <row r="945500" spans="12:13" x14ac:dyDescent="0.25">
      <c r="L945500" s="472"/>
      <c r="M945500" s="472"/>
    </row>
    <row r="945501" spans="12:13" x14ac:dyDescent="0.25">
      <c r="L945501" s="472"/>
      <c r="M945501" s="472"/>
    </row>
    <row r="945573" spans="12:13" x14ac:dyDescent="0.25">
      <c r="L945573" s="472"/>
      <c r="M945573" s="472"/>
    </row>
    <row r="945574" spans="12:13" x14ac:dyDescent="0.25">
      <c r="L945574" s="472"/>
      <c r="M945574" s="472"/>
    </row>
    <row r="945575" spans="12:13" x14ac:dyDescent="0.25">
      <c r="L945575" s="472"/>
      <c r="M945575" s="472"/>
    </row>
    <row r="945647" spans="12:13" x14ac:dyDescent="0.25">
      <c r="L945647" s="472"/>
      <c r="M945647" s="472"/>
    </row>
    <row r="945648" spans="12:13" x14ac:dyDescent="0.25">
      <c r="L945648" s="472"/>
      <c r="M945648" s="472"/>
    </row>
    <row r="945649" spans="12:13" x14ac:dyDescent="0.25">
      <c r="L945649" s="472"/>
      <c r="M945649" s="472"/>
    </row>
    <row r="945721" spans="12:13" x14ac:dyDescent="0.25">
      <c r="L945721" s="472"/>
      <c r="M945721" s="472"/>
    </row>
    <row r="945722" spans="12:13" x14ac:dyDescent="0.25">
      <c r="L945722" s="472"/>
      <c r="M945722" s="472"/>
    </row>
    <row r="945723" spans="12:13" x14ac:dyDescent="0.25">
      <c r="L945723" s="472"/>
      <c r="M945723" s="472"/>
    </row>
    <row r="945795" spans="12:13" x14ac:dyDescent="0.25">
      <c r="L945795" s="472"/>
      <c r="M945795" s="472"/>
    </row>
    <row r="945796" spans="12:13" x14ac:dyDescent="0.25">
      <c r="L945796" s="472"/>
      <c r="M945796" s="472"/>
    </row>
    <row r="945797" spans="12:13" x14ac:dyDescent="0.25">
      <c r="L945797" s="472"/>
      <c r="M945797" s="472"/>
    </row>
    <row r="945869" spans="12:13" x14ac:dyDescent="0.25">
      <c r="L945869" s="472"/>
      <c r="M945869" s="472"/>
    </row>
    <row r="945870" spans="12:13" x14ac:dyDescent="0.25">
      <c r="L945870" s="472"/>
      <c r="M945870" s="472"/>
    </row>
    <row r="945871" spans="12:13" x14ac:dyDescent="0.25">
      <c r="L945871" s="472"/>
      <c r="M945871" s="472"/>
    </row>
    <row r="945943" spans="12:13" x14ac:dyDescent="0.25">
      <c r="L945943" s="472"/>
      <c r="M945943" s="472"/>
    </row>
    <row r="945944" spans="12:13" x14ac:dyDescent="0.25">
      <c r="L945944" s="472"/>
      <c r="M945944" s="472"/>
    </row>
    <row r="945945" spans="12:13" x14ac:dyDescent="0.25">
      <c r="L945945" s="472"/>
      <c r="M945945" s="472"/>
    </row>
    <row r="946017" spans="12:13" x14ac:dyDescent="0.25">
      <c r="L946017" s="472"/>
      <c r="M946017" s="472"/>
    </row>
    <row r="946018" spans="12:13" x14ac:dyDescent="0.25">
      <c r="L946018" s="472"/>
      <c r="M946018" s="472"/>
    </row>
    <row r="946019" spans="12:13" x14ac:dyDescent="0.25">
      <c r="L946019" s="472"/>
      <c r="M946019" s="472"/>
    </row>
    <row r="946091" spans="12:13" x14ac:dyDescent="0.25">
      <c r="L946091" s="472"/>
      <c r="M946091" s="472"/>
    </row>
    <row r="946092" spans="12:13" x14ac:dyDescent="0.25">
      <c r="L946092" s="472"/>
      <c r="M946092" s="472"/>
    </row>
    <row r="946093" spans="12:13" x14ac:dyDescent="0.25">
      <c r="L946093" s="472"/>
      <c r="M946093" s="472"/>
    </row>
    <row r="946165" spans="12:13" x14ac:dyDescent="0.25">
      <c r="L946165" s="472"/>
      <c r="M946165" s="472"/>
    </row>
    <row r="946166" spans="12:13" x14ac:dyDescent="0.25">
      <c r="L946166" s="472"/>
      <c r="M946166" s="472"/>
    </row>
    <row r="946167" spans="12:13" x14ac:dyDescent="0.25">
      <c r="L946167" s="472"/>
      <c r="M946167" s="472"/>
    </row>
    <row r="946239" spans="12:13" x14ac:dyDescent="0.25">
      <c r="L946239" s="472"/>
      <c r="M946239" s="472"/>
    </row>
    <row r="946240" spans="12:13" x14ac:dyDescent="0.25">
      <c r="L946240" s="472"/>
      <c r="M946240" s="472"/>
    </row>
    <row r="946241" spans="12:13" x14ac:dyDescent="0.25">
      <c r="L946241" s="472"/>
      <c r="M946241" s="472"/>
    </row>
    <row r="946313" spans="12:13" x14ac:dyDescent="0.25">
      <c r="L946313" s="472"/>
      <c r="M946313" s="472"/>
    </row>
    <row r="946314" spans="12:13" x14ac:dyDescent="0.25">
      <c r="L946314" s="472"/>
      <c r="M946314" s="472"/>
    </row>
    <row r="946315" spans="12:13" x14ac:dyDescent="0.25">
      <c r="L946315" s="472"/>
      <c r="M946315" s="472"/>
    </row>
    <row r="946387" spans="12:13" x14ac:dyDescent="0.25">
      <c r="L946387" s="472"/>
      <c r="M946387" s="472"/>
    </row>
    <row r="946388" spans="12:13" x14ac:dyDescent="0.25">
      <c r="L946388" s="472"/>
      <c r="M946388" s="472"/>
    </row>
    <row r="946389" spans="12:13" x14ac:dyDescent="0.25">
      <c r="L946389" s="472"/>
      <c r="M946389" s="472"/>
    </row>
    <row r="946461" spans="12:13" x14ac:dyDescent="0.25">
      <c r="L946461" s="472"/>
      <c r="M946461" s="472"/>
    </row>
    <row r="946462" spans="12:13" x14ac:dyDescent="0.25">
      <c r="L946462" s="472"/>
      <c r="M946462" s="472"/>
    </row>
    <row r="946463" spans="12:13" x14ac:dyDescent="0.25">
      <c r="L946463" s="472"/>
      <c r="M946463" s="472"/>
    </row>
    <row r="946535" spans="12:13" x14ac:dyDescent="0.25">
      <c r="L946535" s="472"/>
      <c r="M946535" s="472"/>
    </row>
    <row r="946536" spans="12:13" x14ac:dyDescent="0.25">
      <c r="L946536" s="472"/>
      <c r="M946536" s="472"/>
    </row>
    <row r="946537" spans="12:13" x14ac:dyDescent="0.25">
      <c r="L946537" s="472"/>
      <c r="M946537" s="472"/>
    </row>
    <row r="946609" spans="12:13" x14ac:dyDescent="0.25">
      <c r="L946609" s="472"/>
      <c r="M946609" s="472"/>
    </row>
    <row r="946610" spans="12:13" x14ac:dyDescent="0.25">
      <c r="L946610" s="472"/>
      <c r="M946610" s="472"/>
    </row>
    <row r="946611" spans="12:13" x14ac:dyDescent="0.25">
      <c r="L946611" s="472"/>
      <c r="M946611" s="472"/>
    </row>
    <row r="946683" spans="12:13" x14ac:dyDescent="0.25">
      <c r="L946683" s="472"/>
      <c r="M946683" s="472"/>
    </row>
    <row r="946684" spans="12:13" x14ac:dyDescent="0.25">
      <c r="L946684" s="472"/>
      <c r="M946684" s="472"/>
    </row>
    <row r="946685" spans="12:13" x14ac:dyDescent="0.25">
      <c r="L946685" s="472"/>
      <c r="M946685" s="472"/>
    </row>
    <row r="946757" spans="12:13" x14ac:dyDescent="0.25">
      <c r="L946757" s="472"/>
      <c r="M946757" s="472"/>
    </row>
    <row r="946758" spans="12:13" x14ac:dyDescent="0.25">
      <c r="L946758" s="472"/>
      <c r="M946758" s="472"/>
    </row>
    <row r="946759" spans="12:13" x14ac:dyDescent="0.25">
      <c r="L946759" s="472"/>
      <c r="M946759" s="472"/>
    </row>
    <row r="946831" spans="12:13" x14ac:dyDescent="0.25">
      <c r="L946831" s="472"/>
      <c r="M946831" s="472"/>
    </row>
    <row r="946832" spans="12:13" x14ac:dyDescent="0.25">
      <c r="L946832" s="472"/>
      <c r="M946832" s="472"/>
    </row>
    <row r="946833" spans="12:13" x14ac:dyDescent="0.25">
      <c r="L946833" s="472"/>
      <c r="M946833" s="472"/>
    </row>
    <row r="946905" spans="12:13" x14ac:dyDescent="0.25">
      <c r="L946905" s="472"/>
      <c r="M946905" s="472"/>
    </row>
    <row r="946906" spans="12:13" x14ac:dyDescent="0.25">
      <c r="L946906" s="472"/>
      <c r="M946906" s="472"/>
    </row>
    <row r="946907" spans="12:13" x14ac:dyDescent="0.25">
      <c r="L946907" s="472"/>
      <c r="M946907" s="472"/>
    </row>
    <row r="946979" spans="12:13" x14ac:dyDescent="0.25">
      <c r="L946979" s="472"/>
      <c r="M946979" s="472"/>
    </row>
    <row r="946980" spans="12:13" x14ac:dyDescent="0.25">
      <c r="L946980" s="472"/>
      <c r="M946980" s="472"/>
    </row>
    <row r="946981" spans="12:13" x14ac:dyDescent="0.25">
      <c r="L946981" s="472"/>
      <c r="M946981" s="472"/>
    </row>
    <row r="947053" spans="12:13" x14ac:dyDescent="0.25">
      <c r="L947053" s="472"/>
      <c r="M947053" s="472"/>
    </row>
    <row r="947054" spans="12:13" x14ac:dyDescent="0.25">
      <c r="L947054" s="472"/>
      <c r="M947054" s="472"/>
    </row>
    <row r="947055" spans="12:13" x14ac:dyDescent="0.25">
      <c r="L947055" s="472"/>
      <c r="M947055" s="472"/>
    </row>
    <row r="947127" spans="12:13" x14ac:dyDescent="0.25">
      <c r="L947127" s="472"/>
      <c r="M947127" s="472"/>
    </row>
    <row r="947128" spans="12:13" x14ac:dyDescent="0.25">
      <c r="L947128" s="472"/>
      <c r="M947128" s="472"/>
    </row>
    <row r="947129" spans="12:13" x14ac:dyDescent="0.25">
      <c r="L947129" s="472"/>
      <c r="M947129" s="472"/>
    </row>
    <row r="947201" spans="12:13" x14ac:dyDescent="0.25">
      <c r="L947201" s="472"/>
      <c r="M947201" s="472"/>
    </row>
    <row r="947202" spans="12:13" x14ac:dyDescent="0.25">
      <c r="L947202" s="472"/>
      <c r="M947202" s="472"/>
    </row>
    <row r="947203" spans="12:13" x14ac:dyDescent="0.25">
      <c r="L947203" s="472"/>
      <c r="M947203" s="472"/>
    </row>
    <row r="947275" spans="12:13" x14ac:dyDescent="0.25">
      <c r="L947275" s="472"/>
      <c r="M947275" s="472"/>
    </row>
    <row r="947276" spans="12:13" x14ac:dyDescent="0.25">
      <c r="L947276" s="472"/>
      <c r="M947276" s="472"/>
    </row>
    <row r="947277" spans="12:13" x14ac:dyDescent="0.25">
      <c r="L947277" s="472"/>
      <c r="M947277" s="472"/>
    </row>
    <row r="947349" spans="12:13" x14ac:dyDescent="0.25">
      <c r="L947349" s="472"/>
      <c r="M947349" s="472"/>
    </row>
    <row r="947350" spans="12:13" x14ac:dyDescent="0.25">
      <c r="L947350" s="472"/>
      <c r="M947350" s="472"/>
    </row>
    <row r="947351" spans="12:13" x14ac:dyDescent="0.25">
      <c r="L947351" s="472"/>
      <c r="M947351" s="472"/>
    </row>
    <row r="947423" spans="12:13" x14ac:dyDescent="0.25">
      <c r="L947423" s="472"/>
      <c r="M947423" s="472"/>
    </row>
    <row r="947424" spans="12:13" x14ac:dyDescent="0.25">
      <c r="L947424" s="472"/>
      <c r="M947424" s="472"/>
    </row>
    <row r="947425" spans="12:13" x14ac:dyDescent="0.25">
      <c r="L947425" s="472"/>
      <c r="M947425" s="472"/>
    </row>
    <row r="947497" spans="12:13" x14ac:dyDescent="0.25">
      <c r="L947497" s="472"/>
      <c r="M947497" s="472"/>
    </row>
    <row r="947498" spans="12:13" x14ac:dyDescent="0.25">
      <c r="L947498" s="472"/>
      <c r="M947498" s="472"/>
    </row>
    <row r="947499" spans="12:13" x14ac:dyDescent="0.25">
      <c r="L947499" s="472"/>
      <c r="M947499" s="472"/>
    </row>
    <row r="947571" spans="12:13" x14ac:dyDescent="0.25">
      <c r="L947571" s="472"/>
      <c r="M947571" s="472"/>
    </row>
    <row r="947572" spans="12:13" x14ac:dyDescent="0.25">
      <c r="L947572" s="472"/>
      <c r="M947572" s="472"/>
    </row>
    <row r="947573" spans="12:13" x14ac:dyDescent="0.25">
      <c r="L947573" s="472"/>
      <c r="M947573" s="472"/>
    </row>
    <row r="947645" spans="12:13" x14ac:dyDescent="0.25">
      <c r="L947645" s="472"/>
      <c r="M947645" s="472"/>
    </row>
    <row r="947646" spans="12:13" x14ac:dyDescent="0.25">
      <c r="L947646" s="472"/>
      <c r="M947646" s="472"/>
    </row>
    <row r="947647" spans="12:13" x14ac:dyDescent="0.25">
      <c r="L947647" s="472"/>
      <c r="M947647" s="472"/>
    </row>
    <row r="947719" spans="12:13" x14ac:dyDescent="0.25">
      <c r="L947719" s="472"/>
      <c r="M947719" s="472"/>
    </row>
    <row r="947720" spans="12:13" x14ac:dyDescent="0.25">
      <c r="L947720" s="472"/>
      <c r="M947720" s="472"/>
    </row>
    <row r="947721" spans="12:13" x14ac:dyDescent="0.25">
      <c r="L947721" s="472"/>
      <c r="M947721" s="472"/>
    </row>
    <row r="947793" spans="12:13" x14ac:dyDescent="0.25">
      <c r="L947793" s="472"/>
      <c r="M947793" s="472"/>
    </row>
    <row r="947794" spans="12:13" x14ac:dyDescent="0.25">
      <c r="L947794" s="472"/>
      <c r="M947794" s="472"/>
    </row>
    <row r="947795" spans="12:13" x14ac:dyDescent="0.25">
      <c r="L947795" s="472"/>
      <c r="M947795" s="472"/>
    </row>
    <row r="947867" spans="12:13" x14ac:dyDescent="0.25">
      <c r="L947867" s="472"/>
      <c r="M947867" s="472"/>
    </row>
    <row r="947868" spans="12:13" x14ac:dyDescent="0.25">
      <c r="L947868" s="472"/>
      <c r="M947868" s="472"/>
    </row>
    <row r="947869" spans="12:13" x14ac:dyDescent="0.25">
      <c r="L947869" s="472"/>
      <c r="M947869" s="472"/>
    </row>
    <row r="947941" spans="12:13" x14ac:dyDescent="0.25">
      <c r="L947941" s="472"/>
      <c r="M947941" s="472"/>
    </row>
    <row r="947942" spans="12:13" x14ac:dyDescent="0.25">
      <c r="L947942" s="472"/>
      <c r="M947942" s="472"/>
    </row>
    <row r="947943" spans="12:13" x14ac:dyDescent="0.25">
      <c r="L947943" s="472"/>
      <c r="M947943" s="472"/>
    </row>
    <row r="948015" spans="12:13" x14ac:dyDescent="0.25">
      <c r="L948015" s="472"/>
      <c r="M948015" s="472"/>
    </row>
    <row r="948016" spans="12:13" x14ac:dyDescent="0.25">
      <c r="L948016" s="472"/>
      <c r="M948016" s="472"/>
    </row>
    <row r="948017" spans="12:13" x14ac:dyDescent="0.25">
      <c r="L948017" s="472"/>
      <c r="M948017" s="472"/>
    </row>
    <row r="948089" spans="12:13" x14ac:dyDescent="0.25">
      <c r="L948089" s="472"/>
      <c r="M948089" s="472"/>
    </row>
    <row r="948090" spans="12:13" x14ac:dyDescent="0.25">
      <c r="L948090" s="472"/>
      <c r="M948090" s="472"/>
    </row>
    <row r="948091" spans="12:13" x14ac:dyDescent="0.25">
      <c r="L948091" s="472"/>
      <c r="M948091" s="472"/>
    </row>
    <row r="948163" spans="12:13" x14ac:dyDescent="0.25">
      <c r="L948163" s="472"/>
      <c r="M948163" s="472"/>
    </row>
    <row r="948164" spans="12:13" x14ac:dyDescent="0.25">
      <c r="L948164" s="472"/>
      <c r="M948164" s="472"/>
    </row>
    <row r="948165" spans="12:13" x14ac:dyDescent="0.25">
      <c r="L948165" s="472"/>
      <c r="M948165" s="472"/>
    </row>
    <row r="948237" spans="12:13" x14ac:dyDescent="0.25">
      <c r="L948237" s="472"/>
      <c r="M948237" s="472"/>
    </row>
    <row r="948238" spans="12:13" x14ac:dyDescent="0.25">
      <c r="L948238" s="472"/>
      <c r="M948238" s="472"/>
    </row>
    <row r="948239" spans="12:13" x14ac:dyDescent="0.25">
      <c r="L948239" s="472"/>
      <c r="M948239" s="472"/>
    </row>
    <row r="948311" spans="12:13" x14ac:dyDescent="0.25">
      <c r="L948311" s="472"/>
      <c r="M948311" s="472"/>
    </row>
    <row r="948312" spans="12:13" x14ac:dyDescent="0.25">
      <c r="L948312" s="472"/>
      <c r="M948312" s="472"/>
    </row>
    <row r="948313" spans="12:13" x14ac:dyDescent="0.25">
      <c r="L948313" s="472"/>
      <c r="M948313" s="472"/>
    </row>
    <row r="948385" spans="12:13" x14ac:dyDescent="0.25">
      <c r="L948385" s="472"/>
      <c r="M948385" s="472"/>
    </row>
    <row r="948386" spans="12:13" x14ac:dyDescent="0.25">
      <c r="L948386" s="472"/>
      <c r="M948386" s="472"/>
    </row>
    <row r="948387" spans="12:13" x14ac:dyDescent="0.25">
      <c r="L948387" s="472"/>
      <c r="M948387" s="472"/>
    </row>
    <row r="948459" spans="12:13" x14ac:dyDescent="0.25">
      <c r="L948459" s="472"/>
      <c r="M948459" s="472"/>
    </row>
    <row r="948460" spans="12:13" x14ac:dyDescent="0.25">
      <c r="L948460" s="472"/>
      <c r="M948460" s="472"/>
    </row>
    <row r="948461" spans="12:13" x14ac:dyDescent="0.25">
      <c r="L948461" s="472"/>
      <c r="M948461" s="472"/>
    </row>
    <row r="948533" spans="12:13" x14ac:dyDescent="0.25">
      <c r="L948533" s="472"/>
      <c r="M948533" s="472"/>
    </row>
    <row r="948534" spans="12:13" x14ac:dyDescent="0.25">
      <c r="L948534" s="472"/>
      <c r="M948534" s="472"/>
    </row>
    <row r="948535" spans="12:13" x14ac:dyDescent="0.25">
      <c r="L948535" s="472"/>
      <c r="M948535" s="472"/>
    </row>
    <row r="948607" spans="12:13" x14ac:dyDescent="0.25">
      <c r="L948607" s="472"/>
      <c r="M948607" s="472"/>
    </row>
    <row r="948608" spans="12:13" x14ac:dyDescent="0.25">
      <c r="L948608" s="472"/>
      <c r="M948608" s="472"/>
    </row>
    <row r="948609" spans="12:13" x14ac:dyDescent="0.25">
      <c r="L948609" s="472"/>
      <c r="M948609" s="472"/>
    </row>
    <row r="948681" spans="12:13" x14ac:dyDescent="0.25">
      <c r="L948681" s="472"/>
      <c r="M948681" s="472"/>
    </row>
    <row r="948682" spans="12:13" x14ac:dyDescent="0.25">
      <c r="L948682" s="472"/>
      <c r="M948682" s="472"/>
    </row>
    <row r="948683" spans="12:13" x14ac:dyDescent="0.25">
      <c r="L948683" s="472"/>
      <c r="M948683" s="472"/>
    </row>
    <row r="948755" spans="12:13" x14ac:dyDescent="0.25">
      <c r="L948755" s="472"/>
      <c r="M948755" s="472"/>
    </row>
    <row r="948756" spans="12:13" x14ac:dyDescent="0.25">
      <c r="L948756" s="472"/>
      <c r="M948756" s="472"/>
    </row>
    <row r="948757" spans="12:13" x14ac:dyDescent="0.25">
      <c r="L948757" s="472"/>
      <c r="M948757" s="472"/>
    </row>
    <row r="948829" spans="12:13" x14ac:dyDescent="0.25">
      <c r="L948829" s="472"/>
      <c r="M948829" s="472"/>
    </row>
    <row r="948830" spans="12:13" x14ac:dyDescent="0.25">
      <c r="L948830" s="472"/>
      <c r="M948830" s="472"/>
    </row>
    <row r="948831" spans="12:13" x14ac:dyDescent="0.25">
      <c r="L948831" s="472"/>
      <c r="M948831" s="472"/>
    </row>
    <row r="948903" spans="12:13" x14ac:dyDescent="0.25">
      <c r="L948903" s="472"/>
      <c r="M948903" s="472"/>
    </row>
    <row r="948904" spans="12:13" x14ac:dyDescent="0.25">
      <c r="L948904" s="472"/>
      <c r="M948904" s="472"/>
    </row>
    <row r="948905" spans="12:13" x14ac:dyDescent="0.25">
      <c r="L948905" s="472"/>
      <c r="M948905" s="472"/>
    </row>
    <row r="948977" spans="12:13" x14ac:dyDescent="0.25">
      <c r="L948977" s="472"/>
      <c r="M948977" s="472"/>
    </row>
    <row r="948978" spans="12:13" x14ac:dyDescent="0.25">
      <c r="L948978" s="472"/>
      <c r="M948978" s="472"/>
    </row>
    <row r="948979" spans="12:13" x14ac:dyDescent="0.25">
      <c r="L948979" s="472"/>
      <c r="M948979" s="472"/>
    </row>
    <row r="949051" spans="12:13" x14ac:dyDescent="0.25">
      <c r="L949051" s="472"/>
      <c r="M949051" s="472"/>
    </row>
    <row r="949052" spans="12:13" x14ac:dyDescent="0.25">
      <c r="L949052" s="472"/>
      <c r="M949052" s="472"/>
    </row>
    <row r="949053" spans="12:13" x14ac:dyDescent="0.25">
      <c r="L949053" s="472"/>
      <c r="M949053" s="472"/>
    </row>
    <row r="949125" spans="12:13" x14ac:dyDescent="0.25">
      <c r="L949125" s="472"/>
      <c r="M949125" s="472"/>
    </row>
    <row r="949126" spans="12:13" x14ac:dyDescent="0.25">
      <c r="L949126" s="472"/>
      <c r="M949126" s="472"/>
    </row>
    <row r="949127" spans="12:13" x14ac:dyDescent="0.25">
      <c r="L949127" s="472"/>
      <c r="M949127" s="472"/>
    </row>
    <row r="949199" spans="12:13" x14ac:dyDescent="0.25">
      <c r="L949199" s="472"/>
      <c r="M949199" s="472"/>
    </row>
    <row r="949200" spans="12:13" x14ac:dyDescent="0.25">
      <c r="L949200" s="472"/>
      <c r="M949200" s="472"/>
    </row>
    <row r="949201" spans="12:13" x14ac:dyDescent="0.25">
      <c r="L949201" s="472"/>
      <c r="M949201" s="472"/>
    </row>
    <row r="949273" spans="12:13" x14ac:dyDescent="0.25">
      <c r="L949273" s="472"/>
      <c r="M949273" s="472"/>
    </row>
    <row r="949274" spans="12:13" x14ac:dyDescent="0.25">
      <c r="L949274" s="472"/>
      <c r="M949274" s="472"/>
    </row>
    <row r="949275" spans="12:13" x14ac:dyDescent="0.25">
      <c r="L949275" s="472"/>
      <c r="M949275" s="472"/>
    </row>
    <row r="949347" spans="12:13" x14ac:dyDescent="0.25">
      <c r="L949347" s="472"/>
      <c r="M949347" s="472"/>
    </row>
    <row r="949348" spans="12:13" x14ac:dyDescent="0.25">
      <c r="L949348" s="472"/>
      <c r="M949348" s="472"/>
    </row>
    <row r="949349" spans="12:13" x14ac:dyDescent="0.25">
      <c r="L949349" s="472"/>
      <c r="M949349" s="472"/>
    </row>
    <row r="949421" spans="12:13" x14ac:dyDescent="0.25">
      <c r="L949421" s="472"/>
      <c r="M949421" s="472"/>
    </row>
    <row r="949422" spans="12:13" x14ac:dyDescent="0.25">
      <c r="L949422" s="472"/>
      <c r="M949422" s="472"/>
    </row>
    <row r="949423" spans="12:13" x14ac:dyDescent="0.25">
      <c r="L949423" s="472"/>
      <c r="M949423" s="472"/>
    </row>
    <row r="949495" spans="12:13" x14ac:dyDescent="0.25">
      <c r="L949495" s="472"/>
      <c r="M949495" s="472"/>
    </row>
    <row r="949496" spans="12:13" x14ac:dyDescent="0.25">
      <c r="L949496" s="472"/>
      <c r="M949496" s="472"/>
    </row>
    <row r="949497" spans="12:13" x14ac:dyDescent="0.25">
      <c r="L949497" s="472"/>
      <c r="M949497" s="472"/>
    </row>
    <row r="949569" spans="12:13" x14ac:dyDescent="0.25">
      <c r="L949569" s="472"/>
      <c r="M949569" s="472"/>
    </row>
    <row r="949570" spans="12:13" x14ac:dyDescent="0.25">
      <c r="L949570" s="472"/>
      <c r="M949570" s="472"/>
    </row>
    <row r="949571" spans="12:13" x14ac:dyDescent="0.25">
      <c r="L949571" s="472"/>
      <c r="M949571" s="472"/>
    </row>
    <row r="949643" spans="12:13" x14ac:dyDescent="0.25">
      <c r="L949643" s="472"/>
      <c r="M949643" s="472"/>
    </row>
    <row r="949644" spans="12:13" x14ac:dyDescent="0.25">
      <c r="L949644" s="472"/>
      <c r="M949644" s="472"/>
    </row>
    <row r="949645" spans="12:13" x14ac:dyDescent="0.25">
      <c r="L949645" s="472"/>
      <c r="M949645" s="472"/>
    </row>
    <row r="949717" spans="12:13" x14ac:dyDescent="0.25">
      <c r="L949717" s="472"/>
      <c r="M949717" s="472"/>
    </row>
    <row r="949718" spans="12:13" x14ac:dyDescent="0.25">
      <c r="L949718" s="472"/>
      <c r="M949718" s="472"/>
    </row>
    <row r="949719" spans="12:13" x14ac:dyDescent="0.25">
      <c r="L949719" s="472"/>
      <c r="M949719" s="472"/>
    </row>
    <row r="949791" spans="12:13" x14ac:dyDescent="0.25">
      <c r="L949791" s="472"/>
      <c r="M949791" s="472"/>
    </row>
    <row r="949792" spans="12:13" x14ac:dyDescent="0.25">
      <c r="L949792" s="472"/>
      <c r="M949792" s="472"/>
    </row>
    <row r="949793" spans="12:13" x14ac:dyDescent="0.25">
      <c r="L949793" s="472"/>
      <c r="M949793" s="472"/>
    </row>
    <row r="949865" spans="12:13" x14ac:dyDescent="0.25">
      <c r="L949865" s="472"/>
      <c r="M949865" s="472"/>
    </row>
    <row r="949866" spans="12:13" x14ac:dyDescent="0.25">
      <c r="L949866" s="472"/>
      <c r="M949866" s="472"/>
    </row>
    <row r="949867" spans="12:13" x14ac:dyDescent="0.25">
      <c r="L949867" s="472"/>
      <c r="M949867" s="472"/>
    </row>
    <row r="949939" spans="12:13" x14ac:dyDescent="0.25">
      <c r="L949939" s="472"/>
      <c r="M949939" s="472"/>
    </row>
    <row r="949940" spans="12:13" x14ac:dyDescent="0.25">
      <c r="L949940" s="472"/>
      <c r="M949940" s="472"/>
    </row>
    <row r="949941" spans="12:13" x14ac:dyDescent="0.25">
      <c r="L949941" s="472"/>
      <c r="M949941" s="472"/>
    </row>
    <row r="950013" spans="12:13" x14ac:dyDescent="0.25">
      <c r="L950013" s="472"/>
      <c r="M950013" s="472"/>
    </row>
    <row r="950014" spans="12:13" x14ac:dyDescent="0.25">
      <c r="L950014" s="472"/>
      <c r="M950014" s="472"/>
    </row>
    <row r="950015" spans="12:13" x14ac:dyDescent="0.25">
      <c r="L950015" s="472"/>
      <c r="M950015" s="472"/>
    </row>
    <row r="950087" spans="12:13" x14ac:dyDescent="0.25">
      <c r="L950087" s="472"/>
      <c r="M950087" s="472"/>
    </row>
    <row r="950088" spans="12:13" x14ac:dyDescent="0.25">
      <c r="L950088" s="472"/>
      <c r="M950088" s="472"/>
    </row>
    <row r="950089" spans="12:13" x14ac:dyDescent="0.25">
      <c r="L950089" s="472"/>
      <c r="M950089" s="472"/>
    </row>
    <row r="950161" spans="12:13" x14ac:dyDescent="0.25">
      <c r="L950161" s="472"/>
      <c r="M950161" s="472"/>
    </row>
    <row r="950162" spans="12:13" x14ac:dyDescent="0.25">
      <c r="L950162" s="472"/>
      <c r="M950162" s="472"/>
    </row>
    <row r="950163" spans="12:13" x14ac:dyDescent="0.25">
      <c r="L950163" s="472"/>
      <c r="M950163" s="472"/>
    </row>
    <row r="950235" spans="12:13" x14ac:dyDescent="0.25">
      <c r="L950235" s="472"/>
      <c r="M950235" s="472"/>
    </row>
    <row r="950236" spans="12:13" x14ac:dyDescent="0.25">
      <c r="L950236" s="472"/>
      <c r="M950236" s="472"/>
    </row>
    <row r="950237" spans="12:13" x14ac:dyDescent="0.25">
      <c r="L950237" s="472"/>
      <c r="M950237" s="472"/>
    </row>
    <row r="950309" spans="12:13" x14ac:dyDescent="0.25">
      <c r="L950309" s="472"/>
      <c r="M950309" s="472"/>
    </row>
    <row r="950310" spans="12:13" x14ac:dyDescent="0.25">
      <c r="L950310" s="472"/>
      <c r="M950310" s="472"/>
    </row>
    <row r="950311" spans="12:13" x14ac:dyDescent="0.25">
      <c r="L950311" s="472"/>
      <c r="M950311" s="472"/>
    </row>
    <row r="950383" spans="12:13" x14ac:dyDescent="0.25">
      <c r="L950383" s="472"/>
      <c r="M950383" s="472"/>
    </row>
    <row r="950384" spans="12:13" x14ac:dyDescent="0.25">
      <c r="L950384" s="472"/>
      <c r="M950384" s="472"/>
    </row>
    <row r="950385" spans="12:13" x14ac:dyDescent="0.25">
      <c r="L950385" s="472"/>
      <c r="M950385" s="472"/>
    </row>
    <row r="950457" spans="12:13" x14ac:dyDescent="0.25">
      <c r="L950457" s="472"/>
      <c r="M950457" s="472"/>
    </row>
    <row r="950458" spans="12:13" x14ac:dyDescent="0.25">
      <c r="L950458" s="472"/>
      <c r="M950458" s="472"/>
    </row>
    <row r="950459" spans="12:13" x14ac:dyDescent="0.25">
      <c r="L950459" s="472"/>
      <c r="M950459" s="472"/>
    </row>
    <row r="950531" spans="12:13" x14ac:dyDescent="0.25">
      <c r="L950531" s="472"/>
      <c r="M950531" s="472"/>
    </row>
    <row r="950532" spans="12:13" x14ac:dyDescent="0.25">
      <c r="L950532" s="472"/>
      <c r="M950532" s="472"/>
    </row>
    <row r="950533" spans="12:13" x14ac:dyDescent="0.25">
      <c r="L950533" s="472"/>
      <c r="M950533" s="472"/>
    </row>
    <row r="950605" spans="12:13" x14ac:dyDescent="0.25">
      <c r="L950605" s="472"/>
      <c r="M950605" s="472"/>
    </row>
    <row r="950606" spans="12:13" x14ac:dyDescent="0.25">
      <c r="L950606" s="472"/>
      <c r="M950606" s="472"/>
    </row>
    <row r="950607" spans="12:13" x14ac:dyDescent="0.25">
      <c r="L950607" s="472"/>
      <c r="M950607" s="472"/>
    </row>
    <row r="950679" spans="12:13" x14ac:dyDescent="0.25">
      <c r="L950679" s="472"/>
      <c r="M950679" s="472"/>
    </row>
    <row r="950680" spans="12:13" x14ac:dyDescent="0.25">
      <c r="L950680" s="472"/>
      <c r="M950680" s="472"/>
    </row>
    <row r="950681" spans="12:13" x14ac:dyDescent="0.25">
      <c r="L950681" s="472"/>
      <c r="M950681" s="472"/>
    </row>
    <row r="950753" spans="12:13" x14ac:dyDescent="0.25">
      <c r="L950753" s="472"/>
      <c r="M950753" s="472"/>
    </row>
    <row r="950754" spans="12:13" x14ac:dyDescent="0.25">
      <c r="L950754" s="472"/>
      <c r="M950754" s="472"/>
    </row>
    <row r="950755" spans="12:13" x14ac:dyDescent="0.25">
      <c r="L950755" s="472"/>
      <c r="M950755" s="472"/>
    </row>
    <row r="950827" spans="12:13" x14ac:dyDescent="0.25">
      <c r="L950827" s="472"/>
      <c r="M950827" s="472"/>
    </row>
    <row r="950828" spans="12:13" x14ac:dyDescent="0.25">
      <c r="L950828" s="472"/>
      <c r="M950828" s="472"/>
    </row>
    <row r="950829" spans="12:13" x14ac:dyDescent="0.25">
      <c r="L950829" s="472"/>
      <c r="M950829" s="472"/>
    </row>
    <row r="950901" spans="12:13" x14ac:dyDescent="0.25">
      <c r="L950901" s="472"/>
      <c r="M950901" s="472"/>
    </row>
    <row r="950902" spans="12:13" x14ac:dyDescent="0.25">
      <c r="L950902" s="472"/>
      <c r="M950902" s="472"/>
    </row>
    <row r="950903" spans="12:13" x14ac:dyDescent="0.25">
      <c r="L950903" s="472"/>
      <c r="M950903" s="472"/>
    </row>
    <row r="950975" spans="12:13" x14ac:dyDescent="0.25">
      <c r="L950975" s="472"/>
      <c r="M950975" s="472"/>
    </row>
    <row r="950976" spans="12:13" x14ac:dyDescent="0.25">
      <c r="L950976" s="472"/>
      <c r="M950976" s="472"/>
    </row>
    <row r="950977" spans="12:13" x14ac:dyDescent="0.25">
      <c r="L950977" s="472"/>
      <c r="M950977" s="472"/>
    </row>
    <row r="951049" spans="12:13" x14ac:dyDescent="0.25">
      <c r="L951049" s="472"/>
      <c r="M951049" s="472"/>
    </row>
    <row r="951050" spans="12:13" x14ac:dyDescent="0.25">
      <c r="L951050" s="472"/>
      <c r="M951050" s="472"/>
    </row>
    <row r="951051" spans="12:13" x14ac:dyDescent="0.25">
      <c r="L951051" s="472"/>
      <c r="M951051" s="472"/>
    </row>
    <row r="951123" spans="12:13" x14ac:dyDescent="0.25">
      <c r="L951123" s="472"/>
      <c r="M951123" s="472"/>
    </row>
    <row r="951124" spans="12:13" x14ac:dyDescent="0.25">
      <c r="L951124" s="472"/>
      <c r="M951124" s="472"/>
    </row>
    <row r="951125" spans="12:13" x14ac:dyDescent="0.25">
      <c r="L951125" s="472"/>
      <c r="M951125" s="472"/>
    </row>
    <row r="951197" spans="12:13" x14ac:dyDescent="0.25">
      <c r="L951197" s="472"/>
      <c r="M951197" s="472"/>
    </row>
    <row r="951198" spans="12:13" x14ac:dyDescent="0.25">
      <c r="L951198" s="472"/>
      <c r="M951198" s="472"/>
    </row>
    <row r="951199" spans="12:13" x14ac:dyDescent="0.25">
      <c r="L951199" s="472"/>
      <c r="M951199" s="472"/>
    </row>
    <row r="951271" spans="12:13" x14ac:dyDescent="0.25">
      <c r="L951271" s="472"/>
      <c r="M951271" s="472"/>
    </row>
    <row r="951272" spans="12:13" x14ac:dyDescent="0.25">
      <c r="L951272" s="472"/>
      <c r="M951272" s="472"/>
    </row>
    <row r="951273" spans="12:13" x14ac:dyDescent="0.25">
      <c r="L951273" s="472"/>
      <c r="M951273" s="472"/>
    </row>
    <row r="951345" spans="12:13" x14ac:dyDescent="0.25">
      <c r="L951345" s="472"/>
      <c r="M951345" s="472"/>
    </row>
    <row r="951346" spans="12:13" x14ac:dyDescent="0.25">
      <c r="L951346" s="472"/>
      <c r="M951346" s="472"/>
    </row>
    <row r="951347" spans="12:13" x14ac:dyDescent="0.25">
      <c r="L951347" s="472"/>
      <c r="M951347" s="472"/>
    </row>
    <row r="951419" spans="12:13" x14ac:dyDescent="0.25">
      <c r="L951419" s="472"/>
      <c r="M951419" s="472"/>
    </row>
    <row r="951420" spans="12:13" x14ac:dyDescent="0.25">
      <c r="L951420" s="472"/>
      <c r="M951420" s="472"/>
    </row>
    <row r="951421" spans="12:13" x14ac:dyDescent="0.25">
      <c r="L951421" s="472"/>
      <c r="M951421" s="472"/>
    </row>
    <row r="951493" spans="12:13" x14ac:dyDescent="0.25">
      <c r="L951493" s="472"/>
      <c r="M951493" s="472"/>
    </row>
    <row r="951494" spans="12:13" x14ac:dyDescent="0.25">
      <c r="L951494" s="472"/>
      <c r="M951494" s="472"/>
    </row>
    <row r="951495" spans="12:13" x14ac:dyDescent="0.25">
      <c r="L951495" s="472"/>
      <c r="M951495" s="472"/>
    </row>
    <row r="951567" spans="12:13" x14ac:dyDescent="0.25">
      <c r="L951567" s="472"/>
      <c r="M951567" s="472"/>
    </row>
    <row r="951568" spans="12:13" x14ac:dyDescent="0.25">
      <c r="L951568" s="472"/>
      <c r="M951568" s="472"/>
    </row>
    <row r="951569" spans="12:13" x14ac:dyDescent="0.25">
      <c r="L951569" s="472"/>
      <c r="M951569" s="472"/>
    </row>
    <row r="951641" spans="12:13" x14ac:dyDescent="0.25">
      <c r="L951641" s="472"/>
      <c r="M951641" s="472"/>
    </row>
    <row r="951642" spans="12:13" x14ac:dyDescent="0.25">
      <c r="L951642" s="472"/>
      <c r="M951642" s="472"/>
    </row>
    <row r="951643" spans="12:13" x14ac:dyDescent="0.25">
      <c r="L951643" s="472"/>
      <c r="M951643" s="472"/>
    </row>
    <row r="951715" spans="12:13" x14ac:dyDescent="0.25">
      <c r="L951715" s="472"/>
      <c r="M951715" s="472"/>
    </row>
    <row r="951716" spans="12:13" x14ac:dyDescent="0.25">
      <c r="L951716" s="472"/>
      <c r="M951716" s="472"/>
    </row>
    <row r="951717" spans="12:13" x14ac:dyDescent="0.25">
      <c r="L951717" s="472"/>
      <c r="M951717" s="472"/>
    </row>
    <row r="951789" spans="12:13" x14ac:dyDescent="0.25">
      <c r="L951789" s="472"/>
      <c r="M951789" s="472"/>
    </row>
    <row r="951790" spans="12:13" x14ac:dyDescent="0.25">
      <c r="L951790" s="472"/>
      <c r="M951790" s="472"/>
    </row>
    <row r="951791" spans="12:13" x14ac:dyDescent="0.25">
      <c r="L951791" s="472"/>
      <c r="M951791" s="472"/>
    </row>
    <row r="951863" spans="12:13" x14ac:dyDescent="0.25">
      <c r="L951863" s="472"/>
      <c r="M951863" s="472"/>
    </row>
    <row r="951864" spans="12:13" x14ac:dyDescent="0.25">
      <c r="L951864" s="472"/>
      <c r="M951864" s="472"/>
    </row>
    <row r="951865" spans="12:13" x14ac:dyDescent="0.25">
      <c r="L951865" s="472"/>
      <c r="M951865" s="472"/>
    </row>
    <row r="951937" spans="12:13" x14ac:dyDescent="0.25">
      <c r="L951937" s="472"/>
      <c r="M951937" s="472"/>
    </row>
    <row r="951938" spans="12:13" x14ac:dyDescent="0.25">
      <c r="L951938" s="472"/>
      <c r="M951938" s="472"/>
    </row>
    <row r="951939" spans="12:13" x14ac:dyDescent="0.25">
      <c r="L951939" s="472"/>
      <c r="M951939" s="472"/>
    </row>
    <row r="952011" spans="12:13" x14ac:dyDescent="0.25">
      <c r="L952011" s="472"/>
      <c r="M952011" s="472"/>
    </row>
    <row r="952012" spans="12:13" x14ac:dyDescent="0.25">
      <c r="L952012" s="472"/>
      <c r="M952012" s="472"/>
    </row>
    <row r="952013" spans="12:13" x14ac:dyDescent="0.25">
      <c r="L952013" s="472"/>
      <c r="M952013" s="472"/>
    </row>
    <row r="952085" spans="12:13" x14ac:dyDescent="0.25">
      <c r="L952085" s="472"/>
      <c r="M952085" s="472"/>
    </row>
    <row r="952086" spans="12:13" x14ac:dyDescent="0.25">
      <c r="L952086" s="472"/>
      <c r="M952086" s="472"/>
    </row>
    <row r="952087" spans="12:13" x14ac:dyDescent="0.25">
      <c r="L952087" s="472"/>
      <c r="M952087" s="472"/>
    </row>
    <row r="952159" spans="12:13" x14ac:dyDescent="0.25">
      <c r="L952159" s="472"/>
      <c r="M952159" s="472"/>
    </row>
    <row r="952160" spans="12:13" x14ac:dyDescent="0.25">
      <c r="L952160" s="472"/>
      <c r="M952160" s="472"/>
    </row>
    <row r="952161" spans="12:13" x14ac:dyDescent="0.25">
      <c r="L952161" s="472"/>
      <c r="M952161" s="472"/>
    </row>
    <row r="952233" spans="12:13" x14ac:dyDescent="0.25">
      <c r="L952233" s="472"/>
      <c r="M952233" s="472"/>
    </row>
    <row r="952234" spans="12:13" x14ac:dyDescent="0.25">
      <c r="L952234" s="472"/>
      <c r="M952234" s="472"/>
    </row>
    <row r="952235" spans="12:13" x14ac:dyDescent="0.25">
      <c r="L952235" s="472"/>
      <c r="M952235" s="472"/>
    </row>
    <row r="952307" spans="12:13" x14ac:dyDescent="0.25">
      <c r="L952307" s="472"/>
      <c r="M952307" s="472"/>
    </row>
    <row r="952308" spans="12:13" x14ac:dyDescent="0.25">
      <c r="L952308" s="472"/>
      <c r="M952308" s="472"/>
    </row>
    <row r="952309" spans="12:13" x14ac:dyDescent="0.25">
      <c r="L952309" s="472"/>
      <c r="M952309" s="472"/>
    </row>
    <row r="952381" spans="12:13" x14ac:dyDescent="0.25">
      <c r="L952381" s="472"/>
      <c r="M952381" s="472"/>
    </row>
    <row r="952382" spans="12:13" x14ac:dyDescent="0.25">
      <c r="L952382" s="472"/>
      <c r="M952382" s="472"/>
    </row>
    <row r="952383" spans="12:13" x14ac:dyDescent="0.25">
      <c r="L952383" s="472"/>
      <c r="M952383" s="472"/>
    </row>
    <row r="952455" spans="12:13" x14ac:dyDescent="0.25">
      <c r="L952455" s="472"/>
      <c r="M952455" s="472"/>
    </row>
    <row r="952456" spans="12:13" x14ac:dyDescent="0.25">
      <c r="L952456" s="472"/>
      <c r="M952456" s="472"/>
    </row>
    <row r="952457" spans="12:13" x14ac:dyDescent="0.25">
      <c r="L952457" s="472"/>
      <c r="M952457" s="472"/>
    </row>
    <row r="952529" spans="12:13" x14ac:dyDescent="0.25">
      <c r="L952529" s="472"/>
      <c r="M952529" s="472"/>
    </row>
    <row r="952530" spans="12:13" x14ac:dyDescent="0.25">
      <c r="L952530" s="472"/>
      <c r="M952530" s="472"/>
    </row>
    <row r="952531" spans="12:13" x14ac:dyDescent="0.25">
      <c r="L952531" s="472"/>
      <c r="M952531" s="472"/>
    </row>
    <row r="952603" spans="12:13" x14ac:dyDescent="0.25">
      <c r="L952603" s="472"/>
      <c r="M952603" s="472"/>
    </row>
    <row r="952604" spans="12:13" x14ac:dyDescent="0.25">
      <c r="L952604" s="472"/>
      <c r="M952604" s="472"/>
    </row>
    <row r="952605" spans="12:13" x14ac:dyDescent="0.25">
      <c r="L952605" s="472"/>
      <c r="M952605" s="472"/>
    </row>
    <row r="952677" spans="12:13" x14ac:dyDescent="0.25">
      <c r="L952677" s="472"/>
      <c r="M952677" s="472"/>
    </row>
    <row r="952678" spans="12:13" x14ac:dyDescent="0.25">
      <c r="L952678" s="472"/>
      <c r="M952678" s="472"/>
    </row>
    <row r="952679" spans="12:13" x14ac:dyDescent="0.25">
      <c r="L952679" s="472"/>
      <c r="M952679" s="472"/>
    </row>
    <row r="952751" spans="12:13" x14ac:dyDescent="0.25">
      <c r="L952751" s="472"/>
      <c r="M952751" s="472"/>
    </row>
    <row r="952752" spans="12:13" x14ac:dyDescent="0.25">
      <c r="L952752" s="472"/>
      <c r="M952752" s="472"/>
    </row>
    <row r="952753" spans="12:13" x14ac:dyDescent="0.25">
      <c r="L952753" s="472"/>
      <c r="M952753" s="472"/>
    </row>
    <row r="952825" spans="12:13" x14ac:dyDescent="0.25">
      <c r="L952825" s="472"/>
      <c r="M952825" s="472"/>
    </row>
    <row r="952826" spans="12:13" x14ac:dyDescent="0.25">
      <c r="L952826" s="472"/>
      <c r="M952826" s="472"/>
    </row>
    <row r="952827" spans="12:13" x14ac:dyDescent="0.25">
      <c r="L952827" s="472"/>
      <c r="M952827" s="472"/>
    </row>
    <row r="952899" spans="12:13" x14ac:dyDescent="0.25">
      <c r="L952899" s="472"/>
      <c r="M952899" s="472"/>
    </row>
    <row r="952900" spans="12:13" x14ac:dyDescent="0.25">
      <c r="L952900" s="472"/>
      <c r="M952900" s="472"/>
    </row>
    <row r="952901" spans="12:13" x14ac:dyDescent="0.25">
      <c r="L952901" s="472"/>
      <c r="M952901" s="472"/>
    </row>
    <row r="952973" spans="12:13" x14ac:dyDescent="0.25">
      <c r="L952973" s="472"/>
      <c r="M952973" s="472"/>
    </row>
    <row r="952974" spans="12:13" x14ac:dyDescent="0.25">
      <c r="L952974" s="472"/>
      <c r="M952974" s="472"/>
    </row>
    <row r="952975" spans="12:13" x14ac:dyDescent="0.25">
      <c r="L952975" s="472"/>
      <c r="M952975" s="472"/>
    </row>
    <row r="953047" spans="12:13" x14ac:dyDescent="0.25">
      <c r="L953047" s="472"/>
      <c r="M953047" s="472"/>
    </row>
    <row r="953048" spans="12:13" x14ac:dyDescent="0.25">
      <c r="L953048" s="472"/>
      <c r="M953048" s="472"/>
    </row>
    <row r="953049" spans="12:13" x14ac:dyDescent="0.25">
      <c r="L953049" s="472"/>
      <c r="M953049" s="472"/>
    </row>
    <row r="953121" spans="12:13" x14ac:dyDescent="0.25">
      <c r="L953121" s="472"/>
      <c r="M953121" s="472"/>
    </row>
    <row r="953122" spans="12:13" x14ac:dyDescent="0.25">
      <c r="L953122" s="472"/>
      <c r="M953122" s="472"/>
    </row>
    <row r="953123" spans="12:13" x14ac:dyDescent="0.25">
      <c r="L953123" s="472"/>
      <c r="M953123" s="472"/>
    </row>
    <row r="953195" spans="12:13" x14ac:dyDescent="0.25">
      <c r="L953195" s="472"/>
      <c r="M953195" s="472"/>
    </row>
    <row r="953196" spans="12:13" x14ac:dyDescent="0.25">
      <c r="L953196" s="472"/>
      <c r="M953196" s="472"/>
    </row>
    <row r="953197" spans="12:13" x14ac:dyDescent="0.25">
      <c r="L953197" s="472"/>
      <c r="M953197" s="472"/>
    </row>
    <row r="953269" spans="12:13" x14ac:dyDescent="0.25">
      <c r="L953269" s="472"/>
      <c r="M953269" s="472"/>
    </row>
    <row r="953270" spans="12:13" x14ac:dyDescent="0.25">
      <c r="L953270" s="472"/>
      <c r="M953270" s="472"/>
    </row>
    <row r="953271" spans="12:13" x14ac:dyDescent="0.25">
      <c r="L953271" s="472"/>
      <c r="M953271" s="472"/>
    </row>
    <row r="953343" spans="12:13" x14ac:dyDescent="0.25">
      <c r="L953343" s="472"/>
      <c r="M953343" s="472"/>
    </row>
    <row r="953344" spans="12:13" x14ac:dyDescent="0.25">
      <c r="L953344" s="472"/>
      <c r="M953344" s="472"/>
    </row>
    <row r="953345" spans="12:13" x14ac:dyDescent="0.25">
      <c r="L953345" s="472"/>
      <c r="M953345" s="472"/>
    </row>
    <row r="953417" spans="12:13" x14ac:dyDescent="0.25">
      <c r="L953417" s="472"/>
      <c r="M953417" s="472"/>
    </row>
    <row r="953418" spans="12:13" x14ac:dyDescent="0.25">
      <c r="L953418" s="472"/>
      <c r="M953418" s="472"/>
    </row>
    <row r="953419" spans="12:13" x14ac:dyDescent="0.25">
      <c r="L953419" s="472"/>
      <c r="M953419" s="472"/>
    </row>
    <row r="953491" spans="12:13" x14ac:dyDescent="0.25">
      <c r="L953491" s="472"/>
      <c r="M953491" s="472"/>
    </row>
    <row r="953492" spans="12:13" x14ac:dyDescent="0.25">
      <c r="L953492" s="472"/>
      <c r="M953492" s="472"/>
    </row>
    <row r="953493" spans="12:13" x14ac:dyDescent="0.25">
      <c r="L953493" s="472"/>
      <c r="M953493" s="472"/>
    </row>
    <row r="953565" spans="12:13" x14ac:dyDescent="0.25">
      <c r="L953565" s="472"/>
      <c r="M953565" s="472"/>
    </row>
    <row r="953566" spans="12:13" x14ac:dyDescent="0.25">
      <c r="L953566" s="472"/>
      <c r="M953566" s="472"/>
    </row>
    <row r="953567" spans="12:13" x14ac:dyDescent="0.25">
      <c r="L953567" s="472"/>
      <c r="M953567" s="472"/>
    </row>
    <row r="953639" spans="12:13" x14ac:dyDescent="0.25">
      <c r="L953639" s="472"/>
      <c r="M953639" s="472"/>
    </row>
    <row r="953640" spans="12:13" x14ac:dyDescent="0.25">
      <c r="L953640" s="472"/>
      <c r="M953640" s="472"/>
    </row>
    <row r="953641" spans="12:13" x14ac:dyDescent="0.25">
      <c r="L953641" s="472"/>
      <c r="M953641" s="472"/>
    </row>
    <row r="953713" spans="12:13" x14ac:dyDescent="0.25">
      <c r="L953713" s="472"/>
      <c r="M953713" s="472"/>
    </row>
    <row r="953714" spans="12:13" x14ac:dyDescent="0.25">
      <c r="L953714" s="472"/>
      <c r="M953714" s="472"/>
    </row>
    <row r="953715" spans="12:13" x14ac:dyDescent="0.25">
      <c r="L953715" s="472"/>
      <c r="M953715" s="472"/>
    </row>
    <row r="953787" spans="12:13" x14ac:dyDescent="0.25">
      <c r="L953787" s="472"/>
      <c r="M953787" s="472"/>
    </row>
    <row r="953788" spans="12:13" x14ac:dyDescent="0.25">
      <c r="L953788" s="472"/>
      <c r="M953788" s="472"/>
    </row>
    <row r="953789" spans="12:13" x14ac:dyDescent="0.25">
      <c r="L953789" s="472"/>
      <c r="M953789" s="472"/>
    </row>
    <row r="953861" spans="12:13" x14ac:dyDescent="0.25">
      <c r="L953861" s="472"/>
      <c r="M953861" s="472"/>
    </row>
    <row r="953862" spans="12:13" x14ac:dyDescent="0.25">
      <c r="L953862" s="472"/>
      <c r="M953862" s="472"/>
    </row>
    <row r="953863" spans="12:13" x14ac:dyDescent="0.25">
      <c r="L953863" s="472"/>
      <c r="M953863" s="472"/>
    </row>
    <row r="953935" spans="12:13" x14ac:dyDescent="0.25">
      <c r="L953935" s="472"/>
      <c r="M953935" s="472"/>
    </row>
    <row r="953936" spans="12:13" x14ac:dyDescent="0.25">
      <c r="L953936" s="472"/>
      <c r="M953936" s="472"/>
    </row>
    <row r="953937" spans="12:13" x14ac:dyDescent="0.25">
      <c r="L953937" s="472"/>
      <c r="M953937" s="472"/>
    </row>
    <row r="954009" spans="12:13" x14ac:dyDescent="0.25">
      <c r="L954009" s="472"/>
      <c r="M954009" s="472"/>
    </row>
    <row r="954010" spans="12:13" x14ac:dyDescent="0.25">
      <c r="L954010" s="472"/>
      <c r="M954010" s="472"/>
    </row>
    <row r="954011" spans="12:13" x14ac:dyDescent="0.25">
      <c r="L954011" s="472"/>
      <c r="M954011" s="472"/>
    </row>
    <row r="954083" spans="12:13" x14ac:dyDescent="0.25">
      <c r="L954083" s="472"/>
      <c r="M954083" s="472"/>
    </row>
    <row r="954084" spans="12:13" x14ac:dyDescent="0.25">
      <c r="L954084" s="472"/>
      <c r="M954084" s="472"/>
    </row>
    <row r="954085" spans="12:13" x14ac:dyDescent="0.25">
      <c r="L954085" s="472"/>
      <c r="M954085" s="472"/>
    </row>
    <row r="954157" spans="12:13" x14ac:dyDescent="0.25">
      <c r="L954157" s="472"/>
      <c r="M954157" s="472"/>
    </row>
    <row r="954158" spans="12:13" x14ac:dyDescent="0.25">
      <c r="L954158" s="472"/>
      <c r="M954158" s="472"/>
    </row>
    <row r="954159" spans="12:13" x14ac:dyDescent="0.25">
      <c r="L954159" s="472"/>
      <c r="M954159" s="472"/>
    </row>
    <row r="954231" spans="12:13" x14ac:dyDescent="0.25">
      <c r="L954231" s="472"/>
      <c r="M954231" s="472"/>
    </row>
    <row r="954232" spans="12:13" x14ac:dyDescent="0.25">
      <c r="L954232" s="472"/>
      <c r="M954232" s="472"/>
    </row>
    <row r="954233" spans="12:13" x14ac:dyDescent="0.25">
      <c r="L954233" s="472"/>
      <c r="M954233" s="472"/>
    </row>
    <row r="954305" spans="12:13" x14ac:dyDescent="0.25">
      <c r="L954305" s="472"/>
      <c r="M954305" s="472"/>
    </row>
    <row r="954306" spans="12:13" x14ac:dyDescent="0.25">
      <c r="L954306" s="472"/>
      <c r="M954306" s="472"/>
    </row>
    <row r="954307" spans="12:13" x14ac:dyDescent="0.25">
      <c r="L954307" s="472"/>
      <c r="M954307" s="472"/>
    </row>
    <row r="954379" spans="12:13" x14ac:dyDescent="0.25">
      <c r="L954379" s="472"/>
      <c r="M954379" s="472"/>
    </row>
    <row r="954380" spans="12:13" x14ac:dyDescent="0.25">
      <c r="L954380" s="472"/>
      <c r="M954380" s="472"/>
    </row>
    <row r="954381" spans="12:13" x14ac:dyDescent="0.25">
      <c r="L954381" s="472"/>
      <c r="M954381" s="472"/>
    </row>
    <row r="954453" spans="12:13" x14ac:dyDescent="0.25">
      <c r="L954453" s="472"/>
      <c r="M954453" s="472"/>
    </row>
    <row r="954454" spans="12:13" x14ac:dyDescent="0.25">
      <c r="L954454" s="472"/>
      <c r="M954454" s="472"/>
    </row>
    <row r="954455" spans="12:13" x14ac:dyDescent="0.25">
      <c r="L954455" s="472"/>
      <c r="M954455" s="472"/>
    </row>
    <row r="954527" spans="12:13" x14ac:dyDescent="0.25">
      <c r="L954527" s="472"/>
      <c r="M954527" s="472"/>
    </row>
    <row r="954528" spans="12:13" x14ac:dyDescent="0.25">
      <c r="L954528" s="472"/>
      <c r="M954528" s="472"/>
    </row>
    <row r="954529" spans="12:13" x14ac:dyDescent="0.25">
      <c r="L954529" s="472"/>
      <c r="M954529" s="472"/>
    </row>
    <row r="954601" spans="12:13" x14ac:dyDescent="0.25">
      <c r="L954601" s="472"/>
      <c r="M954601" s="472"/>
    </row>
    <row r="954602" spans="12:13" x14ac:dyDescent="0.25">
      <c r="L954602" s="472"/>
      <c r="M954602" s="472"/>
    </row>
    <row r="954603" spans="12:13" x14ac:dyDescent="0.25">
      <c r="L954603" s="472"/>
      <c r="M954603" s="472"/>
    </row>
    <row r="954675" spans="12:13" x14ac:dyDescent="0.25">
      <c r="L954675" s="472"/>
      <c r="M954675" s="472"/>
    </row>
    <row r="954676" spans="12:13" x14ac:dyDescent="0.25">
      <c r="L954676" s="472"/>
      <c r="M954676" s="472"/>
    </row>
    <row r="954677" spans="12:13" x14ac:dyDescent="0.25">
      <c r="L954677" s="472"/>
      <c r="M954677" s="472"/>
    </row>
    <row r="954749" spans="12:13" x14ac:dyDescent="0.25">
      <c r="L954749" s="472"/>
      <c r="M954749" s="472"/>
    </row>
    <row r="954750" spans="12:13" x14ac:dyDescent="0.25">
      <c r="L954750" s="472"/>
      <c r="M954750" s="472"/>
    </row>
    <row r="954751" spans="12:13" x14ac:dyDescent="0.25">
      <c r="L954751" s="472"/>
      <c r="M954751" s="472"/>
    </row>
    <row r="954823" spans="12:13" x14ac:dyDescent="0.25">
      <c r="L954823" s="472"/>
      <c r="M954823" s="472"/>
    </row>
    <row r="954824" spans="12:13" x14ac:dyDescent="0.25">
      <c r="L954824" s="472"/>
      <c r="M954824" s="472"/>
    </row>
    <row r="954825" spans="12:13" x14ac:dyDescent="0.25">
      <c r="L954825" s="472"/>
      <c r="M954825" s="472"/>
    </row>
    <row r="954897" spans="12:13" x14ac:dyDescent="0.25">
      <c r="L954897" s="472"/>
      <c r="M954897" s="472"/>
    </row>
    <row r="954898" spans="12:13" x14ac:dyDescent="0.25">
      <c r="L954898" s="472"/>
      <c r="M954898" s="472"/>
    </row>
    <row r="954899" spans="12:13" x14ac:dyDescent="0.25">
      <c r="L954899" s="472"/>
      <c r="M954899" s="472"/>
    </row>
    <row r="954971" spans="12:13" x14ac:dyDescent="0.25">
      <c r="L954971" s="472"/>
      <c r="M954971" s="472"/>
    </row>
    <row r="954972" spans="12:13" x14ac:dyDescent="0.25">
      <c r="L954972" s="472"/>
      <c r="M954972" s="472"/>
    </row>
    <row r="954973" spans="12:13" x14ac:dyDescent="0.25">
      <c r="L954973" s="472"/>
      <c r="M954973" s="472"/>
    </row>
    <row r="955045" spans="12:13" x14ac:dyDescent="0.25">
      <c r="L955045" s="472"/>
      <c r="M955045" s="472"/>
    </row>
    <row r="955046" spans="12:13" x14ac:dyDescent="0.25">
      <c r="L955046" s="472"/>
      <c r="M955046" s="472"/>
    </row>
    <row r="955047" spans="12:13" x14ac:dyDescent="0.25">
      <c r="L955047" s="472"/>
      <c r="M955047" s="472"/>
    </row>
    <row r="955119" spans="12:13" x14ac:dyDescent="0.25">
      <c r="L955119" s="472"/>
      <c r="M955119" s="472"/>
    </row>
    <row r="955120" spans="12:13" x14ac:dyDescent="0.25">
      <c r="L955120" s="472"/>
      <c r="M955120" s="472"/>
    </row>
    <row r="955121" spans="12:13" x14ac:dyDescent="0.25">
      <c r="L955121" s="472"/>
      <c r="M955121" s="472"/>
    </row>
    <row r="955193" spans="12:13" x14ac:dyDescent="0.25">
      <c r="L955193" s="472"/>
      <c r="M955193" s="472"/>
    </row>
    <row r="955194" spans="12:13" x14ac:dyDescent="0.25">
      <c r="L955194" s="472"/>
      <c r="M955194" s="472"/>
    </row>
    <row r="955195" spans="12:13" x14ac:dyDescent="0.25">
      <c r="L955195" s="472"/>
      <c r="M955195" s="472"/>
    </row>
    <row r="955267" spans="12:13" x14ac:dyDescent="0.25">
      <c r="L955267" s="472"/>
      <c r="M955267" s="472"/>
    </row>
    <row r="955268" spans="12:13" x14ac:dyDescent="0.25">
      <c r="L955268" s="472"/>
      <c r="M955268" s="472"/>
    </row>
    <row r="955269" spans="12:13" x14ac:dyDescent="0.25">
      <c r="L955269" s="472"/>
      <c r="M955269" s="472"/>
    </row>
    <row r="955341" spans="12:13" x14ac:dyDescent="0.25">
      <c r="L955341" s="472"/>
      <c r="M955341" s="472"/>
    </row>
    <row r="955342" spans="12:13" x14ac:dyDescent="0.25">
      <c r="L955342" s="472"/>
      <c r="M955342" s="472"/>
    </row>
    <row r="955343" spans="12:13" x14ac:dyDescent="0.25">
      <c r="L955343" s="472"/>
      <c r="M955343" s="472"/>
    </row>
    <row r="955415" spans="12:13" x14ac:dyDescent="0.25">
      <c r="L955415" s="472"/>
      <c r="M955415" s="472"/>
    </row>
    <row r="955416" spans="12:13" x14ac:dyDescent="0.25">
      <c r="L955416" s="472"/>
      <c r="M955416" s="472"/>
    </row>
    <row r="955417" spans="12:13" x14ac:dyDescent="0.25">
      <c r="L955417" s="472"/>
      <c r="M955417" s="472"/>
    </row>
    <row r="955489" spans="12:13" x14ac:dyDescent="0.25">
      <c r="L955489" s="472"/>
      <c r="M955489" s="472"/>
    </row>
    <row r="955490" spans="12:13" x14ac:dyDescent="0.25">
      <c r="L955490" s="472"/>
      <c r="M955490" s="472"/>
    </row>
    <row r="955491" spans="12:13" x14ac:dyDescent="0.25">
      <c r="L955491" s="472"/>
      <c r="M955491" s="472"/>
    </row>
    <row r="955563" spans="12:13" x14ac:dyDescent="0.25">
      <c r="L955563" s="472"/>
      <c r="M955563" s="472"/>
    </row>
    <row r="955564" spans="12:13" x14ac:dyDescent="0.25">
      <c r="L955564" s="472"/>
      <c r="M955564" s="472"/>
    </row>
    <row r="955565" spans="12:13" x14ac:dyDescent="0.25">
      <c r="L955565" s="472"/>
      <c r="M955565" s="472"/>
    </row>
    <row r="955637" spans="12:13" x14ac:dyDescent="0.25">
      <c r="L955637" s="472"/>
      <c r="M955637" s="472"/>
    </row>
    <row r="955638" spans="12:13" x14ac:dyDescent="0.25">
      <c r="L955638" s="472"/>
      <c r="M955638" s="472"/>
    </row>
    <row r="955639" spans="12:13" x14ac:dyDescent="0.25">
      <c r="L955639" s="472"/>
      <c r="M955639" s="472"/>
    </row>
    <row r="955711" spans="12:13" x14ac:dyDescent="0.25">
      <c r="L955711" s="472"/>
      <c r="M955711" s="472"/>
    </row>
    <row r="955712" spans="12:13" x14ac:dyDescent="0.25">
      <c r="L955712" s="472"/>
      <c r="M955712" s="472"/>
    </row>
    <row r="955713" spans="12:13" x14ac:dyDescent="0.25">
      <c r="L955713" s="472"/>
      <c r="M955713" s="472"/>
    </row>
    <row r="955785" spans="12:13" x14ac:dyDescent="0.25">
      <c r="L955785" s="472"/>
      <c r="M955785" s="472"/>
    </row>
    <row r="955786" spans="12:13" x14ac:dyDescent="0.25">
      <c r="L955786" s="472"/>
      <c r="M955786" s="472"/>
    </row>
    <row r="955787" spans="12:13" x14ac:dyDescent="0.25">
      <c r="L955787" s="472"/>
      <c r="M955787" s="472"/>
    </row>
    <row r="955859" spans="12:13" x14ac:dyDescent="0.25">
      <c r="L955859" s="472"/>
      <c r="M955859" s="472"/>
    </row>
    <row r="955860" spans="12:13" x14ac:dyDescent="0.25">
      <c r="L955860" s="472"/>
      <c r="M955860" s="472"/>
    </row>
    <row r="955861" spans="12:13" x14ac:dyDescent="0.25">
      <c r="L955861" s="472"/>
      <c r="M955861" s="472"/>
    </row>
    <row r="955933" spans="12:13" x14ac:dyDescent="0.25">
      <c r="L955933" s="472"/>
      <c r="M955933" s="472"/>
    </row>
    <row r="955934" spans="12:13" x14ac:dyDescent="0.25">
      <c r="L955934" s="472"/>
      <c r="M955934" s="472"/>
    </row>
    <row r="955935" spans="12:13" x14ac:dyDescent="0.25">
      <c r="L955935" s="472"/>
      <c r="M955935" s="472"/>
    </row>
    <row r="956007" spans="12:13" x14ac:dyDescent="0.25">
      <c r="L956007" s="472"/>
      <c r="M956007" s="472"/>
    </row>
    <row r="956008" spans="12:13" x14ac:dyDescent="0.25">
      <c r="L956008" s="472"/>
      <c r="M956008" s="472"/>
    </row>
    <row r="956009" spans="12:13" x14ac:dyDescent="0.25">
      <c r="L956009" s="472"/>
      <c r="M956009" s="472"/>
    </row>
    <row r="956081" spans="12:13" x14ac:dyDescent="0.25">
      <c r="L956081" s="472"/>
      <c r="M956081" s="472"/>
    </row>
    <row r="956082" spans="12:13" x14ac:dyDescent="0.25">
      <c r="L956082" s="472"/>
      <c r="M956082" s="472"/>
    </row>
    <row r="956083" spans="12:13" x14ac:dyDescent="0.25">
      <c r="L956083" s="472"/>
      <c r="M956083" s="472"/>
    </row>
    <row r="956155" spans="12:13" x14ac:dyDescent="0.25">
      <c r="L956155" s="472"/>
      <c r="M956155" s="472"/>
    </row>
    <row r="956156" spans="12:13" x14ac:dyDescent="0.25">
      <c r="L956156" s="472"/>
      <c r="M956156" s="472"/>
    </row>
    <row r="956157" spans="12:13" x14ac:dyDescent="0.25">
      <c r="L956157" s="472"/>
      <c r="M956157" s="472"/>
    </row>
    <row r="956229" spans="12:13" x14ac:dyDescent="0.25">
      <c r="L956229" s="472"/>
      <c r="M956229" s="472"/>
    </row>
    <row r="956230" spans="12:13" x14ac:dyDescent="0.25">
      <c r="L956230" s="472"/>
      <c r="M956230" s="472"/>
    </row>
    <row r="956231" spans="12:13" x14ac:dyDescent="0.25">
      <c r="L956231" s="472"/>
      <c r="M956231" s="472"/>
    </row>
    <row r="956303" spans="12:13" x14ac:dyDescent="0.25">
      <c r="L956303" s="472"/>
      <c r="M956303" s="472"/>
    </row>
    <row r="956304" spans="12:13" x14ac:dyDescent="0.25">
      <c r="L956304" s="472"/>
      <c r="M956304" s="472"/>
    </row>
    <row r="956305" spans="12:13" x14ac:dyDescent="0.25">
      <c r="L956305" s="472"/>
      <c r="M956305" s="472"/>
    </row>
    <row r="956377" spans="12:13" x14ac:dyDescent="0.25">
      <c r="L956377" s="472"/>
      <c r="M956377" s="472"/>
    </row>
    <row r="956378" spans="12:13" x14ac:dyDescent="0.25">
      <c r="L956378" s="472"/>
      <c r="M956378" s="472"/>
    </row>
    <row r="956379" spans="12:13" x14ac:dyDescent="0.25">
      <c r="L956379" s="472"/>
      <c r="M956379" s="472"/>
    </row>
    <row r="956451" spans="12:13" x14ac:dyDescent="0.25">
      <c r="L956451" s="472"/>
      <c r="M956451" s="472"/>
    </row>
    <row r="956452" spans="12:13" x14ac:dyDescent="0.25">
      <c r="L956452" s="472"/>
      <c r="M956452" s="472"/>
    </row>
    <row r="956453" spans="12:13" x14ac:dyDescent="0.25">
      <c r="L956453" s="472"/>
      <c r="M956453" s="472"/>
    </row>
    <row r="956525" spans="12:13" x14ac:dyDescent="0.25">
      <c r="L956525" s="472"/>
      <c r="M956525" s="472"/>
    </row>
    <row r="956526" spans="12:13" x14ac:dyDescent="0.25">
      <c r="L956526" s="472"/>
      <c r="M956526" s="472"/>
    </row>
    <row r="956527" spans="12:13" x14ac:dyDescent="0.25">
      <c r="L956527" s="472"/>
      <c r="M956527" s="472"/>
    </row>
    <row r="956599" spans="12:13" x14ac:dyDescent="0.25">
      <c r="L956599" s="472"/>
      <c r="M956599" s="472"/>
    </row>
    <row r="956600" spans="12:13" x14ac:dyDescent="0.25">
      <c r="L956600" s="472"/>
      <c r="M956600" s="472"/>
    </row>
    <row r="956601" spans="12:13" x14ac:dyDescent="0.25">
      <c r="L956601" s="472"/>
      <c r="M956601" s="472"/>
    </row>
    <row r="956673" spans="12:13" x14ac:dyDescent="0.25">
      <c r="L956673" s="472"/>
      <c r="M956673" s="472"/>
    </row>
    <row r="956674" spans="12:13" x14ac:dyDescent="0.25">
      <c r="L956674" s="472"/>
      <c r="M956674" s="472"/>
    </row>
    <row r="956675" spans="12:13" x14ac:dyDescent="0.25">
      <c r="L956675" s="472"/>
      <c r="M956675" s="472"/>
    </row>
    <row r="956747" spans="12:13" x14ac:dyDescent="0.25">
      <c r="L956747" s="472"/>
      <c r="M956747" s="472"/>
    </row>
    <row r="956748" spans="12:13" x14ac:dyDescent="0.25">
      <c r="L956748" s="472"/>
      <c r="M956748" s="472"/>
    </row>
    <row r="956749" spans="12:13" x14ac:dyDescent="0.25">
      <c r="L956749" s="472"/>
      <c r="M956749" s="472"/>
    </row>
    <row r="956821" spans="12:13" x14ac:dyDescent="0.25">
      <c r="L956821" s="472"/>
      <c r="M956821" s="472"/>
    </row>
    <row r="956822" spans="12:13" x14ac:dyDescent="0.25">
      <c r="L956822" s="472"/>
      <c r="M956822" s="472"/>
    </row>
    <row r="956823" spans="12:13" x14ac:dyDescent="0.25">
      <c r="L956823" s="472"/>
      <c r="M956823" s="472"/>
    </row>
    <row r="956895" spans="12:13" x14ac:dyDescent="0.25">
      <c r="L956895" s="472"/>
      <c r="M956895" s="472"/>
    </row>
    <row r="956896" spans="12:13" x14ac:dyDescent="0.25">
      <c r="L956896" s="472"/>
      <c r="M956896" s="472"/>
    </row>
    <row r="956897" spans="12:13" x14ac:dyDescent="0.25">
      <c r="L956897" s="472"/>
      <c r="M956897" s="472"/>
    </row>
    <row r="956969" spans="12:13" x14ac:dyDescent="0.25">
      <c r="L956969" s="472"/>
      <c r="M956969" s="472"/>
    </row>
    <row r="956970" spans="12:13" x14ac:dyDescent="0.25">
      <c r="L956970" s="472"/>
      <c r="M956970" s="472"/>
    </row>
    <row r="956971" spans="12:13" x14ac:dyDescent="0.25">
      <c r="L956971" s="472"/>
      <c r="M956971" s="472"/>
    </row>
    <row r="957043" spans="12:13" x14ac:dyDescent="0.25">
      <c r="L957043" s="472"/>
      <c r="M957043" s="472"/>
    </row>
    <row r="957044" spans="12:13" x14ac:dyDescent="0.25">
      <c r="L957044" s="472"/>
      <c r="M957044" s="472"/>
    </row>
    <row r="957045" spans="12:13" x14ac:dyDescent="0.25">
      <c r="L957045" s="472"/>
      <c r="M957045" s="472"/>
    </row>
    <row r="957117" spans="12:13" x14ac:dyDescent="0.25">
      <c r="L957117" s="472"/>
      <c r="M957117" s="472"/>
    </row>
    <row r="957118" spans="12:13" x14ac:dyDescent="0.25">
      <c r="L957118" s="472"/>
      <c r="M957118" s="472"/>
    </row>
    <row r="957119" spans="12:13" x14ac:dyDescent="0.25">
      <c r="L957119" s="472"/>
      <c r="M957119" s="472"/>
    </row>
    <row r="957191" spans="12:13" x14ac:dyDescent="0.25">
      <c r="L957191" s="472"/>
      <c r="M957191" s="472"/>
    </row>
    <row r="957192" spans="12:13" x14ac:dyDescent="0.25">
      <c r="L957192" s="472"/>
      <c r="M957192" s="472"/>
    </row>
    <row r="957193" spans="12:13" x14ac:dyDescent="0.25">
      <c r="L957193" s="472"/>
      <c r="M957193" s="472"/>
    </row>
    <row r="957265" spans="12:13" x14ac:dyDescent="0.25">
      <c r="L957265" s="472"/>
      <c r="M957265" s="472"/>
    </row>
    <row r="957266" spans="12:13" x14ac:dyDescent="0.25">
      <c r="L957266" s="472"/>
      <c r="M957266" s="472"/>
    </row>
    <row r="957267" spans="12:13" x14ac:dyDescent="0.25">
      <c r="L957267" s="472"/>
      <c r="M957267" s="472"/>
    </row>
    <row r="957339" spans="12:13" x14ac:dyDescent="0.25">
      <c r="L957339" s="472"/>
      <c r="M957339" s="472"/>
    </row>
    <row r="957340" spans="12:13" x14ac:dyDescent="0.25">
      <c r="L957340" s="472"/>
      <c r="M957340" s="472"/>
    </row>
    <row r="957341" spans="12:13" x14ac:dyDescent="0.25">
      <c r="L957341" s="472"/>
      <c r="M957341" s="472"/>
    </row>
    <row r="957413" spans="12:13" x14ac:dyDescent="0.25">
      <c r="L957413" s="472"/>
      <c r="M957413" s="472"/>
    </row>
    <row r="957414" spans="12:13" x14ac:dyDescent="0.25">
      <c r="L957414" s="472"/>
      <c r="M957414" s="472"/>
    </row>
    <row r="957415" spans="12:13" x14ac:dyDescent="0.25">
      <c r="L957415" s="472"/>
      <c r="M957415" s="472"/>
    </row>
    <row r="957487" spans="12:13" x14ac:dyDescent="0.25">
      <c r="L957487" s="472"/>
      <c r="M957487" s="472"/>
    </row>
    <row r="957488" spans="12:13" x14ac:dyDescent="0.25">
      <c r="L957488" s="472"/>
      <c r="M957488" s="472"/>
    </row>
    <row r="957489" spans="12:13" x14ac:dyDescent="0.25">
      <c r="L957489" s="472"/>
      <c r="M957489" s="472"/>
    </row>
    <row r="957561" spans="12:13" x14ac:dyDescent="0.25">
      <c r="L957561" s="472"/>
      <c r="M957561" s="472"/>
    </row>
    <row r="957562" spans="12:13" x14ac:dyDescent="0.25">
      <c r="L957562" s="472"/>
      <c r="M957562" s="472"/>
    </row>
    <row r="957563" spans="12:13" x14ac:dyDescent="0.25">
      <c r="L957563" s="472"/>
      <c r="M957563" s="472"/>
    </row>
    <row r="957635" spans="12:13" x14ac:dyDescent="0.25">
      <c r="L957635" s="472"/>
      <c r="M957635" s="472"/>
    </row>
    <row r="957636" spans="12:13" x14ac:dyDescent="0.25">
      <c r="L957636" s="472"/>
      <c r="M957636" s="472"/>
    </row>
    <row r="957637" spans="12:13" x14ac:dyDescent="0.25">
      <c r="L957637" s="472"/>
      <c r="M957637" s="472"/>
    </row>
    <row r="957709" spans="12:13" x14ac:dyDescent="0.25">
      <c r="L957709" s="472"/>
      <c r="M957709" s="472"/>
    </row>
    <row r="957710" spans="12:13" x14ac:dyDescent="0.25">
      <c r="L957710" s="472"/>
      <c r="M957710" s="472"/>
    </row>
    <row r="957711" spans="12:13" x14ac:dyDescent="0.25">
      <c r="L957711" s="472"/>
      <c r="M957711" s="472"/>
    </row>
    <row r="957783" spans="12:13" x14ac:dyDescent="0.25">
      <c r="L957783" s="472"/>
      <c r="M957783" s="472"/>
    </row>
    <row r="957784" spans="12:13" x14ac:dyDescent="0.25">
      <c r="L957784" s="472"/>
      <c r="M957784" s="472"/>
    </row>
    <row r="957785" spans="12:13" x14ac:dyDescent="0.25">
      <c r="L957785" s="472"/>
      <c r="M957785" s="472"/>
    </row>
    <row r="957857" spans="12:13" x14ac:dyDescent="0.25">
      <c r="L957857" s="472"/>
      <c r="M957857" s="472"/>
    </row>
    <row r="957858" spans="12:13" x14ac:dyDescent="0.25">
      <c r="L957858" s="472"/>
      <c r="M957858" s="472"/>
    </row>
    <row r="957859" spans="12:13" x14ac:dyDescent="0.25">
      <c r="L957859" s="472"/>
      <c r="M957859" s="472"/>
    </row>
    <row r="957931" spans="12:13" x14ac:dyDescent="0.25">
      <c r="L957931" s="472"/>
      <c r="M957931" s="472"/>
    </row>
    <row r="957932" spans="12:13" x14ac:dyDescent="0.25">
      <c r="L957932" s="472"/>
      <c r="M957932" s="472"/>
    </row>
    <row r="957933" spans="12:13" x14ac:dyDescent="0.25">
      <c r="L957933" s="472"/>
      <c r="M957933" s="472"/>
    </row>
    <row r="958005" spans="12:13" x14ac:dyDescent="0.25">
      <c r="L958005" s="472"/>
      <c r="M958005" s="472"/>
    </row>
    <row r="958006" spans="12:13" x14ac:dyDescent="0.25">
      <c r="L958006" s="472"/>
      <c r="M958006" s="472"/>
    </row>
    <row r="958007" spans="12:13" x14ac:dyDescent="0.25">
      <c r="L958007" s="472"/>
      <c r="M958007" s="472"/>
    </row>
    <row r="958079" spans="12:13" x14ac:dyDescent="0.25">
      <c r="L958079" s="472"/>
      <c r="M958079" s="472"/>
    </row>
    <row r="958080" spans="12:13" x14ac:dyDescent="0.25">
      <c r="L958080" s="472"/>
      <c r="M958080" s="472"/>
    </row>
    <row r="958081" spans="12:13" x14ac:dyDescent="0.25">
      <c r="L958081" s="472"/>
      <c r="M958081" s="472"/>
    </row>
    <row r="958153" spans="12:13" x14ac:dyDescent="0.25">
      <c r="L958153" s="472"/>
      <c r="M958153" s="472"/>
    </row>
    <row r="958154" spans="12:13" x14ac:dyDescent="0.25">
      <c r="L958154" s="472"/>
      <c r="M958154" s="472"/>
    </row>
    <row r="958155" spans="12:13" x14ac:dyDescent="0.25">
      <c r="L958155" s="472"/>
      <c r="M958155" s="472"/>
    </row>
    <row r="958227" spans="12:13" x14ac:dyDescent="0.25">
      <c r="L958227" s="472"/>
      <c r="M958227" s="472"/>
    </row>
    <row r="958228" spans="12:13" x14ac:dyDescent="0.25">
      <c r="L958228" s="472"/>
      <c r="M958228" s="472"/>
    </row>
    <row r="958229" spans="12:13" x14ac:dyDescent="0.25">
      <c r="L958229" s="472"/>
      <c r="M958229" s="472"/>
    </row>
    <row r="958301" spans="12:13" x14ac:dyDescent="0.25">
      <c r="L958301" s="472"/>
      <c r="M958301" s="472"/>
    </row>
    <row r="958302" spans="12:13" x14ac:dyDescent="0.25">
      <c r="L958302" s="472"/>
      <c r="M958302" s="472"/>
    </row>
    <row r="958303" spans="12:13" x14ac:dyDescent="0.25">
      <c r="L958303" s="472"/>
      <c r="M958303" s="472"/>
    </row>
    <row r="958375" spans="12:13" x14ac:dyDescent="0.25">
      <c r="L958375" s="472"/>
      <c r="M958375" s="472"/>
    </row>
    <row r="958376" spans="12:13" x14ac:dyDescent="0.25">
      <c r="L958376" s="472"/>
      <c r="M958376" s="472"/>
    </row>
    <row r="958377" spans="12:13" x14ac:dyDescent="0.25">
      <c r="L958377" s="472"/>
      <c r="M958377" s="472"/>
    </row>
    <row r="958449" spans="12:13" x14ac:dyDescent="0.25">
      <c r="L958449" s="472"/>
      <c r="M958449" s="472"/>
    </row>
    <row r="958450" spans="12:13" x14ac:dyDescent="0.25">
      <c r="L958450" s="472"/>
      <c r="M958450" s="472"/>
    </row>
    <row r="958451" spans="12:13" x14ac:dyDescent="0.25">
      <c r="L958451" s="472"/>
      <c r="M958451" s="472"/>
    </row>
    <row r="958523" spans="12:13" x14ac:dyDescent="0.25">
      <c r="L958523" s="472"/>
      <c r="M958523" s="472"/>
    </row>
    <row r="958524" spans="12:13" x14ac:dyDescent="0.25">
      <c r="L958524" s="472"/>
      <c r="M958524" s="472"/>
    </row>
    <row r="958525" spans="12:13" x14ac:dyDescent="0.25">
      <c r="L958525" s="472"/>
      <c r="M958525" s="472"/>
    </row>
    <row r="958597" spans="12:13" x14ac:dyDescent="0.25">
      <c r="L958597" s="472"/>
      <c r="M958597" s="472"/>
    </row>
    <row r="958598" spans="12:13" x14ac:dyDescent="0.25">
      <c r="L958598" s="472"/>
      <c r="M958598" s="472"/>
    </row>
    <row r="958599" spans="12:13" x14ac:dyDescent="0.25">
      <c r="L958599" s="472"/>
      <c r="M958599" s="472"/>
    </row>
    <row r="958671" spans="12:13" x14ac:dyDescent="0.25">
      <c r="L958671" s="472"/>
      <c r="M958671" s="472"/>
    </row>
    <row r="958672" spans="12:13" x14ac:dyDescent="0.25">
      <c r="L958672" s="472"/>
      <c r="M958672" s="472"/>
    </row>
    <row r="958673" spans="12:13" x14ac:dyDescent="0.25">
      <c r="L958673" s="472"/>
      <c r="M958673" s="472"/>
    </row>
    <row r="958745" spans="12:13" x14ac:dyDescent="0.25">
      <c r="L958745" s="472"/>
      <c r="M958745" s="472"/>
    </row>
    <row r="958746" spans="12:13" x14ac:dyDescent="0.25">
      <c r="L958746" s="472"/>
      <c r="M958746" s="472"/>
    </row>
    <row r="958747" spans="12:13" x14ac:dyDescent="0.25">
      <c r="L958747" s="472"/>
      <c r="M958747" s="472"/>
    </row>
    <row r="958819" spans="12:13" x14ac:dyDescent="0.25">
      <c r="L958819" s="472"/>
      <c r="M958819" s="472"/>
    </row>
    <row r="958820" spans="12:13" x14ac:dyDescent="0.25">
      <c r="L958820" s="472"/>
      <c r="M958820" s="472"/>
    </row>
    <row r="958821" spans="12:13" x14ac:dyDescent="0.25">
      <c r="L958821" s="472"/>
      <c r="M958821" s="472"/>
    </row>
    <row r="958893" spans="12:13" x14ac:dyDescent="0.25">
      <c r="L958893" s="472"/>
      <c r="M958893" s="472"/>
    </row>
    <row r="958894" spans="12:13" x14ac:dyDescent="0.25">
      <c r="L958894" s="472"/>
      <c r="M958894" s="472"/>
    </row>
    <row r="958895" spans="12:13" x14ac:dyDescent="0.25">
      <c r="L958895" s="472"/>
      <c r="M958895" s="472"/>
    </row>
    <row r="958967" spans="12:13" x14ac:dyDescent="0.25">
      <c r="L958967" s="472"/>
      <c r="M958967" s="472"/>
    </row>
    <row r="958968" spans="12:13" x14ac:dyDescent="0.25">
      <c r="L958968" s="472"/>
      <c r="M958968" s="472"/>
    </row>
    <row r="958969" spans="12:13" x14ac:dyDescent="0.25">
      <c r="L958969" s="472"/>
      <c r="M958969" s="472"/>
    </row>
    <row r="959041" spans="12:13" x14ac:dyDescent="0.25">
      <c r="L959041" s="472"/>
      <c r="M959041" s="472"/>
    </row>
    <row r="959042" spans="12:13" x14ac:dyDescent="0.25">
      <c r="L959042" s="472"/>
      <c r="M959042" s="472"/>
    </row>
    <row r="959043" spans="12:13" x14ac:dyDescent="0.25">
      <c r="L959043" s="472"/>
      <c r="M959043" s="472"/>
    </row>
    <row r="959115" spans="12:13" x14ac:dyDescent="0.25">
      <c r="L959115" s="472"/>
      <c r="M959115" s="472"/>
    </row>
    <row r="959116" spans="12:13" x14ac:dyDescent="0.25">
      <c r="L959116" s="472"/>
      <c r="M959116" s="472"/>
    </row>
    <row r="959117" spans="12:13" x14ac:dyDescent="0.25">
      <c r="L959117" s="472"/>
      <c r="M959117" s="472"/>
    </row>
    <row r="959189" spans="12:13" x14ac:dyDescent="0.25">
      <c r="L959189" s="472"/>
      <c r="M959189" s="472"/>
    </row>
    <row r="959190" spans="12:13" x14ac:dyDescent="0.25">
      <c r="L959190" s="472"/>
      <c r="M959190" s="472"/>
    </row>
    <row r="959191" spans="12:13" x14ac:dyDescent="0.25">
      <c r="L959191" s="472"/>
      <c r="M959191" s="472"/>
    </row>
    <row r="959263" spans="12:13" x14ac:dyDescent="0.25">
      <c r="L959263" s="472"/>
      <c r="M959263" s="472"/>
    </row>
    <row r="959264" spans="12:13" x14ac:dyDescent="0.25">
      <c r="L959264" s="472"/>
      <c r="M959264" s="472"/>
    </row>
    <row r="959265" spans="12:13" x14ac:dyDescent="0.25">
      <c r="L959265" s="472"/>
      <c r="M959265" s="472"/>
    </row>
    <row r="959337" spans="12:13" x14ac:dyDescent="0.25">
      <c r="L959337" s="472"/>
      <c r="M959337" s="472"/>
    </row>
    <row r="959338" spans="12:13" x14ac:dyDescent="0.25">
      <c r="L959338" s="472"/>
      <c r="M959338" s="472"/>
    </row>
    <row r="959339" spans="12:13" x14ac:dyDescent="0.25">
      <c r="L959339" s="472"/>
      <c r="M959339" s="472"/>
    </row>
    <row r="959411" spans="12:13" x14ac:dyDescent="0.25">
      <c r="L959411" s="472"/>
      <c r="M959411" s="472"/>
    </row>
    <row r="959412" spans="12:13" x14ac:dyDescent="0.25">
      <c r="L959412" s="472"/>
      <c r="M959412" s="472"/>
    </row>
    <row r="959413" spans="12:13" x14ac:dyDescent="0.25">
      <c r="L959413" s="472"/>
      <c r="M959413" s="472"/>
    </row>
    <row r="959485" spans="12:13" x14ac:dyDescent="0.25">
      <c r="L959485" s="472"/>
      <c r="M959485" s="472"/>
    </row>
    <row r="959486" spans="12:13" x14ac:dyDescent="0.25">
      <c r="L959486" s="472"/>
      <c r="M959486" s="472"/>
    </row>
    <row r="959487" spans="12:13" x14ac:dyDescent="0.25">
      <c r="L959487" s="472"/>
      <c r="M959487" s="472"/>
    </row>
    <row r="959559" spans="12:13" x14ac:dyDescent="0.25">
      <c r="L959559" s="472"/>
      <c r="M959559" s="472"/>
    </row>
    <row r="959560" spans="12:13" x14ac:dyDescent="0.25">
      <c r="L959560" s="472"/>
      <c r="M959560" s="472"/>
    </row>
    <row r="959561" spans="12:13" x14ac:dyDescent="0.25">
      <c r="L959561" s="472"/>
      <c r="M959561" s="472"/>
    </row>
    <row r="959633" spans="12:13" x14ac:dyDescent="0.25">
      <c r="L959633" s="472"/>
      <c r="M959633" s="472"/>
    </row>
    <row r="959634" spans="12:13" x14ac:dyDescent="0.25">
      <c r="L959634" s="472"/>
      <c r="M959634" s="472"/>
    </row>
    <row r="959635" spans="12:13" x14ac:dyDescent="0.25">
      <c r="L959635" s="472"/>
      <c r="M959635" s="472"/>
    </row>
    <row r="959707" spans="12:13" x14ac:dyDescent="0.25">
      <c r="L959707" s="472"/>
      <c r="M959707" s="472"/>
    </row>
    <row r="959708" spans="12:13" x14ac:dyDescent="0.25">
      <c r="L959708" s="472"/>
      <c r="M959708" s="472"/>
    </row>
    <row r="959709" spans="12:13" x14ac:dyDescent="0.25">
      <c r="L959709" s="472"/>
      <c r="M959709" s="472"/>
    </row>
    <row r="959781" spans="12:13" x14ac:dyDescent="0.25">
      <c r="L959781" s="472"/>
      <c r="M959781" s="472"/>
    </row>
    <row r="959782" spans="12:13" x14ac:dyDescent="0.25">
      <c r="L959782" s="472"/>
      <c r="M959782" s="472"/>
    </row>
    <row r="959783" spans="12:13" x14ac:dyDescent="0.25">
      <c r="L959783" s="472"/>
      <c r="M959783" s="472"/>
    </row>
    <row r="959855" spans="12:13" x14ac:dyDescent="0.25">
      <c r="L959855" s="472"/>
      <c r="M959855" s="472"/>
    </row>
    <row r="959856" spans="12:13" x14ac:dyDescent="0.25">
      <c r="L959856" s="472"/>
      <c r="M959856" s="472"/>
    </row>
    <row r="959857" spans="12:13" x14ac:dyDescent="0.25">
      <c r="L959857" s="472"/>
      <c r="M959857" s="472"/>
    </row>
    <row r="959929" spans="12:13" x14ac:dyDescent="0.25">
      <c r="L959929" s="472"/>
      <c r="M959929" s="472"/>
    </row>
    <row r="959930" spans="12:13" x14ac:dyDescent="0.25">
      <c r="L959930" s="472"/>
      <c r="M959930" s="472"/>
    </row>
    <row r="959931" spans="12:13" x14ac:dyDescent="0.25">
      <c r="L959931" s="472"/>
      <c r="M959931" s="472"/>
    </row>
    <row r="960003" spans="12:13" x14ac:dyDescent="0.25">
      <c r="L960003" s="472"/>
      <c r="M960003" s="472"/>
    </row>
    <row r="960004" spans="12:13" x14ac:dyDescent="0.25">
      <c r="L960004" s="472"/>
      <c r="M960004" s="472"/>
    </row>
    <row r="960005" spans="12:13" x14ac:dyDescent="0.25">
      <c r="L960005" s="472"/>
      <c r="M960005" s="472"/>
    </row>
    <row r="960077" spans="12:13" x14ac:dyDescent="0.25">
      <c r="L960077" s="472"/>
      <c r="M960077" s="472"/>
    </row>
    <row r="960078" spans="12:13" x14ac:dyDescent="0.25">
      <c r="L960078" s="472"/>
      <c r="M960078" s="472"/>
    </row>
    <row r="960079" spans="12:13" x14ac:dyDescent="0.25">
      <c r="L960079" s="472"/>
      <c r="M960079" s="472"/>
    </row>
    <row r="960151" spans="12:13" x14ac:dyDescent="0.25">
      <c r="L960151" s="472"/>
      <c r="M960151" s="472"/>
    </row>
    <row r="960152" spans="12:13" x14ac:dyDescent="0.25">
      <c r="L960152" s="472"/>
      <c r="M960152" s="472"/>
    </row>
    <row r="960153" spans="12:13" x14ac:dyDescent="0.25">
      <c r="L960153" s="472"/>
      <c r="M960153" s="472"/>
    </row>
    <row r="960225" spans="12:13" x14ac:dyDescent="0.25">
      <c r="L960225" s="472"/>
      <c r="M960225" s="472"/>
    </row>
    <row r="960226" spans="12:13" x14ac:dyDescent="0.25">
      <c r="L960226" s="472"/>
      <c r="M960226" s="472"/>
    </row>
    <row r="960227" spans="12:13" x14ac:dyDescent="0.25">
      <c r="L960227" s="472"/>
      <c r="M960227" s="472"/>
    </row>
    <row r="960299" spans="12:13" x14ac:dyDescent="0.25">
      <c r="L960299" s="472"/>
      <c r="M960299" s="472"/>
    </row>
    <row r="960300" spans="12:13" x14ac:dyDescent="0.25">
      <c r="L960300" s="472"/>
      <c r="M960300" s="472"/>
    </row>
    <row r="960301" spans="12:13" x14ac:dyDescent="0.25">
      <c r="L960301" s="472"/>
      <c r="M960301" s="472"/>
    </row>
    <row r="960373" spans="12:13" x14ac:dyDescent="0.25">
      <c r="L960373" s="472"/>
      <c r="M960373" s="472"/>
    </row>
    <row r="960374" spans="12:13" x14ac:dyDescent="0.25">
      <c r="L960374" s="472"/>
      <c r="M960374" s="472"/>
    </row>
    <row r="960375" spans="12:13" x14ac:dyDescent="0.25">
      <c r="L960375" s="472"/>
      <c r="M960375" s="472"/>
    </row>
    <row r="960447" spans="12:13" x14ac:dyDescent="0.25">
      <c r="L960447" s="472"/>
      <c r="M960447" s="472"/>
    </row>
    <row r="960448" spans="12:13" x14ac:dyDescent="0.25">
      <c r="L960448" s="472"/>
      <c r="M960448" s="472"/>
    </row>
    <row r="960449" spans="12:13" x14ac:dyDescent="0.25">
      <c r="L960449" s="472"/>
      <c r="M960449" s="472"/>
    </row>
    <row r="960521" spans="12:13" x14ac:dyDescent="0.25">
      <c r="L960521" s="472"/>
      <c r="M960521" s="472"/>
    </row>
    <row r="960522" spans="12:13" x14ac:dyDescent="0.25">
      <c r="L960522" s="472"/>
      <c r="M960522" s="472"/>
    </row>
    <row r="960523" spans="12:13" x14ac:dyDescent="0.25">
      <c r="L960523" s="472"/>
      <c r="M960523" s="472"/>
    </row>
    <row r="960595" spans="12:13" x14ac:dyDescent="0.25">
      <c r="L960595" s="472"/>
      <c r="M960595" s="472"/>
    </row>
    <row r="960596" spans="12:13" x14ac:dyDescent="0.25">
      <c r="L960596" s="472"/>
      <c r="M960596" s="472"/>
    </row>
    <row r="960597" spans="12:13" x14ac:dyDescent="0.25">
      <c r="L960597" s="472"/>
      <c r="M960597" s="472"/>
    </row>
    <row r="960669" spans="12:13" x14ac:dyDescent="0.25">
      <c r="L960669" s="472"/>
      <c r="M960669" s="472"/>
    </row>
    <row r="960670" spans="12:13" x14ac:dyDescent="0.25">
      <c r="L960670" s="472"/>
      <c r="M960670" s="472"/>
    </row>
    <row r="960671" spans="12:13" x14ac:dyDescent="0.25">
      <c r="L960671" s="472"/>
      <c r="M960671" s="472"/>
    </row>
    <row r="960743" spans="12:13" x14ac:dyDescent="0.25">
      <c r="L960743" s="472"/>
      <c r="M960743" s="472"/>
    </row>
    <row r="960744" spans="12:13" x14ac:dyDescent="0.25">
      <c r="L960744" s="472"/>
      <c r="M960744" s="472"/>
    </row>
    <row r="960745" spans="12:13" x14ac:dyDescent="0.25">
      <c r="L960745" s="472"/>
      <c r="M960745" s="472"/>
    </row>
    <row r="960817" spans="12:13" x14ac:dyDescent="0.25">
      <c r="L960817" s="472"/>
      <c r="M960817" s="472"/>
    </row>
    <row r="960818" spans="12:13" x14ac:dyDescent="0.25">
      <c r="L960818" s="472"/>
      <c r="M960818" s="472"/>
    </row>
    <row r="960819" spans="12:13" x14ac:dyDescent="0.25">
      <c r="L960819" s="472"/>
      <c r="M960819" s="472"/>
    </row>
    <row r="960891" spans="12:13" x14ac:dyDescent="0.25">
      <c r="L960891" s="472"/>
      <c r="M960891" s="472"/>
    </row>
    <row r="960892" spans="12:13" x14ac:dyDescent="0.25">
      <c r="L960892" s="472"/>
      <c r="M960892" s="472"/>
    </row>
    <row r="960893" spans="12:13" x14ac:dyDescent="0.25">
      <c r="L960893" s="472"/>
      <c r="M960893" s="472"/>
    </row>
    <row r="960965" spans="12:13" x14ac:dyDescent="0.25">
      <c r="L960965" s="472"/>
      <c r="M960965" s="472"/>
    </row>
    <row r="960966" spans="12:13" x14ac:dyDescent="0.25">
      <c r="L960966" s="472"/>
      <c r="M960966" s="472"/>
    </row>
    <row r="960967" spans="12:13" x14ac:dyDescent="0.25">
      <c r="L960967" s="472"/>
      <c r="M960967" s="472"/>
    </row>
    <row r="961039" spans="12:13" x14ac:dyDescent="0.25">
      <c r="L961039" s="472"/>
      <c r="M961039" s="472"/>
    </row>
    <row r="961040" spans="12:13" x14ac:dyDescent="0.25">
      <c r="L961040" s="472"/>
      <c r="M961040" s="472"/>
    </row>
    <row r="961041" spans="12:13" x14ac:dyDescent="0.25">
      <c r="L961041" s="472"/>
      <c r="M961041" s="472"/>
    </row>
    <row r="961113" spans="12:13" x14ac:dyDescent="0.25">
      <c r="L961113" s="472"/>
      <c r="M961113" s="472"/>
    </row>
    <row r="961114" spans="12:13" x14ac:dyDescent="0.25">
      <c r="L961114" s="472"/>
      <c r="M961114" s="472"/>
    </row>
    <row r="961115" spans="12:13" x14ac:dyDescent="0.25">
      <c r="L961115" s="472"/>
      <c r="M961115" s="472"/>
    </row>
    <row r="961187" spans="12:13" x14ac:dyDescent="0.25">
      <c r="L961187" s="472"/>
      <c r="M961187" s="472"/>
    </row>
    <row r="961188" spans="12:13" x14ac:dyDescent="0.25">
      <c r="L961188" s="472"/>
      <c r="M961188" s="472"/>
    </row>
    <row r="961189" spans="12:13" x14ac:dyDescent="0.25">
      <c r="L961189" s="472"/>
      <c r="M961189" s="472"/>
    </row>
    <row r="961261" spans="12:13" x14ac:dyDescent="0.25">
      <c r="L961261" s="472"/>
      <c r="M961261" s="472"/>
    </row>
    <row r="961262" spans="12:13" x14ac:dyDescent="0.25">
      <c r="L961262" s="472"/>
      <c r="M961262" s="472"/>
    </row>
    <row r="961263" spans="12:13" x14ac:dyDescent="0.25">
      <c r="L961263" s="472"/>
      <c r="M961263" s="472"/>
    </row>
    <row r="961335" spans="12:13" x14ac:dyDescent="0.25">
      <c r="L961335" s="472"/>
      <c r="M961335" s="472"/>
    </row>
    <row r="961336" spans="12:13" x14ac:dyDescent="0.25">
      <c r="L961336" s="472"/>
      <c r="M961336" s="472"/>
    </row>
    <row r="961337" spans="12:13" x14ac:dyDescent="0.25">
      <c r="L961337" s="472"/>
      <c r="M961337" s="472"/>
    </row>
    <row r="961409" spans="12:13" x14ac:dyDescent="0.25">
      <c r="L961409" s="472"/>
      <c r="M961409" s="472"/>
    </row>
    <row r="961410" spans="12:13" x14ac:dyDescent="0.25">
      <c r="L961410" s="472"/>
      <c r="M961410" s="472"/>
    </row>
    <row r="961411" spans="12:13" x14ac:dyDescent="0.25">
      <c r="L961411" s="472"/>
      <c r="M961411" s="472"/>
    </row>
    <row r="961483" spans="12:13" x14ac:dyDescent="0.25">
      <c r="L961483" s="472"/>
      <c r="M961483" s="472"/>
    </row>
    <row r="961484" spans="12:13" x14ac:dyDescent="0.25">
      <c r="L961484" s="472"/>
      <c r="M961484" s="472"/>
    </row>
    <row r="961485" spans="12:13" x14ac:dyDescent="0.25">
      <c r="L961485" s="472"/>
      <c r="M961485" s="472"/>
    </row>
    <row r="961557" spans="12:13" x14ac:dyDescent="0.25">
      <c r="L961557" s="472"/>
      <c r="M961557" s="472"/>
    </row>
    <row r="961558" spans="12:13" x14ac:dyDescent="0.25">
      <c r="L961558" s="472"/>
      <c r="M961558" s="472"/>
    </row>
    <row r="961559" spans="12:13" x14ac:dyDescent="0.25">
      <c r="L961559" s="472"/>
      <c r="M961559" s="472"/>
    </row>
    <row r="961631" spans="12:13" x14ac:dyDescent="0.25">
      <c r="L961631" s="472"/>
      <c r="M961631" s="472"/>
    </row>
    <row r="961632" spans="12:13" x14ac:dyDescent="0.25">
      <c r="L961632" s="472"/>
      <c r="M961632" s="472"/>
    </row>
    <row r="961633" spans="12:13" x14ac:dyDescent="0.25">
      <c r="L961633" s="472"/>
      <c r="M961633" s="472"/>
    </row>
    <row r="961705" spans="12:13" x14ac:dyDescent="0.25">
      <c r="L961705" s="472"/>
      <c r="M961705" s="472"/>
    </row>
    <row r="961706" spans="12:13" x14ac:dyDescent="0.25">
      <c r="L961706" s="472"/>
      <c r="M961706" s="472"/>
    </row>
    <row r="961707" spans="12:13" x14ac:dyDescent="0.25">
      <c r="L961707" s="472"/>
      <c r="M961707" s="472"/>
    </row>
    <row r="961779" spans="12:13" x14ac:dyDescent="0.25">
      <c r="L961779" s="472"/>
      <c r="M961779" s="472"/>
    </row>
    <row r="961780" spans="12:13" x14ac:dyDescent="0.25">
      <c r="L961780" s="472"/>
      <c r="M961780" s="472"/>
    </row>
    <row r="961781" spans="12:13" x14ac:dyDescent="0.25">
      <c r="L961781" s="472"/>
      <c r="M961781" s="472"/>
    </row>
    <row r="961853" spans="12:13" x14ac:dyDescent="0.25">
      <c r="L961853" s="472"/>
      <c r="M961853" s="472"/>
    </row>
    <row r="961854" spans="12:13" x14ac:dyDescent="0.25">
      <c r="L961854" s="472"/>
      <c r="M961854" s="472"/>
    </row>
    <row r="961855" spans="12:13" x14ac:dyDescent="0.25">
      <c r="L961855" s="472"/>
      <c r="M961855" s="472"/>
    </row>
    <row r="961927" spans="12:13" x14ac:dyDescent="0.25">
      <c r="L961927" s="472"/>
      <c r="M961927" s="472"/>
    </row>
    <row r="961928" spans="12:13" x14ac:dyDescent="0.25">
      <c r="L961928" s="472"/>
      <c r="M961928" s="472"/>
    </row>
    <row r="961929" spans="12:13" x14ac:dyDescent="0.25">
      <c r="L961929" s="472"/>
      <c r="M961929" s="472"/>
    </row>
    <row r="962001" spans="12:13" x14ac:dyDescent="0.25">
      <c r="L962001" s="472"/>
      <c r="M962001" s="472"/>
    </row>
    <row r="962002" spans="12:13" x14ac:dyDescent="0.25">
      <c r="L962002" s="472"/>
      <c r="M962002" s="472"/>
    </row>
    <row r="962003" spans="12:13" x14ac:dyDescent="0.25">
      <c r="L962003" s="472"/>
      <c r="M962003" s="472"/>
    </row>
    <row r="962075" spans="12:13" x14ac:dyDescent="0.25">
      <c r="L962075" s="472"/>
      <c r="M962075" s="472"/>
    </row>
    <row r="962076" spans="12:13" x14ac:dyDescent="0.25">
      <c r="L962076" s="472"/>
      <c r="M962076" s="472"/>
    </row>
    <row r="962077" spans="12:13" x14ac:dyDescent="0.25">
      <c r="L962077" s="472"/>
      <c r="M962077" s="472"/>
    </row>
    <row r="962149" spans="12:13" x14ac:dyDescent="0.25">
      <c r="L962149" s="472"/>
      <c r="M962149" s="472"/>
    </row>
    <row r="962150" spans="12:13" x14ac:dyDescent="0.25">
      <c r="L962150" s="472"/>
      <c r="M962150" s="472"/>
    </row>
    <row r="962151" spans="12:13" x14ac:dyDescent="0.25">
      <c r="L962151" s="472"/>
      <c r="M962151" s="472"/>
    </row>
    <row r="962223" spans="12:13" x14ac:dyDescent="0.25">
      <c r="L962223" s="472"/>
      <c r="M962223" s="472"/>
    </row>
    <row r="962224" spans="12:13" x14ac:dyDescent="0.25">
      <c r="L962224" s="472"/>
      <c r="M962224" s="472"/>
    </row>
    <row r="962225" spans="12:13" x14ac:dyDescent="0.25">
      <c r="L962225" s="472"/>
      <c r="M962225" s="472"/>
    </row>
    <row r="962297" spans="12:13" x14ac:dyDescent="0.25">
      <c r="L962297" s="472"/>
      <c r="M962297" s="472"/>
    </row>
    <row r="962298" spans="12:13" x14ac:dyDescent="0.25">
      <c r="L962298" s="472"/>
      <c r="M962298" s="472"/>
    </row>
    <row r="962299" spans="12:13" x14ac:dyDescent="0.25">
      <c r="L962299" s="472"/>
      <c r="M962299" s="472"/>
    </row>
    <row r="962371" spans="12:13" x14ac:dyDescent="0.25">
      <c r="L962371" s="472"/>
      <c r="M962371" s="472"/>
    </row>
    <row r="962372" spans="12:13" x14ac:dyDescent="0.25">
      <c r="L962372" s="472"/>
      <c r="M962372" s="472"/>
    </row>
    <row r="962373" spans="12:13" x14ac:dyDescent="0.25">
      <c r="L962373" s="472"/>
      <c r="M962373" s="472"/>
    </row>
    <row r="962445" spans="12:13" x14ac:dyDescent="0.25">
      <c r="L962445" s="472"/>
      <c r="M962445" s="472"/>
    </row>
    <row r="962446" spans="12:13" x14ac:dyDescent="0.25">
      <c r="L962446" s="472"/>
      <c r="M962446" s="472"/>
    </row>
    <row r="962447" spans="12:13" x14ac:dyDescent="0.25">
      <c r="L962447" s="472"/>
      <c r="M962447" s="472"/>
    </row>
    <row r="962519" spans="12:13" x14ac:dyDescent="0.25">
      <c r="L962519" s="472"/>
      <c r="M962519" s="472"/>
    </row>
    <row r="962520" spans="12:13" x14ac:dyDescent="0.25">
      <c r="L962520" s="472"/>
      <c r="M962520" s="472"/>
    </row>
    <row r="962521" spans="12:13" x14ac:dyDescent="0.25">
      <c r="L962521" s="472"/>
      <c r="M962521" s="472"/>
    </row>
    <row r="962593" spans="12:13" x14ac:dyDescent="0.25">
      <c r="L962593" s="472"/>
      <c r="M962593" s="472"/>
    </row>
    <row r="962594" spans="12:13" x14ac:dyDescent="0.25">
      <c r="L962594" s="472"/>
      <c r="M962594" s="472"/>
    </row>
    <row r="962595" spans="12:13" x14ac:dyDescent="0.25">
      <c r="L962595" s="472"/>
      <c r="M962595" s="472"/>
    </row>
    <row r="962667" spans="12:13" x14ac:dyDescent="0.25">
      <c r="L962667" s="472"/>
      <c r="M962667" s="472"/>
    </row>
    <row r="962668" spans="12:13" x14ac:dyDescent="0.25">
      <c r="L962668" s="472"/>
      <c r="M962668" s="472"/>
    </row>
    <row r="962669" spans="12:13" x14ac:dyDescent="0.25">
      <c r="L962669" s="472"/>
      <c r="M962669" s="472"/>
    </row>
    <row r="962741" spans="12:13" x14ac:dyDescent="0.25">
      <c r="L962741" s="472"/>
      <c r="M962741" s="472"/>
    </row>
    <row r="962742" spans="12:13" x14ac:dyDescent="0.25">
      <c r="L962742" s="472"/>
      <c r="M962742" s="472"/>
    </row>
    <row r="962743" spans="12:13" x14ac:dyDescent="0.25">
      <c r="L962743" s="472"/>
      <c r="M962743" s="472"/>
    </row>
    <row r="962815" spans="12:13" x14ac:dyDescent="0.25">
      <c r="L962815" s="472"/>
      <c r="M962815" s="472"/>
    </row>
    <row r="962816" spans="12:13" x14ac:dyDescent="0.25">
      <c r="L962816" s="472"/>
      <c r="M962816" s="472"/>
    </row>
    <row r="962817" spans="12:13" x14ac:dyDescent="0.25">
      <c r="L962817" s="472"/>
      <c r="M962817" s="472"/>
    </row>
    <row r="962889" spans="12:13" x14ac:dyDescent="0.25">
      <c r="L962889" s="472"/>
      <c r="M962889" s="472"/>
    </row>
    <row r="962890" spans="12:13" x14ac:dyDescent="0.25">
      <c r="L962890" s="472"/>
      <c r="M962890" s="472"/>
    </row>
    <row r="962891" spans="12:13" x14ac:dyDescent="0.25">
      <c r="L962891" s="472"/>
      <c r="M962891" s="472"/>
    </row>
    <row r="962963" spans="12:13" x14ac:dyDescent="0.25">
      <c r="L962963" s="472"/>
      <c r="M962963" s="472"/>
    </row>
    <row r="962964" spans="12:13" x14ac:dyDescent="0.25">
      <c r="L962964" s="472"/>
      <c r="M962964" s="472"/>
    </row>
    <row r="962965" spans="12:13" x14ac:dyDescent="0.25">
      <c r="L962965" s="472"/>
      <c r="M962965" s="472"/>
    </row>
    <row r="963037" spans="12:13" x14ac:dyDescent="0.25">
      <c r="L963037" s="472"/>
      <c r="M963037" s="472"/>
    </row>
    <row r="963038" spans="12:13" x14ac:dyDescent="0.25">
      <c r="L963038" s="472"/>
      <c r="M963038" s="472"/>
    </row>
    <row r="963039" spans="12:13" x14ac:dyDescent="0.25">
      <c r="L963039" s="472"/>
      <c r="M963039" s="472"/>
    </row>
    <row r="963111" spans="12:13" x14ac:dyDescent="0.25">
      <c r="L963111" s="472"/>
      <c r="M963111" s="472"/>
    </row>
    <row r="963112" spans="12:13" x14ac:dyDescent="0.25">
      <c r="L963112" s="472"/>
      <c r="M963112" s="472"/>
    </row>
    <row r="963113" spans="12:13" x14ac:dyDescent="0.25">
      <c r="L963113" s="472"/>
      <c r="M963113" s="472"/>
    </row>
    <row r="963185" spans="12:13" x14ac:dyDescent="0.25">
      <c r="L963185" s="472"/>
      <c r="M963185" s="472"/>
    </row>
    <row r="963186" spans="12:13" x14ac:dyDescent="0.25">
      <c r="L963186" s="472"/>
      <c r="M963186" s="472"/>
    </row>
    <row r="963187" spans="12:13" x14ac:dyDescent="0.25">
      <c r="L963187" s="472"/>
      <c r="M963187" s="472"/>
    </row>
    <row r="963259" spans="12:13" x14ac:dyDescent="0.25">
      <c r="L963259" s="472"/>
      <c r="M963259" s="472"/>
    </row>
    <row r="963260" spans="12:13" x14ac:dyDescent="0.25">
      <c r="L963260" s="472"/>
      <c r="M963260" s="472"/>
    </row>
    <row r="963261" spans="12:13" x14ac:dyDescent="0.25">
      <c r="L963261" s="472"/>
      <c r="M963261" s="472"/>
    </row>
    <row r="963333" spans="12:13" x14ac:dyDescent="0.25">
      <c r="L963333" s="472"/>
      <c r="M963333" s="472"/>
    </row>
    <row r="963334" spans="12:13" x14ac:dyDescent="0.25">
      <c r="L963334" s="472"/>
      <c r="M963334" s="472"/>
    </row>
    <row r="963335" spans="12:13" x14ac:dyDescent="0.25">
      <c r="L963335" s="472"/>
      <c r="M963335" s="472"/>
    </row>
    <row r="963407" spans="12:13" x14ac:dyDescent="0.25">
      <c r="L963407" s="472"/>
      <c r="M963407" s="472"/>
    </row>
    <row r="963408" spans="12:13" x14ac:dyDescent="0.25">
      <c r="L963408" s="472"/>
      <c r="M963408" s="472"/>
    </row>
    <row r="963409" spans="12:13" x14ac:dyDescent="0.25">
      <c r="L963409" s="472"/>
      <c r="M963409" s="472"/>
    </row>
    <row r="963481" spans="12:13" x14ac:dyDescent="0.25">
      <c r="L963481" s="472"/>
      <c r="M963481" s="472"/>
    </row>
    <row r="963482" spans="12:13" x14ac:dyDescent="0.25">
      <c r="L963482" s="472"/>
      <c r="M963482" s="472"/>
    </row>
    <row r="963483" spans="12:13" x14ac:dyDescent="0.25">
      <c r="L963483" s="472"/>
      <c r="M963483" s="472"/>
    </row>
    <row r="963555" spans="12:13" x14ac:dyDescent="0.25">
      <c r="L963555" s="472"/>
      <c r="M963555" s="472"/>
    </row>
    <row r="963556" spans="12:13" x14ac:dyDescent="0.25">
      <c r="L963556" s="472"/>
      <c r="M963556" s="472"/>
    </row>
    <row r="963557" spans="12:13" x14ac:dyDescent="0.25">
      <c r="L963557" s="472"/>
      <c r="M963557" s="472"/>
    </row>
    <row r="963629" spans="12:13" x14ac:dyDescent="0.25">
      <c r="L963629" s="472"/>
      <c r="M963629" s="472"/>
    </row>
    <row r="963630" spans="12:13" x14ac:dyDescent="0.25">
      <c r="L963630" s="472"/>
      <c r="M963630" s="472"/>
    </row>
    <row r="963631" spans="12:13" x14ac:dyDescent="0.25">
      <c r="L963631" s="472"/>
      <c r="M963631" s="472"/>
    </row>
    <row r="963703" spans="12:13" x14ac:dyDescent="0.25">
      <c r="L963703" s="472"/>
      <c r="M963703" s="472"/>
    </row>
    <row r="963704" spans="12:13" x14ac:dyDescent="0.25">
      <c r="L963704" s="472"/>
      <c r="M963704" s="472"/>
    </row>
    <row r="963705" spans="12:13" x14ac:dyDescent="0.25">
      <c r="L963705" s="472"/>
      <c r="M963705" s="472"/>
    </row>
    <row r="963777" spans="12:13" x14ac:dyDescent="0.25">
      <c r="L963777" s="472"/>
      <c r="M963777" s="472"/>
    </row>
    <row r="963778" spans="12:13" x14ac:dyDescent="0.25">
      <c r="L963778" s="472"/>
      <c r="M963778" s="472"/>
    </row>
    <row r="963779" spans="12:13" x14ac:dyDescent="0.25">
      <c r="L963779" s="472"/>
      <c r="M963779" s="472"/>
    </row>
    <row r="963851" spans="12:13" x14ac:dyDescent="0.25">
      <c r="L963851" s="472"/>
      <c r="M963851" s="472"/>
    </row>
    <row r="963852" spans="12:13" x14ac:dyDescent="0.25">
      <c r="L963852" s="472"/>
      <c r="M963852" s="472"/>
    </row>
    <row r="963853" spans="12:13" x14ac:dyDescent="0.25">
      <c r="L963853" s="472"/>
      <c r="M963853" s="472"/>
    </row>
    <row r="963925" spans="12:13" x14ac:dyDescent="0.25">
      <c r="L963925" s="472"/>
      <c r="M963925" s="472"/>
    </row>
    <row r="963926" spans="12:13" x14ac:dyDescent="0.25">
      <c r="L963926" s="472"/>
      <c r="M963926" s="472"/>
    </row>
    <row r="963927" spans="12:13" x14ac:dyDescent="0.25">
      <c r="L963927" s="472"/>
      <c r="M963927" s="472"/>
    </row>
    <row r="963999" spans="12:13" x14ac:dyDescent="0.25">
      <c r="L963999" s="472"/>
      <c r="M963999" s="472"/>
    </row>
    <row r="964000" spans="12:13" x14ac:dyDescent="0.25">
      <c r="L964000" s="472"/>
      <c r="M964000" s="472"/>
    </row>
    <row r="964001" spans="12:13" x14ac:dyDescent="0.25">
      <c r="L964001" s="472"/>
      <c r="M964001" s="472"/>
    </row>
    <row r="964073" spans="12:13" x14ac:dyDescent="0.25">
      <c r="L964073" s="472"/>
      <c r="M964073" s="472"/>
    </row>
    <row r="964074" spans="12:13" x14ac:dyDescent="0.25">
      <c r="L964074" s="472"/>
      <c r="M964074" s="472"/>
    </row>
    <row r="964075" spans="12:13" x14ac:dyDescent="0.25">
      <c r="L964075" s="472"/>
      <c r="M964075" s="472"/>
    </row>
    <row r="964147" spans="12:13" x14ac:dyDescent="0.25">
      <c r="L964147" s="472"/>
      <c r="M964147" s="472"/>
    </row>
    <row r="964148" spans="12:13" x14ac:dyDescent="0.25">
      <c r="L964148" s="472"/>
      <c r="M964148" s="472"/>
    </row>
    <row r="964149" spans="12:13" x14ac:dyDescent="0.25">
      <c r="L964149" s="472"/>
      <c r="M964149" s="472"/>
    </row>
    <row r="964221" spans="12:13" x14ac:dyDescent="0.25">
      <c r="L964221" s="472"/>
      <c r="M964221" s="472"/>
    </row>
    <row r="964222" spans="12:13" x14ac:dyDescent="0.25">
      <c r="L964222" s="472"/>
      <c r="M964222" s="472"/>
    </row>
    <row r="964223" spans="12:13" x14ac:dyDescent="0.25">
      <c r="L964223" s="472"/>
      <c r="M964223" s="472"/>
    </row>
    <row r="964295" spans="12:13" x14ac:dyDescent="0.25">
      <c r="L964295" s="472"/>
      <c r="M964295" s="472"/>
    </row>
    <row r="964296" spans="12:13" x14ac:dyDescent="0.25">
      <c r="L964296" s="472"/>
      <c r="M964296" s="472"/>
    </row>
    <row r="964297" spans="12:13" x14ac:dyDescent="0.25">
      <c r="L964297" s="472"/>
      <c r="M964297" s="472"/>
    </row>
    <row r="964369" spans="12:13" x14ac:dyDescent="0.25">
      <c r="L964369" s="472"/>
      <c r="M964369" s="472"/>
    </row>
    <row r="964370" spans="12:13" x14ac:dyDescent="0.25">
      <c r="L964370" s="472"/>
      <c r="M964370" s="472"/>
    </row>
    <row r="964371" spans="12:13" x14ac:dyDescent="0.25">
      <c r="L964371" s="472"/>
      <c r="M964371" s="472"/>
    </row>
    <row r="964443" spans="12:13" x14ac:dyDescent="0.25">
      <c r="L964443" s="472"/>
      <c r="M964443" s="472"/>
    </row>
    <row r="964444" spans="12:13" x14ac:dyDescent="0.25">
      <c r="L964444" s="472"/>
      <c r="M964444" s="472"/>
    </row>
    <row r="964445" spans="12:13" x14ac:dyDescent="0.25">
      <c r="L964445" s="472"/>
      <c r="M964445" s="472"/>
    </row>
    <row r="964517" spans="12:13" x14ac:dyDescent="0.25">
      <c r="L964517" s="472"/>
      <c r="M964517" s="472"/>
    </row>
    <row r="964518" spans="12:13" x14ac:dyDescent="0.25">
      <c r="L964518" s="472"/>
      <c r="M964518" s="472"/>
    </row>
    <row r="964519" spans="12:13" x14ac:dyDescent="0.25">
      <c r="L964519" s="472"/>
      <c r="M964519" s="472"/>
    </row>
    <row r="964591" spans="12:13" x14ac:dyDescent="0.25">
      <c r="L964591" s="472"/>
      <c r="M964591" s="472"/>
    </row>
    <row r="964592" spans="12:13" x14ac:dyDescent="0.25">
      <c r="L964592" s="472"/>
      <c r="M964592" s="472"/>
    </row>
    <row r="964593" spans="12:13" x14ac:dyDescent="0.25">
      <c r="L964593" s="472"/>
      <c r="M964593" s="472"/>
    </row>
    <row r="964665" spans="12:13" x14ac:dyDescent="0.25">
      <c r="L964665" s="472"/>
      <c r="M964665" s="472"/>
    </row>
    <row r="964666" spans="12:13" x14ac:dyDescent="0.25">
      <c r="L964666" s="472"/>
      <c r="M964666" s="472"/>
    </row>
    <row r="964667" spans="12:13" x14ac:dyDescent="0.25">
      <c r="L964667" s="472"/>
      <c r="M964667" s="472"/>
    </row>
    <row r="964739" spans="12:13" x14ac:dyDescent="0.25">
      <c r="L964739" s="472"/>
      <c r="M964739" s="472"/>
    </row>
    <row r="964740" spans="12:13" x14ac:dyDescent="0.25">
      <c r="L964740" s="472"/>
      <c r="M964740" s="472"/>
    </row>
    <row r="964741" spans="12:13" x14ac:dyDescent="0.25">
      <c r="L964741" s="472"/>
      <c r="M964741" s="472"/>
    </row>
    <row r="964813" spans="12:13" x14ac:dyDescent="0.25">
      <c r="L964813" s="472"/>
      <c r="M964813" s="472"/>
    </row>
    <row r="964814" spans="12:13" x14ac:dyDescent="0.25">
      <c r="L964814" s="472"/>
      <c r="M964814" s="472"/>
    </row>
    <row r="964815" spans="12:13" x14ac:dyDescent="0.25">
      <c r="L964815" s="472"/>
      <c r="M964815" s="472"/>
    </row>
    <row r="964887" spans="12:13" x14ac:dyDescent="0.25">
      <c r="L964887" s="472"/>
      <c r="M964887" s="472"/>
    </row>
    <row r="964888" spans="12:13" x14ac:dyDescent="0.25">
      <c r="L964888" s="472"/>
      <c r="M964888" s="472"/>
    </row>
    <row r="964889" spans="12:13" x14ac:dyDescent="0.25">
      <c r="L964889" s="472"/>
      <c r="M964889" s="472"/>
    </row>
    <row r="964961" spans="12:13" x14ac:dyDescent="0.25">
      <c r="L964961" s="472"/>
      <c r="M964961" s="472"/>
    </row>
    <row r="964962" spans="12:13" x14ac:dyDescent="0.25">
      <c r="L964962" s="472"/>
      <c r="M964962" s="472"/>
    </row>
    <row r="964963" spans="12:13" x14ac:dyDescent="0.25">
      <c r="L964963" s="472"/>
      <c r="M964963" s="472"/>
    </row>
    <row r="965035" spans="12:13" x14ac:dyDescent="0.25">
      <c r="L965035" s="472"/>
      <c r="M965035" s="472"/>
    </row>
    <row r="965036" spans="12:13" x14ac:dyDescent="0.25">
      <c r="L965036" s="472"/>
      <c r="M965036" s="472"/>
    </row>
    <row r="965037" spans="12:13" x14ac:dyDescent="0.25">
      <c r="L965037" s="472"/>
      <c r="M965037" s="472"/>
    </row>
    <row r="965109" spans="12:13" x14ac:dyDescent="0.25">
      <c r="L965109" s="472"/>
      <c r="M965109" s="472"/>
    </row>
    <row r="965110" spans="12:13" x14ac:dyDescent="0.25">
      <c r="L965110" s="472"/>
      <c r="M965110" s="472"/>
    </row>
    <row r="965111" spans="12:13" x14ac:dyDescent="0.25">
      <c r="L965111" s="472"/>
      <c r="M965111" s="472"/>
    </row>
    <row r="965183" spans="12:13" x14ac:dyDescent="0.25">
      <c r="L965183" s="472"/>
      <c r="M965183" s="472"/>
    </row>
    <row r="965184" spans="12:13" x14ac:dyDescent="0.25">
      <c r="L965184" s="472"/>
      <c r="M965184" s="472"/>
    </row>
    <row r="965185" spans="12:13" x14ac:dyDescent="0.25">
      <c r="L965185" s="472"/>
      <c r="M965185" s="472"/>
    </row>
    <row r="965257" spans="12:13" x14ac:dyDescent="0.25">
      <c r="L965257" s="472"/>
      <c r="M965257" s="472"/>
    </row>
    <row r="965258" spans="12:13" x14ac:dyDescent="0.25">
      <c r="L965258" s="472"/>
      <c r="M965258" s="472"/>
    </row>
    <row r="965259" spans="12:13" x14ac:dyDescent="0.25">
      <c r="L965259" s="472"/>
      <c r="M965259" s="472"/>
    </row>
    <row r="965331" spans="12:13" x14ac:dyDescent="0.25">
      <c r="L965331" s="472"/>
      <c r="M965331" s="472"/>
    </row>
    <row r="965332" spans="12:13" x14ac:dyDescent="0.25">
      <c r="L965332" s="472"/>
      <c r="M965332" s="472"/>
    </row>
    <row r="965333" spans="12:13" x14ac:dyDescent="0.25">
      <c r="L965333" s="472"/>
      <c r="M965333" s="472"/>
    </row>
    <row r="965405" spans="12:13" x14ac:dyDescent="0.25">
      <c r="L965405" s="472"/>
      <c r="M965405" s="472"/>
    </row>
    <row r="965406" spans="12:13" x14ac:dyDescent="0.25">
      <c r="L965406" s="472"/>
      <c r="M965406" s="472"/>
    </row>
    <row r="965407" spans="12:13" x14ac:dyDescent="0.25">
      <c r="L965407" s="472"/>
      <c r="M965407" s="472"/>
    </row>
    <row r="965479" spans="12:13" x14ac:dyDescent="0.25">
      <c r="L965479" s="472"/>
      <c r="M965479" s="472"/>
    </row>
    <row r="965480" spans="12:13" x14ac:dyDescent="0.25">
      <c r="L965480" s="472"/>
      <c r="M965480" s="472"/>
    </row>
    <row r="965481" spans="12:13" x14ac:dyDescent="0.25">
      <c r="L965481" s="472"/>
      <c r="M965481" s="472"/>
    </row>
    <row r="965553" spans="12:13" x14ac:dyDescent="0.25">
      <c r="L965553" s="472"/>
      <c r="M965553" s="472"/>
    </row>
    <row r="965554" spans="12:13" x14ac:dyDescent="0.25">
      <c r="L965554" s="472"/>
      <c r="M965554" s="472"/>
    </row>
    <row r="965555" spans="12:13" x14ac:dyDescent="0.25">
      <c r="L965555" s="472"/>
      <c r="M965555" s="472"/>
    </row>
    <row r="965627" spans="12:13" x14ac:dyDescent="0.25">
      <c r="L965627" s="472"/>
      <c r="M965627" s="472"/>
    </row>
    <row r="965628" spans="12:13" x14ac:dyDescent="0.25">
      <c r="L965628" s="472"/>
      <c r="M965628" s="472"/>
    </row>
    <row r="965629" spans="12:13" x14ac:dyDescent="0.25">
      <c r="L965629" s="472"/>
      <c r="M965629" s="472"/>
    </row>
    <row r="965701" spans="12:13" x14ac:dyDescent="0.25">
      <c r="L965701" s="472"/>
      <c r="M965701" s="472"/>
    </row>
    <row r="965702" spans="12:13" x14ac:dyDescent="0.25">
      <c r="L965702" s="472"/>
      <c r="M965702" s="472"/>
    </row>
    <row r="965703" spans="12:13" x14ac:dyDescent="0.25">
      <c r="L965703" s="472"/>
      <c r="M965703" s="472"/>
    </row>
    <row r="965775" spans="12:13" x14ac:dyDescent="0.25">
      <c r="L965775" s="472"/>
      <c r="M965775" s="472"/>
    </row>
    <row r="965776" spans="12:13" x14ac:dyDescent="0.25">
      <c r="L965776" s="472"/>
      <c r="M965776" s="472"/>
    </row>
    <row r="965777" spans="12:13" x14ac:dyDescent="0.25">
      <c r="L965777" s="472"/>
      <c r="M965777" s="472"/>
    </row>
    <row r="965849" spans="12:13" x14ac:dyDescent="0.25">
      <c r="L965849" s="472"/>
      <c r="M965849" s="472"/>
    </row>
    <row r="965850" spans="12:13" x14ac:dyDescent="0.25">
      <c r="L965850" s="472"/>
      <c r="M965850" s="472"/>
    </row>
    <row r="965851" spans="12:13" x14ac:dyDescent="0.25">
      <c r="L965851" s="472"/>
      <c r="M965851" s="472"/>
    </row>
    <row r="965923" spans="12:13" x14ac:dyDescent="0.25">
      <c r="L965923" s="472"/>
      <c r="M965923" s="472"/>
    </row>
    <row r="965924" spans="12:13" x14ac:dyDescent="0.25">
      <c r="L965924" s="472"/>
      <c r="M965924" s="472"/>
    </row>
    <row r="965925" spans="12:13" x14ac:dyDescent="0.25">
      <c r="L965925" s="472"/>
      <c r="M965925" s="472"/>
    </row>
    <row r="965997" spans="12:13" x14ac:dyDescent="0.25">
      <c r="L965997" s="472"/>
      <c r="M965997" s="472"/>
    </row>
    <row r="965998" spans="12:13" x14ac:dyDescent="0.25">
      <c r="L965998" s="472"/>
      <c r="M965998" s="472"/>
    </row>
    <row r="965999" spans="12:13" x14ac:dyDescent="0.25">
      <c r="L965999" s="472"/>
      <c r="M965999" s="472"/>
    </row>
    <row r="966071" spans="12:13" x14ac:dyDescent="0.25">
      <c r="L966071" s="472"/>
      <c r="M966071" s="472"/>
    </row>
    <row r="966072" spans="12:13" x14ac:dyDescent="0.25">
      <c r="L966072" s="472"/>
      <c r="M966072" s="472"/>
    </row>
    <row r="966073" spans="12:13" x14ac:dyDescent="0.25">
      <c r="L966073" s="472"/>
      <c r="M966073" s="472"/>
    </row>
    <row r="966145" spans="12:13" x14ac:dyDescent="0.25">
      <c r="L966145" s="472"/>
      <c r="M966145" s="472"/>
    </row>
    <row r="966146" spans="12:13" x14ac:dyDescent="0.25">
      <c r="L966146" s="472"/>
      <c r="M966146" s="472"/>
    </row>
    <row r="966147" spans="12:13" x14ac:dyDescent="0.25">
      <c r="L966147" s="472"/>
      <c r="M966147" s="472"/>
    </row>
    <row r="966219" spans="12:13" x14ac:dyDescent="0.25">
      <c r="L966219" s="472"/>
      <c r="M966219" s="472"/>
    </row>
    <row r="966220" spans="12:13" x14ac:dyDescent="0.25">
      <c r="L966220" s="472"/>
      <c r="M966220" s="472"/>
    </row>
    <row r="966221" spans="12:13" x14ac:dyDescent="0.25">
      <c r="L966221" s="472"/>
      <c r="M966221" s="472"/>
    </row>
    <row r="966293" spans="12:13" x14ac:dyDescent="0.25">
      <c r="L966293" s="472"/>
      <c r="M966293" s="472"/>
    </row>
    <row r="966294" spans="12:13" x14ac:dyDescent="0.25">
      <c r="L966294" s="472"/>
      <c r="M966294" s="472"/>
    </row>
    <row r="966295" spans="12:13" x14ac:dyDescent="0.25">
      <c r="L966295" s="472"/>
      <c r="M966295" s="472"/>
    </row>
    <row r="966367" spans="12:13" x14ac:dyDescent="0.25">
      <c r="L966367" s="472"/>
      <c r="M966367" s="472"/>
    </row>
    <row r="966368" spans="12:13" x14ac:dyDescent="0.25">
      <c r="L966368" s="472"/>
      <c r="M966368" s="472"/>
    </row>
    <row r="966369" spans="12:13" x14ac:dyDescent="0.25">
      <c r="L966369" s="472"/>
      <c r="M966369" s="472"/>
    </row>
    <row r="966441" spans="12:13" x14ac:dyDescent="0.25">
      <c r="L966441" s="472"/>
      <c r="M966441" s="472"/>
    </row>
    <row r="966442" spans="12:13" x14ac:dyDescent="0.25">
      <c r="L966442" s="472"/>
      <c r="M966442" s="472"/>
    </row>
    <row r="966443" spans="12:13" x14ac:dyDescent="0.25">
      <c r="L966443" s="472"/>
      <c r="M966443" s="472"/>
    </row>
    <row r="966515" spans="12:13" x14ac:dyDescent="0.25">
      <c r="L966515" s="472"/>
      <c r="M966515" s="472"/>
    </row>
    <row r="966516" spans="12:13" x14ac:dyDescent="0.25">
      <c r="L966516" s="472"/>
      <c r="M966516" s="472"/>
    </row>
    <row r="966517" spans="12:13" x14ac:dyDescent="0.25">
      <c r="L966517" s="472"/>
      <c r="M966517" s="472"/>
    </row>
    <row r="966589" spans="12:13" x14ac:dyDescent="0.25">
      <c r="L966589" s="472"/>
      <c r="M966589" s="472"/>
    </row>
    <row r="966590" spans="12:13" x14ac:dyDescent="0.25">
      <c r="L966590" s="472"/>
      <c r="M966590" s="472"/>
    </row>
    <row r="966591" spans="12:13" x14ac:dyDescent="0.25">
      <c r="L966591" s="472"/>
      <c r="M966591" s="472"/>
    </row>
    <row r="966663" spans="12:13" x14ac:dyDescent="0.25">
      <c r="L966663" s="472"/>
      <c r="M966663" s="472"/>
    </row>
    <row r="966664" spans="12:13" x14ac:dyDescent="0.25">
      <c r="L966664" s="472"/>
      <c r="M966664" s="472"/>
    </row>
    <row r="966665" spans="12:13" x14ac:dyDescent="0.25">
      <c r="L966665" s="472"/>
      <c r="M966665" s="472"/>
    </row>
    <row r="966737" spans="12:13" x14ac:dyDescent="0.25">
      <c r="L966737" s="472"/>
      <c r="M966737" s="472"/>
    </row>
    <row r="966738" spans="12:13" x14ac:dyDescent="0.25">
      <c r="L966738" s="472"/>
      <c r="M966738" s="472"/>
    </row>
    <row r="966739" spans="12:13" x14ac:dyDescent="0.25">
      <c r="L966739" s="472"/>
      <c r="M966739" s="472"/>
    </row>
    <row r="966811" spans="12:13" x14ac:dyDescent="0.25">
      <c r="L966811" s="472"/>
      <c r="M966811" s="472"/>
    </row>
    <row r="966812" spans="12:13" x14ac:dyDescent="0.25">
      <c r="L966812" s="472"/>
      <c r="M966812" s="472"/>
    </row>
    <row r="966813" spans="12:13" x14ac:dyDescent="0.25">
      <c r="L966813" s="472"/>
      <c r="M966813" s="472"/>
    </row>
    <row r="966885" spans="12:13" x14ac:dyDescent="0.25">
      <c r="L966885" s="472"/>
      <c r="M966885" s="472"/>
    </row>
    <row r="966886" spans="12:13" x14ac:dyDescent="0.25">
      <c r="L966886" s="472"/>
      <c r="M966886" s="472"/>
    </row>
    <row r="966887" spans="12:13" x14ac:dyDescent="0.25">
      <c r="L966887" s="472"/>
      <c r="M966887" s="472"/>
    </row>
    <row r="966959" spans="12:13" x14ac:dyDescent="0.25">
      <c r="L966959" s="472"/>
      <c r="M966959" s="472"/>
    </row>
    <row r="966960" spans="12:13" x14ac:dyDescent="0.25">
      <c r="L966960" s="472"/>
      <c r="M966960" s="472"/>
    </row>
    <row r="966961" spans="12:13" x14ac:dyDescent="0.25">
      <c r="L966961" s="472"/>
      <c r="M966961" s="472"/>
    </row>
    <row r="967033" spans="12:13" x14ac:dyDescent="0.25">
      <c r="L967033" s="472"/>
      <c r="M967033" s="472"/>
    </row>
    <row r="967034" spans="12:13" x14ac:dyDescent="0.25">
      <c r="L967034" s="472"/>
      <c r="M967034" s="472"/>
    </row>
    <row r="967035" spans="12:13" x14ac:dyDescent="0.25">
      <c r="L967035" s="472"/>
      <c r="M967035" s="472"/>
    </row>
    <row r="967107" spans="12:13" x14ac:dyDescent="0.25">
      <c r="L967107" s="472"/>
      <c r="M967107" s="472"/>
    </row>
    <row r="967108" spans="12:13" x14ac:dyDescent="0.25">
      <c r="L967108" s="472"/>
      <c r="M967108" s="472"/>
    </row>
    <row r="967109" spans="12:13" x14ac:dyDescent="0.25">
      <c r="L967109" s="472"/>
      <c r="M967109" s="472"/>
    </row>
    <row r="967181" spans="12:13" x14ac:dyDescent="0.25">
      <c r="L967181" s="472"/>
      <c r="M967181" s="472"/>
    </row>
    <row r="967182" spans="12:13" x14ac:dyDescent="0.25">
      <c r="L967182" s="472"/>
      <c r="M967182" s="472"/>
    </row>
    <row r="967183" spans="12:13" x14ac:dyDescent="0.25">
      <c r="L967183" s="472"/>
      <c r="M967183" s="472"/>
    </row>
    <row r="967255" spans="12:13" x14ac:dyDescent="0.25">
      <c r="L967255" s="472"/>
      <c r="M967255" s="472"/>
    </row>
    <row r="967256" spans="12:13" x14ac:dyDescent="0.25">
      <c r="L967256" s="472"/>
      <c r="M967256" s="472"/>
    </row>
    <row r="967257" spans="12:13" x14ac:dyDescent="0.25">
      <c r="L967257" s="472"/>
      <c r="M967257" s="472"/>
    </row>
    <row r="967329" spans="12:13" x14ac:dyDescent="0.25">
      <c r="L967329" s="472"/>
      <c r="M967329" s="472"/>
    </row>
    <row r="967330" spans="12:13" x14ac:dyDescent="0.25">
      <c r="L967330" s="472"/>
      <c r="M967330" s="472"/>
    </row>
    <row r="967331" spans="12:13" x14ac:dyDescent="0.25">
      <c r="L967331" s="472"/>
      <c r="M967331" s="472"/>
    </row>
    <row r="967403" spans="12:13" x14ac:dyDescent="0.25">
      <c r="L967403" s="472"/>
      <c r="M967403" s="472"/>
    </row>
    <row r="967404" spans="12:13" x14ac:dyDescent="0.25">
      <c r="L967404" s="472"/>
      <c r="M967404" s="472"/>
    </row>
    <row r="967405" spans="12:13" x14ac:dyDescent="0.25">
      <c r="L967405" s="472"/>
      <c r="M967405" s="472"/>
    </row>
    <row r="967477" spans="12:13" x14ac:dyDescent="0.25">
      <c r="L967477" s="472"/>
      <c r="M967477" s="472"/>
    </row>
    <row r="967478" spans="12:13" x14ac:dyDescent="0.25">
      <c r="L967478" s="472"/>
      <c r="M967478" s="472"/>
    </row>
    <row r="967479" spans="12:13" x14ac:dyDescent="0.25">
      <c r="L967479" s="472"/>
      <c r="M967479" s="472"/>
    </row>
    <row r="967551" spans="12:13" x14ac:dyDescent="0.25">
      <c r="L967551" s="472"/>
      <c r="M967551" s="472"/>
    </row>
    <row r="967552" spans="12:13" x14ac:dyDescent="0.25">
      <c r="L967552" s="472"/>
      <c r="M967552" s="472"/>
    </row>
    <row r="967553" spans="12:13" x14ac:dyDescent="0.25">
      <c r="L967553" s="472"/>
      <c r="M967553" s="472"/>
    </row>
    <row r="967625" spans="12:13" x14ac:dyDescent="0.25">
      <c r="L967625" s="472"/>
      <c r="M967625" s="472"/>
    </row>
    <row r="967626" spans="12:13" x14ac:dyDescent="0.25">
      <c r="L967626" s="472"/>
      <c r="M967626" s="472"/>
    </row>
    <row r="967627" spans="12:13" x14ac:dyDescent="0.25">
      <c r="L967627" s="472"/>
      <c r="M967627" s="472"/>
    </row>
    <row r="967699" spans="12:13" x14ac:dyDescent="0.25">
      <c r="L967699" s="472"/>
      <c r="M967699" s="472"/>
    </row>
    <row r="967700" spans="12:13" x14ac:dyDescent="0.25">
      <c r="L967700" s="472"/>
      <c r="M967700" s="472"/>
    </row>
    <row r="967701" spans="12:13" x14ac:dyDescent="0.25">
      <c r="L967701" s="472"/>
      <c r="M967701" s="472"/>
    </row>
    <row r="967773" spans="12:13" x14ac:dyDescent="0.25">
      <c r="L967773" s="472"/>
      <c r="M967773" s="472"/>
    </row>
    <row r="967774" spans="12:13" x14ac:dyDescent="0.25">
      <c r="L967774" s="472"/>
      <c r="M967774" s="472"/>
    </row>
    <row r="967775" spans="12:13" x14ac:dyDescent="0.25">
      <c r="L967775" s="472"/>
      <c r="M967775" s="472"/>
    </row>
    <row r="967847" spans="12:13" x14ac:dyDescent="0.25">
      <c r="L967847" s="472"/>
      <c r="M967847" s="472"/>
    </row>
    <row r="967848" spans="12:13" x14ac:dyDescent="0.25">
      <c r="L967848" s="472"/>
      <c r="M967848" s="472"/>
    </row>
    <row r="967849" spans="12:13" x14ac:dyDescent="0.25">
      <c r="L967849" s="472"/>
      <c r="M967849" s="472"/>
    </row>
    <row r="967921" spans="12:13" x14ac:dyDescent="0.25">
      <c r="L967921" s="472"/>
      <c r="M967921" s="472"/>
    </row>
    <row r="967922" spans="12:13" x14ac:dyDescent="0.25">
      <c r="L967922" s="472"/>
      <c r="M967922" s="472"/>
    </row>
    <row r="967923" spans="12:13" x14ac:dyDescent="0.25">
      <c r="L967923" s="472"/>
      <c r="M967923" s="472"/>
    </row>
    <row r="967995" spans="12:13" x14ac:dyDescent="0.25">
      <c r="L967995" s="472"/>
      <c r="M967995" s="472"/>
    </row>
    <row r="967996" spans="12:13" x14ac:dyDescent="0.25">
      <c r="L967996" s="472"/>
      <c r="M967996" s="472"/>
    </row>
    <row r="967997" spans="12:13" x14ac:dyDescent="0.25">
      <c r="L967997" s="472"/>
      <c r="M967997" s="472"/>
    </row>
    <row r="968069" spans="12:13" x14ac:dyDescent="0.25">
      <c r="L968069" s="472"/>
      <c r="M968069" s="472"/>
    </row>
    <row r="968070" spans="12:13" x14ac:dyDescent="0.25">
      <c r="L968070" s="472"/>
      <c r="M968070" s="472"/>
    </row>
    <row r="968071" spans="12:13" x14ac:dyDescent="0.25">
      <c r="L968071" s="472"/>
      <c r="M968071" s="472"/>
    </row>
    <row r="968143" spans="12:13" x14ac:dyDescent="0.25">
      <c r="L968143" s="472"/>
      <c r="M968143" s="472"/>
    </row>
    <row r="968144" spans="12:13" x14ac:dyDescent="0.25">
      <c r="L968144" s="472"/>
      <c r="M968144" s="472"/>
    </row>
    <row r="968145" spans="12:13" x14ac:dyDescent="0.25">
      <c r="L968145" s="472"/>
      <c r="M968145" s="472"/>
    </row>
    <row r="968217" spans="12:13" x14ac:dyDescent="0.25">
      <c r="L968217" s="472"/>
      <c r="M968217" s="472"/>
    </row>
    <row r="968218" spans="12:13" x14ac:dyDescent="0.25">
      <c r="L968218" s="472"/>
      <c r="M968218" s="472"/>
    </row>
    <row r="968219" spans="12:13" x14ac:dyDescent="0.25">
      <c r="L968219" s="472"/>
      <c r="M968219" s="472"/>
    </row>
    <row r="968291" spans="12:13" x14ac:dyDescent="0.25">
      <c r="L968291" s="472"/>
      <c r="M968291" s="472"/>
    </row>
    <row r="968292" spans="12:13" x14ac:dyDescent="0.25">
      <c r="L968292" s="472"/>
      <c r="M968292" s="472"/>
    </row>
    <row r="968293" spans="12:13" x14ac:dyDescent="0.25">
      <c r="L968293" s="472"/>
      <c r="M968293" s="472"/>
    </row>
    <row r="968365" spans="12:13" x14ac:dyDescent="0.25">
      <c r="L968365" s="472"/>
      <c r="M968365" s="472"/>
    </row>
    <row r="968366" spans="12:13" x14ac:dyDescent="0.25">
      <c r="L968366" s="472"/>
      <c r="M968366" s="472"/>
    </row>
    <row r="968367" spans="12:13" x14ac:dyDescent="0.25">
      <c r="L968367" s="472"/>
      <c r="M968367" s="472"/>
    </row>
    <row r="968439" spans="12:13" x14ac:dyDescent="0.25">
      <c r="L968439" s="472"/>
      <c r="M968439" s="472"/>
    </row>
    <row r="968440" spans="12:13" x14ac:dyDescent="0.25">
      <c r="L968440" s="472"/>
      <c r="M968440" s="472"/>
    </row>
    <row r="968441" spans="12:13" x14ac:dyDescent="0.25">
      <c r="L968441" s="472"/>
      <c r="M968441" s="472"/>
    </row>
    <row r="968513" spans="12:13" x14ac:dyDescent="0.25">
      <c r="L968513" s="472"/>
      <c r="M968513" s="472"/>
    </row>
    <row r="968514" spans="12:13" x14ac:dyDescent="0.25">
      <c r="L968514" s="472"/>
      <c r="M968514" s="472"/>
    </row>
    <row r="968515" spans="12:13" x14ac:dyDescent="0.25">
      <c r="L968515" s="472"/>
      <c r="M968515" s="472"/>
    </row>
    <row r="968587" spans="12:13" x14ac:dyDescent="0.25">
      <c r="L968587" s="472"/>
      <c r="M968587" s="472"/>
    </row>
    <row r="968588" spans="12:13" x14ac:dyDescent="0.25">
      <c r="L968588" s="472"/>
      <c r="M968588" s="472"/>
    </row>
    <row r="968589" spans="12:13" x14ac:dyDescent="0.25">
      <c r="L968589" s="472"/>
      <c r="M968589" s="472"/>
    </row>
    <row r="968661" spans="12:13" x14ac:dyDescent="0.25">
      <c r="L968661" s="472"/>
      <c r="M968661" s="472"/>
    </row>
    <row r="968662" spans="12:13" x14ac:dyDescent="0.25">
      <c r="L968662" s="472"/>
      <c r="M968662" s="472"/>
    </row>
    <row r="968663" spans="12:13" x14ac:dyDescent="0.25">
      <c r="L968663" s="472"/>
      <c r="M968663" s="472"/>
    </row>
    <row r="968735" spans="12:13" x14ac:dyDescent="0.25">
      <c r="L968735" s="472"/>
      <c r="M968735" s="472"/>
    </row>
    <row r="968736" spans="12:13" x14ac:dyDescent="0.25">
      <c r="L968736" s="472"/>
      <c r="M968736" s="472"/>
    </row>
    <row r="968737" spans="12:13" x14ac:dyDescent="0.25">
      <c r="L968737" s="472"/>
      <c r="M968737" s="472"/>
    </row>
    <row r="968809" spans="12:13" x14ac:dyDescent="0.25">
      <c r="L968809" s="472"/>
      <c r="M968809" s="472"/>
    </row>
    <row r="968810" spans="12:13" x14ac:dyDescent="0.25">
      <c r="L968810" s="472"/>
      <c r="M968810" s="472"/>
    </row>
    <row r="968811" spans="12:13" x14ac:dyDescent="0.25">
      <c r="L968811" s="472"/>
      <c r="M968811" s="472"/>
    </row>
    <row r="968883" spans="12:13" x14ac:dyDescent="0.25">
      <c r="L968883" s="472"/>
      <c r="M968883" s="472"/>
    </row>
    <row r="968884" spans="12:13" x14ac:dyDescent="0.25">
      <c r="L968884" s="472"/>
      <c r="M968884" s="472"/>
    </row>
    <row r="968885" spans="12:13" x14ac:dyDescent="0.25">
      <c r="L968885" s="472"/>
      <c r="M968885" s="472"/>
    </row>
    <row r="968957" spans="12:13" x14ac:dyDescent="0.25">
      <c r="L968957" s="472"/>
      <c r="M968957" s="472"/>
    </row>
    <row r="968958" spans="12:13" x14ac:dyDescent="0.25">
      <c r="L968958" s="472"/>
      <c r="M968958" s="472"/>
    </row>
    <row r="968959" spans="12:13" x14ac:dyDescent="0.25">
      <c r="L968959" s="472"/>
      <c r="M968959" s="472"/>
    </row>
    <row r="969031" spans="12:13" x14ac:dyDescent="0.25">
      <c r="L969031" s="472"/>
      <c r="M969031" s="472"/>
    </row>
    <row r="969032" spans="12:13" x14ac:dyDescent="0.25">
      <c r="L969032" s="472"/>
      <c r="M969032" s="472"/>
    </row>
    <row r="969033" spans="12:13" x14ac:dyDescent="0.25">
      <c r="L969033" s="472"/>
      <c r="M969033" s="472"/>
    </row>
    <row r="969105" spans="12:13" x14ac:dyDescent="0.25">
      <c r="L969105" s="472"/>
      <c r="M969105" s="472"/>
    </row>
    <row r="969106" spans="12:13" x14ac:dyDescent="0.25">
      <c r="L969106" s="472"/>
      <c r="M969106" s="472"/>
    </row>
    <row r="969107" spans="12:13" x14ac:dyDescent="0.25">
      <c r="L969107" s="472"/>
      <c r="M969107" s="472"/>
    </row>
    <row r="969179" spans="12:13" x14ac:dyDescent="0.25">
      <c r="L969179" s="472"/>
      <c r="M969179" s="472"/>
    </row>
    <row r="969180" spans="12:13" x14ac:dyDescent="0.25">
      <c r="L969180" s="472"/>
      <c r="M969180" s="472"/>
    </row>
    <row r="969181" spans="12:13" x14ac:dyDescent="0.25">
      <c r="L969181" s="472"/>
      <c r="M969181" s="472"/>
    </row>
    <row r="969253" spans="12:13" x14ac:dyDescent="0.25">
      <c r="L969253" s="472"/>
      <c r="M969253" s="472"/>
    </row>
    <row r="969254" spans="12:13" x14ac:dyDescent="0.25">
      <c r="L969254" s="472"/>
      <c r="M969254" s="472"/>
    </row>
    <row r="969255" spans="12:13" x14ac:dyDescent="0.25">
      <c r="L969255" s="472"/>
      <c r="M969255" s="472"/>
    </row>
    <row r="969327" spans="12:13" x14ac:dyDescent="0.25">
      <c r="L969327" s="472"/>
      <c r="M969327" s="472"/>
    </row>
    <row r="969328" spans="12:13" x14ac:dyDescent="0.25">
      <c r="L969328" s="472"/>
      <c r="M969328" s="472"/>
    </row>
    <row r="969329" spans="12:13" x14ac:dyDescent="0.25">
      <c r="L969329" s="472"/>
      <c r="M969329" s="472"/>
    </row>
    <row r="969401" spans="12:13" x14ac:dyDescent="0.25">
      <c r="L969401" s="472"/>
      <c r="M969401" s="472"/>
    </row>
    <row r="969402" spans="12:13" x14ac:dyDescent="0.25">
      <c r="L969402" s="472"/>
      <c r="M969402" s="472"/>
    </row>
    <row r="969403" spans="12:13" x14ac:dyDescent="0.25">
      <c r="L969403" s="472"/>
      <c r="M969403" s="472"/>
    </row>
    <row r="969475" spans="12:13" x14ac:dyDescent="0.25">
      <c r="L969475" s="472"/>
      <c r="M969475" s="472"/>
    </row>
    <row r="969476" spans="12:13" x14ac:dyDescent="0.25">
      <c r="L969476" s="472"/>
      <c r="M969476" s="472"/>
    </row>
    <row r="969477" spans="12:13" x14ac:dyDescent="0.25">
      <c r="L969477" s="472"/>
      <c r="M969477" s="472"/>
    </row>
    <row r="969549" spans="12:13" x14ac:dyDescent="0.25">
      <c r="L969549" s="472"/>
      <c r="M969549" s="472"/>
    </row>
    <row r="969550" spans="12:13" x14ac:dyDescent="0.25">
      <c r="L969550" s="472"/>
      <c r="M969550" s="472"/>
    </row>
    <row r="969551" spans="12:13" x14ac:dyDescent="0.25">
      <c r="L969551" s="472"/>
      <c r="M969551" s="472"/>
    </row>
    <row r="969623" spans="12:13" x14ac:dyDescent="0.25">
      <c r="L969623" s="472"/>
      <c r="M969623" s="472"/>
    </row>
    <row r="969624" spans="12:13" x14ac:dyDescent="0.25">
      <c r="L969624" s="472"/>
      <c r="M969624" s="472"/>
    </row>
    <row r="969625" spans="12:13" x14ac:dyDescent="0.25">
      <c r="L969625" s="472"/>
      <c r="M969625" s="472"/>
    </row>
    <row r="969697" spans="12:13" x14ac:dyDescent="0.25">
      <c r="L969697" s="472"/>
      <c r="M969697" s="472"/>
    </row>
    <row r="969698" spans="12:13" x14ac:dyDescent="0.25">
      <c r="L969698" s="472"/>
      <c r="M969698" s="472"/>
    </row>
    <row r="969699" spans="12:13" x14ac:dyDescent="0.25">
      <c r="L969699" s="472"/>
      <c r="M969699" s="472"/>
    </row>
    <row r="969771" spans="12:13" x14ac:dyDescent="0.25">
      <c r="L969771" s="472"/>
      <c r="M969771" s="472"/>
    </row>
    <row r="969772" spans="12:13" x14ac:dyDescent="0.25">
      <c r="L969772" s="472"/>
      <c r="M969772" s="472"/>
    </row>
    <row r="969773" spans="12:13" x14ac:dyDescent="0.25">
      <c r="L969773" s="472"/>
      <c r="M969773" s="472"/>
    </row>
    <row r="969845" spans="12:13" x14ac:dyDescent="0.25">
      <c r="L969845" s="472"/>
      <c r="M969845" s="472"/>
    </row>
    <row r="969846" spans="12:13" x14ac:dyDescent="0.25">
      <c r="L969846" s="472"/>
      <c r="M969846" s="472"/>
    </row>
    <row r="969847" spans="12:13" x14ac:dyDescent="0.25">
      <c r="L969847" s="472"/>
      <c r="M969847" s="472"/>
    </row>
    <row r="969919" spans="12:13" x14ac:dyDescent="0.25">
      <c r="L969919" s="472"/>
      <c r="M969919" s="472"/>
    </row>
    <row r="969920" spans="12:13" x14ac:dyDescent="0.25">
      <c r="L969920" s="472"/>
      <c r="M969920" s="472"/>
    </row>
    <row r="969921" spans="12:13" x14ac:dyDescent="0.25">
      <c r="L969921" s="472"/>
      <c r="M969921" s="472"/>
    </row>
    <row r="969993" spans="12:13" x14ac:dyDescent="0.25">
      <c r="L969993" s="472"/>
      <c r="M969993" s="472"/>
    </row>
    <row r="969994" spans="12:13" x14ac:dyDescent="0.25">
      <c r="L969994" s="472"/>
      <c r="M969994" s="472"/>
    </row>
    <row r="969995" spans="12:13" x14ac:dyDescent="0.25">
      <c r="L969995" s="472"/>
      <c r="M969995" s="472"/>
    </row>
    <row r="970067" spans="12:13" x14ac:dyDescent="0.25">
      <c r="L970067" s="472"/>
      <c r="M970067" s="472"/>
    </row>
    <row r="970068" spans="12:13" x14ac:dyDescent="0.25">
      <c r="L970068" s="472"/>
      <c r="M970068" s="472"/>
    </row>
    <row r="970069" spans="12:13" x14ac:dyDescent="0.25">
      <c r="L970069" s="472"/>
      <c r="M970069" s="472"/>
    </row>
    <row r="970141" spans="12:13" x14ac:dyDescent="0.25">
      <c r="L970141" s="472"/>
      <c r="M970141" s="472"/>
    </row>
    <row r="970142" spans="12:13" x14ac:dyDescent="0.25">
      <c r="L970142" s="472"/>
      <c r="M970142" s="472"/>
    </row>
    <row r="970143" spans="12:13" x14ac:dyDescent="0.25">
      <c r="L970143" s="472"/>
      <c r="M970143" s="472"/>
    </row>
    <row r="970215" spans="12:13" x14ac:dyDescent="0.25">
      <c r="L970215" s="472"/>
      <c r="M970215" s="472"/>
    </row>
    <row r="970216" spans="12:13" x14ac:dyDescent="0.25">
      <c r="L970216" s="472"/>
      <c r="M970216" s="472"/>
    </row>
    <row r="970217" spans="12:13" x14ac:dyDescent="0.25">
      <c r="L970217" s="472"/>
      <c r="M970217" s="472"/>
    </row>
    <row r="970289" spans="12:13" x14ac:dyDescent="0.25">
      <c r="L970289" s="472"/>
      <c r="M970289" s="472"/>
    </row>
    <row r="970290" spans="12:13" x14ac:dyDescent="0.25">
      <c r="L970290" s="472"/>
      <c r="M970290" s="472"/>
    </row>
    <row r="970291" spans="12:13" x14ac:dyDescent="0.25">
      <c r="L970291" s="472"/>
      <c r="M970291" s="472"/>
    </row>
    <row r="970363" spans="12:13" x14ac:dyDescent="0.25">
      <c r="L970363" s="472"/>
      <c r="M970363" s="472"/>
    </row>
    <row r="970364" spans="12:13" x14ac:dyDescent="0.25">
      <c r="L970364" s="472"/>
      <c r="M970364" s="472"/>
    </row>
    <row r="970365" spans="12:13" x14ac:dyDescent="0.25">
      <c r="L970365" s="472"/>
      <c r="M970365" s="472"/>
    </row>
    <row r="970437" spans="12:13" x14ac:dyDescent="0.25">
      <c r="L970437" s="472"/>
      <c r="M970437" s="472"/>
    </row>
    <row r="970438" spans="12:13" x14ac:dyDescent="0.25">
      <c r="L970438" s="472"/>
      <c r="M970438" s="472"/>
    </row>
    <row r="970439" spans="12:13" x14ac:dyDescent="0.25">
      <c r="L970439" s="472"/>
      <c r="M970439" s="472"/>
    </row>
    <row r="970511" spans="12:13" x14ac:dyDescent="0.25">
      <c r="L970511" s="472"/>
      <c r="M970511" s="472"/>
    </row>
    <row r="970512" spans="12:13" x14ac:dyDescent="0.25">
      <c r="L970512" s="472"/>
      <c r="M970512" s="472"/>
    </row>
    <row r="970513" spans="12:13" x14ac:dyDescent="0.25">
      <c r="L970513" s="472"/>
      <c r="M970513" s="472"/>
    </row>
    <row r="970585" spans="12:13" x14ac:dyDescent="0.25">
      <c r="L970585" s="472"/>
      <c r="M970585" s="472"/>
    </row>
    <row r="970586" spans="12:13" x14ac:dyDescent="0.25">
      <c r="L970586" s="472"/>
      <c r="M970586" s="472"/>
    </row>
    <row r="970587" spans="12:13" x14ac:dyDescent="0.25">
      <c r="L970587" s="472"/>
      <c r="M970587" s="472"/>
    </row>
    <row r="970659" spans="12:13" x14ac:dyDescent="0.25">
      <c r="L970659" s="472"/>
      <c r="M970659" s="472"/>
    </row>
    <row r="970660" spans="12:13" x14ac:dyDescent="0.25">
      <c r="L970660" s="472"/>
      <c r="M970660" s="472"/>
    </row>
    <row r="970661" spans="12:13" x14ac:dyDescent="0.25">
      <c r="L970661" s="472"/>
      <c r="M970661" s="472"/>
    </row>
    <row r="970733" spans="12:13" x14ac:dyDescent="0.25">
      <c r="L970733" s="472"/>
      <c r="M970733" s="472"/>
    </row>
    <row r="970734" spans="12:13" x14ac:dyDescent="0.25">
      <c r="L970734" s="472"/>
      <c r="M970734" s="472"/>
    </row>
    <row r="970735" spans="12:13" x14ac:dyDescent="0.25">
      <c r="L970735" s="472"/>
      <c r="M970735" s="472"/>
    </row>
    <row r="970807" spans="12:13" x14ac:dyDescent="0.25">
      <c r="L970807" s="472"/>
      <c r="M970807" s="472"/>
    </row>
    <row r="970808" spans="12:13" x14ac:dyDescent="0.25">
      <c r="L970808" s="472"/>
      <c r="M970808" s="472"/>
    </row>
    <row r="970809" spans="12:13" x14ac:dyDescent="0.25">
      <c r="L970809" s="472"/>
      <c r="M970809" s="472"/>
    </row>
    <row r="970881" spans="12:13" x14ac:dyDescent="0.25">
      <c r="L970881" s="472"/>
      <c r="M970881" s="472"/>
    </row>
    <row r="970882" spans="12:13" x14ac:dyDescent="0.25">
      <c r="L970882" s="472"/>
      <c r="M970882" s="472"/>
    </row>
    <row r="970883" spans="12:13" x14ac:dyDescent="0.25">
      <c r="L970883" s="472"/>
      <c r="M970883" s="472"/>
    </row>
    <row r="970955" spans="12:13" x14ac:dyDescent="0.25">
      <c r="L970955" s="472"/>
      <c r="M970955" s="472"/>
    </row>
    <row r="970956" spans="12:13" x14ac:dyDescent="0.25">
      <c r="L970956" s="472"/>
      <c r="M970956" s="472"/>
    </row>
    <row r="970957" spans="12:13" x14ac:dyDescent="0.25">
      <c r="L970957" s="472"/>
      <c r="M970957" s="472"/>
    </row>
    <row r="971029" spans="12:13" x14ac:dyDescent="0.25">
      <c r="L971029" s="472"/>
      <c r="M971029" s="472"/>
    </row>
    <row r="971030" spans="12:13" x14ac:dyDescent="0.25">
      <c r="L971030" s="472"/>
      <c r="M971030" s="472"/>
    </row>
    <row r="971031" spans="12:13" x14ac:dyDescent="0.25">
      <c r="L971031" s="472"/>
      <c r="M971031" s="472"/>
    </row>
    <row r="971103" spans="12:13" x14ac:dyDescent="0.25">
      <c r="L971103" s="472"/>
      <c r="M971103" s="472"/>
    </row>
    <row r="971104" spans="12:13" x14ac:dyDescent="0.25">
      <c r="L971104" s="472"/>
      <c r="M971104" s="472"/>
    </row>
    <row r="971105" spans="12:13" x14ac:dyDescent="0.25">
      <c r="L971105" s="472"/>
      <c r="M971105" s="472"/>
    </row>
    <row r="971177" spans="12:13" x14ac:dyDescent="0.25">
      <c r="L971177" s="472"/>
      <c r="M971177" s="472"/>
    </row>
    <row r="971178" spans="12:13" x14ac:dyDescent="0.25">
      <c r="L971178" s="472"/>
      <c r="M971178" s="472"/>
    </row>
    <row r="971179" spans="12:13" x14ac:dyDescent="0.25">
      <c r="L971179" s="472"/>
      <c r="M971179" s="472"/>
    </row>
    <row r="971251" spans="12:13" x14ac:dyDescent="0.25">
      <c r="L971251" s="472"/>
      <c r="M971251" s="472"/>
    </row>
    <row r="971252" spans="12:13" x14ac:dyDescent="0.25">
      <c r="L971252" s="472"/>
      <c r="M971252" s="472"/>
    </row>
    <row r="971253" spans="12:13" x14ac:dyDescent="0.25">
      <c r="L971253" s="472"/>
      <c r="M971253" s="472"/>
    </row>
    <row r="971325" spans="12:13" x14ac:dyDescent="0.25">
      <c r="L971325" s="472"/>
      <c r="M971325" s="472"/>
    </row>
    <row r="971326" spans="12:13" x14ac:dyDescent="0.25">
      <c r="L971326" s="472"/>
      <c r="M971326" s="472"/>
    </row>
    <row r="971327" spans="12:13" x14ac:dyDescent="0.25">
      <c r="L971327" s="472"/>
      <c r="M971327" s="472"/>
    </row>
    <row r="971399" spans="12:13" x14ac:dyDescent="0.25">
      <c r="L971399" s="472"/>
      <c r="M971399" s="472"/>
    </row>
    <row r="971400" spans="12:13" x14ac:dyDescent="0.25">
      <c r="L971400" s="472"/>
      <c r="M971400" s="472"/>
    </row>
    <row r="971401" spans="12:13" x14ac:dyDescent="0.25">
      <c r="L971401" s="472"/>
      <c r="M971401" s="472"/>
    </row>
    <row r="971473" spans="12:13" x14ac:dyDescent="0.25">
      <c r="L971473" s="472"/>
      <c r="M971473" s="472"/>
    </row>
    <row r="971474" spans="12:13" x14ac:dyDescent="0.25">
      <c r="L971474" s="472"/>
      <c r="M971474" s="472"/>
    </row>
    <row r="971475" spans="12:13" x14ac:dyDescent="0.25">
      <c r="L971475" s="472"/>
      <c r="M971475" s="472"/>
    </row>
    <row r="971547" spans="12:13" x14ac:dyDescent="0.25">
      <c r="L971547" s="472"/>
      <c r="M971547" s="472"/>
    </row>
    <row r="971548" spans="12:13" x14ac:dyDescent="0.25">
      <c r="L971548" s="472"/>
      <c r="M971548" s="472"/>
    </row>
    <row r="971549" spans="12:13" x14ac:dyDescent="0.25">
      <c r="L971549" s="472"/>
      <c r="M971549" s="472"/>
    </row>
    <row r="971621" spans="12:13" x14ac:dyDescent="0.25">
      <c r="L971621" s="472"/>
      <c r="M971621" s="472"/>
    </row>
    <row r="971622" spans="12:13" x14ac:dyDescent="0.25">
      <c r="L971622" s="472"/>
      <c r="M971622" s="472"/>
    </row>
    <row r="971623" spans="12:13" x14ac:dyDescent="0.25">
      <c r="L971623" s="472"/>
      <c r="M971623" s="472"/>
    </row>
    <row r="971695" spans="12:13" x14ac:dyDescent="0.25">
      <c r="L971695" s="472"/>
      <c r="M971695" s="472"/>
    </row>
    <row r="971696" spans="12:13" x14ac:dyDescent="0.25">
      <c r="L971696" s="472"/>
      <c r="M971696" s="472"/>
    </row>
    <row r="971697" spans="12:13" x14ac:dyDescent="0.25">
      <c r="L971697" s="472"/>
      <c r="M971697" s="472"/>
    </row>
    <row r="971769" spans="12:13" x14ac:dyDescent="0.25">
      <c r="L971769" s="472"/>
      <c r="M971769" s="472"/>
    </row>
    <row r="971770" spans="12:13" x14ac:dyDescent="0.25">
      <c r="L971770" s="472"/>
      <c r="M971770" s="472"/>
    </row>
    <row r="971771" spans="12:13" x14ac:dyDescent="0.25">
      <c r="L971771" s="472"/>
      <c r="M971771" s="472"/>
    </row>
    <row r="971843" spans="12:13" x14ac:dyDescent="0.25">
      <c r="L971843" s="472"/>
      <c r="M971843" s="472"/>
    </row>
    <row r="971844" spans="12:13" x14ac:dyDescent="0.25">
      <c r="L971844" s="472"/>
      <c r="M971844" s="472"/>
    </row>
    <row r="971845" spans="12:13" x14ac:dyDescent="0.25">
      <c r="L971845" s="472"/>
      <c r="M971845" s="472"/>
    </row>
    <row r="971917" spans="12:13" x14ac:dyDescent="0.25">
      <c r="L971917" s="472"/>
      <c r="M971917" s="472"/>
    </row>
    <row r="971918" spans="12:13" x14ac:dyDescent="0.25">
      <c r="L971918" s="472"/>
      <c r="M971918" s="472"/>
    </row>
    <row r="971919" spans="12:13" x14ac:dyDescent="0.25">
      <c r="L971919" s="472"/>
      <c r="M971919" s="472"/>
    </row>
    <row r="971991" spans="12:13" x14ac:dyDescent="0.25">
      <c r="L971991" s="472"/>
      <c r="M971991" s="472"/>
    </row>
    <row r="971992" spans="12:13" x14ac:dyDescent="0.25">
      <c r="L971992" s="472"/>
      <c r="M971992" s="472"/>
    </row>
    <row r="971993" spans="12:13" x14ac:dyDescent="0.25">
      <c r="L971993" s="472"/>
      <c r="M971993" s="472"/>
    </row>
    <row r="972065" spans="12:13" x14ac:dyDescent="0.25">
      <c r="L972065" s="472"/>
      <c r="M972065" s="472"/>
    </row>
    <row r="972066" spans="12:13" x14ac:dyDescent="0.25">
      <c r="L972066" s="472"/>
      <c r="M972066" s="472"/>
    </row>
    <row r="972067" spans="12:13" x14ac:dyDescent="0.25">
      <c r="L972067" s="472"/>
      <c r="M972067" s="472"/>
    </row>
    <row r="972139" spans="12:13" x14ac:dyDescent="0.25">
      <c r="L972139" s="472"/>
      <c r="M972139" s="472"/>
    </row>
    <row r="972140" spans="12:13" x14ac:dyDescent="0.25">
      <c r="L972140" s="472"/>
      <c r="M972140" s="472"/>
    </row>
    <row r="972141" spans="12:13" x14ac:dyDescent="0.25">
      <c r="L972141" s="472"/>
      <c r="M972141" s="472"/>
    </row>
    <row r="972213" spans="12:13" x14ac:dyDescent="0.25">
      <c r="L972213" s="472"/>
      <c r="M972213" s="472"/>
    </row>
    <row r="972214" spans="12:13" x14ac:dyDescent="0.25">
      <c r="L972214" s="472"/>
      <c r="M972214" s="472"/>
    </row>
    <row r="972215" spans="12:13" x14ac:dyDescent="0.25">
      <c r="L972215" s="472"/>
      <c r="M972215" s="472"/>
    </row>
    <row r="972287" spans="12:13" x14ac:dyDescent="0.25">
      <c r="L972287" s="472"/>
      <c r="M972287" s="472"/>
    </row>
    <row r="972288" spans="12:13" x14ac:dyDescent="0.25">
      <c r="L972288" s="472"/>
      <c r="M972288" s="472"/>
    </row>
    <row r="972289" spans="12:13" x14ac:dyDescent="0.25">
      <c r="L972289" s="472"/>
      <c r="M972289" s="472"/>
    </row>
    <row r="972361" spans="12:13" x14ac:dyDescent="0.25">
      <c r="L972361" s="472"/>
      <c r="M972361" s="472"/>
    </row>
    <row r="972362" spans="12:13" x14ac:dyDescent="0.25">
      <c r="L972362" s="472"/>
      <c r="M972362" s="472"/>
    </row>
    <row r="972363" spans="12:13" x14ac:dyDescent="0.25">
      <c r="L972363" s="472"/>
      <c r="M972363" s="472"/>
    </row>
    <row r="972435" spans="12:13" x14ac:dyDescent="0.25">
      <c r="L972435" s="472"/>
      <c r="M972435" s="472"/>
    </row>
    <row r="972436" spans="12:13" x14ac:dyDescent="0.25">
      <c r="L972436" s="472"/>
      <c r="M972436" s="472"/>
    </row>
    <row r="972437" spans="12:13" x14ac:dyDescent="0.25">
      <c r="L972437" s="472"/>
      <c r="M972437" s="472"/>
    </row>
    <row r="972509" spans="12:13" x14ac:dyDescent="0.25">
      <c r="L972509" s="472"/>
      <c r="M972509" s="472"/>
    </row>
    <row r="972510" spans="12:13" x14ac:dyDescent="0.25">
      <c r="L972510" s="472"/>
      <c r="M972510" s="472"/>
    </row>
    <row r="972511" spans="12:13" x14ac:dyDescent="0.25">
      <c r="L972511" s="472"/>
      <c r="M972511" s="472"/>
    </row>
    <row r="972583" spans="12:13" x14ac:dyDescent="0.25">
      <c r="L972583" s="472"/>
      <c r="M972583" s="472"/>
    </row>
    <row r="972584" spans="12:13" x14ac:dyDescent="0.25">
      <c r="L972584" s="472"/>
      <c r="M972584" s="472"/>
    </row>
    <row r="972585" spans="12:13" x14ac:dyDescent="0.25">
      <c r="L972585" s="472"/>
      <c r="M972585" s="472"/>
    </row>
    <row r="972657" spans="12:13" x14ac:dyDescent="0.25">
      <c r="L972657" s="472"/>
      <c r="M972657" s="472"/>
    </row>
    <row r="972658" spans="12:13" x14ac:dyDescent="0.25">
      <c r="L972658" s="472"/>
      <c r="M972658" s="472"/>
    </row>
    <row r="972659" spans="12:13" x14ac:dyDescent="0.25">
      <c r="L972659" s="472"/>
      <c r="M972659" s="472"/>
    </row>
    <row r="972731" spans="12:13" x14ac:dyDescent="0.25">
      <c r="L972731" s="472"/>
      <c r="M972731" s="472"/>
    </row>
    <row r="972732" spans="12:13" x14ac:dyDescent="0.25">
      <c r="L972732" s="472"/>
      <c r="M972732" s="472"/>
    </row>
    <row r="972733" spans="12:13" x14ac:dyDescent="0.25">
      <c r="L972733" s="472"/>
      <c r="M972733" s="472"/>
    </row>
    <row r="972805" spans="12:13" x14ac:dyDescent="0.25">
      <c r="L972805" s="472"/>
      <c r="M972805" s="472"/>
    </row>
    <row r="972806" spans="12:13" x14ac:dyDescent="0.25">
      <c r="L972806" s="472"/>
      <c r="M972806" s="472"/>
    </row>
    <row r="972807" spans="12:13" x14ac:dyDescent="0.25">
      <c r="L972807" s="472"/>
      <c r="M972807" s="472"/>
    </row>
    <row r="972879" spans="12:13" x14ac:dyDescent="0.25">
      <c r="L972879" s="472"/>
      <c r="M972879" s="472"/>
    </row>
    <row r="972880" spans="12:13" x14ac:dyDescent="0.25">
      <c r="L972880" s="472"/>
      <c r="M972880" s="472"/>
    </row>
    <row r="972881" spans="12:13" x14ac:dyDescent="0.25">
      <c r="L972881" s="472"/>
      <c r="M972881" s="472"/>
    </row>
    <row r="972953" spans="12:13" x14ac:dyDescent="0.25">
      <c r="L972953" s="472"/>
      <c r="M972953" s="472"/>
    </row>
    <row r="972954" spans="12:13" x14ac:dyDescent="0.25">
      <c r="L972954" s="472"/>
      <c r="M972954" s="472"/>
    </row>
    <row r="972955" spans="12:13" x14ac:dyDescent="0.25">
      <c r="L972955" s="472"/>
      <c r="M972955" s="472"/>
    </row>
    <row r="973027" spans="12:13" x14ac:dyDescent="0.25">
      <c r="L973027" s="472"/>
      <c r="M973027" s="472"/>
    </row>
    <row r="973028" spans="12:13" x14ac:dyDescent="0.25">
      <c r="L973028" s="472"/>
      <c r="M973028" s="472"/>
    </row>
    <row r="973029" spans="12:13" x14ac:dyDescent="0.25">
      <c r="L973029" s="472"/>
      <c r="M973029" s="472"/>
    </row>
    <row r="973101" spans="12:13" x14ac:dyDescent="0.25">
      <c r="L973101" s="472"/>
      <c r="M973101" s="472"/>
    </row>
    <row r="973102" spans="12:13" x14ac:dyDescent="0.25">
      <c r="L973102" s="472"/>
      <c r="M973102" s="472"/>
    </row>
    <row r="973103" spans="12:13" x14ac:dyDescent="0.25">
      <c r="L973103" s="472"/>
      <c r="M973103" s="472"/>
    </row>
    <row r="973175" spans="12:13" x14ac:dyDescent="0.25">
      <c r="L973175" s="472"/>
      <c r="M973175" s="472"/>
    </row>
    <row r="973176" spans="12:13" x14ac:dyDescent="0.25">
      <c r="L973176" s="472"/>
      <c r="M973176" s="472"/>
    </row>
    <row r="973177" spans="12:13" x14ac:dyDescent="0.25">
      <c r="L973177" s="472"/>
      <c r="M973177" s="472"/>
    </row>
    <row r="973249" spans="12:13" x14ac:dyDescent="0.25">
      <c r="L973249" s="472"/>
      <c r="M973249" s="472"/>
    </row>
    <row r="973250" spans="12:13" x14ac:dyDescent="0.25">
      <c r="L973250" s="472"/>
      <c r="M973250" s="472"/>
    </row>
    <row r="973251" spans="12:13" x14ac:dyDescent="0.25">
      <c r="L973251" s="472"/>
      <c r="M973251" s="472"/>
    </row>
    <row r="973323" spans="12:13" x14ac:dyDescent="0.25">
      <c r="L973323" s="472"/>
      <c r="M973323" s="472"/>
    </row>
    <row r="973324" spans="12:13" x14ac:dyDescent="0.25">
      <c r="L973324" s="472"/>
      <c r="M973324" s="472"/>
    </row>
    <row r="973325" spans="12:13" x14ac:dyDescent="0.25">
      <c r="L973325" s="472"/>
      <c r="M973325" s="472"/>
    </row>
    <row r="973397" spans="12:13" x14ac:dyDescent="0.25">
      <c r="L973397" s="472"/>
      <c r="M973397" s="472"/>
    </row>
    <row r="973398" spans="12:13" x14ac:dyDescent="0.25">
      <c r="L973398" s="472"/>
      <c r="M973398" s="472"/>
    </row>
    <row r="973399" spans="12:13" x14ac:dyDescent="0.25">
      <c r="L973399" s="472"/>
      <c r="M973399" s="472"/>
    </row>
    <row r="973471" spans="12:13" x14ac:dyDescent="0.25">
      <c r="L973471" s="472"/>
      <c r="M973471" s="472"/>
    </row>
    <row r="973472" spans="12:13" x14ac:dyDescent="0.25">
      <c r="L973472" s="472"/>
      <c r="M973472" s="472"/>
    </row>
    <row r="973473" spans="12:13" x14ac:dyDescent="0.25">
      <c r="L973473" s="472"/>
      <c r="M973473" s="472"/>
    </row>
    <row r="973545" spans="12:13" x14ac:dyDescent="0.25">
      <c r="L973545" s="472"/>
      <c r="M973545" s="472"/>
    </row>
    <row r="973546" spans="12:13" x14ac:dyDescent="0.25">
      <c r="L973546" s="472"/>
      <c r="M973546" s="472"/>
    </row>
    <row r="973547" spans="12:13" x14ac:dyDescent="0.25">
      <c r="L973547" s="472"/>
      <c r="M973547" s="472"/>
    </row>
    <row r="973619" spans="12:13" x14ac:dyDescent="0.25">
      <c r="L973619" s="472"/>
      <c r="M973619" s="472"/>
    </row>
    <row r="973620" spans="12:13" x14ac:dyDescent="0.25">
      <c r="L973620" s="472"/>
      <c r="M973620" s="472"/>
    </row>
    <row r="973621" spans="12:13" x14ac:dyDescent="0.25">
      <c r="L973621" s="472"/>
      <c r="M973621" s="472"/>
    </row>
    <row r="973693" spans="12:13" x14ac:dyDescent="0.25">
      <c r="L973693" s="472"/>
      <c r="M973693" s="472"/>
    </row>
    <row r="973694" spans="12:13" x14ac:dyDescent="0.25">
      <c r="L973694" s="472"/>
      <c r="M973694" s="472"/>
    </row>
    <row r="973695" spans="12:13" x14ac:dyDescent="0.25">
      <c r="L973695" s="472"/>
      <c r="M973695" s="472"/>
    </row>
    <row r="973767" spans="12:13" x14ac:dyDescent="0.25">
      <c r="L973767" s="472"/>
      <c r="M973767" s="472"/>
    </row>
    <row r="973768" spans="12:13" x14ac:dyDescent="0.25">
      <c r="L973768" s="472"/>
      <c r="M973768" s="472"/>
    </row>
    <row r="973769" spans="12:13" x14ac:dyDescent="0.25">
      <c r="L973769" s="472"/>
      <c r="M973769" s="472"/>
    </row>
    <row r="973841" spans="12:13" x14ac:dyDescent="0.25">
      <c r="L973841" s="472"/>
      <c r="M973841" s="472"/>
    </row>
    <row r="973842" spans="12:13" x14ac:dyDescent="0.25">
      <c r="L973842" s="472"/>
      <c r="M973842" s="472"/>
    </row>
    <row r="973843" spans="12:13" x14ac:dyDescent="0.25">
      <c r="L973843" s="472"/>
      <c r="M973843" s="472"/>
    </row>
    <row r="973915" spans="12:13" x14ac:dyDescent="0.25">
      <c r="L973915" s="472"/>
      <c r="M973915" s="472"/>
    </row>
    <row r="973916" spans="12:13" x14ac:dyDescent="0.25">
      <c r="L973916" s="472"/>
      <c r="M973916" s="472"/>
    </row>
    <row r="973917" spans="12:13" x14ac:dyDescent="0.25">
      <c r="L973917" s="472"/>
      <c r="M973917" s="472"/>
    </row>
    <row r="973989" spans="12:13" x14ac:dyDescent="0.25">
      <c r="L973989" s="472"/>
      <c r="M973989" s="472"/>
    </row>
    <row r="973990" spans="12:13" x14ac:dyDescent="0.25">
      <c r="L973990" s="472"/>
      <c r="M973990" s="472"/>
    </row>
    <row r="973991" spans="12:13" x14ac:dyDescent="0.25">
      <c r="L973991" s="472"/>
      <c r="M973991" s="472"/>
    </row>
    <row r="974063" spans="12:13" x14ac:dyDescent="0.25">
      <c r="L974063" s="472"/>
      <c r="M974063" s="472"/>
    </row>
    <row r="974064" spans="12:13" x14ac:dyDescent="0.25">
      <c r="L974064" s="472"/>
      <c r="M974064" s="472"/>
    </row>
    <row r="974065" spans="12:13" x14ac:dyDescent="0.25">
      <c r="L974065" s="472"/>
      <c r="M974065" s="472"/>
    </row>
    <row r="974137" spans="12:13" x14ac:dyDescent="0.25">
      <c r="L974137" s="472"/>
      <c r="M974137" s="472"/>
    </row>
    <row r="974138" spans="12:13" x14ac:dyDescent="0.25">
      <c r="L974138" s="472"/>
      <c r="M974138" s="472"/>
    </row>
    <row r="974139" spans="12:13" x14ac:dyDescent="0.25">
      <c r="L974139" s="472"/>
      <c r="M974139" s="472"/>
    </row>
    <row r="974211" spans="12:13" x14ac:dyDescent="0.25">
      <c r="L974211" s="472"/>
      <c r="M974211" s="472"/>
    </row>
    <row r="974212" spans="12:13" x14ac:dyDescent="0.25">
      <c r="L974212" s="472"/>
      <c r="M974212" s="472"/>
    </row>
    <row r="974213" spans="12:13" x14ac:dyDescent="0.25">
      <c r="L974213" s="472"/>
      <c r="M974213" s="472"/>
    </row>
    <row r="974285" spans="12:13" x14ac:dyDescent="0.25">
      <c r="L974285" s="472"/>
      <c r="M974285" s="472"/>
    </row>
    <row r="974286" spans="12:13" x14ac:dyDescent="0.25">
      <c r="L974286" s="472"/>
      <c r="M974286" s="472"/>
    </row>
    <row r="974287" spans="12:13" x14ac:dyDescent="0.25">
      <c r="L974287" s="472"/>
      <c r="M974287" s="472"/>
    </row>
    <row r="974359" spans="12:13" x14ac:dyDescent="0.25">
      <c r="L974359" s="472"/>
      <c r="M974359" s="472"/>
    </row>
    <row r="974360" spans="12:13" x14ac:dyDescent="0.25">
      <c r="L974360" s="472"/>
      <c r="M974360" s="472"/>
    </row>
    <row r="974361" spans="12:13" x14ac:dyDescent="0.25">
      <c r="L974361" s="472"/>
      <c r="M974361" s="472"/>
    </row>
    <row r="974433" spans="12:13" x14ac:dyDescent="0.25">
      <c r="L974433" s="472"/>
      <c r="M974433" s="472"/>
    </row>
    <row r="974434" spans="12:13" x14ac:dyDescent="0.25">
      <c r="L974434" s="472"/>
      <c r="M974434" s="472"/>
    </row>
    <row r="974435" spans="12:13" x14ac:dyDescent="0.25">
      <c r="L974435" s="472"/>
      <c r="M974435" s="472"/>
    </row>
    <row r="974507" spans="12:13" x14ac:dyDescent="0.25">
      <c r="L974507" s="472"/>
      <c r="M974507" s="472"/>
    </row>
    <row r="974508" spans="12:13" x14ac:dyDescent="0.25">
      <c r="L974508" s="472"/>
      <c r="M974508" s="472"/>
    </row>
    <row r="974509" spans="12:13" x14ac:dyDescent="0.25">
      <c r="L974509" s="472"/>
      <c r="M974509" s="472"/>
    </row>
    <row r="974581" spans="12:13" x14ac:dyDescent="0.25">
      <c r="L974581" s="472"/>
      <c r="M974581" s="472"/>
    </row>
    <row r="974582" spans="12:13" x14ac:dyDescent="0.25">
      <c r="L974582" s="472"/>
      <c r="M974582" s="472"/>
    </row>
    <row r="974583" spans="12:13" x14ac:dyDescent="0.25">
      <c r="L974583" s="472"/>
      <c r="M974583" s="472"/>
    </row>
    <row r="974655" spans="12:13" x14ac:dyDescent="0.25">
      <c r="L974655" s="472"/>
      <c r="M974655" s="472"/>
    </row>
    <row r="974656" spans="12:13" x14ac:dyDescent="0.25">
      <c r="L974656" s="472"/>
      <c r="M974656" s="472"/>
    </row>
    <row r="974657" spans="12:13" x14ac:dyDescent="0.25">
      <c r="L974657" s="472"/>
      <c r="M974657" s="472"/>
    </row>
    <row r="974729" spans="12:13" x14ac:dyDescent="0.25">
      <c r="L974729" s="472"/>
      <c r="M974729" s="472"/>
    </row>
    <row r="974730" spans="12:13" x14ac:dyDescent="0.25">
      <c r="L974730" s="472"/>
      <c r="M974730" s="472"/>
    </row>
    <row r="974731" spans="12:13" x14ac:dyDescent="0.25">
      <c r="L974731" s="472"/>
      <c r="M974731" s="472"/>
    </row>
    <row r="974803" spans="12:13" x14ac:dyDescent="0.25">
      <c r="L974803" s="472"/>
      <c r="M974803" s="472"/>
    </row>
    <row r="974804" spans="12:13" x14ac:dyDescent="0.25">
      <c r="L974804" s="472"/>
      <c r="M974804" s="472"/>
    </row>
    <row r="974805" spans="12:13" x14ac:dyDescent="0.25">
      <c r="L974805" s="472"/>
      <c r="M974805" s="472"/>
    </row>
    <row r="974877" spans="12:13" x14ac:dyDescent="0.25">
      <c r="L974877" s="472"/>
      <c r="M974877" s="472"/>
    </row>
    <row r="974878" spans="12:13" x14ac:dyDescent="0.25">
      <c r="L974878" s="472"/>
      <c r="M974878" s="472"/>
    </row>
    <row r="974879" spans="12:13" x14ac:dyDescent="0.25">
      <c r="L974879" s="472"/>
      <c r="M974879" s="472"/>
    </row>
    <row r="974951" spans="12:13" x14ac:dyDescent="0.25">
      <c r="L974951" s="472"/>
      <c r="M974951" s="472"/>
    </row>
    <row r="974952" spans="12:13" x14ac:dyDescent="0.25">
      <c r="L974952" s="472"/>
      <c r="M974952" s="472"/>
    </row>
    <row r="974953" spans="12:13" x14ac:dyDescent="0.25">
      <c r="L974953" s="472"/>
      <c r="M974953" s="472"/>
    </row>
    <row r="975025" spans="12:13" x14ac:dyDescent="0.25">
      <c r="L975025" s="472"/>
      <c r="M975025" s="472"/>
    </row>
    <row r="975026" spans="12:13" x14ac:dyDescent="0.25">
      <c r="L975026" s="472"/>
      <c r="M975026" s="472"/>
    </row>
    <row r="975027" spans="12:13" x14ac:dyDescent="0.25">
      <c r="L975027" s="472"/>
      <c r="M975027" s="472"/>
    </row>
    <row r="975099" spans="12:13" x14ac:dyDescent="0.25">
      <c r="L975099" s="472"/>
      <c r="M975099" s="472"/>
    </row>
    <row r="975100" spans="12:13" x14ac:dyDescent="0.25">
      <c r="L975100" s="472"/>
      <c r="M975100" s="472"/>
    </row>
    <row r="975101" spans="12:13" x14ac:dyDescent="0.25">
      <c r="L975101" s="472"/>
      <c r="M975101" s="472"/>
    </row>
    <row r="975173" spans="12:13" x14ac:dyDescent="0.25">
      <c r="L975173" s="472"/>
      <c r="M975173" s="472"/>
    </row>
    <row r="975174" spans="12:13" x14ac:dyDescent="0.25">
      <c r="L975174" s="472"/>
      <c r="M975174" s="472"/>
    </row>
    <row r="975175" spans="12:13" x14ac:dyDescent="0.25">
      <c r="L975175" s="472"/>
      <c r="M975175" s="472"/>
    </row>
    <row r="975247" spans="12:13" x14ac:dyDescent="0.25">
      <c r="L975247" s="472"/>
      <c r="M975247" s="472"/>
    </row>
    <row r="975248" spans="12:13" x14ac:dyDescent="0.25">
      <c r="L975248" s="472"/>
      <c r="M975248" s="472"/>
    </row>
    <row r="975249" spans="12:13" x14ac:dyDescent="0.25">
      <c r="L975249" s="472"/>
      <c r="M975249" s="472"/>
    </row>
    <row r="975321" spans="12:13" x14ac:dyDescent="0.25">
      <c r="L975321" s="472"/>
      <c r="M975321" s="472"/>
    </row>
    <row r="975322" spans="12:13" x14ac:dyDescent="0.25">
      <c r="L975322" s="472"/>
      <c r="M975322" s="472"/>
    </row>
    <row r="975323" spans="12:13" x14ac:dyDescent="0.25">
      <c r="L975323" s="472"/>
      <c r="M975323" s="472"/>
    </row>
    <row r="975395" spans="12:13" x14ac:dyDescent="0.25">
      <c r="L975395" s="472"/>
      <c r="M975395" s="472"/>
    </row>
    <row r="975396" spans="12:13" x14ac:dyDescent="0.25">
      <c r="L975396" s="472"/>
      <c r="M975396" s="472"/>
    </row>
    <row r="975397" spans="12:13" x14ac:dyDescent="0.25">
      <c r="L975397" s="472"/>
      <c r="M975397" s="472"/>
    </row>
    <row r="975469" spans="12:13" x14ac:dyDescent="0.25">
      <c r="L975469" s="472"/>
      <c r="M975469" s="472"/>
    </row>
    <row r="975470" spans="12:13" x14ac:dyDescent="0.25">
      <c r="L975470" s="472"/>
      <c r="M975470" s="472"/>
    </row>
    <row r="975471" spans="12:13" x14ac:dyDescent="0.25">
      <c r="L975471" s="472"/>
      <c r="M975471" s="472"/>
    </row>
    <row r="975543" spans="12:13" x14ac:dyDescent="0.25">
      <c r="L975543" s="472"/>
      <c r="M975543" s="472"/>
    </row>
    <row r="975544" spans="12:13" x14ac:dyDescent="0.25">
      <c r="L975544" s="472"/>
      <c r="M975544" s="472"/>
    </row>
    <row r="975545" spans="12:13" x14ac:dyDescent="0.25">
      <c r="L975545" s="472"/>
      <c r="M975545" s="472"/>
    </row>
    <row r="975617" spans="12:13" x14ac:dyDescent="0.25">
      <c r="L975617" s="472"/>
      <c r="M975617" s="472"/>
    </row>
    <row r="975618" spans="12:13" x14ac:dyDescent="0.25">
      <c r="L975618" s="472"/>
      <c r="M975618" s="472"/>
    </row>
    <row r="975619" spans="12:13" x14ac:dyDescent="0.25">
      <c r="L975619" s="472"/>
      <c r="M975619" s="472"/>
    </row>
    <row r="975691" spans="12:13" x14ac:dyDescent="0.25">
      <c r="L975691" s="472"/>
      <c r="M975691" s="472"/>
    </row>
    <row r="975692" spans="12:13" x14ac:dyDescent="0.25">
      <c r="L975692" s="472"/>
      <c r="M975692" s="472"/>
    </row>
    <row r="975693" spans="12:13" x14ac:dyDescent="0.25">
      <c r="L975693" s="472"/>
      <c r="M975693" s="472"/>
    </row>
    <row r="975765" spans="12:13" x14ac:dyDescent="0.25">
      <c r="L975765" s="472"/>
      <c r="M975765" s="472"/>
    </row>
    <row r="975766" spans="12:13" x14ac:dyDescent="0.25">
      <c r="L975766" s="472"/>
      <c r="M975766" s="472"/>
    </row>
    <row r="975767" spans="12:13" x14ac:dyDescent="0.25">
      <c r="L975767" s="472"/>
      <c r="M975767" s="472"/>
    </row>
    <row r="975839" spans="12:13" x14ac:dyDescent="0.25">
      <c r="L975839" s="472"/>
      <c r="M975839" s="472"/>
    </row>
    <row r="975840" spans="12:13" x14ac:dyDescent="0.25">
      <c r="L975840" s="472"/>
      <c r="M975840" s="472"/>
    </row>
    <row r="975841" spans="12:13" x14ac:dyDescent="0.25">
      <c r="L975841" s="472"/>
      <c r="M975841" s="472"/>
    </row>
    <row r="975913" spans="12:13" x14ac:dyDescent="0.25">
      <c r="L975913" s="472"/>
      <c r="M975913" s="472"/>
    </row>
    <row r="975914" spans="12:13" x14ac:dyDescent="0.25">
      <c r="L975914" s="472"/>
      <c r="M975914" s="472"/>
    </row>
    <row r="975915" spans="12:13" x14ac:dyDescent="0.25">
      <c r="L975915" s="472"/>
      <c r="M975915" s="472"/>
    </row>
    <row r="975987" spans="12:13" x14ac:dyDescent="0.25">
      <c r="L975987" s="472"/>
      <c r="M975987" s="472"/>
    </row>
    <row r="975988" spans="12:13" x14ac:dyDescent="0.25">
      <c r="L975988" s="472"/>
      <c r="M975988" s="472"/>
    </row>
    <row r="975989" spans="12:13" x14ac:dyDescent="0.25">
      <c r="L975989" s="472"/>
      <c r="M975989" s="472"/>
    </row>
    <row r="976061" spans="12:13" x14ac:dyDescent="0.25">
      <c r="L976061" s="472"/>
      <c r="M976061" s="472"/>
    </row>
    <row r="976062" spans="12:13" x14ac:dyDescent="0.25">
      <c r="L976062" s="472"/>
      <c r="M976062" s="472"/>
    </row>
    <row r="976063" spans="12:13" x14ac:dyDescent="0.25">
      <c r="L976063" s="472"/>
      <c r="M976063" s="472"/>
    </row>
    <row r="976135" spans="12:13" x14ac:dyDescent="0.25">
      <c r="L976135" s="472"/>
      <c r="M976135" s="472"/>
    </row>
    <row r="976136" spans="12:13" x14ac:dyDescent="0.25">
      <c r="L976136" s="472"/>
      <c r="M976136" s="472"/>
    </row>
    <row r="976137" spans="12:13" x14ac:dyDescent="0.25">
      <c r="L976137" s="472"/>
      <c r="M976137" s="472"/>
    </row>
    <row r="976209" spans="12:13" x14ac:dyDescent="0.25">
      <c r="L976209" s="472"/>
      <c r="M976209" s="472"/>
    </row>
    <row r="976210" spans="12:13" x14ac:dyDescent="0.25">
      <c r="L976210" s="472"/>
      <c r="M976210" s="472"/>
    </row>
    <row r="976211" spans="12:13" x14ac:dyDescent="0.25">
      <c r="L976211" s="472"/>
      <c r="M976211" s="472"/>
    </row>
    <row r="976283" spans="12:13" x14ac:dyDescent="0.25">
      <c r="L976283" s="472"/>
      <c r="M976283" s="472"/>
    </row>
    <row r="976284" spans="12:13" x14ac:dyDescent="0.25">
      <c r="L976284" s="472"/>
      <c r="M976284" s="472"/>
    </row>
    <row r="976285" spans="12:13" x14ac:dyDescent="0.25">
      <c r="L976285" s="472"/>
      <c r="M976285" s="472"/>
    </row>
    <row r="976357" spans="12:13" x14ac:dyDescent="0.25">
      <c r="L976357" s="472"/>
      <c r="M976357" s="472"/>
    </row>
    <row r="976358" spans="12:13" x14ac:dyDescent="0.25">
      <c r="L976358" s="472"/>
      <c r="M976358" s="472"/>
    </row>
    <row r="976359" spans="12:13" x14ac:dyDescent="0.25">
      <c r="L976359" s="472"/>
      <c r="M976359" s="472"/>
    </row>
    <row r="976431" spans="12:13" x14ac:dyDescent="0.25">
      <c r="L976431" s="472"/>
      <c r="M976431" s="472"/>
    </row>
    <row r="976432" spans="12:13" x14ac:dyDescent="0.25">
      <c r="L976432" s="472"/>
      <c r="M976432" s="472"/>
    </row>
    <row r="976433" spans="12:13" x14ac:dyDescent="0.25">
      <c r="L976433" s="472"/>
      <c r="M976433" s="472"/>
    </row>
    <row r="976505" spans="12:13" x14ac:dyDescent="0.25">
      <c r="L976505" s="472"/>
      <c r="M976505" s="472"/>
    </row>
    <row r="976506" spans="12:13" x14ac:dyDescent="0.25">
      <c r="L976506" s="472"/>
      <c r="M976506" s="472"/>
    </row>
    <row r="976507" spans="12:13" x14ac:dyDescent="0.25">
      <c r="L976507" s="472"/>
      <c r="M976507" s="472"/>
    </row>
    <row r="976579" spans="12:13" x14ac:dyDescent="0.25">
      <c r="L976579" s="472"/>
      <c r="M976579" s="472"/>
    </row>
    <row r="976580" spans="12:13" x14ac:dyDescent="0.25">
      <c r="L976580" s="472"/>
      <c r="M976580" s="472"/>
    </row>
    <row r="976581" spans="12:13" x14ac:dyDescent="0.25">
      <c r="L976581" s="472"/>
      <c r="M976581" s="472"/>
    </row>
    <row r="976653" spans="12:13" x14ac:dyDescent="0.25">
      <c r="L976653" s="472"/>
      <c r="M976653" s="472"/>
    </row>
    <row r="976654" spans="12:13" x14ac:dyDescent="0.25">
      <c r="L976654" s="472"/>
      <c r="M976654" s="472"/>
    </row>
    <row r="976655" spans="12:13" x14ac:dyDescent="0.25">
      <c r="L976655" s="472"/>
      <c r="M976655" s="472"/>
    </row>
    <row r="976727" spans="12:13" x14ac:dyDescent="0.25">
      <c r="L976727" s="472"/>
      <c r="M976727" s="472"/>
    </row>
    <row r="976728" spans="12:13" x14ac:dyDescent="0.25">
      <c r="L976728" s="472"/>
      <c r="M976728" s="472"/>
    </row>
    <row r="976729" spans="12:13" x14ac:dyDescent="0.25">
      <c r="L976729" s="472"/>
      <c r="M976729" s="472"/>
    </row>
    <row r="976801" spans="12:13" x14ac:dyDescent="0.25">
      <c r="L976801" s="472"/>
      <c r="M976801" s="472"/>
    </row>
    <row r="976802" spans="12:13" x14ac:dyDescent="0.25">
      <c r="L976802" s="472"/>
      <c r="M976802" s="472"/>
    </row>
    <row r="976803" spans="12:13" x14ac:dyDescent="0.25">
      <c r="L976803" s="472"/>
      <c r="M976803" s="472"/>
    </row>
    <row r="976875" spans="12:13" x14ac:dyDescent="0.25">
      <c r="L976875" s="472"/>
      <c r="M976875" s="472"/>
    </row>
    <row r="976876" spans="12:13" x14ac:dyDescent="0.25">
      <c r="L976876" s="472"/>
      <c r="M976876" s="472"/>
    </row>
    <row r="976877" spans="12:13" x14ac:dyDescent="0.25">
      <c r="L976877" s="472"/>
      <c r="M976877" s="472"/>
    </row>
    <row r="976949" spans="12:13" x14ac:dyDescent="0.25">
      <c r="L976949" s="472"/>
      <c r="M976949" s="472"/>
    </row>
    <row r="976950" spans="12:13" x14ac:dyDescent="0.25">
      <c r="L976950" s="472"/>
      <c r="M976950" s="472"/>
    </row>
    <row r="976951" spans="12:13" x14ac:dyDescent="0.25">
      <c r="L976951" s="472"/>
      <c r="M976951" s="472"/>
    </row>
    <row r="977023" spans="12:13" x14ac:dyDescent="0.25">
      <c r="L977023" s="472"/>
      <c r="M977023" s="472"/>
    </row>
    <row r="977024" spans="12:13" x14ac:dyDescent="0.25">
      <c r="L977024" s="472"/>
      <c r="M977024" s="472"/>
    </row>
    <row r="977025" spans="12:13" x14ac:dyDescent="0.25">
      <c r="L977025" s="472"/>
      <c r="M977025" s="472"/>
    </row>
    <row r="977097" spans="12:13" x14ac:dyDescent="0.25">
      <c r="L977097" s="472"/>
      <c r="M977097" s="472"/>
    </row>
    <row r="977098" spans="12:13" x14ac:dyDescent="0.25">
      <c r="L977098" s="472"/>
      <c r="M977098" s="472"/>
    </row>
    <row r="977099" spans="12:13" x14ac:dyDescent="0.25">
      <c r="L977099" s="472"/>
      <c r="M977099" s="472"/>
    </row>
    <row r="977171" spans="12:13" x14ac:dyDescent="0.25">
      <c r="L977171" s="472"/>
      <c r="M977171" s="472"/>
    </row>
    <row r="977172" spans="12:13" x14ac:dyDescent="0.25">
      <c r="L977172" s="472"/>
      <c r="M977172" s="472"/>
    </row>
    <row r="977173" spans="12:13" x14ac:dyDescent="0.25">
      <c r="L977173" s="472"/>
      <c r="M977173" s="472"/>
    </row>
    <row r="977245" spans="12:13" x14ac:dyDescent="0.25">
      <c r="L977245" s="472"/>
      <c r="M977245" s="472"/>
    </row>
    <row r="977246" spans="12:13" x14ac:dyDescent="0.25">
      <c r="L977246" s="472"/>
      <c r="M977246" s="472"/>
    </row>
    <row r="977247" spans="12:13" x14ac:dyDescent="0.25">
      <c r="L977247" s="472"/>
      <c r="M977247" s="472"/>
    </row>
    <row r="977319" spans="12:13" x14ac:dyDescent="0.25">
      <c r="L977319" s="472"/>
      <c r="M977319" s="472"/>
    </row>
    <row r="977320" spans="12:13" x14ac:dyDescent="0.25">
      <c r="L977320" s="472"/>
      <c r="M977320" s="472"/>
    </row>
    <row r="977321" spans="12:13" x14ac:dyDescent="0.25">
      <c r="L977321" s="472"/>
      <c r="M977321" s="472"/>
    </row>
    <row r="977393" spans="12:13" x14ac:dyDescent="0.25">
      <c r="L977393" s="472"/>
      <c r="M977393" s="472"/>
    </row>
    <row r="977394" spans="12:13" x14ac:dyDescent="0.25">
      <c r="L977394" s="472"/>
      <c r="M977394" s="472"/>
    </row>
    <row r="977395" spans="12:13" x14ac:dyDescent="0.25">
      <c r="L977395" s="472"/>
      <c r="M977395" s="472"/>
    </row>
    <row r="977467" spans="12:13" x14ac:dyDescent="0.25">
      <c r="L977467" s="472"/>
      <c r="M977467" s="472"/>
    </row>
    <row r="977468" spans="12:13" x14ac:dyDescent="0.25">
      <c r="L977468" s="472"/>
      <c r="M977468" s="472"/>
    </row>
    <row r="977469" spans="12:13" x14ac:dyDescent="0.25">
      <c r="L977469" s="472"/>
      <c r="M977469" s="472"/>
    </row>
    <row r="977541" spans="12:13" x14ac:dyDescent="0.25">
      <c r="L977541" s="472"/>
      <c r="M977541" s="472"/>
    </row>
    <row r="977542" spans="12:13" x14ac:dyDescent="0.25">
      <c r="L977542" s="472"/>
      <c r="M977542" s="472"/>
    </row>
    <row r="977543" spans="12:13" x14ac:dyDescent="0.25">
      <c r="L977543" s="472"/>
      <c r="M977543" s="472"/>
    </row>
    <row r="977615" spans="12:13" x14ac:dyDescent="0.25">
      <c r="L977615" s="472"/>
      <c r="M977615" s="472"/>
    </row>
    <row r="977616" spans="12:13" x14ac:dyDescent="0.25">
      <c r="L977616" s="472"/>
      <c r="M977616" s="472"/>
    </row>
    <row r="977617" spans="12:13" x14ac:dyDescent="0.25">
      <c r="L977617" s="472"/>
      <c r="M977617" s="472"/>
    </row>
    <row r="977689" spans="12:13" x14ac:dyDescent="0.25">
      <c r="L977689" s="472"/>
      <c r="M977689" s="472"/>
    </row>
    <row r="977690" spans="12:13" x14ac:dyDescent="0.25">
      <c r="L977690" s="472"/>
      <c r="M977690" s="472"/>
    </row>
    <row r="977691" spans="12:13" x14ac:dyDescent="0.25">
      <c r="L977691" s="472"/>
      <c r="M977691" s="472"/>
    </row>
    <row r="977763" spans="12:13" x14ac:dyDescent="0.25">
      <c r="L977763" s="472"/>
      <c r="M977763" s="472"/>
    </row>
    <row r="977764" spans="12:13" x14ac:dyDescent="0.25">
      <c r="L977764" s="472"/>
      <c r="M977764" s="472"/>
    </row>
    <row r="977765" spans="12:13" x14ac:dyDescent="0.25">
      <c r="L977765" s="472"/>
      <c r="M977765" s="472"/>
    </row>
    <row r="977837" spans="12:13" x14ac:dyDescent="0.25">
      <c r="L977837" s="472"/>
      <c r="M977837" s="472"/>
    </row>
    <row r="977838" spans="12:13" x14ac:dyDescent="0.25">
      <c r="L977838" s="472"/>
      <c r="M977838" s="472"/>
    </row>
    <row r="977839" spans="12:13" x14ac:dyDescent="0.25">
      <c r="L977839" s="472"/>
      <c r="M977839" s="472"/>
    </row>
    <row r="977911" spans="12:13" x14ac:dyDescent="0.25">
      <c r="L977911" s="472"/>
      <c r="M977911" s="472"/>
    </row>
    <row r="977912" spans="12:13" x14ac:dyDescent="0.25">
      <c r="L977912" s="472"/>
      <c r="M977912" s="472"/>
    </row>
    <row r="977913" spans="12:13" x14ac:dyDescent="0.25">
      <c r="L977913" s="472"/>
      <c r="M977913" s="472"/>
    </row>
    <row r="977985" spans="12:13" x14ac:dyDescent="0.25">
      <c r="L977985" s="472"/>
      <c r="M977985" s="472"/>
    </row>
    <row r="977986" spans="12:13" x14ac:dyDescent="0.25">
      <c r="L977986" s="472"/>
      <c r="M977986" s="472"/>
    </row>
    <row r="977987" spans="12:13" x14ac:dyDescent="0.25">
      <c r="L977987" s="472"/>
      <c r="M977987" s="472"/>
    </row>
    <row r="978059" spans="12:13" x14ac:dyDescent="0.25">
      <c r="L978059" s="472"/>
      <c r="M978059" s="472"/>
    </row>
    <row r="978060" spans="12:13" x14ac:dyDescent="0.25">
      <c r="L978060" s="472"/>
      <c r="M978060" s="472"/>
    </row>
    <row r="978061" spans="12:13" x14ac:dyDescent="0.25">
      <c r="L978061" s="472"/>
      <c r="M978061" s="472"/>
    </row>
    <row r="978133" spans="12:13" x14ac:dyDescent="0.25">
      <c r="L978133" s="472"/>
      <c r="M978133" s="472"/>
    </row>
    <row r="978134" spans="12:13" x14ac:dyDescent="0.25">
      <c r="L978134" s="472"/>
      <c r="M978134" s="472"/>
    </row>
    <row r="978135" spans="12:13" x14ac:dyDescent="0.25">
      <c r="L978135" s="472"/>
      <c r="M978135" s="472"/>
    </row>
    <row r="978207" spans="12:13" x14ac:dyDescent="0.25">
      <c r="L978207" s="472"/>
      <c r="M978207" s="472"/>
    </row>
    <row r="978208" spans="12:13" x14ac:dyDescent="0.25">
      <c r="L978208" s="472"/>
      <c r="M978208" s="472"/>
    </row>
    <row r="978209" spans="12:13" x14ac:dyDescent="0.25">
      <c r="L978209" s="472"/>
      <c r="M978209" s="472"/>
    </row>
    <row r="978281" spans="12:13" x14ac:dyDescent="0.25">
      <c r="L978281" s="472"/>
      <c r="M978281" s="472"/>
    </row>
    <row r="978282" spans="12:13" x14ac:dyDescent="0.25">
      <c r="L978282" s="472"/>
      <c r="M978282" s="472"/>
    </row>
    <row r="978283" spans="12:13" x14ac:dyDescent="0.25">
      <c r="L978283" s="472"/>
      <c r="M978283" s="472"/>
    </row>
    <row r="978355" spans="12:13" x14ac:dyDescent="0.25">
      <c r="L978355" s="472"/>
      <c r="M978355" s="472"/>
    </row>
    <row r="978356" spans="12:13" x14ac:dyDescent="0.25">
      <c r="L978356" s="472"/>
      <c r="M978356" s="472"/>
    </row>
    <row r="978357" spans="12:13" x14ac:dyDescent="0.25">
      <c r="L978357" s="472"/>
      <c r="M978357" s="472"/>
    </row>
    <row r="978429" spans="12:13" x14ac:dyDescent="0.25">
      <c r="L978429" s="472"/>
      <c r="M978429" s="472"/>
    </row>
    <row r="978430" spans="12:13" x14ac:dyDescent="0.25">
      <c r="L978430" s="472"/>
      <c r="M978430" s="472"/>
    </row>
    <row r="978431" spans="12:13" x14ac:dyDescent="0.25">
      <c r="L978431" s="472"/>
      <c r="M978431" s="472"/>
    </row>
    <row r="978503" spans="12:13" x14ac:dyDescent="0.25">
      <c r="L978503" s="472"/>
      <c r="M978503" s="472"/>
    </row>
    <row r="978504" spans="12:13" x14ac:dyDescent="0.25">
      <c r="L978504" s="472"/>
      <c r="M978504" s="472"/>
    </row>
    <row r="978505" spans="12:13" x14ac:dyDescent="0.25">
      <c r="L978505" s="472"/>
      <c r="M978505" s="472"/>
    </row>
    <row r="978577" spans="12:13" x14ac:dyDescent="0.25">
      <c r="L978577" s="472"/>
      <c r="M978577" s="472"/>
    </row>
    <row r="978578" spans="12:13" x14ac:dyDescent="0.25">
      <c r="L978578" s="472"/>
      <c r="M978578" s="472"/>
    </row>
    <row r="978579" spans="12:13" x14ac:dyDescent="0.25">
      <c r="L978579" s="472"/>
      <c r="M978579" s="472"/>
    </row>
    <row r="978651" spans="12:13" x14ac:dyDescent="0.25">
      <c r="L978651" s="472"/>
      <c r="M978651" s="472"/>
    </row>
    <row r="978652" spans="12:13" x14ac:dyDescent="0.25">
      <c r="L978652" s="472"/>
      <c r="M978652" s="472"/>
    </row>
    <row r="978653" spans="12:13" x14ac:dyDescent="0.25">
      <c r="L978653" s="472"/>
      <c r="M978653" s="472"/>
    </row>
    <row r="978725" spans="12:13" x14ac:dyDescent="0.25">
      <c r="L978725" s="472"/>
      <c r="M978725" s="472"/>
    </row>
    <row r="978726" spans="12:13" x14ac:dyDescent="0.25">
      <c r="L978726" s="472"/>
      <c r="M978726" s="472"/>
    </row>
    <row r="978727" spans="12:13" x14ac:dyDescent="0.25">
      <c r="L978727" s="472"/>
      <c r="M978727" s="472"/>
    </row>
    <row r="978799" spans="12:13" x14ac:dyDescent="0.25">
      <c r="L978799" s="472"/>
      <c r="M978799" s="472"/>
    </row>
    <row r="978800" spans="12:13" x14ac:dyDescent="0.25">
      <c r="L978800" s="472"/>
      <c r="M978800" s="472"/>
    </row>
    <row r="978801" spans="12:13" x14ac:dyDescent="0.25">
      <c r="L978801" s="472"/>
      <c r="M978801" s="472"/>
    </row>
    <row r="978873" spans="12:13" x14ac:dyDescent="0.25">
      <c r="L978873" s="472"/>
      <c r="M978873" s="472"/>
    </row>
    <row r="978874" spans="12:13" x14ac:dyDescent="0.25">
      <c r="L978874" s="472"/>
      <c r="M978874" s="472"/>
    </row>
    <row r="978875" spans="12:13" x14ac:dyDescent="0.25">
      <c r="L978875" s="472"/>
      <c r="M978875" s="472"/>
    </row>
    <row r="978947" spans="12:13" x14ac:dyDescent="0.25">
      <c r="L978947" s="472"/>
      <c r="M978947" s="472"/>
    </row>
    <row r="978948" spans="12:13" x14ac:dyDescent="0.25">
      <c r="L978948" s="472"/>
      <c r="M978948" s="472"/>
    </row>
    <row r="978949" spans="12:13" x14ac:dyDescent="0.25">
      <c r="L978949" s="472"/>
      <c r="M978949" s="472"/>
    </row>
    <row r="979021" spans="12:13" x14ac:dyDescent="0.25">
      <c r="L979021" s="472"/>
      <c r="M979021" s="472"/>
    </row>
    <row r="979022" spans="12:13" x14ac:dyDescent="0.25">
      <c r="L979022" s="472"/>
      <c r="M979022" s="472"/>
    </row>
    <row r="979023" spans="12:13" x14ac:dyDescent="0.25">
      <c r="L979023" s="472"/>
      <c r="M979023" s="472"/>
    </row>
    <row r="979095" spans="12:13" x14ac:dyDescent="0.25">
      <c r="L979095" s="472"/>
      <c r="M979095" s="472"/>
    </row>
    <row r="979096" spans="12:13" x14ac:dyDescent="0.25">
      <c r="L979096" s="472"/>
      <c r="M979096" s="472"/>
    </row>
    <row r="979097" spans="12:13" x14ac:dyDescent="0.25">
      <c r="L979097" s="472"/>
      <c r="M979097" s="472"/>
    </row>
    <row r="979169" spans="12:13" x14ac:dyDescent="0.25">
      <c r="L979169" s="472"/>
      <c r="M979169" s="472"/>
    </row>
    <row r="979170" spans="12:13" x14ac:dyDescent="0.25">
      <c r="L979170" s="472"/>
      <c r="M979170" s="472"/>
    </row>
    <row r="979171" spans="12:13" x14ac:dyDescent="0.25">
      <c r="L979171" s="472"/>
      <c r="M979171" s="472"/>
    </row>
    <row r="979243" spans="12:13" x14ac:dyDescent="0.25">
      <c r="L979243" s="472"/>
      <c r="M979243" s="472"/>
    </row>
    <row r="979244" spans="12:13" x14ac:dyDescent="0.25">
      <c r="L979244" s="472"/>
      <c r="M979244" s="472"/>
    </row>
    <row r="979245" spans="12:13" x14ac:dyDescent="0.25">
      <c r="L979245" s="472"/>
      <c r="M979245" s="472"/>
    </row>
    <row r="979317" spans="12:13" x14ac:dyDescent="0.25">
      <c r="L979317" s="472"/>
      <c r="M979317" s="472"/>
    </row>
    <row r="979318" spans="12:13" x14ac:dyDescent="0.25">
      <c r="L979318" s="472"/>
      <c r="M979318" s="472"/>
    </row>
    <row r="979319" spans="12:13" x14ac:dyDescent="0.25">
      <c r="L979319" s="472"/>
      <c r="M979319" s="472"/>
    </row>
    <row r="979391" spans="12:13" x14ac:dyDescent="0.25">
      <c r="L979391" s="472"/>
      <c r="M979391" s="472"/>
    </row>
    <row r="979392" spans="12:13" x14ac:dyDescent="0.25">
      <c r="L979392" s="472"/>
      <c r="M979392" s="472"/>
    </row>
    <row r="979393" spans="12:13" x14ac:dyDescent="0.25">
      <c r="L979393" s="472"/>
      <c r="M979393" s="472"/>
    </row>
    <row r="979465" spans="12:13" x14ac:dyDescent="0.25">
      <c r="L979465" s="472"/>
      <c r="M979465" s="472"/>
    </row>
    <row r="979466" spans="12:13" x14ac:dyDescent="0.25">
      <c r="L979466" s="472"/>
      <c r="M979466" s="472"/>
    </row>
    <row r="979467" spans="12:13" x14ac:dyDescent="0.25">
      <c r="L979467" s="472"/>
      <c r="M979467" s="472"/>
    </row>
    <row r="979539" spans="12:13" x14ac:dyDescent="0.25">
      <c r="L979539" s="472"/>
      <c r="M979539" s="472"/>
    </row>
    <row r="979540" spans="12:13" x14ac:dyDescent="0.25">
      <c r="L979540" s="472"/>
      <c r="M979540" s="472"/>
    </row>
    <row r="979541" spans="12:13" x14ac:dyDescent="0.25">
      <c r="L979541" s="472"/>
      <c r="M979541" s="472"/>
    </row>
    <row r="979613" spans="12:13" x14ac:dyDescent="0.25">
      <c r="L979613" s="472"/>
      <c r="M979613" s="472"/>
    </row>
    <row r="979614" spans="12:13" x14ac:dyDescent="0.25">
      <c r="L979614" s="472"/>
      <c r="M979614" s="472"/>
    </row>
    <row r="979615" spans="12:13" x14ac:dyDescent="0.25">
      <c r="L979615" s="472"/>
      <c r="M979615" s="472"/>
    </row>
    <row r="979687" spans="12:13" x14ac:dyDescent="0.25">
      <c r="L979687" s="472"/>
      <c r="M979687" s="472"/>
    </row>
    <row r="979688" spans="12:13" x14ac:dyDescent="0.25">
      <c r="L979688" s="472"/>
      <c r="M979688" s="472"/>
    </row>
    <row r="979689" spans="12:13" x14ac:dyDescent="0.25">
      <c r="L979689" s="472"/>
      <c r="M979689" s="472"/>
    </row>
    <row r="979761" spans="12:13" x14ac:dyDescent="0.25">
      <c r="L979761" s="472"/>
      <c r="M979761" s="472"/>
    </row>
    <row r="979762" spans="12:13" x14ac:dyDescent="0.25">
      <c r="L979762" s="472"/>
      <c r="M979762" s="472"/>
    </row>
    <row r="979763" spans="12:13" x14ac:dyDescent="0.25">
      <c r="L979763" s="472"/>
      <c r="M979763" s="472"/>
    </row>
    <row r="979835" spans="12:13" x14ac:dyDescent="0.25">
      <c r="L979835" s="472"/>
      <c r="M979835" s="472"/>
    </row>
    <row r="979836" spans="12:13" x14ac:dyDescent="0.25">
      <c r="L979836" s="472"/>
      <c r="M979836" s="472"/>
    </row>
    <row r="979837" spans="12:13" x14ac:dyDescent="0.25">
      <c r="L979837" s="472"/>
      <c r="M979837" s="472"/>
    </row>
    <row r="979909" spans="12:13" x14ac:dyDescent="0.25">
      <c r="L979909" s="472"/>
      <c r="M979909" s="472"/>
    </row>
    <row r="979910" spans="12:13" x14ac:dyDescent="0.25">
      <c r="L979910" s="472"/>
      <c r="M979910" s="472"/>
    </row>
    <row r="979911" spans="12:13" x14ac:dyDescent="0.25">
      <c r="L979911" s="472"/>
      <c r="M979911" s="472"/>
    </row>
    <row r="979983" spans="12:13" x14ac:dyDescent="0.25">
      <c r="L979983" s="472"/>
      <c r="M979983" s="472"/>
    </row>
    <row r="979984" spans="12:13" x14ac:dyDescent="0.25">
      <c r="L979984" s="472"/>
      <c r="M979984" s="472"/>
    </row>
    <row r="979985" spans="12:13" x14ac:dyDescent="0.25">
      <c r="L979985" s="472"/>
      <c r="M979985" s="472"/>
    </row>
    <row r="980057" spans="12:13" x14ac:dyDescent="0.25">
      <c r="L980057" s="472"/>
      <c r="M980057" s="472"/>
    </row>
    <row r="980058" spans="12:13" x14ac:dyDescent="0.25">
      <c r="L980058" s="472"/>
      <c r="M980058" s="472"/>
    </row>
    <row r="980059" spans="12:13" x14ac:dyDescent="0.25">
      <c r="L980059" s="472"/>
      <c r="M980059" s="472"/>
    </row>
    <row r="980131" spans="12:13" x14ac:dyDescent="0.25">
      <c r="L980131" s="472"/>
      <c r="M980131" s="472"/>
    </row>
    <row r="980132" spans="12:13" x14ac:dyDescent="0.25">
      <c r="L980132" s="472"/>
      <c r="M980132" s="472"/>
    </row>
    <row r="980133" spans="12:13" x14ac:dyDescent="0.25">
      <c r="L980133" s="472"/>
      <c r="M980133" s="472"/>
    </row>
    <row r="980205" spans="12:13" x14ac:dyDescent="0.25">
      <c r="L980205" s="472"/>
      <c r="M980205" s="472"/>
    </row>
    <row r="980206" spans="12:13" x14ac:dyDescent="0.25">
      <c r="L980206" s="472"/>
      <c r="M980206" s="472"/>
    </row>
    <row r="980207" spans="12:13" x14ac:dyDescent="0.25">
      <c r="L980207" s="472"/>
      <c r="M980207" s="472"/>
    </row>
    <row r="980279" spans="12:13" x14ac:dyDescent="0.25">
      <c r="L980279" s="472"/>
      <c r="M980279" s="472"/>
    </row>
    <row r="980280" spans="12:13" x14ac:dyDescent="0.25">
      <c r="L980280" s="472"/>
      <c r="M980280" s="472"/>
    </row>
    <row r="980281" spans="12:13" x14ac:dyDescent="0.25">
      <c r="L980281" s="472"/>
      <c r="M980281" s="472"/>
    </row>
    <row r="980353" spans="12:13" x14ac:dyDescent="0.25">
      <c r="L980353" s="472"/>
      <c r="M980353" s="472"/>
    </row>
    <row r="980354" spans="12:13" x14ac:dyDescent="0.25">
      <c r="L980354" s="472"/>
      <c r="M980354" s="472"/>
    </row>
    <row r="980355" spans="12:13" x14ac:dyDescent="0.25">
      <c r="L980355" s="472"/>
      <c r="M980355" s="472"/>
    </row>
    <row r="980427" spans="12:13" x14ac:dyDescent="0.25">
      <c r="L980427" s="472"/>
      <c r="M980427" s="472"/>
    </row>
    <row r="980428" spans="12:13" x14ac:dyDescent="0.25">
      <c r="L980428" s="472"/>
      <c r="M980428" s="472"/>
    </row>
    <row r="980429" spans="12:13" x14ac:dyDescent="0.25">
      <c r="L980429" s="472"/>
      <c r="M980429" s="472"/>
    </row>
    <row r="980501" spans="12:13" x14ac:dyDescent="0.25">
      <c r="L980501" s="472"/>
      <c r="M980501" s="472"/>
    </row>
    <row r="980502" spans="12:13" x14ac:dyDescent="0.25">
      <c r="L980502" s="472"/>
      <c r="M980502" s="472"/>
    </row>
    <row r="980503" spans="12:13" x14ac:dyDescent="0.25">
      <c r="L980503" s="472"/>
      <c r="M980503" s="472"/>
    </row>
    <row r="980575" spans="12:13" x14ac:dyDescent="0.25">
      <c r="L980575" s="472"/>
      <c r="M980575" s="472"/>
    </row>
    <row r="980576" spans="12:13" x14ac:dyDescent="0.25">
      <c r="L980576" s="472"/>
      <c r="M980576" s="472"/>
    </row>
    <row r="980577" spans="12:13" x14ac:dyDescent="0.25">
      <c r="L980577" s="472"/>
      <c r="M980577" s="472"/>
    </row>
    <row r="980649" spans="12:13" x14ac:dyDescent="0.25">
      <c r="L980649" s="472"/>
      <c r="M980649" s="472"/>
    </row>
    <row r="980650" spans="12:13" x14ac:dyDescent="0.25">
      <c r="L980650" s="472"/>
      <c r="M980650" s="472"/>
    </row>
    <row r="980651" spans="12:13" x14ac:dyDescent="0.25">
      <c r="L980651" s="472"/>
      <c r="M980651" s="472"/>
    </row>
    <row r="980723" spans="12:13" x14ac:dyDescent="0.25">
      <c r="L980723" s="472"/>
      <c r="M980723" s="472"/>
    </row>
    <row r="980724" spans="12:13" x14ac:dyDescent="0.25">
      <c r="L980724" s="472"/>
      <c r="M980724" s="472"/>
    </row>
    <row r="980725" spans="12:13" x14ac:dyDescent="0.25">
      <c r="L980725" s="472"/>
      <c r="M980725" s="472"/>
    </row>
    <row r="980797" spans="12:13" x14ac:dyDescent="0.25">
      <c r="L980797" s="472"/>
      <c r="M980797" s="472"/>
    </row>
    <row r="980798" spans="12:13" x14ac:dyDescent="0.25">
      <c r="L980798" s="472"/>
      <c r="M980798" s="472"/>
    </row>
    <row r="980799" spans="12:13" x14ac:dyDescent="0.25">
      <c r="L980799" s="472"/>
      <c r="M980799" s="472"/>
    </row>
    <row r="980871" spans="12:13" x14ac:dyDescent="0.25">
      <c r="L980871" s="472"/>
      <c r="M980871" s="472"/>
    </row>
    <row r="980872" spans="12:13" x14ac:dyDescent="0.25">
      <c r="L980872" s="472"/>
      <c r="M980872" s="472"/>
    </row>
    <row r="980873" spans="12:13" x14ac:dyDescent="0.25">
      <c r="L980873" s="472"/>
      <c r="M980873" s="472"/>
    </row>
    <row r="980945" spans="12:13" x14ac:dyDescent="0.25">
      <c r="L980945" s="472"/>
      <c r="M980945" s="472"/>
    </row>
    <row r="980946" spans="12:13" x14ac:dyDescent="0.25">
      <c r="L980946" s="472"/>
      <c r="M980946" s="472"/>
    </row>
    <row r="980947" spans="12:13" x14ac:dyDescent="0.25">
      <c r="L980947" s="472"/>
      <c r="M980947" s="472"/>
    </row>
    <row r="981019" spans="12:13" x14ac:dyDescent="0.25">
      <c r="L981019" s="472"/>
      <c r="M981019" s="472"/>
    </row>
    <row r="981020" spans="12:13" x14ac:dyDescent="0.25">
      <c r="L981020" s="472"/>
      <c r="M981020" s="472"/>
    </row>
    <row r="981021" spans="12:13" x14ac:dyDescent="0.25">
      <c r="L981021" s="472"/>
      <c r="M981021" s="472"/>
    </row>
    <row r="981093" spans="12:13" x14ac:dyDescent="0.25">
      <c r="L981093" s="472"/>
      <c r="M981093" s="472"/>
    </row>
    <row r="981094" spans="12:13" x14ac:dyDescent="0.25">
      <c r="L981094" s="472"/>
      <c r="M981094" s="472"/>
    </row>
    <row r="981095" spans="12:13" x14ac:dyDescent="0.25">
      <c r="L981095" s="472"/>
      <c r="M981095" s="472"/>
    </row>
    <row r="981167" spans="12:13" x14ac:dyDescent="0.25">
      <c r="L981167" s="472"/>
      <c r="M981167" s="472"/>
    </row>
    <row r="981168" spans="12:13" x14ac:dyDescent="0.25">
      <c r="L981168" s="472"/>
      <c r="M981168" s="472"/>
    </row>
    <row r="981169" spans="12:13" x14ac:dyDescent="0.25">
      <c r="L981169" s="472"/>
      <c r="M981169" s="472"/>
    </row>
    <row r="981241" spans="12:13" x14ac:dyDescent="0.25">
      <c r="L981241" s="472"/>
      <c r="M981241" s="472"/>
    </row>
    <row r="981242" spans="12:13" x14ac:dyDescent="0.25">
      <c r="L981242" s="472"/>
      <c r="M981242" s="472"/>
    </row>
    <row r="981243" spans="12:13" x14ac:dyDescent="0.25">
      <c r="L981243" s="472"/>
      <c r="M981243" s="472"/>
    </row>
    <row r="981315" spans="12:13" x14ac:dyDescent="0.25">
      <c r="L981315" s="472"/>
      <c r="M981315" s="472"/>
    </row>
    <row r="981316" spans="12:13" x14ac:dyDescent="0.25">
      <c r="L981316" s="472"/>
      <c r="M981316" s="472"/>
    </row>
    <row r="981317" spans="12:13" x14ac:dyDescent="0.25">
      <c r="L981317" s="472"/>
      <c r="M981317" s="472"/>
    </row>
    <row r="981389" spans="12:13" x14ac:dyDescent="0.25">
      <c r="L981389" s="472"/>
      <c r="M981389" s="472"/>
    </row>
    <row r="981390" spans="12:13" x14ac:dyDescent="0.25">
      <c r="L981390" s="472"/>
      <c r="M981390" s="472"/>
    </row>
    <row r="981391" spans="12:13" x14ac:dyDescent="0.25">
      <c r="L981391" s="472"/>
      <c r="M981391" s="472"/>
    </row>
    <row r="981463" spans="12:13" x14ac:dyDescent="0.25">
      <c r="L981463" s="472"/>
      <c r="M981463" s="472"/>
    </row>
    <row r="981464" spans="12:13" x14ac:dyDescent="0.25">
      <c r="L981464" s="472"/>
      <c r="M981464" s="472"/>
    </row>
    <row r="981465" spans="12:13" x14ac:dyDescent="0.25">
      <c r="L981465" s="472"/>
      <c r="M981465" s="472"/>
    </row>
    <row r="981537" spans="12:13" x14ac:dyDescent="0.25">
      <c r="L981537" s="472"/>
      <c r="M981537" s="472"/>
    </row>
    <row r="981538" spans="12:13" x14ac:dyDescent="0.25">
      <c r="L981538" s="472"/>
      <c r="M981538" s="472"/>
    </row>
    <row r="981539" spans="12:13" x14ac:dyDescent="0.25">
      <c r="L981539" s="472"/>
      <c r="M981539" s="472"/>
    </row>
    <row r="981611" spans="12:13" x14ac:dyDescent="0.25">
      <c r="L981611" s="472"/>
      <c r="M981611" s="472"/>
    </row>
    <row r="981612" spans="12:13" x14ac:dyDescent="0.25">
      <c r="L981612" s="472"/>
      <c r="M981612" s="472"/>
    </row>
    <row r="981613" spans="12:13" x14ac:dyDescent="0.25">
      <c r="L981613" s="472"/>
      <c r="M981613" s="472"/>
    </row>
    <row r="981685" spans="12:13" x14ac:dyDescent="0.25">
      <c r="L981685" s="472"/>
      <c r="M981685" s="472"/>
    </row>
    <row r="981686" spans="12:13" x14ac:dyDescent="0.25">
      <c r="L981686" s="472"/>
      <c r="M981686" s="472"/>
    </row>
    <row r="981687" spans="12:13" x14ac:dyDescent="0.25">
      <c r="L981687" s="472"/>
      <c r="M981687" s="472"/>
    </row>
    <row r="981759" spans="12:13" x14ac:dyDescent="0.25">
      <c r="L981759" s="472"/>
      <c r="M981759" s="472"/>
    </row>
    <row r="981760" spans="12:13" x14ac:dyDescent="0.25">
      <c r="L981760" s="472"/>
      <c r="M981760" s="472"/>
    </row>
    <row r="981761" spans="12:13" x14ac:dyDescent="0.25">
      <c r="L981761" s="472"/>
      <c r="M981761" s="472"/>
    </row>
    <row r="981833" spans="12:13" x14ac:dyDescent="0.25">
      <c r="L981833" s="472"/>
      <c r="M981833" s="472"/>
    </row>
    <row r="981834" spans="12:13" x14ac:dyDescent="0.25">
      <c r="L981834" s="472"/>
      <c r="M981834" s="472"/>
    </row>
    <row r="981835" spans="12:13" x14ac:dyDescent="0.25">
      <c r="L981835" s="472"/>
      <c r="M981835" s="472"/>
    </row>
    <row r="981907" spans="12:13" x14ac:dyDescent="0.25">
      <c r="L981907" s="472"/>
      <c r="M981907" s="472"/>
    </row>
    <row r="981908" spans="12:13" x14ac:dyDescent="0.25">
      <c r="L981908" s="472"/>
      <c r="M981908" s="472"/>
    </row>
    <row r="981909" spans="12:13" x14ac:dyDescent="0.25">
      <c r="L981909" s="472"/>
      <c r="M981909" s="472"/>
    </row>
    <row r="981981" spans="12:13" x14ac:dyDescent="0.25">
      <c r="L981981" s="472"/>
      <c r="M981981" s="472"/>
    </row>
    <row r="981982" spans="12:13" x14ac:dyDescent="0.25">
      <c r="L981982" s="472"/>
      <c r="M981982" s="472"/>
    </row>
    <row r="981983" spans="12:13" x14ac:dyDescent="0.25">
      <c r="L981983" s="472"/>
      <c r="M981983" s="472"/>
    </row>
    <row r="982055" spans="12:13" x14ac:dyDescent="0.25">
      <c r="L982055" s="472"/>
      <c r="M982055" s="472"/>
    </row>
    <row r="982056" spans="12:13" x14ac:dyDescent="0.25">
      <c r="L982056" s="472"/>
      <c r="M982056" s="472"/>
    </row>
    <row r="982057" spans="12:13" x14ac:dyDescent="0.25">
      <c r="L982057" s="472"/>
      <c r="M982057" s="472"/>
    </row>
    <row r="982129" spans="12:13" x14ac:dyDescent="0.25">
      <c r="L982129" s="472"/>
      <c r="M982129" s="472"/>
    </row>
    <row r="982130" spans="12:13" x14ac:dyDescent="0.25">
      <c r="L982130" s="472"/>
      <c r="M982130" s="472"/>
    </row>
    <row r="982131" spans="12:13" x14ac:dyDescent="0.25">
      <c r="L982131" s="472"/>
      <c r="M982131" s="472"/>
    </row>
    <row r="982203" spans="12:13" x14ac:dyDescent="0.25">
      <c r="L982203" s="472"/>
      <c r="M982203" s="472"/>
    </row>
    <row r="982204" spans="12:13" x14ac:dyDescent="0.25">
      <c r="L982204" s="472"/>
      <c r="M982204" s="472"/>
    </row>
    <row r="982205" spans="12:13" x14ac:dyDescent="0.25">
      <c r="L982205" s="472"/>
      <c r="M982205" s="472"/>
    </row>
    <row r="982277" spans="12:13" x14ac:dyDescent="0.25">
      <c r="L982277" s="472"/>
      <c r="M982277" s="472"/>
    </row>
    <row r="982278" spans="12:13" x14ac:dyDescent="0.25">
      <c r="L982278" s="472"/>
      <c r="M982278" s="472"/>
    </row>
    <row r="982279" spans="12:13" x14ac:dyDescent="0.25">
      <c r="L982279" s="472"/>
      <c r="M982279" s="472"/>
    </row>
    <row r="982351" spans="12:13" x14ac:dyDescent="0.25">
      <c r="L982351" s="472"/>
      <c r="M982351" s="472"/>
    </row>
    <row r="982352" spans="12:13" x14ac:dyDescent="0.25">
      <c r="L982352" s="472"/>
      <c r="M982352" s="472"/>
    </row>
    <row r="982353" spans="12:13" x14ac:dyDescent="0.25">
      <c r="L982353" s="472"/>
      <c r="M982353" s="472"/>
    </row>
    <row r="982425" spans="12:13" x14ac:dyDescent="0.25">
      <c r="L982425" s="472"/>
      <c r="M982425" s="472"/>
    </row>
    <row r="982426" spans="12:13" x14ac:dyDescent="0.25">
      <c r="L982426" s="472"/>
      <c r="M982426" s="472"/>
    </row>
    <row r="982427" spans="12:13" x14ac:dyDescent="0.25">
      <c r="L982427" s="472"/>
      <c r="M982427" s="472"/>
    </row>
    <row r="982499" spans="12:13" x14ac:dyDescent="0.25">
      <c r="L982499" s="472"/>
      <c r="M982499" s="472"/>
    </row>
    <row r="982500" spans="12:13" x14ac:dyDescent="0.25">
      <c r="L982500" s="472"/>
      <c r="M982500" s="472"/>
    </row>
    <row r="982501" spans="12:13" x14ac:dyDescent="0.25">
      <c r="L982501" s="472"/>
      <c r="M982501" s="472"/>
    </row>
    <row r="982573" spans="12:13" x14ac:dyDescent="0.25">
      <c r="L982573" s="472"/>
      <c r="M982573" s="472"/>
    </row>
    <row r="982574" spans="12:13" x14ac:dyDescent="0.25">
      <c r="L982574" s="472"/>
      <c r="M982574" s="472"/>
    </row>
    <row r="982575" spans="12:13" x14ac:dyDescent="0.25">
      <c r="L982575" s="472"/>
      <c r="M982575" s="472"/>
    </row>
    <row r="982647" spans="12:13" x14ac:dyDescent="0.25">
      <c r="L982647" s="472"/>
      <c r="M982647" s="472"/>
    </row>
    <row r="982648" spans="12:13" x14ac:dyDescent="0.25">
      <c r="L982648" s="472"/>
      <c r="M982648" s="472"/>
    </row>
    <row r="982649" spans="12:13" x14ac:dyDescent="0.25">
      <c r="L982649" s="472"/>
      <c r="M982649" s="472"/>
    </row>
    <row r="982721" spans="12:13" x14ac:dyDescent="0.25">
      <c r="L982721" s="472"/>
      <c r="M982721" s="472"/>
    </row>
    <row r="982722" spans="12:13" x14ac:dyDescent="0.25">
      <c r="L982722" s="472"/>
      <c r="M982722" s="472"/>
    </row>
    <row r="982723" spans="12:13" x14ac:dyDescent="0.25">
      <c r="L982723" s="472"/>
      <c r="M982723" s="472"/>
    </row>
    <row r="982795" spans="12:13" x14ac:dyDescent="0.25">
      <c r="L982795" s="472"/>
      <c r="M982795" s="472"/>
    </row>
    <row r="982796" spans="12:13" x14ac:dyDescent="0.25">
      <c r="L982796" s="472"/>
      <c r="M982796" s="472"/>
    </row>
    <row r="982797" spans="12:13" x14ac:dyDescent="0.25">
      <c r="L982797" s="472"/>
      <c r="M982797" s="472"/>
    </row>
    <row r="982869" spans="12:13" x14ac:dyDescent="0.25">
      <c r="L982869" s="472"/>
      <c r="M982869" s="472"/>
    </row>
    <row r="982870" spans="12:13" x14ac:dyDescent="0.25">
      <c r="L982870" s="472"/>
      <c r="M982870" s="472"/>
    </row>
    <row r="982871" spans="12:13" x14ac:dyDescent="0.25">
      <c r="L982871" s="472"/>
      <c r="M982871" s="472"/>
    </row>
    <row r="982943" spans="12:13" x14ac:dyDescent="0.25">
      <c r="L982943" s="472"/>
      <c r="M982943" s="472"/>
    </row>
    <row r="982944" spans="12:13" x14ac:dyDescent="0.25">
      <c r="L982944" s="472"/>
      <c r="M982944" s="472"/>
    </row>
    <row r="982945" spans="12:13" x14ac:dyDescent="0.25">
      <c r="L982945" s="472"/>
      <c r="M982945" s="472"/>
    </row>
    <row r="983017" spans="12:13" x14ac:dyDescent="0.25">
      <c r="L983017" s="472"/>
      <c r="M983017" s="472"/>
    </row>
    <row r="983018" spans="12:13" x14ac:dyDescent="0.25">
      <c r="L983018" s="472"/>
      <c r="M983018" s="472"/>
    </row>
    <row r="983019" spans="12:13" x14ac:dyDescent="0.25">
      <c r="L983019" s="472"/>
      <c r="M983019" s="472"/>
    </row>
    <row r="983091" spans="12:13" x14ac:dyDescent="0.25">
      <c r="L983091" s="472"/>
      <c r="M983091" s="472"/>
    </row>
    <row r="983092" spans="12:13" x14ac:dyDescent="0.25">
      <c r="L983092" s="472"/>
      <c r="M983092" s="472"/>
    </row>
    <row r="983093" spans="12:13" x14ac:dyDescent="0.25">
      <c r="L983093" s="472"/>
      <c r="M983093" s="472"/>
    </row>
    <row r="983165" spans="12:13" x14ac:dyDescent="0.25">
      <c r="L983165" s="472"/>
      <c r="M983165" s="472"/>
    </row>
    <row r="983166" spans="12:13" x14ac:dyDescent="0.25">
      <c r="L983166" s="472"/>
      <c r="M983166" s="472"/>
    </row>
    <row r="983167" spans="12:13" x14ac:dyDescent="0.25">
      <c r="L983167" s="472"/>
      <c r="M983167" s="472"/>
    </row>
    <row r="983239" spans="12:13" x14ac:dyDescent="0.25">
      <c r="L983239" s="472"/>
      <c r="M983239" s="472"/>
    </row>
    <row r="983240" spans="12:13" x14ac:dyDescent="0.25">
      <c r="L983240" s="472"/>
      <c r="M983240" s="472"/>
    </row>
    <row r="983241" spans="12:13" x14ac:dyDescent="0.25">
      <c r="L983241" s="472"/>
      <c r="M983241" s="472"/>
    </row>
    <row r="983313" spans="12:13" x14ac:dyDescent="0.25">
      <c r="L983313" s="472"/>
      <c r="M983313" s="472"/>
    </row>
    <row r="983314" spans="12:13" x14ac:dyDescent="0.25">
      <c r="L983314" s="472"/>
      <c r="M983314" s="472"/>
    </row>
    <row r="983315" spans="12:13" x14ac:dyDescent="0.25">
      <c r="L983315" s="472"/>
      <c r="M983315" s="472"/>
    </row>
    <row r="983387" spans="12:13" x14ac:dyDescent="0.25">
      <c r="L983387" s="472"/>
      <c r="M983387" s="472"/>
    </row>
    <row r="983388" spans="12:13" x14ac:dyDescent="0.25">
      <c r="L983388" s="472"/>
      <c r="M983388" s="472"/>
    </row>
    <row r="983389" spans="12:13" x14ac:dyDescent="0.25">
      <c r="L983389" s="472"/>
      <c r="M983389" s="472"/>
    </row>
    <row r="983461" spans="12:13" x14ac:dyDescent="0.25">
      <c r="L983461" s="472"/>
      <c r="M983461" s="472"/>
    </row>
    <row r="983462" spans="12:13" x14ac:dyDescent="0.25">
      <c r="L983462" s="472"/>
      <c r="M983462" s="472"/>
    </row>
    <row r="983463" spans="12:13" x14ac:dyDescent="0.25">
      <c r="L983463" s="472"/>
      <c r="M983463" s="472"/>
    </row>
    <row r="983535" spans="12:13" x14ac:dyDescent="0.25">
      <c r="L983535" s="472"/>
      <c r="M983535" s="472"/>
    </row>
    <row r="983536" spans="12:13" x14ac:dyDescent="0.25">
      <c r="L983536" s="472"/>
      <c r="M983536" s="472"/>
    </row>
    <row r="983537" spans="12:13" x14ac:dyDescent="0.25">
      <c r="L983537" s="472"/>
      <c r="M983537" s="472"/>
    </row>
    <row r="983609" spans="12:13" x14ac:dyDescent="0.25">
      <c r="L983609" s="472"/>
      <c r="M983609" s="472"/>
    </row>
    <row r="983610" spans="12:13" x14ac:dyDescent="0.25">
      <c r="L983610" s="472"/>
      <c r="M983610" s="472"/>
    </row>
    <row r="983611" spans="12:13" x14ac:dyDescent="0.25">
      <c r="L983611" s="472"/>
      <c r="M983611" s="472"/>
    </row>
    <row r="983683" spans="12:13" x14ac:dyDescent="0.25">
      <c r="L983683" s="472"/>
      <c r="M983683" s="472"/>
    </row>
    <row r="983684" spans="12:13" x14ac:dyDescent="0.25">
      <c r="L983684" s="472"/>
      <c r="M983684" s="472"/>
    </row>
    <row r="983685" spans="12:13" x14ac:dyDescent="0.25">
      <c r="L983685" s="472"/>
      <c r="M983685" s="472"/>
    </row>
    <row r="983757" spans="12:13" x14ac:dyDescent="0.25">
      <c r="L983757" s="472"/>
      <c r="M983757" s="472"/>
    </row>
    <row r="983758" spans="12:13" x14ac:dyDescent="0.25">
      <c r="L983758" s="472"/>
      <c r="M983758" s="472"/>
    </row>
    <row r="983759" spans="12:13" x14ac:dyDescent="0.25">
      <c r="L983759" s="472"/>
      <c r="M983759" s="472"/>
    </row>
    <row r="983831" spans="12:13" x14ac:dyDescent="0.25">
      <c r="L983831" s="472"/>
      <c r="M983831" s="472"/>
    </row>
    <row r="983832" spans="12:13" x14ac:dyDescent="0.25">
      <c r="L983832" s="472"/>
      <c r="M983832" s="472"/>
    </row>
    <row r="983833" spans="12:13" x14ac:dyDescent="0.25">
      <c r="L983833" s="472"/>
      <c r="M983833" s="472"/>
    </row>
    <row r="983905" spans="12:13" x14ac:dyDescent="0.25">
      <c r="L983905" s="472"/>
      <c r="M983905" s="472"/>
    </row>
    <row r="983906" spans="12:13" x14ac:dyDescent="0.25">
      <c r="L983906" s="472"/>
      <c r="M983906" s="472"/>
    </row>
    <row r="983907" spans="12:13" x14ac:dyDescent="0.25">
      <c r="L983907" s="472"/>
      <c r="M983907" s="472"/>
    </row>
    <row r="983979" spans="12:13" x14ac:dyDescent="0.25">
      <c r="L983979" s="472"/>
      <c r="M983979" s="472"/>
    </row>
    <row r="983980" spans="12:13" x14ac:dyDescent="0.25">
      <c r="L983980" s="472"/>
      <c r="M983980" s="472"/>
    </row>
    <row r="983981" spans="12:13" x14ac:dyDescent="0.25">
      <c r="L983981" s="472"/>
      <c r="M983981" s="472"/>
    </row>
    <row r="984053" spans="12:13" x14ac:dyDescent="0.25">
      <c r="L984053" s="472"/>
      <c r="M984053" s="472"/>
    </row>
    <row r="984054" spans="12:13" x14ac:dyDescent="0.25">
      <c r="L984054" s="472"/>
      <c r="M984054" s="472"/>
    </row>
    <row r="984055" spans="12:13" x14ac:dyDescent="0.25">
      <c r="L984055" s="472"/>
      <c r="M984055" s="472"/>
    </row>
    <row r="984127" spans="12:13" x14ac:dyDescent="0.25">
      <c r="L984127" s="472"/>
      <c r="M984127" s="472"/>
    </row>
    <row r="984128" spans="12:13" x14ac:dyDescent="0.25">
      <c r="L984128" s="472"/>
      <c r="M984128" s="472"/>
    </row>
    <row r="984129" spans="12:13" x14ac:dyDescent="0.25">
      <c r="L984129" s="472"/>
      <c r="M984129" s="472"/>
    </row>
    <row r="984201" spans="12:13" x14ac:dyDescent="0.25">
      <c r="L984201" s="472"/>
      <c r="M984201" s="472"/>
    </row>
    <row r="984202" spans="12:13" x14ac:dyDescent="0.25">
      <c r="L984202" s="472"/>
      <c r="M984202" s="472"/>
    </row>
    <row r="984203" spans="12:13" x14ac:dyDescent="0.25">
      <c r="L984203" s="472"/>
      <c r="M984203" s="472"/>
    </row>
    <row r="984275" spans="12:13" x14ac:dyDescent="0.25">
      <c r="L984275" s="472"/>
      <c r="M984275" s="472"/>
    </row>
    <row r="984276" spans="12:13" x14ac:dyDescent="0.25">
      <c r="L984276" s="472"/>
      <c r="M984276" s="472"/>
    </row>
    <row r="984277" spans="12:13" x14ac:dyDescent="0.25">
      <c r="L984277" s="472"/>
      <c r="M984277" s="472"/>
    </row>
    <row r="984349" spans="12:13" x14ac:dyDescent="0.25">
      <c r="L984349" s="472"/>
      <c r="M984349" s="472"/>
    </row>
    <row r="984350" spans="12:13" x14ac:dyDescent="0.25">
      <c r="L984350" s="472"/>
      <c r="M984350" s="472"/>
    </row>
    <row r="984351" spans="12:13" x14ac:dyDescent="0.25">
      <c r="L984351" s="472"/>
      <c r="M984351" s="472"/>
    </row>
    <row r="984423" spans="12:13" x14ac:dyDescent="0.25">
      <c r="L984423" s="472"/>
      <c r="M984423" s="472"/>
    </row>
    <row r="984424" spans="12:13" x14ac:dyDescent="0.25">
      <c r="L984424" s="472"/>
      <c r="M984424" s="472"/>
    </row>
    <row r="984425" spans="12:13" x14ac:dyDescent="0.25">
      <c r="L984425" s="472"/>
      <c r="M984425" s="472"/>
    </row>
    <row r="984497" spans="12:13" x14ac:dyDescent="0.25">
      <c r="L984497" s="472"/>
      <c r="M984497" s="472"/>
    </row>
    <row r="984498" spans="12:13" x14ac:dyDescent="0.25">
      <c r="L984498" s="472"/>
      <c r="M984498" s="472"/>
    </row>
    <row r="984499" spans="12:13" x14ac:dyDescent="0.25">
      <c r="L984499" s="472"/>
      <c r="M984499" s="472"/>
    </row>
    <row r="984571" spans="12:13" x14ac:dyDescent="0.25">
      <c r="L984571" s="472"/>
      <c r="M984571" s="472"/>
    </row>
    <row r="984572" spans="12:13" x14ac:dyDescent="0.25">
      <c r="L984572" s="472"/>
      <c r="M984572" s="472"/>
    </row>
    <row r="984573" spans="12:13" x14ac:dyDescent="0.25">
      <c r="L984573" s="472"/>
      <c r="M984573" s="472"/>
    </row>
    <row r="984645" spans="12:13" x14ac:dyDescent="0.25">
      <c r="L984645" s="472"/>
      <c r="M984645" s="472"/>
    </row>
    <row r="984646" spans="12:13" x14ac:dyDescent="0.25">
      <c r="L984646" s="472"/>
      <c r="M984646" s="472"/>
    </row>
    <row r="984647" spans="12:13" x14ac:dyDescent="0.25">
      <c r="L984647" s="472"/>
      <c r="M984647" s="472"/>
    </row>
    <row r="984719" spans="12:13" x14ac:dyDescent="0.25">
      <c r="L984719" s="472"/>
      <c r="M984719" s="472"/>
    </row>
    <row r="984720" spans="12:13" x14ac:dyDescent="0.25">
      <c r="L984720" s="472"/>
      <c r="M984720" s="472"/>
    </row>
    <row r="984721" spans="12:13" x14ac:dyDescent="0.25">
      <c r="L984721" s="472"/>
      <c r="M984721" s="472"/>
    </row>
    <row r="984793" spans="12:13" x14ac:dyDescent="0.25">
      <c r="L984793" s="472"/>
      <c r="M984793" s="472"/>
    </row>
    <row r="984794" spans="12:13" x14ac:dyDescent="0.25">
      <c r="L984794" s="472"/>
      <c r="M984794" s="472"/>
    </row>
    <row r="984795" spans="12:13" x14ac:dyDescent="0.25">
      <c r="L984795" s="472"/>
      <c r="M984795" s="472"/>
    </row>
    <row r="984867" spans="12:13" x14ac:dyDescent="0.25">
      <c r="L984867" s="472"/>
      <c r="M984867" s="472"/>
    </row>
    <row r="984868" spans="12:13" x14ac:dyDescent="0.25">
      <c r="L984868" s="472"/>
      <c r="M984868" s="472"/>
    </row>
    <row r="984869" spans="12:13" x14ac:dyDescent="0.25">
      <c r="L984869" s="472"/>
      <c r="M984869" s="472"/>
    </row>
    <row r="984941" spans="12:13" x14ac:dyDescent="0.25">
      <c r="L984941" s="472"/>
      <c r="M984941" s="472"/>
    </row>
    <row r="984942" spans="12:13" x14ac:dyDescent="0.25">
      <c r="L984942" s="472"/>
      <c r="M984942" s="472"/>
    </row>
    <row r="984943" spans="12:13" x14ac:dyDescent="0.25">
      <c r="L984943" s="472"/>
      <c r="M984943" s="472"/>
    </row>
    <row r="985015" spans="12:13" x14ac:dyDescent="0.25">
      <c r="L985015" s="472"/>
      <c r="M985015" s="472"/>
    </row>
    <row r="985016" spans="12:13" x14ac:dyDescent="0.25">
      <c r="L985016" s="472"/>
      <c r="M985016" s="472"/>
    </row>
    <row r="985017" spans="12:13" x14ac:dyDescent="0.25">
      <c r="L985017" s="472"/>
      <c r="M985017" s="472"/>
    </row>
    <row r="985089" spans="12:13" x14ac:dyDescent="0.25">
      <c r="L985089" s="472"/>
      <c r="M985089" s="472"/>
    </row>
    <row r="985090" spans="12:13" x14ac:dyDescent="0.25">
      <c r="L985090" s="472"/>
      <c r="M985090" s="472"/>
    </row>
    <row r="985091" spans="12:13" x14ac:dyDescent="0.25">
      <c r="L985091" s="472"/>
      <c r="M985091" s="472"/>
    </row>
    <row r="985163" spans="12:13" x14ac:dyDescent="0.25">
      <c r="L985163" s="472"/>
      <c r="M985163" s="472"/>
    </row>
    <row r="985164" spans="12:13" x14ac:dyDescent="0.25">
      <c r="L985164" s="472"/>
      <c r="M985164" s="472"/>
    </row>
    <row r="985165" spans="12:13" x14ac:dyDescent="0.25">
      <c r="L985165" s="472"/>
      <c r="M985165" s="472"/>
    </row>
    <row r="985237" spans="12:13" x14ac:dyDescent="0.25">
      <c r="L985237" s="472"/>
      <c r="M985237" s="472"/>
    </row>
    <row r="985238" spans="12:13" x14ac:dyDescent="0.25">
      <c r="L985238" s="472"/>
      <c r="M985238" s="472"/>
    </row>
    <row r="985239" spans="12:13" x14ac:dyDescent="0.25">
      <c r="L985239" s="472"/>
      <c r="M985239" s="472"/>
    </row>
    <row r="985311" spans="12:13" x14ac:dyDescent="0.25">
      <c r="L985311" s="472"/>
      <c r="M985311" s="472"/>
    </row>
    <row r="985312" spans="12:13" x14ac:dyDescent="0.25">
      <c r="L985312" s="472"/>
      <c r="M985312" s="472"/>
    </row>
    <row r="985313" spans="12:13" x14ac:dyDescent="0.25">
      <c r="L985313" s="472"/>
      <c r="M985313" s="472"/>
    </row>
    <row r="985385" spans="12:13" x14ac:dyDescent="0.25">
      <c r="L985385" s="472"/>
      <c r="M985385" s="472"/>
    </row>
    <row r="985386" spans="12:13" x14ac:dyDescent="0.25">
      <c r="L985386" s="472"/>
      <c r="M985386" s="472"/>
    </row>
    <row r="985387" spans="12:13" x14ac:dyDescent="0.25">
      <c r="L985387" s="472"/>
      <c r="M985387" s="472"/>
    </row>
    <row r="985459" spans="12:13" x14ac:dyDescent="0.25">
      <c r="L985459" s="472"/>
      <c r="M985459" s="472"/>
    </row>
    <row r="985460" spans="12:13" x14ac:dyDescent="0.25">
      <c r="L985460" s="472"/>
      <c r="M985460" s="472"/>
    </row>
    <row r="985461" spans="12:13" x14ac:dyDescent="0.25">
      <c r="L985461" s="472"/>
      <c r="M985461" s="472"/>
    </row>
    <row r="985533" spans="12:13" x14ac:dyDescent="0.25">
      <c r="L985533" s="472"/>
      <c r="M985533" s="472"/>
    </row>
    <row r="985534" spans="12:13" x14ac:dyDescent="0.25">
      <c r="L985534" s="472"/>
      <c r="M985534" s="472"/>
    </row>
    <row r="985535" spans="12:13" x14ac:dyDescent="0.25">
      <c r="L985535" s="472"/>
      <c r="M985535" s="472"/>
    </row>
    <row r="985607" spans="12:13" x14ac:dyDescent="0.25">
      <c r="L985607" s="472"/>
      <c r="M985607" s="472"/>
    </row>
    <row r="985608" spans="12:13" x14ac:dyDescent="0.25">
      <c r="L985608" s="472"/>
      <c r="M985608" s="472"/>
    </row>
    <row r="985609" spans="12:13" x14ac:dyDescent="0.25">
      <c r="L985609" s="472"/>
      <c r="M985609" s="472"/>
    </row>
    <row r="985681" spans="12:13" x14ac:dyDescent="0.25">
      <c r="L985681" s="472"/>
      <c r="M985681" s="472"/>
    </row>
    <row r="985682" spans="12:13" x14ac:dyDescent="0.25">
      <c r="L985682" s="472"/>
      <c r="M985682" s="472"/>
    </row>
    <row r="985683" spans="12:13" x14ac:dyDescent="0.25">
      <c r="L985683" s="472"/>
      <c r="M985683" s="472"/>
    </row>
    <row r="985755" spans="12:13" x14ac:dyDescent="0.25">
      <c r="L985755" s="472"/>
      <c r="M985755" s="472"/>
    </row>
    <row r="985756" spans="12:13" x14ac:dyDescent="0.25">
      <c r="L985756" s="472"/>
      <c r="M985756" s="472"/>
    </row>
    <row r="985757" spans="12:13" x14ac:dyDescent="0.25">
      <c r="L985757" s="472"/>
      <c r="M985757" s="472"/>
    </row>
    <row r="985829" spans="12:13" x14ac:dyDescent="0.25">
      <c r="L985829" s="472"/>
      <c r="M985829" s="472"/>
    </row>
    <row r="985830" spans="12:13" x14ac:dyDescent="0.25">
      <c r="L985830" s="472"/>
      <c r="M985830" s="472"/>
    </row>
    <row r="985831" spans="12:13" x14ac:dyDescent="0.25">
      <c r="L985831" s="472"/>
      <c r="M985831" s="472"/>
    </row>
    <row r="985903" spans="12:13" x14ac:dyDescent="0.25">
      <c r="L985903" s="472"/>
      <c r="M985903" s="472"/>
    </row>
    <row r="985904" spans="12:13" x14ac:dyDescent="0.25">
      <c r="L985904" s="472"/>
      <c r="M985904" s="472"/>
    </row>
    <row r="985905" spans="12:13" x14ac:dyDescent="0.25">
      <c r="L985905" s="472"/>
      <c r="M985905" s="472"/>
    </row>
    <row r="985977" spans="12:13" x14ac:dyDescent="0.25">
      <c r="L985977" s="472"/>
      <c r="M985977" s="472"/>
    </row>
    <row r="985978" spans="12:13" x14ac:dyDescent="0.25">
      <c r="L985978" s="472"/>
      <c r="M985978" s="472"/>
    </row>
    <row r="985979" spans="12:13" x14ac:dyDescent="0.25">
      <c r="L985979" s="472"/>
      <c r="M985979" s="472"/>
    </row>
    <row r="986051" spans="12:13" x14ac:dyDescent="0.25">
      <c r="L986051" s="472"/>
      <c r="M986051" s="472"/>
    </row>
    <row r="986052" spans="12:13" x14ac:dyDescent="0.25">
      <c r="L986052" s="472"/>
      <c r="M986052" s="472"/>
    </row>
    <row r="986053" spans="12:13" x14ac:dyDescent="0.25">
      <c r="L986053" s="472"/>
      <c r="M986053" s="472"/>
    </row>
    <row r="986125" spans="12:13" x14ac:dyDescent="0.25">
      <c r="L986125" s="472"/>
      <c r="M986125" s="472"/>
    </row>
    <row r="986126" spans="12:13" x14ac:dyDescent="0.25">
      <c r="L986126" s="472"/>
      <c r="M986126" s="472"/>
    </row>
    <row r="986127" spans="12:13" x14ac:dyDescent="0.25">
      <c r="L986127" s="472"/>
      <c r="M986127" s="472"/>
    </row>
    <row r="986199" spans="12:13" x14ac:dyDescent="0.25">
      <c r="L986199" s="472"/>
      <c r="M986199" s="472"/>
    </row>
    <row r="986200" spans="12:13" x14ac:dyDescent="0.25">
      <c r="L986200" s="472"/>
      <c r="M986200" s="472"/>
    </row>
    <row r="986201" spans="12:13" x14ac:dyDescent="0.25">
      <c r="L986201" s="472"/>
      <c r="M986201" s="472"/>
    </row>
    <row r="986273" spans="12:13" x14ac:dyDescent="0.25">
      <c r="L986273" s="472"/>
      <c r="M986273" s="472"/>
    </row>
    <row r="986274" spans="12:13" x14ac:dyDescent="0.25">
      <c r="L986274" s="472"/>
      <c r="M986274" s="472"/>
    </row>
    <row r="986275" spans="12:13" x14ac:dyDescent="0.25">
      <c r="L986275" s="472"/>
      <c r="M986275" s="472"/>
    </row>
    <row r="986347" spans="12:13" x14ac:dyDescent="0.25">
      <c r="L986347" s="472"/>
      <c r="M986347" s="472"/>
    </row>
    <row r="986348" spans="12:13" x14ac:dyDescent="0.25">
      <c r="L986348" s="472"/>
      <c r="M986348" s="472"/>
    </row>
    <row r="986349" spans="12:13" x14ac:dyDescent="0.25">
      <c r="L986349" s="472"/>
      <c r="M986349" s="472"/>
    </row>
    <row r="986421" spans="12:13" x14ac:dyDescent="0.25">
      <c r="L986421" s="472"/>
      <c r="M986421" s="472"/>
    </row>
    <row r="986422" spans="12:13" x14ac:dyDescent="0.25">
      <c r="L986422" s="472"/>
      <c r="M986422" s="472"/>
    </row>
    <row r="986423" spans="12:13" x14ac:dyDescent="0.25">
      <c r="L986423" s="472"/>
      <c r="M986423" s="472"/>
    </row>
    <row r="986495" spans="12:13" x14ac:dyDescent="0.25">
      <c r="L986495" s="472"/>
      <c r="M986495" s="472"/>
    </row>
    <row r="986496" spans="12:13" x14ac:dyDescent="0.25">
      <c r="L986496" s="472"/>
      <c r="M986496" s="472"/>
    </row>
    <row r="986497" spans="12:13" x14ac:dyDescent="0.25">
      <c r="L986497" s="472"/>
      <c r="M986497" s="472"/>
    </row>
    <row r="986569" spans="12:13" x14ac:dyDescent="0.25">
      <c r="L986569" s="472"/>
      <c r="M986569" s="472"/>
    </row>
    <row r="986570" spans="12:13" x14ac:dyDescent="0.25">
      <c r="L986570" s="472"/>
      <c r="M986570" s="472"/>
    </row>
    <row r="986571" spans="12:13" x14ac:dyDescent="0.25">
      <c r="L986571" s="472"/>
      <c r="M986571" s="472"/>
    </row>
    <row r="986643" spans="12:13" x14ac:dyDescent="0.25">
      <c r="L986643" s="472"/>
      <c r="M986643" s="472"/>
    </row>
    <row r="986644" spans="12:13" x14ac:dyDescent="0.25">
      <c r="L986644" s="472"/>
      <c r="M986644" s="472"/>
    </row>
    <row r="986645" spans="12:13" x14ac:dyDescent="0.25">
      <c r="L986645" s="472"/>
      <c r="M986645" s="472"/>
    </row>
    <row r="986717" spans="12:13" x14ac:dyDescent="0.25">
      <c r="L986717" s="472"/>
      <c r="M986717" s="472"/>
    </row>
    <row r="986718" spans="12:13" x14ac:dyDescent="0.25">
      <c r="L986718" s="472"/>
      <c r="M986718" s="472"/>
    </row>
    <row r="986719" spans="12:13" x14ac:dyDescent="0.25">
      <c r="L986719" s="472"/>
      <c r="M986719" s="472"/>
    </row>
    <row r="986791" spans="12:13" x14ac:dyDescent="0.25">
      <c r="L986791" s="472"/>
      <c r="M986791" s="472"/>
    </row>
    <row r="986792" spans="12:13" x14ac:dyDescent="0.25">
      <c r="L986792" s="472"/>
      <c r="M986792" s="472"/>
    </row>
    <row r="986793" spans="12:13" x14ac:dyDescent="0.25">
      <c r="L986793" s="472"/>
      <c r="M986793" s="472"/>
    </row>
    <row r="986865" spans="12:13" x14ac:dyDescent="0.25">
      <c r="L986865" s="472"/>
      <c r="M986865" s="472"/>
    </row>
    <row r="986866" spans="12:13" x14ac:dyDescent="0.25">
      <c r="L986866" s="472"/>
      <c r="M986866" s="472"/>
    </row>
    <row r="986867" spans="12:13" x14ac:dyDescent="0.25">
      <c r="L986867" s="472"/>
      <c r="M986867" s="472"/>
    </row>
    <row r="986939" spans="12:13" x14ac:dyDescent="0.25">
      <c r="L986939" s="472"/>
      <c r="M986939" s="472"/>
    </row>
    <row r="986940" spans="12:13" x14ac:dyDescent="0.25">
      <c r="L986940" s="472"/>
      <c r="M986940" s="472"/>
    </row>
    <row r="986941" spans="12:13" x14ac:dyDescent="0.25">
      <c r="L986941" s="472"/>
      <c r="M986941" s="472"/>
    </row>
    <row r="987013" spans="12:13" x14ac:dyDescent="0.25">
      <c r="L987013" s="472"/>
      <c r="M987013" s="472"/>
    </row>
    <row r="987014" spans="12:13" x14ac:dyDescent="0.25">
      <c r="L987014" s="472"/>
      <c r="M987014" s="472"/>
    </row>
    <row r="987015" spans="12:13" x14ac:dyDescent="0.25">
      <c r="L987015" s="472"/>
      <c r="M987015" s="472"/>
    </row>
    <row r="987087" spans="12:13" x14ac:dyDescent="0.25">
      <c r="L987087" s="472"/>
      <c r="M987087" s="472"/>
    </row>
    <row r="987088" spans="12:13" x14ac:dyDescent="0.25">
      <c r="L987088" s="472"/>
      <c r="M987088" s="472"/>
    </row>
    <row r="987089" spans="12:13" x14ac:dyDescent="0.25">
      <c r="L987089" s="472"/>
      <c r="M987089" s="472"/>
    </row>
    <row r="987161" spans="12:13" x14ac:dyDescent="0.25">
      <c r="L987161" s="472"/>
      <c r="M987161" s="472"/>
    </row>
    <row r="987162" spans="12:13" x14ac:dyDescent="0.25">
      <c r="L987162" s="472"/>
      <c r="M987162" s="472"/>
    </row>
    <row r="987163" spans="12:13" x14ac:dyDescent="0.25">
      <c r="L987163" s="472"/>
      <c r="M987163" s="472"/>
    </row>
    <row r="987235" spans="12:13" x14ac:dyDescent="0.25">
      <c r="L987235" s="472"/>
      <c r="M987235" s="472"/>
    </row>
    <row r="987236" spans="12:13" x14ac:dyDescent="0.25">
      <c r="L987236" s="472"/>
      <c r="M987236" s="472"/>
    </row>
    <row r="987237" spans="12:13" x14ac:dyDescent="0.25">
      <c r="L987237" s="472"/>
      <c r="M987237" s="472"/>
    </row>
    <row r="987309" spans="12:13" x14ac:dyDescent="0.25">
      <c r="L987309" s="472"/>
      <c r="M987309" s="472"/>
    </row>
    <row r="987310" spans="12:13" x14ac:dyDescent="0.25">
      <c r="L987310" s="472"/>
      <c r="M987310" s="472"/>
    </row>
    <row r="987311" spans="12:13" x14ac:dyDescent="0.25">
      <c r="L987311" s="472"/>
      <c r="M987311" s="472"/>
    </row>
    <row r="987383" spans="12:13" x14ac:dyDescent="0.25">
      <c r="L987383" s="472"/>
      <c r="M987383" s="472"/>
    </row>
    <row r="987384" spans="12:13" x14ac:dyDescent="0.25">
      <c r="L987384" s="472"/>
      <c r="M987384" s="472"/>
    </row>
    <row r="987385" spans="12:13" x14ac:dyDescent="0.25">
      <c r="L987385" s="472"/>
      <c r="M987385" s="472"/>
    </row>
    <row r="987457" spans="12:13" x14ac:dyDescent="0.25">
      <c r="L987457" s="472"/>
      <c r="M987457" s="472"/>
    </row>
    <row r="987458" spans="12:13" x14ac:dyDescent="0.25">
      <c r="L987458" s="472"/>
      <c r="M987458" s="472"/>
    </row>
    <row r="987459" spans="12:13" x14ac:dyDescent="0.25">
      <c r="L987459" s="472"/>
      <c r="M987459" s="472"/>
    </row>
    <row r="987531" spans="12:13" x14ac:dyDescent="0.25">
      <c r="L987531" s="472"/>
      <c r="M987531" s="472"/>
    </row>
    <row r="987532" spans="12:13" x14ac:dyDescent="0.25">
      <c r="L987532" s="472"/>
      <c r="M987532" s="472"/>
    </row>
    <row r="987533" spans="12:13" x14ac:dyDescent="0.25">
      <c r="L987533" s="472"/>
      <c r="M987533" s="472"/>
    </row>
    <row r="987605" spans="12:13" x14ac:dyDescent="0.25">
      <c r="L987605" s="472"/>
      <c r="M987605" s="472"/>
    </row>
    <row r="987606" spans="12:13" x14ac:dyDescent="0.25">
      <c r="L987606" s="472"/>
      <c r="M987606" s="472"/>
    </row>
    <row r="987607" spans="12:13" x14ac:dyDescent="0.25">
      <c r="L987607" s="472"/>
      <c r="M987607" s="472"/>
    </row>
    <row r="987679" spans="12:13" x14ac:dyDescent="0.25">
      <c r="L987679" s="472"/>
      <c r="M987679" s="472"/>
    </row>
    <row r="987680" spans="12:13" x14ac:dyDescent="0.25">
      <c r="L987680" s="472"/>
      <c r="M987680" s="472"/>
    </row>
    <row r="987681" spans="12:13" x14ac:dyDescent="0.25">
      <c r="L987681" s="472"/>
      <c r="M987681" s="472"/>
    </row>
    <row r="987753" spans="12:13" x14ac:dyDescent="0.25">
      <c r="L987753" s="472"/>
      <c r="M987753" s="472"/>
    </row>
    <row r="987754" spans="12:13" x14ac:dyDescent="0.25">
      <c r="L987754" s="472"/>
      <c r="M987754" s="472"/>
    </row>
    <row r="987755" spans="12:13" x14ac:dyDescent="0.25">
      <c r="L987755" s="472"/>
      <c r="M987755" s="472"/>
    </row>
    <row r="987827" spans="12:13" x14ac:dyDescent="0.25">
      <c r="L987827" s="472"/>
      <c r="M987827" s="472"/>
    </row>
    <row r="987828" spans="12:13" x14ac:dyDescent="0.25">
      <c r="L987828" s="472"/>
      <c r="M987828" s="472"/>
    </row>
    <row r="987829" spans="12:13" x14ac:dyDescent="0.25">
      <c r="L987829" s="472"/>
      <c r="M987829" s="472"/>
    </row>
    <row r="987901" spans="12:13" x14ac:dyDescent="0.25">
      <c r="L987901" s="472"/>
      <c r="M987901" s="472"/>
    </row>
    <row r="987902" spans="12:13" x14ac:dyDescent="0.25">
      <c r="L987902" s="472"/>
      <c r="M987902" s="472"/>
    </row>
    <row r="987903" spans="12:13" x14ac:dyDescent="0.25">
      <c r="L987903" s="472"/>
      <c r="M987903" s="472"/>
    </row>
    <row r="987975" spans="12:13" x14ac:dyDescent="0.25">
      <c r="L987975" s="472"/>
      <c r="M987975" s="472"/>
    </row>
    <row r="987976" spans="12:13" x14ac:dyDescent="0.25">
      <c r="L987976" s="472"/>
      <c r="M987976" s="472"/>
    </row>
    <row r="987977" spans="12:13" x14ac:dyDescent="0.25">
      <c r="L987977" s="472"/>
      <c r="M987977" s="472"/>
    </row>
    <row r="988049" spans="12:13" x14ac:dyDescent="0.25">
      <c r="L988049" s="472"/>
      <c r="M988049" s="472"/>
    </row>
    <row r="988050" spans="12:13" x14ac:dyDescent="0.25">
      <c r="L988050" s="472"/>
      <c r="M988050" s="472"/>
    </row>
    <row r="988051" spans="12:13" x14ac:dyDescent="0.25">
      <c r="L988051" s="472"/>
      <c r="M988051" s="472"/>
    </row>
    <row r="988123" spans="12:13" x14ac:dyDescent="0.25">
      <c r="L988123" s="472"/>
      <c r="M988123" s="472"/>
    </row>
    <row r="988124" spans="12:13" x14ac:dyDescent="0.25">
      <c r="L988124" s="472"/>
      <c r="M988124" s="472"/>
    </row>
    <row r="988125" spans="12:13" x14ac:dyDescent="0.25">
      <c r="L988125" s="472"/>
      <c r="M988125" s="472"/>
    </row>
    <row r="988197" spans="12:13" x14ac:dyDescent="0.25">
      <c r="L988197" s="472"/>
      <c r="M988197" s="472"/>
    </row>
    <row r="988198" spans="12:13" x14ac:dyDescent="0.25">
      <c r="L988198" s="472"/>
      <c r="M988198" s="472"/>
    </row>
    <row r="988199" spans="12:13" x14ac:dyDescent="0.25">
      <c r="L988199" s="472"/>
      <c r="M988199" s="472"/>
    </row>
    <row r="988271" spans="12:13" x14ac:dyDescent="0.25">
      <c r="L988271" s="472"/>
      <c r="M988271" s="472"/>
    </row>
    <row r="988272" spans="12:13" x14ac:dyDescent="0.25">
      <c r="L988272" s="472"/>
      <c r="M988272" s="472"/>
    </row>
    <row r="988273" spans="12:13" x14ac:dyDescent="0.25">
      <c r="L988273" s="472"/>
      <c r="M988273" s="472"/>
    </row>
    <row r="988345" spans="12:13" x14ac:dyDescent="0.25">
      <c r="L988345" s="472"/>
      <c r="M988345" s="472"/>
    </row>
    <row r="988346" spans="12:13" x14ac:dyDescent="0.25">
      <c r="L988346" s="472"/>
      <c r="M988346" s="472"/>
    </row>
    <row r="988347" spans="12:13" x14ac:dyDescent="0.25">
      <c r="L988347" s="472"/>
      <c r="M988347" s="472"/>
    </row>
    <row r="988419" spans="12:13" x14ac:dyDescent="0.25">
      <c r="L988419" s="472"/>
      <c r="M988419" s="472"/>
    </row>
    <row r="988420" spans="12:13" x14ac:dyDescent="0.25">
      <c r="L988420" s="472"/>
      <c r="M988420" s="472"/>
    </row>
    <row r="988421" spans="12:13" x14ac:dyDescent="0.25">
      <c r="L988421" s="472"/>
      <c r="M988421" s="472"/>
    </row>
    <row r="988493" spans="12:13" x14ac:dyDescent="0.25">
      <c r="L988493" s="472"/>
      <c r="M988493" s="472"/>
    </row>
    <row r="988494" spans="12:13" x14ac:dyDescent="0.25">
      <c r="L988494" s="472"/>
      <c r="M988494" s="472"/>
    </row>
    <row r="988495" spans="12:13" x14ac:dyDescent="0.25">
      <c r="L988495" s="472"/>
      <c r="M988495" s="472"/>
    </row>
    <row r="988567" spans="12:13" x14ac:dyDescent="0.25">
      <c r="L988567" s="472"/>
      <c r="M988567" s="472"/>
    </row>
    <row r="988568" spans="12:13" x14ac:dyDescent="0.25">
      <c r="L988568" s="472"/>
      <c r="M988568" s="472"/>
    </row>
    <row r="988569" spans="12:13" x14ac:dyDescent="0.25">
      <c r="L988569" s="472"/>
      <c r="M988569" s="472"/>
    </row>
    <row r="988641" spans="12:13" x14ac:dyDescent="0.25">
      <c r="L988641" s="472"/>
      <c r="M988641" s="472"/>
    </row>
    <row r="988642" spans="12:13" x14ac:dyDescent="0.25">
      <c r="L988642" s="472"/>
      <c r="M988642" s="472"/>
    </row>
    <row r="988643" spans="12:13" x14ac:dyDescent="0.25">
      <c r="L988643" s="472"/>
      <c r="M988643" s="472"/>
    </row>
    <row r="988715" spans="12:13" x14ac:dyDescent="0.25">
      <c r="L988715" s="472"/>
      <c r="M988715" s="472"/>
    </row>
    <row r="988716" spans="12:13" x14ac:dyDescent="0.25">
      <c r="L988716" s="472"/>
      <c r="M988716" s="472"/>
    </row>
    <row r="988717" spans="12:13" x14ac:dyDescent="0.25">
      <c r="L988717" s="472"/>
      <c r="M988717" s="472"/>
    </row>
    <row r="988789" spans="12:13" x14ac:dyDescent="0.25">
      <c r="L988789" s="472"/>
      <c r="M988789" s="472"/>
    </row>
    <row r="988790" spans="12:13" x14ac:dyDescent="0.25">
      <c r="L988790" s="472"/>
      <c r="M988790" s="472"/>
    </row>
    <row r="988791" spans="12:13" x14ac:dyDescent="0.25">
      <c r="L988791" s="472"/>
      <c r="M988791" s="472"/>
    </row>
    <row r="988863" spans="12:13" x14ac:dyDescent="0.25">
      <c r="L988863" s="472"/>
      <c r="M988863" s="472"/>
    </row>
    <row r="988864" spans="12:13" x14ac:dyDescent="0.25">
      <c r="L988864" s="472"/>
      <c r="M988864" s="472"/>
    </row>
    <row r="988865" spans="12:13" x14ac:dyDescent="0.25">
      <c r="L988865" s="472"/>
      <c r="M988865" s="472"/>
    </row>
    <row r="988937" spans="12:13" x14ac:dyDescent="0.25">
      <c r="L988937" s="472"/>
      <c r="M988937" s="472"/>
    </row>
    <row r="988938" spans="12:13" x14ac:dyDescent="0.25">
      <c r="L988938" s="472"/>
      <c r="M988938" s="472"/>
    </row>
    <row r="988939" spans="12:13" x14ac:dyDescent="0.25">
      <c r="L988939" s="472"/>
      <c r="M988939" s="472"/>
    </row>
    <row r="989011" spans="12:13" x14ac:dyDescent="0.25">
      <c r="L989011" s="472"/>
      <c r="M989011" s="472"/>
    </row>
    <row r="989012" spans="12:13" x14ac:dyDescent="0.25">
      <c r="L989012" s="472"/>
      <c r="M989012" s="472"/>
    </row>
    <row r="989013" spans="12:13" x14ac:dyDescent="0.25">
      <c r="L989013" s="472"/>
      <c r="M989013" s="472"/>
    </row>
    <row r="989085" spans="12:13" x14ac:dyDescent="0.25">
      <c r="L989085" s="472"/>
      <c r="M989085" s="472"/>
    </row>
    <row r="989086" spans="12:13" x14ac:dyDescent="0.25">
      <c r="L989086" s="472"/>
      <c r="M989086" s="472"/>
    </row>
    <row r="989087" spans="12:13" x14ac:dyDescent="0.25">
      <c r="L989087" s="472"/>
      <c r="M989087" s="472"/>
    </row>
    <row r="989159" spans="12:13" x14ac:dyDescent="0.25">
      <c r="L989159" s="472"/>
      <c r="M989159" s="472"/>
    </row>
    <row r="989160" spans="12:13" x14ac:dyDescent="0.25">
      <c r="L989160" s="472"/>
      <c r="M989160" s="472"/>
    </row>
    <row r="989161" spans="12:13" x14ac:dyDescent="0.25">
      <c r="L989161" s="472"/>
      <c r="M989161" s="472"/>
    </row>
    <row r="989233" spans="12:13" x14ac:dyDescent="0.25">
      <c r="L989233" s="472"/>
      <c r="M989233" s="472"/>
    </row>
    <row r="989234" spans="12:13" x14ac:dyDescent="0.25">
      <c r="L989234" s="472"/>
      <c r="M989234" s="472"/>
    </row>
    <row r="989235" spans="12:13" x14ac:dyDescent="0.25">
      <c r="L989235" s="472"/>
      <c r="M989235" s="472"/>
    </row>
    <row r="989307" spans="12:13" x14ac:dyDescent="0.25">
      <c r="L989307" s="472"/>
      <c r="M989307" s="472"/>
    </row>
    <row r="989308" spans="12:13" x14ac:dyDescent="0.25">
      <c r="L989308" s="472"/>
      <c r="M989308" s="472"/>
    </row>
    <row r="989309" spans="12:13" x14ac:dyDescent="0.25">
      <c r="L989309" s="472"/>
      <c r="M989309" s="472"/>
    </row>
    <row r="989381" spans="12:13" x14ac:dyDescent="0.25">
      <c r="L989381" s="472"/>
      <c r="M989381" s="472"/>
    </row>
    <row r="989382" spans="12:13" x14ac:dyDescent="0.25">
      <c r="L989382" s="472"/>
      <c r="M989382" s="472"/>
    </row>
    <row r="989383" spans="12:13" x14ac:dyDescent="0.25">
      <c r="L989383" s="472"/>
      <c r="M989383" s="472"/>
    </row>
    <row r="989455" spans="12:13" x14ac:dyDescent="0.25">
      <c r="L989455" s="472"/>
      <c r="M989455" s="472"/>
    </row>
    <row r="989456" spans="12:13" x14ac:dyDescent="0.25">
      <c r="L989456" s="472"/>
      <c r="M989456" s="472"/>
    </row>
    <row r="989457" spans="12:13" x14ac:dyDescent="0.25">
      <c r="L989457" s="472"/>
      <c r="M989457" s="472"/>
    </row>
    <row r="989529" spans="12:13" x14ac:dyDescent="0.25">
      <c r="L989529" s="472"/>
      <c r="M989529" s="472"/>
    </row>
    <row r="989530" spans="12:13" x14ac:dyDescent="0.25">
      <c r="L989530" s="472"/>
      <c r="M989530" s="472"/>
    </row>
    <row r="989531" spans="12:13" x14ac:dyDescent="0.25">
      <c r="L989531" s="472"/>
      <c r="M989531" s="472"/>
    </row>
    <row r="989603" spans="12:13" x14ac:dyDescent="0.25">
      <c r="L989603" s="472"/>
      <c r="M989603" s="472"/>
    </row>
    <row r="989604" spans="12:13" x14ac:dyDescent="0.25">
      <c r="L989604" s="472"/>
      <c r="M989604" s="472"/>
    </row>
    <row r="989605" spans="12:13" x14ac:dyDescent="0.25">
      <c r="L989605" s="472"/>
      <c r="M989605" s="472"/>
    </row>
    <row r="989677" spans="12:13" x14ac:dyDescent="0.25">
      <c r="L989677" s="472"/>
      <c r="M989677" s="472"/>
    </row>
    <row r="989678" spans="12:13" x14ac:dyDescent="0.25">
      <c r="L989678" s="472"/>
      <c r="M989678" s="472"/>
    </row>
    <row r="989679" spans="12:13" x14ac:dyDescent="0.25">
      <c r="L989679" s="472"/>
      <c r="M989679" s="472"/>
    </row>
    <row r="989751" spans="12:13" x14ac:dyDescent="0.25">
      <c r="L989751" s="472"/>
      <c r="M989751" s="472"/>
    </row>
    <row r="989752" spans="12:13" x14ac:dyDescent="0.25">
      <c r="L989752" s="472"/>
      <c r="M989752" s="472"/>
    </row>
    <row r="989753" spans="12:13" x14ac:dyDescent="0.25">
      <c r="L989753" s="472"/>
      <c r="M989753" s="472"/>
    </row>
    <row r="989825" spans="12:13" x14ac:dyDescent="0.25">
      <c r="L989825" s="472"/>
      <c r="M989825" s="472"/>
    </row>
    <row r="989826" spans="12:13" x14ac:dyDescent="0.25">
      <c r="L989826" s="472"/>
      <c r="M989826" s="472"/>
    </row>
    <row r="989827" spans="12:13" x14ac:dyDescent="0.25">
      <c r="L989827" s="472"/>
      <c r="M989827" s="472"/>
    </row>
    <row r="989899" spans="12:13" x14ac:dyDescent="0.25">
      <c r="L989899" s="472"/>
      <c r="M989899" s="472"/>
    </row>
    <row r="989900" spans="12:13" x14ac:dyDescent="0.25">
      <c r="L989900" s="472"/>
      <c r="M989900" s="472"/>
    </row>
    <row r="989901" spans="12:13" x14ac:dyDescent="0.25">
      <c r="L989901" s="472"/>
      <c r="M989901" s="472"/>
    </row>
    <row r="989973" spans="12:13" x14ac:dyDescent="0.25">
      <c r="L989973" s="472"/>
      <c r="M989973" s="472"/>
    </row>
    <row r="989974" spans="12:13" x14ac:dyDescent="0.25">
      <c r="L989974" s="472"/>
      <c r="M989974" s="472"/>
    </row>
    <row r="989975" spans="12:13" x14ac:dyDescent="0.25">
      <c r="L989975" s="472"/>
      <c r="M989975" s="472"/>
    </row>
    <row r="990047" spans="12:13" x14ac:dyDescent="0.25">
      <c r="L990047" s="472"/>
      <c r="M990047" s="472"/>
    </row>
    <row r="990048" spans="12:13" x14ac:dyDescent="0.25">
      <c r="L990048" s="472"/>
      <c r="M990048" s="472"/>
    </row>
    <row r="990049" spans="12:13" x14ac:dyDescent="0.25">
      <c r="L990049" s="472"/>
      <c r="M990049" s="472"/>
    </row>
    <row r="990121" spans="12:13" x14ac:dyDescent="0.25">
      <c r="L990121" s="472"/>
      <c r="M990121" s="472"/>
    </row>
    <row r="990122" spans="12:13" x14ac:dyDescent="0.25">
      <c r="L990122" s="472"/>
      <c r="M990122" s="472"/>
    </row>
    <row r="990123" spans="12:13" x14ac:dyDescent="0.25">
      <c r="L990123" s="472"/>
      <c r="M990123" s="472"/>
    </row>
    <row r="990195" spans="12:13" x14ac:dyDescent="0.25">
      <c r="L990195" s="472"/>
      <c r="M990195" s="472"/>
    </row>
    <row r="990196" spans="12:13" x14ac:dyDescent="0.25">
      <c r="L990196" s="472"/>
      <c r="M990196" s="472"/>
    </row>
    <row r="990197" spans="12:13" x14ac:dyDescent="0.25">
      <c r="L990197" s="472"/>
      <c r="M990197" s="472"/>
    </row>
    <row r="990269" spans="12:13" x14ac:dyDescent="0.25">
      <c r="L990269" s="472"/>
      <c r="M990269" s="472"/>
    </row>
    <row r="990270" spans="12:13" x14ac:dyDescent="0.25">
      <c r="L990270" s="472"/>
      <c r="M990270" s="472"/>
    </row>
    <row r="990271" spans="12:13" x14ac:dyDescent="0.25">
      <c r="L990271" s="472"/>
      <c r="M990271" s="472"/>
    </row>
    <row r="990343" spans="12:13" x14ac:dyDescent="0.25">
      <c r="L990343" s="472"/>
      <c r="M990343" s="472"/>
    </row>
    <row r="990344" spans="12:13" x14ac:dyDescent="0.25">
      <c r="L990344" s="472"/>
      <c r="M990344" s="472"/>
    </row>
    <row r="990345" spans="12:13" x14ac:dyDescent="0.25">
      <c r="L990345" s="472"/>
      <c r="M990345" s="472"/>
    </row>
    <row r="990417" spans="12:13" x14ac:dyDescent="0.25">
      <c r="L990417" s="472"/>
      <c r="M990417" s="472"/>
    </row>
    <row r="990418" spans="12:13" x14ac:dyDescent="0.25">
      <c r="L990418" s="472"/>
      <c r="M990418" s="472"/>
    </row>
    <row r="990419" spans="12:13" x14ac:dyDescent="0.25">
      <c r="L990419" s="472"/>
      <c r="M990419" s="472"/>
    </row>
    <row r="990491" spans="12:13" x14ac:dyDescent="0.25">
      <c r="L990491" s="472"/>
      <c r="M990491" s="472"/>
    </row>
    <row r="990492" spans="12:13" x14ac:dyDescent="0.25">
      <c r="L990492" s="472"/>
      <c r="M990492" s="472"/>
    </row>
    <row r="990493" spans="12:13" x14ac:dyDescent="0.25">
      <c r="L990493" s="472"/>
      <c r="M990493" s="472"/>
    </row>
    <row r="990565" spans="12:13" x14ac:dyDescent="0.25">
      <c r="L990565" s="472"/>
      <c r="M990565" s="472"/>
    </row>
    <row r="990566" spans="12:13" x14ac:dyDescent="0.25">
      <c r="L990566" s="472"/>
      <c r="M990566" s="472"/>
    </row>
    <row r="990567" spans="12:13" x14ac:dyDescent="0.25">
      <c r="L990567" s="472"/>
      <c r="M990567" s="472"/>
    </row>
    <row r="990639" spans="12:13" x14ac:dyDescent="0.25">
      <c r="L990639" s="472"/>
      <c r="M990639" s="472"/>
    </row>
    <row r="990640" spans="12:13" x14ac:dyDescent="0.25">
      <c r="L990640" s="472"/>
      <c r="M990640" s="472"/>
    </row>
    <row r="990641" spans="12:13" x14ac:dyDescent="0.25">
      <c r="L990641" s="472"/>
      <c r="M990641" s="472"/>
    </row>
    <row r="990713" spans="12:13" x14ac:dyDescent="0.25">
      <c r="L990713" s="472"/>
      <c r="M990713" s="472"/>
    </row>
    <row r="990714" spans="12:13" x14ac:dyDescent="0.25">
      <c r="L990714" s="472"/>
      <c r="M990714" s="472"/>
    </row>
    <row r="990715" spans="12:13" x14ac:dyDescent="0.25">
      <c r="L990715" s="472"/>
      <c r="M990715" s="472"/>
    </row>
    <row r="990787" spans="12:13" x14ac:dyDescent="0.25">
      <c r="L990787" s="472"/>
      <c r="M990787" s="472"/>
    </row>
    <row r="990788" spans="12:13" x14ac:dyDescent="0.25">
      <c r="L990788" s="472"/>
      <c r="M990788" s="472"/>
    </row>
    <row r="990789" spans="12:13" x14ac:dyDescent="0.25">
      <c r="L990789" s="472"/>
      <c r="M990789" s="472"/>
    </row>
    <row r="990861" spans="12:13" x14ac:dyDescent="0.25">
      <c r="L990861" s="472"/>
      <c r="M990861" s="472"/>
    </row>
    <row r="990862" spans="12:13" x14ac:dyDescent="0.25">
      <c r="L990862" s="472"/>
      <c r="M990862" s="472"/>
    </row>
    <row r="990863" spans="12:13" x14ac:dyDescent="0.25">
      <c r="L990863" s="472"/>
      <c r="M990863" s="472"/>
    </row>
    <row r="990935" spans="12:13" x14ac:dyDescent="0.25">
      <c r="L990935" s="472"/>
      <c r="M990935" s="472"/>
    </row>
    <row r="990936" spans="12:13" x14ac:dyDescent="0.25">
      <c r="L990936" s="472"/>
      <c r="M990936" s="472"/>
    </row>
    <row r="990937" spans="12:13" x14ac:dyDescent="0.25">
      <c r="L990937" s="472"/>
      <c r="M990937" s="472"/>
    </row>
    <row r="991009" spans="12:13" x14ac:dyDescent="0.25">
      <c r="L991009" s="472"/>
      <c r="M991009" s="472"/>
    </row>
    <row r="991010" spans="12:13" x14ac:dyDescent="0.25">
      <c r="L991010" s="472"/>
      <c r="M991010" s="472"/>
    </row>
    <row r="991011" spans="12:13" x14ac:dyDescent="0.25">
      <c r="L991011" s="472"/>
      <c r="M991011" s="472"/>
    </row>
    <row r="991083" spans="12:13" x14ac:dyDescent="0.25">
      <c r="L991083" s="472"/>
      <c r="M991083" s="472"/>
    </row>
    <row r="991084" spans="12:13" x14ac:dyDescent="0.25">
      <c r="L991084" s="472"/>
      <c r="M991084" s="472"/>
    </row>
    <row r="991085" spans="12:13" x14ac:dyDescent="0.25">
      <c r="L991085" s="472"/>
      <c r="M991085" s="472"/>
    </row>
    <row r="991157" spans="12:13" x14ac:dyDescent="0.25">
      <c r="L991157" s="472"/>
      <c r="M991157" s="472"/>
    </row>
    <row r="991158" spans="12:13" x14ac:dyDescent="0.25">
      <c r="L991158" s="472"/>
      <c r="M991158" s="472"/>
    </row>
    <row r="991159" spans="12:13" x14ac:dyDescent="0.25">
      <c r="L991159" s="472"/>
      <c r="M991159" s="472"/>
    </row>
    <row r="991231" spans="12:13" x14ac:dyDescent="0.25">
      <c r="L991231" s="472"/>
      <c r="M991231" s="472"/>
    </row>
    <row r="991232" spans="12:13" x14ac:dyDescent="0.25">
      <c r="L991232" s="472"/>
      <c r="M991232" s="472"/>
    </row>
    <row r="991233" spans="12:13" x14ac:dyDescent="0.25">
      <c r="L991233" s="472"/>
      <c r="M991233" s="472"/>
    </row>
    <row r="991305" spans="12:13" x14ac:dyDescent="0.25">
      <c r="L991305" s="472"/>
      <c r="M991305" s="472"/>
    </row>
    <row r="991306" spans="12:13" x14ac:dyDescent="0.25">
      <c r="L991306" s="472"/>
      <c r="M991306" s="472"/>
    </row>
    <row r="991307" spans="12:13" x14ac:dyDescent="0.25">
      <c r="L991307" s="472"/>
      <c r="M991307" s="472"/>
    </row>
    <row r="991379" spans="12:13" x14ac:dyDescent="0.25">
      <c r="L991379" s="472"/>
      <c r="M991379" s="472"/>
    </row>
    <row r="991380" spans="12:13" x14ac:dyDescent="0.25">
      <c r="L991380" s="472"/>
      <c r="M991380" s="472"/>
    </row>
    <row r="991381" spans="12:13" x14ac:dyDescent="0.25">
      <c r="L991381" s="472"/>
      <c r="M991381" s="472"/>
    </row>
    <row r="991453" spans="12:13" x14ac:dyDescent="0.25">
      <c r="L991453" s="472"/>
      <c r="M991453" s="472"/>
    </row>
    <row r="991454" spans="12:13" x14ac:dyDescent="0.25">
      <c r="L991454" s="472"/>
      <c r="M991454" s="472"/>
    </row>
    <row r="991455" spans="12:13" x14ac:dyDescent="0.25">
      <c r="L991455" s="472"/>
      <c r="M991455" s="472"/>
    </row>
    <row r="991527" spans="12:13" x14ac:dyDescent="0.25">
      <c r="L991527" s="472"/>
      <c r="M991527" s="472"/>
    </row>
    <row r="991528" spans="12:13" x14ac:dyDescent="0.25">
      <c r="L991528" s="472"/>
      <c r="M991528" s="472"/>
    </row>
    <row r="991529" spans="12:13" x14ac:dyDescent="0.25">
      <c r="L991529" s="472"/>
      <c r="M991529" s="472"/>
    </row>
    <row r="991601" spans="12:13" x14ac:dyDescent="0.25">
      <c r="L991601" s="472"/>
      <c r="M991601" s="472"/>
    </row>
    <row r="991602" spans="12:13" x14ac:dyDescent="0.25">
      <c r="L991602" s="472"/>
      <c r="M991602" s="472"/>
    </row>
    <row r="991603" spans="12:13" x14ac:dyDescent="0.25">
      <c r="L991603" s="472"/>
      <c r="M991603" s="472"/>
    </row>
    <row r="991675" spans="12:13" x14ac:dyDescent="0.25">
      <c r="L991675" s="472"/>
      <c r="M991675" s="472"/>
    </row>
    <row r="991676" spans="12:13" x14ac:dyDescent="0.25">
      <c r="L991676" s="472"/>
      <c r="M991676" s="472"/>
    </row>
    <row r="991677" spans="12:13" x14ac:dyDescent="0.25">
      <c r="L991677" s="472"/>
      <c r="M991677" s="472"/>
    </row>
    <row r="991749" spans="12:13" x14ac:dyDescent="0.25">
      <c r="L991749" s="472"/>
      <c r="M991749" s="472"/>
    </row>
    <row r="991750" spans="12:13" x14ac:dyDescent="0.25">
      <c r="L991750" s="472"/>
      <c r="M991750" s="472"/>
    </row>
    <row r="991751" spans="12:13" x14ac:dyDescent="0.25">
      <c r="L991751" s="472"/>
      <c r="M991751" s="472"/>
    </row>
    <row r="991823" spans="12:13" x14ac:dyDescent="0.25">
      <c r="L991823" s="472"/>
      <c r="M991823" s="472"/>
    </row>
    <row r="991824" spans="12:13" x14ac:dyDescent="0.25">
      <c r="L991824" s="472"/>
      <c r="M991824" s="472"/>
    </row>
    <row r="991825" spans="12:13" x14ac:dyDescent="0.25">
      <c r="L991825" s="472"/>
      <c r="M991825" s="472"/>
    </row>
    <row r="991897" spans="12:13" x14ac:dyDescent="0.25">
      <c r="L991897" s="472"/>
      <c r="M991897" s="472"/>
    </row>
    <row r="991898" spans="12:13" x14ac:dyDescent="0.25">
      <c r="L991898" s="472"/>
      <c r="M991898" s="472"/>
    </row>
    <row r="991899" spans="12:13" x14ac:dyDescent="0.25">
      <c r="L991899" s="472"/>
      <c r="M991899" s="472"/>
    </row>
    <row r="991971" spans="12:13" x14ac:dyDescent="0.25">
      <c r="L991971" s="472"/>
      <c r="M991971" s="472"/>
    </row>
    <row r="991972" spans="12:13" x14ac:dyDescent="0.25">
      <c r="L991972" s="472"/>
      <c r="M991972" s="472"/>
    </row>
    <row r="991973" spans="12:13" x14ac:dyDescent="0.25">
      <c r="L991973" s="472"/>
      <c r="M991973" s="472"/>
    </row>
    <row r="992045" spans="12:13" x14ac:dyDescent="0.25">
      <c r="L992045" s="472"/>
      <c r="M992045" s="472"/>
    </row>
    <row r="992046" spans="12:13" x14ac:dyDescent="0.25">
      <c r="L992046" s="472"/>
      <c r="M992046" s="472"/>
    </row>
    <row r="992047" spans="12:13" x14ac:dyDescent="0.25">
      <c r="L992047" s="472"/>
      <c r="M992047" s="472"/>
    </row>
    <row r="992119" spans="12:13" x14ac:dyDescent="0.25">
      <c r="L992119" s="472"/>
      <c r="M992119" s="472"/>
    </row>
    <row r="992120" spans="12:13" x14ac:dyDescent="0.25">
      <c r="L992120" s="472"/>
      <c r="M992120" s="472"/>
    </row>
    <row r="992121" spans="12:13" x14ac:dyDescent="0.25">
      <c r="L992121" s="472"/>
      <c r="M992121" s="472"/>
    </row>
    <row r="992193" spans="12:13" x14ac:dyDescent="0.25">
      <c r="L992193" s="472"/>
      <c r="M992193" s="472"/>
    </row>
    <row r="992194" spans="12:13" x14ac:dyDescent="0.25">
      <c r="L992194" s="472"/>
      <c r="M992194" s="472"/>
    </row>
    <row r="992195" spans="12:13" x14ac:dyDescent="0.25">
      <c r="L992195" s="472"/>
      <c r="M992195" s="472"/>
    </row>
    <row r="992267" spans="12:13" x14ac:dyDescent="0.25">
      <c r="L992267" s="472"/>
      <c r="M992267" s="472"/>
    </row>
    <row r="992268" spans="12:13" x14ac:dyDescent="0.25">
      <c r="L992268" s="472"/>
      <c r="M992268" s="472"/>
    </row>
    <row r="992269" spans="12:13" x14ac:dyDescent="0.25">
      <c r="L992269" s="472"/>
      <c r="M992269" s="472"/>
    </row>
    <row r="992341" spans="12:13" x14ac:dyDescent="0.25">
      <c r="L992341" s="472"/>
      <c r="M992341" s="472"/>
    </row>
    <row r="992342" spans="12:13" x14ac:dyDescent="0.25">
      <c r="L992342" s="472"/>
      <c r="M992342" s="472"/>
    </row>
    <row r="992343" spans="12:13" x14ac:dyDescent="0.25">
      <c r="L992343" s="472"/>
      <c r="M992343" s="472"/>
    </row>
    <row r="992415" spans="12:13" x14ac:dyDescent="0.25">
      <c r="L992415" s="472"/>
      <c r="M992415" s="472"/>
    </row>
    <row r="992416" spans="12:13" x14ac:dyDescent="0.25">
      <c r="L992416" s="472"/>
      <c r="M992416" s="472"/>
    </row>
    <row r="992417" spans="12:13" x14ac:dyDescent="0.25">
      <c r="L992417" s="472"/>
      <c r="M992417" s="472"/>
    </row>
    <row r="992489" spans="12:13" x14ac:dyDescent="0.25">
      <c r="L992489" s="472"/>
      <c r="M992489" s="472"/>
    </row>
    <row r="992490" spans="12:13" x14ac:dyDescent="0.25">
      <c r="L992490" s="472"/>
      <c r="M992490" s="472"/>
    </row>
    <row r="992491" spans="12:13" x14ac:dyDescent="0.25">
      <c r="L992491" s="472"/>
      <c r="M992491" s="472"/>
    </row>
    <row r="992563" spans="12:13" x14ac:dyDescent="0.25">
      <c r="L992563" s="472"/>
      <c r="M992563" s="472"/>
    </row>
    <row r="992564" spans="12:13" x14ac:dyDescent="0.25">
      <c r="L992564" s="472"/>
      <c r="M992564" s="472"/>
    </row>
    <row r="992565" spans="12:13" x14ac:dyDescent="0.25">
      <c r="L992565" s="472"/>
      <c r="M992565" s="472"/>
    </row>
    <row r="992637" spans="12:13" x14ac:dyDescent="0.25">
      <c r="L992637" s="472"/>
      <c r="M992637" s="472"/>
    </row>
    <row r="992638" spans="12:13" x14ac:dyDescent="0.25">
      <c r="L992638" s="472"/>
      <c r="M992638" s="472"/>
    </row>
    <row r="992639" spans="12:13" x14ac:dyDescent="0.25">
      <c r="L992639" s="472"/>
      <c r="M992639" s="472"/>
    </row>
    <row r="992711" spans="12:13" x14ac:dyDescent="0.25">
      <c r="L992711" s="472"/>
      <c r="M992711" s="472"/>
    </row>
    <row r="992712" spans="12:13" x14ac:dyDescent="0.25">
      <c r="L992712" s="472"/>
      <c r="M992712" s="472"/>
    </row>
    <row r="992713" spans="12:13" x14ac:dyDescent="0.25">
      <c r="L992713" s="472"/>
      <c r="M992713" s="472"/>
    </row>
    <row r="992785" spans="12:13" x14ac:dyDescent="0.25">
      <c r="L992785" s="472"/>
      <c r="M992785" s="472"/>
    </row>
    <row r="992786" spans="12:13" x14ac:dyDescent="0.25">
      <c r="L992786" s="472"/>
      <c r="M992786" s="472"/>
    </row>
    <row r="992787" spans="12:13" x14ac:dyDescent="0.25">
      <c r="L992787" s="472"/>
      <c r="M992787" s="472"/>
    </row>
    <row r="992859" spans="12:13" x14ac:dyDescent="0.25">
      <c r="L992859" s="472"/>
      <c r="M992859" s="472"/>
    </row>
    <row r="992860" spans="12:13" x14ac:dyDescent="0.25">
      <c r="L992860" s="472"/>
      <c r="M992860" s="472"/>
    </row>
    <row r="992861" spans="12:13" x14ac:dyDescent="0.25">
      <c r="L992861" s="472"/>
      <c r="M992861" s="472"/>
    </row>
    <row r="992933" spans="12:13" x14ac:dyDescent="0.25">
      <c r="L992933" s="472"/>
      <c r="M992933" s="472"/>
    </row>
    <row r="992934" spans="12:13" x14ac:dyDescent="0.25">
      <c r="L992934" s="472"/>
      <c r="M992934" s="472"/>
    </row>
    <row r="992935" spans="12:13" x14ac:dyDescent="0.25">
      <c r="L992935" s="472"/>
      <c r="M992935" s="472"/>
    </row>
    <row r="993007" spans="12:13" x14ac:dyDescent="0.25">
      <c r="L993007" s="472"/>
      <c r="M993007" s="472"/>
    </row>
    <row r="993008" spans="12:13" x14ac:dyDescent="0.25">
      <c r="L993008" s="472"/>
      <c r="M993008" s="472"/>
    </row>
    <row r="993009" spans="12:13" x14ac:dyDescent="0.25">
      <c r="L993009" s="472"/>
      <c r="M993009" s="472"/>
    </row>
    <row r="993081" spans="12:13" x14ac:dyDescent="0.25">
      <c r="L993081" s="472"/>
      <c r="M993081" s="472"/>
    </row>
    <row r="993082" spans="12:13" x14ac:dyDescent="0.25">
      <c r="L993082" s="472"/>
      <c r="M993082" s="472"/>
    </row>
    <row r="993083" spans="12:13" x14ac:dyDescent="0.25">
      <c r="L993083" s="472"/>
      <c r="M993083" s="472"/>
    </row>
    <row r="993155" spans="12:13" x14ac:dyDescent="0.25">
      <c r="L993155" s="472"/>
      <c r="M993155" s="472"/>
    </row>
    <row r="993156" spans="12:13" x14ac:dyDescent="0.25">
      <c r="L993156" s="472"/>
      <c r="M993156" s="472"/>
    </row>
    <row r="993157" spans="12:13" x14ac:dyDescent="0.25">
      <c r="L993157" s="472"/>
      <c r="M993157" s="472"/>
    </row>
    <row r="993229" spans="12:13" x14ac:dyDescent="0.25">
      <c r="L993229" s="472"/>
      <c r="M993229" s="472"/>
    </row>
    <row r="993230" spans="12:13" x14ac:dyDescent="0.25">
      <c r="L993230" s="472"/>
      <c r="M993230" s="472"/>
    </row>
    <row r="993231" spans="12:13" x14ac:dyDescent="0.25">
      <c r="L993231" s="472"/>
      <c r="M993231" s="472"/>
    </row>
    <row r="993303" spans="12:13" x14ac:dyDescent="0.25">
      <c r="L993303" s="472"/>
      <c r="M993303" s="472"/>
    </row>
    <row r="993304" spans="12:13" x14ac:dyDescent="0.25">
      <c r="L993304" s="472"/>
      <c r="M993304" s="472"/>
    </row>
    <row r="993305" spans="12:13" x14ac:dyDescent="0.25">
      <c r="L993305" s="472"/>
      <c r="M993305" s="472"/>
    </row>
    <row r="993377" spans="12:13" x14ac:dyDescent="0.25">
      <c r="L993377" s="472"/>
      <c r="M993377" s="472"/>
    </row>
    <row r="993378" spans="12:13" x14ac:dyDescent="0.25">
      <c r="L993378" s="472"/>
      <c r="M993378" s="472"/>
    </row>
    <row r="993379" spans="12:13" x14ac:dyDescent="0.25">
      <c r="L993379" s="472"/>
      <c r="M993379" s="472"/>
    </row>
    <row r="993451" spans="12:13" x14ac:dyDescent="0.25">
      <c r="L993451" s="472"/>
      <c r="M993451" s="472"/>
    </row>
    <row r="993452" spans="12:13" x14ac:dyDescent="0.25">
      <c r="L993452" s="472"/>
      <c r="M993452" s="472"/>
    </row>
    <row r="993453" spans="12:13" x14ac:dyDescent="0.25">
      <c r="L993453" s="472"/>
      <c r="M993453" s="472"/>
    </row>
    <row r="993525" spans="12:13" x14ac:dyDescent="0.25">
      <c r="L993525" s="472"/>
      <c r="M993525" s="472"/>
    </row>
    <row r="993526" spans="12:13" x14ac:dyDescent="0.25">
      <c r="L993526" s="472"/>
      <c r="M993526" s="472"/>
    </row>
    <row r="993527" spans="12:13" x14ac:dyDescent="0.25">
      <c r="L993527" s="472"/>
      <c r="M993527" s="472"/>
    </row>
    <row r="993599" spans="12:13" x14ac:dyDescent="0.25">
      <c r="L993599" s="472"/>
      <c r="M993599" s="472"/>
    </row>
    <row r="993600" spans="12:13" x14ac:dyDescent="0.25">
      <c r="L993600" s="472"/>
      <c r="M993600" s="472"/>
    </row>
    <row r="993601" spans="12:13" x14ac:dyDescent="0.25">
      <c r="L993601" s="472"/>
      <c r="M993601" s="472"/>
    </row>
    <row r="993673" spans="12:13" x14ac:dyDescent="0.25">
      <c r="L993673" s="472"/>
      <c r="M993673" s="472"/>
    </row>
    <row r="993674" spans="12:13" x14ac:dyDescent="0.25">
      <c r="L993674" s="472"/>
      <c r="M993674" s="472"/>
    </row>
    <row r="993675" spans="12:13" x14ac:dyDescent="0.25">
      <c r="L993675" s="472"/>
      <c r="M993675" s="472"/>
    </row>
    <row r="993747" spans="12:13" x14ac:dyDescent="0.25">
      <c r="L993747" s="472"/>
      <c r="M993747" s="472"/>
    </row>
    <row r="993748" spans="12:13" x14ac:dyDescent="0.25">
      <c r="L993748" s="472"/>
      <c r="M993748" s="472"/>
    </row>
    <row r="993749" spans="12:13" x14ac:dyDescent="0.25">
      <c r="L993749" s="472"/>
      <c r="M993749" s="472"/>
    </row>
    <row r="993821" spans="12:13" x14ac:dyDescent="0.25">
      <c r="L993821" s="472"/>
      <c r="M993821" s="472"/>
    </row>
    <row r="993822" spans="12:13" x14ac:dyDescent="0.25">
      <c r="L993822" s="472"/>
      <c r="M993822" s="472"/>
    </row>
    <row r="993823" spans="12:13" x14ac:dyDescent="0.25">
      <c r="L993823" s="472"/>
      <c r="M993823" s="472"/>
    </row>
    <row r="993895" spans="12:13" x14ac:dyDescent="0.25">
      <c r="L993895" s="472"/>
      <c r="M993895" s="472"/>
    </row>
    <row r="993896" spans="12:13" x14ac:dyDescent="0.25">
      <c r="L993896" s="472"/>
      <c r="M993896" s="472"/>
    </row>
    <row r="993897" spans="12:13" x14ac:dyDescent="0.25">
      <c r="L993897" s="472"/>
      <c r="M993897" s="472"/>
    </row>
    <row r="993969" spans="12:13" x14ac:dyDescent="0.25">
      <c r="L993969" s="472"/>
      <c r="M993969" s="472"/>
    </row>
    <row r="993970" spans="12:13" x14ac:dyDescent="0.25">
      <c r="L993970" s="472"/>
      <c r="M993970" s="472"/>
    </row>
    <row r="993971" spans="12:13" x14ac:dyDescent="0.25">
      <c r="L993971" s="472"/>
      <c r="M993971" s="472"/>
    </row>
    <row r="994043" spans="12:13" x14ac:dyDescent="0.25">
      <c r="L994043" s="472"/>
      <c r="M994043" s="472"/>
    </row>
    <row r="994044" spans="12:13" x14ac:dyDescent="0.25">
      <c r="L994044" s="472"/>
      <c r="M994044" s="472"/>
    </row>
    <row r="994045" spans="12:13" x14ac:dyDescent="0.25">
      <c r="L994045" s="472"/>
      <c r="M994045" s="472"/>
    </row>
    <row r="994117" spans="12:13" x14ac:dyDescent="0.25">
      <c r="L994117" s="472"/>
      <c r="M994117" s="472"/>
    </row>
    <row r="994118" spans="12:13" x14ac:dyDescent="0.25">
      <c r="L994118" s="472"/>
      <c r="M994118" s="472"/>
    </row>
    <row r="994119" spans="12:13" x14ac:dyDescent="0.25">
      <c r="L994119" s="472"/>
      <c r="M994119" s="472"/>
    </row>
    <row r="994191" spans="12:13" x14ac:dyDescent="0.25">
      <c r="L994191" s="472"/>
      <c r="M994191" s="472"/>
    </row>
    <row r="994192" spans="12:13" x14ac:dyDescent="0.25">
      <c r="L994192" s="472"/>
      <c r="M994192" s="472"/>
    </row>
    <row r="994193" spans="12:13" x14ac:dyDescent="0.25">
      <c r="L994193" s="472"/>
      <c r="M994193" s="472"/>
    </row>
    <row r="994265" spans="12:13" x14ac:dyDescent="0.25">
      <c r="L994265" s="472"/>
      <c r="M994265" s="472"/>
    </row>
    <row r="994266" spans="12:13" x14ac:dyDescent="0.25">
      <c r="L994266" s="472"/>
      <c r="M994266" s="472"/>
    </row>
    <row r="994267" spans="12:13" x14ac:dyDescent="0.25">
      <c r="L994267" s="472"/>
      <c r="M994267" s="472"/>
    </row>
    <row r="994339" spans="12:13" x14ac:dyDescent="0.25">
      <c r="L994339" s="472"/>
      <c r="M994339" s="472"/>
    </row>
    <row r="994340" spans="12:13" x14ac:dyDescent="0.25">
      <c r="L994340" s="472"/>
      <c r="M994340" s="472"/>
    </row>
    <row r="994341" spans="12:13" x14ac:dyDescent="0.25">
      <c r="L994341" s="472"/>
      <c r="M994341" s="472"/>
    </row>
    <row r="994413" spans="12:13" x14ac:dyDescent="0.25">
      <c r="L994413" s="472"/>
      <c r="M994413" s="472"/>
    </row>
    <row r="994414" spans="12:13" x14ac:dyDescent="0.25">
      <c r="L994414" s="472"/>
      <c r="M994414" s="472"/>
    </row>
    <row r="994415" spans="12:13" x14ac:dyDescent="0.25">
      <c r="L994415" s="472"/>
      <c r="M994415" s="472"/>
    </row>
    <row r="994487" spans="12:13" x14ac:dyDescent="0.25">
      <c r="L994487" s="472"/>
      <c r="M994487" s="472"/>
    </row>
    <row r="994488" spans="12:13" x14ac:dyDescent="0.25">
      <c r="L994488" s="472"/>
      <c r="M994488" s="472"/>
    </row>
    <row r="994489" spans="12:13" x14ac:dyDescent="0.25">
      <c r="L994489" s="472"/>
      <c r="M994489" s="472"/>
    </row>
    <row r="994561" spans="12:13" x14ac:dyDescent="0.25">
      <c r="L994561" s="472"/>
      <c r="M994561" s="472"/>
    </row>
    <row r="994562" spans="12:13" x14ac:dyDescent="0.25">
      <c r="L994562" s="472"/>
      <c r="M994562" s="472"/>
    </row>
    <row r="994563" spans="12:13" x14ac:dyDescent="0.25">
      <c r="L994563" s="472"/>
      <c r="M994563" s="472"/>
    </row>
    <row r="994635" spans="12:13" x14ac:dyDescent="0.25">
      <c r="L994635" s="472"/>
      <c r="M994635" s="472"/>
    </row>
    <row r="994636" spans="12:13" x14ac:dyDescent="0.25">
      <c r="L994636" s="472"/>
      <c r="M994636" s="472"/>
    </row>
    <row r="994637" spans="12:13" x14ac:dyDescent="0.25">
      <c r="L994637" s="472"/>
      <c r="M994637" s="472"/>
    </row>
    <row r="994709" spans="12:13" x14ac:dyDescent="0.25">
      <c r="L994709" s="472"/>
      <c r="M994709" s="472"/>
    </row>
    <row r="994710" spans="12:13" x14ac:dyDescent="0.25">
      <c r="L994710" s="472"/>
      <c r="M994710" s="472"/>
    </row>
    <row r="994711" spans="12:13" x14ac:dyDescent="0.25">
      <c r="L994711" s="472"/>
      <c r="M994711" s="472"/>
    </row>
    <row r="994783" spans="12:13" x14ac:dyDescent="0.25">
      <c r="L994783" s="472"/>
      <c r="M994783" s="472"/>
    </row>
    <row r="994784" spans="12:13" x14ac:dyDescent="0.25">
      <c r="L994784" s="472"/>
      <c r="M994784" s="472"/>
    </row>
    <row r="994785" spans="12:13" x14ac:dyDescent="0.25">
      <c r="L994785" s="472"/>
      <c r="M994785" s="472"/>
    </row>
    <row r="994857" spans="12:13" x14ac:dyDescent="0.25">
      <c r="L994857" s="472"/>
      <c r="M994857" s="472"/>
    </row>
    <row r="994858" spans="12:13" x14ac:dyDescent="0.25">
      <c r="L994858" s="472"/>
      <c r="M994858" s="472"/>
    </row>
    <row r="994859" spans="12:13" x14ac:dyDescent="0.25">
      <c r="L994859" s="472"/>
      <c r="M994859" s="472"/>
    </row>
    <row r="994931" spans="12:13" x14ac:dyDescent="0.25">
      <c r="L994931" s="472"/>
      <c r="M994931" s="472"/>
    </row>
    <row r="994932" spans="12:13" x14ac:dyDescent="0.25">
      <c r="L994932" s="472"/>
      <c r="M994932" s="472"/>
    </row>
    <row r="994933" spans="12:13" x14ac:dyDescent="0.25">
      <c r="L994933" s="472"/>
      <c r="M994933" s="472"/>
    </row>
    <row r="995005" spans="12:13" x14ac:dyDescent="0.25">
      <c r="L995005" s="472"/>
      <c r="M995005" s="472"/>
    </row>
    <row r="995006" spans="12:13" x14ac:dyDescent="0.25">
      <c r="L995006" s="472"/>
      <c r="M995006" s="472"/>
    </row>
    <row r="995007" spans="12:13" x14ac:dyDescent="0.25">
      <c r="L995007" s="472"/>
      <c r="M995007" s="472"/>
    </row>
    <row r="995079" spans="12:13" x14ac:dyDescent="0.25">
      <c r="L995079" s="472"/>
      <c r="M995079" s="472"/>
    </row>
    <row r="995080" spans="12:13" x14ac:dyDescent="0.25">
      <c r="L995080" s="472"/>
      <c r="M995080" s="472"/>
    </row>
    <row r="995081" spans="12:13" x14ac:dyDescent="0.25">
      <c r="L995081" s="472"/>
      <c r="M995081" s="472"/>
    </row>
    <row r="995153" spans="12:13" x14ac:dyDescent="0.25">
      <c r="L995153" s="472"/>
      <c r="M995153" s="472"/>
    </row>
    <row r="995154" spans="12:13" x14ac:dyDescent="0.25">
      <c r="L995154" s="472"/>
      <c r="M995154" s="472"/>
    </row>
    <row r="995155" spans="12:13" x14ac:dyDescent="0.25">
      <c r="L995155" s="472"/>
      <c r="M995155" s="472"/>
    </row>
    <row r="995227" spans="12:13" x14ac:dyDescent="0.25">
      <c r="L995227" s="472"/>
      <c r="M995227" s="472"/>
    </row>
    <row r="995228" spans="12:13" x14ac:dyDescent="0.25">
      <c r="L995228" s="472"/>
      <c r="M995228" s="472"/>
    </row>
    <row r="995229" spans="12:13" x14ac:dyDescent="0.25">
      <c r="L995229" s="472"/>
      <c r="M995229" s="472"/>
    </row>
    <row r="995301" spans="12:13" x14ac:dyDescent="0.25">
      <c r="L995301" s="472"/>
      <c r="M995301" s="472"/>
    </row>
    <row r="995302" spans="12:13" x14ac:dyDescent="0.25">
      <c r="L995302" s="472"/>
      <c r="M995302" s="472"/>
    </row>
    <row r="995303" spans="12:13" x14ac:dyDescent="0.25">
      <c r="L995303" s="472"/>
      <c r="M995303" s="472"/>
    </row>
    <row r="995375" spans="12:13" x14ac:dyDescent="0.25">
      <c r="L995375" s="472"/>
      <c r="M995375" s="472"/>
    </row>
    <row r="995376" spans="12:13" x14ac:dyDescent="0.25">
      <c r="L995376" s="472"/>
      <c r="M995376" s="472"/>
    </row>
    <row r="995377" spans="12:13" x14ac:dyDescent="0.25">
      <c r="L995377" s="472"/>
      <c r="M995377" s="472"/>
    </row>
    <row r="995449" spans="12:13" x14ac:dyDescent="0.25">
      <c r="L995449" s="472"/>
      <c r="M995449" s="472"/>
    </row>
    <row r="995450" spans="12:13" x14ac:dyDescent="0.25">
      <c r="L995450" s="472"/>
      <c r="M995450" s="472"/>
    </row>
    <row r="995451" spans="12:13" x14ac:dyDescent="0.25">
      <c r="L995451" s="472"/>
      <c r="M995451" s="472"/>
    </row>
    <row r="995523" spans="12:13" x14ac:dyDescent="0.25">
      <c r="L995523" s="472"/>
      <c r="M995523" s="472"/>
    </row>
    <row r="995524" spans="12:13" x14ac:dyDescent="0.25">
      <c r="L995524" s="472"/>
      <c r="M995524" s="472"/>
    </row>
    <row r="995525" spans="12:13" x14ac:dyDescent="0.25">
      <c r="L995525" s="472"/>
      <c r="M995525" s="472"/>
    </row>
    <row r="995597" spans="12:13" x14ac:dyDescent="0.25">
      <c r="L995597" s="472"/>
      <c r="M995597" s="472"/>
    </row>
    <row r="995598" spans="12:13" x14ac:dyDescent="0.25">
      <c r="L995598" s="472"/>
      <c r="M995598" s="472"/>
    </row>
    <row r="995599" spans="12:13" x14ac:dyDescent="0.25">
      <c r="L995599" s="472"/>
      <c r="M995599" s="472"/>
    </row>
    <row r="995671" spans="12:13" x14ac:dyDescent="0.25">
      <c r="L995671" s="472"/>
      <c r="M995671" s="472"/>
    </row>
    <row r="995672" spans="12:13" x14ac:dyDescent="0.25">
      <c r="L995672" s="472"/>
      <c r="M995672" s="472"/>
    </row>
    <row r="995673" spans="12:13" x14ac:dyDescent="0.25">
      <c r="L995673" s="472"/>
      <c r="M995673" s="472"/>
    </row>
    <row r="995745" spans="12:13" x14ac:dyDescent="0.25">
      <c r="L995745" s="472"/>
      <c r="M995745" s="472"/>
    </row>
    <row r="995746" spans="12:13" x14ac:dyDescent="0.25">
      <c r="L995746" s="472"/>
      <c r="M995746" s="472"/>
    </row>
    <row r="995747" spans="12:13" x14ac:dyDescent="0.25">
      <c r="L995747" s="472"/>
      <c r="M995747" s="472"/>
    </row>
    <row r="995819" spans="12:13" x14ac:dyDescent="0.25">
      <c r="L995819" s="472"/>
      <c r="M995819" s="472"/>
    </row>
    <row r="995820" spans="12:13" x14ac:dyDescent="0.25">
      <c r="L995820" s="472"/>
      <c r="M995820" s="472"/>
    </row>
    <row r="995821" spans="12:13" x14ac:dyDescent="0.25">
      <c r="L995821" s="472"/>
      <c r="M995821" s="472"/>
    </row>
    <row r="995893" spans="12:13" x14ac:dyDescent="0.25">
      <c r="L995893" s="472"/>
      <c r="M995893" s="472"/>
    </row>
    <row r="995894" spans="12:13" x14ac:dyDescent="0.25">
      <c r="L995894" s="472"/>
      <c r="M995894" s="472"/>
    </row>
    <row r="995895" spans="12:13" x14ac:dyDescent="0.25">
      <c r="L995895" s="472"/>
      <c r="M995895" s="472"/>
    </row>
    <row r="995967" spans="12:13" x14ac:dyDescent="0.25">
      <c r="L995967" s="472"/>
      <c r="M995967" s="472"/>
    </row>
    <row r="995968" spans="12:13" x14ac:dyDescent="0.25">
      <c r="L995968" s="472"/>
      <c r="M995968" s="472"/>
    </row>
    <row r="995969" spans="12:13" x14ac:dyDescent="0.25">
      <c r="L995969" s="472"/>
      <c r="M995969" s="472"/>
    </row>
    <row r="996041" spans="12:13" x14ac:dyDescent="0.25">
      <c r="L996041" s="472"/>
      <c r="M996041" s="472"/>
    </row>
    <row r="996042" spans="12:13" x14ac:dyDescent="0.25">
      <c r="L996042" s="472"/>
      <c r="M996042" s="472"/>
    </row>
    <row r="996043" spans="12:13" x14ac:dyDescent="0.25">
      <c r="L996043" s="472"/>
      <c r="M996043" s="472"/>
    </row>
    <row r="996115" spans="12:13" x14ac:dyDescent="0.25">
      <c r="L996115" s="472"/>
      <c r="M996115" s="472"/>
    </row>
    <row r="996116" spans="12:13" x14ac:dyDescent="0.25">
      <c r="L996116" s="472"/>
      <c r="M996116" s="472"/>
    </row>
    <row r="996117" spans="12:13" x14ac:dyDescent="0.25">
      <c r="L996117" s="472"/>
      <c r="M996117" s="472"/>
    </row>
    <row r="996189" spans="12:13" x14ac:dyDescent="0.25">
      <c r="L996189" s="472"/>
      <c r="M996189" s="472"/>
    </row>
    <row r="996190" spans="12:13" x14ac:dyDescent="0.25">
      <c r="L996190" s="472"/>
      <c r="M996190" s="472"/>
    </row>
    <row r="996191" spans="12:13" x14ac:dyDescent="0.25">
      <c r="L996191" s="472"/>
      <c r="M996191" s="472"/>
    </row>
    <row r="996263" spans="12:13" x14ac:dyDescent="0.25">
      <c r="L996263" s="472"/>
      <c r="M996263" s="472"/>
    </row>
    <row r="996264" spans="12:13" x14ac:dyDescent="0.25">
      <c r="L996264" s="472"/>
      <c r="M996264" s="472"/>
    </row>
    <row r="996265" spans="12:13" x14ac:dyDescent="0.25">
      <c r="L996265" s="472"/>
      <c r="M996265" s="472"/>
    </row>
    <row r="996337" spans="12:13" x14ac:dyDescent="0.25">
      <c r="L996337" s="472"/>
      <c r="M996337" s="472"/>
    </row>
    <row r="996338" spans="12:13" x14ac:dyDescent="0.25">
      <c r="L996338" s="472"/>
      <c r="M996338" s="472"/>
    </row>
    <row r="996339" spans="12:13" x14ac:dyDescent="0.25">
      <c r="L996339" s="472"/>
      <c r="M996339" s="472"/>
    </row>
    <row r="996411" spans="12:13" x14ac:dyDescent="0.25">
      <c r="L996411" s="472"/>
      <c r="M996411" s="472"/>
    </row>
    <row r="996412" spans="12:13" x14ac:dyDescent="0.25">
      <c r="L996412" s="472"/>
      <c r="M996412" s="472"/>
    </row>
    <row r="996413" spans="12:13" x14ac:dyDescent="0.25">
      <c r="L996413" s="472"/>
      <c r="M996413" s="472"/>
    </row>
    <row r="996485" spans="12:13" x14ac:dyDescent="0.25">
      <c r="L996485" s="472"/>
      <c r="M996485" s="472"/>
    </row>
    <row r="996486" spans="12:13" x14ac:dyDescent="0.25">
      <c r="L996486" s="472"/>
      <c r="M996486" s="472"/>
    </row>
    <row r="996487" spans="12:13" x14ac:dyDescent="0.25">
      <c r="L996487" s="472"/>
      <c r="M996487" s="472"/>
    </row>
    <row r="996559" spans="12:13" x14ac:dyDescent="0.25">
      <c r="L996559" s="472"/>
      <c r="M996559" s="472"/>
    </row>
    <row r="996560" spans="12:13" x14ac:dyDescent="0.25">
      <c r="L996560" s="472"/>
      <c r="M996560" s="472"/>
    </row>
    <row r="996561" spans="12:13" x14ac:dyDescent="0.25">
      <c r="L996561" s="472"/>
      <c r="M996561" s="472"/>
    </row>
    <row r="996633" spans="12:13" x14ac:dyDescent="0.25">
      <c r="L996633" s="472"/>
      <c r="M996633" s="472"/>
    </row>
    <row r="996634" spans="12:13" x14ac:dyDescent="0.25">
      <c r="L996634" s="472"/>
      <c r="M996634" s="472"/>
    </row>
    <row r="996635" spans="12:13" x14ac:dyDescent="0.25">
      <c r="L996635" s="472"/>
      <c r="M996635" s="472"/>
    </row>
    <row r="996707" spans="12:13" x14ac:dyDescent="0.25">
      <c r="L996707" s="472"/>
      <c r="M996707" s="472"/>
    </row>
    <row r="996708" spans="12:13" x14ac:dyDescent="0.25">
      <c r="L996708" s="472"/>
      <c r="M996708" s="472"/>
    </row>
    <row r="996709" spans="12:13" x14ac:dyDescent="0.25">
      <c r="L996709" s="472"/>
      <c r="M996709" s="472"/>
    </row>
    <row r="996781" spans="12:13" x14ac:dyDescent="0.25">
      <c r="L996781" s="472"/>
      <c r="M996781" s="472"/>
    </row>
    <row r="996782" spans="12:13" x14ac:dyDescent="0.25">
      <c r="L996782" s="472"/>
      <c r="M996782" s="472"/>
    </row>
    <row r="996783" spans="12:13" x14ac:dyDescent="0.25">
      <c r="L996783" s="472"/>
      <c r="M996783" s="472"/>
    </row>
    <row r="996855" spans="12:13" x14ac:dyDescent="0.25">
      <c r="L996855" s="472"/>
      <c r="M996855" s="472"/>
    </row>
    <row r="996856" spans="12:13" x14ac:dyDescent="0.25">
      <c r="L996856" s="472"/>
      <c r="M996856" s="472"/>
    </row>
    <row r="996857" spans="12:13" x14ac:dyDescent="0.25">
      <c r="L996857" s="472"/>
      <c r="M996857" s="472"/>
    </row>
    <row r="996929" spans="12:13" x14ac:dyDescent="0.25">
      <c r="L996929" s="472"/>
      <c r="M996929" s="472"/>
    </row>
    <row r="996930" spans="12:13" x14ac:dyDescent="0.25">
      <c r="L996930" s="472"/>
      <c r="M996930" s="472"/>
    </row>
    <row r="996931" spans="12:13" x14ac:dyDescent="0.25">
      <c r="L996931" s="472"/>
      <c r="M996931" s="472"/>
    </row>
    <row r="997003" spans="12:13" x14ac:dyDescent="0.25">
      <c r="L997003" s="472"/>
      <c r="M997003" s="472"/>
    </row>
    <row r="997004" spans="12:13" x14ac:dyDescent="0.25">
      <c r="L997004" s="472"/>
      <c r="M997004" s="472"/>
    </row>
    <row r="997005" spans="12:13" x14ac:dyDescent="0.25">
      <c r="L997005" s="472"/>
      <c r="M997005" s="472"/>
    </row>
    <row r="997077" spans="12:13" x14ac:dyDescent="0.25">
      <c r="L997077" s="472"/>
      <c r="M997077" s="472"/>
    </row>
    <row r="997078" spans="12:13" x14ac:dyDescent="0.25">
      <c r="L997078" s="472"/>
      <c r="M997078" s="472"/>
    </row>
    <row r="997079" spans="12:13" x14ac:dyDescent="0.25">
      <c r="L997079" s="472"/>
      <c r="M997079" s="472"/>
    </row>
    <row r="997151" spans="12:13" x14ac:dyDescent="0.25">
      <c r="L997151" s="472"/>
      <c r="M997151" s="472"/>
    </row>
    <row r="997152" spans="12:13" x14ac:dyDescent="0.25">
      <c r="L997152" s="472"/>
      <c r="M997152" s="472"/>
    </row>
    <row r="997153" spans="12:13" x14ac:dyDescent="0.25">
      <c r="L997153" s="472"/>
      <c r="M997153" s="472"/>
    </row>
    <row r="997225" spans="12:13" x14ac:dyDescent="0.25">
      <c r="L997225" s="472"/>
      <c r="M997225" s="472"/>
    </row>
    <row r="997226" spans="12:13" x14ac:dyDescent="0.25">
      <c r="L997226" s="472"/>
      <c r="M997226" s="472"/>
    </row>
    <row r="997227" spans="12:13" x14ac:dyDescent="0.25">
      <c r="L997227" s="472"/>
      <c r="M997227" s="472"/>
    </row>
    <row r="997299" spans="12:13" x14ac:dyDescent="0.25">
      <c r="L997299" s="472"/>
      <c r="M997299" s="472"/>
    </row>
    <row r="997300" spans="12:13" x14ac:dyDescent="0.25">
      <c r="L997300" s="472"/>
      <c r="M997300" s="472"/>
    </row>
    <row r="997301" spans="12:13" x14ac:dyDescent="0.25">
      <c r="L997301" s="472"/>
      <c r="M997301" s="472"/>
    </row>
    <row r="997373" spans="12:13" x14ac:dyDescent="0.25">
      <c r="L997373" s="472"/>
      <c r="M997373" s="472"/>
    </row>
    <row r="997374" spans="12:13" x14ac:dyDescent="0.25">
      <c r="L997374" s="472"/>
      <c r="M997374" s="472"/>
    </row>
    <row r="997375" spans="12:13" x14ac:dyDescent="0.25">
      <c r="L997375" s="472"/>
      <c r="M997375" s="472"/>
    </row>
    <row r="997447" spans="12:13" x14ac:dyDescent="0.25">
      <c r="L997447" s="472"/>
      <c r="M997447" s="472"/>
    </row>
    <row r="997448" spans="12:13" x14ac:dyDescent="0.25">
      <c r="L997448" s="472"/>
      <c r="M997448" s="472"/>
    </row>
    <row r="997449" spans="12:13" x14ac:dyDescent="0.25">
      <c r="L997449" s="472"/>
      <c r="M997449" s="472"/>
    </row>
    <row r="997521" spans="12:13" x14ac:dyDescent="0.25">
      <c r="L997521" s="472"/>
      <c r="M997521" s="472"/>
    </row>
    <row r="997522" spans="12:13" x14ac:dyDescent="0.25">
      <c r="L997522" s="472"/>
      <c r="M997522" s="472"/>
    </row>
    <row r="997523" spans="12:13" x14ac:dyDescent="0.25">
      <c r="L997523" s="472"/>
      <c r="M997523" s="472"/>
    </row>
    <row r="997595" spans="12:13" x14ac:dyDescent="0.25">
      <c r="L997595" s="472"/>
      <c r="M997595" s="472"/>
    </row>
    <row r="997596" spans="12:13" x14ac:dyDescent="0.25">
      <c r="L997596" s="472"/>
      <c r="M997596" s="472"/>
    </row>
    <row r="997597" spans="12:13" x14ac:dyDescent="0.25">
      <c r="L997597" s="472"/>
      <c r="M997597" s="472"/>
    </row>
    <row r="997669" spans="12:13" x14ac:dyDescent="0.25">
      <c r="L997669" s="472"/>
      <c r="M997669" s="472"/>
    </row>
    <row r="997670" spans="12:13" x14ac:dyDescent="0.25">
      <c r="L997670" s="472"/>
      <c r="M997670" s="472"/>
    </row>
    <row r="997671" spans="12:13" x14ac:dyDescent="0.25">
      <c r="L997671" s="472"/>
      <c r="M997671" s="472"/>
    </row>
    <row r="997743" spans="12:13" x14ac:dyDescent="0.25">
      <c r="L997743" s="472"/>
      <c r="M997743" s="472"/>
    </row>
    <row r="997744" spans="12:13" x14ac:dyDescent="0.25">
      <c r="L997744" s="472"/>
      <c r="M997744" s="472"/>
    </row>
    <row r="997745" spans="12:13" x14ac:dyDescent="0.25">
      <c r="L997745" s="472"/>
      <c r="M997745" s="472"/>
    </row>
    <row r="997817" spans="12:13" x14ac:dyDescent="0.25">
      <c r="L997817" s="472"/>
      <c r="M997817" s="472"/>
    </row>
    <row r="997818" spans="12:13" x14ac:dyDescent="0.25">
      <c r="L997818" s="472"/>
      <c r="M997818" s="472"/>
    </row>
    <row r="997819" spans="12:13" x14ac:dyDescent="0.25">
      <c r="L997819" s="472"/>
      <c r="M997819" s="472"/>
    </row>
    <row r="997891" spans="12:13" x14ac:dyDescent="0.25">
      <c r="L997891" s="472"/>
      <c r="M997891" s="472"/>
    </row>
    <row r="997892" spans="12:13" x14ac:dyDescent="0.25">
      <c r="L997892" s="472"/>
      <c r="M997892" s="472"/>
    </row>
    <row r="997893" spans="12:13" x14ac:dyDescent="0.25">
      <c r="L997893" s="472"/>
      <c r="M997893" s="472"/>
    </row>
    <row r="997965" spans="12:13" x14ac:dyDescent="0.25">
      <c r="L997965" s="472"/>
      <c r="M997965" s="472"/>
    </row>
    <row r="997966" spans="12:13" x14ac:dyDescent="0.25">
      <c r="L997966" s="472"/>
      <c r="M997966" s="472"/>
    </row>
    <row r="997967" spans="12:13" x14ac:dyDescent="0.25">
      <c r="L997967" s="472"/>
      <c r="M997967" s="472"/>
    </row>
    <row r="998039" spans="12:13" x14ac:dyDescent="0.25">
      <c r="L998039" s="472"/>
      <c r="M998039" s="472"/>
    </row>
    <row r="998040" spans="12:13" x14ac:dyDescent="0.25">
      <c r="L998040" s="472"/>
      <c r="M998040" s="472"/>
    </row>
    <row r="998041" spans="12:13" x14ac:dyDescent="0.25">
      <c r="L998041" s="472"/>
      <c r="M998041" s="472"/>
    </row>
    <row r="998113" spans="12:13" x14ac:dyDescent="0.25">
      <c r="L998113" s="472"/>
      <c r="M998113" s="472"/>
    </row>
    <row r="998114" spans="12:13" x14ac:dyDescent="0.25">
      <c r="L998114" s="472"/>
      <c r="M998114" s="472"/>
    </row>
    <row r="998115" spans="12:13" x14ac:dyDescent="0.25">
      <c r="L998115" s="472"/>
      <c r="M998115" s="472"/>
    </row>
    <row r="998187" spans="12:13" x14ac:dyDescent="0.25">
      <c r="L998187" s="472"/>
      <c r="M998187" s="472"/>
    </row>
    <row r="998188" spans="12:13" x14ac:dyDescent="0.25">
      <c r="L998188" s="472"/>
      <c r="M998188" s="472"/>
    </row>
    <row r="998189" spans="12:13" x14ac:dyDescent="0.25">
      <c r="L998189" s="472"/>
      <c r="M998189" s="472"/>
    </row>
    <row r="998261" spans="12:13" x14ac:dyDescent="0.25">
      <c r="L998261" s="472"/>
      <c r="M998261" s="472"/>
    </row>
    <row r="998262" spans="12:13" x14ac:dyDescent="0.25">
      <c r="L998262" s="472"/>
      <c r="M998262" s="472"/>
    </row>
    <row r="998263" spans="12:13" x14ac:dyDescent="0.25">
      <c r="L998263" s="472"/>
      <c r="M998263" s="472"/>
    </row>
    <row r="998335" spans="12:13" x14ac:dyDescent="0.25">
      <c r="L998335" s="472"/>
      <c r="M998335" s="472"/>
    </row>
    <row r="998336" spans="12:13" x14ac:dyDescent="0.25">
      <c r="L998336" s="472"/>
      <c r="M998336" s="472"/>
    </row>
    <row r="998337" spans="12:13" x14ac:dyDescent="0.25">
      <c r="L998337" s="472"/>
      <c r="M998337" s="472"/>
    </row>
    <row r="998409" spans="12:13" x14ac:dyDescent="0.25">
      <c r="L998409" s="472"/>
      <c r="M998409" s="472"/>
    </row>
    <row r="998410" spans="12:13" x14ac:dyDescent="0.25">
      <c r="L998410" s="472"/>
      <c r="M998410" s="472"/>
    </row>
    <row r="998411" spans="12:13" x14ac:dyDescent="0.25">
      <c r="L998411" s="472"/>
      <c r="M998411" s="472"/>
    </row>
    <row r="998483" spans="12:13" x14ac:dyDescent="0.25">
      <c r="L998483" s="472"/>
      <c r="M998483" s="472"/>
    </row>
    <row r="998484" spans="12:13" x14ac:dyDescent="0.25">
      <c r="L998484" s="472"/>
      <c r="M998484" s="472"/>
    </row>
    <row r="998485" spans="12:13" x14ac:dyDescent="0.25">
      <c r="L998485" s="472"/>
      <c r="M998485" s="472"/>
    </row>
    <row r="998557" spans="12:13" x14ac:dyDescent="0.25">
      <c r="L998557" s="472"/>
      <c r="M998557" s="472"/>
    </row>
    <row r="998558" spans="12:13" x14ac:dyDescent="0.25">
      <c r="L998558" s="472"/>
      <c r="M998558" s="472"/>
    </row>
    <row r="998559" spans="12:13" x14ac:dyDescent="0.25">
      <c r="L998559" s="472"/>
      <c r="M998559" s="472"/>
    </row>
    <row r="998631" spans="12:13" x14ac:dyDescent="0.25">
      <c r="L998631" s="472"/>
      <c r="M998631" s="472"/>
    </row>
    <row r="998632" spans="12:13" x14ac:dyDescent="0.25">
      <c r="L998632" s="472"/>
      <c r="M998632" s="472"/>
    </row>
    <row r="998633" spans="12:13" x14ac:dyDescent="0.25">
      <c r="L998633" s="472"/>
      <c r="M998633" s="472"/>
    </row>
    <row r="998705" spans="12:13" x14ac:dyDescent="0.25">
      <c r="L998705" s="472"/>
      <c r="M998705" s="472"/>
    </row>
    <row r="998706" spans="12:13" x14ac:dyDescent="0.25">
      <c r="L998706" s="472"/>
      <c r="M998706" s="472"/>
    </row>
    <row r="998707" spans="12:13" x14ac:dyDescent="0.25">
      <c r="L998707" s="472"/>
      <c r="M998707" s="472"/>
    </row>
    <row r="998779" spans="12:13" x14ac:dyDescent="0.25">
      <c r="L998779" s="472"/>
      <c r="M998779" s="472"/>
    </row>
    <row r="998780" spans="12:13" x14ac:dyDescent="0.25">
      <c r="L998780" s="472"/>
      <c r="M998780" s="472"/>
    </row>
    <row r="998781" spans="12:13" x14ac:dyDescent="0.25">
      <c r="L998781" s="472"/>
      <c r="M998781" s="472"/>
    </row>
    <row r="998853" spans="12:13" x14ac:dyDescent="0.25">
      <c r="L998853" s="472"/>
      <c r="M998853" s="472"/>
    </row>
    <row r="998854" spans="12:13" x14ac:dyDescent="0.25">
      <c r="L998854" s="472"/>
      <c r="M998854" s="472"/>
    </row>
    <row r="998855" spans="12:13" x14ac:dyDescent="0.25">
      <c r="L998855" s="472"/>
      <c r="M998855" s="472"/>
    </row>
    <row r="998927" spans="12:13" x14ac:dyDescent="0.25">
      <c r="L998927" s="472"/>
      <c r="M998927" s="472"/>
    </row>
    <row r="998928" spans="12:13" x14ac:dyDescent="0.25">
      <c r="L998928" s="472"/>
      <c r="M998928" s="472"/>
    </row>
    <row r="998929" spans="12:13" x14ac:dyDescent="0.25">
      <c r="L998929" s="472"/>
      <c r="M998929" s="472"/>
    </row>
    <row r="999001" spans="12:13" x14ac:dyDescent="0.25">
      <c r="L999001" s="472"/>
      <c r="M999001" s="472"/>
    </row>
    <row r="999002" spans="12:13" x14ac:dyDescent="0.25">
      <c r="L999002" s="472"/>
      <c r="M999002" s="472"/>
    </row>
    <row r="999003" spans="12:13" x14ac:dyDescent="0.25">
      <c r="L999003" s="472"/>
      <c r="M999003" s="472"/>
    </row>
    <row r="999075" spans="12:13" x14ac:dyDescent="0.25">
      <c r="L999075" s="472"/>
      <c r="M999075" s="472"/>
    </row>
    <row r="999076" spans="12:13" x14ac:dyDescent="0.25">
      <c r="L999076" s="472"/>
      <c r="M999076" s="472"/>
    </row>
    <row r="999077" spans="12:13" x14ac:dyDescent="0.25">
      <c r="L999077" s="472"/>
      <c r="M999077" s="472"/>
    </row>
    <row r="999149" spans="12:13" x14ac:dyDescent="0.25">
      <c r="L999149" s="472"/>
      <c r="M999149" s="472"/>
    </row>
    <row r="999150" spans="12:13" x14ac:dyDescent="0.25">
      <c r="L999150" s="472"/>
      <c r="M999150" s="472"/>
    </row>
    <row r="999151" spans="12:13" x14ac:dyDescent="0.25">
      <c r="L999151" s="472"/>
      <c r="M999151" s="472"/>
    </row>
    <row r="999223" spans="12:13" x14ac:dyDescent="0.25">
      <c r="L999223" s="472"/>
      <c r="M999223" s="472"/>
    </row>
    <row r="999224" spans="12:13" x14ac:dyDescent="0.25">
      <c r="L999224" s="472"/>
      <c r="M999224" s="472"/>
    </row>
    <row r="999225" spans="12:13" x14ac:dyDescent="0.25">
      <c r="L999225" s="472"/>
      <c r="M999225" s="472"/>
    </row>
    <row r="999297" spans="12:13" x14ac:dyDescent="0.25">
      <c r="L999297" s="472"/>
      <c r="M999297" s="472"/>
    </row>
    <row r="999298" spans="12:13" x14ac:dyDescent="0.25">
      <c r="L999298" s="472"/>
      <c r="M999298" s="472"/>
    </row>
    <row r="999299" spans="12:13" x14ac:dyDescent="0.25">
      <c r="L999299" s="472"/>
      <c r="M999299" s="472"/>
    </row>
    <row r="999371" spans="12:13" x14ac:dyDescent="0.25">
      <c r="L999371" s="472"/>
      <c r="M999371" s="472"/>
    </row>
    <row r="999372" spans="12:13" x14ac:dyDescent="0.25">
      <c r="L999372" s="472"/>
      <c r="M999372" s="472"/>
    </row>
    <row r="999373" spans="12:13" x14ac:dyDescent="0.25">
      <c r="L999373" s="472"/>
      <c r="M999373" s="472"/>
    </row>
    <row r="999445" spans="12:13" x14ac:dyDescent="0.25">
      <c r="L999445" s="472"/>
      <c r="M999445" s="472"/>
    </row>
    <row r="999446" spans="12:13" x14ac:dyDescent="0.25">
      <c r="L999446" s="472"/>
      <c r="M999446" s="472"/>
    </row>
    <row r="999447" spans="12:13" x14ac:dyDescent="0.25">
      <c r="L999447" s="472"/>
      <c r="M999447" s="472"/>
    </row>
    <row r="999519" spans="12:13" x14ac:dyDescent="0.25">
      <c r="L999519" s="472"/>
      <c r="M999519" s="472"/>
    </row>
    <row r="999520" spans="12:13" x14ac:dyDescent="0.25">
      <c r="L999520" s="472"/>
      <c r="M999520" s="472"/>
    </row>
    <row r="999521" spans="12:13" x14ac:dyDescent="0.25">
      <c r="L999521" s="472"/>
      <c r="M999521" s="472"/>
    </row>
    <row r="999593" spans="12:13" x14ac:dyDescent="0.25">
      <c r="L999593" s="472"/>
      <c r="M999593" s="472"/>
    </row>
    <row r="999594" spans="12:13" x14ac:dyDescent="0.25">
      <c r="L999594" s="472"/>
      <c r="M999594" s="472"/>
    </row>
    <row r="999595" spans="12:13" x14ac:dyDescent="0.25">
      <c r="L999595" s="472"/>
      <c r="M999595" s="472"/>
    </row>
    <row r="999667" spans="12:13" x14ac:dyDescent="0.25">
      <c r="L999667" s="472"/>
      <c r="M999667" s="472"/>
    </row>
    <row r="999668" spans="12:13" x14ac:dyDescent="0.25">
      <c r="L999668" s="472"/>
      <c r="M999668" s="472"/>
    </row>
    <row r="999669" spans="12:13" x14ac:dyDescent="0.25">
      <c r="L999669" s="472"/>
      <c r="M999669" s="472"/>
    </row>
    <row r="999741" spans="12:13" x14ac:dyDescent="0.25">
      <c r="L999741" s="472"/>
      <c r="M999741" s="472"/>
    </row>
    <row r="999742" spans="12:13" x14ac:dyDescent="0.25">
      <c r="L999742" s="472"/>
      <c r="M999742" s="472"/>
    </row>
    <row r="999743" spans="12:13" x14ac:dyDescent="0.25">
      <c r="L999743" s="472"/>
      <c r="M999743" s="472"/>
    </row>
    <row r="999815" spans="12:13" x14ac:dyDescent="0.25">
      <c r="L999815" s="472"/>
      <c r="M999815" s="472"/>
    </row>
    <row r="999816" spans="12:13" x14ac:dyDescent="0.25">
      <c r="L999816" s="472"/>
      <c r="M999816" s="472"/>
    </row>
    <row r="999817" spans="12:13" x14ac:dyDescent="0.25">
      <c r="L999817" s="472"/>
      <c r="M999817" s="472"/>
    </row>
    <row r="999889" spans="12:13" x14ac:dyDescent="0.25">
      <c r="L999889" s="472"/>
      <c r="M999889" s="472"/>
    </row>
    <row r="999890" spans="12:13" x14ac:dyDescent="0.25">
      <c r="L999890" s="472"/>
      <c r="M999890" s="472"/>
    </row>
    <row r="999891" spans="12:13" x14ac:dyDescent="0.25">
      <c r="L999891" s="472"/>
      <c r="M999891" s="472"/>
    </row>
    <row r="999963" spans="12:13" x14ac:dyDescent="0.25">
      <c r="L999963" s="472"/>
      <c r="M999963" s="472"/>
    </row>
    <row r="999964" spans="12:13" x14ac:dyDescent="0.25">
      <c r="L999964" s="472"/>
      <c r="M999964" s="472"/>
    </row>
    <row r="999965" spans="12:13" x14ac:dyDescent="0.25">
      <c r="L999965" s="472"/>
      <c r="M999965" s="472"/>
    </row>
    <row r="1000037" spans="12:13" x14ac:dyDescent="0.25">
      <c r="L1000037" s="472"/>
      <c r="M1000037" s="472"/>
    </row>
    <row r="1000038" spans="12:13" x14ac:dyDescent="0.25">
      <c r="L1000038" s="472"/>
      <c r="M1000038" s="472"/>
    </row>
    <row r="1000039" spans="12:13" x14ac:dyDescent="0.25">
      <c r="L1000039" s="472"/>
      <c r="M1000039" s="472"/>
    </row>
    <row r="1000111" spans="12:13" x14ac:dyDescent="0.25">
      <c r="L1000111" s="472"/>
      <c r="M1000111" s="472"/>
    </row>
    <row r="1000112" spans="12:13" x14ac:dyDescent="0.25">
      <c r="L1000112" s="472"/>
      <c r="M1000112" s="472"/>
    </row>
    <row r="1000113" spans="12:13" x14ac:dyDescent="0.25">
      <c r="L1000113" s="472"/>
      <c r="M1000113" s="472"/>
    </row>
    <row r="1000185" spans="12:13" x14ac:dyDescent="0.25">
      <c r="L1000185" s="472"/>
      <c r="M1000185" s="472"/>
    </row>
    <row r="1000186" spans="12:13" x14ac:dyDescent="0.25">
      <c r="L1000186" s="472"/>
      <c r="M1000186" s="472"/>
    </row>
    <row r="1000187" spans="12:13" x14ac:dyDescent="0.25">
      <c r="L1000187" s="472"/>
      <c r="M1000187" s="472"/>
    </row>
    <row r="1000259" spans="12:13" x14ac:dyDescent="0.25">
      <c r="L1000259" s="472"/>
      <c r="M1000259" s="472"/>
    </row>
    <row r="1000260" spans="12:13" x14ac:dyDescent="0.25">
      <c r="L1000260" s="472"/>
      <c r="M1000260" s="472"/>
    </row>
    <row r="1000261" spans="12:13" x14ac:dyDescent="0.25">
      <c r="L1000261" s="472"/>
      <c r="M1000261" s="472"/>
    </row>
    <row r="1000333" spans="12:13" x14ac:dyDescent="0.25">
      <c r="L1000333" s="472"/>
      <c r="M1000333" s="472"/>
    </row>
    <row r="1000334" spans="12:13" x14ac:dyDescent="0.25">
      <c r="L1000334" s="472"/>
      <c r="M1000334" s="472"/>
    </row>
    <row r="1000335" spans="12:13" x14ac:dyDescent="0.25">
      <c r="L1000335" s="472"/>
      <c r="M1000335" s="472"/>
    </row>
    <row r="1000407" spans="12:13" x14ac:dyDescent="0.25">
      <c r="L1000407" s="472"/>
      <c r="M1000407" s="472"/>
    </row>
    <row r="1000408" spans="12:13" x14ac:dyDescent="0.25">
      <c r="L1000408" s="472"/>
      <c r="M1000408" s="472"/>
    </row>
    <row r="1000409" spans="12:13" x14ac:dyDescent="0.25">
      <c r="L1000409" s="472"/>
      <c r="M1000409" s="472"/>
    </row>
    <row r="1000481" spans="12:13" x14ac:dyDescent="0.25">
      <c r="L1000481" s="472"/>
      <c r="M1000481" s="472"/>
    </row>
    <row r="1000482" spans="12:13" x14ac:dyDescent="0.25">
      <c r="L1000482" s="472"/>
      <c r="M1000482" s="472"/>
    </row>
    <row r="1000483" spans="12:13" x14ac:dyDescent="0.25">
      <c r="L1000483" s="472"/>
      <c r="M1000483" s="472"/>
    </row>
    <row r="1000555" spans="12:13" x14ac:dyDescent="0.25">
      <c r="L1000555" s="472"/>
      <c r="M1000555" s="472"/>
    </row>
    <row r="1000556" spans="12:13" x14ac:dyDescent="0.25">
      <c r="L1000556" s="472"/>
      <c r="M1000556" s="472"/>
    </row>
    <row r="1000557" spans="12:13" x14ac:dyDescent="0.25">
      <c r="L1000557" s="472"/>
      <c r="M1000557" s="472"/>
    </row>
    <row r="1000629" spans="12:13" x14ac:dyDescent="0.25">
      <c r="L1000629" s="472"/>
      <c r="M1000629" s="472"/>
    </row>
    <row r="1000630" spans="12:13" x14ac:dyDescent="0.25">
      <c r="L1000630" s="472"/>
      <c r="M1000630" s="472"/>
    </row>
    <row r="1000631" spans="12:13" x14ac:dyDescent="0.25">
      <c r="L1000631" s="472"/>
      <c r="M1000631" s="472"/>
    </row>
    <row r="1000703" spans="12:13" x14ac:dyDescent="0.25">
      <c r="L1000703" s="472"/>
      <c r="M1000703" s="472"/>
    </row>
    <row r="1000704" spans="12:13" x14ac:dyDescent="0.25">
      <c r="L1000704" s="472"/>
      <c r="M1000704" s="472"/>
    </row>
    <row r="1000705" spans="12:13" x14ac:dyDescent="0.25">
      <c r="L1000705" s="472"/>
      <c r="M1000705" s="472"/>
    </row>
    <row r="1000777" spans="12:13" x14ac:dyDescent="0.25">
      <c r="L1000777" s="472"/>
      <c r="M1000777" s="472"/>
    </row>
    <row r="1000778" spans="12:13" x14ac:dyDescent="0.25">
      <c r="L1000778" s="472"/>
      <c r="M1000778" s="472"/>
    </row>
    <row r="1000779" spans="12:13" x14ac:dyDescent="0.25">
      <c r="L1000779" s="472"/>
      <c r="M1000779" s="472"/>
    </row>
    <row r="1000851" spans="12:13" x14ac:dyDescent="0.25">
      <c r="L1000851" s="472"/>
      <c r="M1000851" s="472"/>
    </row>
    <row r="1000852" spans="12:13" x14ac:dyDescent="0.25">
      <c r="L1000852" s="472"/>
      <c r="M1000852" s="472"/>
    </row>
    <row r="1000853" spans="12:13" x14ac:dyDescent="0.25">
      <c r="L1000853" s="472"/>
      <c r="M1000853" s="472"/>
    </row>
    <row r="1000925" spans="12:13" x14ac:dyDescent="0.25">
      <c r="L1000925" s="472"/>
      <c r="M1000925" s="472"/>
    </row>
    <row r="1000926" spans="12:13" x14ac:dyDescent="0.25">
      <c r="L1000926" s="472"/>
      <c r="M1000926" s="472"/>
    </row>
    <row r="1000927" spans="12:13" x14ac:dyDescent="0.25">
      <c r="L1000927" s="472"/>
      <c r="M1000927" s="472"/>
    </row>
    <row r="1000999" spans="12:13" x14ac:dyDescent="0.25">
      <c r="L1000999" s="472"/>
      <c r="M1000999" s="472"/>
    </row>
    <row r="1001000" spans="12:13" x14ac:dyDescent="0.25">
      <c r="L1001000" s="472"/>
      <c r="M1001000" s="472"/>
    </row>
    <row r="1001001" spans="12:13" x14ac:dyDescent="0.25">
      <c r="L1001001" s="472"/>
      <c r="M1001001" s="472"/>
    </row>
    <row r="1001073" spans="12:13" x14ac:dyDescent="0.25">
      <c r="L1001073" s="472"/>
      <c r="M1001073" s="472"/>
    </row>
    <row r="1001074" spans="12:13" x14ac:dyDescent="0.25">
      <c r="L1001074" s="472"/>
      <c r="M1001074" s="472"/>
    </row>
    <row r="1001075" spans="12:13" x14ac:dyDescent="0.25">
      <c r="L1001075" s="472"/>
      <c r="M1001075" s="472"/>
    </row>
    <row r="1001147" spans="12:13" x14ac:dyDescent="0.25">
      <c r="L1001147" s="472"/>
      <c r="M1001147" s="472"/>
    </row>
    <row r="1001148" spans="12:13" x14ac:dyDescent="0.25">
      <c r="L1001148" s="472"/>
      <c r="M1001148" s="472"/>
    </row>
    <row r="1001149" spans="12:13" x14ac:dyDescent="0.25">
      <c r="L1001149" s="472"/>
      <c r="M1001149" s="472"/>
    </row>
    <row r="1001221" spans="12:13" x14ac:dyDescent="0.25">
      <c r="L1001221" s="472"/>
      <c r="M1001221" s="472"/>
    </row>
    <row r="1001222" spans="12:13" x14ac:dyDescent="0.25">
      <c r="L1001222" s="472"/>
      <c r="M1001222" s="472"/>
    </row>
    <row r="1001223" spans="12:13" x14ac:dyDescent="0.25">
      <c r="L1001223" s="472"/>
      <c r="M1001223" s="472"/>
    </row>
    <row r="1001295" spans="12:13" x14ac:dyDescent="0.25">
      <c r="L1001295" s="472"/>
      <c r="M1001295" s="472"/>
    </row>
    <row r="1001296" spans="12:13" x14ac:dyDescent="0.25">
      <c r="L1001296" s="472"/>
      <c r="M1001296" s="472"/>
    </row>
    <row r="1001297" spans="12:13" x14ac:dyDescent="0.25">
      <c r="L1001297" s="472"/>
      <c r="M1001297" s="472"/>
    </row>
    <row r="1001369" spans="12:13" x14ac:dyDescent="0.25">
      <c r="L1001369" s="472"/>
      <c r="M1001369" s="472"/>
    </row>
    <row r="1001370" spans="12:13" x14ac:dyDescent="0.25">
      <c r="L1001370" s="472"/>
      <c r="M1001370" s="472"/>
    </row>
    <row r="1001371" spans="12:13" x14ac:dyDescent="0.25">
      <c r="L1001371" s="472"/>
      <c r="M1001371" s="472"/>
    </row>
    <row r="1001443" spans="12:13" x14ac:dyDescent="0.25">
      <c r="L1001443" s="472"/>
      <c r="M1001443" s="472"/>
    </row>
    <row r="1001444" spans="12:13" x14ac:dyDescent="0.25">
      <c r="L1001444" s="472"/>
      <c r="M1001444" s="472"/>
    </row>
    <row r="1001445" spans="12:13" x14ac:dyDescent="0.25">
      <c r="L1001445" s="472"/>
      <c r="M1001445" s="472"/>
    </row>
    <row r="1001517" spans="12:13" x14ac:dyDescent="0.25">
      <c r="L1001517" s="472"/>
      <c r="M1001517" s="472"/>
    </row>
    <row r="1001518" spans="12:13" x14ac:dyDescent="0.25">
      <c r="L1001518" s="472"/>
      <c r="M1001518" s="472"/>
    </row>
    <row r="1001519" spans="12:13" x14ac:dyDescent="0.25">
      <c r="L1001519" s="472"/>
      <c r="M1001519" s="472"/>
    </row>
    <row r="1001591" spans="12:13" x14ac:dyDescent="0.25">
      <c r="L1001591" s="472"/>
      <c r="M1001591" s="472"/>
    </row>
    <row r="1001592" spans="12:13" x14ac:dyDescent="0.25">
      <c r="L1001592" s="472"/>
      <c r="M1001592" s="472"/>
    </row>
    <row r="1001593" spans="12:13" x14ac:dyDescent="0.25">
      <c r="L1001593" s="472"/>
      <c r="M1001593" s="472"/>
    </row>
    <row r="1001665" spans="12:13" x14ac:dyDescent="0.25">
      <c r="L1001665" s="472"/>
      <c r="M1001665" s="472"/>
    </row>
    <row r="1001666" spans="12:13" x14ac:dyDescent="0.25">
      <c r="L1001666" s="472"/>
      <c r="M1001666" s="472"/>
    </row>
    <row r="1001667" spans="12:13" x14ac:dyDescent="0.25">
      <c r="L1001667" s="472"/>
      <c r="M1001667" s="472"/>
    </row>
    <row r="1001739" spans="12:13" x14ac:dyDescent="0.25">
      <c r="L1001739" s="472"/>
      <c r="M1001739" s="472"/>
    </row>
    <row r="1001740" spans="12:13" x14ac:dyDescent="0.25">
      <c r="L1001740" s="472"/>
      <c r="M1001740" s="472"/>
    </row>
    <row r="1001741" spans="12:13" x14ac:dyDescent="0.25">
      <c r="L1001741" s="472"/>
      <c r="M1001741" s="472"/>
    </row>
    <row r="1001813" spans="12:13" x14ac:dyDescent="0.25">
      <c r="L1001813" s="472"/>
      <c r="M1001813" s="472"/>
    </row>
    <row r="1001814" spans="12:13" x14ac:dyDescent="0.25">
      <c r="L1001814" s="472"/>
      <c r="M1001814" s="472"/>
    </row>
    <row r="1001815" spans="12:13" x14ac:dyDescent="0.25">
      <c r="L1001815" s="472"/>
      <c r="M1001815" s="472"/>
    </row>
    <row r="1001887" spans="12:13" x14ac:dyDescent="0.25">
      <c r="L1001887" s="472"/>
      <c r="M1001887" s="472"/>
    </row>
    <row r="1001888" spans="12:13" x14ac:dyDescent="0.25">
      <c r="L1001888" s="472"/>
      <c r="M1001888" s="472"/>
    </row>
    <row r="1001889" spans="12:13" x14ac:dyDescent="0.25">
      <c r="L1001889" s="472"/>
      <c r="M1001889" s="472"/>
    </row>
    <row r="1001961" spans="12:13" x14ac:dyDescent="0.25">
      <c r="L1001961" s="472"/>
      <c r="M1001961" s="472"/>
    </row>
    <row r="1001962" spans="12:13" x14ac:dyDescent="0.25">
      <c r="L1001962" s="472"/>
      <c r="M1001962" s="472"/>
    </row>
    <row r="1001963" spans="12:13" x14ac:dyDescent="0.25">
      <c r="L1001963" s="472"/>
      <c r="M1001963" s="472"/>
    </row>
    <row r="1002035" spans="12:13" x14ac:dyDescent="0.25">
      <c r="L1002035" s="472"/>
      <c r="M1002035" s="472"/>
    </row>
    <row r="1002036" spans="12:13" x14ac:dyDescent="0.25">
      <c r="L1002036" s="472"/>
      <c r="M1002036" s="472"/>
    </row>
    <row r="1002037" spans="12:13" x14ac:dyDescent="0.25">
      <c r="L1002037" s="472"/>
      <c r="M1002037" s="472"/>
    </row>
    <row r="1002109" spans="12:13" x14ac:dyDescent="0.25">
      <c r="L1002109" s="472"/>
      <c r="M1002109" s="472"/>
    </row>
    <row r="1002110" spans="12:13" x14ac:dyDescent="0.25">
      <c r="L1002110" s="472"/>
      <c r="M1002110" s="472"/>
    </row>
    <row r="1002111" spans="12:13" x14ac:dyDescent="0.25">
      <c r="L1002111" s="472"/>
      <c r="M1002111" s="472"/>
    </row>
    <row r="1002183" spans="12:13" x14ac:dyDescent="0.25">
      <c r="L1002183" s="472"/>
      <c r="M1002183" s="472"/>
    </row>
    <row r="1002184" spans="12:13" x14ac:dyDescent="0.25">
      <c r="L1002184" s="472"/>
      <c r="M1002184" s="472"/>
    </row>
    <row r="1002185" spans="12:13" x14ac:dyDescent="0.25">
      <c r="L1002185" s="472"/>
      <c r="M1002185" s="472"/>
    </row>
    <row r="1002257" spans="12:13" x14ac:dyDescent="0.25">
      <c r="L1002257" s="472"/>
      <c r="M1002257" s="472"/>
    </row>
    <row r="1002258" spans="12:13" x14ac:dyDescent="0.25">
      <c r="L1002258" s="472"/>
      <c r="M1002258" s="472"/>
    </row>
    <row r="1002259" spans="12:13" x14ac:dyDescent="0.25">
      <c r="L1002259" s="472"/>
      <c r="M1002259" s="472"/>
    </row>
    <row r="1002331" spans="12:13" x14ac:dyDescent="0.25">
      <c r="L1002331" s="472"/>
      <c r="M1002331" s="472"/>
    </row>
    <row r="1002332" spans="12:13" x14ac:dyDescent="0.25">
      <c r="L1002332" s="472"/>
      <c r="M1002332" s="472"/>
    </row>
    <row r="1002333" spans="12:13" x14ac:dyDescent="0.25">
      <c r="L1002333" s="472"/>
      <c r="M1002333" s="472"/>
    </row>
    <row r="1002405" spans="12:13" x14ac:dyDescent="0.25">
      <c r="L1002405" s="472"/>
      <c r="M1002405" s="472"/>
    </row>
    <row r="1002406" spans="12:13" x14ac:dyDescent="0.25">
      <c r="L1002406" s="472"/>
      <c r="M1002406" s="472"/>
    </row>
    <row r="1002407" spans="12:13" x14ac:dyDescent="0.25">
      <c r="L1002407" s="472"/>
      <c r="M1002407" s="472"/>
    </row>
    <row r="1002479" spans="12:13" x14ac:dyDescent="0.25">
      <c r="L1002479" s="472"/>
      <c r="M1002479" s="472"/>
    </row>
    <row r="1002480" spans="12:13" x14ac:dyDescent="0.25">
      <c r="L1002480" s="472"/>
      <c r="M1002480" s="472"/>
    </row>
    <row r="1002481" spans="12:13" x14ac:dyDescent="0.25">
      <c r="L1002481" s="472"/>
      <c r="M1002481" s="472"/>
    </row>
    <row r="1002553" spans="12:13" x14ac:dyDescent="0.25">
      <c r="L1002553" s="472"/>
      <c r="M1002553" s="472"/>
    </row>
    <row r="1002554" spans="12:13" x14ac:dyDescent="0.25">
      <c r="L1002554" s="472"/>
      <c r="M1002554" s="472"/>
    </row>
    <row r="1002555" spans="12:13" x14ac:dyDescent="0.25">
      <c r="L1002555" s="472"/>
      <c r="M1002555" s="472"/>
    </row>
    <row r="1002627" spans="12:13" x14ac:dyDescent="0.25">
      <c r="L1002627" s="472"/>
      <c r="M1002627" s="472"/>
    </row>
    <row r="1002628" spans="12:13" x14ac:dyDescent="0.25">
      <c r="L1002628" s="472"/>
      <c r="M1002628" s="472"/>
    </row>
    <row r="1002629" spans="12:13" x14ac:dyDescent="0.25">
      <c r="L1002629" s="472"/>
      <c r="M1002629" s="472"/>
    </row>
    <row r="1002701" spans="12:13" x14ac:dyDescent="0.25">
      <c r="L1002701" s="472"/>
      <c r="M1002701" s="472"/>
    </row>
    <row r="1002702" spans="12:13" x14ac:dyDescent="0.25">
      <c r="L1002702" s="472"/>
      <c r="M1002702" s="472"/>
    </row>
    <row r="1002703" spans="12:13" x14ac:dyDescent="0.25">
      <c r="L1002703" s="472"/>
      <c r="M1002703" s="472"/>
    </row>
    <row r="1002775" spans="12:13" x14ac:dyDescent="0.25">
      <c r="L1002775" s="472"/>
      <c r="M1002775" s="472"/>
    </row>
    <row r="1002776" spans="12:13" x14ac:dyDescent="0.25">
      <c r="L1002776" s="472"/>
      <c r="M1002776" s="472"/>
    </row>
    <row r="1002777" spans="12:13" x14ac:dyDescent="0.25">
      <c r="L1002777" s="472"/>
      <c r="M1002777" s="472"/>
    </row>
    <row r="1002849" spans="12:13" x14ac:dyDescent="0.25">
      <c r="L1002849" s="472"/>
      <c r="M1002849" s="472"/>
    </row>
    <row r="1002850" spans="12:13" x14ac:dyDescent="0.25">
      <c r="L1002850" s="472"/>
      <c r="M1002850" s="472"/>
    </row>
    <row r="1002851" spans="12:13" x14ac:dyDescent="0.25">
      <c r="L1002851" s="472"/>
      <c r="M1002851" s="472"/>
    </row>
    <row r="1002923" spans="12:13" x14ac:dyDescent="0.25">
      <c r="L1002923" s="472"/>
      <c r="M1002923" s="472"/>
    </row>
    <row r="1002924" spans="12:13" x14ac:dyDescent="0.25">
      <c r="L1002924" s="472"/>
      <c r="M1002924" s="472"/>
    </row>
    <row r="1002925" spans="12:13" x14ac:dyDescent="0.25">
      <c r="L1002925" s="472"/>
      <c r="M1002925" s="472"/>
    </row>
    <row r="1002997" spans="12:13" x14ac:dyDescent="0.25">
      <c r="L1002997" s="472"/>
      <c r="M1002997" s="472"/>
    </row>
    <row r="1002998" spans="12:13" x14ac:dyDescent="0.25">
      <c r="L1002998" s="472"/>
      <c r="M1002998" s="472"/>
    </row>
    <row r="1002999" spans="12:13" x14ac:dyDescent="0.25">
      <c r="L1002999" s="472"/>
      <c r="M1002999" s="472"/>
    </row>
    <row r="1003071" spans="12:13" x14ac:dyDescent="0.25">
      <c r="L1003071" s="472"/>
      <c r="M1003071" s="472"/>
    </row>
    <row r="1003072" spans="12:13" x14ac:dyDescent="0.25">
      <c r="L1003072" s="472"/>
      <c r="M1003072" s="472"/>
    </row>
    <row r="1003073" spans="12:13" x14ac:dyDescent="0.25">
      <c r="L1003073" s="472"/>
      <c r="M1003073" s="472"/>
    </row>
    <row r="1003145" spans="12:13" x14ac:dyDescent="0.25">
      <c r="L1003145" s="472"/>
      <c r="M1003145" s="472"/>
    </row>
    <row r="1003146" spans="12:13" x14ac:dyDescent="0.25">
      <c r="L1003146" s="472"/>
      <c r="M1003146" s="472"/>
    </row>
    <row r="1003147" spans="12:13" x14ac:dyDescent="0.25">
      <c r="L1003147" s="472"/>
      <c r="M1003147" s="472"/>
    </row>
    <row r="1003219" spans="12:13" x14ac:dyDescent="0.25">
      <c r="L1003219" s="472"/>
      <c r="M1003219" s="472"/>
    </row>
    <row r="1003220" spans="12:13" x14ac:dyDescent="0.25">
      <c r="L1003220" s="472"/>
      <c r="M1003220" s="472"/>
    </row>
    <row r="1003221" spans="12:13" x14ac:dyDescent="0.25">
      <c r="L1003221" s="472"/>
      <c r="M1003221" s="472"/>
    </row>
    <row r="1003293" spans="12:13" x14ac:dyDescent="0.25">
      <c r="L1003293" s="472"/>
      <c r="M1003293" s="472"/>
    </row>
    <row r="1003294" spans="12:13" x14ac:dyDescent="0.25">
      <c r="L1003294" s="472"/>
      <c r="M1003294" s="472"/>
    </row>
    <row r="1003295" spans="12:13" x14ac:dyDescent="0.25">
      <c r="L1003295" s="472"/>
      <c r="M1003295" s="472"/>
    </row>
    <row r="1003367" spans="12:13" x14ac:dyDescent="0.25">
      <c r="L1003367" s="472"/>
      <c r="M1003367" s="472"/>
    </row>
    <row r="1003368" spans="12:13" x14ac:dyDescent="0.25">
      <c r="L1003368" s="472"/>
      <c r="M1003368" s="472"/>
    </row>
    <row r="1003369" spans="12:13" x14ac:dyDescent="0.25">
      <c r="L1003369" s="472"/>
      <c r="M1003369" s="472"/>
    </row>
    <row r="1003441" spans="12:13" x14ac:dyDescent="0.25">
      <c r="L1003441" s="472"/>
      <c r="M1003441" s="472"/>
    </row>
    <row r="1003442" spans="12:13" x14ac:dyDescent="0.25">
      <c r="L1003442" s="472"/>
      <c r="M1003442" s="472"/>
    </row>
    <row r="1003443" spans="12:13" x14ac:dyDescent="0.25">
      <c r="L1003443" s="472"/>
      <c r="M1003443" s="472"/>
    </row>
    <row r="1003515" spans="12:13" x14ac:dyDescent="0.25">
      <c r="L1003515" s="472"/>
      <c r="M1003515" s="472"/>
    </row>
    <row r="1003516" spans="12:13" x14ac:dyDescent="0.25">
      <c r="L1003516" s="472"/>
      <c r="M1003516" s="472"/>
    </row>
    <row r="1003517" spans="12:13" x14ac:dyDescent="0.25">
      <c r="L1003517" s="472"/>
      <c r="M1003517" s="472"/>
    </row>
    <row r="1003589" spans="12:13" x14ac:dyDescent="0.25">
      <c r="L1003589" s="472"/>
      <c r="M1003589" s="472"/>
    </row>
    <row r="1003590" spans="12:13" x14ac:dyDescent="0.25">
      <c r="L1003590" s="472"/>
      <c r="M1003590" s="472"/>
    </row>
    <row r="1003591" spans="12:13" x14ac:dyDescent="0.25">
      <c r="L1003591" s="472"/>
      <c r="M1003591" s="472"/>
    </row>
    <row r="1003663" spans="12:13" x14ac:dyDescent="0.25">
      <c r="L1003663" s="472"/>
      <c r="M1003663" s="472"/>
    </row>
    <row r="1003664" spans="12:13" x14ac:dyDescent="0.25">
      <c r="L1003664" s="472"/>
      <c r="M1003664" s="472"/>
    </row>
    <row r="1003665" spans="12:13" x14ac:dyDescent="0.25">
      <c r="L1003665" s="472"/>
      <c r="M1003665" s="472"/>
    </row>
    <row r="1003737" spans="12:13" x14ac:dyDescent="0.25">
      <c r="L1003737" s="472"/>
      <c r="M1003737" s="472"/>
    </row>
    <row r="1003738" spans="12:13" x14ac:dyDescent="0.25">
      <c r="L1003738" s="472"/>
      <c r="M1003738" s="472"/>
    </row>
    <row r="1003739" spans="12:13" x14ac:dyDescent="0.25">
      <c r="L1003739" s="472"/>
      <c r="M1003739" s="472"/>
    </row>
    <row r="1003811" spans="12:13" x14ac:dyDescent="0.25">
      <c r="L1003811" s="472"/>
      <c r="M1003811" s="472"/>
    </row>
    <row r="1003812" spans="12:13" x14ac:dyDescent="0.25">
      <c r="L1003812" s="472"/>
      <c r="M1003812" s="472"/>
    </row>
    <row r="1003813" spans="12:13" x14ac:dyDescent="0.25">
      <c r="L1003813" s="472"/>
      <c r="M1003813" s="472"/>
    </row>
    <row r="1003885" spans="12:13" x14ac:dyDescent="0.25">
      <c r="L1003885" s="472"/>
      <c r="M1003885" s="472"/>
    </row>
    <row r="1003886" spans="12:13" x14ac:dyDescent="0.25">
      <c r="L1003886" s="472"/>
      <c r="M1003886" s="472"/>
    </row>
    <row r="1003887" spans="12:13" x14ac:dyDescent="0.25">
      <c r="L1003887" s="472"/>
      <c r="M1003887" s="472"/>
    </row>
    <row r="1003959" spans="12:13" x14ac:dyDescent="0.25">
      <c r="L1003959" s="472"/>
      <c r="M1003959" s="472"/>
    </row>
    <row r="1003960" spans="12:13" x14ac:dyDescent="0.25">
      <c r="L1003960" s="472"/>
      <c r="M1003960" s="472"/>
    </row>
    <row r="1003961" spans="12:13" x14ac:dyDescent="0.25">
      <c r="L1003961" s="472"/>
      <c r="M1003961" s="472"/>
    </row>
    <row r="1004033" spans="12:13" x14ac:dyDescent="0.25">
      <c r="L1004033" s="472"/>
      <c r="M1004033" s="472"/>
    </row>
    <row r="1004034" spans="12:13" x14ac:dyDescent="0.25">
      <c r="L1004034" s="472"/>
      <c r="M1004034" s="472"/>
    </row>
    <row r="1004035" spans="12:13" x14ac:dyDescent="0.25">
      <c r="L1004035" s="472"/>
      <c r="M1004035" s="472"/>
    </row>
    <row r="1004107" spans="12:13" x14ac:dyDescent="0.25">
      <c r="L1004107" s="472"/>
      <c r="M1004107" s="472"/>
    </row>
    <row r="1004108" spans="12:13" x14ac:dyDescent="0.25">
      <c r="L1004108" s="472"/>
      <c r="M1004108" s="472"/>
    </row>
    <row r="1004109" spans="12:13" x14ac:dyDescent="0.25">
      <c r="L1004109" s="472"/>
      <c r="M1004109" s="472"/>
    </row>
    <row r="1004181" spans="12:13" x14ac:dyDescent="0.25">
      <c r="L1004181" s="472"/>
      <c r="M1004181" s="472"/>
    </row>
    <row r="1004182" spans="12:13" x14ac:dyDescent="0.25">
      <c r="L1004182" s="472"/>
      <c r="M1004182" s="472"/>
    </row>
    <row r="1004183" spans="12:13" x14ac:dyDescent="0.25">
      <c r="L1004183" s="472"/>
      <c r="M1004183" s="472"/>
    </row>
    <row r="1004255" spans="12:13" x14ac:dyDescent="0.25">
      <c r="L1004255" s="472"/>
      <c r="M1004255" s="472"/>
    </row>
    <row r="1004256" spans="12:13" x14ac:dyDescent="0.25">
      <c r="L1004256" s="472"/>
      <c r="M1004256" s="472"/>
    </row>
    <row r="1004257" spans="12:13" x14ac:dyDescent="0.25">
      <c r="L1004257" s="472"/>
      <c r="M1004257" s="472"/>
    </row>
    <row r="1004329" spans="12:13" x14ac:dyDescent="0.25">
      <c r="L1004329" s="472"/>
      <c r="M1004329" s="472"/>
    </row>
    <row r="1004330" spans="12:13" x14ac:dyDescent="0.25">
      <c r="L1004330" s="472"/>
      <c r="M1004330" s="472"/>
    </row>
    <row r="1004331" spans="12:13" x14ac:dyDescent="0.25">
      <c r="L1004331" s="472"/>
      <c r="M1004331" s="472"/>
    </row>
    <row r="1004403" spans="12:13" x14ac:dyDescent="0.25">
      <c r="L1004403" s="472"/>
      <c r="M1004403" s="472"/>
    </row>
    <row r="1004404" spans="12:13" x14ac:dyDescent="0.25">
      <c r="L1004404" s="472"/>
      <c r="M1004404" s="472"/>
    </row>
    <row r="1004405" spans="12:13" x14ac:dyDescent="0.25">
      <c r="L1004405" s="472"/>
      <c r="M1004405" s="472"/>
    </row>
    <row r="1004477" spans="12:13" x14ac:dyDescent="0.25">
      <c r="L1004477" s="472"/>
      <c r="M1004477" s="472"/>
    </row>
    <row r="1004478" spans="12:13" x14ac:dyDescent="0.25">
      <c r="L1004478" s="472"/>
      <c r="M1004478" s="472"/>
    </row>
    <row r="1004479" spans="12:13" x14ac:dyDescent="0.25">
      <c r="L1004479" s="472"/>
      <c r="M1004479" s="472"/>
    </row>
    <row r="1004551" spans="12:13" x14ac:dyDescent="0.25">
      <c r="L1004551" s="472"/>
      <c r="M1004551" s="472"/>
    </row>
    <row r="1004552" spans="12:13" x14ac:dyDescent="0.25">
      <c r="L1004552" s="472"/>
      <c r="M1004552" s="472"/>
    </row>
    <row r="1004553" spans="12:13" x14ac:dyDescent="0.25">
      <c r="L1004553" s="472"/>
      <c r="M1004553" s="472"/>
    </row>
    <row r="1004625" spans="12:13" x14ac:dyDescent="0.25">
      <c r="L1004625" s="472"/>
      <c r="M1004625" s="472"/>
    </row>
    <row r="1004626" spans="12:13" x14ac:dyDescent="0.25">
      <c r="L1004626" s="472"/>
      <c r="M1004626" s="472"/>
    </row>
    <row r="1004627" spans="12:13" x14ac:dyDescent="0.25">
      <c r="L1004627" s="472"/>
      <c r="M1004627" s="472"/>
    </row>
    <row r="1004699" spans="12:13" x14ac:dyDescent="0.25">
      <c r="L1004699" s="472"/>
      <c r="M1004699" s="472"/>
    </row>
    <row r="1004700" spans="12:13" x14ac:dyDescent="0.25">
      <c r="L1004700" s="472"/>
      <c r="M1004700" s="472"/>
    </row>
    <row r="1004701" spans="12:13" x14ac:dyDescent="0.25">
      <c r="L1004701" s="472"/>
      <c r="M1004701" s="472"/>
    </row>
    <row r="1004773" spans="12:13" x14ac:dyDescent="0.25">
      <c r="L1004773" s="472"/>
      <c r="M1004773" s="472"/>
    </row>
    <row r="1004774" spans="12:13" x14ac:dyDescent="0.25">
      <c r="L1004774" s="472"/>
      <c r="M1004774" s="472"/>
    </row>
    <row r="1004775" spans="12:13" x14ac:dyDescent="0.25">
      <c r="L1004775" s="472"/>
      <c r="M1004775" s="472"/>
    </row>
    <row r="1004847" spans="12:13" x14ac:dyDescent="0.25">
      <c r="L1004847" s="472"/>
      <c r="M1004847" s="472"/>
    </row>
    <row r="1004848" spans="12:13" x14ac:dyDescent="0.25">
      <c r="L1004848" s="472"/>
      <c r="M1004848" s="472"/>
    </row>
    <row r="1004849" spans="12:13" x14ac:dyDescent="0.25">
      <c r="L1004849" s="472"/>
      <c r="M1004849" s="472"/>
    </row>
    <row r="1004921" spans="12:13" x14ac:dyDescent="0.25">
      <c r="L1004921" s="472"/>
      <c r="M1004921" s="472"/>
    </row>
    <row r="1004922" spans="12:13" x14ac:dyDescent="0.25">
      <c r="L1004922" s="472"/>
      <c r="M1004922" s="472"/>
    </row>
    <row r="1004923" spans="12:13" x14ac:dyDescent="0.25">
      <c r="L1004923" s="472"/>
      <c r="M1004923" s="472"/>
    </row>
    <row r="1004995" spans="12:13" x14ac:dyDescent="0.25">
      <c r="L1004995" s="472"/>
      <c r="M1004995" s="472"/>
    </row>
    <row r="1004996" spans="12:13" x14ac:dyDescent="0.25">
      <c r="L1004996" s="472"/>
      <c r="M1004996" s="472"/>
    </row>
    <row r="1004997" spans="12:13" x14ac:dyDescent="0.25">
      <c r="L1004997" s="472"/>
      <c r="M1004997" s="472"/>
    </row>
    <row r="1005069" spans="12:13" x14ac:dyDescent="0.25">
      <c r="L1005069" s="472"/>
      <c r="M1005069" s="472"/>
    </row>
    <row r="1005070" spans="12:13" x14ac:dyDescent="0.25">
      <c r="L1005070" s="472"/>
      <c r="M1005070" s="472"/>
    </row>
    <row r="1005071" spans="12:13" x14ac:dyDescent="0.25">
      <c r="L1005071" s="472"/>
      <c r="M1005071" s="472"/>
    </row>
    <row r="1005143" spans="12:13" x14ac:dyDescent="0.25">
      <c r="L1005143" s="472"/>
      <c r="M1005143" s="472"/>
    </row>
    <row r="1005144" spans="12:13" x14ac:dyDescent="0.25">
      <c r="L1005144" s="472"/>
      <c r="M1005144" s="472"/>
    </row>
    <row r="1005145" spans="12:13" x14ac:dyDescent="0.25">
      <c r="L1005145" s="472"/>
      <c r="M1005145" s="472"/>
    </row>
    <row r="1005217" spans="12:13" x14ac:dyDescent="0.25">
      <c r="L1005217" s="472"/>
      <c r="M1005217" s="472"/>
    </row>
    <row r="1005218" spans="12:13" x14ac:dyDescent="0.25">
      <c r="L1005218" s="472"/>
      <c r="M1005218" s="472"/>
    </row>
    <row r="1005219" spans="12:13" x14ac:dyDescent="0.25">
      <c r="L1005219" s="472"/>
      <c r="M1005219" s="472"/>
    </row>
    <row r="1005291" spans="12:13" x14ac:dyDescent="0.25">
      <c r="L1005291" s="472"/>
      <c r="M1005291" s="472"/>
    </row>
    <row r="1005292" spans="12:13" x14ac:dyDescent="0.25">
      <c r="L1005292" s="472"/>
      <c r="M1005292" s="472"/>
    </row>
    <row r="1005293" spans="12:13" x14ac:dyDescent="0.25">
      <c r="L1005293" s="472"/>
      <c r="M1005293" s="472"/>
    </row>
    <row r="1005365" spans="12:13" x14ac:dyDescent="0.25">
      <c r="L1005365" s="472"/>
      <c r="M1005365" s="472"/>
    </row>
    <row r="1005366" spans="12:13" x14ac:dyDescent="0.25">
      <c r="L1005366" s="472"/>
      <c r="M1005366" s="472"/>
    </row>
    <row r="1005367" spans="12:13" x14ac:dyDescent="0.25">
      <c r="L1005367" s="472"/>
      <c r="M1005367" s="472"/>
    </row>
    <row r="1005439" spans="12:13" x14ac:dyDescent="0.25">
      <c r="L1005439" s="472"/>
      <c r="M1005439" s="472"/>
    </row>
    <row r="1005440" spans="12:13" x14ac:dyDescent="0.25">
      <c r="L1005440" s="472"/>
      <c r="M1005440" s="472"/>
    </row>
    <row r="1005441" spans="12:13" x14ac:dyDescent="0.25">
      <c r="L1005441" s="472"/>
      <c r="M1005441" s="472"/>
    </row>
    <row r="1005513" spans="12:13" x14ac:dyDescent="0.25">
      <c r="L1005513" s="472"/>
      <c r="M1005513" s="472"/>
    </row>
    <row r="1005514" spans="12:13" x14ac:dyDescent="0.25">
      <c r="L1005514" s="472"/>
      <c r="M1005514" s="472"/>
    </row>
    <row r="1005515" spans="12:13" x14ac:dyDescent="0.25">
      <c r="L1005515" s="472"/>
      <c r="M1005515" s="472"/>
    </row>
    <row r="1005587" spans="12:13" x14ac:dyDescent="0.25">
      <c r="L1005587" s="472"/>
      <c r="M1005587" s="472"/>
    </row>
    <row r="1005588" spans="12:13" x14ac:dyDescent="0.25">
      <c r="L1005588" s="472"/>
      <c r="M1005588" s="472"/>
    </row>
    <row r="1005589" spans="12:13" x14ac:dyDescent="0.25">
      <c r="L1005589" s="472"/>
      <c r="M1005589" s="472"/>
    </row>
    <row r="1005661" spans="12:13" x14ac:dyDescent="0.25">
      <c r="L1005661" s="472"/>
      <c r="M1005661" s="472"/>
    </row>
    <row r="1005662" spans="12:13" x14ac:dyDescent="0.25">
      <c r="L1005662" s="472"/>
      <c r="M1005662" s="472"/>
    </row>
    <row r="1005663" spans="12:13" x14ac:dyDescent="0.25">
      <c r="L1005663" s="472"/>
      <c r="M1005663" s="472"/>
    </row>
    <row r="1005735" spans="12:13" x14ac:dyDescent="0.25">
      <c r="L1005735" s="472"/>
      <c r="M1005735" s="472"/>
    </row>
    <row r="1005736" spans="12:13" x14ac:dyDescent="0.25">
      <c r="L1005736" s="472"/>
      <c r="M1005736" s="472"/>
    </row>
    <row r="1005737" spans="12:13" x14ac:dyDescent="0.25">
      <c r="L1005737" s="472"/>
      <c r="M1005737" s="472"/>
    </row>
    <row r="1005809" spans="12:13" x14ac:dyDescent="0.25">
      <c r="L1005809" s="472"/>
      <c r="M1005809" s="472"/>
    </row>
    <row r="1005810" spans="12:13" x14ac:dyDescent="0.25">
      <c r="L1005810" s="472"/>
      <c r="M1005810" s="472"/>
    </row>
    <row r="1005811" spans="12:13" x14ac:dyDescent="0.25">
      <c r="L1005811" s="472"/>
      <c r="M1005811" s="472"/>
    </row>
    <row r="1005883" spans="12:13" x14ac:dyDescent="0.25">
      <c r="L1005883" s="472"/>
      <c r="M1005883" s="472"/>
    </row>
    <row r="1005884" spans="12:13" x14ac:dyDescent="0.25">
      <c r="L1005884" s="472"/>
      <c r="M1005884" s="472"/>
    </row>
    <row r="1005885" spans="12:13" x14ac:dyDescent="0.25">
      <c r="L1005885" s="472"/>
      <c r="M1005885" s="472"/>
    </row>
    <row r="1005957" spans="12:13" x14ac:dyDescent="0.25">
      <c r="L1005957" s="472"/>
      <c r="M1005957" s="472"/>
    </row>
    <row r="1005958" spans="12:13" x14ac:dyDescent="0.25">
      <c r="L1005958" s="472"/>
      <c r="M1005958" s="472"/>
    </row>
    <row r="1005959" spans="12:13" x14ac:dyDescent="0.25">
      <c r="L1005959" s="472"/>
      <c r="M1005959" s="472"/>
    </row>
    <row r="1006031" spans="12:13" x14ac:dyDescent="0.25">
      <c r="L1006031" s="472"/>
      <c r="M1006031" s="472"/>
    </row>
    <row r="1006032" spans="12:13" x14ac:dyDescent="0.25">
      <c r="L1006032" s="472"/>
      <c r="M1006032" s="472"/>
    </row>
    <row r="1006033" spans="12:13" x14ac:dyDescent="0.25">
      <c r="L1006033" s="472"/>
      <c r="M1006033" s="472"/>
    </row>
    <row r="1006105" spans="12:13" x14ac:dyDescent="0.25">
      <c r="L1006105" s="472"/>
      <c r="M1006105" s="472"/>
    </row>
    <row r="1006106" spans="12:13" x14ac:dyDescent="0.25">
      <c r="L1006106" s="472"/>
      <c r="M1006106" s="472"/>
    </row>
    <row r="1006107" spans="12:13" x14ac:dyDescent="0.25">
      <c r="L1006107" s="472"/>
      <c r="M1006107" s="472"/>
    </row>
    <row r="1006179" spans="12:13" x14ac:dyDescent="0.25">
      <c r="L1006179" s="472"/>
      <c r="M1006179" s="472"/>
    </row>
    <row r="1006180" spans="12:13" x14ac:dyDescent="0.25">
      <c r="L1006180" s="472"/>
      <c r="M1006180" s="472"/>
    </row>
    <row r="1006181" spans="12:13" x14ac:dyDescent="0.25">
      <c r="L1006181" s="472"/>
      <c r="M1006181" s="472"/>
    </row>
    <row r="1006253" spans="12:13" x14ac:dyDescent="0.25">
      <c r="L1006253" s="472"/>
      <c r="M1006253" s="472"/>
    </row>
    <row r="1006254" spans="12:13" x14ac:dyDescent="0.25">
      <c r="L1006254" s="472"/>
      <c r="M1006254" s="472"/>
    </row>
    <row r="1006255" spans="12:13" x14ac:dyDescent="0.25">
      <c r="L1006255" s="472"/>
      <c r="M1006255" s="472"/>
    </row>
    <row r="1006327" spans="12:13" x14ac:dyDescent="0.25">
      <c r="L1006327" s="472"/>
      <c r="M1006327" s="472"/>
    </row>
    <row r="1006328" spans="12:13" x14ac:dyDescent="0.25">
      <c r="L1006328" s="472"/>
      <c r="M1006328" s="472"/>
    </row>
    <row r="1006329" spans="12:13" x14ac:dyDescent="0.25">
      <c r="L1006329" s="472"/>
      <c r="M1006329" s="472"/>
    </row>
    <row r="1006401" spans="12:13" x14ac:dyDescent="0.25">
      <c r="L1006401" s="472"/>
      <c r="M1006401" s="472"/>
    </row>
    <row r="1006402" spans="12:13" x14ac:dyDescent="0.25">
      <c r="L1006402" s="472"/>
      <c r="M1006402" s="472"/>
    </row>
    <row r="1006403" spans="12:13" x14ac:dyDescent="0.25">
      <c r="L1006403" s="472"/>
      <c r="M1006403" s="472"/>
    </row>
    <row r="1006475" spans="12:13" x14ac:dyDescent="0.25">
      <c r="L1006475" s="472"/>
      <c r="M1006475" s="472"/>
    </row>
    <row r="1006476" spans="12:13" x14ac:dyDescent="0.25">
      <c r="L1006476" s="472"/>
      <c r="M1006476" s="472"/>
    </row>
    <row r="1006477" spans="12:13" x14ac:dyDescent="0.25">
      <c r="L1006477" s="472"/>
      <c r="M1006477" s="472"/>
    </row>
    <row r="1006549" spans="12:13" x14ac:dyDescent="0.25">
      <c r="L1006549" s="472"/>
      <c r="M1006549" s="472"/>
    </row>
    <row r="1006550" spans="12:13" x14ac:dyDescent="0.25">
      <c r="L1006550" s="472"/>
      <c r="M1006550" s="472"/>
    </row>
    <row r="1006551" spans="12:13" x14ac:dyDescent="0.25">
      <c r="L1006551" s="472"/>
      <c r="M1006551" s="472"/>
    </row>
    <row r="1006623" spans="12:13" x14ac:dyDescent="0.25">
      <c r="L1006623" s="472"/>
      <c r="M1006623" s="472"/>
    </row>
    <row r="1006624" spans="12:13" x14ac:dyDescent="0.25">
      <c r="L1006624" s="472"/>
      <c r="M1006624" s="472"/>
    </row>
    <row r="1006625" spans="12:13" x14ac:dyDescent="0.25">
      <c r="L1006625" s="472"/>
      <c r="M1006625" s="472"/>
    </row>
    <row r="1006697" spans="12:13" x14ac:dyDescent="0.25">
      <c r="L1006697" s="472"/>
      <c r="M1006697" s="472"/>
    </row>
    <row r="1006698" spans="12:13" x14ac:dyDescent="0.25">
      <c r="L1006698" s="472"/>
      <c r="M1006698" s="472"/>
    </row>
    <row r="1006699" spans="12:13" x14ac:dyDescent="0.25">
      <c r="L1006699" s="472"/>
      <c r="M1006699" s="472"/>
    </row>
    <row r="1006771" spans="12:13" x14ac:dyDescent="0.25">
      <c r="L1006771" s="472"/>
      <c r="M1006771" s="472"/>
    </row>
    <row r="1006772" spans="12:13" x14ac:dyDescent="0.25">
      <c r="L1006772" s="472"/>
      <c r="M1006772" s="472"/>
    </row>
    <row r="1006773" spans="12:13" x14ac:dyDescent="0.25">
      <c r="L1006773" s="472"/>
      <c r="M1006773" s="472"/>
    </row>
    <row r="1006845" spans="12:13" x14ac:dyDescent="0.25">
      <c r="L1006845" s="472"/>
      <c r="M1006845" s="472"/>
    </row>
    <row r="1006846" spans="12:13" x14ac:dyDescent="0.25">
      <c r="L1006846" s="472"/>
      <c r="M1006846" s="472"/>
    </row>
    <row r="1006847" spans="12:13" x14ac:dyDescent="0.25">
      <c r="L1006847" s="472"/>
      <c r="M1006847" s="472"/>
    </row>
    <row r="1006919" spans="12:13" x14ac:dyDescent="0.25">
      <c r="L1006919" s="472"/>
      <c r="M1006919" s="472"/>
    </row>
    <row r="1006920" spans="12:13" x14ac:dyDescent="0.25">
      <c r="L1006920" s="472"/>
      <c r="M1006920" s="472"/>
    </row>
    <row r="1006921" spans="12:13" x14ac:dyDescent="0.25">
      <c r="L1006921" s="472"/>
      <c r="M1006921" s="472"/>
    </row>
    <row r="1006993" spans="12:13" x14ac:dyDescent="0.25">
      <c r="L1006993" s="472"/>
      <c r="M1006993" s="472"/>
    </row>
    <row r="1006994" spans="12:13" x14ac:dyDescent="0.25">
      <c r="L1006994" s="472"/>
      <c r="M1006994" s="472"/>
    </row>
    <row r="1006995" spans="12:13" x14ac:dyDescent="0.25">
      <c r="L1006995" s="472"/>
      <c r="M1006995" s="472"/>
    </row>
    <row r="1007067" spans="12:13" x14ac:dyDescent="0.25">
      <c r="L1007067" s="472"/>
      <c r="M1007067" s="472"/>
    </row>
    <row r="1007068" spans="12:13" x14ac:dyDescent="0.25">
      <c r="L1007068" s="472"/>
      <c r="M1007068" s="472"/>
    </row>
    <row r="1007069" spans="12:13" x14ac:dyDescent="0.25">
      <c r="L1007069" s="472"/>
      <c r="M1007069" s="472"/>
    </row>
    <row r="1007141" spans="12:13" x14ac:dyDescent="0.25">
      <c r="L1007141" s="472"/>
      <c r="M1007141" s="472"/>
    </row>
    <row r="1007142" spans="12:13" x14ac:dyDescent="0.25">
      <c r="L1007142" s="472"/>
      <c r="M1007142" s="472"/>
    </row>
    <row r="1007143" spans="12:13" x14ac:dyDescent="0.25">
      <c r="L1007143" s="472"/>
      <c r="M1007143" s="472"/>
    </row>
    <row r="1007215" spans="12:13" x14ac:dyDescent="0.25">
      <c r="L1007215" s="472"/>
      <c r="M1007215" s="472"/>
    </row>
    <row r="1007216" spans="12:13" x14ac:dyDescent="0.25">
      <c r="L1007216" s="472"/>
      <c r="M1007216" s="472"/>
    </row>
    <row r="1007217" spans="12:13" x14ac:dyDescent="0.25">
      <c r="L1007217" s="472"/>
      <c r="M1007217" s="472"/>
    </row>
    <row r="1007289" spans="12:13" x14ac:dyDescent="0.25">
      <c r="L1007289" s="472"/>
      <c r="M1007289" s="472"/>
    </row>
    <row r="1007290" spans="12:13" x14ac:dyDescent="0.25">
      <c r="L1007290" s="472"/>
      <c r="M1007290" s="472"/>
    </row>
    <row r="1007291" spans="12:13" x14ac:dyDescent="0.25">
      <c r="L1007291" s="472"/>
      <c r="M1007291" s="472"/>
    </row>
    <row r="1007363" spans="12:13" x14ac:dyDescent="0.25">
      <c r="L1007363" s="472"/>
      <c r="M1007363" s="472"/>
    </row>
    <row r="1007364" spans="12:13" x14ac:dyDescent="0.25">
      <c r="L1007364" s="472"/>
      <c r="M1007364" s="472"/>
    </row>
    <row r="1007365" spans="12:13" x14ac:dyDescent="0.25">
      <c r="L1007365" s="472"/>
      <c r="M1007365" s="472"/>
    </row>
    <row r="1007437" spans="12:13" x14ac:dyDescent="0.25">
      <c r="L1007437" s="472"/>
      <c r="M1007437" s="472"/>
    </row>
    <row r="1007438" spans="12:13" x14ac:dyDescent="0.25">
      <c r="L1007438" s="472"/>
      <c r="M1007438" s="472"/>
    </row>
    <row r="1007439" spans="12:13" x14ac:dyDescent="0.25">
      <c r="L1007439" s="472"/>
      <c r="M1007439" s="472"/>
    </row>
    <row r="1007511" spans="12:13" x14ac:dyDescent="0.25">
      <c r="L1007511" s="472"/>
      <c r="M1007511" s="472"/>
    </row>
    <row r="1007512" spans="12:13" x14ac:dyDescent="0.25">
      <c r="L1007512" s="472"/>
      <c r="M1007512" s="472"/>
    </row>
    <row r="1007513" spans="12:13" x14ac:dyDescent="0.25">
      <c r="L1007513" s="472"/>
      <c r="M1007513" s="472"/>
    </row>
    <row r="1007585" spans="12:13" x14ac:dyDescent="0.25">
      <c r="L1007585" s="472"/>
      <c r="M1007585" s="472"/>
    </row>
    <row r="1007586" spans="12:13" x14ac:dyDescent="0.25">
      <c r="L1007586" s="472"/>
      <c r="M1007586" s="472"/>
    </row>
    <row r="1007587" spans="12:13" x14ac:dyDescent="0.25">
      <c r="L1007587" s="472"/>
      <c r="M1007587" s="472"/>
    </row>
    <row r="1007659" spans="12:13" x14ac:dyDescent="0.25">
      <c r="L1007659" s="472"/>
      <c r="M1007659" s="472"/>
    </row>
    <row r="1007660" spans="12:13" x14ac:dyDescent="0.25">
      <c r="L1007660" s="472"/>
      <c r="M1007660" s="472"/>
    </row>
    <row r="1007661" spans="12:13" x14ac:dyDescent="0.25">
      <c r="L1007661" s="472"/>
      <c r="M1007661" s="472"/>
    </row>
    <row r="1007733" spans="12:13" x14ac:dyDescent="0.25">
      <c r="L1007733" s="472"/>
      <c r="M1007733" s="472"/>
    </row>
    <row r="1007734" spans="12:13" x14ac:dyDescent="0.25">
      <c r="L1007734" s="472"/>
      <c r="M1007734" s="472"/>
    </row>
    <row r="1007735" spans="12:13" x14ac:dyDescent="0.25">
      <c r="L1007735" s="472"/>
      <c r="M1007735" s="472"/>
    </row>
    <row r="1007807" spans="12:13" x14ac:dyDescent="0.25">
      <c r="L1007807" s="472"/>
      <c r="M1007807" s="472"/>
    </row>
    <row r="1007808" spans="12:13" x14ac:dyDescent="0.25">
      <c r="L1007808" s="472"/>
      <c r="M1007808" s="472"/>
    </row>
    <row r="1007809" spans="12:13" x14ac:dyDescent="0.25">
      <c r="L1007809" s="472"/>
      <c r="M1007809" s="472"/>
    </row>
    <row r="1007881" spans="12:13" x14ac:dyDescent="0.25">
      <c r="L1007881" s="472"/>
      <c r="M1007881" s="472"/>
    </row>
    <row r="1007882" spans="12:13" x14ac:dyDescent="0.25">
      <c r="L1007882" s="472"/>
      <c r="M1007882" s="472"/>
    </row>
    <row r="1007883" spans="12:13" x14ac:dyDescent="0.25">
      <c r="L1007883" s="472"/>
      <c r="M1007883" s="472"/>
    </row>
    <row r="1007955" spans="12:13" x14ac:dyDescent="0.25">
      <c r="L1007955" s="472"/>
      <c r="M1007955" s="472"/>
    </row>
    <row r="1007956" spans="12:13" x14ac:dyDescent="0.25">
      <c r="L1007956" s="472"/>
      <c r="M1007956" s="472"/>
    </row>
    <row r="1007957" spans="12:13" x14ac:dyDescent="0.25">
      <c r="L1007957" s="472"/>
      <c r="M1007957" s="472"/>
    </row>
    <row r="1008029" spans="12:13" x14ac:dyDescent="0.25">
      <c r="L1008029" s="472"/>
      <c r="M1008029" s="472"/>
    </row>
    <row r="1008030" spans="12:13" x14ac:dyDescent="0.25">
      <c r="L1008030" s="472"/>
      <c r="M1008030" s="472"/>
    </row>
    <row r="1008031" spans="12:13" x14ac:dyDescent="0.25">
      <c r="L1008031" s="472"/>
      <c r="M1008031" s="472"/>
    </row>
    <row r="1008103" spans="12:13" x14ac:dyDescent="0.25">
      <c r="L1008103" s="472"/>
      <c r="M1008103" s="472"/>
    </row>
    <row r="1008104" spans="12:13" x14ac:dyDescent="0.25">
      <c r="L1008104" s="472"/>
      <c r="M1008104" s="472"/>
    </row>
    <row r="1008105" spans="12:13" x14ac:dyDescent="0.25">
      <c r="L1008105" s="472"/>
      <c r="M1008105" s="472"/>
    </row>
    <row r="1008177" spans="12:13" x14ac:dyDescent="0.25">
      <c r="L1008177" s="472"/>
      <c r="M1008177" s="472"/>
    </row>
    <row r="1008178" spans="12:13" x14ac:dyDescent="0.25">
      <c r="L1008178" s="472"/>
      <c r="M1008178" s="472"/>
    </row>
    <row r="1008179" spans="12:13" x14ac:dyDescent="0.25">
      <c r="L1008179" s="472"/>
      <c r="M1008179" s="472"/>
    </row>
    <row r="1008251" spans="12:13" x14ac:dyDescent="0.25">
      <c r="L1008251" s="472"/>
      <c r="M1008251" s="472"/>
    </row>
    <row r="1008252" spans="12:13" x14ac:dyDescent="0.25">
      <c r="L1008252" s="472"/>
      <c r="M1008252" s="472"/>
    </row>
    <row r="1008253" spans="12:13" x14ac:dyDescent="0.25">
      <c r="L1008253" s="472"/>
      <c r="M1008253" s="472"/>
    </row>
    <row r="1008325" spans="12:13" x14ac:dyDescent="0.25">
      <c r="L1008325" s="472"/>
      <c r="M1008325" s="472"/>
    </row>
    <row r="1008326" spans="12:13" x14ac:dyDescent="0.25">
      <c r="L1008326" s="472"/>
      <c r="M1008326" s="472"/>
    </row>
    <row r="1008327" spans="12:13" x14ac:dyDescent="0.25">
      <c r="L1008327" s="472"/>
      <c r="M1008327" s="472"/>
    </row>
    <row r="1008399" spans="12:13" x14ac:dyDescent="0.25">
      <c r="L1008399" s="472"/>
      <c r="M1008399" s="472"/>
    </row>
    <row r="1008400" spans="12:13" x14ac:dyDescent="0.25">
      <c r="L1008400" s="472"/>
      <c r="M1008400" s="472"/>
    </row>
    <row r="1008401" spans="12:13" x14ac:dyDescent="0.25">
      <c r="L1008401" s="472"/>
      <c r="M1008401" s="472"/>
    </row>
    <row r="1008473" spans="12:13" x14ac:dyDescent="0.25">
      <c r="L1008473" s="472"/>
      <c r="M1008473" s="472"/>
    </row>
    <row r="1008474" spans="12:13" x14ac:dyDescent="0.25">
      <c r="L1008474" s="472"/>
      <c r="M1008474" s="472"/>
    </row>
    <row r="1008475" spans="12:13" x14ac:dyDescent="0.25">
      <c r="L1008475" s="472"/>
      <c r="M1008475" s="472"/>
    </row>
    <row r="1008547" spans="12:13" x14ac:dyDescent="0.25">
      <c r="L1008547" s="472"/>
      <c r="M1008547" s="472"/>
    </row>
    <row r="1008548" spans="12:13" x14ac:dyDescent="0.25">
      <c r="L1008548" s="472"/>
      <c r="M1008548" s="472"/>
    </row>
    <row r="1008549" spans="12:13" x14ac:dyDescent="0.25">
      <c r="L1008549" s="472"/>
      <c r="M1008549" s="472"/>
    </row>
    <row r="1008621" spans="12:13" x14ac:dyDescent="0.25">
      <c r="L1008621" s="472"/>
      <c r="M1008621" s="472"/>
    </row>
    <row r="1008622" spans="12:13" x14ac:dyDescent="0.25">
      <c r="L1008622" s="472"/>
      <c r="M1008622" s="472"/>
    </row>
    <row r="1008623" spans="12:13" x14ac:dyDescent="0.25">
      <c r="L1008623" s="472"/>
      <c r="M1008623" s="472"/>
    </row>
    <row r="1008695" spans="12:13" x14ac:dyDescent="0.25">
      <c r="L1008695" s="472"/>
      <c r="M1008695" s="472"/>
    </row>
    <row r="1008696" spans="12:13" x14ac:dyDescent="0.25">
      <c r="L1008696" s="472"/>
      <c r="M1008696" s="472"/>
    </row>
    <row r="1008697" spans="12:13" x14ac:dyDescent="0.25">
      <c r="L1008697" s="472"/>
      <c r="M1008697" s="472"/>
    </row>
    <row r="1008769" spans="12:13" x14ac:dyDescent="0.25">
      <c r="L1008769" s="472"/>
      <c r="M1008769" s="472"/>
    </row>
    <row r="1008770" spans="12:13" x14ac:dyDescent="0.25">
      <c r="L1008770" s="472"/>
      <c r="M1008770" s="472"/>
    </row>
    <row r="1008771" spans="12:13" x14ac:dyDescent="0.25">
      <c r="L1008771" s="472"/>
      <c r="M1008771" s="472"/>
    </row>
    <row r="1008843" spans="12:13" x14ac:dyDescent="0.25">
      <c r="L1008843" s="472"/>
      <c r="M1008843" s="472"/>
    </row>
    <row r="1008844" spans="12:13" x14ac:dyDescent="0.25">
      <c r="L1008844" s="472"/>
      <c r="M1008844" s="472"/>
    </row>
    <row r="1008845" spans="12:13" x14ac:dyDescent="0.25">
      <c r="L1008845" s="472"/>
      <c r="M1008845" s="472"/>
    </row>
    <row r="1008917" spans="12:13" x14ac:dyDescent="0.25">
      <c r="L1008917" s="472"/>
      <c r="M1008917" s="472"/>
    </row>
    <row r="1008918" spans="12:13" x14ac:dyDescent="0.25">
      <c r="L1008918" s="472"/>
      <c r="M1008918" s="472"/>
    </row>
    <row r="1008919" spans="12:13" x14ac:dyDescent="0.25">
      <c r="L1008919" s="472"/>
      <c r="M1008919" s="472"/>
    </row>
    <row r="1008991" spans="12:13" x14ac:dyDescent="0.25">
      <c r="L1008991" s="472"/>
      <c r="M1008991" s="472"/>
    </row>
    <row r="1008992" spans="12:13" x14ac:dyDescent="0.25">
      <c r="L1008992" s="472"/>
      <c r="M1008992" s="472"/>
    </row>
    <row r="1008993" spans="12:13" x14ac:dyDescent="0.25">
      <c r="L1008993" s="472"/>
      <c r="M1008993" s="472"/>
    </row>
    <row r="1009065" spans="12:13" x14ac:dyDescent="0.25">
      <c r="L1009065" s="472"/>
      <c r="M1009065" s="472"/>
    </row>
    <row r="1009066" spans="12:13" x14ac:dyDescent="0.25">
      <c r="L1009066" s="472"/>
      <c r="M1009066" s="472"/>
    </row>
    <row r="1009067" spans="12:13" x14ac:dyDescent="0.25">
      <c r="L1009067" s="472"/>
      <c r="M1009067" s="472"/>
    </row>
    <row r="1009139" spans="12:13" x14ac:dyDescent="0.25">
      <c r="L1009139" s="472"/>
      <c r="M1009139" s="472"/>
    </row>
    <row r="1009140" spans="12:13" x14ac:dyDescent="0.25">
      <c r="L1009140" s="472"/>
      <c r="M1009140" s="472"/>
    </row>
    <row r="1009141" spans="12:13" x14ac:dyDescent="0.25">
      <c r="L1009141" s="472"/>
      <c r="M1009141" s="472"/>
    </row>
    <row r="1009213" spans="12:13" x14ac:dyDescent="0.25">
      <c r="L1009213" s="472"/>
      <c r="M1009213" s="472"/>
    </row>
    <row r="1009214" spans="12:13" x14ac:dyDescent="0.25">
      <c r="L1009214" s="472"/>
      <c r="M1009214" s="472"/>
    </row>
    <row r="1009215" spans="12:13" x14ac:dyDescent="0.25">
      <c r="L1009215" s="472"/>
      <c r="M1009215" s="472"/>
    </row>
    <row r="1009287" spans="12:13" x14ac:dyDescent="0.25">
      <c r="L1009287" s="472"/>
      <c r="M1009287" s="472"/>
    </row>
    <row r="1009288" spans="12:13" x14ac:dyDescent="0.25">
      <c r="L1009288" s="472"/>
      <c r="M1009288" s="472"/>
    </row>
    <row r="1009289" spans="12:13" x14ac:dyDescent="0.25">
      <c r="L1009289" s="472"/>
      <c r="M1009289" s="472"/>
    </row>
    <row r="1009361" spans="12:13" x14ac:dyDescent="0.25">
      <c r="L1009361" s="472"/>
      <c r="M1009361" s="472"/>
    </row>
    <row r="1009362" spans="12:13" x14ac:dyDescent="0.25">
      <c r="L1009362" s="472"/>
      <c r="M1009362" s="472"/>
    </row>
    <row r="1009363" spans="12:13" x14ac:dyDescent="0.25">
      <c r="L1009363" s="472"/>
      <c r="M1009363" s="472"/>
    </row>
    <row r="1009435" spans="12:13" x14ac:dyDescent="0.25">
      <c r="L1009435" s="472"/>
      <c r="M1009435" s="472"/>
    </row>
    <row r="1009436" spans="12:13" x14ac:dyDescent="0.25">
      <c r="L1009436" s="472"/>
      <c r="M1009436" s="472"/>
    </row>
    <row r="1009437" spans="12:13" x14ac:dyDescent="0.25">
      <c r="L1009437" s="472"/>
      <c r="M1009437" s="472"/>
    </row>
    <row r="1009509" spans="12:13" x14ac:dyDescent="0.25">
      <c r="L1009509" s="472"/>
      <c r="M1009509" s="472"/>
    </row>
    <row r="1009510" spans="12:13" x14ac:dyDescent="0.25">
      <c r="L1009510" s="472"/>
      <c r="M1009510" s="472"/>
    </row>
    <row r="1009511" spans="12:13" x14ac:dyDescent="0.25">
      <c r="L1009511" s="472"/>
      <c r="M1009511" s="472"/>
    </row>
    <row r="1009583" spans="12:13" x14ac:dyDescent="0.25">
      <c r="L1009583" s="472"/>
      <c r="M1009583" s="472"/>
    </row>
    <row r="1009584" spans="12:13" x14ac:dyDescent="0.25">
      <c r="L1009584" s="472"/>
      <c r="M1009584" s="472"/>
    </row>
    <row r="1009585" spans="12:13" x14ac:dyDescent="0.25">
      <c r="L1009585" s="472"/>
      <c r="M1009585" s="472"/>
    </row>
    <row r="1009657" spans="12:13" x14ac:dyDescent="0.25">
      <c r="L1009657" s="472"/>
      <c r="M1009657" s="472"/>
    </row>
    <row r="1009658" spans="12:13" x14ac:dyDescent="0.25">
      <c r="L1009658" s="472"/>
      <c r="M1009658" s="472"/>
    </row>
    <row r="1009659" spans="12:13" x14ac:dyDescent="0.25">
      <c r="L1009659" s="472"/>
      <c r="M1009659" s="472"/>
    </row>
    <row r="1009731" spans="12:13" x14ac:dyDescent="0.25">
      <c r="L1009731" s="472"/>
      <c r="M1009731" s="472"/>
    </row>
    <row r="1009732" spans="12:13" x14ac:dyDescent="0.25">
      <c r="L1009732" s="472"/>
      <c r="M1009732" s="472"/>
    </row>
    <row r="1009733" spans="12:13" x14ac:dyDescent="0.25">
      <c r="L1009733" s="472"/>
      <c r="M1009733" s="472"/>
    </row>
    <row r="1009805" spans="12:13" x14ac:dyDescent="0.25">
      <c r="L1009805" s="472"/>
      <c r="M1009805" s="472"/>
    </row>
    <row r="1009806" spans="12:13" x14ac:dyDescent="0.25">
      <c r="L1009806" s="472"/>
      <c r="M1009806" s="472"/>
    </row>
    <row r="1009807" spans="12:13" x14ac:dyDescent="0.25">
      <c r="L1009807" s="472"/>
      <c r="M1009807" s="472"/>
    </row>
    <row r="1009879" spans="12:13" x14ac:dyDescent="0.25">
      <c r="L1009879" s="472"/>
      <c r="M1009879" s="472"/>
    </row>
    <row r="1009880" spans="12:13" x14ac:dyDescent="0.25">
      <c r="L1009880" s="472"/>
      <c r="M1009880" s="472"/>
    </row>
    <row r="1009881" spans="12:13" x14ac:dyDescent="0.25">
      <c r="L1009881" s="472"/>
      <c r="M1009881" s="472"/>
    </row>
    <row r="1009953" spans="12:13" x14ac:dyDescent="0.25">
      <c r="L1009953" s="472"/>
      <c r="M1009953" s="472"/>
    </row>
    <row r="1009954" spans="12:13" x14ac:dyDescent="0.25">
      <c r="L1009954" s="472"/>
      <c r="M1009954" s="472"/>
    </row>
    <row r="1009955" spans="12:13" x14ac:dyDescent="0.25">
      <c r="L1009955" s="472"/>
      <c r="M1009955" s="472"/>
    </row>
    <row r="1010027" spans="12:13" x14ac:dyDescent="0.25">
      <c r="L1010027" s="472"/>
      <c r="M1010027" s="472"/>
    </row>
    <row r="1010028" spans="12:13" x14ac:dyDescent="0.25">
      <c r="L1010028" s="472"/>
      <c r="M1010028" s="472"/>
    </row>
    <row r="1010029" spans="12:13" x14ac:dyDescent="0.25">
      <c r="L1010029" s="472"/>
      <c r="M1010029" s="472"/>
    </row>
    <row r="1010101" spans="12:13" x14ac:dyDescent="0.25">
      <c r="L1010101" s="472"/>
      <c r="M1010101" s="472"/>
    </row>
    <row r="1010102" spans="12:13" x14ac:dyDescent="0.25">
      <c r="L1010102" s="472"/>
      <c r="M1010102" s="472"/>
    </row>
    <row r="1010103" spans="12:13" x14ac:dyDescent="0.25">
      <c r="L1010103" s="472"/>
      <c r="M1010103" s="472"/>
    </row>
    <row r="1010175" spans="12:13" x14ac:dyDescent="0.25">
      <c r="L1010175" s="472"/>
      <c r="M1010175" s="472"/>
    </row>
    <row r="1010176" spans="12:13" x14ac:dyDescent="0.25">
      <c r="L1010176" s="472"/>
      <c r="M1010176" s="472"/>
    </row>
    <row r="1010177" spans="12:13" x14ac:dyDescent="0.25">
      <c r="L1010177" s="472"/>
      <c r="M1010177" s="472"/>
    </row>
    <row r="1010249" spans="12:13" x14ac:dyDescent="0.25">
      <c r="L1010249" s="472"/>
      <c r="M1010249" s="472"/>
    </row>
    <row r="1010250" spans="12:13" x14ac:dyDescent="0.25">
      <c r="L1010250" s="472"/>
      <c r="M1010250" s="472"/>
    </row>
    <row r="1010251" spans="12:13" x14ac:dyDescent="0.25">
      <c r="L1010251" s="472"/>
      <c r="M1010251" s="472"/>
    </row>
    <row r="1010323" spans="12:13" x14ac:dyDescent="0.25">
      <c r="L1010323" s="472"/>
      <c r="M1010323" s="472"/>
    </row>
    <row r="1010324" spans="12:13" x14ac:dyDescent="0.25">
      <c r="L1010324" s="472"/>
      <c r="M1010324" s="472"/>
    </row>
    <row r="1010325" spans="12:13" x14ac:dyDescent="0.25">
      <c r="L1010325" s="472"/>
      <c r="M1010325" s="472"/>
    </row>
    <row r="1010397" spans="12:13" x14ac:dyDescent="0.25">
      <c r="L1010397" s="472"/>
      <c r="M1010397" s="472"/>
    </row>
    <row r="1010398" spans="12:13" x14ac:dyDescent="0.25">
      <c r="L1010398" s="472"/>
      <c r="M1010398" s="472"/>
    </row>
    <row r="1010399" spans="12:13" x14ac:dyDescent="0.25">
      <c r="L1010399" s="472"/>
      <c r="M1010399" s="472"/>
    </row>
    <row r="1010471" spans="12:13" x14ac:dyDescent="0.25">
      <c r="L1010471" s="472"/>
      <c r="M1010471" s="472"/>
    </row>
    <row r="1010472" spans="12:13" x14ac:dyDescent="0.25">
      <c r="L1010472" s="472"/>
      <c r="M1010472" s="472"/>
    </row>
    <row r="1010473" spans="12:13" x14ac:dyDescent="0.25">
      <c r="L1010473" s="472"/>
      <c r="M1010473" s="472"/>
    </row>
    <row r="1010545" spans="12:13" x14ac:dyDescent="0.25">
      <c r="L1010545" s="472"/>
      <c r="M1010545" s="472"/>
    </row>
    <row r="1010546" spans="12:13" x14ac:dyDescent="0.25">
      <c r="L1010546" s="472"/>
      <c r="M1010546" s="472"/>
    </row>
    <row r="1010547" spans="12:13" x14ac:dyDescent="0.25">
      <c r="L1010547" s="472"/>
      <c r="M1010547" s="472"/>
    </row>
    <row r="1010619" spans="12:13" x14ac:dyDescent="0.25">
      <c r="L1010619" s="472"/>
      <c r="M1010619" s="472"/>
    </row>
    <row r="1010620" spans="12:13" x14ac:dyDescent="0.25">
      <c r="L1010620" s="472"/>
      <c r="M1010620" s="472"/>
    </row>
    <row r="1010621" spans="12:13" x14ac:dyDescent="0.25">
      <c r="L1010621" s="472"/>
      <c r="M1010621" s="472"/>
    </row>
    <row r="1010693" spans="12:13" x14ac:dyDescent="0.25">
      <c r="L1010693" s="472"/>
      <c r="M1010693" s="472"/>
    </row>
    <row r="1010694" spans="12:13" x14ac:dyDescent="0.25">
      <c r="L1010694" s="472"/>
      <c r="M1010694" s="472"/>
    </row>
    <row r="1010695" spans="12:13" x14ac:dyDescent="0.25">
      <c r="L1010695" s="472"/>
      <c r="M1010695" s="472"/>
    </row>
    <row r="1010767" spans="12:13" x14ac:dyDescent="0.25">
      <c r="L1010767" s="472"/>
      <c r="M1010767" s="472"/>
    </row>
    <row r="1010768" spans="12:13" x14ac:dyDescent="0.25">
      <c r="L1010768" s="472"/>
      <c r="M1010768" s="472"/>
    </row>
    <row r="1010769" spans="12:13" x14ac:dyDescent="0.25">
      <c r="L1010769" s="472"/>
      <c r="M1010769" s="472"/>
    </row>
    <row r="1010841" spans="12:13" x14ac:dyDescent="0.25">
      <c r="L1010841" s="472"/>
      <c r="M1010841" s="472"/>
    </row>
    <row r="1010842" spans="12:13" x14ac:dyDescent="0.25">
      <c r="L1010842" s="472"/>
      <c r="M1010842" s="472"/>
    </row>
    <row r="1010843" spans="12:13" x14ac:dyDescent="0.25">
      <c r="L1010843" s="472"/>
      <c r="M1010843" s="472"/>
    </row>
    <row r="1010915" spans="12:13" x14ac:dyDescent="0.25">
      <c r="L1010915" s="472"/>
      <c r="M1010915" s="472"/>
    </row>
    <row r="1010916" spans="12:13" x14ac:dyDescent="0.25">
      <c r="L1010916" s="472"/>
      <c r="M1010916" s="472"/>
    </row>
    <row r="1010917" spans="12:13" x14ac:dyDescent="0.25">
      <c r="L1010917" s="472"/>
      <c r="M1010917" s="472"/>
    </row>
    <row r="1010989" spans="12:13" x14ac:dyDescent="0.25">
      <c r="L1010989" s="472"/>
      <c r="M1010989" s="472"/>
    </row>
    <row r="1010990" spans="12:13" x14ac:dyDescent="0.25">
      <c r="L1010990" s="472"/>
      <c r="M1010990" s="472"/>
    </row>
    <row r="1010991" spans="12:13" x14ac:dyDescent="0.25">
      <c r="L1010991" s="472"/>
      <c r="M1010991" s="472"/>
    </row>
    <row r="1011063" spans="12:13" x14ac:dyDescent="0.25">
      <c r="L1011063" s="472"/>
      <c r="M1011063" s="472"/>
    </row>
    <row r="1011064" spans="12:13" x14ac:dyDescent="0.25">
      <c r="L1011064" s="472"/>
      <c r="M1011064" s="472"/>
    </row>
    <row r="1011065" spans="12:13" x14ac:dyDescent="0.25">
      <c r="L1011065" s="472"/>
      <c r="M1011065" s="472"/>
    </row>
    <row r="1011137" spans="12:13" x14ac:dyDescent="0.25">
      <c r="L1011137" s="472"/>
      <c r="M1011137" s="472"/>
    </row>
    <row r="1011138" spans="12:13" x14ac:dyDescent="0.25">
      <c r="L1011138" s="472"/>
      <c r="M1011138" s="472"/>
    </row>
    <row r="1011139" spans="12:13" x14ac:dyDescent="0.25">
      <c r="L1011139" s="472"/>
      <c r="M1011139" s="472"/>
    </row>
    <row r="1011211" spans="12:13" x14ac:dyDescent="0.25">
      <c r="L1011211" s="472"/>
      <c r="M1011211" s="472"/>
    </row>
    <row r="1011212" spans="12:13" x14ac:dyDescent="0.25">
      <c r="L1011212" s="472"/>
      <c r="M1011212" s="472"/>
    </row>
    <row r="1011213" spans="12:13" x14ac:dyDescent="0.25">
      <c r="L1011213" s="472"/>
      <c r="M1011213" s="472"/>
    </row>
    <row r="1011285" spans="12:13" x14ac:dyDescent="0.25">
      <c r="L1011285" s="472"/>
      <c r="M1011285" s="472"/>
    </row>
    <row r="1011286" spans="12:13" x14ac:dyDescent="0.25">
      <c r="L1011286" s="472"/>
      <c r="M1011286" s="472"/>
    </row>
    <row r="1011287" spans="12:13" x14ac:dyDescent="0.25">
      <c r="L1011287" s="472"/>
      <c r="M1011287" s="472"/>
    </row>
    <row r="1011359" spans="12:13" x14ac:dyDescent="0.25">
      <c r="L1011359" s="472"/>
      <c r="M1011359" s="472"/>
    </row>
    <row r="1011360" spans="12:13" x14ac:dyDescent="0.25">
      <c r="L1011360" s="472"/>
      <c r="M1011360" s="472"/>
    </row>
    <row r="1011361" spans="12:13" x14ac:dyDescent="0.25">
      <c r="L1011361" s="472"/>
      <c r="M1011361" s="472"/>
    </row>
    <row r="1011433" spans="12:13" x14ac:dyDescent="0.25">
      <c r="L1011433" s="472"/>
      <c r="M1011433" s="472"/>
    </row>
    <row r="1011434" spans="12:13" x14ac:dyDescent="0.25">
      <c r="L1011434" s="472"/>
      <c r="M1011434" s="472"/>
    </row>
    <row r="1011435" spans="12:13" x14ac:dyDescent="0.25">
      <c r="L1011435" s="472"/>
      <c r="M1011435" s="472"/>
    </row>
    <row r="1011507" spans="12:13" x14ac:dyDescent="0.25">
      <c r="L1011507" s="472"/>
      <c r="M1011507" s="472"/>
    </row>
    <row r="1011508" spans="12:13" x14ac:dyDescent="0.25">
      <c r="L1011508" s="472"/>
      <c r="M1011508" s="472"/>
    </row>
    <row r="1011509" spans="12:13" x14ac:dyDescent="0.25">
      <c r="L1011509" s="472"/>
      <c r="M1011509" s="472"/>
    </row>
    <row r="1011581" spans="12:13" x14ac:dyDescent="0.25">
      <c r="L1011581" s="472"/>
      <c r="M1011581" s="472"/>
    </row>
    <row r="1011582" spans="12:13" x14ac:dyDescent="0.25">
      <c r="L1011582" s="472"/>
      <c r="M1011582" s="472"/>
    </row>
    <row r="1011583" spans="12:13" x14ac:dyDescent="0.25">
      <c r="L1011583" s="472"/>
      <c r="M1011583" s="472"/>
    </row>
    <row r="1011655" spans="12:13" x14ac:dyDescent="0.25">
      <c r="L1011655" s="472"/>
      <c r="M1011655" s="472"/>
    </row>
    <row r="1011656" spans="12:13" x14ac:dyDescent="0.25">
      <c r="L1011656" s="472"/>
      <c r="M1011656" s="472"/>
    </row>
    <row r="1011657" spans="12:13" x14ac:dyDescent="0.25">
      <c r="L1011657" s="472"/>
      <c r="M1011657" s="472"/>
    </row>
    <row r="1011729" spans="12:13" x14ac:dyDescent="0.25">
      <c r="L1011729" s="472"/>
      <c r="M1011729" s="472"/>
    </row>
    <row r="1011730" spans="12:13" x14ac:dyDescent="0.25">
      <c r="L1011730" s="472"/>
      <c r="M1011730" s="472"/>
    </row>
    <row r="1011731" spans="12:13" x14ac:dyDescent="0.25">
      <c r="L1011731" s="472"/>
      <c r="M1011731" s="472"/>
    </row>
    <row r="1011803" spans="12:13" x14ac:dyDescent="0.25">
      <c r="L1011803" s="472"/>
      <c r="M1011803" s="472"/>
    </row>
    <row r="1011804" spans="12:13" x14ac:dyDescent="0.25">
      <c r="L1011804" s="472"/>
      <c r="M1011804" s="472"/>
    </row>
    <row r="1011805" spans="12:13" x14ac:dyDescent="0.25">
      <c r="L1011805" s="472"/>
      <c r="M1011805" s="472"/>
    </row>
    <row r="1011877" spans="12:13" x14ac:dyDescent="0.25">
      <c r="L1011877" s="472"/>
      <c r="M1011877" s="472"/>
    </row>
    <row r="1011878" spans="12:13" x14ac:dyDescent="0.25">
      <c r="L1011878" s="472"/>
      <c r="M1011878" s="472"/>
    </row>
    <row r="1011879" spans="12:13" x14ac:dyDescent="0.25">
      <c r="L1011879" s="472"/>
      <c r="M1011879" s="472"/>
    </row>
    <row r="1011951" spans="12:13" x14ac:dyDescent="0.25">
      <c r="L1011951" s="472"/>
      <c r="M1011951" s="472"/>
    </row>
    <row r="1011952" spans="12:13" x14ac:dyDescent="0.25">
      <c r="L1011952" s="472"/>
      <c r="M1011952" s="472"/>
    </row>
    <row r="1011953" spans="12:13" x14ac:dyDescent="0.25">
      <c r="L1011953" s="472"/>
      <c r="M1011953" s="472"/>
    </row>
    <row r="1012025" spans="12:13" x14ac:dyDescent="0.25">
      <c r="L1012025" s="472"/>
      <c r="M1012025" s="472"/>
    </row>
    <row r="1012026" spans="12:13" x14ac:dyDescent="0.25">
      <c r="L1012026" s="472"/>
      <c r="M1012026" s="472"/>
    </row>
    <row r="1012027" spans="12:13" x14ac:dyDescent="0.25">
      <c r="L1012027" s="472"/>
      <c r="M1012027" s="472"/>
    </row>
    <row r="1012099" spans="12:13" x14ac:dyDescent="0.25">
      <c r="L1012099" s="472"/>
      <c r="M1012099" s="472"/>
    </row>
    <row r="1012100" spans="12:13" x14ac:dyDescent="0.25">
      <c r="L1012100" s="472"/>
      <c r="M1012100" s="472"/>
    </row>
    <row r="1012101" spans="12:13" x14ac:dyDescent="0.25">
      <c r="L1012101" s="472"/>
      <c r="M1012101" s="472"/>
    </row>
    <row r="1012173" spans="12:13" x14ac:dyDescent="0.25">
      <c r="L1012173" s="472"/>
      <c r="M1012173" s="472"/>
    </row>
    <row r="1012174" spans="12:13" x14ac:dyDescent="0.25">
      <c r="L1012174" s="472"/>
      <c r="M1012174" s="472"/>
    </row>
    <row r="1012175" spans="12:13" x14ac:dyDescent="0.25">
      <c r="L1012175" s="472"/>
      <c r="M1012175" s="472"/>
    </row>
    <row r="1012247" spans="12:13" x14ac:dyDescent="0.25">
      <c r="L1012247" s="472"/>
      <c r="M1012247" s="472"/>
    </row>
    <row r="1012248" spans="12:13" x14ac:dyDescent="0.25">
      <c r="L1012248" s="472"/>
      <c r="M1012248" s="472"/>
    </row>
    <row r="1012249" spans="12:13" x14ac:dyDescent="0.25">
      <c r="L1012249" s="472"/>
      <c r="M1012249" s="472"/>
    </row>
    <row r="1012321" spans="12:13" x14ac:dyDescent="0.25">
      <c r="L1012321" s="472"/>
      <c r="M1012321" s="472"/>
    </row>
    <row r="1012322" spans="12:13" x14ac:dyDescent="0.25">
      <c r="L1012322" s="472"/>
      <c r="M1012322" s="472"/>
    </row>
    <row r="1012323" spans="12:13" x14ac:dyDescent="0.25">
      <c r="L1012323" s="472"/>
      <c r="M1012323" s="472"/>
    </row>
    <row r="1012395" spans="12:13" x14ac:dyDescent="0.25">
      <c r="L1012395" s="472"/>
      <c r="M1012395" s="472"/>
    </row>
    <row r="1012396" spans="12:13" x14ac:dyDescent="0.25">
      <c r="L1012396" s="472"/>
      <c r="M1012396" s="472"/>
    </row>
    <row r="1012397" spans="12:13" x14ac:dyDescent="0.25">
      <c r="L1012397" s="472"/>
      <c r="M1012397" s="472"/>
    </row>
    <row r="1012469" spans="12:13" x14ac:dyDescent="0.25">
      <c r="L1012469" s="472"/>
      <c r="M1012469" s="472"/>
    </row>
    <row r="1012470" spans="12:13" x14ac:dyDescent="0.25">
      <c r="L1012470" s="472"/>
      <c r="M1012470" s="472"/>
    </row>
    <row r="1012471" spans="12:13" x14ac:dyDescent="0.25">
      <c r="L1012471" s="472"/>
      <c r="M1012471" s="472"/>
    </row>
    <row r="1012543" spans="12:13" x14ac:dyDescent="0.25">
      <c r="L1012543" s="472"/>
      <c r="M1012543" s="472"/>
    </row>
    <row r="1012544" spans="12:13" x14ac:dyDescent="0.25">
      <c r="L1012544" s="472"/>
      <c r="M1012544" s="472"/>
    </row>
    <row r="1012545" spans="12:13" x14ac:dyDescent="0.25">
      <c r="L1012545" s="472"/>
      <c r="M1012545" s="472"/>
    </row>
    <row r="1012617" spans="12:13" x14ac:dyDescent="0.25">
      <c r="L1012617" s="472"/>
      <c r="M1012617" s="472"/>
    </row>
    <row r="1012618" spans="12:13" x14ac:dyDescent="0.25">
      <c r="L1012618" s="472"/>
      <c r="M1012618" s="472"/>
    </row>
    <row r="1012619" spans="12:13" x14ac:dyDescent="0.25">
      <c r="L1012619" s="472"/>
      <c r="M1012619" s="472"/>
    </row>
    <row r="1012691" spans="12:13" x14ac:dyDescent="0.25">
      <c r="L1012691" s="472"/>
      <c r="M1012691" s="472"/>
    </row>
    <row r="1012692" spans="12:13" x14ac:dyDescent="0.25">
      <c r="L1012692" s="472"/>
      <c r="M1012692" s="472"/>
    </row>
    <row r="1012693" spans="12:13" x14ac:dyDescent="0.25">
      <c r="L1012693" s="472"/>
      <c r="M1012693" s="472"/>
    </row>
    <row r="1012765" spans="12:13" x14ac:dyDescent="0.25">
      <c r="L1012765" s="472"/>
      <c r="M1012765" s="472"/>
    </row>
    <row r="1012766" spans="12:13" x14ac:dyDescent="0.25">
      <c r="L1012766" s="472"/>
      <c r="M1012766" s="472"/>
    </row>
    <row r="1012767" spans="12:13" x14ac:dyDescent="0.25">
      <c r="L1012767" s="472"/>
      <c r="M1012767" s="472"/>
    </row>
    <row r="1012839" spans="12:13" x14ac:dyDescent="0.25">
      <c r="L1012839" s="472"/>
      <c r="M1012839" s="472"/>
    </row>
    <row r="1012840" spans="12:13" x14ac:dyDescent="0.25">
      <c r="L1012840" s="472"/>
      <c r="M1012840" s="472"/>
    </row>
    <row r="1012841" spans="12:13" x14ac:dyDescent="0.25">
      <c r="L1012841" s="472"/>
      <c r="M1012841" s="472"/>
    </row>
    <row r="1012913" spans="12:13" x14ac:dyDescent="0.25">
      <c r="L1012913" s="472"/>
      <c r="M1012913" s="472"/>
    </row>
    <row r="1012914" spans="12:13" x14ac:dyDescent="0.25">
      <c r="L1012914" s="472"/>
      <c r="M1012914" s="472"/>
    </row>
    <row r="1012915" spans="12:13" x14ac:dyDescent="0.25">
      <c r="L1012915" s="472"/>
      <c r="M1012915" s="472"/>
    </row>
    <row r="1012987" spans="12:13" x14ac:dyDescent="0.25">
      <c r="L1012987" s="472"/>
      <c r="M1012987" s="472"/>
    </row>
    <row r="1012988" spans="12:13" x14ac:dyDescent="0.25">
      <c r="L1012988" s="472"/>
      <c r="M1012988" s="472"/>
    </row>
    <row r="1012989" spans="12:13" x14ac:dyDescent="0.25">
      <c r="L1012989" s="472"/>
      <c r="M1012989" s="472"/>
    </row>
    <row r="1013061" spans="12:13" x14ac:dyDescent="0.25">
      <c r="L1013061" s="472"/>
      <c r="M1013061" s="472"/>
    </row>
    <row r="1013062" spans="12:13" x14ac:dyDescent="0.25">
      <c r="L1013062" s="472"/>
      <c r="M1013062" s="472"/>
    </row>
    <row r="1013063" spans="12:13" x14ac:dyDescent="0.25">
      <c r="L1013063" s="472"/>
      <c r="M1013063" s="472"/>
    </row>
    <row r="1013135" spans="12:13" x14ac:dyDescent="0.25">
      <c r="L1013135" s="472"/>
      <c r="M1013135" s="472"/>
    </row>
    <row r="1013136" spans="12:13" x14ac:dyDescent="0.25">
      <c r="L1013136" s="472"/>
      <c r="M1013136" s="472"/>
    </row>
    <row r="1013137" spans="12:13" x14ac:dyDescent="0.25">
      <c r="L1013137" s="472"/>
      <c r="M1013137" s="472"/>
    </row>
    <row r="1013209" spans="12:13" x14ac:dyDescent="0.25">
      <c r="L1013209" s="472"/>
      <c r="M1013209" s="472"/>
    </row>
    <row r="1013210" spans="12:13" x14ac:dyDescent="0.25">
      <c r="L1013210" s="472"/>
      <c r="M1013210" s="472"/>
    </row>
    <row r="1013211" spans="12:13" x14ac:dyDescent="0.25">
      <c r="L1013211" s="472"/>
      <c r="M1013211" s="472"/>
    </row>
    <row r="1013283" spans="12:13" x14ac:dyDescent="0.25">
      <c r="L1013283" s="472"/>
      <c r="M1013283" s="472"/>
    </row>
    <row r="1013284" spans="12:13" x14ac:dyDescent="0.25">
      <c r="L1013284" s="472"/>
      <c r="M1013284" s="472"/>
    </row>
    <row r="1013285" spans="12:13" x14ac:dyDescent="0.25">
      <c r="L1013285" s="472"/>
      <c r="M1013285" s="472"/>
    </row>
    <row r="1013357" spans="12:13" x14ac:dyDescent="0.25">
      <c r="L1013357" s="472"/>
      <c r="M1013357" s="472"/>
    </row>
    <row r="1013358" spans="12:13" x14ac:dyDescent="0.25">
      <c r="L1013358" s="472"/>
      <c r="M1013358" s="472"/>
    </row>
    <row r="1013359" spans="12:13" x14ac:dyDescent="0.25">
      <c r="L1013359" s="472"/>
      <c r="M1013359" s="472"/>
    </row>
    <row r="1013431" spans="12:13" x14ac:dyDescent="0.25">
      <c r="L1013431" s="472"/>
      <c r="M1013431" s="472"/>
    </row>
    <row r="1013432" spans="12:13" x14ac:dyDescent="0.25">
      <c r="L1013432" s="472"/>
      <c r="M1013432" s="472"/>
    </row>
    <row r="1013433" spans="12:13" x14ac:dyDescent="0.25">
      <c r="L1013433" s="472"/>
      <c r="M1013433" s="472"/>
    </row>
    <row r="1013505" spans="12:13" x14ac:dyDescent="0.25">
      <c r="L1013505" s="472"/>
      <c r="M1013505" s="472"/>
    </row>
    <row r="1013506" spans="12:13" x14ac:dyDescent="0.25">
      <c r="L1013506" s="472"/>
      <c r="M1013506" s="472"/>
    </row>
    <row r="1013507" spans="12:13" x14ac:dyDescent="0.25">
      <c r="L1013507" s="472"/>
      <c r="M1013507" s="472"/>
    </row>
    <row r="1013579" spans="12:13" x14ac:dyDescent="0.25">
      <c r="L1013579" s="472"/>
      <c r="M1013579" s="472"/>
    </row>
    <row r="1013580" spans="12:13" x14ac:dyDescent="0.25">
      <c r="L1013580" s="472"/>
      <c r="M1013580" s="472"/>
    </row>
    <row r="1013581" spans="12:13" x14ac:dyDescent="0.25">
      <c r="L1013581" s="472"/>
      <c r="M1013581" s="472"/>
    </row>
    <row r="1013653" spans="12:13" x14ac:dyDescent="0.25">
      <c r="L1013653" s="472"/>
      <c r="M1013653" s="472"/>
    </row>
    <row r="1013654" spans="12:13" x14ac:dyDescent="0.25">
      <c r="L1013654" s="472"/>
      <c r="M1013654" s="472"/>
    </row>
    <row r="1013655" spans="12:13" x14ac:dyDescent="0.25">
      <c r="L1013655" s="472"/>
      <c r="M1013655" s="472"/>
    </row>
    <row r="1013727" spans="12:13" x14ac:dyDescent="0.25">
      <c r="L1013727" s="472"/>
      <c r="M1013727" s="472"/>
    </row>
    <row r="1013728" spans="12:13" x14ac:dyDescent="0.25">
      <c r="L1013728" s="472"/>
      <c r="M1013728" s="472"/>
    </row>
    <row r="1013729" spans="12:13" x14ac:dyDescent="0.25">
      <c r="L1013729" s="472"/>
      <c r="M1013729" s="472"/>
    </row>
    <row r="1013801" spans="12:13" x14ac:dyDescent="0.25">
      <c r="L1013801" s="472"/>
      <c r="M1013801" s="472"/>
    </row>
    <row r="1013802" spans="12:13" x14ac:dyDescent="0.25">
      <c r="L1013802" s="472"/>
      <c r="M1013802" s="472"/>
    </row>
    <row r="1013803" spans="12:13" x14ac:dyDescent="0.25">
      <c r="L1013803" s="472"/>
      <c r="M1013803" s="472"/>
    </row>
    <row r="1013875" spans="12:13" x14ac:dyDescent="0.25">
      <c r="L1013875" s="472"/>
      <c r="M1013875" s="472"/>
    </row>
    <row r="1013876" spans="12:13" x14ac:dyDescent="0.25">
      <c r="L1013876" s="472"/>
      <c r="M1013876" s="472"/>
    </row>
    <row r="1013877" spans="12:13" x14ac:dyDescent="0.25">
      <c r="L1013877" s="472"/>
      <c r="M1013877" s="472"/>
    </row>
    <row r="1013949" spans="12:13" x14ac:dyDescent="0.25">
      <c r="L1013949" s="472"/>
      <c r="M1013949" s="472"/>
    </row>
    <row r="1013950" spans="12:13" x14ac:dyDescent="0.25">
      <c r="L1013950" s="472"/>
      <c r="M1013950" s="472"/>
    </row>
    <row r="1013951" spans="12:13" x14ac:dyDescent="0.25">
      <c r="L1013951" s="472"/>
      <c r="M1013951" s="472"/>
    </row>
    <row r="1014023" spans="12:13" x14ac:dyDescent="0.25">
      <c r="L1014023" s="472"/>
      <c r="M1014023" s="472"/>
    </row>
    <row r="1014024" spans="12:13" x14ac:dyDescent="0.25">
      <c r="L1014024" s="472"/>
      <c r="M1014024" s="472"/>
    </row>
    <row r="1014025" spans="12:13" x14ac:dyDescent="0.25">
      <c r="L1014025" s="472"/>
      <c r="M1014025" s="472"/>
    </row>
    <row r="1014097" spans="12:13" x14ac:dyDescent="0.25">
      <c r="L1014097" s="472"/>
      <c r="M1014097" s="472"/>
    </row>
    <row r="1014098" spans="12:13" x14ac:dyDescent="0.25">
      <c r="L1014098" s="472"/>
      <c r="M1014098" s="472"/>
    </row>
    <row r="1014099" spans="12:13" x14ac:dyDescent="0.25">
      <c r="L1014099" s="472"/>
      <c r="M1014099" s="472"/>
    </row>
    <row r="1014171" spans="12:13" x14ac:dyDescent="0.25">
      <c r="L1014171" s="472"/>
      <c r="M1014171" s="472"/>
    </row>
    <row r="1014172" spans="12:13" x14ac:dyDescent="0.25">
      <c r="L1014172" s="472"/>
      <c r="M1014172" s="472"/>
    </row>
    <row r="1014173" spans="12:13" x14ac:dyDescent="0.25">
      <c r="L1014173" s="472"/>
      <c r="M1014173" s="472"/>
    </row>
    <row r="1014245" spans="12:13" x14ac:dyDescent="0.25">
      <c r="L1014245" s="472"/>
      <c r="M1014245" s="472"/>
    </row>
    <row r="1014246" spans="12:13" x14ac:dyDescent="0.25">
      <c r="L1014246" s="472"/>
      <c r="M1014246" s="472"/>
    </row>
    <row r="1014247" spans="12:13" x14ac:dyDescent="0.25">
      <c r="L1014247" s="472"/>
      <c r="M1014247" s="472"/>
    </row>
    <row r="1014319" spans="12:13" x14ac:dyDescent="0.25">
      <c r="L1014319" s="472"/>
      <c r="M1014319" s="472"/>
    </row>
    <row r="1014320" spans="12:13" x14ac:dyDescent="0.25">
      <c r="L1014320" s="472"/>
      <c r="M1014320" s="472"/>
    </row>
    <row r="1014321" spans="12:13" x14ac:dyDescent="0.25">
      <c r="L1014321" s="472"/>
      <c r="M1014321" s="472"/>
    </row>
    <row r="1014393" spans="12:13" x14ac:dyDescent="0.25">
      <c r="L1014393" s="472"/>
      <c r="M1014393" s="472"/>
    </row>
    <row r="1014394" spans="12:13" x14ac:dyDescent="0.25">
      <c r="L1014394" s="472"/>
      <c r="M1014394" s="472"/>
    </row>
    <row r="1014395" spans="12:13" x14ac:dyDescent="0.25">
      <c r="L1014395" s="472"/>
      <c r="M1014395" s="472"/>
    </row>
    <row r="1014467" spans="12:13" x14ac:dyDescent="0.25">
      <c r="L1014467" s="472"/>
      <c r="M1014467" s="472"/>
    </row>
    <row r="1014468" spans="12:13" x14ac:dyDescent="0.25">
      <c r="L1014468" s="472"/>
      <c r="M1014468" s="472"/>
    </row>
    <row r="1014469" spans="12:13" x14ac:dyDescent="0.25">
      <c r="L1014469" s="472"/>
      <c r="M1014469" s="472"/>
    </row>
    <row r="1014541" spans="12:13" x14ac:dyDescent="0.25">
      <c r="L1014541" s="472"/>
      <c r="M1014541" s="472"/>
    </row>
    <row r="1014542" spans="12:13" x14ac:dyDescent="0.25">
      <c r="L1014542" s="472"/>
      <c r="M1014542" s="472"/>
    </row>
    <row r="1014543" spans="12:13" x14ac:dyDescent="0.25">
      <c r="L1014543" s="472"/>
      <c r="M1014543" s="472"/>
    </row>
    <row r="1014615" spans="12:13" x14ac:dyDescent="0.25">
      <c r="L1014615" s="472"/>
      <c r="M1014615" s="472"/>
    </row>
    <row r="1014616" spans="12:13" x14ac:dyDescent="0.25">
      <c r="L1014616" s="472"/>
      <c r="M1014616" s="472"/>
    </row>
    <row r="1014617" spans="12:13" x14ac:dyDescent="0.25">
      <c r="L1014617" s="472"/>
      <c r="M1014617" s="472"/>
    </row>
    <row r="1014689" spans="12:13" x14ac:dyDescent="0.25">
      <c r="L1014689" s="472"/>
      <c r="M1014689" s="472"/>
    </row>
    <row r="1014690" spans="12:13" x14ac:dyDescent="0.25">
      <c r="L1014690" s="472"/>
      <c r="M1014690" s="472"/>
    </row>
    <row r="1014691" spans="12:13" x14ac:dyDescent="0.25">
      <c r="L1014691" s="472"/>
      <c r="M1014691" s="472"/>
    </row>
    <row r="1014763" spans="12:13" x14ac:dyDescent="0.25">
      <c r="L1014763" s="472"/>
      <c r="M1014763" s="472"/>
    </row>
    <row r="1014764" spans="12:13" x14ac:dyDescent="0.25">
      <c r="L1014764" s="472"/>
      <c r="M1014764" s="472"/>
    </row>
    <row r="1014765" spans="12:13" x14ac:dyDescent="0.25">
      <c r="L1014765" s="472"/>
      <c r="M1014765" s="472"/>
    </row>
    <row r="1014837" spans="12:13" x14ac:dyDescent="0.25">
      <c r="L1014837" s="472"/>
      <c r="M1014837" s="472"/>
    </row>
    <row r="1014838" spans="12:13" x14ac:dyDescent="0.25">
      <c r="L1014838" s="472"/>
      <c r="M1014838" s="472"/>
    </row>
    <row r="1014839" spans="12:13" x14ac:dyDescent="0.25">
      <c r="L1014839" s="472"/>
      <c r="M1014839" s="472"/>
    </row>
    <row r="1014911" spans="12:13" x14ac:dyDescent="0.25">
      <c r="L1014911" s="472"/>
      <c r="M1014911" s="472"/>
    </row>
    <row r="1014912" spans="12:13" x14ac:dyDescent="0.25">
      <c r="L1014912" s="472"/>
      <c r="M1014912" s="472"/>
    </row>
    <row r="1014913" spans="12:13" x14ac:dyDescent="0.25">
      <c r="L1014913" s="472"/>
      <c r="M1014913" s="472"/>
    </row>
    <row r="1014985" spans="12:13" x14ac:dyDescent="0.25">
      <c r="L1014985" s="472"/>
      <c r="M1014985" s="472"/>
    </row>
    <row r="1014986" spans="12:13" x14ac:dyDescent="0.25">
      <c r="L1014986" s="472"/>
      <c r="M1014986" s="472"/>
    </row>
    <row r="1014987" spans="12:13" x14ac:dyDescent="0.25">
      <c r="L1014987" s="472"/>
      <c r="M1014987" s="472"/>
    </row>
    <row r="1015059" spans="12:13" x14ac:dyDescent="0.25">
      <c r="L1015059" s="472"/>
      <c r="M1015059" s="472"/>
    </row>
    <row r="1015060" spans="12:13" x14ac:dyDescent="0.25">
      <c r="L1015060" s="472"/>
      <c r="M1015060" s="472"/>
    </row>
    <row r="1015061" spans="12:13" x14ac:dyDescent="0.25">
      <c r="L1015061" s="472"/>
      <c r="M1015061" s="472"/>
    </row>
    <row r="1015133" spans="12:13" x14ac:dyDescent="0.25">
      <c r="L1015133" s="472"/>
      <c r="M1015133" s="472"/>
    </row>
    <row r="1015134" spans="12:13" x14ac:dyDescent="0.25">
      <c r="L1015134" s="472"/>
      <c r="M1015134" s="472"/>
    </row>
    <row r="1015135" spans="12:13" x14ac:dyDescent="0.25">
      <c r="L1015135" s="472"/>
      <c r="M1015135" s="472"/>
    </row>
    <row r="1015207" spans="12:13" x14ac:dyDescent="0.25">
      <c r="L1015207" s="472"/>
      <c r="M1015207" s="472"/>
    </row>
    <row r="1015208" spans="12:13" x14ac:dyDescent="0.25">
      <c r="L1015208" s="472"/>
      <c r="M1015208" s="472"/>
    </row>
    <row r="1015209" spans="12:13" x14ac:dyDescent="0.25">
      <c r="L1015209" s="472"/>
      <c r="M1015209" s="472"/>
    </row>
    <row r="1015281" spans="12:13" x14ac:dyDescent="0.25">
      <c r="L1015281" s="472"/>
      <c r="M1015281" s="472"/>
    </row>
    <row r="1015282" spans="12:13" x14ac:dyDescent="0.25">
      <c r="L1015282" s="472"/>
      <c r="M1015282" s="472"/>
    </row>
    <row r="1015283" spans="12:13" x14ac:dyDescent="0.25">
      <c r="L1015283" s="472"/>
      <c r="M1015283" s="472"/>
    </row>
    <row r="1015355" spans="12:13" x14ac:dyDescent="0.25">
      <c r="L1015355" s="472"/>
      <c r="M1015355" s="472"/>
    </row>
    <row r="1015356" spans="12:13" x14ac:dyDescent="0.25">
      <c r="L1015356" s="472"/>
      <c r="M1015356" s="472"/>
    </row>
    <row r="1015357" spans="12:13" x14ac:dyDescent="0.25">
      <c r="L1015357" s="472"/>
      <c r="M1015357" s="472"/>
    </row>
    <row r="1015429" spans="12:13" x14ac:dyDescent="0.25">
      <c r="L1015429" s="472"/>
      <c r="M1015429" s="472"/>
    </row>
    <row r="1015430" spans="12:13" x14ac:dyDescent="0.25">
      <c r="L1015430" s="472"/>
      <c r="M1015430" s="472"/>
    </row>
    <row r="1015431" spans="12:13" x14ac:dyDescent="0.25">
      <c r="L1015431" s="472"/>
      <c r="M1015431" s="472"/>
    </row>
    <row r="1015503" spans="12:13" x14ac:dyDescent="0.25">
      <c r="L1015503" s="472"/>
      <c r="M1015503" s="472"/>
    </row>
    <row r="1015504" spans="12:13" x14ac:dyDescent="0.25">
      <c r="L1015504" s="472"/>
      <c r="M1015504" s="472"/>
    </row>
    <row r="1015505" spans="12:13" x14ac:dyDescent="0.25">
      <c r="L1015505" s="472"/>
      <c r="M1015505" s="472"/>
    </row>
    <row r="1015577" spans="12:13" x14ac:dyDescent="0.25">
      <c r="L1015577" s="472"/>
      <c r="M1015577" s="472"/>
    </row>
    <row r="1015578" spans="12:13" x14ac:dyDescent="0.25">
      <c r="L1015578" s="472"/>
      <c r="M1015578" s="472"/>
    </row>
    <row r="1015579" spans="12:13" x14ac:dyDescent="0.25">
      <c r="L1015579" s="472"/>
      <c r="M1015579" s="472"/>
    </row>
    <row r="1015651" spans="12:13" x14ac:dyDescent="0.25">
      <c r="L1015651" s="472"/>
      <c r="M1015651" s="472"/>
    </row>
    <row r="1015652" spans="12:13" x14ac:dyDescent="0.25">
      <c r="L1015652" s="472"/>
      <c r="M1015652" s="472"/>
    </row>
    <row r="1015653" spans="12:13" x14ac:dyDescent="0.25">
      <c r="L1015653" s="472"/>
      <c r="M1015653" s="472"/>
    </row>
    <row r="1015725" spans="12:13" x14ac:dyDescent="0.25">
      <c r="L1015725" s="472"/>
      <c r="M1015725" s="472"/>
    </row>
    <row r="1015726" spans="12:13" x14ac:dyDescent="0.25">
      <c r="L1015726" s="472"/>
      <c r="M1015726" s="472"/>
    </row>
    <row r="1015727" spans="12:13" x14ac:dyDescent="0.25">
      <c r="L1015727" s="472"/>
      <c r="M1015727" s="472"/>
    </row>
    <row r="1015799" spans="12:13" x14ac:dyDescent="0.25">
      <c r="L1015799" s="472"/>
      <c r="M1015799" s="472"/>
    </row>
    <row r="1015800" spans="12:13" x14ac:dyDescent="0.25">
      <c r="L1015800" s="472"/>
      <c r="M1015800" s="472"/>
    </row>
    <row r="1015801" spans="12:13" x14ac:dyDescent="0.25">
      <c r="L1015801" s="472"/>
      <c r="M1015801" s="472"/>
    </row>
    <row r="1015873" spans="12:13" x14ac:dyDescent="0.25">
      <c r="L1015873" s="472"/>
      <c r="M1015873" s="472"/>
    </row>
    <row r="1015874" spans="12:13" x14ac:dyDescent="0.25">
      <c r="L1015874" s="472"/>
      <c r="M1015874" s="472"/>
    </row>
    <row r="1015875" spans="12:13" x14ac:dyDescent="0.25">
      <c r="L1015875" s="472"/>
      <c r="M1015875" s="472"/>
    </row>
    <row r="1015947" spans="12:13" x14ac:dyDescent="0.25">
      <c r="L1015947" s="472"/>
      <c r="M1015947" s="472"/>
    </row>
    <row r="1015948" spans="12:13" x14ac:dyDescent="0.25">
      <c r="L1015948" s="472"/>
      <c r="M1015948" s="472"/>
    </row>
    <row r="1015949" spans="12:13" x14ac:dyDescent="0.25">
      <c r="L1015949" s="472"/>
      <c r="M1015949" s="472"/>
    </row>
    <row r="1016021" spans="12:13" x14ac:dyDescent="0.25">
      <c r="L1016021" s="472"/>
      <c r="M1016021" s="472"/>
    </row>
    <row r="1016022" spans="12:13" x14ac:dyDescent="0.25">
      <c r="L1016022" s="472"/>
      <c r="M1016022" s="472"/>
    </row>
    <row r="1016023" spans="12:13" x14ac:dyDescent="0.25">
      <c r="L1016023" s="472"/>
      <c r="M1016023" s="472"/>
    </row>
    <row r="1016095" spans="12:13" x14ac:dyDescent="0.25">
      <c r="L1016095" s="472"/>
      <c r="M1016095" s="472"/>
    </row>
    <row r="1016096" spans="12:13" x14ac:dyDescent="0.25">
      <c r="L1016096" s="472"/>
      <c r="M1016096" s="472"/>
    </row>
    <row r="1016097" spans="12:13" x14ac:dyDescent="0.25">
      <c r="L1016097" s="472"/>
      <c r="M1016097" s="472"/>
    </row>
    <row r="1016169" spans="12:13" x14ac:dyDescent="0.25">
      <c r="L1016169" s="472"/>
      <c r="M1016169" s="472"/>
    </row>
    <row r="1016170" spans="12:13" x14ac:dyDescent="0.25">
      <c r="L1016170" s="472"/>
      <c r="M1016170" s="472"/>
    </row>
    <row r="1016171" spans="12:13" x14ac:dyDescent="0.25">
      <c r="L1016171" s="472"/>
      <c r="M1016171" s="472"/>
    </row>
    <row r="1016243" spans="12:13" x14ac:dyDescent="0.25">
      <c r="L1016243" s="472"/>
      <c r="M1016243" s="472"/>
    </row>
    <row r="1016244" spans="12:13" x14ac:dyDescent="0.25">
      <c r="L1016244" s="472"/>
      <c r="M1016244" s="472"/>
    </row>
    <row r="1016245" spans="12:13" x14ac:dyDescent="0.25">
      <c r="L1016245" s="472"/>
      <c r="M1016245" s="472"/>
    </row>
    <row r="1016317" spans="12:13" x14ac:dyDescent="0.25">
      <c r="L1016317" s="472"/>
      <c r="M1016317" s="472"/>
    </row>
    <row r="1016318" spans="12:13" x14ac:dyDescent="0.25">
      <c r="L1016318" s="472"/>
      <c r="M1016318" s="472"/>
    </row>
    <row r="1016319" spans="12:13" x14ac:dyDescent="0.25">
      <c r="L1016319" s="472"/>
      <c r="M1016319" s="472"/>
    </row>
    <row r="1016391" spans="12:13" x14ac:dyDescent="0.25">
      <c r="L1016391" s="472"/>
      <c r="M1016391" s="472"/>
    </row>
    <row r="1016392" spans="12:13" x14ac:dyDescent="0.25">
      <c r="L1016392" s="472"/>
      <c r="M1016392" s="472"/>
    </row>
    <row r="1016393" spans="12:13" x14ac:dyDescent="0.25">
      <c r="L1016393" s="472"/>
      <c r="M1016393" s="472"/>
    </row>
    <row r="1016465" spans="12:13" x14ac:dyDescent="0.25">
      <c r="L1016465" s="472"/>
      <c r="M1016465" s="472"/>
    </row>
    <row r="1016466" spans="12:13" x14ac:dyDescent="0.25">
      <c r="L1016466" s="472"/>
      <c r="M1016466" s="472"/>
    </row>
    <row r="1016467" spans="12:13" x14ac:dyDescent="0.25">
      <c r="L1016467" s="472"/>
      <c r="M1016467" s="472"/>
    </row>
    <row r="1016539" spans="12:13" x14ac:dyDescent="0.25">
      <c r="L1016539" s="472"/>
      <c r="M1016539" s="472"/>
    </row>
    <row r="1016540" spans="12:13" x14ac:dyDescent="0.25">
      <c r="L1016540" s="472"/>
      <c r="M1016540" s="472"/>
    </row>
    <row r="1016541" spans="12:13" x14ac:dyDescent="0.25">
      <c r="L1016541" s="472"/>
      <c r="M1016541" s="472"/>
    </row>
    <row r="1016613" spans="12:13" x14ac:dyDescent="0.25">
      <c r="L1016613" s="472"/>
      <c r="M1016613" s="472"/>
    </row>
    <row r="1016614" spans="12:13" x14ac:dyDescent="0.25">
      <c r="L1016614" s="472"/>
      <c r="M1016614" s="472"/>
    </row>
    <row r="1016615" spans="12:13" x14ac:dyDescent="0.25">
      <c r="L1016615" s="472"/>
      <c r="M1016615" s="472"/>
    </row>
    <row r="1016687" spans="12:13" x14ac:dyDescent="0.25">
      <c r="L1016687" s="472"/>
      <c r="M1016687" s="472"/>
    </row>
    <row r="1016688" spans="12:13" x14ac:dyDescent="0.25">
      <c r="L1016688" s="472"/>
      <c r="M1016688" s="472"/>
    </row>
    <row r="1016689" spans="12:13" x14ac:dyDescent="0.25">
      <c r="L1016689" s="472"/>
      <c r="M1016689" s="472"/>
    </row>
    <row r="1016761" spans="12:13" x14ac:dyDescent="0.25">
      <c r="L1016761" s="472"/>
      <c r="M1016761" s="472"/>
    </row>
    <row r="1016762" spans="12:13" x14ac:dyDescent="0.25">
      <c r="L1016762" s="472"/>
      <c r="M1016762" s="472"/>
    </row>
    <row r="1016763" spans="12:13" x14ac:dyDescent="0.25">
      <c r="L1016763" s="472"/>
      <c r="M1016763" s="472"/>
    </row>
    <row r="1016835" spans="12:13" x14ac:dyDescent="0.25">
      <c r="L1016835" s="472"/>
      <c r="M1016835" s="472"/>
    </row>
    <row r="1016836" spans="12:13" x14ac:dyDescent="0.25">
      <c r="L1016836" s="472"/>
      <c r="M1016836" s="472"/>
    </row>
    <row r="1016837" spans="12:13" x14ac:dyDescent="0.25">
      <c r="L1016837" s="472"/>
      <c r="M1016837" s="472"/>
    </row>
    <row r="1016909" spans="12:13" x14ac:dyDescent="0.25">
      <c r="L1016909" s="472"/>
      <c r="M1016909" s="472"/>
    </row>
    <row r="1016910" spans="12:13" x14ac:dyDescent="0.25">
      <c r="L1016910" s="472"/>
      <c r="M1016910" s="472"/>
    </row>
    <row r="1016911" spans="12:13" x14ac:dyDescent="0.25">
      <c r="L1016911" s="472"/>
      <c r="M1016911" s="472"/>
    </row>
    <row r="1016983" spans="12:13" x14ac:dyDescent="0.25">
      <c r="L1016983" s="472"/>
      <c r="M1016983" s="472"/>
    </row>
    <row r="1016984" spans="12:13" x14ac:dyDescent="0.25">
      <c r="L1016984" s="472"/>
      <c r="M1016984" s="472"/>
    </row>
    <row r="1016985" spans="12:13" x14ac:dyDescent="0.25">
      <c r="L1016985" s="472"/>
      <c r="M1016985" s="472"/>
    </row>
    <row r="1017057" spans="12:13" x14ac:dyDescent="0.25">
      <c r="L1017057" s="472"/>
      <c r="M1017057" s="472"/>
    </row>
    <row r="1017058" spans="12:13" x14ac:dyDescent="0.25">
      <c r="L1017058" s="472"/>
      <c r="M1017058" s="472"/>
    </row>
    <row r="1017059" spans="12:13" x14ac:dyDescent="0.25">
      <c r="L1017059" s="472"/>
      <c r="M1017059" s="472"/>
    </row>
    <row r="1017131" spans="12:13" x14ac:dyDescent="0.25">
      <c r="L1017131" s="472"/>
      <c r="M1017131" s="472"/>
    </row>
    <row r="1017132" spans="12:13" x14ac:dyDescent="0.25">
      <c r="L1017132" s="472"/>
      <c r="M1017132" s="472"/>
    </row>
    <row r="1017133" spans="12:13" x14ac:dyDescent="0.25">
      <c r="L1017133" s="472"/>
      <c r="M1017133" s="472"/>
    </row>
    <row r="1017205" spans="12:13" x14ac:dyDescent="0.25">
      <c r="L1017205" s="472"/>
      <c r="M1017205" s="472"/>
    </row>
    <row r="1017206" spans="12:13" x14ac:dyDescent="0.25">
      <c r="L1017206" s="472"/>
      <c r="M1017206" s="472"/>
    </row>
    <row r="1017207" spans="12:13" x14ac:dyDescent="0.25">
      <c r="L1017207" s="472"/>
      <c r="M1017207" s="472"/>
    </row>
    <row r="1017279" spans="12:13" x14ac:dyDescent="0.25">
      <c r="L1017279" s="472"/>
      <c r="M1017279" s="472"/>
    </row>
    <row r="1017280" spans="12:13" x14ac:dyDescent="0.25">
      <c r="L1017280" s="472"/>
      <c r="M1017280" s="472"/>
    </row>
    <row r="1017281" spans="12:13" x14ac:dyDescent="0.25">
      <c r="L1017281" s="472"/>
      <c r="M1017281" s="472"/>
    </row>
    <row r="1017353" spans="12:13" x14ac:dyDescent="0.25">
      <c r="L1017353" s="472"/>
      <c r="M1017353" s="472"/>
    </row>
    <row r="1017354" spans="12:13" x14ac:dyDescent="0.25">
      <c r="L1017354" s="472"/>
      <c r="M1017354" s="472"/>
    </row>
    <row r="1017355" spans="12:13" x14ac:dyDescent="0.25">
      <c r="L1017355" s="472"/>
      <c r="M1017355" s="472"/>
    </row>
    <row r="1017427" spans="12:13" x14ac:dyDescent="0.25">
      <c r="L1017427" s="472"/>
      <c r="M1017427" s="472"/>
    </row>
    <row r="1017428" spans="12:13" x14ac:dyDescent="0.25">
      <c r="L1017428" s="472"/>
      <c r="M1017428" s="472"/>
    </row>
    <row r="1017429" spans="12:13" x14ac:dyDescent="0.25">
      <c r="L1017429" s="472"/>
      <c r="M1017429" s="472"/>
    </row>
    <row r="1017501" spans="12:13" x14ac:dyDescent="0.25">
      <c r="L1017501" s="472"/>
      <c r="M1017501" s="472"/>
    </row>
    <row r="1017502" spans="12:13" x14ac:dyDescent="0.25">
      <c r="L1017502" s="472"/>
      <c r="M1017502" s="472"/>
    </row>
    <row r="1017503" spans="12:13" x14ac:dyDescent="0.25">
      <c r="L1017503" s="472"/>
      <c r="M1017503" s="472"/>
    </row>
    <row r="1017575" spans="12:13" x14ac:dyDescent="0.25">
      <c r="L1017575" s="472"/>
      <c r="M1017575" s="472"/>
    </row>
    <row r="1017576" spans="12:13" x14ac:dyDescent="0.25">
      <c r="L1017576" s="472"/>
      <c r="M1017576" s="472"/>
    </row>
    <row r="1017577" spans="12:13" x14ac:dyDescent="0.25">
      <c r="L1017577" s="472"/>
      <c r="M1017577" s="472"/>
    </row>
    <row r="1017649" spans="12:13" x14ac:dyDescent="0.25">
      <c r="L1017649" s="472"/>
      <c r="M1017649" s="472"/>
    </row>
    <row r="1017650" spans="12:13" x14ac:dyDescent="0.25">
      <c r="L1017650" s="472"/>
      <c r="M1017650" s="472"/>
    </row>
    <row r="1017651" spans="12:13" x14ac:dyDescent="0.25">
      <c r="L1017651" s="472"/>
      <c r="M1017651" s="472"/>
    </row>
    <row r="1017723" spans="12:13" x14ac:dyDescent="0.25">
      <c r="L1017723" s="472"/>
      <c r="M1017723" s="472"/>
    </row>
    <row r="1017724" spans="12:13" x14ac:dyDescent="0.25">
      <c r="L1017724" s="472"/>
      <c r="M1017724" s="472"/>
    </row>
    <row r="1017725" spans="12:13" x14ac:dyDescent="0.25">
      <c r="L1017725" s="472"/>
      <c r="M1017725" s="472"/>
    </row>
    <row r="1017797" spans="12:13" x14ac:dyDescent="0.25">
      <c r="L1017797" s="472"/>
      <c r="M1017797" s="472"/>
    </row>
    <row r="1017798" spans="12:13" x14ac:dyDescent="0.25">
      <c r="L1017798" s="472"/>
      <c r="M1017798" s="472"/>
    </row>
    <row r="1017799" spans="12:13" x14ac:dyDescent="0.25">
      <c r="L1017799" s="472"/>
      <c r="M1017799" s="472"/>
    </row>
    <row r="1017871" spans="12:13" x14ac:dyDescent="0.25">
      <c r="L1017871" s="472"/>
      <c r="M1017871" s="472"/>
    </row>
    <row r="1017872" spans="12:13" x14ac:dyDescent="0.25">
      <c r="L1017872" s="472"/>
      <c r="M1017872" s="472"/>
    </row>
    <row r="1017873" spans="12:13" x14ac:dyDescent="0.25">
      <c r="L1017873" s="472"/>
      <c r="M1017873" s="472"/>
    </row>
    <row r="1017945" spans="12:13" x14ac:dyDescent="0.25">
      <c r="L1017945" s="472"/>
      <c r="M1017945" s="472"/>
    </row>
    <row r="1017946" spans="12:13" x14ac:dyDescent="0.25">
      <c r="L1017946" s="472"/>
      <c r="M1017946" s="472"/>
    </row>
    <row r="1017947" spans="12:13" x14ac:dyDescent="0.25">
      <c r="L1017947" s="472"/>
      <c r="M1017947" s="472"/>
    </row>
    <row r="1018019" spans="12:13" x14ac:dyDescent="0.25">
      <c r="L1018019" s="472"/>
      <c r="M1018019" s="472"/>
    </row>
    <row r="1018020" spans="12:13" x14ac:dyDescent="0.25">
      <c r="L1018020" s="472"/>
      <c r="M1018020" s="472"/>
    </row>
    <row r="1018021" spans="12:13" x14ac:dyDescent="0.25">
      <c r="L1018021" s="472"/>
      <c r="M1018021" s="472"/>
    </row>
    <row r="1018093" spans="12:13" x14ac:dyDescent="0.25">
      <c r="L1018093" s="472"/>
      <c r="M1018093" s="472"/>
    </row>
    <row r="1018094" spans="12:13" x14ac:dyDescent="0.25">
      <c r="L1018094" s="472"/>
      <c r="M1018094" s="472"/>
    </row>
    <row r="1018095" spans="12:13" x14ac:dyDescent="0.25">
      <c r="L1018095" s="472"/>
      <c r="M1018095" s="472"/>
    </row>
    <row r="1018167" spans="12:13" x14ac:dyDescent="0.25">
      <c r="L1018167" s="472"/>
      <c r="M1018167" s="472"/>
    </row>
    <row r="1018168" spans="12:13" x14ac:dyDescent="0.25">
      <c r="L1018168" s="472"/>
      <c r="M1018168" s="472"/>
    </row>
    <row r="1018169" spans="12:13" x14ac:dyDescent="0.25">
      <c r="L1018169" s="472"/>
      <c r="M1018169" s="472"/>
    </row>
    <row r="1018241" spans="12:13" x14ac:dyDescent="0.25">
      <c r="L1018241" s="472"/>
      <c r="M1018241" s="472"/>
    </row>
    <row r="1018242" spans="12:13" x14ac:dyDescent="0.25">
      <c r="L1018242" s="472"/>
      <c r="M1018242" s="472"/>
    </row>
    <row r="1018243" spans="12:13" x14ac:dyDescent="0.25">
      <c r="L1018243" s="472"/>
      <c r="M1018243" s="472"/>
    </row>
    <row r="1018315" spans="12:13" x14ac:dyDescent="0.25">
      <c r="L1018315" s="472"/>
      <c r="M1018315" s="472"/>
    </row>
    <row r="1018316" spans="12:13" x14ac:dyDescent="0.25">
      <c r="L1018316" s="472"/>
      <c r="M1018316" s="472"/>
    </row>
    <row r="1018317" spans="12:13" x14ac:dyDescent="0.25">
      <c r="L1018317" s="472"/>
      <c r="M1018317" s="472"/>
    </row>
    <row r="1018389" spans="12:13" x14ac:dyDescent="0.25">
      <c r="L1018389" s="472"/>
      <c r="M1018389" s="472"/>
    </row>
    <row r="1018390" spans="12:13" x14ac:dyDescent="0.25">
      <c r="L1018390" s="472"/>
      <c r="M1018390" s="472"/>
    </row>
    <row r="1018391" spans="12:13" x14ac:dyDescent="0.25">
      <c r="L1018391" s="472"/>
      <c r="M1018391" s="472"/>
    </row>
    <row r="1018463" spans="12:13" x14ac:dyDescent="0.25">
      <c r="L1018463" s="472"/>
      <c r="M1018463" s="472"/>
    </row>
    <row r="1018464" spans="12:13" x14ac:dyDescent="0.25">
      <c r="L1018464" s="472"/>
      <c r="M1018464" s="472"/>
    </row>
    <row r="1018465" spans="12:13" x14ac:dyDescent="0.25">
      <c r="L1018465" s="472"/>
      <c r="M1018465" s="472"/>
    </row>
    <row r="1018537" spans="12:13" x14ac:dyDescent="0.25">
      <c r="L1018537" s="472"/>
      <c r="M1018537" s="472"/>
    </row>
    <row r="1018538" spans="12:13" x14ac:dyDescent="0.25">
      <c r="L1018538" s="472"/>
      <c r="M1018538" s="472"/>
    </row>
    <row r="1018539" spans="12:13" x14ac:dyDescent="0.25">
      <c r="L1018539" s="472"/>
      <c r="M1018539" s="472"/>
    </row>
    <row r="1018611" spans="12:13" x14ac:dyDescent="0.25">
      <c r="L1018611" s="472"/>
      <c r="M1018611" s="472"/>
    </row>
    <row r="1018612" spans="12:13" x14ac:dyDescent="0.25">
      <c r="L1018612" s="472"/>
      <c r="M1018612" s="472"/>
    </row>
    <row r="1018613" spans="12:13" x14ac:dyDescent="0.25">
      <c r="L1018613" s="472"/>
      <c r="M1018613" s="472"/>
    </row>
    <row r="1018685" spans="12:13" x14ac:dyDescent="0.25">
      <c r="L1018685" s="472"/>
      <c r="M1018685" s="472"/>
    </row>
    <row r="1018686" spans="12:13" x14ac:dyDescent="0.25">
      <c r="L1018686" s="472"/>
      <c r="M1018686" s="472"/>
    </row>
    <row r="1018687" spans="12:13" x14ac:dyDescent="0.25">
      <c r="L1018687" s="472"/>
      <c r="M1018687" s="472"/>
    </row>
    <row r="1018759" spans="12:13" x14ac:dyDescent="0.25">
      <c r="L1018759" s="472"/>
      <c r="M1018759" s="472"/>
    </row>
    <row r="1018760" spans="12:13" x14ac:dyDescent="0.25">
      <c r="L1018760" s="472"/>
      <c r="M1018760" s="472"/>
    </row>
    <row r="1018761" spans="12:13" x14ac:dyDescent="0.25">
      <c r="L1018761" s="472"/>
      <c r="M1018761" s="472"/>
    </row>
    <row r="1018833" spans="12:13" x14ac:dyDescent="0.25">
      <c r="L1018833" s="472"/>
      <c r="M1018833" s="472"/>
    </row>
    <row r="1018834" spans="12:13" x14ac:dyDescent="0.25">
      <c r="L1018834" s="472"/>
      <c r="M1018834" s="472"/>
    </row>
    <row r="1018835" spans="12:13" x14ac:dyDescent="0.25">
      <c r="L1018835" s="472"/>
      <c r="M1018835" s="472"/>
    </row>
    <row r="1018907" spans="12:13" x14ac:dyDescent="0.25">
      <c r="L1018907" s="472"/>
      <c r="M1018907" s="472"/>
    </row>
    <row r="1018908" spans="12:13" x14ac:dyDescent="0.25">
      <c r="L1018908" s="472"/>
      <c r="M1018908" s="472"/>
    </row>
    <row r="1018909" spans="12:13" x14ac:dyDescent="0.25">
      <c r="L1018909" s="472"/>
      <c r="M1018909" s="472"/>
    </row>
    <row r="1018981" spans="12:13" x14ac:dyDescent="0.25">
      <c r="L1018981" s="472"/>
      <c r="M1018981" s="472"/>
    </row>
    <row r="1018982" spans="12:13" x14ac:dyDescent="0.25">
      <c r="L1018982" s="472"/>
      <c r="M1018982" s="472"/>
    </row>
    <row r="1018983" spans="12:13" x14ac:dyDescent="0.25">
      <c r="L1018983" s="472"/>
      <c r="M1018983" s="472"/>
    </row>
    <row r="1019055" spans="12:13" x14ac:dyDescent="0.25">
      <c r="L1019055" s="472"/>
      <c r="M1019055" s="472"/>
    </row>
    <row r="1019056" spans="12:13" x14ac:dyDescent="0.25">
      <c r="L1019056" s="472"/>
      <c r="M1019056" s="472"/>
    </row>
    <row r="1019057" spans="12:13" x14ac:dyDescent="0.25">
      <c r="L1019057" s="472"/>
      <c r="M1019057" s="472"/>
    </row>
    <row r="1019129" spans="12:13" x14ac:dyDescent="0.25">
      <c r="L1019129" s="472"/>
      <c r="M1019129" s="472"/>
    </row>
    <row r="1019130" spans="12:13" x14ac:dyDescent="0.25">
      <c r="L1019130" s="472"/>
      <c r="M1019130" s="472"/>
    </row>
    <row r="1019131" spans="12:13" x14ac:dyDescent="0.25">
      <c r="L1019131" s="472"/>
      <c r="M1019131" s="472"/>
    </row>
    <row r="1019203" spans="12:13" x14ac:dyDescent="0.25">
      <c r="L1019203" s="472"/>
      <c r="M1019203" s="472"/>
    </row>
    <row r="1019204" spans="12:13" x14ac:dyDescent="0.25">
      <c r="L1019204" s="472"/>
      <c r="M1019204" s="472"/>
    </row>
    <row r="1019205" spans="12:13" x14ac:dyDescent="0.25">
      <c r="L1019205" s="472"/>
      <c r="M1019205" s="472"/>
    </row>
    <row r="1019277" spans="12:13" x14ac:dyDescent="0.25">
      <c r="L1019277" s="472"/>
      <c r="M1019277" s="472"/>
    </row>
    <row r="1019278" spans="12:13" x14ac:dyDescent="0.25">
      <c r="L1019278" s="472"/>
      <c r="M1019278" s="472"/>
    </row>
    <row r="1019279" spans="12:13" x14ac:dyDescent="0.25">
      <c r="L1019279" s="472"/>
      <c r="M1019279" s="472"/>
    </row>
    <row r="1019351" spans="12:13" x14ac:dyDescent="0.25">
      <c r="L1019351" s="472"/>
      <c r="M1019351" s="472"/>
    </row>
    <row r="1019352" spans="12:13" x14ac:dyDescent="0.25">
      <c r="L1019352" s="472"/>
      <c r="M1019352" s="472"/>
    </row>
    <row r="1019353" spans="12:13" x14ac:dyDescent="0.25">
      <c r="L1019353" s="472"/>
      <c r="M1019353" s="472"/>
    </row>
    <row r="1019425" spans="12:13" x14ac:dyDescent="0.25">
      <c r="L1019425" s="472"/>
      <c r="M1019425" s="472"/>
    </row>
    <row r="1019426" spans="12:13" x14ac:dyDescent="0.25">
      <c r="L1019426" s="472"/>
      <c r="M1019426" s="472"/>
    </row>
    <row r="1019427" spans="12:13" x14ac:dyDescent="0.25">
      <c r="L1019427" s="472"/>
      <c r="M1019427" s="472"/>
    </row>
    <row r="1019499" spans="12:13" x14ac:dyDescent="0.25">
      <c r="L1019499" s="472"/>
      <c r="M1019499" s="472"/>
    </row>
    <row r="1019500" spans="12:13" x14ac:dyDescent="0.25">
      <c r="L1019500" s="472"/>
      <c r="M1019500" s="472"/>
    </row>
    <row r="1019501" spans="12:13" x14ac:dyDescent="0.25">
      <c r="L1019501" s="472"/>
      <c r="M1019501" s="472"/>
    </row>
    <row r="1019573" spans="12:13" x14ac:dyDescent="0.25">
      <c r="L1019573" s="472"/>
      <c r="M1019573" s="472"/>
    </row>
    <row r="1019574" spans="12:13" x14ac:dyDescent="0.25">
      <c r="L1019574" s="472"/>
      <c r="M1019574" s="472"/>
    </row>
    <row r="1019575" spans="12:13" x14ac:dyDescent="0.25">
      <c r="L1019575" s="472"/>
      <c r="M1019575" s="472"/>
    </row>
    <row r="1019647" spans="12:13" x14ac:dyDescent="0.25">
      <c r="L1019647" s="472"/>
      <c r="M1019647" s="472"/>
    </row>
    <row r="1019648" spans="12:13" x14ac:dyDescent="0.25">
      <c r="L1019648" s="472"/>
      <c r="M1019648" s="472"/>
    </row>
    <row r="1019649" spans="12:13" x14ac:dyDescent="0.25">
      <c r="L1019649" s="472"/>
      <c r="M1019649" s="472"/>
    </row>
    <row r="1019721" spans="12:13" x14ac:dyDescent="0.25">
      <c r="L1019721" s="472"/>
      <c r="M1019721" s="472"/>
    </row>
    <row r="1019722" spans="12:13" x14ac:dyDescent="0.25">
      <c r="L1019722" s="472"/>
      <c r="M1019722" s="472"/>
    </row>
    <row r="1019723" spans="12:13" x14ac:dyDescent="0.25">
      <c r="L1019723" s="472"/>
      <c r="M1019723" s="472"/>
    </row>
    <row r="1019795" spans="12:13" x14ac:dyDescent="0.25">
      <c r="L1019795" s="472"/>
      <c r="M1019795" s="472"/>
    </row>
    <row r="1019796" spans="12:13" x14ac:dyDescent="0.25">
      <c r="L1019796" s="472"/>
      <c r="M1019796" s="472"/>
    </row>
    <row r="1019797" spans="12:13" x14ac:dyDescent="0.25">
      <c r="L1019797" s="472"/>
      <c r="M1019797" s="472"/>
    </row>
    <row r="1019869" spans="12:13" x14ac:dyDescent="0.25">
      <c r="L1019869" s="472"/>
      <c r="M1019869" s="472"/>
    </row>
    <row r="1019870" spans="12:13" x14ac:dyDescent="0.25">
      <c r="L1019870" s="472"/>
      <c r="M1019870" s="472"/>
    </row>
    <row r="1019871" spans="12:13" x14ac:dyDescent="0.25">
      <c r="L1019871" s="472"/>
      <c r="M1019871" s="472"/>
    </row>
    <row r="1019943" spans="12:13" x14ac:dyDescent="0.25">
      <c r="L1019943" s="472"/>
      <c r="M1019943" s="472"/>
    </row>
    <row r="1019944" spans="12:13" x14ac:dyDescent="0.25">
      <c r="L1019944" s="472"/>
      <c r="M1019944" s="472"/>
    </row>
    <row r="1019945" spans="12:13" x14ac:dyDescent="0.25">
      <c r="L1019945" s="472"/>
      <c r="M1019945" s="472"/>
    </row>
    <row r="1020017" spans="12:13" x14ac:dyDescent="0.25">
      <c r="L1020017" s="472"/>
      <c r="M1020017" s="472"/>
    </row>
    <row r="1020018" spans="12:13" x14ac:dyDescent="0.25">
      <c r="L1020018" s="472"/>
      <c r="M1020018" s="472"/>
    </row>
    <row r="1020019" spans="12:13" x14ac:dyDescent="0.25">
      <c r="L1020019" s="472"/>
      <c r="M1020019" s="472"/>
    </row>
    <row r="1020091" spans="12:13" x14ac:dyDescent="0.25">
      <c r="L1020091" s="472"/>
      <c r="M1020091" s="472"/>
    </row>
    <row r="1020092" spans="12:13" x14ac:dyDescent="0.25">
      <c r="L1020092" s="472"/>
      <c r="M1020092" s="472"/>
    </row>
    <row r="1020093" spans="12:13" x14ac:dyDescent="0.25">
      <c r="L1020093" s="472"/>
      <c r="M1020093" s="472"/>
    </row>
    <row r="1020165" spans="12:13" x14ac:dyDescent="0.25">
      <c r="L1020165" s="472"/>
      <c r="M1020165" s="472"/>
    </row>
    <row r="1020166" spans="12:13" x14ac:dyDescent="0.25">
      <c r="L1020166" s="472"/>
      <c r="M1020166" s="472"/>
    </row>
    <row r="1020167" spans="12:13" x14ac:dyDescent="0.25">
      <c r="L1020167" s="472"/>
      <c r="M1020167" s="472"/>
    </row>
    <row r="1020239" spans="12:13" x14ac:dyDescent="0.25">
      <c r="L1020239" s="472"/>
      <c r="M1020239" s="472"/>
    </row>
    <row r="1020240" spans="12:13" x14ac:dyDescent="0.25">
      <c r="L1020240" s="472"/>
      <c r="M1020240" s="472"/>
    </row>
    <row r="1020241" spans="12:13" x14ac:dyDescent="0.25">
      <c r="L1020241" s="472"/>
      <c r="M1020241" s="472"/>
    </row>
    <row r="1020313" spans="12:13" x14ac:dyDescent="0.25">
      <c r="L1020313" s="472"/>
      <c r="M1020313" s="472"/>
    </row>
    <row r="1020314" spans="12:13" x14ac:dyDescent="0.25">
      <c r="L1020314" s="472"/>
      <c r="M1020314" s="472"/>
    </row>
    <row r="1020315" spans="12:13" x14ac:dyDescent="0.25">
      <c r="L1020315" s="472"/>
      <c r="M1020315" s="472"/>
    </row>
    <row r="1020387" spans="12:13" x14ac:dyDescent="0.25">
      <c r="L1020387" s="472"/>
      <c r="M1020387" s="472"/>
    </row>
    <row r="1020388" spans="12:13" x14ac:dyDescent="0.25">
      <c r="L1020388" s="472"/>
      <c r="M1020388" s="472"/>
    </row>
    <row r="1020389" spans="12:13" x14ac:dyDescent="0.25">
      <c r="L1020389" s="472"/>
      <c r="M1020389" s="472"/>
    </row>
    <row r="1020461" spans="12:13" x14ac:dyDescent="0.25">
      <c r="L1020461" s="472"/>
      <c r="M1020461" s="472"/>
    </row>
    <row r="1020462" spans="12:13" x14ac:dyDescent="0.25">
      <c r="L1020462" s="472"/>
      <c r="M1020462" s="472"/>
    </row>
    <row r="1020463" spans="12:13" x14ac:dyDescent="0.25">
      <c r="L1020463" s="472"/>
      <c r="M1020463" s="472"/>
    </row>
    <row r="1020535" spans="12:13" x14ac:dyDescent="0.25">
      <c r="L1020535" s="472"/>
      <c r="M1020535" s="472"/>
    </row>
    <row r="1020536" spans="12:13" x14ac:dyDescent="0.25">
      <c r="L1020536" s="472"/>
      <c r="M1020536" s="472"/>
    </row>
    <row r="1020537" spans="12:13" x14ac:dyDescent="0.25">
      <c r="L1020537" s="472"/>
      <c r="M1020537" s="472"/>
    </row>
    <row r="1020609" spans="12:13" x14ac:dyDescent="0.25">
      <c r="L1020609" s="472"/>
      <c r="M1020609" s="472"/>
    </row>
    <row r="1020610" spans="12:13" x14ac:dyDescent="0.25">
      <c r="L1020610" s="472"/>
      <c r="M1020610" s="472"/>
    </row>
    <row r="1020611" spans="12:13" x14ac:dyDescent="0.25">
      <c r="L1020611" s="472"/>
      <c r="M1020611" s="472"/>
    </row>
    <row r="1020683" spans="12:13" x14ac:dyDescent="0.25">
      <c r="L1020683" s="472"/>
      <c r="M1020683" s="472"/>
    </row>
    <row r="1020684" spans="12:13" x14ac:dyDescent="0.25">
      <c r="L1020684" s="472"/>
      <c r="M1020684" s="472"/>
    </row>
    <row r="1020685" spans="12:13" x14ac:dyDescent="0.25">
      <c r="L1020685" s="472"/>
      <c r="M1020685" s="472"/>
    </row>
    <row r="1020757" spans="12:13" x14ac:dyDescent="0.25">
      <c r="L1020757" s="472"/>
      <c r="M1020757" s="472"/>
    </row>
    <row r="1020758" spans="12:13" x14ac:dyDescent="0.25">
      <c r="L1020758" s="472"/>
      <c r="M1020758" s="472"/>
    </row>
    <row r="1020759" spans="12:13" x14ac:dyDescent="0.25">
      <c r="L1020759" s="472"/>
      <c r="M1020759" s="472"/>
    </row>
    <row r="1020831" spans="12:13" x14ac:dyDescent="0.25">
      <c r="L1020831" s="472"/>
      <c r="M1020831" s="472"/>
    </row>
    <row r="1020832" spans="12:13" x14ac:dyDescent="0.25">
      <c r="L1020832" s="472"/>
      <c r="M1020832" s="472"/>
    </row>
    <row r="1020833" spans="12:13" x14ac:dyDescent="0.25">
      <c r="L1020833" s="472"/>
      <c r="M1020833" s="472"/>
    </row>
    <row r="1020905" spans="12:13" x14ac:dyDescent="0.25">
      <c r="L1020905" s="472"/>
      <c r="M1020905" s="472"/>
    </row>
    <row r="1020906" spans="12:13" x14ac:dyDescent="0.25">
      <c r="L1020906" s="472"/>
      <c r="M1020906" s="472"/>
    </row>
    <row r="1020907" spans="12:13" x14ac:dyDescent="0.25">
      <c r="L1020907" s="472"/>
      <c r="M1020907" s="472"/>
    </row>
    <row r="1020979" spans="12:13" x14ac:dyDescent="0.25">
      <c r="L1020979" s="472"/>
      <c r="M1020979" s="472"/>
    </row>
    <row r="1020980" spans="12:13" x14ac:dyDescent="0.25">
      <c r="L1020980" s="472"/>
      <c r="M1020980" s="472"/>
    </row>
    <row r="1020981" spans="12:13" x14ac:dyDescent="0.25">
      <c r="L1020981" s="472"/>
      <c r="M1020981" s="472"/>
    </row>
    <row r="1021053" spans="12:13" x14ac:dyDescent="0.25">
      <c r="L1021053" s="472"/>
      <c r="M1021053" s="472"/>
    </row>
    <row r="1021054" spans="12:13" x14ac:dyDescent="0.25">
      <c r="L1021054" s="472"/>
      <c r="M1021054" s="472"/>
    </row>
    <row r="1021055" spans="12:13" x14ac:dyDescent="0.25">
      <c r="L1021055" s="472"/>
      <c r="M1021055" s="472"/>
    </row>
    <row r="1021127" spans="12:13" x14ac:dyDescent="0.25">
      <c r="L1021127" s="472"/>
      <c r="M1021127" s="472"/>
    </row>
    <row r="1021128" spans="12:13" x14ac:dyDescent="0.25">
      <c r="L1021128" s="472"/>
      <c r="M1021128" s="472"/>
    </row>
    <row r="1021129" spans="12:13" x14ac:dyDescent="0.25">
      <c r="L1021129" s="472"/>
      <c r="M1021129" s="472"/>
    </row>
    <row r="1021201" spans="12:13" x14ac:dyDescent="0.25">
      <c r="L1021201" s="472"/>
      <c r="M1021201" s="472"/>
    </row>
    <row r="1021202" spans="12:13" x14ac:dyDescent="0.25">
      <c r="L1021202" s="472"/>
      <c r="M1021202" s="472"/>
    </row>
    <row r="1021203" spans="12:13" x14ac:dyDescent="0.25">
      <c r="L1021203" s="472"/>
      <c r="M1021203" s="472"/>
    </row>
    <row r="1021275" spans="12:13" x14ac:dyDescent="0.25">
      <c r="L1021275" s="472"/>
      <c r="M1021275" s="472"/>
    </row>
    <row r="1021276" spans="12:13" x14ac:dyDescent="0.25">
      <c r="L1021276" s="472"/>
      <c r="M1021276" s="472"/>
    </row>
    <row r="1021277" spans="12:13" x14ac:dyDescent="0.25">
      <c r="L1021277" s="472"/>
      <c r="M1021277" s="472"/>
    </row>
    <row r="1021349" spans="12:13" x14ac:dyDescent="0.25">
      <c r="L1021349" s="472"/>
      <c r="M1021349" s="472"/>
    </row>
    <row r="1021350" spans="12:13" x14ac:dyDescent="0.25">
      <c r="L1021350" s="472"/>
      <c r="M1021350" s="472"/>
    </row>
    <row r="1021351" spans="12:13" x14ac:dyDescent="0.25">
      <c r="L1021351" s="472"/>
      <c r="M1021351" s="472"/>
    </row>
    <row r="1021423" spans="12:13" x14ac:dyDescent="0.25">
      <c r="L1021423" s="472"/>
      <c r="M1021423" s="472"/>
    </row>
    <row r="1021424" spans="12:13" x14ac:dyDescent="0.25">
      <c r="L1021424" s="472"/>
      <c r="M1021424" s="472"/>
    </row>
    <row r="1021425" spans="12:13" x14ac:dyDescent="0.25">
      <c r="L1021425" s="472"/>
      <c r="M1021425" s="472"/>
    </row>
    <row r="1021497" spans="12:13" x14ac:dyDescent="0.25">
      <c r="L1021497" s="472"/>
      <c r="M1021497" s="472"/>
    </row>
    <row r="1021498" spans="12:13" x14ac:dyDescent="0.25">
      <c r="L1021498" s="472"/>
      <c r="M1021498" s="472"/>
    </row>
    <row r="1021499" spans="12:13" x14ac:dyDescent="0.25">
      <c r="L1021499" s="472"/>
      <c r="M1021499" s="472"/>
    </row>
    <row r="1021571" spans="12:13" x14ac:dyDescent="0.25">
      <c r="L1021571" s="472"/>
      <c r="M1021571" s="472"/>
    </row>
    <row r="1021572" spans="12:13" x14ac:dyDescent="0.25">
      <c r="L1021572" s="472"/>
      <c r="M1021572" s="472"/>
    </row>
    <row r="1021573" spans="12:13" x14ac:dyDescent="0.25">
      <c r="L1021573" s="472"/>
      <c r="M1021573" s="472"/>
    </row>
    <row r="1021645" spans="12:13" x14ac:dyDescent="0.25">
      <c r="L1021645" s="472"/>
      <c r="M1021645" s="472"/>
    </row>
    <row r="1021646" spans="12:13" x14ac:dyDescent="0.25">
      <c r="L1021646" s="472"/>
      <c r="M1021646" s="472"/>
    </row>
    <row r="1021647" spans="12:13" x14ac:dyDescent="0.25">
      <c r="L1021647" s="472"/>
      <c r="M1021647" s="472"/>
    </row>
    <row r="1021719" spans="12:13" x14ac:dyDescent="0.25">
      <c r="L1021719" s="472"/>
      <c r="M1021719" s="472"/>
    </row>
    <row r="1021720" spans="12:13" x14ac:dyDescent="0.25">
      <c r="L1021720" s="472"/>
      <c r="M1021720" s="472"/>
    </row>
    <row r="1021721" spans="12:13" x14ac:dyDescent="0.25">
      <c r="L1021721" s="472"/>
      <c r="M1021721" s="472"/>
    </row>
    <row r="1021793" spans="12:13" x14ac:dyDescent="0.25">
      <c r="L1021793" s="472"/>
      <c r="M1021793" s="472"/>
    </row>
    <row r="1021794" spans="12:13" x14ac:dyDescent="0.25">
      <c r="L1021794" s="472"/>
      <c r="M1021794" s="472"/>
    </row>
    <row r="1021795" spans="12:13" x14ac:dyDescent="0.25">
      <c r="L1021795" s="472"/>
      <c r="M1021795" s="472"/>
    </row>
    <row r="1021867" spans="12:13" x14ac:dyDescent="0.25">
      <c r="L1021867" s="472"/>
      <c r="M1021867" s="472"/>
    </row>
    <row r="1021868" spans="12:13" x14ac:dyDescent="0.25">
      <c r="L1021868" s="472"/>
      <c r="M1021868" s="472"/>
    </row>
    <row r="1021869" spans="12:13" x14ac:dyDescent="0.25">
      <c r="L1021869" s="472"/>
      <c r="M1021869" s="472"/>
    </row>
    <row r="1021941" spans="12:13" x14ac:dyDescent="0.25">
      <c r="L1021941" s="472"/>
      <c r="M1021941" s="472"/>
    </row>
    <row r="1021942" spans="12:13" x14ac:dyDescent="0.25">
      <c r="L1021942" s="472"/>
      <c r="M1021942" s="472"/>
    </row>
    <row r="1021943" spans="12:13" x14ac:dyDescent="0.25">
      <c r="L1021943" s="472"/>
      <c r="M1021943" s="472"/>
    </row>
    <row r="1022015" spans="12:13" x14ac:dyDescent="0.25">
      <c r="L1022015" s="472"/>
      <c r="M1022015" s="472"/>
    </row>
    <row r="1022016" spans="12:13" x14ac:dyDescent="0.25">
      <c r="L1022016" s="472"/>
      <c r="M1022016" s="472"/>
    </row>
    <row r="1022017" spans="12:13" x14ac:dyDescent="0.25">
      <c r="L1022017" s="472"/>
      <c r="M1022017" s="472"/>
    </row>
    <row r="1022089" spans="12:13" x14ac:dyDescent="0.25">
      <c r="L1022089" s="472"/>
      <c r="M1022089" s="472"/>
    </row>
    <row r="1022090" spans="12:13" x14ac:dyDescent="0.25">
      <c r="L1022090" s="472"/>
      <c r="M1022090" s="472"/>
    </row>
    <row r="1022091" spans="12:13" x14ac:dyDescent="0.25">
      <c r="L1022091" s="472"/>
      <c r="M1022091" s="472"/>
    </row>
    <row r="1022163" spans="12:13" x14ac:dyDescent="0.25">
      <c r="L1022163" s="472"/>
      <c r="M1022163" s="472"/>
    </row>
    <row r="1022164" spans="12:13" x14ac:dyDescent="0.25">
      <c r="L1022164" s="472"/>
      <c r="M1022164" s="472"/>
    </row>
    <row r="1022165" spans="12:13" x14ac:dyDescent="0.25">
      <c r="L1022165" s="472"/>
      <c r="M1022165" s="472"/>
    </row>
    <row r="1022237" spans="12:13" x14ac:dyDescent="0.25">
      <c r="L1022237" s="472"/>
      <c r="M1022237" s="472"/>
    </row>
    <row r="1022238" spans="12:13" x14ac:dyDescent="0.25">
      <c r="L1022238" s="472"/>
      <c r="M1022238" s="472"/>
    </row>
    <row r="1022239" spans="12:13" x14ac:dyDescent="0.25">
      <c r="L1022239" s="472"/>
      <c r="M1022239" s="472"/>
    </row>
    <row r="1022311" spans="12:13" x14ac:dyDescent="0.25">
      <c r="L1022311" s="472"/>
      <c r="M1022311" s="472"/>
    </row>
    <row r="1022312" spans="12:13" x14ac:dyDescent="0.25">
      <c r="L1022312" s="472"/>
      <c r="M1022312" s="472"/>
    </row>
    <row r="1022313" spans="12:13" x14ac:dyDescent="0.25">
      <c r="L1022313" s="472"/>
      <c r="M1022313" s="472"/>
    </row>
    <row r="1022385" spans="12:13" x14ac:dyDescent="0.25">
      <c r="L1022385" s="472"/>
      <c r="M1022385" s="472"/>
    </row>
    <row r="1022386" spans="12:13" x14ac:dyDescent="0.25">
      <c r="L1022386" s="472"/>
      <c r="M1022386" s="472"/>
    </row>
    <row r="1022387" spans="12:13" x14ac:dyDescent="0.25">
      <c r="L1022387" s="472"/>
      <c r="M1022387" s="472"/>
    </row>
    <row r="1022459" spans="12:13" x14ac:dyDescent="0.25">
      <c r="L1022459" s="472"/>
      <c r="M1022459" s="472"/>
    </row>
    <row r="1022460" spans="12:13" x14ac:dyDescent="0.25">
      <c r="L1022460" s="472"/>
      <c r="M1022460" s="472"/>
    </row>
    <row r="1022461" spans="12:13" x14ac:dyDescent="0.25">
      <c r="L1022461" s="472"/>
      <c r="M1022461" s="472"/>
    </row>
    <row r="1022533" spans="12:13" x14ac:dyDescent="0.25">
      <c r="L1022533" s="472"/>
      <c r="M1022533" s="472"/>
    </row>
    <row r="1022534" spans="12:13" x14ac:dyDescent="0.25">
      <c r="L1022534" s="472"/>
      <c r="M1022534" s="472"/>
    </row>
    <row r="1022535" spans="12:13" x14ac:dyDescent="0.25">
      <c r="L1022535" s="472"/>
      <c r="M1022535" s="472"/>
    </row>
    <row r="1022607" spans="12:13" x14ac:dyDescent="0.25">
      <c r="L1022607" s="472"/>
      <c r="M1022607" s="472"/>
    </row>
    <row r="1022608" spans="12:13" x14ac:dyDescent="0.25">
      <c r="L1022608" s="472"/>
      <c r="M1022608" s="472"/>
    </row>
    <row r="1022609" spans="12:13" x14ac:dyDescent="0.25">
      <c r="L1022609" s="472"/>
      <c r="M1022609" s="472"/>
    </row>
    <row r="1022681" spans="12:13" x14ac:dyDescent="0.25">
      <c r="L1022681" s="472"/>
      <c r="M1022681" s="472"/>
    </row>
    <row r="1022682" spans="12:13" x14ac:dyDescent="0.25">
      <c r="L1022682" s="472"/>
      <c r="M1022682" s="472"/>
    </row>
    <row r="1022683" spans="12:13" x14ac:dyDescent="0.25">
      <c r="L1022683" s="472"/>
      <c r="M1022683" s="472"/>
    </row>
    <row r="1022755" spans="12:13" x14ac:dyDescent="0.25">
      <c r="L1022755" s="472"/>
      <c r="M1022755" s="472"/>
    </row>
    <row r="1022756" spans="12:13" x14ac:dyDescent="0.25">
      <c r="L1022756" s="472"/>
      <c r="M1022756" s="472"/>
    </row>
    <row r="1022757" spans="12:13" x14ac:dyDescent="0.25">
      <c r="L1022757" s="472"/>
      <c r="M1022757" s="472"/>
    </row>
    <row r="1022829" spans="12:13" x14ac:dyDescent="0.25">
      <c r="L1022829" s="472"/>
      <c r="M1022829" s="472"/>
    </row>
    <row r="1022830" spans="12:13" x14ac:dyDescent="0.25">
      <c r="L1022830" s="472"/>
      <c r="M1022830" s="472"/>
    </row>
    <row r="1022831" spans="12:13" x14ac:dyDescent="0.25">
      <c r="L1022831" s="472"/>
      <c r="M1022831" s="472"/>
    </row>
    <row r="1022903" spans="12:13" x14ac:dyDescent="0.25">
      <c r="L1022903" s="472"/>
      <c r="M1022903" s="472"/>
    </row>
    <row r="1022904" spans="12:13" x14ac:dyDescent="0.25">
      <c r="L1022904" s="472"/>
      <c r="M1022904" s="472"/>
    </row>
    <row r="1022905" spans="12:13" x14ac:dyDescent="0.25">
      <c r="L1022905" s="472"/>
      <c r="M1022905" s="472"/>
    </row>
    <row r="1022977" spans="12:13" x14ac:dyDescent="0.25">
      <c r="L1022977" s="472"/>
      <c r="M1022977" s="472"/>
    </row>
    <row r="1022978" spans="12:13" x14ac:dyDescent="0.25">
      <c r="L1022978" s="472"/>
      <c r="M1022978" s="472"/>
    </row>
    <row r="1022979" spans="12:13" x14ac:dyDescent="0.25">
      <c r="L1022979" s="472"/>
      <c r="M1022979" s="472"/>
    </row>
    <row r="1023051" spans="12:13" x14ac:dyDescent="0.25">
      <c r="L1023051" s="472"/>
      <c r="M1023051" s="472"/>
    </row>
    <row r="1023052" spans="12:13" x14ac:dyDescent="0.25">
      <c r="L1023052" s="472"/>
      <c r="M1023052" s="472"/>
    </row>
    <row r="1023053" spans="12:13" x14ac:dyDescent="0.25">
      <c r="L1023053" s="472"/>
      <c r="M1023053" s="472"/>
    </row>
    <row r="1023125" spans="12:13" x14ac:dyDescent="0.25">
      <c r="L1023125" s="472"/>
      <c r="M1023125" s="472"/>
    </row>
    <row r="1023126" spans="12:13" x14ac:dyDescent="0.25">
      <c r="L1023126" s="472"/>
      <c r="M1023126" s="472"/>
    </row>
    <row r="1023127" spans="12:13" x14ac:dyDescent="0.25">
      <c r="L1023127" s="472"/>
      <c r="M1023127" s="472"/>
    </row>
    <row r="1023199" spans="12:13" x14ac:dyDescent="0.25">
      <c r="L1023199" s="472"/>
      <c r="M1023199" s="472"/>
    </row>
    <row r="1023200" spans="12:13" x14ac:dyDescent="0.25">
      <c r="L1023200" s="472"/>
      <c r="M1023200" s="472"/>
    </row>
    <row r="1023201" spans="12:13" x14ac:dyDescent="0.25">
      <c r="L1023201" s="472"/>
      <c r="M1023201" s="472"/>
    </row>
    <row r="1023273" spans="12:13" x14ac:dyDescent="0.25">
      <c r="L1023273" s="472"/>
      <c r="M1023273" s="472"/>
    </row>
    <row r="1023274" spans="12:13" x14ac:dyDescent="0.25">
      <c r="L1023274" s="472"/>
      <c r="M1023274" s="472"/>
    </row>
    <row r="1023275" spans="12:13" x14ac:dyDescent="0.25">
      <c r="L1023275" s="472"/>
      <c r="M1023275" s="472"/>
    </row>
    <row r="1023347" spans="12:13" x14ac:dyDescent="0.25">
      <c r="L1023347" s="472"/>
      <c r="M1023347" s="472"/>
    </row>
    <row r="1023348" spans="12:13" x14ac:dyDescent="0.25">
      <c r="L1023348" s="472"/>
      <c r="M1023348" s="472"/>
    </row>
    <row r="1023349" spans="12:13" x14ac:dyDescent="0.25">
      <c r="L1023349" s="472"/>
      <c r="M1023349" s="472"/>
    </row>
    <row r="1023421" spans="12:13" x14ac:dyDescent="0.25">
      <c r="L1023421" s="472"/>
      <c r="M1023421" s="472"/>
    </row>
    <row r="1023422" spans="12:13" x14ac:dyDescent="0.25">
      <c r="L1023422" s="472"/>
      <c r="M1023422" s="472"/>
    </row>
    <row r="1023423" spans="12:13" x14ac:dyDescent="0.25">
      <c r="L1023423" s="472"/>
      <c r="M1023423" s="472"/>
    </row>
    <row r="1023495" spans="12:13" x14ac:dyDescent="0.25">
      <c r="L1023495" s="472"/>
      <c r="M1023495" s="472"/>
    </row>
    <row r="1023496" spans="12:13" x14ac:dyDescent="0.25">
      <c r="L1023496" s="472"/>
      <c r="M1023496" s="472"/>
    </row>
    <row r="1023497" spans="12:13" x14ac:dyDescent="0.25">
      <c r="L1023497" s="472"/>
      <c r="M1023497" s="472"/>
    </row>
    <row r="1023569" spans="12:13" x14ac:dyDescent="0.25">
      <c r="L1023569" s="472"/>
      <c r="M1023569" s="472"/>
    </row>
    <row r="1023570" spans="12:13" x14ac:dyDescent="0.25">
      <c r="L1023570" s="472"/>
      <c r="M1023570" s="472"/>
    </row>
    <row r="1023571" spans="12:13" x14ac:dyDescent="0.25">
      <c r="L1023571" s="472"/>
      <c r="M1023571" s="472"/>
    </row>
    <row r="1023643" spans="12:13" x14ac:dyDescent="0.25">
      <c r="L1023643" s="472"/>
      <c r="M1023643" s="472"/>
    </row>
    <row r="1023644" spans="12:13" x14ac:dyDescent="0.25">
      <c r="L1023644" s="472"/>
      <c r="M1023644" s="472"/>
    </row>
    <row r="1023645" spans="12:13" x14ac:dyDescent="0.25">
      <c r="L1023645" s="472"/>
      <c r="M1023645" s="472"/>
    </row>
    <row r="1023717" spans="12:13" x14ac:dyDescent="0.25">
      <c r="L1023717" s="472"/>
      <c r="M1023717" s="472"/>
    </row>
    <row r="1023718" spans="12:13" x14ac:dyDescent="0.25">
      <c r="L1023718" s="472"/>
      <c r="M1023718" s="472"/>
    </row>
    <row r="1023719" spans="12:13" x14ac:dyDescent="0.25">
      <c r="L1023719" s="472"/>
      <c r="M1023719" s="472"/>
    </row>
    <row r="1023791" spans="12:13" x14ac:dyDescent="0.25">
      <c r="L1023791" s="472"/>
      <c r="M1023791" s="472"/>
    </row>
    <row r="1023792" spans="12:13" x14ac:dyDescent="0.25">
      <c r="L1023792" s="472"/>
      <c r="M1023792" s="472"/>
    </row>
    <row r="1023793" spans="12:13" x14ac:dyDescent="0.25">
      <c r="L1023793" s="472"/>
      <c r="M1023793" s="472"/>
    </row>
    <row r="1023865" spans="12:13" x14ac:dyDescent="0.25">
      <c r="L1023865" s="472"/>
      <c r="M1023865" s="472"/>
    </row>
    <row r="1023866" spans="12:13" x14ac:dyDescent="0.25">
      <c r="L1023866" s="472"/>
      <c r="M1023866" s="472"/>
    </row>
    <row r="1023867" spans="12:13" x14ac:dyDescent="0.25">
      <c r="L1023867" s="472"/>
      <c r="M1023867" s="472"/>
    </row>
    <row r="1023939" spans="12:13" x14ac:dyDescent="0.25">
      <c r="L1023939" s="472"/>
      <c r="M1023939" s="472"/>
    </row>
    <row r="1023940" spans="12:13" x14ac:dyDescent="0.25">
      <c r="L1023940" s="472"/>
      <c r="M1023940" s="472"/>
    </row>
    <row r="1023941" spans="12:13" x14ac:dyDescent="0.25">
      <c r="L1023941" s="472"/>
      <c r="M1023941" s="472"/>
    </row>
    <row r="1024013" spans="12:13" x14ac:dyDescent="0.25">
      <c r="L1024013" s="472"/>
      <c r="M1024013" s="472"/>
    </row>
    <row r="1024014" spans="12:13" x14ac:dyDescent="0.25">
      <c r="L1024014" s="472"/>
      <c r="M1024014" s="472"/>
    </row>
    <row r="1024015" spans="12:13" x14ac:dyDescent="0.25">
      <c r="L1024015" s="472"/>
      <c r="M1024015" s="472"/>
    </row>
    <row r="1024087" spans="12:13" x14ac:dyDescent="0.25">
      <c r="L1024087" s="472"/>
      <c r="M1024087" s="472"/>
    </row>
    <row r="1024088" spans="12:13" x14ac:dyDescent="0.25">
      <c r="L1024088" s="472"/>
      <c r="M1024088" s="472"/>
    </row>
    <row r="1024089" spans="12:13" x14ac:dyDescent="0.25">
      <c r="L1024089" s="472"/>
      <c r="M1024089" s="472"/>
    </row>
    <row r="1024161" spans="12:13" x14ac:dyDescent="0.25">
      <c r="L1024161" s="472"/>
      <c r="M1024161" s="472"/>
    </row>
    <row r="1024162" spans="12:13" x14ac:dyDescent="0.25">
      <c r="L1024162" s="472"/>
      <c r="M1024162" s="472"/>
    </row>
    <row r="1024163" spans="12:13" x14ac:dyDescent="0.25">
      <c r="L1024163" s="472"/>
      <c r="M1024163" s="472"/>
    </row>
    <row r="1024235" spans="12:13" x14ac:dyDescent="0.25">
      <c r="L1024235" s="472"/>
      <c r="M1024235" s="472"/>
    </row>
    <row r="1024236" spans="12:13" x14ac:dyDescent="0.25">
      <c r="L1024236" s="472"/>
      <c r="M1024236" s="472"/>
    </row>
    <row r="1024237" spans="12:13" x14ac:dyDescent="0.25">
      <c r="L1024237" s="472"/>
      <c r="M1024237" s="472"/>
    </row>
    <row r="1024309" spans="12:13" x14ac:dyDescent="0.25">
      <c r="L1024309" s="472"/>
      <c r="M1024309" s="472"/>
    </row>
    <row r="1024310" spans="12:13" x14ac:dyDescent="0.25">
      <c r="L1024310" s="472"/>
      <c r="M1024310" s="472"/>
    </row>
    <row r="1024311" spans="12:13" x14ac:dyDescent="0.25">
      <c r="L1024311" s="472"/>
      <c r="M1024311" s="472"/>
    </row>
    <row r="1024383" spans="12:13" x14ac:dyDescent="0.25">
      <c r="L1024383" s="472"/>
      <c r="M1024383" s="472"/>
    </row>
    <row r="1024384" spans="12:13" x14ac:dyDescent="0.25">
      <c r="L1024384" s="472"/>
      <c r="M1024384" s="472"/>
    </row>
    <row r="1024385" spans="12:13" x14ac:dyDescent="0.25">
      <c r="L1024385" s="472"/>
      <c r="M1024385" s="472"/>
    </row>
    <row r="1024457" spans="12:13" x14ac:dyDescent="0.25">
      <c r="L1024457" s="472"/>
      <c r="M1024457" s="472"/>
    </row>
    <row r="1024458" spans="12:13" x14ac:dyDescent="0.25">
      <c r="L1024458" s="472"/>
      <c r="M1024458" s="472"/>
    </row>
    <row r="1024459" spans="12:13" x14ac:dyDescent="0.25">
      <c r="L1024459" s="472"/>
      <c r="M1024459" s="472"/>
    </row>
    <row r="1024531" spans="12:13" x14ac:dyDescent="0.25">
      <c r="L1024531" s="472"/>
      <c r="M1024531" s="472"/>
    </row>
    <row r="1024532" spans="12:13" x14ac:dyDescent="0.25">
      <c r="L1024532" s="472"/>
      <c r="M1024532" s="472"/>
    </row>
    <row r="1024533" spans="12:13" x14ac:dyDescent="0.25">
      <c r="L1024533" s="472"/>
      <c r="M1024533" s="472"/>
    </row>
    <row r="1024605" spans="12:13" x14ac:dyDescent="0.25">
      <c r="L1024605" s="472"/>
      <c r="M1024605" s="472"/>
    </row>
    <row r="1024606" spans="12:13" x14ac:dyDescent="0.25">
      <c r="L1024606" s="472"/>
      <c r="M1024606" s="472"/>
    </row>
    <row r="1024607" spans="12:13" x14ac:dyDescent="0.25">
      <c r="L1024607" s="472"/>
      <c r="M1024607" s="472"/>
    </row>
    <row r="1024679" spans="12:13" x14ac:dyDescent="0.25">
      <c r="L1024679" s="472"/>
      <c r="M1024679" s="472"/>
    </row>
    <row r="1024680" spans="12:13" x14ac:dyDescent="0.25">
      <c r="L1024680" s="472"/>
      <c r="M1024680" s="472"/>
    </row>
    <row r="1024681" spans="12:13" x14ac:dyDescent="0.25">
      <c r="L1024681" s="472"/>
      <c r="M1024681" s="472"/>
    </row>
    <row r="1024753" spans="12:13" x14ac:dyDescent="0.25">
      <c r="L1024753" s="472"/>
      <c r="M1024753" s="472"/>
    </row>
    <row r="1024754" spans="12:13" x14ac:dyDescent="0.25">
      <c r="L1024754" s="472"/>
      <c r="M1024754" s="472"/>
    </row>
    <row r="1024755" spans="12:13" x14ac:dyDescent="0.25">
      <c r="L1024755" s="472"/>
      <c r="M1024755" s="472"/>
    </row>
    <row r="1024827" spans="12:13" x14ac:dyDescent="0.25">
      <c r="L1024827" s="472"/>
      <c r="M1024827" s="472"/>
    </row>
    <row r="1024828" spans="12:13" x14ac:dyDescent="0.25">
      <c r="L1024828" s="472"/>
      <c r="M1024828" s="472"/>
    </row>
    <row r="1024829" spans="12:13" x14ac:dyDescent="0.25">
      <c r="L1024829" s="472"/>
      <c r="M1024829" s="472"/>
    </row>
    <row r="1024901" spans="12:13" x14ac:dyDescent="0.25">
      <c r="L1024901" s="472"/>
      <c r="M1024901" s="472"/>
    </row>
    <row r="1024902" spans="12:13" x14ac:dyDescent="0.25">
      <c r="L1024902" s="472"/>
      <c r="M1024902" s="472"/>
    </row>
    <row r="1024903" spans="12:13" x14ac:dyDescent="0.25">
      <c r="L1024903" s="472"/>
      <c r="M1024903" s="472"/>
    </row>
    <row r="1024975" spans="12:13" x14ac:dyDescent="0.25">
      <c r="L1024975" s="472"/>
      <c r="M1024975" s="472"/>
    </row>
    <row r="1024976" spans="12:13" x14ac:dyDescent="0.25">
      <c r="L1024976" s="472"/>
      <c r="M1024976" s="472"/>
    </row>
    <row r="1024977" spans="12:13" x14ac:dyDescent="0.25">
      <c r="L1024977" s="472"/>
      <c r="M1024977" s="472"/>
    </row>
    <row r="1025049" spans="12:13" x14ac:dyDescent="0.25">
      <c r="L1025049" s="472"/>
      <c r="M1025049" s="472"/>
    </row>
    <row r="1025050" spans="12:13" x14ac:dyDescent="0.25">
      <c r="L1025050" s="472"/>
      <c r="M1025050" s="472"/>
    </row>
    <row r="1025051" spans="12:13" x14ac:dyDescent="0.25">
      <c r="L1025051" s="472"/>
      <c r="M1025051" s="472"/>
    </row>
    <row r="1025123" spans="12:13" x14ac:dyDescent="0.25">
      <c r="L1025123" s="472"/>
      <c r="M1025123" s="472"/>
    </row>
    <row r="1025124" spans="12:13" x14ac:dyDescent="0.25">
      <c r="L1025124" s="472"/>
      <c r="M1025124" s="472"/>
    </row>
    <row r="1025125" spans="12:13" x14ac:dyDescent="0.25">
      <c r="L1025125" s="472"/>
      <c r="M1025125" s="472"/>
    </row>
    <row r="1025197" spans="12:13" x14ac:dyDescent="0.25">
      <c r="L1025197" s="472"/>
      <c r="M1025197" s="472"/>
    </row>
    <row r="1025198" spans="12:13" x14ac:dyDescent="0.25">
      <c r="L1025198" s="472"/>
      <c r="M1025198" s="472"/>
    </row>
    <row r="1025199" spans="12:13" x14ac:dyDescent="0.25">
      <c r="L1025199" s="472"/>
      <c r="M1025199" s="472"/>
    </row>
    <row r="1025271" spans="12:13" x14ac:dyDescent="0.25">
      <c r="L1025271" s="472"/>
      <c r="M1025271" s="472"/>
    </row>
    <row r="1025272" spans="12:13" x14ac:dyDescent="0.25">
      <c r="L1025272" s="472"/>
      <c r="M1025272" s="472"/>
    </row>
    <row r="1025273" spans="12:13" x14ac:dyDescent="0.25">
      <c r="L1025273" s="472"/>
      <c r="M1025273" s="472"/>
    </row>
    <row r="1025345" spans="12:13" x14ac:dyDescent="0.25">
      <c r="L1025345" s="472"/>
      <c r="M1025345" s="472"/>
    </row>
    <row r="1025346" spans="12:13" x14ac:dyDescent="0.25">
      <c r="L1025346" s="472"/>
      <c r="M1025346" s="472"/>
    </row>
    <row r="1025347" spans="12:13" x14ac:dyDescent="0.25">
      <c r="L1025347" s="472"/>
      <c r="M1025347" s="472"/>
    </row>
    <row r="1025419" spans="12:13" x14ac:dyDescent="0.25">
      <c r="L1025419" s="472"/>
      <c r="M1025419" s="472"/>
    </row>
    <row r="1025420" spans="12:13" x14ac:dyDescent="0.25">
      <c r="L1025420" s="472"/>
      <c r="M1025420" s="472"/>
    </row>
    <row r="1025421" spans="12:13" x14ac:dyDescent="0.25">
      <c r="L1025421" s="472"/>
      <c r="M1025421" s="472"/>
    </row>
    <row r="1025493" spans="12:13" x14ac:dyDescent="0.25">
      <c r="L1025493" s="472"/>
      <c r="M1025493" s="472"/>
    </row>
    <row r="1025494" spans="12:13" x14ac:dyDescent="0.25">
      <c r="L1025494" s="472"/>
      <c r="M1025494" s="472"/>
    </row>
    <row r="1025495" spans="12:13" x14ac:dyDescent="0.25">
      <c r="L1025495" s="472"/>
      <c r="M1025495" s="472"/>
    </row>
    <row r="1025567" spans="12:13" x14ac:dyDescent="0.25">
      <c r="L1025567" s="472"/>
      <c r="M1025567" s="472"/>
    </row>
    <row r="1025568" spans="12:13" x14ac:dyDescent="0.25">
      <c r="L1025568" s="472"/>
      <c r="M1025568" s="472"/>
    </row>
    <row r="1025569" spans="12:13" x14ac:dyDescent="0.25">
      <c r="L1025569" s="472"/>
      <c r="M1025569" s="472"/>
    </row>
    <row r="1025641" spans="12:13" x14ac:dyDescent="0.25">
      <c r="L1025641" s="472"/>
      <c r="M1025641" s="472"/>
    </row>
    <row r="1025642" spans="12:13" x14ac:dyDescent="0.25">
      <c r="L1025642" s="472"/>
      <c r="M1025642" s="472"/>
    </row>
    <row r="1025643" spans="12:13" x14ac:dyDescent="0.25">
      <c r="L1025643" s="472"/>
      <c r="M1025643" s="472"/>
    </row>
    <row r="1025715" spans="12:13" x14ac:dyDescent="0.25">
      <c r="L1025715" s="472"/>
      <c r="M1025715" s="472"/>
    </row>
    <row r="1025716" spans="12:13" x14ac:dyDescent="0.25">
      <c r="L1025716" s="472"/>
      <c r="M1025716" s="472"/>
    </row>
    <row r="1025717" spans="12:13" x14ac:dyDescent="0.25">
      <c r="L1025717" s="472"/>
      <c r="M1025717" s="472"/>
    </row>
    <row r="1025789" spans="12:13" x14ac:dyDescent="0.25">
      <c r="L1025789" s="472"/>
      <c r="M1025789" s="472"/>
    </row>
    <row r="1025790" spans="12:13" x14ac:dyDescent="0.25">
      <c r="L1025790" s="472"/>
      <c r="M1025790" s="472"/>
    </row>
    <row r="1025791" spans="12:13" x14ac:dyDescent="0.25">
      <c r="L1025791" s="472"/>
      <c r="M1025791" s="472"/>
    </row>
    <row r="1025863" spans="12:13" x14ac:dyDescent="0.25">
      <c r="L1025863" s="472"/>
      <c r="M1025863" s="472"/>
    </row>
    <row r="1025864" spans="12:13" x14ac:dyDescent="0.25">
      <c r="L1025864" s="472"/>
      <c r="M1025864" s="472"/>
    </row>
    <row r="1025865" spans="12:13" x14ac:dyDescent="0.25">
      <c r="L1025865" s="472"/>
      <c r="M1025865" s="472"/>
    </row>
    <row r="1025937" spans="12:13" x14ac:dyDescent="0.25">
      <c r="L1025937" s="472"/>
      <c r="M1025937" s="472"/>
    </row>
    <row r="1025938" spans="12:13" x14ac:dyDescent="0.25">
      <c r="L1025938" s="472"/>
      <c r="M1025938" s="472"/>
    </row>
    <row r="1025939" spans="12:13" x14ac:dyDescent="0.25">
      <c r="L1025939" s="472"/>
      <c r="M1025939" s="472"/>
    </row>
    <row r="1026011" spans="12:13" x14ac:dyDescent="0.25">
      <c r="L1026011" s="472"/>
      <c r="M1026011" s="472"/>
    </row>
    <row r="1026012" spans="12:13" x14ac:dyDescent="0.25">
      <c r="L1026012" s="472"/>
      <c r="M1026012" s="472"/>
    </row>
    <row r="1026013" spans="12:13" x14ac:dyDescent="0.25">
      <c r="L1026013" s="472"/>
      <c r="M1026013" s="472"/>
    </row>
    <row r="1026085" spans="12:13" x14ac:dyDescent="0.25">
      <c r="L1026085" s="472"/>
      <c r="M1026085" s="472"/>
    </row>
    <row r="1026086" spans="12:13" x14ac:dyDescent="0.25">
      <c r="L1026086" s="472"/>
      <c r="M1026086" s="472"/>
    </row>
    <row r="1026087" spans="12:13" x14ac:dyDescent="0.25">
      <c r="L1026087" s="472"/>
      <c r="M1026087" s="472"/>
    </row>
    <row r="1026159" spans="12:13" x14ac:dyDescent="0.25">
      <c r="L1026159" s="472"/>
      <c r="M1026159" s="472"/>
    </row>
    <row r="1026160" spans="12:13" x14ac:dyDescent="0.25">
      <c r="L1026160" s="472"/>
      <c r="M1026160" s="472"/>
    </row>
    <row r="1026161" spans="12:13" x14ac:dyDescent="0.25">
      <c r="L1026161" s="472"/>
      <c r="M1026161" s="472"/>
    </row>
    <row r="1026233" spans="12:13" x14ac:dyDescent="0.25">
      <c r="L1026233" s="472"/>
      <c r="M1026233" s="472"/>
    </row>
    <row r="1026234" spans="12:13" x14ac:dyDescent="0.25">
      <c r="L1026234" s="472"/>
      <c r="M1026234" s="472"/>
    </row>
    <row r="1026235" spans="12:13" x14ac:dyDescent="0.25">
      <c r="L1026235" s="472"/>
      <c r="M1026235" s="472"/>
    </row>
    <row r="1026307" spans="12:13" x14ac:dyDescent="0.25">
      <c r="L1026307" s="472"/>
      <c r="M1026307" s="472"/>
    </row>
    <row r="1026308" spans="12:13" x14ac:dyDescent="0.25">
      <c r="L1026308" s="472"/>
      <c r="M1026308" s="472"/>
    </row>
    <row r="1026309" spans="12:13" x14ac:dyDescent="0.25">
      <c r="L1026309" s="472"/>
      <c r="M1026309" s="472"/>
    </row>
    <row r="1026381" spans="12:13" x14ac:dyDescent="0.25">
      <c r="L1026381" s="472"/>
      <c r="M1026381" s="472"/>
    </row>
    <row r="1026382" spans="12:13" x14ac:dyDescent="0.25">
      <c r="L1026382" s="472"/>
      <c r="M1026382" s="472"/>
    </row>
    <row r="1026383" spans="12:13" x14ac:dyDescent="0.25">
      <c r="L1026383" s="472"/>
      <c r="M1026383" s="472"/>
    </row>
    <row r="1026455" spans="12:13" x14ac:dyDescent="0.25">
      <c r="L1026455" s="472"/>
      <c r="M1026455" s="472"/>
    </row>
    <row r="1026456" spans="12:13" x14ac:dyDescent="0.25">
      <c r="L1026456" s="472"/>
      <c r="M1026456" s="472"/>
    </row>
    <row r="1026457" spans="12:13" x14ac:dyDescent="0.25">
      <c r="L1026457" s="472"/>
      <c r="M1026457" s="472"/>
    </row>
    <row r="1026529" spans="12:13" x14ac:dyDescent="0.25">
      <c r="L1026529" s="472"/>
      <c r="M1026529" s="472"/>
    </row>
    <row r="1026530" spans="12:13" x14ac:dyDescent="0.25">
      <c r="L1026530" s="472"/>
      <c r="M1026530" s="472"/>
    </row>
    <row r="1026531" spans="12:13" x14ac:dyDescent="0.25">
      <c r="L1026531" s="472"/>
      <c r="M1026531" s="472"/>
    </row>
    <row r="1026603" spans="12:13" x14ac:dyDescent="0.25">
      <c r="L1026603" s="472"/>
      <c r="M1026603" s="472"/>
    </row>
    <row r="1026604" spans="12:13" x14ac:dyDescent="0.25">
      <c r="L1026604" s="472"/>
      <c r="M1026604" s="472"/>
    </row>
    <row r="1026605" spans="12:13" x14ac:dyDescent="0.25">
      <c r="L1026605" s="472"/>
      <c r="M1026605" s="472"/>
    </row>
    <row r="1026677" spans="12:13" x14ac:dyDescent="0.25">
      <c r="L1026677" s="472"/>
      <c r="M1026677" s="472"/>
    </row>
    <row r="1026678" spans="12:13" x14ac:dyDescent="0.25">
      <c r="L1026678" s="472"/>
      <c r="M1026678" s="472"/>
    </row>
    <row r="1026679" spans="12:13" x14ac:dyDescent="0.25">
      <c r="L1026679" s="472"/>
      <c r="M1026679" s="472"/>
    </row>
    <row r="1026751" spans="12:13" x14ac:dyDescent="0.25">
      <c r="L1026751" s="472"/>
      <c r="M1026751" s="472"/>
    </row>
    <row r="1026752" spans="12:13" x14ac:dyDescent="0.25">
      <c r="L1026752" s="472"/>
      <c r="M1026752" s="472"/>
    </row>
    <row r="1026753" spans="12:13" x14ac:dyDescent="0.25">
      <c r="L1026753" s="472"/>
      <c r="M1026753" s="472"/>
    </row>
    <row r="1026825" spans="12:13" x14ac:dyDescent="0.25">
      <c r="L1026825" s="472"/>
      <c r="M1026825" s="472"/>
    </row>
    <row r="1026826" spans="12:13" x14ac:dyDescent="0.25">
      <c r="L1026826" s="472"/>
      <c r="M1026826" s="472"/>
    </row>
    <row r="1026827" spans="12:13" x14ac:dyDescent="0.25">
      <c r="L1026827" s="472"/>
      <c r="M1026827" s="472"/>
    </row>
    <row r="1026899" spans="12:13" x14ac:dyDescent="0.25">
      <c r="L1026899" s="472"/>
      <c r="M1026899" s="472"/>
    </row>
    <row r="1026900" spans="12:13" x14ac:dyDescent="0.25">
      <c r="L1026900" s="472"/>
      <c r="M1026900" s="472"/>
    </row>
    <row r="1026901" spans="12:13" x14ac:dyDescent="0.25">
      <c r="L1026901" s="472"/>
      <c r="M1026901" s="472"/>
    </row>
    <row r="1026973" spans="12:13" x14ac:dyDescent="0.25">
      <c r="L1026973" s="472"/>
      <c r="M1026973" s="472"/>
    </row>
    <row r="1026974" spans="12:13" x14ac:dyDescent="0.25">
      <c r="L1026974" s="472"/>
      <c r="M1026974" s="472"/>
    </row>
    <row r="1026975" spans="12:13" x14ac:dyDescent="0.25">
      <c r="L1026975" s="472"/>
      <c r="M1026975" s="472"/>
    </row>
    <row r="1027047" spans="12:13" x14ac:dyDescent="0.25">
      <c r="L1027047" s="472"/>
      <c r="M1027047" s="472"/>
    </row>
    <row r="1027048" spans="12:13" x14ac:dyDescent="0.25">
      <c r="L1027048" s="472"/>
      <c r="M1027048" s="472"/>
    </row>
    <row r="1027049" spans="12:13" x14ac:dyDescent="0.25">
      <c r="L1027049" s="472"/>
      <c r="M1027049" s="472"/>
    </row>
    <row r="1027121" spans="12:13" x14ac:dyDescent="0.25">
      <c r="L1027121" s="472"/>
      <c r="M1027121" s="472"/>
    </row>
    <row r="1027122" spans="12:13" x14ac:dyDescent="0.25">
      <c r="L1027122" s="472"/>
      <c r="M1027122" s="472"/>
    </row>
    <row r="1027123" spans="12:13" x14ac:dyDescent="0.25">
      <c r="L1027123" s="472"/>
      <c r="M1027123" s="472"/>
    </row>
    <row r="1027195" spans="12:13" x14ac:dyDescent="0.25">
      <c r="L1027195" s="472"/>
      <c r="M1027195" s="472"/>
    </row>
    <row r="1027196" spans="12:13" x14ac:dyDescent="0.25">
      <c r="L1027196" s="472"/>
      <c r="M1027196" s="472"/>
    </row>
    <row r="1027197" spans="12:13" x14ac:dyDescent="0.25">
      <c r="L1027197" s="472"/>
      <c r="M1027197" s="472"/>
    </row>
    <row r="1027269" spans="12:13" x14ac:dyDescent="0.25">
      <c r="L1027269" s="472"/>
      <c r="M1027269" s="472"/>
    </row>
    <row r="1027270" spans="12:13" x14ac:dyDescent="0.25">
      <c r="L1027270" s="472"/>
      <c r="M1027270" s="472"/>
    </row>
    <row r="1027271" spans="12:13" x14ac:dyDescent="0.25">
      <c r="L1027271" s="472"/>
      <c r="M1027271" s="472"/>
    </row>
    <row r="1027343" spans="12:13" x14ac:dyDescent="0.25">
      <c r="L1027343" s="472"/>
      <c r="M1027343" s="472"/>
    </row>
    <row r="1027344" spans="12:13" x14ac:dyDescent="0.25">
      <c r="L1027344" s="472"/>
      <c r="M1027344" s="472"/>
    </row>
    <row r="1027345" spans="12:13" x14ac:dyDescent="0.25">
      <c r="L1027345" s="472"/>
      <c r="M1027345" s="472"/>
    </row>
    <row r="1027417" spans="12:13" x14ac:dyDescent="0.25">
      <c r="L1027417" s="472"/>
      <c r="M1027417" s="472"/>
    </row>
    <row r="1027418" spans="12:13" x14ac:dyDescent="0.25">
      <c r="L1027418" s="472"/>
      <c r="M1027418" s="472"/>
    </row>
    <row r="1027419" spans="12:13" x14ac:dyDescent="0.25">
      <c r="L1027419" s="472"/>
      <c r="M1027419" s="472"/>
    </row>
    <row r="1027491" spans="12:13" x14ac:dyDescent="0.25">
      <c r="L1027491" s="472"/>
      <c r="M1027491" s="472"/>
    </row>
    <row r="1027492" spans="12:13" x14ac:dyDescent="0.25">
      <c r="L1027492" s="472"/>
      <c r="M1027492" s="472"/>
    </row>
    <row r="1027493" spans="12:13" x14ac:dyDescent="0.25">
      <c r="L1027493" s="472"/>
      <c r="M1027493" s="472"/>
    </row>
    <row r="1027565" spans="12:13" x14ac:dyDescent="0.25">
      <c r="L1027565" s="472"/>
      <c r="M1027565" s="472"/>
    </row>
    <row r="1027566" spans="12:13" x14ac:dyDescent="0.25">
      <c r="L1027566" s="472"/>
      <c r="M1027566" s="472"/>
    </row>
    <row r="1027567" spans="12:13" x14ac:dyDescent="0.25">
      <c r="L1027567" s="472"/>
      <c r="M1027567" s="472"/>
    </row>
    <row r="1027639" spans="12:13" x14ac:dyDescent="0.25">
      <c r="L1027639" s="472"/>
      <c r="M1027639" s="472"/>
    </row>
    <row r="1027640" spans="12:13" x14ac:dyDescent="0.25">
      <c r="L1027640" s="472"/>
      <c r="M1027640" s="472"/>
    </row>
    <row r="1027641" spans="12:13" x14ac:dyDescent="0.25">
      <c r="L1027641" s="472"/>
      <c r="M1027641" s="472"/>
    </row>
    <row r="1027713" spans="12:13" x14ac:dyDescent="0.25">
      <c r="L1027713" s="472"/>
      <c r="M1027713" s="472"/>
    </row>
    <row r="1027714" spans="12:13" x14ac:dyDescent="0.25">
      <c r="L1027714" s="472"/>
      <c r="M1027714" s="472"/>
    </row>
    <row r="1027715" spans="12:13" x14ac:dyDescent="0.25">
      <c r="L1027715" s="472"/>
      <c r="M1027715" s="472"/>
    </row>
    <row r="1027787" spans="12:13" x14ac:dyDescent="0.25">
      <c r="L1027787" s="472"/>
      <c r="M1027787" s="472"/>
    </row>
    <row r="1027788" spans="12:13" x14ac:dyDescent="0.25">
      <c r="L1027788" s="472"/>
      <c r="M1027788" s="472"/>
    </row>
    <row r="1027789" spans="12:13" x14ac:dyDescent="0.25">
      <c r="L1027789" s="472"/>
      <c r="M1027789" s="472"/>
    </row>
    <row r="1027861" spans="12:13" x14ac:dyDescent="0.25">
      <c r="L1027861" s="472"/>
      <c r="M1027861" s="472"/>
    </row>
    <row r="1027862" spans="12:13" x14ac:dyDescent="0.25">
      <c r="L1027862" s="472"/>
      <c r="M1027862" s="472"/>
    </row>
    <row r="1027863" spans="12:13" x14ac:dyDescent="0.25">
      <c r="L1027863" s="472"/>
      <c r="M1027863" s="472"/>
    </row>
    <row r="1027935" spans="12:13" x14ac:dyDescent="0.25">
      <c r="L1027935" s="472"/>
      <c r="M1027935" s="472"/>
    </row>
    <row r="1027936" spans="12:13" x14ac:dyDescent="0.25">
      <c r="L1027936" s="472"/>
      <c r="M1027936" s="472"/>
    </row>
    <row r="1027937" spans="12:13" x14ac:dyDescent="0.25">
      <c r="L1027937" s="472"/>
      <c r="M1027937" s="472"/>
    </row>
    <row r="1028009" spans="12:13" x14ac:dyDescent="0.25">
      <c r="L1028009" s="472"/>
      <c r="M1028009" s="472"/>
    </row>
    <row r="1028010" spans="12:13" x14ac:dyDescent="0.25">
      <c r="L1028010" s="472"/>
      <c r="M1028010" s="472"/>
    </row>
    <row r="1028011" spans="12:13" x14ac:dyDescent="0.25">
      <c r="L1028011" s="472"/>
      <c r="M1028011" s="472"/>
    </row>
    <row r="1028083" spans="12:13" x14ac:dyDescent="0.25">
      <c r="L1028083" s="472"/>
      <c r="M1028083" s="472"/>
    </row>
    <row r="1028084" spans="12:13" x14ac:dyDescent="0.25">
      <c r="L1028084" s="472"/>
      <c r="M1028084" s="472"/>
    </row>
    <row r="1028085" spans="12:13" x14ac:dyDescent="0.25">
      <c r="L1028085" s="472"/>
      <c r="M1028085" s="472"/>
    </row>
    <row r="1028157" spans="12:13" x14ac:dyDescent="0.25">
      <c r="L1028157" s="472"/>
      <c r="M1028157" s="472"/>
    </row>
    <row r="1028158" spans="12:13" x14ac:dyDescent="0.25">
      <c r="L1028158" s="472"/>
      <c r="M1028158" s="472"/>
    </row>
    <row r="1028159" spans="12:13" x14ac:dyDescent="0.25">
      <c r="L1028159" s="472"/>
      <c r="M1028159" s="472"/>
    </row>
    <row r="1028231" spans="12:13" x14ac:dyDescent="0.25">
      <c r="L1028231" s="472"/>
      <c r="M1028231" s="472"/>
    </row>
    <row r="1028232" spans="12:13" x14ac:dyDescent="0.25">
      <c r="L1028232" s="472"/>
      <c r="M1028232" s="472"/>
    </row>
    <row r="1028233" spans="12:13" x14ac:dyDescent="0.25">
      <c r="L1028233" s="472"/>
      <c r="M1028233" s="472"/>
    </row>
    <row r="1028305" spans="12:13" x14ac:dyDescent="0.25">
      <c r="L1028305" s="472"/>
      <c r="M1028305" s="472"/>
    </row>
    <row r="1028306" spans="12:13" x14ac:dyDescent="0.25">
      <c r="L1028306" s="472"/>
      <c r="M1028306" s="472"/>
    </row>
    <row r="1028307" spans="12:13" x14ac:dyDescent="0.25">
      <c r="L1028307" s="472"/>
      <c r="M1028307" s="472"/>
    </row>
    <row r="1028379" spans="12:13" x14ac:dyDescent="0.25">
      <c r="L1028379" s="472"/>
      <c r="M1028379" s="472"/>
    </row>
    <row r="1028380" spans="12:13" x14ac:dyDescent="0.25">
      <c r="L1028380" s="472"/>
      <c r="M1028380" s="472"/>
    </row>
    <row r="1028381" spans="12:13" x14ac:dyDescent="0.25">
      <c r="L1028381" s="472"/>
      <c r="M1028381" s="472"/>
    </row>
    <row r="1028453" spans="12:13" x14ac:dyDescent="0.25">
      <c r="L1028453" s="472"/>
      <c r="M1028453" s="472"/>
    </row>
    <row r="1028454" spans="12:13" x14ac:dyDescent="0.25">
      <c r="L1028454" s="472"/>
      <c r="M1028454" s="472"/>
    </row>
    <row r="1028455" spans="12:13" x14ac:dyDescent="0.25">
      <c r="L1028455" s="472"/>
      <c r="M1028455" s="472"/>
    </row>
    <row r="1028527" spans="12:13" x14ac:dyDescent="0.25">
      <c r="L1028527" s="472"/>
      <c r="M1028527" s="472"/>
    </row>
    <row r="1028528" spans="12:13" x14ac:dyDescent="0.25">
      <c r="L1028528" s="472"/>
      <c r="M1028528" s="472"/>
    </row>
    <row r="1028529" spans="12:13" x14ac:dyDescent="0.25">
      <c r="L1028529" s="472"/>
      <c r="M1028529" s="472"/>
    </row>
    <row r="1028601" spans="12:13" x14ac:dyDescent="0.25">
      <c r="L1028601" s="472"/>
      <c r="M1028601" s="472"/>
    </row>
    <row r="1028602" spans="12:13" x14ac:dyDescent="0.25">
      <c r="L1028602" s="472"/>
      <c r="M1028602" s="472"/>
    </row>
    <row r="1028603" spans="12:13" x14ac:dyDescent="0.25">
      <c r="L1028603" s="472"/>
      <c r="M1028603" s="472"/>
    </row>
    <row r="1028675" spans="12:13" x14ac:dyDescent="0.25">
      <c r="L1028675" s="472"/>
      <c r="M1028675" s="472"/>
    </row>
    <row r="1028676" spans="12:13" x14ac:dyDescent="0.25">
      <c r="L1028676" s="472"/>
      <c r="M1028676" s="472"/>
    </row>
    <row r="1028677" spans="12:13" x14ac:dyDescent="0.25">
      <c r="L1028677" s="472"/>
      <c r="M1028677" s="472"/>
    </row>
    <row r="1028749" spans="12:13" x14ac:dyDescent="0.25">
      <c r="L1028749" s="472"/>
      <c r="M1028749" s="472"/>
    </row>
    <row r="1028750" spans="12:13" x14ac:dyDescent="0.25">
      <c r="L1028750" s="472"/>
      <c r="M1028750" s="472"/>
    </row>
    <row r="1028751" spans="12:13" x14ac:dyDescent="0.25">
      <c r="L1028751" s="472"/>
      <c r="M1028751" s="472"/>
    </row>
    <row r="1028823" spans="12:13" x14ac:dyDescent="0.25">
      <c r="L1028823" s="472"/>
      <c r="M1028823" s="472"/>
    </row>
    <row r="1028824" spans="12:13" x14ac:dyDescent="0.25">
      <c r="L1028824" s="472"/>
      <c r="M1028824" s="472"/>
    </row>
    <row r="1028825" spans="12:13" x14ac:dyDescent="0.25">
      <c r="L1028825" s="472"/>
      <c r="M1028825" s="472"/>
    </row>
    <row r="1028897" spans="12:13" x14ac:dyDescent="0.25">
      <c r="L1028897" s="472"/>
      <c r="M1028897" s="472"/>
    </row>
    <row r="1028898" spans="12:13" x14ac:dyDescent="0.25">
      <c r="L1028898" s="472"/>
      <c r="M1028898" s="472"/>
    </row>
    <row r="1028899" spans="12:13" x14ac:dyDescent="0.25">
      <c r="L1028899" s="472"/>
      <c r="M1028899" s="472"/>
    </row>
    <row r="1028971" spans="12:13" x14ac:dyDescent="0.25">
      <c r="L1028971" s="472"/>
      <c r="M1028971" s="472"/>
    </row>
    <row r="1028972" spans="12:13" x14ac:dyDescent="0.25">
      <c r="L1028972" s="472"/>
      <c r="M1028972" s="472"/>
    </row>
    <row r="1028973" spans="12:13" x14ac:dyDescent="0.25">
      <c r="L1028973" s="472"/>
      <c r="M1028973" s="472"/>
    </row>
    <row r="1029045" spans="12:13" x14ac:dyDescent="0.25">
      <c r="L1029045" s="472"/>
      <c r="M1029045" s="472"/>
    </row>
    <row r="1029046" spans="12:13" x14ac:dyDescent="0.25">
      <c r="L1029046" s="472"/>
      <c r="M1029046" s="472"/>
    </row>
    <row r="1029047" spans="12:13" x14ac:dyDescent="0.25">
      <c r="L1029047" s="472"/>
      <c r="M1029047" s="472"/>
    </row>
    <row r="1029119" spans="12:13" x14ac:dyDescent="0.25">
      <c r="L1029119" s="472"/>
      <c r="M1029119" s="472"/>
    </row>
    <row r="1029120" spans="12:13" x14ac:dyDescent="0.25">
      <c r="L1029120" s="472"/>
      <c r="M1029120" s="472"/>
    </row>
    <row r="1029121" spans="12:13" x14ac:dyDescent="0.25">
      <c r="L1029121" s="472"/>
      <c r="M1029121" s="472"/>
    </row>
    <row r="1029193" spans="12:13" x14ac:dyDescent="0.25">
      <c r="L1029193" s="472"/>
      <c r="M1029193" s="472"/>
    </row>
    <row r="1029194" spans="12:13" x14ac:dyDescent="0.25">
      <c r="L1029194" s="472"/>
      <c r="M1029194" s="472"/>
    </row>
    <row r="1029195" spans="12:13" x14ac:dyDescent="0.25">
      <c r="L1029195" s="472"/>
      <c r="M1029195" s="472"/>
    </row>
    <row r="1029267" spans="12:13" x14ac:dyDescent="0.25">
      <c r="L1029267" s="472"/>
      <c r="M1029267" s="472"/>
    </row>
    <row r="1029268" spans="12:13" x14ac:dyDescent="0.25">
      <c r="L1029268" s="472"/>
      <c r="M1029268" s="472"/>
    </row>
    <row r="1029269" spans="12:13" x14ac:dyDescent="0.25">
      <c r="L1029269" s="472"/>
      <c r="M1029269" s="472"/>
    </row>
    <row r="1029341" spans="12:13" x14ac:dyDescent="0.25">
      <c r="L1029341" s="472"/>
      <c r="M1029341" s="472"/>
    </row>
    <row r="1029342" spans="12:13" x14ac:dyDescent="0.25">
      <c r="L1029342" s="472"/>
      <c r="M1029342" s="472"/>
    </row>
    <row r="1029343" spans="12:13" x14ac:dyDescent="0.25">
      <c r="L1029343" s="472"/>
      <c r="M1029343" s="472"/>
    </row>
    <row r="1029415" spans="12:13" x14ac:dyDescent="0.25">
      <c r="L1029415" s="472"/>
      <c r="M1029415" s="472"/>
    </row>
    <row r="1029416" spans="12:13" x14ac:dyDescent="0.25">
      <c r="L1029416" s="472"/>
      <c r="M1029416" s="472"/>
    </row>
    <row r="1029417" spans="12:13" x14ac:dyDescent="0.25">
      <c r="L1029417" s="472"/>
      <c r="M1029417" s="472"/>
    </row>
    <row r="1029489" spans="12:13" x14ac:dyDescent="0.25">
      <c r="L1029489" s="472"/>
      <c r="M1029489" s="472"/>
    </row>
    <row r="1029490" spans="12:13" x14ac:dyDescent="0.25">
      <c r="L1029490" s="472"/>
      <c r="M1029490" s="472"/>
    </row>
    <row r="1029491" spans="12:13" x14ac:dyDescent="0.25">
      <c r="L1029491" s="472"/>
      <c r="M1029491" s="472"/>
    </row>
    <row r="1029563" spans="12:13" x14ac:dyDescent="0.25">
      <c r="L1029563" s="472"/>
      <c r="M1029563" s="472"/>
    </row>
    <row r="1029564" spans="12:13" x14ac:dyDescent="0.25">
      <c r="L1029564" s="472"/>
      <c r="M1029564" s="472"/>
    </row>
    <row r="1029565" spans="12:13" x14ac:dyDescent="0.25">
      <c r="L1029565" s="472"/>
      <c r="M1029565" s="472"/>
    </row>
    <row r="1029637" spans="12:13" x14ac:dyDescent="0.25">
      <c r="L1029637" s="472"/>
      <c r="M1029637" s="472"/>
    </row>
    <row r="1029638" spans="12:13" x14ac:dyDescent="0.25">
      <c r="L1029638" s="472"/>
      <c r="M1029638" s="472"/>
    </row>
    <row r="1029639" spans="12:13" x14ac:dyDescent="0.25">
      <c r="L1029639" s="472"/>
      <c r="M1029639" s="472"/>
    </row>
    <row r="1029711" spans="12:13" x14ac:dyDescent="0.25">
      <c r="L1029711" s="472"/>
      <c r="M1029711" s="472"/>
    </row>
    <row r="1029712" spans="12:13" x14ac:dyDescent="0.25">
      <c r="L1029712" s="472"/>
      <c r="M1029712" s="472"/>
    </row>
    <row r="1029713" spans="12:13" x14ac:dyDescent="0.25">
      <c r="L1029713" s="472"/>
      <c r="M1029713" s="472"/>
    </row>
    <row r="1029785" spans="12:13" x14ac:dyDescent="0.25">
      <c r="L1029785" s="472"/>
      <c r="M1029785" s="472"/>
    </row>
    <row r="1029786" spans="12:13" x14ac:dyDescent="0.25">
      <c r="L1029786" s="472"/>
      <c r="M1029786" s="472"/>
    </row>
    <row r="1029787" spans="12:13" x14ac:dyDescent="0.25">
      <c r="L1029787" s="472"/>
      <c r="M1029787" s="472"/>
    </row>
    <row r="1029859" spans="12:13" x14ac:dyDescent="0.25">
      <c r="L1029859" s="472"/>
      <c r="M1029859" s="472"/>
    </row>
    <row r="1029860" spans="12:13" x14ac:dyDescent="0.25">
      <c r="L1029860" s="472"/>
      <c r="M1029860" s="472"/>
    </row>
    <row r="1029861" spans="12:13" x14ac:dyDescent="0.25">
      <c r="L1029861" s="472"/>
      <c r="M1029861" s="472"/>
    </row>
    <row r="1029933" spans="12:13" x14ac:dyDescent="0.25">
      <c r="L1029933" s="472"/>
      <c r="M1029933" s="472"/>
    </row>
    <row r="1029934" spans="12:13" x14ac:dyDescent="0.25">
      <c r="L1029934" s="472"/>
      <c r="M1029934" s="472"/>
    </row>
    <row r="1029935" spans="12:13" x14ac:dyDescent="0.25">
      <c r="L1029935" s="472"/>
      <c r="M1029935" s="472"/>
    </row>
    <row r="1030007" spans="12:13" x14ac:dyDescent="0.25">
      <c r="L1030007" s="472"/>
      <c r="M1030007" s="472"/>
    </row>
    <row r="1030008" spans="12:13" x14ac:dyDescent="0.25">
      <c r="L1030008" s="472"/>
      <c r="M1030008" s="472"/>
    </row>
    <row r="1030009" spans="12:13" x14ac:dyDescent="0.25">
      <c r="L1030009" s="472"/>
      <c r="M1030009" s="472"/>
    </row>
    <row r="1030081" spans="12:13" x14ac:dyDescent="0.25">
      <c r="L1030081" s="472"/>
      <c r="M1030081" s="472"/>
    </row>
    <row r="1030082" spans="12:13" x14ac:dyDescent="0.25">
      <c r="L1030082" s="472"/>
      <c r="M1030082" s="472"/>
    </row>
    <row r="1030083" spans="12:13" x14ac:dyDescent="0.25">
      <c r="L1030083" s="472"/>
      <c r="M1030083" s="472"/>
    </row>
    <row r="1030155" spans="12:13" x14ac:dyDescent="0.25">
      <c r="L1030155" s="472"/>
      <c r="M1030155" s="472"/>
    </row>
    <row r="1030156" spans="12:13" x14ac:dyDescent="0.25">
      <c r="L1030156" s="472"/>
      <c r="M1030156" s="472"/>
    </row>
    <row r="1030157" spans="12:13" x14ac:dyDescent="0.25">
      <c r="L1030157" s="472"/>
      <c r="M1030157" s="472"/>
    </row>
    <row r="1030229" spans="12:13" x14ac:dyDescent="0.25">
      <c r="L1030229" s="472"/>
      <c r="M1030229" s="472"/>
    </row>
    <row r="1030230" spans="12:13" x14ac:dyDescent="0.25">
      <c r="L1030230" s="472"/>
      <c r="M1030230" s="472"/>
    </row>
    <row r="1030231" spans="12:13" x14ac:dyDescent="0.25">
      <c r="L1030231" s="472"/>
      <c r="M1030231" s="472"/>
    </row>
    <row r="1030303" spans="12:13" x14ac:dyDescent="0.25">
      <c r="L1030303" s="472"/>
      <c r="M1030303" s="472"/>
    </row>
    <row r="1030304" spans="12:13" x14ac:dyDescent="0.25">
      <c r="L1030304" s="472"/>
      <c r="M1030304" s="472"/>
    </row>
    <row r="1030305" spans="12:13" x14ac:dyDescent="0.25">
      <c r="L1030305" s="472"/>
      <c r="M1030305" s="472"/>
    </row>
    <row r="1030377" spans="12:13" x14ac:dyDescent="0.25">
      <c r="L1030377" s="472"/>
      <c r="M1030377" s="472"/>
    </row>
    <row r="1030378" spans="12:13" x14ac:dyDescent="0.25">
      <c r="L1030378" s="472"/>
      <c r="M1030378" s="472"/>
    </row>
    <row r="1030379" spans="12:13" x14ac:dyDescent="0.25">
      <c r="L1030379" s="472"/>
      <c r="M1030379" s="472"/>
    </row>
    <row r="1030451" spans="12:13" x14ac:dyDescent="0.25">
      <c r="L1030451" s="472"/>
      <c r="M1030451" s="472"/>
    </row>
    <row r="1030452" spans="12:13" x14ac:dyDescent="0.25">
      <c r="L1030452" s="472"/>
      <c r="M1030452" s="472"/>
    </row>
    <row r="1030453" spans="12:13" x14ac:dyDescent="0.25">
      <c r="L1030453" s="472"/>
      <c r="M1030453" s="472"/>
    </row>
    <row r="1030525" spans="12:13" x14ac:dyDescent="0.25">
      <c r="L1030525" s="472"/>
      <c r="M1030525" s="472"/>
    </row>
    <row r="1030526" spans="12:13" x14ac:dyDescent="0.25">
      <c r="L1030526" s="472"/>
      <c r="M1030526" s="472"/>
    </row>
    <row r="1030527" spans="12:13" x14ac:dyDescent="0.25">
      <c r="L1030527" s="472"/>
      <c r="M1030527" s="472"/>
    </row>
    <row r="1030599" spans="12:13" x14ac:dyDescent="0.25">
      <c r="L1030599" s="472"/>
      <c r="M1030599" s="472"/>
    </row>
    <row r="1030600" spans="12:13" x14ac:dyDescent="0.25">
      <c r="L1030600" s="472"/>
      <c r="M1030600" s="472"/>
    </row>
    <row r="1030601" spans="12:13" x14ac:dyDescent="0.25">
      <c r="L1030601" s="472"/>
      <c r="M1030601" s="472"/>
    </row>
    <row r="1030673" spans="12:13" x14ac:dyDescent="0.25">
      <c r="L1030673" s="472"/>
      <c r="M1030673" s="472"/>
    </row>
    <row r="1030674" spans="12:13" x14ac:dyDescent="0.25">
      <c r="L1030674" s="472"/>
      <c r="M1030674" s="472"/>
    </row>
    <row r="1030675" spans="12:13" x14ac:dyDescent="0.25">
      <c r="L1030675" s="472"/>
      <c r="M1030675" s="472"/>
    </row>
    <row r="1030747" spans="12:13" x14ac:dyDescent="0.25">
      <c r="L1030747" s="472"/>
      <c r="M1030747" s="472"/>
    </row>
    <row r="1030748" spans="12:13" x14ac:dyDescent="0.25">
      <c r="L1030748" s="472"/>
      <c r="M1030748" s="472"/>
    </row>
    <row r="1030749" spans="12:13" x14ac:dyDescent="0.25">
      <c r="L1030749" s="472"/>
      <c r="M1030749" s="472"/>
    </row>
    <row r="1030821" spans="12:13" x14ac:dyDescent="0.25">
      <c r="L1030821" s="472"/>
      <c r="M1030821" s="472"/>
    </row>
    <row r="1030822" spans="12:13" x14ac:dyDescent="0.25">
      <c r="L1030822" s="472"/>
      <c r="M1030822" s="472"/>
    </row>
    <row r="1030823" spans="12:13" x14ac:dyDescent="0.25">
      <c r="L1030823" s="472"/>
      <c r="M1030823" s="472"/>
    </row>
    <row r="1030895" spans="12:13" x14ac:dyDescent="0.25">
      <c r="L1030895" s="472"/>
      <c r="M1030895" s="472"/>
    </row>
    <row r="1030896" spans="12:13" x14ac:dyDescent="0.25">
      <c r="L1030896" s="472"/>
      <c r="M1030896" s="472"/>
    </row>
    <row r="1030897" spans="12:13" x14ac:dyDescent="0.25">
      <c r="L1030897" s="472"/>
      <c r="M1030897" s="472"/>
    </row>
    <row r="1030969" spans="12:13" x14ac:dyDescent="0.25">
      <c r="L1030969" s="472"/>
      <c r="M1030969" s="472"/>
    </row>
    <row r="1030970" spans="12:13" x14ac:dyDescent="0.25">
      <c r="L1030970" s="472"/>
      <c r="M1030970" s="472"/>
    </row>
    <row r="1030971" spans="12:13" x14ac:dyDescent="0.25">
      <c r="L1030971" s="472"/>
      <c r="M1030971" s="472"/>
    </row>
    <row r="1031043" spans="12:13" x14ac:dyDescent="0.25">
      <c r="L1031043" s="472"/>
      <c r="M1031043" s="472"/>
    </row>
    <row r="1031044" spans="12:13" x14ac:dyDescent="0.25">
      <c r="L1031044" s="472"/>
      <c r="M1031044" s="472"/>
    </row>
    <row r="1031045" spans="12:13" x14ac:dyDescent="0.25">
      <c r="L1031045" s="472"/>
      <c r="M1031045" s="472"/>
    </row>
    <row r="1031117" spans="12:13" x14ac:dyDescent="0.25">
      <c r="L1031117" s="472"/>
      <c r="M1031117" s="472"/>
    </row>
    <row r="1031118" spans="12:13" x14ac:dyDescent="0.25">
      <c r="L1031118" s="472"/>
      <c r="M1031118" s="472"/>
    </row>
    <row r="1031119" spans="12:13" x14ac:dyDescent="0.25">
      <c r="L1031119" s="472"/>
      <c r="M1031119" s="472"/>
    </row>
    <row r="1031191" spans="12:13" x14ac:dyDescent="0.25">
      <c r="L1031191" s="472"/>
      <c r="M1031191" s="472"/>
    </row>
    <row r="1031192" spans="12:13" x14ac:dyDescent="0.25">
      <c r="L1031192" s="472"/>
      <c r="M1031192" s="472"/>
    </row>
    <row r="1031193" spans="12:13" x14ac:dyDescent="0.25">
      <c r="L1031193" s="472"/>
      <c r="M1031193" s="472"/>
    </row>
    <row r="1031265" spans="12:13" x14ac:dyDescent="0.25">
      <c r="L1031265" s="472"/>
      <c r="M1031265" s="472"/>
    </row>
    <row r="1031266" spans="12:13" x14ac:dyDescent="0.25">
      <c r="L1031266" s="472"/>
      <c r="M1031266" s="472"/>
    </row>
    <row r="1031267" spans="12:13" x14ac:dyDescent="0.25">
      <c r="L1031267" s="472"/>
      <c r="M1031267" s="472"/>
    </row>
    <row r="1031339" spans="12:13" x14ac:dyDescent="0.25">
      <c r="L1031339" s="472"/>
      <c r="M1031339" s="472"/>
    </row>
    <row r="1031340" spans="12:13" x14ac:dyDescent="0.25">
      <c r="L1031340" s="472"/>
      <c r="M1031340" s="472"/>
    </row>
    <row r="1031341" spans="12:13" x14ac:dyDescent="0.25">
      <c r="L1031341" s="472"/>
      <c r="M1031341" s="472"/>
    </row>
    <row r="1031413" spans="12:13" x14ac:dyDescent="0.25">
      <c r="L1031413" s="472"/>
      <c r="M1031413" s="472"/>
    </row>
    <row r="1031414" spans="12:13" x14ac:dyDescent="0.25">
      <c r="L1031414" s="472"/>
      <c r="M1031414" s="472"/>
    </row>
    <row r="1031415" spans="12:13" x14ac:dyDescent="0.25">
      <c r="L1031415" s="472"/>
      <c r="M1031415" s="472"/>
    </row>
    <row r="1031487" spans="12:13" x14ac:dyDescent="0.25">
      <c r="L1031487" s="472"/>
      <c r="M1031487" s="472"/>
    </row>
    <row r="1031488" spans="12:13" x14ac:dyDescent="0.25">
      <c r="L1031488" s="472"/>
      <c r="M1031488" s="472"/>
    </row>
    <row r="1031489" spans="12:13" x14ac:dyDescent="0.25">
      <c r="L1031489" s="472"/>
      <c r="M1031489" s="472"/>
    </row>
    <row r="1031561" spans="12:13" x14ac:dyDescent="0.25">
      <c r="L1031561" s="472"/>
      <c r="M1031561" s="472"/>
    </row>
    <row r="1031562" spans="12:13" x14ac:dyDescent="0.25">
      <c r="L1031562" s="472"/>
      <c r="M1031562" s="472"/>
    </row>
    <row r="1031563" spans="12:13" x14ac:dyDescent="0.25">
      <c r="L1031563" s="472"/>
      <c r="M1031563" s="472"/>
    </row>
    <row r="1031635" spans="12:13" x14ac:dyDescent="0.25">
      <c r="L1031635" s="472"/>
      <c r="M1031635" s="472"/>
    </row>
    <row r="1031636" spans="12:13" x14ac:dyDescent="0.25">
      <c r="L1031636" s="472"/>
      <c r="M1031636" s="472"/>
    </row>
    <row r="1031637" spans="12:13" x14ac:dyDescent="0.25">
      <c r="L1031637" s="472"/>
      <c r="M1031637" s="472"/>
    </row>
    <row r="1031709" spans="12:13" x14ac:dyDescent="0.25">
      <c r="L1031709" s="472"/>
      <c r="M1031709" s="472"/>
    </row>
    <row r="1031710" spans="12:13" x14ac:dyDescent="0.25">
      <c r="L1031710" s="472"/>
      <c r="M1031710" s="472"/>
    </row>
    <row r="1031711" spans="12:13" x14ac:dyDescent="0.25">
      <c r="L1031711" s="472"/>
      <c r="M1031711" s="472"/>
    </row>
    <row r="1031783" spans="12:13" x14ac:dyDescent="0.25">
      <c r="L1031783" s="472"/>
      <c r="M1031783" s="472"/>
    </row>
    <row r="1031784" spans="12:13" x14ac:dyDescent="0.25">
      <c r="L1031784" s="472"/>
      <c r="M1031784" s="472"/>
    </row>
    <row r="1031785" spans="12:13" x14ac:dyDescent="0.25">
      <c r="L1031785" s="472"/>
      <c r="M1031785" s="472"/>
    </row>
    <row r="1031857" spans="12:13" x14ac:dyDescent="0.25">
      <c r="L1031857" s="472"/>
      <c r="M1031857" s="472"/>
    </row>
    <row r="1031858" spans="12:13" x14ac:dyDescent="0.25">
      <c r="L1031858" s="472"/>
      <c r="M1031858" s="472"/>
    </row>
    <row r="1031859" spans="12:13" x14ac:dyDescent="0.25">
      <c r="L1031859" s="472"/>
      <c r="M1031859" s="472"/>
    </row>
    <row r="1031931" spans="12:13" x14ac:dyDescent="0.25">
      <c r="L1031931" s="472"/>
      <c r="M1031931" s="472"/>
    </row>
    <row r="1031932" spans="12:13" x14ac:dyDescent="0.25">
      <c r="L1031932" s="472"/>
      <c r="M1031932" s="472"/>
    </row>
    <row r="1031933" spans="12:13" x14ac:dyDescent="0.25">
      <c r="L1031933" s="472"/>
      <c r="M1031933" s="472"/>
    </row>
    <row r="1032005" spans="12:13" x14ac:dyDescent="0.25">
      <c r="L1032005" s="472"/>
      <c r="M1032005" s="472"/>
    </row>
    <row r="1032006" spans="12:13" x14ac:dyDescent="0.25">
      <c r="L1032006" s="472"/>
      <c r="M1032006" s="472"/>
    </row>
    <row r="1032007" spans="12:13" x14ac:dyDescent="0.25">
      <c r="L1032007" s="472"/>
      <c r="M1032007" s="472"/>
    </row>
    <row r="1032079" spans="12:13" x14ac:dyDescent="0.25">
      <c r="L1032079" s="472"/>
      <c r="M1032079" s="472"/>
    </row>
    <row r="1032080" spans="12:13" x14ac:dyDescent="0.25">
      <c r="L1032080" s="472"/>
      <c r="M1032080" s="472"/>
    </row>
    <row r="1032081" spans="12:13" x14ac:dyDescent="0.25">
      <c r="L1032081" s="472"/>
      <c r="M1032081" s="472"/>
    </row>
    <row r="1032153" spans="12:13" x14ac:dyDescent="0.25">
      <c r="L1032153" s="472"/>
      <c r="M1032153" s="472"/>
    </row>
    <row r="1032154" spans="12:13" x14ac:dyDescent="0.25">
      <c r="L1032154" s="472"/>
      <c r="M1032154" s="472"/>
    </row>
    <row r="1032155" spans="12:13" x14ac:dyDescent="0.25">
      <c r="L1032155" s="472"/>
      <c r="M1032155" s="472"/>
    </row>
    <row r="1032227" spans="12:13" x14ac:dyDescent="0.25">
      <c r="L1032227" s="472"/>
      <c r="M1032227" s="472"/>
    </row>
    <row r="1032228" spans="12:13" x14ac:dyDescent="0.25">
      <c r="L1032228" s="472"/>
      <c r="M1032228" s="472"/>
    </row>
    <row r="1032229" spans="12:13" x14ac:dyDescent="0.25">
      <c r="L1032229" s="472"/>
      <c r="M1032229" s="472"/>
    </row>
    <row r="1032301" spans="12:13" x14ac:dyDescent="0.25">
      <c r="L1032301" s="472"/>
      <c r="M1032301" s="472"/>
    </row>
    <row r="1032302" spans="12:13" x14ac:dyDescent="0.25">
      <c r="L1032302" s="472"/>
      <c r="M1032302" s="472"/>
    </row>
    <row r="1032303" spans="12:13" x14ac:dyDescent="0.25">
      <c r="L1032303" s="472"/>
      <c r="M1032303" s="472"/>
    </row>
    <row r="1032375" spans="12:13" x14ac:dyDescent="0.25">
      <c r="L1032375" s="472"/>
      <c r="M1032375" s="472"/>
    </row>
    <row r="1032376" spans="12:13" x14ac:dyDescent="0.25">
      <c r="L1032376" s="472"/>
      <c r="M1032376" s="472"/>
    </row>
    <row r="1032377" spans="12:13" x14ac:dyDescent="0.25">
      <c r="L1032377" s="472"/>
      <c r="M1032377" s="472"/>
    </row>
    <row r="1032449" spans="12:13" x14ac:dyDescent="0.25">
      <c r="L1032449" s="472"/>
      <c r="M1032449" s="472"/>
    </row>
    <row r="1032450" spans="12:13" x14ac:dyDescent="0.25">
      <c r="L1032450" s="472"/>
      <c r="M1032450" s="472"/>
    </row>
    <row r="1032451" spans="12:13" x14ac:dyDescent="0.25">
      <c r="L1032451" s="472"/>
      <c r="M1032451" s="472"/>
    </row>
    <row r="1032523" spans="12:13" x14ac:dyDescent="0.25">
      <c r="L1032523" s="472"/>
      <c r="M1032523" s="472"/>
    </row>
    <row r="1032524" spans="12:13" x14ac:dyDescent="0.25">
      <c r="L1032524" s="472"/>
      <c r="M1032524" s="472"/>
    </row>
    <row r="1032525" spans="12:13" x14ac:dyDescent="0.25">
      <c r="L1032525" s="472"/>
      <c r="M1032525" s="472"/>
    </row>
    <row r="1032597" spans="12:13" x14ac:dyDescent="0.25">
      <c r="L1032597" s="472"/>
      <c r="M1032597" s="472"/>
    </row>
    <row r="1032598" spans="12:13" x14ac:dyDescent="0.25">
      <c r="L1032598" s="472"/>
      <c r="M1032598" s="472"/>
    </row>
    <row r="1032599" spans="12:13" x14ac:dyDescent="0.25">
      <c r="L1032599" s="472"/>
      <c r="M1032599" s="472"/>
    </row>
    <row r="1032671" spans="12:13" x14ac:dyDescent="0.25">
      <c r="L1032671" s="472"/>
      <c r="M1032671" s="472"/>
    </row>
    <row r="1032672" spans="12:13" x14ac:dyDescent="0.25">
      <c r="L1032672" s="472"/>
      <c r="M1032672" s="472"/>
    </row>
    <row r="1032673" spans="12:13" x14ac:dyDescent="0.25">
      <c r="L1032673" s="472"/>
      <c r="M1032673" s="472"/>
    </row>
    <row r="1032745" spans="12:13" x14ac:dyDescent="0.25">
      <c r="L1032745" s="472"/>
      <c r="M1032745" s="472"/>
    </row>
    <row r="1032746" spans="12:13" x14ac:dyDescent="0.25">
      <c r="L1032746" s="472"/>
      <c r="M1032746" s="472"/>
    </row>
    <row r="1032747" spans="12:13" x14ac:dyDescent="0.25">
      <c r="L1032747" s="472"/>
      <c r="M1032747" s="472"/>
    </row>
    <row r="1032819" spans="12:13" x14ac:dyDescent="0.25">
      <c r="L1032819" s="472"/>
      <c r="M1032819" s="472"/>
    </row>
    <row r="1032820" spans="12:13" x14ac:dyDescent="0.25">
      <c r="L1032820" s="472"/>
      <c r="M1032820" s="472"/>
    </row>
    <row r="1032821" spans="12:13" x14ac:dyDescent="0.25">
      <c r="L1032821" s="472"/>
      <c r="M1032821" s="472"/>
    </row>
    <row r="1032893" spans="12:13" x14ac:dyDescent="0.25">
      <c r="L1032893" s="472"/>
      <c r="M1032893" s="472"/>
    </row>
    <row r="1032894" spans="12:13" x14ac:dyDescent="0.25">
      <c r="L1032894" s="472"/>
      <c r="M1032894" s="472"/>
    </row>
    <row r="1032895" spans="12:13" x14ac:dyDescent="0.25">
      <c r="L1032895" s="472"/>
      <c r="M1032895" s="472"/>
    </row>
    <row r="1032967" spans="12:13" x14ac:dyDescent="0.25">
      <c r="L1032967" s="472"/>
      <c r="M1032967" s="472"/>
    </row>
    <row r="1032968" spans="12:13" x14ac:dyDescent="0.25">
      <c r="L1032968" s="472"/>
      <c r="M1032968" s="472"/>
    </row>
    <row r="1032969" spans="12:13" x14ac:dyDescent="0.25">
      <c r="L1032969" s="472"/>
      <c r="M1032969" s="472"/>
    </row>
    <row r="1033041" spans="12:13" x14ac:dyDescent="0.25">
      <c r="L1033041" s="472"/>
      <c r="M1033041" s="472"/>
    </row>
    <row r="1033042" spans="12:13" x14ac:dyDescent="0.25">
      <c r="L1033042" s="472"/>
      <c r="M1033042" s="472"/>
    </row>
    <row r="1033043" spans="12:13" x14ac:dyDescent="0.25">
      <c r="L1033043" s="472"/>
      <c r="M1033043" s="472"/>
    </row>
    <row r="1033115" spans="12:13" x14ac:dyDescent="0.25">
      <c r="L1033115" s="472"/>
      <c r="M1033115" s="472"/>
    </row>
    <row r="1033116" spans="12:13" x14ac:dyDescent="0.25">
      <c r="L1033116" s="472"/>
      <c r="M1033116" s="472"/>
    </row>
    <row r="1033117" spans="12:13" x14ac:dyDescent="0.25">
      <c r="L1033117" s="472"/>
      <c r="M1033117" s="472"/>
    </row>
    <row r="1033189" spans="12:13" x14ac:dyDescent="0.25">
      <c r="L1033189" s="472"/>
      <c r="M1033189" s="472"/>
    </row>
    <row r="1033190" spans="12:13" x14ac:dyDescent="0.25">
      <c r="L1033190" s="472"/>
      <c r="M1033190" s="472"/>
    </row>
    <row r="1033191" spans="12:13" x14ac:dyDescent="0.25">
      <c r="L1033191" s="472"/>
      <c r="M1033191" s="472"/>
    </row>
    <row r="1033263" spans="12:13" x14ac:dyDescent="0.25">
      <c r="L1033263" s="472"/>
      <c r="M1033263" s="472"/>
    </row>
    <row r="1033264" spans="12:13" x14ac:dyDescent="0.25">
      <c r="L1033264" s="472"/>
      <c r="M1033264" s="472"/>
    </row>
    <row r="1033265" spans="12:13" x14ac:dyDescent="0.25">
      <c r="L1033265" s="472"/>
      <c r="M1033265" s="472"/>
    </row>
    <row r="1033337" spans="12:13" x14ac:dyDescent="0.25">
      <c r="L1033337" s="472"/>
      <c r="M1033337" s="472"/>
    </row>
    <row r="1033338" spans="12:13" x14ac:dyDescent="0.25">
      <c r="L1033338" s="472"/>
      <c r="M1033338" s="472"/>
    </row>
    <row r="1033339" spans="12:13" x14ac:dyDescent="0.25">
      <c r="L1033339" s="472"/>
      <c r="M1033339" s="472"/>
    </row>
    <row r="1033411" spans="12:13" x14ac:dyDescent="0.25">
      <c r="L1033411" s="472"/>
      <c r="M1033411" s="472"/>
    </row>
    <row r="1033412" spans="12:13" x14ac:dyDescent="0.25">
      <c r="L1033412" s="472"/>
      <c r="M1033412" s="472"/>
    </row>
    <row r="1033413" spans="12:13" x14ac:dyDescent="0.25">
      <c r="L1033413" s="472"/>
      <c r="M1033413" s="472"/>
    </row>
    <row r="1033485" spans="12:13" x14ac:dyDescent="0.25">
      <c r="L1033485" s="472"/>
      <c r="M1033485" s="472"/>
    </row>
    <row r="1033486" spans="12:13" x14ac:dyDescent="0.25">
      <c r="L1033486" s="472"/>
      <c r="M1033486" s="472"/>
    </row>
    <row r="1033487" spans="12:13" x14ac:dyDescent="0.25">
      <c r="L1033487" s="472"/>
      <c r="M1033487" s="472"/>
    </row>
    <row r="1033559" spans="12:13" x14ac:dyDescent="0.25">
      <c r="L1033559" s="472"/>
      <c r="M1033559" s="472"/>
    </row>
    <row r="1033560" spans="12:13" x14ac:dyDescent="0.25">
      <c r="L1033560" s="472"/>
      <c r="M1033560" s="472"/>
    </row>
    <row r="1033561" spans="12:13" x14ac:dyDescent="0.25">
      <c r="L1033561" s="472"/>
      <c r="M1033561" s="472"/>
    </row>
    <row r="1033633" spans="12:13" x14ac:dyDescent="0.25">
      <c r="L1033633" s="472"/>
      <c r="M1033633" s="472"/>
    </row>
    <row r="1033634" spans="12:13" x14ac:dyDescent="0.25">
      <c r="L1033634" s="472"/>
      <c r="M1033634" s="472"/>
    </row>
    <row r="1033635" spans="12:13" x14ac:dyDescent="0.25">
      <c r="L1033635" s="472"/>
      <c r="M1033635" s="472"/>
    </row>
    <row r="1033707" spans="12:13" x14ac:dyDescent="0.25">
      <c r="L1033707" s="472"/>
      <c r="M1033707" s="472"/>
    </row>
    <row r="1033708" spans="12:13" x14ac:dyDescent="0.25">
      <c r="L1033708" s="472"/>
      <c r="M1033708" s="472"/>
    </row>
    <row r="1033709" spans="12:13" x14ac:dyDescent="0.25">
      <c r="L1033709" s="472"/>
      <c r="M1033709" s="472"/>
    </row>
    <row r="1033781" spans="12:13" x14ac:dyDescent="0.25">
      <c r="L1033781" s="472"/>
      <c r="M1033781" s="472"/>
    </row>
    <row r="1033782" spans="12:13" x14ac:dyDescent="0.25">
      <c r="L1033782" s="472"/>
      <c r="M1033782" s="472"/>
    </row>
    <row r="1033783" spans="12:13" x14ac:dyDescent="0.25">
      <c r="L1033783" s="472"/>
      <c r="M1033783" s="472"/>
    </row>
    <row r="1033855" spans="12:13" x14ac:dyDescent="0.25">
      <c r="L1033855" s="472"/>
      <c r="M1033855" s="472"/>
    </row>
    <row r="1033856" spans="12:13" x14ac:dyDescent="0.25">
      <c r="L1033856" s="472"/>
      <c r="M1033856" s="472"/>
    </row>
    <row r="1033857" spans="12:13" x14ac:dyDescent="0.25">
      <c r="L1033857" s="472"/>
      <c r="M1033857" s="472"/>
    </row>
    <row r="1033929" spans="12:13" x14ac:dyDescent="0.25">
      <c r="L1033929" s="472"/>
      <c r="M1033929" s="472"/>
    </row>
    <row r="1033930" spans="12:13" x14ac:dyDescent="0.25">
      <c r="L1033930" s="472"/>
      <c r="M1033930" s="472"/>
    </row>
    <row r="1033931" spans="12:13" x14ac:dyDescent="0.25">
      <c r="L1033931" s="472"/>
      <c r="M1033931" s="472"/>
    </row>
    <row r="1034003" spans="12:13" x14ac:dyDescent="0.25">
      <c r="L1034003" s="472"/>
      <c r="M1034003" s="472"/>
    </row>
    <row r="1034004" spans="12:13" x14ac:dyDescent="0.25">
      <c r="L1034004" s="472"/>
      <c r="M1034004" s="472"/>
    </row>
    <row r="1034005" spans="12:13" x14ac:dyDescent="0.25">
      <c r="L1034005" s="472"/>
      <c r="M1034005" s="472"/>
    </row>
    <row r="1034077" spans="12:13" x14ac:dyDescent="0.25">
      <c r="L1034077" s="472"/>
      <c r="M1034077" s="472"/>
    </row>
    <row r="1034078" spans="12:13" x14ac:dyDescent="0.25">
      <c r="L1034078" s="472"/>
      <c r="M1034078" s="472"/>
    </row>
    <row r="1034079" spans="12:13" x14ac:dyDescent="0.25">
      <c r="L1034079" s="472"/>
      <c r="M1034079" s="472"/>
    </row>
    <row r="1034151" spans="12:13" x14ac:dyDescent="0.25">
      <c r="L1034151" s="472"/>
      <c r="M1034151" s="472"/>
    </row>
    <row r="1034152" spans="12:13" x14ac:dyDescent="0.25">
      <c r="L1034152" s="472"/>
      <c r="M1034152" s="472"/>
    </row>
    <row r="1034153" spans="12:13" x14ac:dyDescent="0.25">
      <c r="L1034153" s="472"/>
      <c r="M1034153" s="472"/>
    </row>
    <row r="1034225" spans="12:13" x14ac:dyDescent="0.25">
      <c r="L1034225" s="472"/>
      <c r="M1034225" s="472"/>
    </row>
    <row r="1034226" spans="12:13" x14ac:dyDescent="0.25">
      <c r="L1034226" s="472"/>
      <c r="M1034226" s="472"/>
    </row>
    <row r="1034227" spans="12:13" x14ac:dyDescent="0.25">
      <c r="L1034227" s="472"/>
      <c r="M1034227" s="472"/>
    </row>
    <row r="1034299" spans="12:13" x14ac:dyDescent="0.25">
      <c r="L1034299" s="472"/>
      <c r="M1034299" s="472"/>
    </row>
    <row r="1034300" spans="12:13" x14ac:dyDescent="0.25">
      <c r="L1034300" s="472"/>
      <c r="M1034300" s="472"/>
    </row>
    <row r="1034301" spans="12:13" x14ac:dyDescent="0.25">
      <c r="L1034301" s="472"/>
      <c r="M1034301" s="472"/>
    </row>
    <row r="1034373" spans="12:13" x14ac:dyDescent="0.25">
      <c r="L1034373" s="472"/>
      <c r="M1034373" s="472"/>
    </row>
    <row r="1034374" spans="12:13" x14ac:dyDescent="0.25">
      <c r="L1034374" s="472"/>
      <c r="M1034374" s="472"/>
    </row>
    <row r="1034375" spans="12:13" x14ac:dyDescent="0.25">
      <c r="L1034375" s="472"/>
      <c r="M1034375" s="472"/>
    </row>
    <row r="1034447" spans="12:13" x14ac:dyDescent="0.25">
      <c r="L1034447" s="472"/>
      <c r="M1034447" s="472"/>
    </row>
    <row r="1034448" spans="12:13" x14ac:dyDescent="0.25">
      <c r="L1034448" s="472"/>
      <c r="M1034448" s="472"/>
    </row>
    <row r="1034449" spans="12:13" x14ac:dyDescent="0.25">
      <c r="L1034449" s="472"/>
      <c r="M1034449" s="472"/>
    </row>
    <row r="1034521" spans="12:13" x14ac:dyDescent="0.25">
      <c r="L1034521" s="472"/>
      <c r="M1034521" s="472"/>
    </row>
    <row r="1034522" spans="12:13" x14ac:dyDescent="0.25">
      <c r="L1034522" s="472"/>
      <c r="M1034522" s="472"/>
    </row>
    <row r="1034523" spans="12:13" x14ac:dyDescent="0.25">
      <c r="L1034523" s="472"/>
      <c r="M1034523" s="472"/>
    </row>
    <row r="1034595" spans="12:13" x14ac:dyDescent="0.25">
      <c r="L1034595" s="472"/>
      <c r="M1034595" s="472"/>
    </row>
    <row r="1034596" spans="12:13" x14ac:dyDescent="0.25">
      <c r="L1034596" s="472"/>
      <c r="M1034596" s="472"/>
    </row>
    <row r="1034597" spans="12:13" x14ac:dyDescent="0.25">
      <c r="L1034597" s="472"/>
      <c r="M1034597" s="472"/>
    </row>
    <row r="1034669" spans="12:13" x14ac:dyDescent="0.25">
      <c r="L1034669" s="472"/>
      <c r="M1034669" s="472"/>
    </row>
    <row r="1034670" spans="12:13" x14ac:dyDescent="0.25">
      <c r="L1034670" s="472"/>
      <c r="M1034670" s="472"/>
    </row>
    <row r="1034671" spans="12:13" x14ac:dyDescent="0.25">
      <c r="L1034671" s="472"/>
      <c r="M1034671" s="472"/>
    </row>
    <row r="1034743" spans="12:13" x14ac:dyDescent="0.25">
      <c r="L1034743" s="472"/>
      <c r="M1034743" s="472"/>
    </row>
    <row r="1034744" spans="12:13" x14ac:dyDescent="0.25">
      <c r="L1034744" s="472"/>
      <c r="M1034744" s="472"/>
    </row>
    <row r="1034745" spans="12:13" x14ac:dyDescent="0.25">
      <c r="L1034745" s="472"/>
      <c r="M1034745" s="472"/>
    </row>
    <row r="1034817" spans="12:13" x14ac:dyDescent="0.25">
      <c r="L1034817" s="472"/>
      <c r="M1034817" s="472"/>
    </row>
    <row r="1034818" spans="12:13" x14ac:dyDescent="0.25">
      <c r="L1034818" s="472"/>
      <c r="M1034818" s="472"/>
    </row>
    <row r="1034819" spans="12:13" x14ac:dyDescent="0.25">
      <c r="L1034819" s="472"/>
      <c r="M1034819" s="472"/>
    </row>
    <row r="1034891" spans="12:13" x14ac:dyDescent="0.25">
      <c r="L1034891" s="472"/>
      <c r="M1034891" s="472"/>
    </row>
    <row r="1034892" spans="12:13" x14ac:dyDescent="0.25">
      <c r="L1034892" s="472"/>
      <c r="M1034892" s="472"/>
    </row>
    <row r="1034893" spans="12:13" x14ac:dyDescent="0.25">
      <c r="L1034893" s="472"/>
      <c r="M1034893" s="472"/>
    </row>
    <row r="1034965" spans="12:13" x14ac:dyDescent="0.25">
      <c r="L1034965" s="472"/>
      <c r="M1034965" s="472"/>
    </row>
    <row r="1034966" spans="12:13" x14ac:dyDescent="0.25">
      <c r="L1034966" s="472"/>
      <c r="M1034966" s="472"/>
    </row>
    <row r="1034967" spans="12:13" x14ac:dyDescent="0.25">
      <c r="L1034967" s="472"/>
      <c r="M1034967" s="472"/>
    </row>
    <row r="1035039" spans="12:13" x14ac:dyDescent="0.25">
      <c r="L1035039" s="472"/>
      <c r="M1035039" s="472"/>
    </row>
    <row r="1035040" spans="12:13" x14ac:dyDescent="0.25">
      <c r="L1035040" s="472"/>
      <c r="M1035040" s="472"/>
    </row>
    <row r="1035041" spans="12:13" x14ac:dyDescent="0.25">
      <c r="L1035041" s="472"/>
      <c r="M1035041" s="472"/>
    </row>
    <row r="1035113" spans="12:13" x14ac:dyDescent="0.25">
      <c r="L1035113" s="472"/>
      <c r="M1035113" s="472"/>
    </row>
    <row r="1035114" spans="12:13" x14ac:dyDescent="0.25">
      <c r="L1035114" s="472"/>
      <c r="M1035114" s="472"/>
    </row>
    <row r="1035115" spans="12:13" x14ac:dyDescent="0.25">
      <c r="L1035115" s="472"/>
      <c r="M1035115" s="472"/>
    </row>
    <row r="1035187" spans="12:13" x14ac:dyDescent="0.25">
      <c r="L1035187" s="472"/>
      <c r="M1035187" s="472"/>
    </row>
    <row r="1035188" spans="12:13" x14ac:dyDescent="0.25">
      <c r="L1035188" s="472"/>
      <c r="M1035188" s="472"/>
    </row>
    <row r="1035189" spans="12:13" x14ac:dyDescent="0.25">
      <c r="L1035189" s="472"/>
      <c r="M1035189" s="472"/>
    </row>
    <row r="1035261" spans="12:13" x14ac:dyDescent="0.25">
      <c r="L1035261" s="472"/>
      <c r="M1035261" s="472"/>
    </row>
    <row r="1035262" spans="12:13" x14ac:dyDescent="0.25">
      <c r="L1035262" s="472"/>
      <c r="M1035262" s="472"/>
    </row>
    <row r="1035263" spans="12:13" x14ac:dyDescent="0.25">
      <c r="L1035263" s="472"/>
      <c r="M1035263" s="472"/>
    </row>
    <row r="1035335" spans="12:13" x14ac:dyDescent="0.25">
      <c r="L1035335" s="472"/>
      <c r="M1035335" s="472"/>
    </row>
    <row r="1035336" spans="12:13" x14ac:dyDescent="0.25">
      <c r="L1035336" s="472"/>
      <c r="M1035336" s="472"/>
    </row>
    <row r="1035337" spans="12:13" x14ac:dyDescent="0.25">
      <c r="L1035337" s="472"/>
      <c r="M1035337" s="472"/>
    </row>
    <row r="1035409" spans="12:13" x14ac:dyDescent="0.25">
      <c r="L1035409" s="472"/>
      <c r="M1035409" s="472"/>
    </row>
    <row r="1035410" spans="12:13" x14ac:dyDescent="0.25">
      <c r="L1035410" s="472"/>
      <c r="M1035410" s="472"/>
    </row>
    <row r="1035411" spans="12:13" x14ac:dyDescent="0.25">
      <c r="L1035411" s="472"/>
      <c r="M1035411" s="472"/>
    </row>
    <row r="1035483" spans="12:13" x14ac:dyDescent="0.25">
      <c r="L1035483" s="472"/>
      <c r="M1035483" s="472"/>
    </row>
    <row r="1035484" spans="12:13" x14ac:dyDescent="0.25">
      <c r="L1035484" s="472"/>
      <c r="M1035484" s="472"/>
    </row>
    <row r="1035485" spans="12:13" x14ac:dyDescent="0.25">
      <c r="L1035485" s="472"/>
      <c r="M1035485" s="472"/>
    </row>
    <row r="1035557" spans="12:13" x14ac:dyDescent="0.25">
      <c r="L1035557" s="472"/>
      <c r="M1035557" s="472"/>
    </row>
    <row r="1035558" spans="12:13" x14ac:dyDescent="0.25">
      <c r="L1035558" s="472"/>
      <c r="M1035558" s="472"/>
    </row>
    <row r="1035559" spans="12:13" x14ac:dyDescent="0.25">
      <c r="L1035559" s="472"/>
      <c r="M1035559" s="472"/>
    </row>
    <row r="1035631" spans="12:13" x14ac:dyDescent="0.25">
      <c r="L1035631" s="472"/>
      <c r="M1035631" s="472"/>
    </row>
    <row r="1035632" spans="12:13" x14ac:dyDescent="0.25">
      <c r="L1035632" s="472"/>
      <c r="M1035632" s="472"/>
    </row>
    <row r="1035633" spans="12:13" x14ac:dyDescent="0.25">
      <c r="L1035633" s="472"/>
      <c r="M1035633" s="472"/>
    </row>
    <row r="1035705" spans="12:13" x14ac:dyDescent="0.25">
      <c r="L1035705" s="472"/>
      <c r="M1035705" s="472"/>
    </row>
    <row r="1035706" spans="12:13" x14ac:dyDescent="0.25">
      <c r="L1035706" s="472"/>
      <c r="M1035706" s="472"/>
    </row>
    <row r="1035707" spans="12:13" x14ac:dyDescent="0.25">
      <c r="L1035707" s="472"/>
      <c r="M1035707" s="472"/>
    </row>
    <row r="1035779" spans="12:13" x14ac:dyDescent="0.25">
      <c r="L1035779" s="472"/>
      <c r="M1035779" s="472"/>
    </row>
    <row r="1035780" spans="12:13" x14ac:dyDescent="0.25">
      <c r="L1035780" s="472"/>
      <c r="M1035780" s="472"/>
    </row>
    <row r="1035781" spans="12:13" x14ac:dyDescent="0.25">
      <c r="L1035781" s="472"/>
      <c r="M1035781" s="472"/>
    </row>
    <row r="1035853" spans="12:13" x14ac:dyDescent="0.25">
      <c r="L1035853" s="472"/>
      <c r="M1035853" s="472"/>
    </row>
    <row r="1035854" spans="12:13" x14ac:dyDescent="0.25">
      <c r="L1035854" s="472"/>
      <c r="M1035854" s="472"/>
    </row>
    <row r="1035855" spans="12:13" x14ac:dyDescent="0.25">
      <c r="L1035855" s="472"/>
      <c r="M1035855" s="472"/>
    </row>
    <row r="1035927" spans="12:13" x14ac:dyDescent="0.25">
      <c r="L1035927" s="472"/>
      <c r="M1035927" s="472"/>
    </row>
    <row r="1035928" spans="12:13" x14ac:dyDescent="0.25">
      <c r="L1035928" s="472"/>
      <c r="M1035928" s="472"/>
    </row>
    <row r="1035929" spans="12:13" x14ac:dyDescent="0.25">
      <c r="L1035929" s="472"/>
      <c r="M1035929" s="472"/>
    </row>
    <row r="1036001" spans="12:13" x14ac:dyDescent="0.25">
      <c r="L1036001" s="472"/>
      <c r="M1036001" s="472"/>
    </row>
    <row r="1036002" spans="12:13" x14ac:dyDescent="0.25">
      <c r="L1036002" s="472"/>
      <c r="M1036002" s="472"/>
    </row>
    <row r="1036003" spans="12:13" x14ac:dyDescent="0.25">
      <c r="L1036003" s="472"/>
      <c r="M1036003" s="472"/>
    </row>
    <row r="1036075" spans="12:13" x14ac:dyDescent="0.25">
      <c r="L1036075" s="472"/>
      <c r="M1036075" s="472"/>
    </row>
    <row r="1036076" spans="12:13" x14ac:dyDescent="0.25">
      <c r="L1036076" s="472"/>
      <c r="M1036076" s="472"/>
    </row>
    <row r="1036077" spans="12:13" x14ac:dyDescent="0.25">
      <c r="L1036077" s="472"/>
      <c r="M1036077" s="472"/>
    </row>
    <row r="1036149" spans="12:13" x14ac:dyDescent="0.25">
      <c r="L1036149" s="472"/>
      <c r="M1036149" s="472"/>
    </row>
    <row r="1036150" spans="12:13" x14ac:dyDescent="0.25">
      <c r="L1036150" s="472"/>
      <c r="M1036150" s="472"/>
    </row>
    <row r="1036151" spans="12:13" x14ac:dyDescent="0.25">
      <c r="L1036151" s="472"/>
      <c r="M1036151" s="472"/>
    </row>
    <row r="1036223" spans="12:13" x14ac:dyDescent="0.25">
      <c r="L1036223" s="472"/>
      <c r="M1036223" s="472"/>
    </row>
    <row r="1036224" spans="12:13" x14ac:dyDescent="0.25">
      <c r="L1036224" s="472"/>
      <c r="M1036224" s="472"/>
    </row>
    <row r="1036225" spans="12:13" x14ac:dyDescent="0.25">
      <c r="L1036225" s="472"/>
      <c r="M1036225" s="472"/>
    </row>
    <row r="1036297" spans="12:13" x14ac:dyDescent="0.25">
      <c r="L1036297" s="472"/>
      <c r="M1036297" s="472"/>
    </row>
    <row r="1036298" spans="12:13" x14ac:dyDescent="0.25">
      <c r="L1036298" s="472"/>
      <c r="M1036298" s="472"/>
    </row>
    <row r="1036299" spans="12:13" x14ac:dyDescent="0.25">
      <c r="L1036299" s="472"/>
      <c r="M1036299" s="472"/>
    </row>
    <row r="1036371" spans="12:13" x14ac:dyDescent="0.25">
      <c r="L1036371" s="472"/>
      <c r="M1036371" s="472"/>
    </row>
    <row r="1036372" spans="12:13" x14ac:dyDescent="0.25">
      <c r="L1036372" s="472"/>
      <c r="M1036372" s="472"/>
    </row>
    <row r="1036373" spans="12:13" x14ac:dyDescent="0.25">
      <c r="L1036373" s="472"/>
      <c r="M1036373" s="472"/>
    </row>
    <row r="1036445" spans="12:13" x14ac:dyDescent="0.25">
      <c r="L1036445" s="472"/>
      <c r="M1036445" s="472"/>
    </row>
    <row r="1036446" spans="12:13" x14ac:dyDescent="0.25">
      <c r="L1036446" s="472"/>
      <c r="M1036446" s="472"/>
    </row>
    <row r="1036447" spans="12:13" x14ac:dyDescent="0.25">
      <c r="L1036447" s="472"/>
      <c r="M1036447" s="472"/>
    </row>
    <row r="1036519" spans="12:13" x14ac:dyDescent="0.25">
      <c r="L1036519" s="472"/>
      <c r="M1036519" s="472"/>
    </row>
    <row r="1036520" spans="12:13" x14ac:dyDescent="0.25">
      <c r="L1036520" s="472"/>
      <c r="M1036520" s="472"/>
    </row>
    <row r="1036521" spans="12:13" x14ac:dyDescent="0.25">
      <c r="L1036521" s="472"/>
      <c r="M1036521" s="472"/>
    </row>
    <row r="1036593" spans="12:13" x14ac:dyDescent="0.25">
      <c r="L1036593" s="472"/>
      <c r="M1036593" s="472"/>
    </row>
    <row r="1036594" spans="12:13" x14ac:dyDescent="0.25">
      <c r="L1036594" s="472"/>
      <c r="M1036594" s="472"/>
    </row>
    <row r="1036595" spans="12:13" x14ac:dyDescent="0.25">
      <c r="L1036595" s="472"/>
      <c r="M1036595" s="472"/>
    </row>
    <row r="1036667" spans="12:13" x14ac:dyDescent="0.25">
      <c r="L1036667" s="472"/>
      <c r="M1036667" s="472"/>
    </row>
    <row r="1036668" spans="12:13" x14ac:dyDescent="0.25">
      <c r="L1036668" s="472"/>
      <c r="M1036668" s="472"/>
    </row>
    <row r="1036669" spans="12:13" x14ac:dyDescent="0.25">
      <c r="L1036669" s="472"/>
      <c r="M1036669" s="472"/>
    </row>
    <row r="1036741" spans="12:13" x14ac:dyDescent="0.25">
      <c r="L1036741" s="472"/>
      <c r="M1036741" s="472"/>
    </row>
    <row r="1036742" spans="12:13" x14ac:dyDescent="0.25">
      <c r="L1036742" s="472"/>
      <c r="M1036742" s="472"/>
    </row>
    <row r="1036743" spans="12:13" x14ac:dyDescent="0.25">
      <c r="L1036743" s="472"/>
      <c r="M1036743" s="472"/>
    </row>
    <row r="1036815" spans="12:13" x14ac:dyDescent="0.25">
      <c r="L1036815" s="472"/>
      <c r="M1036815" s="472"/>
    </row>
    <row r="1036816" spans="12:13" x14ac:dyDescent="0.25">
      <c r="L1036816" s="472"/>
      <c r="M1036816" s="472"/>
    </row>
    <row r="1036817" spans="12:13" x14ac:dyDescent="0.25">
      <c r="L1036817" s="472"/>
      <c r="M1036817" s="472"/>
    </row>
    <row r="1036889" spans="12:13" x14ac:dyDescent="0.25">
      <c r="L1036889" s="472"/>
      <c r="M1036889" s="472"/>
    </row>
    <row r="1036890" spans="12:13" x14ac:dyDescent="0.25">
      <c r="L1036890" s="472"/>
      <c r="M1036890" s="472"/>
    </row>
    <row r="1036891" spans="12:13" x14ac:dyDescent="0.25">
      <c r="L1036891" s="472"/>
      <c r="M1036891" s="472"/>
    </row>
    <row r="1036963" spans="12:13" x14ac:dyDescent="0.25">
      <c r="L1036963" s="472"/>
      <c r="M1036963" s="472"/>
    </row>
    <row r="1036964" spans="12:13" x14ac:dyDescent="0.25">
      <c r="L1036964" s="472"/>
      <c r="M1036964" s="472"/>
    </row>
    <row r="1036965" spans="12:13" x14ac:dyDescent="0.25">
      <c r="L1036965" s="472"/>
      <c r="M1036965" s="472"/>
    </row>
    <row r="1037037" spans="12:13" x14ac:dyDescent="0.25">
      <c r="L1037037" s="472"/>
      <c r="M1037037" s="472"/>
    </row>
    <row r="1037038" spans="12:13" x14ac:dyDescent="0.25">
      <c r="L1037038" s="472"/>
      <c r="M1037038" s="472"/>
    </row>
    <row r="1037039" spans="12:13" x14ac:dyDescent="0.25">
      <c r="L1037039" s="472"/>
      <c r="M1037039" s="472"/>
    </row>
    <row r="1037111" spans="12:13" x14ac:dyDescent="0.25">
      <c r="L1037111" s="472"/>
      <c r="M1037111" s="472"/>
    </row>
    <row r="1037112" spans="12:13" x14ac:dyDescent="0.25">
      <c r="L1037112" s="472"/>
      <c r="M1037112" s="472"/>
    </row>
    <row r="1037113" spans="12:13" x14ac:dyDescent="0.25">
      <c r="L1037113" s="472"/>
      <c r="M1037113" s="472"/>
    </row>
    <row r="1037185" spans="12:13" x14ac:dyDescent="0.25">
      <c r="L1037185" s="472"/>
      <c r="M1037185" s="472"/>
    </row>
    <row r="1037186" spans="12:13" x14ac:dyDescent="0.25">
      <c r="L1037186" s="472"/>
      <c r="M1037186" s="472"/>
    </row>
    <row r="1037187" spans="12:13" x14ac:dyDescent="0.25">
      <c r="L1037187" s="472"/>
      <c r="M1037187" s="472"/>
    </row>
    <row r="1037259" spans="12:13" x14ac:dyDescent="0.25">
      <c r="L1037259" s="472"/>
      <c r="M1037259" s="472"/>
    </row>
    <row r="1037260" spans="12:13" x14ac:dyDescent="0.25">
      <c r="L1037260" s="472"/>
      <c r="M1037260" s="472"/>
    </row>
    <row r="1037261" spans="12:13" x14ac:dyDescent="0.25">
      <c r="L1037261" s="472"/>
      <c r="M1037261" s="472"/>
    </row>
    <row r="1037333" spans="12:13" x14ac:dyDescent="0.25">
      <c r="L1037333" s="472"/>
      <c r="M1037333" s="472"/>
    </row>
    <row r="1037334" spans="12:13" x14ac:dyDescent="0.25">
      <c r="L1037334" s="472"/>
      <c r="M1037334" s="472"/>
    </row>
    <row r="1037335" spans="12:13" x14ac:dyDescent="0.25">
      <c r="L1037335" s="472"/>
      <c r="M1037335" s="472"/>
    </row>
    <row r="1037407" spans="12:13" x14ac:dyDescent="0.25">
      <c r="L1037407" s="472"/>
      <c r="M1037407" s="472"/>
    </row>
    <row r="1037408" spans="12:13" x14ac:dyDescent="0.25">
      <c r="L1037408" s="472"/>
      <c r="M1037408" s="472"/>
    </row>
    <row r="1037409" spans="12:13" x14ac:dyDescent="0.25">
      <c r="L1037409" s="472"/>
      <c r="M1037409" s="472"/>
    </row>
    <row r="1037481" spans="12:13" x14ac:dyDescent="0.25">
      <c r="L1037481" s="472"/>
      <c r="M1037481" s="472"/>
    </row>
    <row r="1037482" spans="12:13" x14ac:dyDescent="0.25">
      <c r="L1037482" s="472"/>
      <c r="M1037482" s="472"/>
    </row>
    <row r="1037483" spans="12:13" x14ac:dyDescent="0.25">
      <c r="L1037483" s="472"/>
      <c r="M1037483" s="472"/>
    </row>
    <row r="1037555" spans="12:13" x14ac:dyDescent="0.25">
      <c r="L1037555" s="472"/>
      <c r="M1037555" s="472"/>
    </row>
    <row r="1037556" spans="12:13" x14ac:dyDescent="0.25">
      <c r="L1037556" s="472"/>
      <c r="M1037556" s="472"/>
    </row>
    <row r="1037557" spans="12:13" x14ac:dyDescent="0.25">
      <c r="L1037557" s="472"/>
      <c r="M1037557" s="472"/>
    </row>
    <row r="1037629" spans="12:13" x14ac:dyDescent="0.25">
      <c r="L1037629" s="472"/>
      <c r="M1037629" s="472"/>
    </row>
    <row r="1037630" spans="12:13" x14ac:dyDescent="0.25">
      <c r="L1037630" s="472"/>
      <c r="M1037630" s="472"/>
    </row>
    <row r="1037631" spans="12:13" x14ac:dyDescent="0.25">
      <c r="L1037631" s="472"/>
      <c r="M1037631" s="472"/>
    </row>
    <row r="1037703" spans="12:13" x14ac:dyDescent="0.25">
      <c r="L1037703" s="472"/>
      <c r="M1037703" s="472"/>
    </row>
    <row r="1037704" spans="12:13" x14ac:dyDescent="0.25">
      <c r="L1037704" s="472"/>
      <c r="M1037704" s="472"/>
    </row>
    <row r="1037705" spans="12:13" x14ac:dyDescent="0.25">
      <c r="L1037705" s="472"/>
      <c r="M1037705" s="472"/>
    </row>
    <row r="1037777" spans="12:13" x14ac:dyDescent="0.25">
      <c r="L1037777" s="472"/>
      <c r="M1037777" s="472"/>
    </row>
    <row r="1037778" spans="12:13" x14ac:dyDescent="0.25">
      <c r="L1037778" s="472"/>
      <c r="M1037778" s="472"/>
    </row>
    <row r="1037779" spans="12:13" x14ac:dyDescent="0.25">
      <c r="L1037779" s="472"/>
      <c r="M1037779" s="472"/>
    </row>
    <row r="1037851" spans="12:13" x14ac:dyDescent="0.25">
      <c r="L1037851" s="472"/>
      <c r="M1037851" s="472"/>
    </row>
    <row r="1037852" spans="12:13" x14ac:dyDescent="0.25">
      <c r="L1037852" s="472"/>
      <c r="M1037852" s="472"/>
    </row>
    <row r="1037853" spans="12:13" x14ac:dyDescent="0.25">
      <c r="L1037853" s="472"/>
      <c r="M1037853" s="472"/>
    </row>
    <row r="1037925" spans="12:13" x14ac:dyDescent="0.25">
      <c r="L1037925" s="472"/>
      <c r="M1037925" s="472"/>
    </row>
    <row r="1037926" spans="12:13" x14ac:dyDescent="0.25">
      <c r="L1037926" s="472"/>
      <c r="M1037926" s="472"/>
    </row>
    <row r="1037927" spans="12:13" x14ac:dyDescent="0.25">
      <c r="L1037927" s="472"/>
      <c r="M1037927" s="472"/>
    </row>
    <row r="1037999" spans="12:13" x14ac:dyDescent="0.25">
      <c r="L1037999" s="472"/>
      <c r="M1037999" s="472"/>
    </row>
    <row r="1038000" spans="12:13" x14ac:dyDescent="0.25">
      <c r="L1038000" s="472"/>
      <c r="M1038000" s="472"/>
    </row>
    <row r="1038001" spans="12:13" x14ac:dyDescent="0.25">
      <c r="L1038001" s="472"/>
      <c r="M1038001" s="472"/>
    </row>
    <row r="1038073" spans="12:13" x14ac:dyDescent="0.25">
      <c r="L1038073" s="472"/>
      <c r="M1038073" s="472"/>
    </row>
    <row r="1038074" spans="12:13" x14ac:dyDescent="0.25">
      <c r="L1038074" s="472"/>
      <c r="M1038074" s="472"/>
    </row>
    <row r="1038075" spans="12:13" x14ac:dyDescent="0.25">
      <c r="L1038075" s="472"/>
      <c r="M1038075" s="472"/>
    </row>
    <row r="1038147" spans="12:13" x14ac:dyDescent="0.25">
      <c r="L1038147" s="472"/>
      <c r="M1038147" s="472"/>
    </row>
    <row r="1038148" spans="12:13" x14ac:dyDescent="0.25">
      <c r="L1038148" s="472"/>
      <c r="M1038148" s="472"/>
    </row>
    <row r="1038149" spans="12:13" x14ac:dyDescent="0.25">
      <c r="L1038149" s="472"/>
      <c r="M1038149" s="472"/>
    </row>
    <row r="1038221" spans="12:13" x14ac:dyDescent="0.25">
      <c r="L1038221" s="472"/>
      <c r="M1038221" s="472"/>
    </row>
    <row r="1038222" spans="12:13" x14ac:dyDescent="0.25">
      <c r="L1038222" s="472"/>
      <c r="M1038222" s="472"/>
    </row>
    <row r="1038223" spans="12:13" x14ac:dyDescent="0.25">
      <c r="L1038223" s="472"/>
      <c r="M1038223" s="472"/>
    </row>
    <row r="1038295" spans="12:13" x14ac:dyDescent="0.25">
      <c r="L1038295" s="472"/>
      <c r="M1038295" s="472"/>
    </row>
    <row r="1038296" spans="12:13" x14ac:dyDescent="0.25">
      <c r="L1038296" s="472"/>
      <c r="M1038296" s="472"/>
    </row>
    <row r="1038297" spans="12:13" x14ac:dyDescent="0.25">
      <c r="L1038297" s="472"/>
      <c r="M1038297" s="472"/>
    </row>
    <row r="1038369" spans="12:13" x14ac:dyDescent="0.25">
      <c r="L1038369" s="472"/>
      <c r="M1038369" s="472"/>
    </row>
    <row r="1038370" spans="12:13" x14ac:dyDescent="0.25">
      <c r="L1038370" s="472"/>
      <c r="M1038370" s="472"/>
    </row>
    <row r="1038371" spans="12:13" x14ac:dyDescent="0.25">
      <c r="L1038371" s="472"/>
      <c r="M1038371" s="472"/>
    </row>
    <row r="1038443" spans="12:13" x14ac:dyDescent="0.25">
      <c r="L1038443" s="472"/>
      <c r="M1038443" s="472"/>
    </row>
    <row r="1038444" spans="12:13" x14ac:dyDescent="0.25">
      <c r="L1038444" s="472"/>
      <c r="M1038444" s="472"/>
    </row>
    <row r="1038445" spans="12:13" x14ac:dyDescent="0.25">
      <c r="L1038445" s="472"/>
      <c r="M1038445" s="472"/>
    </row>
    <row r="1038517" spans="12:13" x14ac:dyDescent="0.25">
      <c r="L1038517" s="472"/>
      <c r="M1038517" s="472"/>
    </row>
    <row r="1038518" spans="12:13" x14ac:dyDescent="0.25">
      <c r="L1038518" s="472"/>
      <c r="M1038518" s="472"/>
    </row>
    <row r="1038519" spans="12:13" x14ac:dyDescent="0.25">
      <c r="L1038519" s="472"/>
      <c r="M1038519" s="472"/>
    </row>
    <row r="1038591" spans="12:13" x14ac:dyDescent="0.25">
      <c r="L1038591" s="472"/>
      <c r="M1038591" s="472"/>
    </row>
    <row r="1038592" spans="12:13" x14ac:dyDescent="0.25">
      <c r="L1038592" s="472"/>
      <c r="M1038592" s="472"/>
    </row>
    <row r="1038593" spans="12:13" x14ac:dyDescent="0.25">
      <c r="L1038593" s="472"/>
      <c r="M1038593" s="472"/>
    </row>
    <row r="1038665" spans="12:13" x14ac:dyDescent="0.25">
      <c r="L1038665" s="472"/>
      <c r="M1038665" s="472"/>
    </row>
    <row r="1038666" spans="12:13" x14ac:dyDescent="0.25">
      <c r="L1038666" s="472"/>
      <c r="M1038666" s="472"/>
    </row>
    <row r="1038667" spans="12:13" x14ac:dyDescent="0.25">
      <c r="L1038667" s="472"/>
      <c r="M1038667" s="472"/>
    </row>
    <row r="1038739" spans="12:13" x14ac:dyDescent="0.25">
      <c r="L1038739" s="472"/>
      <c r="M1038739" s="472"/>
    </row>
    <row r="1038740" spans="12:13" x14ac:dyDescent="0.25">
      <c r="L1038740" s="472"/>
      <c r="M1038740" s="472"/>
    </row>
    <row r="1038741" spans="12:13" x14ac:dyDescent="0.25">
      <c r="L1038741" s="472"/>
      <c r="M1038741" s="472"/>
    </row>
    <row r="1038813" spans="12:13" x14ac:dyDescent="0.25">
      <c r="L1038813" s="472"/>
      <c r="M1038813" s="472"/>
    </row>
    <row r="1038814" spans="12:13" x14ac:dyDescent="0.25">
      <c r="L1038814" s="472"/>
      <c r="M1038814" s="472"/>
    </row>
    <row r="1038815" spans="12:13" x14ac:dyDescent="0.25">
      <c r="L1038815" s="472"/>
      <c r="M1038815" s="472"/>
    </row>
    <row r="1038887" spans="12:13" x14ac:dyDescent="0.25">
      <c r="L1038887" s="472"/>
      <c r="M1038887" s="472"/>
    </row>
    <row r="1038888" spans="12:13" x14ac:dyDescent="0.25">
      <c r="L1038888" s="472"/>
      <c r="M1038888" s="472"/>
    </row>
    <row r="1038889" spans="12:13" x14ac:dyDescent="0.25">
      <c r="L1038889" s="472"/>
      <c r="M1038889" s="472"/>
    </row>
    <row r="1038961" spans="12:13" x14ac:dyDescent="0.25">
      <c r="L1038961" s="472"/>
      <c r="M1038961" s="472"/>
    </row>
    <row r="1038962" spans="12:13" x14ac:dyDescent="0.25">
      <c r="L1038962" s="472"/>
      <c r="M1038962" s="472"/>
    </row>
    <row r="1038963" spans="12:13" x14ac:dyDescent="0.25">
      <c r="L1038963" s="472"/>
      <c r="M1038963" s="472"/>
    </row>
    <row r="1039035" spans="12:13" x14ac:dyDescent="0.25">
      <c r="L1039035" s="472"/>
      <c r="M1039035" s="472"/>
    </row>
    <row r="1039036" spans="12:13" x14ac:dyDescent="0.25">
      <c r="L1039036" s="472"/>
      <c r="M1039036" s="472"/>
    </row>
    <row r="1039037" spans="12:13" x14ac:dyDescent="0.25">
      <c r="L1039037" s="472"/>
      <c r="M1039037" s="472"/>
    </row>
    <row r="1039109" spans="12:13" x14ac:dyDescent="0.25">
      <c r="L1039109" s="472"/>
      <c r="M1039109" s="472"/>
    </row>
    <row r="1039110" spans="12:13" x14ac:dyDescent="0.25">
      <c r="L1039110" s="472"/>
      <c r="M1039110" s="472"/>
    </row>
    <row r="1039111" spans="12:13" x14ac:dyDescent="0.25">
      <c r="L1039111" s="472"/>
      <c r="M1039111" s="472"/>
    </row>
    <row r="1039183" spans="12:13" x14ac:dyDescent="0.25">
      <c r="L1039183" s="472"/>
      <c r="M1039183" s="472"/>
    </row>
    <row r="1039184" spans="12:13" x14ac:dyDescent="0.25">
      <c r="L1039184" s="472"/>
      <c r="M1039184" s="472"/>
    </row>
    <row r="1039185" spans="12:13" x14ac:dyDescent="0.25">
      <c r="L1039185" s="472"/>
      <c r="M1039185" s="472"/>
    </row>
    <row r="1039257" spans="12:13" x14ac:dyDescent="0.25">
      <c r="L1039257" s="472"/>
      <c r="M1039257" s="472"/>
    </row>
    <row r="1039258" spans="12:13" x14ac:dyDescent="0.25">
      <c r="L1039258" s="472"/>
      <c r="M1039258" s="472"/>
    </row>
    <row r="1039259" spans="12:13" x14ac:dyDescent="0.25">
      <c r="L1039259" s="472"/>
      <c r="M1039259" s="472"/>
    </row>
    <row r="1039331" spans="12:13" x14ac:dyDescent="0.25">
      <c r="L1039331" s="472"/>
      <c r="M1039331" s="472"/>
    </row>
    <row r="1039332" spans="12:13" x14ac:dyDescent="0.25">
      <c r="L1039332" s="472"/>
      <c r="M1039332" s="472"/>
    </row>
    <row r="1039333" spans="12:13" x14ac:dyDescent="0.25">
      <c r="L1039333" s="472"/>
      <c r="M1039333" s="472"/>
    </row>
    <row r="1039405" spans="12:13" x14ac:dyDescent="0.25">
      <c r="L1039405" s="472"/>
      <c r="M1039405" s="472"/>
    </row>
    <row r="1039406" spans="12:13" x14ac:dyDescent="0.25">
      <c r="L1039406" s="472"/>
      <c r="M1039406" s="472"/>
    </row>
    <row r="1039407" spans="12:13" x14ac:dyDescent="0.25">
      <c r="L1039407" s="472"/>
      <c r="M1039407" s="472"/>
    </row>
    <row r="1039479" spans="12:13" x14ac:dyDescent="0.25">
      <c r="L1039479" s="472"/>
      <c r="M1039479" s="472"/>
    </row>
    <row r="1039480" spans="12:13" x14ac:dyDescent="0.25">
      <c r="L1039480" s="472"/>
      <c r="M1039480" s="472"/>
    </row>
    <row r="1039481" spans="12:13" x14ac:dyDescent="0.25">
      <c r="L1039481" s="472"/>
      <c r="M1039481" s="472"/>
    </row>
    <row r="1039553" spans="12:13" x14ac:dyDescent="0.25">
      <c r="L1039553" s="472"/>
      <c r="M1039553" s="472"/>
    </row>
    <row r="1039554" spans="12:13" x14ac:dyDescent="0.25">
      <c r="L1039554" s="472"/>
      <c r="M1039554" s="472"/>
    </row>
    <row r="1039555" spans="12:13" x14ac:dyDescent="0.25">
      <c r="L1039555" s="472"/>
      <c r="M1039555" s="472"/>
    </row>
    <row r="1039627" spans="12:13" x14ac:dyDescent="0.25">
      <c r="L1039627" s="472"/>
      <c r="M1039627" s="472"/>
    </row>
    <row r="1039628" spans="12:13" x14ac:dyDescent="0.25">
      <c r="L1039628" s="472"/>
      <c r="M1039628" s="472"/>
    </row>
    <row r="1039629" spans="12:13" x14ac:dyDescent="0.25">
      <c r="L1039629" s="472"/>
      <c r="M1039629" s="472"/>
    </row>
    <row r="1039701" spans="12:13" x14ac:dyDescent="0.25">
      <c r="L1039701" s="472"/>
      <c r="M1039701" s="472"/>
    </row>
    <row r="1039702" spans="12:13" x14ac:dyDescent="0.25">
      <c r="L1039702" s="472"/>
      <c r="M1039702" s="472"/>
    </row>
    <row r="1039703" spans="12:13" x14ac:dyDescent="0.25">
      <c r="L1039703" s="472"/>
      <c r="M1039703" s="472"/>
    </row>
    <row r="1039775" spans="12:13" x14ac:dyDescent="0.25">
      <c r="L1039775" s="472"/>
      <c r="M1039775" s="472"/>
    </row>
    <row r="1039776" spans="12:13" x14ac:dyDescent="0.25">
      <c r="L1039776" s="472"/>
      <c r="M1039776" s="472"/>
    </row>
    <row r="1039777" spans="12:13" x14ac:dyDescent="0.25">
      <c r="L1039777" s="472"/>
      <c r="M1039777" s="472"/>
    </row>
    <row r="1039849" spans="12:13" x14ac:dyDescent="0.25">
      <c r="L1039849" s="472"/>
      <c r="M1039849" s="472"/>
    </row>
    <row r="1039850" spans="12:13" x14ac:dyDescent="0.25">
      <c r="L1039850" s="472"/>
      <c r="M1039850" s="472"/>
    </row>
    <row r="1039851" spans="12:13" x14ac:dyDescent="0.25">
      <c r="L1039851" s="472"/>
      <c r="M1039851" s="472"/>
    </row>
    <row r="1039923" spans="12:13" x14ac:dyDescent="0.25">
      <c r="L1039923" s="472"/>
      <c r="M1039923" s="472"/>
    </row>
    <row r="1039924" spans="12:13" x14ac:dyDescent="0.25">
      <c r="L1039924" s="472"/>
      <c r="M1039924" s="472"/>
    </row>
    <row r="1039925" spans="12:13" x14ac:dyDescent="0.25">
      <c r="L1039925" s="472"/>
      <c r="M1039925" s="472"/>
    </row>
    <row r="1039997" spans="12:13" x14ac:dyDescent="0.25">
      <c r="L1039997" s="472"/>
      <c r="M1039997" s="472"/>
    </row>
    <row r="1039998" spans="12:13" x14ac:dyDescent="0.25">
      <c r="L1039998" s="472"/>
      <c r="M1039998" s="472"/>
    </row>
    <row r="1039999" spans="12:13" x14ac:dyDescent="0.25">
      <c r="L1039999" s="472"/>
      <c r="M1039999" s="472"/>
    </row>
    <row r="1040071" spans="12:13" x14ac:dyDescent="0.25">
      <c r="L1040071" s="472"/>
      <c r="M1040071" s="472"/>
    </row>
    <row r="1040072" spans="12:13" x14ac:dyDescent="0.25">
      <c r="L1040072" s="472"/>
      <c r="M1040072" s="472"/>
    </row>
    <row r="1040073" spans="12:13" x14ac:dyDescent="0.25">
      <c r="L1040073" s="472"/>
      <c r="M1040073" s="472"/>
    </row>
    <row r="1040145" spans="12:13" x14ac:dyDescent="0.25">
      <c r="L1040145" s="472"/>
      <c r="M1040145" s="472"/>
    </row>
    <row r="1040146" spans="12:13" x14ac:dyDescent="0.25">
      <c r="L1040146" s="472"/>
      <c r="M1040146" s="472"/>
    </row>
    <row r="1040147" spans="12:13" x14ac:dyDescent="0.25">
      <c r="L1040147" s="472"/>
      <c r="M1040147" s="472"/>
    </row>
    <row r="1040219" spans="12:13" x14ac:dyDescent="0.25">
      <c r="L1040219" s="472"/>
      <c r="M1040219" s="472"/>
    </row>
    <row r="1040220" spans="12:13" x14ac:dyDescent="0.25">
      <c r="L1040220" s="472"/>
      <c r="M1040220" s="472"/>
    </row>
    <row r="1040221" spans="12:13" x14ac:dyDescent="0.25">
      <c r="L1040221" s="472"/>
      <c r="M1040221" s="472"/>
    </row>
    <row r="1040293" spans="12:13" x14ac:dyDescent="0.25">
      <c r="L1040293" s="472"/>
      <c r="M1040293" s="472"/>
    </row>
    <row r="1040294" spans="12:13" x14ac:dyDescent="0.25">
      <c r="L1040294" s="472"/>
      <c r="M1040294" s="472"/>
    </row>
    <row r="1040295" spans="12:13" x14ac:dyDescent="0.25">
      <c r="L1040295" s="472"/>
      <c r="M1040295" s="472"/>
    </row>
    <row r="1040367" spans="12:13" x14ac:dyDescent="0.25">
      <c r="L1040367" s="472"/>
      <c r="M1040367" s="472"/>
    </row>
    <row r="1040368" spans="12:13" x14ac:dyDescent="0.25">
      <c r="L1040368" s="472"/>
      <c r="M1040368" s="472"/>
    </row>
    <row r="1040369" spans="12:13" x14ac:dyDescent="0.25">
      <c r="L1040369" s="472"/>
      <c r="M1040369" s="472"/>
    </row>
    <row r="1040441" spans="12:13" x14ac:dyDescent="0.25">
      <c r="L1040441" s="472"/>
      <c r="M1040441" s="472"/>
    </row>
    <row r="1040442" spans="12:13" x14ac:dyDescent="0.25">
      <c r="L1040442" s="472"/>
      <c r="M1040442" s="472"/>
    </row>
    <row r="1040443" spans="12:13" x14ac:dyDescent="0.25">
      <c r="L1040443" s="472"/>
      <c r="M1040443" s="472"/>
    </row>
    <row r="1040515" spans="12:13" x14ac:dyDescent="0.25">
      <c r="L1040515" s="472"/>
      <c r="M1040515" s="472"/>
    </row>
    <row r="1040516" spans="12:13" x14ac:dyDescent="0.25">
      <c r="L1040516" s="472"/>
      <c r="M1040516" s="472"/>
    </row>
    <row r="1040517" spans="12:13" x14ac:dyDescent="0.25">
      <c r="L1040517" s="472"/>
      <c r="M1040517" s="472"/>
    </row>
    <row r="1040589" spans="12:13" x14ac:dyDescent="0.25">
      <c r="L1040589" s="472"/>
      <c r="M1040589" s="472"/>
    </row>
    <row r="1040590" spans="12:13" x14ac:dyDescent="0.25">
      <c r="L1040590" s="472"/>
      <c r="M1040590" s="472"/>
    </row>
    <row r="1040591" spans="12:13" x14ac:dyDescent="0.25">
      <c r="L1040591" s="472"/>
      <c r="M1040591" s="472"/>
    </row>
    <row r="1040663" spans="12:13" x14ac:dyDescent="0.25">
      <c r="L1040663" s="472"/>
      <c r="M1040663" s="472"/>
    </row>
    <row r="1040664" spans="12:13" x14ac:dyDescent="0.25">
      <c r="L1040664" s="472"/>
      <c r="M1040664" s="472"/>
    </row>
    <row r="1040665" spans="12:13" x14ac:dyDescent="0.25">
      <c r="L1040665" s="472"/>
      <c r="M1040665" s="472"/>
    </row>
    <row r="1040737" spans="12:13" x14ac:dyDescent="0.25">
      <c r="L1040737" s="472"/>
      <c r="M1040737" s="472"/>
    </row>
    <row r="1040738" spans="12:13" x14ac:dyDescent="0.25">
      <c r="L1040738" s="472"/>
      <c r="M1040738" s="472"/>
    </row>
    <row r="1040739" spans="12:13" x14ac:dyDescent="0.25">
      <c r="L1040739" s="472"/>
      <c r="M1040739" s="472"/>
    </row>
    <row r="1040811" spans="12:13" x14ac:dyDescent="0.25">
      <c r="L1040811" s="472"/>
      <c r="M1040811" s="472"/>
    </row>
    <row r="1040812" spans="12:13" x14ac:dyDescent="0.25">
      <c r="L1040812" s="472"/>
      <c r="M1040812" s="472"/>
    </row>
    <row r="1040813" spans="12:13" x14ac:dyDescent="0.25">
      <c r="L1040813" s="472"/>
      <c r="M1040813" s="472"/>
    </row>
    <row r="1040885" spans="12:13" x14ac:dyDescent="0.25">
      <c r="L1040885" s="472"/>
      <c r="M1040885" s="472"/>
    </row>
    <row r="1040886" spans="12:13" x14ac:dyDescent="0.25">
      <c r="L1040886" s="472"/>
      <c r="M1040886" s="472"/>
    </row>
    <row r="1040887" spans="12:13" x14ac:dyDescent="0.25">
      <c r="L1040887" s="472"/>
      <c r="M1040887" s="472"/>
    </row>
    <row r="1040959" spans="12:13" x14ac:dyDescent="0.25">
      <c r="L1040959" s="472"/>
      <c r="M1040959" s="472"/>
    </row>
    <row r="1040960" spans="12:13" x14ac:dyDescent="0.25">
      <c r="L1040960" s="472"/>
      <c r="M1040960" s="472"/>
    </row>
    <row r="1040961" spans="12:13" x14ac:dyDescent="0.25">
      <c r="L1040961" s="472"/>
      <c r="M1040961" s="472"/>
    </row>
    <row r="1041033" spans="12:13" x14ac:dyDescent="0.25">
      <c r="L1041033" s="472"/>
      <c r="M1041033" s="472"/>
    </row>
    <row r="1041034" spans="12:13" x14ac:dyDescent="0.25">
      <c r="L1041034" s="472"/>
      <c r="M1041034" s="472"/>
    </row>
    <row r="1041035" spans="12:13" x14ac:dyDescent="0.25">
      <c r="L1041035" s="472"/>
      <c r="M1041035" s="472"/>
    </row>
    <row r="1041107" spans="12:13" x14ac:dyDescent="0.25">
      <c r="L1041107" s="472"/>
      <c r="M1041107" s="472"/>
    </row>
    <row r="1041108" spans="12:13" x14ac:dyDescent="0.25">
      <c r="L1041108" s="472"/>
      <c r="M1041108" s="472"/>
    </row>
    <row r="1041109" spans="12:13" x14ac:dyDescent="0.25">
      <c r="L1041109" s="472"/>
      <c r="M1041109" s="472"/>
    </row>
    <row r="1041181" spans="12:13" x14ac:dyDescent="0.25">
      <c r="L1041181" s="472"/>
      <c r="M1041181" s="472"/>
    </row>
    <row r="1041182" spans="12:13" x14ac:dyDescent="0.25">
      <c r="L1041182" s="472"/>
      <c r="M1041182" s="472"/>
    </row>
    <row r="1041183" spans="12:13" x14ac:dyDescent="0.25">
      <c r="L1041183" s="472"/>
      <c r="M1041183" s="472"/>
    </row>
    <row r="1041255" spans="12:13" x14ac:dyDescent="0.25">
      <c r="L1041255" s="472"/>
      <c r="M1041255" s="472"/>
    </row>
    <row r="1041256" spans="12:13" x14ac:dyDescent="0.25">
      <c r="L1041256" s="472"/>
      <c r="M1041256" s="472"/>
    </row>
    <row r="1041257" spans="12:13" x14ac:dyDescent="0.25">
      <c r="L1041257" s="472"/>
      <c r="M1041257" s="472"/>
    </row>
    <row r="1041329" spans="12:13" x14ac:dyDescent="0.25">
      <c r="L1041329" s="472"/>
      <c r="M1041329" s="472"/>
    </row>
    <row r="1041330" spans="12:13" x14ac:dyDescent="0.25">
      <c r="L1041330" s="472"/>
      <c r="M1041330" s="472"/>
    </row>
    <row r="1041331" spans="12:13" x14ac:dyDescent="0.25">
      <c r="L1041331" s="472"/>
      <c r="M1041331" s="472"/>
    </row>
    <row r="1041403" spans="12:13" x14ac:dyDescent="0.25">
      <c r="L1041403" s="472"/>
      <c r="M1041403" s="472"/>
    </row>
    <row r="1041404" spans="12:13" x14ac:dyDescent="0.25">
      <c r="L1041404" s="472"/>
      <c r="M1041404" s="472"/>
    </row>
    <row r="1041405" spans="12:13" x14ac:dyDescent="0.25">
      <c r="L1041405" s="472"/>
      <c r="M1041405" s="472"/>
    </row>
    <row r="1041477" spans="12:13" x14ac:dyDescent="0.25">
      <c r="L1041477" s="472"/>
      <c r="M1041477" s="472"/>
    </row>
    <row r="1041478" spans="12:13" x14ac:dyDescent="0.25">
      <c r="L1041478" s="472"/>
      <c r="M1041478" s="472"/>
    </row>
    <row r="1041479" spans="12:13" x14ac:dyDescent="0.25">
      <c r="L1041479" s="472"/>
      <c r="M1041479" s="472"/>
    </row>
    <row r="1041551" spans="12:13" x14ac:dyDescent="0.25">
      <c r="L1041551" s="472"/>
      <c r="M1041551" s="472"/>
    </row>
    <row r="1041552" spans="12:13" x14ac:dyDescent="0.25">
      <c r="L1041552" s="472"/>
      <c r="M1041552" s="472"/>
    </row>
    <row r="1041553" spans="12:13" x14ac:dyDescent="0.25">
      <c r="L1041553" s="472"/>
      <c r="M1041553" s="472"/>
    </row>
    <row r="1041625" spans="12:13" x14ac:dyDescent="0.25">
      <c r="L1041625" s="472"/>
      <c r="M1041625" s="472"/>
    </row>
    <row r="1041626" spans="12:13" x14ac:dyDescent="0.25">
      <c r="L1041626" s="472"/>
      <c r="M1041626" s="472"/>
    </row>
    <row r="1041627" spans="12:13" x14ac:dyDescent="0.25">
      <c r="L1041627" s="472"/>
      <c r="M1041627" s="472"/>
    </row>
    <row r="1041699" spans="12:13" x14ac:dyDescent="0.25">
      <c r="L1041699" s="472"/>
      <c r="M1041699" s="472"/>
    </row>
    <row r="1041700" spans="12:13" x14ac:dyDescent="0.25">
      <c r="L1041700" s="472"/>
      <c r="M1041700" s="472"/>
    </row>
    <row r="1041701" spans="12:13" x14ac:dyDescent="0.25">
      <c r="L1041701" s="472"/>
      <c r="M1041701" s="472"/>
    </row>
    <row r="1041773" spans="12:13" x14ac:dyDescent="0.25">
      <c r="L1041773" s="472"/>
      <c r="M1041773" s="472"/>
    </row>
    <row r="1041774" spans="12:13" x14ac:dyDescent="0.25">
      <c r="L1041774" s="472"/>
      <c r="M1041774" s="472"/>
    </row>
    <row r="1041775" spans="12:13" x14ac:dyDescent="0.25">
      <c r="L1041775" s="472"/>
      <c r="M1041775" s="472"/>
    </row>
    <row r="1041847" spans="12:13" x14ac:dyDescent="0.25">
      <c r="L1041847" s="472"/>
      <c r="M1041847" s="472"/>
    </row>
    <row r="1041848" spans="12:13" x14ac:dyDescent="0.25">
      <c r="L1041848" s="472"/>
      <c r="M1041848" s="472"/>
    </row>
    <row r="1041849" spans="12:13" x14ac:dyDescent="0.25">
      <c r="L1041849" s="472"/>
      <c r="M1041849" s="472"/>
    </row>
    <row r="1041921" spans="12:13" x14ac:dyDescent="0.25">
      <c r="L1041921" s="472"/>
      <c r="M1041921" s="472"/>
    </row>
    <row r="1041922" spans="12:13" x14ac:dyDescent="0.25">
      <c r="L1041922" s="472"/>
      <c r="M1041922" s="472"/>
    </row>
    <row r="1041923" spans="12:13" x14ac:dyDescent="0.25">
      <c r="L1041923" s="472"/>
      <c r="M1041923" s="472"/>
    </row>
    <row r="1041995" spans="12:13" x14ac:dyDescent="0.25">
      <c r="L1041995" s="472"/>
      <c r="M1041995" s="472"/>
    </row>
    <row r="1041996" spans="12:13" x14ac:dyDescent="0.25">
      <c r="L1041996" s="472"/>
      <c r="M1041996" s="472"/>
    </row>
    <row r="1041997" spans="12:13" x14ac:dyDescent="0.25">
      <c r="L1041997" s="472"/>
      <c r="M1041997" s="472"/>
    </row>
    <row r="1042069" spans="12:13" x14ac:dyDescent="0.25">
      <c r="L1042069" s="472"/>
      <c r="M1042069" s="472"/>
    </row>
    <row r="1042070" spans="12:13" x14ac:dyDescent="0.25">
      <c r="L1042070" s="472"/>
      <c r="M1042070" s="472"/>
    </row>
    <row r="1042071" spans="12:13" x14ac:dyDescent="0.25">
      <c r="L1042071" s="472"/>
      <c r="M1042071" s="472"/>
    </row>
    <row r="1042143" spans="12:13" x14ac:dyDescent="0.25">
      <c r="L1042143" s="472"/>
      <c r="M1042143" s="472"/>
    </row>
    <row r="1042144" spans="12:13" x14ac:dyDescent="0.25">
      <c r="L1042144" s="472"/>
      <c r="M1042144" s="472"/>
    </row>
    <row r="1042145" spans="12:13" x14ac:dyDescent="0.25">
      <c r="L1042145" s="472"/>
      <c r="M1042145" s="472"/>
    </row>
    <row r="1042217" spans="12:13" x14ac:dyDescent="0.25">
      <c r="L1042217" s="472"/>
      <c r="M1042217" s="472"/>
    </row>
    <row r="1042218" spans="12:13" x14ac:dyDescent="0.25">
      <c r="L1042218" s="472"/>
      <c r="M1042218" s="472"/>
    </row>
    <row r="1042219" spans="12:13" x14ac:dyDescent="0.25">
      <c r="L1042219" s="472"/>
      <c r="M1042219" s="472"/>
    </row>
    <row r="1042291" spans="12:13" x14ac:dyDescent="0.25">
      <c r="L1042291" s="472"/>
      <c r="M1042291" s="472"/>
    </row>
    <row r="1042292" spans="12:13" x14ac:dyDescent="0.25">
      <c r="L1042292" s="472"/>
      <c r="M1042292" s="472"/>
    </row>
    <row r="1042293" spans="12:13" x14ac:dyDescent="0.25">
      <c r="L1042293" s="472"/>
      <c r="M1042293" s="472"/>
    </row>
    <row r="1042365" spans="12:13" x14ac:dyDescent="0.25">
      <c r="L1042365" s="472"/>
      <c r="M1042365" s="472"/>
    </row>
    <row r="1042366" spans="12:13" x14ac:dyDescent="0.25">
      <c r="L1042366" s="472"/>
      <c r="M1042366" s="472"/>
    </row>
    <row r="1042367" spans="12:13" x14ac:dyDescent="0.25">
      <c r="L1042367" s="472"/>
      <c r="M1042367" s="472"/>
    </row>
    <row r="1042439" spans="12:13" x14ac:dyDescent="0.25">
      <c r="L1042439" s="472"/>
      <c r="M1042439" s="472"/>
    </row>
    <row r="1042440" spans="12:13" x14ac:dyDescent="0.25">
      <c r="L1042440" s="472"/>
      <c r="M1042440" s="472"/>
    </row>
    <row r="1042441" spans="12:13" x14ac:dyDescent="0.25">
      <c r="L1042441" s="472"/>
      <c r="M1042441" s="472"/>
    </row>
    <row r="1042513" spans="12:13" x14ac:dyDescent="0.25">
      <c r="L1042513" s="472"/>
      <c r="M1042513" s="472"/>
    </row>
    <row r="1042514" spans="12:13" x14ac:dyDescent="0.25">
      <c r="L1042514" s="472"/>
      <c r="M1042514" s="472"/>
    </row>
    <row r="1042515" spans="12:13" x14ac:dyDescent="0.25">
      <c r="L1042515" s="472"/>
      <c r="M1042515" s="472"/>
    </row>
    <row r="1042587" spans="12:13" x14ac:dyDescent="0.25">
      <c r="L1042587" s="472"/>
      <c r="M1042587" s="472"/>
    </row>
    <row r="1042588" spans="12:13" x14ac:dyDescent="0.25">
      <c r="L1042588" s="472"/>
      <c r="M1042588" s="472"/>
    </row>
    <row r="1042589" spans="12:13" x14ac:dyDescent="0.25">
      <c r="L1042589" s="472"/>
      <c r="M1042589" s="472"/>
    </row>
    <row r="1042661" spans="12:13" x14ac:dyDescent="0.25">
      <c r="L1042661" s="472"/>
      <c r="M1042661" s="472"/>
    </row>
    <row r="1042662" spans="12:13" x14ac:dyDescent="0.25">
      <c r="L1042662" s="472"/>
      <c r="M1042662" s="472"/>
    </row>
    <row r="1042663" spans="12:13" x14ac:dyDescent="0.25">
      <c r="L1042663" s="472"/>
      <c r="M1042663" s="472"/>
    </row>
    <row r="1042735" spans="12:13" x14ac:dyDescent="0.25">
      <c r="L1042735" s="472"/>
      <c r="M1042735" s="472"/>
    </row>
    <row r="1042736" spans="12:13" x14ac:dyDescent="0.25">
      <c r="L1042736" s="472"/>
      <c r="M1042736" s="472"/>
    </row>
    <row r="1042737" spans="12:13" x14ac:dyDescent="0.25">
      <c r="L1042737" s="472"/>
      <c r="M1042737" s="472"/>
    </row>
    <row r="1042809" spans="12:13" x14ac:dyDescent="0.25">
      <c r="L1042809" s="472"/>
      <c r="M1042809" s="472"/>
    </row>
    <row r="1042810" spans="12:13" x14ac:dyDescent="0.25">
      <c r="L1042810" s="472"/>
      <c r="M1042810" s="472"/>
    </row>
    <row r="1042811" spans="12:13" x14ac:dyDescent="0.25">
      <c r="L1042811" s="472"/>
      <c r="M1042811" s="472"/>
    </row>
    <row r="1042883" spans="12:13" x14ac:dyDescent="0.25">
      <c r="L1042883" s="472"/>
      <c r="M1042883" s="472"/>
    </row>
    <row r="1042884" spans="12:13" x14ac:dyDescent="0.25">
      <c r="L1042884" s="472"/>
      <c r="M1042884" s="472"/>
    </row>
    <row r="1042885" spans="12:13" x14ac:dyDescent="0.25">
      <c r="L1042885" s="472"/>
      <c r="M1042885" s="472"/>
    </row>
    <row r="1042957" spans="12:13" x14ac:dyDescent="0.25">
      <c r="L1042957" s="472"/>
      <c r="M1042957" s="472"/>
    </row>
    <row r="1042958" spans="12:13" x14ac:dyDescent="0.25">
      <c r="L1042958" s="472"/>
      <c r="M1042958" s="472"/>
    </row>
    <row r="1042959" spans="12:13" x14ac:dyDescent="0.25">
      <c r="L1042959" s="472"/>
      <c r="M1042959" s="472"/>
    </row>
    <row r="1043031" spans="12:13" x14ac:dyDescent="0.25">
      <c r="L1043031" s="472"/>
      <c r="M1043031" s="472"/>
    </row>
    <row r="1043032" spans="12:13" x14ac:dyDescent="0.25">
      <c r="L1043032" s="472"/>
      <c r="M1043032" s="472"/>
    </row>
    <row r="1043033" spans="12:13" x14ac:dyDescent="0.25">
      <c r="L1043033" s="472"/>
      <c r="M1043033" s="472"/>
    </row>
    <row r="1043105" spans="12:13" x14ac:dyDescent="0.25">
      <c r="L1043105" s="472"/>
      <c r="M1043105" s="472"/>
    </row>
    <row r="1043106" spans="12:13" x14ac:dyDescent="0.25">
      <c r="L1043106" s="472"/>
      <c r="M1043106" s="472"/>
    </row>
    <row r="1043107" spans="12:13" x14ac:dyDescent="0.25">
      <c r="L1043107" s="472"/>
      <c r="M1043107" s="472"/>
    </row>
    <row r="1043179" spans="12:13" x14ac:dyDescent="0.25">
      <c r="L1043179" s="472"/>
      <c r="M1043179" s="472"/>
    </row>
    <row r="1043180" spans="12:13" x14ac:dyDescent="0.25">
      <c r="L1043180" s="472"/>
      <c r="M1043180" s="472"/>
    </row>
    <row r="1043181" spans="12:13" x14ac:dyDescent="0.25">
      <c r="L1043181" s="472"/>
      <c r="M1043181" s="472"/>
    </row>
    <row r="1043253" spans="12:13" x14ac:dyDescent="0.25">
      <c r="L1043253" s="472"/>
      <c r="M1043253" s="472"/>
    </row>
    <row r="1043254" spans="12:13" x14ac:dyDescent="0.25">
      <c r="L1043254" s="472"/>
      <c r="M1043254" s="472"/>
    </row>
    <row r="1043255" spans="12:13" x14ac:dyDescent="0.25">
      <c r="L1043255" s="472"/>
      <c r="M1043255" s="472"/>
    </row>
    <row r="1043327" spans="12:13" x14ac:dyDescent="0.25">
      <c r="L1043327" s="472"/>
      <c r="M1043327" s="472"/>
    </row>
    <row r="1043328" spans="12:13" x14ac:dyDescent="0.25">
      <c r="L1043328" s="472"/>
      <c r="M1043328" s="472"/>
    </row>
    <row r="1043329" spans="12:13" x14ac:dyDescent="0.25">
      <c r="L1043329" s="472"/>
      <c r="M1043329" s="472"/>
    </row>
    <row r="1043401" spans="12:13" x14ac:dyDescent="0.25">
      <c r="L1043401" s="472"/>
      <c r="M1043401" s="472"/>
    </row>
    <row r="1043402" spans="12:13" x14ac:dyDescent="0.25">
      <c r="L1043402" s="472"/>
      <c r="M1043402" s="472"/>
    </row>
    <row r="1043403" spans="12:13" x14ac:dyDescent="0.25">
      <c r="L1043403" s="472"/>
      <c r="M1043403" s="472"/>
    </row>
    <row r="1043475" spans="12:13" x14ac:dyDescent="0.25">
      <c r="L1043475" s="472"/>
      <c r="M1043475" s="472"/>
    </row>
    <row r="1043476" spans="12:13" x14ac:dyDescent="0.25">
      <c r="L1043476" s="472"/>
      <c r="M1043476" s="472"/>
    </row>
    <row r="1043477" spans="12:13" x14ac:dyDescent="0.25">
      <c r="L1043477" s="472"/>
      <c r="M1043477" s="472"/>
    </row>
    <row r="1043549" spans="12:13" x14ac:dyDescent="0.25">
      <c r="L1043549" s="472"/>
      <c r="M1043549" s="472"/>
    </row>
    <row r="1043550" spans="12:13" x14ac:dyDescent="0.25">
      <c r="L1043550" s="472"/>
      <c r="M1043550" s="472"/>
    </row>
    <row r="1043551" spans="12:13" x14ac:dyDescent="0.25">
      <c r="L1043551" s="472"/>
      <c r="M1043551" s="472"/>
    </row>
    <row r="1043623" spans="12:13" x14ac:dyDescent="0.25">
      <c r="L1043623" s="472"/>
      <c r="M1043623" s="472"/>
    </row>
    <row r="1043624" spans="12:13" x14ac:dyDescent="0.25">
      <c r="L1043624" s="472"/>
      <c r="M1043624" s="472"/>
    </row>
    <row r="1043625" spans="12:13" x14ac:dyDescent="0.25">
      <c r="L1043625" s="472"/>
      <c r="M1043625" s="472"/>
    </row>
    <row r="1043697" spans="12:13" x14ac:dyDescent="0.25">
      <c r="L1043697" s="472"/>
      <c r="M1043697" s="472"/>
    </row>
    <row r="1043698" spans="12:13" x14ac:dyDescent="0.25">
      <c r="L1043698" s="472"/>
      <c r="M1043698" s="472"/>
    </row>
    <row r="1043699" spans="12:13" x14ac:dyDescent="0.25">
      <c r="L1043699" s="472"/>
      <c r="M1043699" s="472"/>
    </row>
    <row r="1043771" spans="12:13" x14ac:dyDescent="0.25">
      <c r="L1043771" s="472"/>
      <c r="M1043771" s="472"/>
    </row>
    <row r="1043772" spans="12:13" x14ac:dyDescent="0.25">
      <c r="L1043772" s="472"/>
      <c r="M1043772" s="472"/>
    </row>
    <row r="1043773" spans="12:13" x14ac:dyDescent="0.25">
      <c r="L1043773" s="472"/>
      <c r="M1043773" s="472"/>
    </row>
    <row r="1043845" spans="12:13" x14ac:dyDescent="0.25">
      <c r="L1043845" s="472"/>
      <c r="M1043845" s="472"/>
    </row>
    <row r="1043846" spans="12:13" x14ac:dyDescent="0.25">
      <c r="L1043846" s="472"/>
      <c r="M1043846" s="472"/>
    </row>
    <row r="1043847" spans="12:13" x14ac:dyDescent="0.25">
      <c r="L1043847" s="472"/>
      <c r="M1043847" s="472"/>
    </row>
    <row r="1043919" spans="12:13" x14ac:dyDescent="0.25">
      <c r="L1043919" s="472"/>
      <c r="M1043919" s="472"/>
    </row>
    <row r="1043920" spans="12:13" x14ac:dyDescent="0.25">
      <c r="L1043920" s="472"/>
      <c r="M1043920" s="472"/>
    </row>
    <row r="1043921" spans="12:13" x14ac:dyDescent="0.25">
      <c r="L1043921" s="472"/>
      <c r="M1043921" s="472"/>
    </row>
    <row r="1043993" spans="12:13" x14ac:dyDescent="0.25">
      <c r="L1043993" s="472"/>
      <c r="M1043993" s="472"/>
    </row>
    <row r="1043994" spans="12:13" x14ac:dyDescent="0.25">
      <c r="L1043994" s="472"/>
      <c r="M1043994" s="472"/>
    </row>
    <row r="1043995" spans="12:13" x14ac:dyDescent="0.25">
      <c r="L1043995" s="472"/>
      <c r="M1043995" s="472"/>
    </row>
    <row r="1044067" spans="12:13" x14ac:dyDescent="0.25">
      <c r="L1044067" s="472"/>
      <c r="M1044067" s="472"/>
    </row>
    <row r="1044068" spans="12:13" x14ac:dyDescent="0.25">
      <c r="L1044068" s="472"/>
      <c r="M1044068" s="472"/>
    </row>
    <row r="1044069" spans="12:13" x14ac:dyDescent="0.25">
      <c r="L1044069" s="472"/>
      <c r="M1044069" s="472"/>
    </row>
    <row r="1044141" spans="12:13" x14ac:dyDescent="0.25">
      <c r="L1044141" s="472"/>
      <c r="M1044141" s="472"/>
    </row>
    <row r="1044142" spans="12:13" x14ac:dyDescent="0.25">
      <c r="L1044142" s="472"/>
      <c r="M1044142" s="472"/>
    </row>
    <row r="1044143" spans="12:13" x14ac:dyDescent="0.25">
      <c r="L1044143" s="472"/>
      <c r="M1044143" s="472"/>
    </row>
    <row r="1044215" spans="12:13" x14ac:dyDescent="0.25">
      <c r="L1044215" s="472"/>
      <c r="M1044215" s="472"/>
    </row>
    <row r="1044216" spans="12:13" x14ac:dyDescent="0.25">
      <c r="L1044216" s="472"/>
      <c r="M1044216" s="472"/>
    </row>
    <row r="1044217" spans="12:13" x14ac:dyDescent="0.25">
      <c r="L1044217" s="472"/>
      <c r="M1044217" s="472"/>
    </row>
    <row r="1044289" spans="12:13" x14ac:dyDescent="0.25">
      <c r="L1044289" s="472"/>
      <c r="M1044289" s="472"/>
    </row>
    <row r="1044290" spans="12:13" x14ac:dyDescent="0.25">
      <c r="L1044290" s="472"/>
      <c r="M1044290" s="472"/>
    </row>
    <row r="1044291" spans="12:13" x14ac:dyDescent="0.25">
      <c r="L1044291" s="472"/>
      <c r="M1044291" s="472"/>
    </row>
    <row r="1044363" spans="12:13" x14ac:dyDescent="0.25">
      <c r="L1044363" s="472"/>
      <c r="M1044363" s="472"/>
    </row>
    <row r="1044364" spans="12:13" x14ac:dyDescent="0.25">
      <c r="L1044364" s="472"/>
      <c r="M1044364" s="472"/>
    </row>
    <row r="1044365" spans="12:13" x14ac:dyDescent="0.25">
      <c r="L1044365" s="472"/>
      <c r="M1044365" s="472"/>
    </row>
    <row r="1044437" spans="12:13" x14ac:dyDescent="0.25">
      <c r="L1044437" s="472"/>
      <c r="M1044437" s="472"/>
    </row>
    <row r="1044438" spans="12:13" x14ac:dyDescent="0.25">
      <c r="L1044438" s="472"/>
      <c r="M1044438" s="472"/>
    </row>
    <row r="1044439" spans="12:13" x14ac:dyDescent="0.25">
      <c r="L1044439" s="472"/>
      <c r="M1044439" s="472"/>
    </row>
    <row r="1044511" spans="12:13" x14ac:dyDescent="0.25">
      <c r="L1044511" s="472"/>
      <c r="M1044511" s="472"/>
    </row>
    <row r="1044512" spans="12:13" x14ac:dyDescent="0.25">
      <c r="L1044512" s="472"/>
      <c r="M1044512" s="472"/>
    </row>
    <row r="1044513" spans="12:13" x14ac:dyDescent="0.25">
      <c r="L1044513" s="472"/>
      <c r="M1044513" s="472"/>
    </row>
    <row r="1044585" spans="12:13" x14ac:dyDescent="0.25">
      <c r="L1044585" s="472"/>
      <c r="M1044585" s="472"/>
    </row>
    <row r="1044586" spans="12:13" x14ac:dyDescent="0.25">
      <c r="L1044586" s="472"/>
      <c r="M1044586" s="472"/>
    </row>
    <row r="1044587" spans="12:13" x14ac:dyDescent="0.25">
      <c r="L1044587" s="472"/>
      <c r="M1044587" s="472"/>
    </row>
    <row r="1044659" spans="12:13" x14ac:dyDescent="0.25">
      <c r="L1044659" s="472"/>
      <c r="M1044659" s="472"/>
    </row>
    <row r="1044660" spans="12:13" x14ac:dyDescent="0.25">
      <c r="L1044660" s="472"/>
      <c r="M1044660" s="472"/>
    </row>
    <row r="1044661" spans="12:13" x14ac:dyDescent="0.25">
      <c r="L1044661" s="472"/>
      <c r="M1044661" s="472"/>
    </row>
    <row r="1044733" spans="12:13" x14ac:dyDescent="0.25">
      <c r="L1044733" s="472"/>
      <c r="M1044733" s="472"/>
    </row>
    <row r="1044734" spans="12:13" x14ac:dyDescent="0.25">
      <c r="L1044734" s="472"/>
      <c r="M1044734" s="472"/>
    </row>
    <row r="1044735" spans="12:13" x14ac:dyDescent="0.25">
      <c r="L1044735" s="472"/>
      <c r="M1044735" s="472"/>
    </row>
    <row r="1044807" spans="12:13" x14ac:dyDescent="0.25">
      <c r="L1044807" s="472"/>
      <c r="M1044807" s="472"/>
    </row>
    <row r="1044808" spans="12:13" x14ac:dyDescent="0.25">
      <c r="L1044808" s="472"/>
      <c r="M1044808" s="472"/>
    </row>
    <row r="1044809" spans="12:13" x14ac:dyDescent="0.25">
      <c r="L1044809" s="472"/>
      <c r="M1044809" s="472"/>
    </row>
    <row r="1044881" spans="12:13" x14ac:dyDescent="0.25">
      <c r="L1044881" s="472"/>
      <c r="M1044881" s="472"/>
    </row>
    <row r="1044882" spans="12:13" x14ac:dyDescent="0.25">
      <c r="L1044882" s="472"/>
      <c r="M1044882" s="472"/>
    </row>
    <row r="1044883" spans="12:13" x14ac:dyDescent="0.25">
      <c r="L1044883" s="472"/>
      <c r="M1044883" s="472"/>
    </row>
    <row r="1044955" spans="12:13" x14ac:dyDescent="0.25">
      <c r="L1044955" s="472"/>
      <c r="M1044955" s="472"/>
    </row>
    <row r="1044956" spans="12:13" x14ac:dyDescent="0.25">
      <c r="L1044956" s="472"/>
      <c r="M1044956" s="472"/>
    </row>
    <row r="1044957" spans="12:13" x14ac:dyDescent="0.25">
      <c r="L1044957" s="472"/>
      <c r="M1044957" s="472"/>
    </row>
    <row r="1045029" spans="12:13" x14ac:dyDescent="0.25">
      <c r="L1045029" s="472"/>
      <c r="M1045029" s="472"/>
    </row>
    <row r="1045030" spans="12:13" x14ac:dyDescent="0.25">
      <c r="L1045030" s="472"/>
      <c r="M1045030" s="472"/>
    </row>
    <row r="1045031" spans="12:13" x14ac:dyDescent="0.25">
      <c r="L1045031" s="472"/>
      <c r="M1045031" s="472"/>
    </row>
    <row r="1045103" spans="12:13" x14ac:dyDescent="0.25">
      <c r="L1045103" s="472"/>
      <c r="M1045103" s="472"/>
    </row>
    <row r="1045104" spans="12:13" x14ac:dyDescent="0.25">
      <c r="L1045104" s="472"/>
      <c r="M1045104" s="472"/>
    </row>
    <row r="1045105" spans="12:13" x14ac:dyDescent="0.25">
      <c r="L1045105" s="472"/>
      <c r="M1045105" s="472"/>
    </row>
    <row r="1045177" spans="12:13" x14ac:dyDescent="0.25">
      <c r="L1045177" s="472"/>
      <c r="M1045177" s="472"/>
    </row>
    <row r="1045178" spans="12:13" x14ac:dyDescent="0.25">
      <c r="L1045178" s="472"/>
      <c r="M1045178" s="472"/>
    </row>
    <row r="1045179" spans="12:13" x14ac:dyDescent="0.25">
      <c r="L1045179" s="472"/>
      <c r="M1045179" s="472"/>
    </row>
    <row r="1045251" spans="12:13" x14ac:dyDescent="0.25">
      <c r="L1045251" s="472"/>
      <c r="M1045251" s="472"/>
    </row>
    <row r="1045252" spans="12:13" x14ac:dyDescent="0.25">
      <c r="L1045252" s="472"/>
      <c r="M1045252" s="472"/>
    </row>
    <row r="1045253" spans="12:13" x14ac:dyDescent="0.25">
      <c r="L1045253" s="472"/>
      <c r="M1045253" s="472"/>
    </row>
    <row r="1045325" spans="12:13" x14ac:dyDescent="0.25">
      <c r="L1045325" s="472"/>
      <c r="M1045325" s="472"/>
    </row>
    <row r="1045326" spans="12:13" x14ac:dyDescent="0.25">
      <c r="L1045326" s="472"/>
      <c r="M1045326" s="472"/>
    </row>
    <row r="1045327" spans="12:13" x14ac:dyDescent="0.25">
      <c r="L1045327" s="472"/>
      <c r="M1045327" s="472"/>
    </row>
    <row r="1045399" spans="12:13" x14ac:dyDescent="0.25">
      <c r="L1045399" s="472"/>
      <c r="M1045399" s="472"/>
    </row>
    <row r="1045400" spans="12:13" x14ac:dyDescent="0.25">
      <c r="L1045400" s="472"/>
      <c r="M1045400" s="472"/>
    </row>
    <row r="1045401" spans="12:13" x14ac:dyDescent="0.25">
      <c r="L1045401" s="472"/>
      <c r="M1045401" s="472"/>
    </row>
    <row r="1045473" spans="12:13" x14ac:dyDescent="0.25">
      <c r="L1045473" s="472"/>
      <c r="M1045473" s="472"/>
    </row>
    <row r="1045474" spans="12:13" x14ac:dyDescent="0.25">
      <c r="L1045474" s="472"/>
      <c r="M1045474" s="472"/>
    </row>
    <row r="1045475" spans="12:13" x14ac:dyDescent="0.25">
      <c r="L1045475" s="472"/>
      <c r="M1045475" s="472"/>
    </row>
    <row r="1045547" spans="12:13" x14ac:dyDescent="0.25">
      <c r="L1045547" s="472"/>
      <c r="M1045547" s="472"/>
    </row>
    <row r="1045548" spans="12:13" x14ac:dyDescent="0.25">
      <c r="L1045548" s="472"/>
      <c r="M1045548" s="472"/>
    </row>
    <row r="1045549" spans="12:13" x14ac:dyDescent="0.25">
      <c r="L1045549" s="472"/>
      <c r="M1045549" s="472"/>
    </row>
    <row r="1045621" spans="12:13" x14ac:dyDescent="0.25">
      <c r="L1045621" s="472"/>
      <c r="M1045621" s="472"/>
    </row>
    <row r="1045622" spans="12:13" x14ac:dyDescent="0.25">
      <c r="L1045622" s="472"/>
      <c r="M1045622" s="472"/>
    </row>
    <row r="1045623" spans="12:13" x14ac:dyDescent="0.25">
      <c r="L1045623" s="472"/>
      <c r="M1045623" s="472"/>
    </row>
    <row r="1045695" spans="12:13" x14ac:dyDescent="0.25">
      <c r="L1045695" s="472"/>
      <c r="M1045695" s="472"/>
    </row>
    <row r="1045696" spans="12:13" x14ac:dyDescent="0.25">
      <c r="L1045696" s="472"/>
      <c r="M1045696" s="472"/>
    </row>
    <row r="1045697" spans="12:13" x14ac:dyDescent="0.25">
      <c r="L1045697" s="472"/>
      <c r="M1045697" s="472"/>
    </row>
    <row r="1045769" spans="12:13" x14ac:dyDescent="0.25">
      <c r="L1045769" s="472"/>
      <c r="M1045769" s="472"/>
    </row>
    <row r="1045770" spans="12:13" x14ac:dyDescent="0.25">
      <c r="L1045770" s="472"/>
      <c r="M1045770" s="472"/>
    </row>
    <row r="1045771" spans="12:13" x14ac:dyDescent="0.25">
      <c r="L1045771" s="472"/>
      <c r="M1045771" s="472"/>
    </row>
    <row r="1045843" spans="12:13" x14ac:dyDescent="0.25">
      <c r="L1045843" s="472"/>
      <c r="M1045843" s="472"/>
    </row>
    <row r="1045844" spans="12:13" x14ac:dyDescent="0.25">
      <c r="L1045844" s="472"/>
      <c r="M1045844" s="472"/>
    </row>
    <row r="1045845" spans="12:13" x14ac:dyDescent="0.25">
      <c r="L1045845" s="472"/>
      <c r="M1045845" s="472"/>
    </row>
    <row r="1045917" spans="12:13" x14ac:dyDescent="0.25">
      <c r="L1045917" s="472"/>
      <c r="M1045917" s="472"/>
    </row>
    <row r="1045918" spans="12:13" x14ac:dyDescent="0.25">
      <c r="L1045918" s="472"/>
      <c r="M1045918" s="472"/>
    </row>
    <row r="1045919" spans="12:13" x14ac:dyDescent="0.25">
      <c r="L1045919" s="472"/>
      <c r="M1045919" s="472"/>
    </row>
    <row r="1045991" spans="12:13" x14ac:dyDescent="0.25">
      <c r="L1045991" s="472"/>
      <c r="M1045991" s="472"/>
    </row>
    <row r="1045992" spans="12:13" x14ac:dyDescent="0.25">
      <c r="L1045992" s="472"/>
      <c r="M1045992" s="472"/>
    </row>
    <row r="1045993" spans="12:13" x14ac:dyDescent="0.25">
      <c r="L1045993" s="472"/>
      <c r="M1045993" s="472"/>
    </row>
    <row r="1046065" spans="12:13" x14ac:dyDescent="0.25">
      <c r="L1046065" s="472"/>
      <c r="M1046065" s="472"/>
    </row>
    <row r="1046066" spans="12:13" x14ac:dyDescent="0.25">
      <c r="L1046066" s="472"/>
      <c r="M1046066" s="472"/>
    </row>
    <row r="1046067" spans="12:13" x14ac:dyDescent="0.25">
      <c r="L1046067" s="472"/>
      <c r="M1046067" s="472"/>
    </row>
    <row r="1046139" spans="12:13" x14ac:dyDescent="0.25">
      <c r="L1046139" s="472"/>
      <c r="M1046139" s="472"/>
    </row>
    <row r="1046140" spans="12:13" x14ac:dyDescent="0.25">
      <c r="L1046140" s="472"/>
      <c r="M1046140" s="472"/>
    </row>
    <row r="1046141" spans="12:13" x14ac:dyDescent="0.25">
      <c r="L1046141" s="472"/>
      <c r="M1046141" s="472"/>
    </row>
    <row r="1046213" spans="12:13" x14ac:dyDescent="0.25">
      <c r="L1046213" s="472"/>
      <c r="M1046213" s="472"/>
    </row>
    <row r="1046214" spans="12:13" x14ac:dyDescent="0.25">
      <c r="L1046214" s="472"/>
      <c r="M1046214" s="472"/>
    </row>
    <row r="1046215" spans="12:13" x14ac:dyDescent="0.25">
      <c r="L1046215" s="472"/>
      <c r="M1046215" s="472"/>
    </row>
    <row r="1046287" spans="12:13" x14ac:dyDescent="0.25">
      <c r="L1046287" s="472"/>
      <c r="M1046287" s="472"/>
    </row>
    <row r="1046288" spans="12:13" x14ac:dyDescent="0.25">
      <c r="L1046288" s="472"/>
      <c r="M1046288" s="472"/>
    </row>
    <row r="1046289" spans="12:13" x14ac:dyDescent="0.25">
      <c r="L1046289" s="472"/>
      <c r="M1046289" s="472"/>
    </row>
    <row r="1046361" spans="12:13" x14ac:dyDescent="0.25">
      <c r="L1046361" s="472"/>
      <c r="M1046361" s="472"/>
    </row>
    <row r="1046362" spans="12:13" x14ac:dyDescent="0.25">
      <c r="L1046362" s="472"/>
      <c r="M1046362" s="472"/>
    </row>
    <row r="1046363" spans="12:13" x14ac:dyDescent="0.25">
      <c r="L1046363" s="472"/>
      <c r="M1046363" s="472"/>
    </row>
    <row r="1046435" spans="12:13" x14ac:dyDescent="0.25">
      <c r="L1046435" s="472"/>
      <c r="M1046435" s="472"/>
    </row>
    <row r="1046436" spans="12:13" x14ac:dyDescent="0.25">
      <c r="L1046436" s="472"/>
      <c r="M1046436" s="472"/>
    </row>
    <row r="1046437" spans="12:13" x14ac:dyDescent="0.25">
      <c r="L1046437" s="472"/>
      <c r="M1046437" s="472"/>
    </row>
    <row r="1046509" spans="12:13" x14ac:dyDescent="0.25">
      <c r="L1046509" s="472"/>
      <c r="M1046509" s="472"/>
    </row>
    <row r="1046510" spans="12:13" x14ac:dyDescent="0.25">
      <c r="L1046510" s="472"/>
      <c r="M1046510" s="472"/>
    </row>
    <row r="1046511" spans="12:13" x14ac:dyDescent="0.25">
      <c r="L1046511" s="472"/>
      <c r="M1046511" s="472"/>
    </row>
    <row r="1046583" spans="12:13" x14ac:dyDescent="0.25">
      <c r="L1046583" s="472"/>
      <c r="M1046583" s="472"/>
    </row>
    <row r="1046584" spans="12:13" x14ac:dyDescent="0.25">
      <c r="L1046584" s="472"/>
      <c r="M1046584" s="472"/>
    </row>
    <row r="1046585" spans="12:13" x14ac:dyDescent="0.25">
      <c r="L1046585" s="472"/>
      <c r="M1046585" s="472"/>
    </row>
    <row r="1046657" spans="12:13" x14ac:dyDescent="0.25">
      <c r="L1046657" s="472"/>
      <c r="M1046657" s="472"/>
    </row>
    <row r="1046658" spans="12:13" x14ac:dyDescent="0.25">
      <c r="L1046658" s="472"/>
      <c r="M1046658" s="472"/>
    </row>
    <row r="1046659" spans="12:13" x14ac:dyDescent="0.25">
      <c r="L1046659" s="472"/>
      <c r="M1046659" s="472"/>
    </row>
    <row r="1046731" spans="12:13" x14ac:dyDescent="0.25">
      <c r="L1046731" s="472"/>
      <c r="M1046731" s="472"/>
    </row>
    <row r="1046732" spans="12:13" x14ac:dyDescent="0.25">
      <c r="L1046732" s="472"/>
      <c r="M1046732" s="472"/>
    </row>
    <row r="1046733" spans="12:13" x14ac:dyDescent="0.25">
      <c r="L1046733" s="472"/>
      <c r="M1046733" s="472"/>
    </row>
    <row r="1046805" spans="12:13" x14ac:dyDescent="0.25">
      <c r="L1046805" s="472"/>
      <c r="M1046805" s="472"/>
    </row>
    <row r="1046806" spans="12:13" x14ac:dyDescent="0.25">
      <c r="L1046806" s="472"/>
      <c r="M1046806" s="472"/>
    </row>
    <row r="1046807" spans="12:13" x14ac:dyDescent="0.25">
      <c r="L1046807" s="472"/>
      <c r="M1046807" s="472"/>
    </row>
    <row r="1046879" spans="12:13" x14ac:dyDescent="0.25">
      <c r="L1046879" s="472"/>
      <c r="M1046879" s="472"/>
    </row>
    <row r="1046880" spans="12:13" x14ac:dyDescent="0.25">
      <c r="L1046880" s="472"/>
      <c r="M1046880" s="472"/>
    </row>
    <row r="1046881" spans="12:13" x14ac:dyDescent="0.25">
      <c r="L1046881" s="472"/>
      <c r="M1046881" s="472"/>
    </row>
    <row r="1046953" spans="12:13" x14ac:dyDescent="0.25">
      <c r="L1046953" s="472"/>
      <c r="M1046953" s="472"/>
    </row>
    <row r="1046954" spans="12:13" x14ac:dyDescent="0.25">
      <c r="L1046954" s="472"/>
      <c r="M1046954" s="472"/>
    </row>
    <row r="1046955" spans="12:13" x14ac:dyDescent="0.25">
      <c r="L1046955" s="472"/>
      <c r="M1046955" s="472"/>
    </row>
    <row r="1047027" spans="12:13" x14ac:dyDescent="0.25">
      <c r="L1047027" s="472"/>
      <c r="M1047027" s="472"/>
    </row>
    <row r="1047028" spans="12:13" x14ac:dyDescent="0.25">
      <c r="L1047028" s="472"/>
      <c r="M1047028" s="472"/>
    </row>
    <row r="1047029" spans="12:13" x14ac:dyDescent="0.25">
      <c r="L1047029" s="472"/>
      <c r="M1047029" s="472"/>
    </row>
    <row r="1047101" spans="12:13" x14ac:dyDescent="0.25">
      <c r="L1047101" s="472"/>
      <c r="M1047101" s="472"/>
    </row>
    <row r="1047102" spans="12:13" x14ac:dyDescent="0.25">
      <c r="L1047102" s="472"/>
      <c r="M1047102" s="472"/>
    </row>
    <row r="1047103" spans="12:13" x14ac:dyDescent="0.25">
      <c r="L1047103" s="472"/>
      <c r="M1047103" s="472"/>
    </row>
    <row r="1047175" spans="12:13" x14ac:dyDescent="0.25">
      <c r="L1047175" s="472"/>
      <c r="M1047175" s="472"/>
    </row>
    <row r="1047176" spans="12:13" x14ac:dyDescent="0.25">
      <c r="L1047176" s="472"/>
      <c r="M1047176" s="472"/>
    </row>
    <row r="1047177" spans="12:13" x14ac:dyDescent="0.25">
      <c r="L1047177" s="472"/>
      <c r="M1047177" s="472"/>
    </row>
    <row r="1047249" spans="12:13" x14ac:dyDescent="0.25">
      <c r="L1047249" s="472"/>
      <c r="M1047249" s="472"/>
    </row>
    <row r="1047250" spans="12:13" x14ac:dyDescent="0.25">
      <c r="L1047250" s="472"/>
      <c r="M1047250" s="472"/>
    </row>
    <row r="1047251" spans="12:13" x14ac:dyDescent="0.25">
      <c r="L1047251" s="472"/>
      <c r="M1047251" s="472"/>
    </row>
    <row r="1047323" spans="12:13" x14ac:dyDescent="0.25">
      <c r="L1047323" s="472"/>
      <c r="M1047323" s="472"/>
    </row>
    <row r="1047324" spans="12:13" x14ac:dyDescent="0.25">
      <c r="L1047324" s="472"/>
      <c r="M1047324" s="472"/>
    </row>
    <row r="1047325" spans="12:13" x14ac:dyDescent="0.25">
      <c r="L1047325" s="472"/>
      <c r="M1047325" s="472"/>
    </row>
    <row r="1047397" spans="12:13" x14ac:dyDescent="0.25">
      <c r="L1047397" s="472"/>
      <c r="M1047397" s="472"/>
    </row>
    <row r="1047398" spans="12:13" x14ac:dyDescent="0.25">
      <c r="L1047398" s="472"/>
      <c r="M1047398" s="472"/>
    </row>
    <row r="1047399" spans="12:13" x14ac:dyDescent="0.25">
      <c r="L1047399" s="472"/>
      <c r="M1047399" s="472"/>
    </row>
    <row r="1047471" spans="12:13" x14ac:dyDescent="0.25">
      <c r="L1047471" s="472"/>
      <c r="M1047471" s="472"/>
    </row>
    <row r="1047472" spans="12:13" x14ac:dyDescent="0.25">
      <c r="L1047472" s="472"/>
      <c r="M1047472" s="472"/>
    </row>
    <row r="1047473" spans="12:13" x14ac:dyDescent="0.25">
      <c r="L1047473" s="472"/>
      <c r="M1047473" s="472"/>
    </row>
    <row r="1047545" spans="12:13" x14ac:dyDescent="0.25">
      <c r="L1047545" s="472"/>
      <c r="M1047545" s="472"/>
    </row>
    <row r="1047546" spans="12:13" x14ac:dyDescent="0.25">
      <c r="L1047546" s="472"/>
      <c r="M1047546" s="472"/>
    </row>
    <row r="1047547" spans="12:13" x14ac:dyDescent="0.25">
      <c r="L1047547" s="472"/>
      <c r="M1047547" s="472"/>
    </row>
    <row r="1047619" spans="12:13" x14ac:dyDescent="0.25">
      <c r="L1047619" s="472"/>
      <c r="M1047619" s="472"/>
    </row>
    <row r="1047620" spans="12:13" x14ac:dyDescent="0.25">
      <c r="L1047620" s="472"/>
      <c r="M1047620" s="472"/>
    </row>
    <row r="1047621" spans="12:13" x14ac:dyDescent="0.25">
      <c r="L1047621" s="472"/>
      <c r="M1047621" s="472"/>
    </row>
    <row r="1047693" spans="12:13" x14ac:dyDescent="0.25">
      <c r="L1047693" s="472"/>
      <c r="M1047693" s="472"/>
    </row>
    <row r="1047694" spans="12:13" x14ac:dyDescent="0.25">
      <c r="L1047694" s="472"/>
      <c r="M1047694" s="472"/>
    </row>
    <row r="1047695" spans="12:13" x14ac:dyDescent="0.25">
      <c r="L1047695" s="472"/>
      <c r="M1047695" s="472"/>
    </row>
    <row r="1047767" spans="12:13" x14ac:dyDescent="0.25">
      <c r="L1047767" s="472"/>
      <c r="M1047767" s="472"/>
    </row>
    <row r="1047768" spans="12:13" x14ac:dyDescent="0.25">
      <c r="L1047768" s="472"/>
      <c r="M1047768" s="472"/>
    </row>
    <row r="1047769" spans="12:13" x14ac:dyDescent="0.25">
      <c r="L1047769" s="472"/>
      <c r="M1047769" s="472"/>
    </row>
    <row r="1047841" spans="12:13" x14ac:dyDescent="0.25">
      <c r="L1047841" s="472"/>
      <c r="M1047841" s="472"/>
    </row>
    <row r="1047842" spans="12:13" x14ac:dyDescent="0.25">
      <c r="L1047842" s="472"/>
      <c r="M1047842" s="472"/>
    </row>
    <row r="1047843" spans="12:13" x14ac:dyDescent="0.25">
      <c r="L1047843" s="472"/>
      <c r="M1047843" s="472"/>
    </row>
    <row r="1047915" spans="12:13" x14ac:dyDescent="0.25">
      <c r="L1047915" s="472"/>
      <c r="M1047915" s="472"/>
    </row>
    <row r="1047916" spans="12:13" x14ac:dyDescent="0.25">
      <c r="L1047916" s="472"/>
      <c r="M1047916" s="472"/>
    </row>
    <row r="1047917" spans="12:13" x14ac:dyDescent="0.25">
      <c r="L1047917" s="472"/>
      <c r="M1047917" s="472"/>
    </row>
    <row r="1047989" spans="12:13" x14ac:dyDescent="0.25">
      <c r="L1047989" s="472"/>
      <c r="M1047989" s="472"/>
    </row>
    <row r="1047990" spans="12:13" x14ac:dyDescent="0.25">
      <c r="L1047990" s="472"/>
      <c r="M1047990" s="472"/>
    </row>
    <row r="1047991" spans="12:13" x14ac:dyDescent="0.25">
      <c r="L1047991" s="472"/>
      <c r="M1047991" s="472"/>
    </row>
    <row r="1048063" spans="12:13" x14ac:dyDescent="0.25">
      <c r="L1048063" s="472"/>
      <c r="M1048063" s="472"/>
    </row>
    <row r="1048064" spans="12:13" x14ac:dyDescent="0.25">
      <c r="L1048064" s="472"/>
      <c r="M1048064" s="472"/>
    </row>
    <row r="1048065" spans="12:13" x14ac:dyDescent="0.25">
      <c r="L1048065" s="472"/>
      <c r="M1048065" s="472"/>
    </row>
    <row r="1048137" spans="12:13" x14ac:dyDescent="0.25">
      <c r="L1048137" s="472"/>
      <c r="M1048137" s="472"/>
    </row>
    <row r="1048138" spans="12:13" x14ac:dyDescent="0.25">
      <c r="L1048138" s="472"/>
      <c r="M1048138" s="472"/>
    </row>
    <row r="1048139" spans="12:13" x14ac:dyDescent="0.25">
      <c r="L1048139" s="472"/>
      <c r="M1048139" s="472"/>
    </row>
    <row r="1048211" spans="12:13" x14ac:dyDescent="0.25">
      <c r="L1048211" s="472"/>
      <c r="M1048211" s="472"/>
    </row>
    <row r="1048212" spans="12:13" x14ac:dyDescent="0.25">
      <c r="L1048212" s="472"/>
      <c r="M1048212" s="472"/>
    </row>
    <row r="1048213" spans="12:13" x14ac:dyDescent="0.25">
      <c r="L1048213" s="472"/>
      <c r="M1048213" s="472"/>
    </row>
    <row r="1048285" spans="12:13" x14ac:dyDescent="0.25">
      <c r="L1048285" s="472"/>
      <c r="M1048285" s="472"/>
    </row>
    <row r="1048286" spans="12:13" x14ac:dyDescent="0.25">
      <c r="L1048286" s="472"/>
      <c r="M1048286" s="472"/>
    </row>
    <row r="1048287" spans="12:13" x14ac:dyDescent="0.25">
      <c r="L1048287" s="472"/>
      <c r="M1048287" s="472"/>
    </row>
    <row r="1048359" spans="12:13" x14ac:dyDescent="0.25">
      <c r="L1048359" s="472"/>
      <c r="M1048359" s="472"/>
    </row>
    <row r="1048360" spans="12:13" x14ac:dyDescent="0.25">
      <c r="L1048360" s="472"/>
      <c r="M1048360" s="472"/>
    </row>
    <row r="1048361" spans="12:13" x14ac:dyDescent="0.25">
      <c r="L1048361" s="472"/>
      <c r="M1048361" s="472"/>
    </row>
    <row r="1048433" spans="12:13" x14ac:dyDescent="0.25">
      <c r="L1048433" s="472"/>
      <c r="M1048433" s="472"/>
    </row>
    <row r="1048434" spans="12:13" x14ac:dyDescent="0.25">
      <c r="L1048434" s="472"/>
      <c r="M1048434" s="472"/>
    </row>
    <row r="1048435" spans="12:13" x14ac:dyDescent="0.25">
      <c r="L1048435" s="472"/>
      <c r="M1048435" s="472"/>
    </row>
    <row r="1048507" spans="12:13" x14ac:dyDescent="0.25">
      <c r="L1048507" s="472"/>
      <c r="M1048507" s="472"/>
    </row>
    <row r="1048508" spans="12:13" x14ac:dyDescent="0.25">
      <c r="L1048508" s="472"/>
      <c r="M1048508" s="472"/>
    </row>
    <row r="1048509" spans="12:13" x14ac:dyDescent="0.25">
      <c r="L1048509" s="472"/>
      <c r="M1048509" s="472"/>
    </row>
  </sheetData>
  <sheetProtection algorithmName="SHA-512" hashValue="E2rJMk8DIIIetc2vostcaJbzRCEHTz6rsOLUtBKhR1kCkfcRgTsPtUhGznddZIuytYM1GdYGp1DbeLV4LmbVqQ==" saltValue="Mqmn1PrM0rusMhop6+LddQ==" spinCount="100000" sheet="1" objects="1" scenarios="1"/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topLeftCell="A7" workbookViewId="0"/>
  </sheetViews>
  <sheetFormatPr defaultColWidth="0" defaultRowHeight="13.5" zeroHeight="1" x14ac:dyDescent="0.25"/>
  <cols>
    <col min="1" max="1" width="14.5703125" style="1856" customWidth="1"/>
    <col min="2" max="2" width="33.140625" style="1856" customWidth="1"/>
    <col min="3" max="3" width="7.85546875" style="1856" customWidth="1"/>
    <col min="4" max="4" width="7.7109375" style="1856" customWidth="1"/>
    <col min="5" max="5" width="7.42578125" style="1856" customWidth="1"/>
    <col min="6" max="6" width="7.85546875" style="1856" customWidth="1"/>
    <col min="7" max="7" width="7.42578125" style="1856" customWidth="1"/>
    <col min="8" max="8" width="6.28515625" style="1856" customWidth="1"/>
    <col min="9" max="9" width="8.28515625" style="1856" customWidth="1"/>
    <col min="10" max="10" width="7.28515625" style="1856" customWidth="1"/>
    <col min="11" max="11" width="7.140625" style="1856" customWidth="1"/>
    <col min="12" max="12" width="7.28515625" style="1856" customWidth="1"/>
    <col min="13" max="13" width="7.42578125" style="1856" customWidth="1"/>
    <col min="14" max="14" width="8.140625" style="1856" customWidth="1"/>
    <col min="15" max="15" width="7" style="1856" customWidth="1"/>
    <col min="16" max="16" width="7.42578125" style="1856" customWidth="1"/>
    <col min="17" max="17" width="7.85546875" style="1856" customWidth="1"/>
    <col min="18" max="18" width="9.28515625" style="1856" customWidth="1"/>
    <col min="19" max="16384" width="0" style="1856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</row>
    <row r="5" spans="2:17" ht="30.75" customHeight="1" thickBot="1" x14ac:dyDescent="0.3">
      <c r="B5" s="626"/>
      <c r="C5" s="2445" t="s">
        <v>1860</v>
      </c>
      <c r="D5" s="2446"/>
      <c r="E5" s="2446"/>
      <c r="F5" s="2446"/>
      <c r="G5" s="2446"/>
      <c r="H5" s="2446"/>
      <c r="I5" s="2446"/>
      <c r="J5" s="2446"/>
      <c r="K5" s="2446"/>
      <c r="L5" s="2446"/>
      <c r="M5" s="2446"/>
      <c r="N5" s="2446"/>
      <c r="O5" s="2446"/>
      <c r="P5" s="2446"/>
      <c r="Q5" s="2447"/>
    </row>
    <row r="6" spans="2:17" ht="27" customHeight="1" thickBot="1" x14ac:dyDescent="0.3">
      <c r="B6" s="626"/>
      <c r="C6" s="1857">
        <v>2006</v>
      </c>
      <c r="D6" s="1858">
        <v>2007</v>
      </c>
      <c r="E6" s="1858">
        <v>2008</v>
      </c>
      <c r="F6" s="1858">
        <v>2009</v>
      </c>
      <c r="G6" s="1858">
        <v>2010</v>
      </c>
      <c r="H6" s="1858">
        <v>2011</v>
      </c>
      <c r="I6" s="1858">
        <v>2012</v>
      </c>
      <c r="J6" s="1858">
        <v>2013</v>
      </c>
      <c r="K6" s="1858">
        <v>2014</v>
      </c>
      <c r="L6" s="1858">
        <v>2015</v>
      </c>
      <c r="M6" s="1859">
        <v>2016</v>
      </c>
      <c r="N6" s="1858">
        <v>2017</v>
      </c>
      <c r="O6" s="1860">
        <v>2018</v>
      </c>
      <c r="P6" s="1861">
        <v>2019</v>
      </c>
      <c r="Q6" s="1862" t="s">
        <v>1858</v>
      </c>
    </row>
    <row r="7" spans="2:17" ht="18" customHeight="1" x14ac:dyDescent="0.25">
      <c r="B7" s="1863" t="s">
        <v>898</v>
      </c>
      <c r="C7" s="1864">
        <v>1</v>
      </c>
      <c r="D7" s="1865">
        <v>1</v>
      </c>
      <c r="E7" s="1865">
        <v>1</v>
      </c>
      <c r="F7" s="1865">
        <v>1</v>
      </c>
      <c r="G7" s="1865">
        <v>1</v>
      </c>
      <c r="H7" s="1865">
        <v>1</v>
      </c>
      <c r="I7" s="1865">
        <v>1</v>
      </c>
      <c r="J7" s="1865">
        <v>1</v>
      </c>
      <c r="K7" s="1865">
        <v>1</v>
      </c>
      <c r="L7" s="1865">
        <v>1</v>
      </c>
      <c r="M7" s="1866">
        <v>1</v>
      </c>
      <c r="N7" s="1865">
        <v>1</v>
      </c>
      <c r="O7" s="1867">
        <v>1</v>
      </c>
      <c r="P7" s="1865">
        <v>1</v>
      </c>
      <c r="Q7" s="1868">
        <v>1</v>
      </c>
    </row>
    <row r="8" spans="2:17" ht="18" customHeight="1" x14ac:dyDescent="0.25">
      <c r="B8" s="1869" t="s">
        <v>698</v>
      </c>
      <c r="C8" s="1870">
        <v>0</v>
      </c>
      <c r="D8" s="1871">
        <v>0</v>
      </c>
      <c r="E8" s="1871">
        <v>0</v>
      </c>
      <c r="F8" s="1871">
        <v>0</v>
      </c>
      <c r="G8" s="1871">
        <v>0</v>
      </c>
      <c r="H8" s="1871">
        <v>0</v>
      </c>
      <c r="I8" s="1871">
        <v>0</v>
      </c>
      <c r="J8" s="1871">
        <v>0</v>
      </c>
      <c r="K8" s="1871">
        <v>0</v>
      </c>
      <c r="L8" s="1871">
        <v>1</v>
      </c>
      <c r="M8" s="1872">
        <v>1</v>
      </c>
      <c r="N8" s="866">
        <v>1</v>
      </c>
      <c r="O8" s="1873">
        <v>1</v>
      </c>
      <c r="P8" s="1871">
        <v>1</v>
      </c>
      <c r="Q8" s="1874">
        <v>1</v>
      </c>
    </row>
    <row r="9" spans="2:17" ht="18" customHeight="1" x14ac:dyDescent="0.25">
      <c r="B9" s="1875" t="s">
        <v>699</v>
      </c>
      <c r="C9" s="1870">
        <v>0</v>
      </c>
      <c r="D9" s="1871">
        <v>0</v>
      </c>
      <c r="E9" s="1871">
        <v>0</v>
      </c>
      <c r="F9" s="1871">
        <v>0</v>
      </c>
      <c r="G9" s="1871">
        <v>0</v>
      </c>
      <c r="H9" s="1871">
        <v>0</v>
      </c>
      <c r="I9" s="1871">
        <v>0</v>
      </c>
      <c r="J9" s="1871">
        <v>0</v>
      </c>
      <c r="K9" s="1871">
        <v>0</v>
      </c>
      <c r="L9" s="1871">
        <v>0</v>
      </c>
      <c r="M9" s="1872">
        <v>1</v>
      </c>
      <c r="N9" s="866">
        <v>1</v>
      </c>
      <c r="O9" s="1873">
        <v>1</v>
      </c>
      <c r="P9" s="1871">
        <v>1</v>
      </c>
      <c r="Q9" s="1874">
        <v>1</v>
      </c>
    </row>
    <row r="10" spans="2:17" ht="18" customHeight="1" x14ac:dyDescent="0.25">
      <c r="B10" s="1869" t="s">
        <v>899</v>
      </c>
      <c r="C10" s="1870">
        <v>0</v>
      </c>
      <c r="D10" s="1871">
        <v>0</v>
      </c>
      <c r="E10" s="1871">
        <v>0</v>
      </c>
      <c r="F10" s="1871">
        <v>0</v>
      </c>
      <c r="G10" s="1871">
        <v>0</v>
      </c>
      <c r="H10" s="1871">
        <v>0</v>
      </c>
      <c r="I10" s="1871">
        <v>0</v>
      </c>
      <c r="J10" s="1871">
        <v>0</v>
      </c>
      <c r="K10" s="1871">
        <v>0</v>
      </c>
      <c r="L10" s="1871">
        <v>0</v>
      </c>
      <c r="M10" s="1872">
        <v>0</v>
      </c>
      <c r="N10" s="1871">
        <v>0</v>
      </c>
      <c r="O10" s="1873">
        <v>0</v>
      </c>
      <c r="P10" s="1871">
        <v>0</v>
      </c>
      <c r="Q10" s="1874">
        <v>0</v>
      </c>
    </row>
    <row r="11" spans="2:17" ht="18" customHeight="1" x14ac:dyDescent="0.25">
      <c r="B11" s="1875" t="s">
        <v>694</v>
      </c>
      <c r="C11" s="1876">
        <v>1</v>
      </c>
      <c r="D11" s="866">
        <v>1</v>
      </c>
      <c r="E11" s="866">
        <v>1</v>
      </c>
      <c r="F11" s="866">
        <v>1</v>
      </c>
      <c r="G11" s="866">
        <v>1</v>
      </c>
      <c r="H11" s="866">
        <v>1</v>
      </c>
      <c r="I11" s="866">
        <v>1</v>
      </c>
      <c r="J11" s="866">
        <v>1</v>
      </c>
      <c r="K11" s="866">
        <v>1</v>
      </c>
      <c r="L11" s="866">
        <v>2</v>
      </c>
      <c r="M11" s="866">
        <v>2</v>
      </c>
      <c r="N11" s="866">
        <v>2</v>
      </c>
      <c r="O11" s="1877">
        <v>2</v>
      </c>
      <c r="P11" s="866">
        <v>2</v>
      </c>
      <c r="Q11" s="1878">
        <v>2</v>
      </c>
    </row>
    <row r="12" spans="2:17" ht="18" customHeight="1" x14ac:dyDescent="0.25">
      <c r="B12" s="1885" t="s">
        <v>900</v>
      </c>
      <c r="C12" s="1886">
        <v>7</v>
      </c>
      <c r="D12" s="1887">
        <v>7</v>
      </c>
      <c r="E12" s="1887">
        <v>8</v>
      </c>
      <c r="F12" s="1887">
        <v>8</v>
      </c>
      <c r="G12" s="1887">
        <v>8</v>
      </c>
      <c r="H12" s="1887">
        <v>8</v>
      </c>
      <c r="I12" s="1887">
        <v>8</v>
      </c>
      <c r="J12" s="1887">
        <v>8</v>
      </c>
      <c r="K12" s="1887">
        <v>8</v>
      </c>
      <c r="L12" s="1887">
        <v>8</v>
      </c>
      <c r="M12" s="1887">
        <v>8</v>
      </c>
      <c r="N12" s="1887">
        <v>8</v>
      </c>
      <c r="O12" s="1887">
        <v>8</v>
      </c>
      <c r="P12" s="814">
        <v>8</v>
      </c>
      <c r="Q12" s="1888">
        <v>8</v>
      </c>
    </row>
    <row r="13" spans="2:17" ht="18" customHeight="1" x14ac:dyDescent="0.25">
      <c r="B13" s="1880" t="s">
        <v>697</v>
      </c>
      <c r="C13" s="1879">
        <v>4</v>
      </c>
      <c r="D13" s="1881">
        <v>4</v>
      </c>
      <c r="E13" s="1881">
        <v>4</v>
      </c>
      <c r="F13" s="1881">
        <v>4</v>
      </c>
      <c r="G13" s="1881">
        <v>4</v>
      </c>
      <c r="H13" s="1881">
        <v>4</v>
      </c>
      <c r="I13" s="1881">
        <v>4</v>
      </c>
      <c r="J13" s="1881">
        <v>4</v>
      </c>
      <c r="K13" s="1881">
        <v>4</v>
      </c>
      <c r="L13" s="1882">
        <v>4</v>
      </c>
      <c r="M13" s="1881">
        <v>4</v>
      </c>
      <c r="N13" s="1881">
        <v>4</v>
      </c>
      <c r="O13" s="1881">
        <v>4</v>
      </c>
      <c r="P13" s="805">
        <v>4</v>
      </c>
      <c r="Q13" s="1883">
        <v>4</v>
      </c>
    </row>
    <row r="14" spans="2:17" ht="18" customHeight="1" x14ac:dyDescent="0.25">
      <c r="B14" s="1875" t="s">
        <v>695</v>
      </c>
      <c r="C14" s="1876">
        <v>5</v>
      </c>
      <c r="D14" s="866">
        <v>5</v>
      </c>
      <c r="E14" s="866">
        <v>5</v>
      </c>
      <c r="F14" s="866">
        <v>6</v>
      </c>
      <c r="G14" s="866">
        <v>8</v>
      </c>
      <c r="H14" s="866">
        <v>7</v>
      </c>
      <c r="I14" s="866">
        <v>7.5</v>
      </c>
      <c r="J14" s="866">
        <v>7.5</v>
      </c>
      <c r="K14" s="866">
        <v>8.5</v>
      </c>
      <c r="L14" s="866">
        <v>8.5</v>
      </c>
      <c r="M14" s="1877">
        <v>8.5</v>
      </c>
      <c r="N14" s="866">
        <v>8.5</v>
      </c>
      <c r="O14" s="1884">
        <v>8.5</v>
      </c>
      <c r="P14" s="866">
        <v>8.5</v>
      </c>
      <c r="Q14" s="1878">
        <v>8.5</v>
      </c>
    </row>
    <row r="15" spans="2:17" ht="18" customHeight="1" x14ac:dyDescent="0.25">
      <c r="B15" s="1875" t="s">
        <v>636</v>
      </c>
      <c r="C15" s="1876">
        <v>1</v>
      </c>
      <c r="D15" s="866">
        <v>2</v>
      </c>
      <c r="E15" s="866">
        <v>3</v>
      </c>
      <c r="F15" s="866">
        <v>3</v>
      </c>
      <c r="G15" s="866">
        <v>3</v>
      </c>
      <c r="H15" s="866">
        <v>3</v>
      </c>
      <c r="I15" s="866">
        <v>3</v>
      </c>
      <c r="J15" s="866">
        <v>3</v>
      </c>
      <c r="K15" s="866">
        <v>3</v>
      </c>
      <c r="L15" s="866">
        <v>3</v>
      </c>
      <c r="M15" s="1877">
        <v>3</v>
      </c>
      <c r="N15" s="866">
        <v>3</v>
      </c>
      <c r="O15" s="1884">
        <v>3</v>
      </c>
      <c r="P15" s="866">
        <v>3</v>
      </c>
      <c r="Q15" s="1878">
        <v>3</v>
      </c>
    </row>
    <row r="16" spans="2:17" ht="18" customHeight="1" x14ac:dyDescent="0.25">
      <c r="B16" s="1875" t="s">
        <v>901</v>
      </c>
      <c r="C16" s="1876">
        <v>3</v>
      </c>
      <c r="D16" s="866">
        <v>3</v>
      </c>
      <c r="E16" s="866">
        <v>4</v>
      </c>
      <c r="F16" s="866">
        <v>4</v>
      </c>
      <c r="G16" s="866">
        <v>3</v>
      </c>
      <c r="H16" s="866">
        <v>3</v>
      </c>
      <c r="I16" s="866">
        <v>4</v>
      </c>
      <c r="J16" s="866">
        <v>4</v>
      </c>
      <c r="K16" s="866">
        <v>4</v>
      </c>
      <c r="L16" s="866">
        <v>4</v>
      </c>
      <c r="M16" s="1877">
        <v>5</v>
      </c>
      <c r="N16" s="866">
        <v>5</v>
      </c>
      <c r="O16" s="1884">
        <v>5</v>
      </c>
      <c r="P16" s="866">
        <v>5</v>
      </c>
      <c r="Q16" s="1878">
        <v>5</v>
      </c>
    </row>
    <row r="17" spans="2:17" ht="18" customHeight="1" x14ac:dyDescent="0.25">
      <c r="B17" s="1875" t="s">
        <v>696</v>
      </c>
      <c r="C17" s="1876">
        <v>7</v>
      </c>
      <c r="D17" s="866">
        <v>7</v>
      </c>
      <c r="E17" s="866">
        <v>8.5</v>
      </c>
      <c r="F17" s="866">
        <v>9.5</v>
      </c>
      <c r="G17" s="866">
        <v>9.5</v>
      </c>
      <c r="H17" s="866">
        <v>9.5</v>
      </c>
      <c r="I17" s="866">
        <v>9.5</v>
      </c>
      <c r="J17" s="866">
        <v>9.5</v>
      </c>
      <c r="K17" s="866">
        <v>9.5</v>
      </c>
      <c r="L17" s="866">
        <v>9.5</v>
      </c>
      <c r="M17" s="1877">
        <v>9.5</v>
      </c>
      <c r="N17" s="866">
        <v>9.5</v>
      </c>
      <c r="O17" s="1884">
        <v>9.5</v>
      </c>
      <c r="P17" s="866">
        <v>9.5</v>
      </c>
      <c r="Q17" s="1878">
        <v>9.5</v>
      </c>
    </row>
    <row r="18" spans="2:17" ht="18" customHeight="1" x14ac:dyDescent="0.25">
      <c r="B18" s="1885" t="s">
        <v>902</v>
      </c>
      <c r="C18" s="1886">
        <v>1</v>
      </c>
      <c r="D18" s="1887">
        <v>1</v>
      </c>
      <c r="E18" s="1887">
        <v>1</v>
      </c>
      <c r="F18" s="1887">
        <v>1</v>
      </c>
      <c r="G18" s="1887">
        <v>1</v>
      </c>
      <c r="H18" s="1887">
        <v>1</v>
      </c>
      <c r="I18" s="1887">
        <v>1</v>
      </c>
      <c r="J18" s="1887">
        <v>1</v>
      </c>
      <c r="K18" s="1887">
        <v>1</v>
      </c>
      <c r="L18" s="1887">
        <v>1</v>
      </c>
      <c r="M18" s="1887">
        <v>1</v>
      </c>
      <c r="N18" s="1887">
        <v>1</v>
      </c>
      <c r="O18" s="1887">
        <v>1</v>
      </c>
      <c r="P18" s="814">
        <v>1</v>
      </c>
      <c r="Q18" s="1888">
        <v>1</v>
      </c>
    </row>
    <row r="19" spans="2:17" ht="18" customHeight="1" x14ac:dyDescent="0.25">
      <c r="B19" s="1880" t="s">
        <v>903</v>
      </c>
      <c r="C19" s="1879">
        <v>1</v>
      </c>
      <c r="D19" s="1881">
        <v>1</v>
      </c>
      <c r="E19" s="1881">
        <v>1</v>
      </c>
      <c r="F19" s="1881">
        <v>1</v>
      </c>
      <c r="G19" s="1881">
        <v>1</v>
      </c>
      <c r="H19" s="1881">
        <v>1</v>
      </c>
      <c r="I19" s="1881">
        <v>1</v>
      </c>
      <c r="J19" s="1881">
        <v>1</v>
      </c>
      <c r="K19" s="1881">
        <v>1</v>
      </c>
      <c r="L19" s="1882">
        <v>1</v>
      </c>
      <c r="M19" s="1881">
        <v>1</v>
      </c>
      <c r="N19" s="1881">
        <v>1</v>
      </c>
      <c r="O19" s="1881">
        <v>1</v>
      </c>
      <c r="P19" s="805">
        <v>1</v>
      </c>
      <c r="Q19" s="1883">
        <v>1</v>
      </c>
    </row>
    <row r="20" spans="2:17" ht="18" customHeight="1" x14ac:dyDescent="0.25">
      <c r="B20" s="1869" t="s">
        <v>309</v>
      </c>
      <c r="C20" s="1876">
        <v>0</v>
      </c>
      <c r="D20" s="866">
        <v>0</v>
      </c>
      <c r="E20" s="866">
        <v>0</v>
      </c>
      <c r="F20" s="866">
        <v>0</v>
      </c>
      <c r="G20" s="866">
        <v>0</v>
      </c>
      <c r="H20" s="866">
        <v>0</v>
      </c>
      <c r="I20" s="866">
        <v>0</v>
      </c>
      <c r="J20" s="866">
        <v>0</v>
      </c>
      <c r="K20" s="1877">
        <v>2</v>
      </c>
      <c r="L20" s="866">
        <v>5</v>
      </c>
      <c r="M20" s="1877">
        <v>6</v>
      </c>
      <c r="N20" s="866">
        <v>7</v>
      </c>
      <c r="O20" s="1884">
        <v>7</v>
      </c>
      <c r="P20" s="866">
        <v>8</v>
      </c>
      <c r="Q20" s="1878">
        <v>8</v>
      </c>
    </row>
    <row r="21" spans="2:17" ht="18" customHeight="1" thickBot="1" x14ac:dyDescent="0.3">
      <c r="B21" s="1889" t="s">
        <v>238</v>
      </c>
      <c r="C21" s="1890">
        <v>3</v>
      </c>
      <c r="D21" s="1891">
        <v>3</v>
      </c>
      <c r="E21" s="1891">
        <v>3</v>
      </c>
      <c r="F21" s="1891">
        <v>3</v>
      </c>
      <c r="G21" s="1891">
        <v>3</v>
      </c>
      <c r="H21" s="1891">
        <v>3</v>
      </c>
      <c r="I21" s="1891">
        <v>3</v>
      </c>
      <c r="J21" s="1891">
        <v>3</v>
      </c>
      <c r="K21" s="1891">
        <v>3</v>
      </c>
      <c r="L21" s="1891">
        <v>3</v>
      </c>
      <c r="M21" s="1892">
        <v>3</v>
      </c>
      <c r="N21" s="1891">
        <v>3</v>
      </c>
      <c r="O21" s="1893">
        <v>3</v>
      </c>
      <c r="P21" s="1891">
        <v>3</v>
      </c>
      <c r="Q21" s="1894">
        <v>3</v>
      </c>
    </row>
    <row r="22" spans="2:17" ht="8.25" customHeight="1" thickBot="1" x14ac:dyDescent="0.3">
      <c r="B22" s="626"/>
      <c r="C22" s="626"/>
      <c r="D22" s="626"/>
      <c r="E22" s="626"/>
      <c r="F22" s="626"/>
      <c r="G22" s="626"/>
      <c r="H22" s="626"/>
      <c r="I22" s="626"/>
      <c r="J22" s="626"/>
      <c r="K22" s="626"/>
      <c r="L22" s="626"/>
      <c r="M22" s="626"/>
      <c r="N22" s="626"/>
      <c r="O22" s="626"/>
      <c r="P22" s="626"/>
      <c r="Q22" s="626"/>
    </row>
    <row r="23" spans="2:17" x14ac:dyDescent="0.25">
      <c r="B23" s="1895" t="s">
        <v>701</v>
      </c>
      <c r="C23" s="1896">
        <f>SUM(C7:C22)</f>
        <v>34</v>
      </c>
      <c r="D23" s="1896">
        <f>SUM(D7:D22)</f>
        <v>35</v>
      </c>
      <c r="E23" s="1896">
        <f t="shared" ref="E23:M23" si="0">SUM(E7:E21)</f>
        <v>39.5</v>
      </c>
      <c r="F23" s="1896">
        <f t="shared" si="0"/>
        <v>41.5</v>
      </c>
      <c r="G23" s="1896">
        <f t="shared" si="0"/>
        <v>42.5</v>
      </c>
      <c r="H23" s="1896">
        <f t="shared" si="0"/>
        <v>41.5</v>
      </c>
      <c r="I23" s="1896">
        <f t="shared" si="0"/>
        <v>43</v>
      </c>
      <c r="J23" s="1896">
        <f t="shared" si="0"/>
        <v>43</v>
      </c>
      <c r="K23" s="1896">
        <f t="shared" si="0"/>
        <v>46</v>
      </c>
      <c r="L23" s="1896">
        <f t="shared" si="0"/>
        <v>51</v>
      </c>
      <c r="M23" s="1896">
        <f t="shared" si="0"/>
        <v>54</v>
      </c>
      <c r="N23" s="1896">
        <f>SUM(N7:N22)</f>
        <v>55</v>
      </c>
      <c r="O23" s="1896">
        <f>SUM(O7:O22)</f>
        <v>55</v>
      </c>
      <c r="P23" s="1896">
        <f>SUM(P7:P22)</f>
        <v>56</v>
      </c>
      <c r="Q23" s="1897">
        <f>SUM(Q7:Q22)</f>
        <v>56</v>
      </c>
    </row>
    <row r="24" spans="2:17" s="1898" customFormat="1" ht="14.25" thickBot="1" x14ac:dyDescent="0.3">
      <c r="B24" s="1899" t="s">
        <v>702</v>
      </c>
      <c r="C24" s="1900"/>
      <c r="D24" s="1900">
        <f>D23-C23</f>
        <v>1</v>
      </c>
      <c r="E24" s="1900">
        <f t="shared" ref="E24:Q24" si="1">E23-D23</f>
        <v>4.5</v>
      </c>
      <c r="F24" s="1900">
        <f t="shared" si="1"/>
        <v>2</v>
      </c>
      <c r="G24" s="1900">
        <f t="shared" si="1"/>
        <v>1</v>
      </c>
      <c r="H24" s="1900">
        <f t="shared" si="1"/>
        <v>-1</v>
      </c>
      <c r="I24" s="1900">
        <f t="shared" si="1"/>
        <v>1.5</v>
      </c>
      <c r="J24" s="1900">
        <f t="shared" si="1"/>
        <v>0</v>
      </c>
      <c r="K24" s="1900">
        <f t="shared" si="1"/>
        <v>3</v>
      </c>
      <c r="L24" s="1900">
        <f t="shared" si="1"/>
        <v>5</v>
      </c>
      <c r="M24" s="1900">
        <f t="shared" si="1"/>
        <v>3</v>
      </c>
      <c r="N24" s="1900">
        <f t="shared" si="1"/>
        <v>1</v>
      </c>
      <c r="O24" s="1900">
        <f t="shared" si="1"/>
        <v>0</v>
      </c>
      <c r="P24" s="1900">
        <f t="shared" si="1"/>
        <v>1</v>
      </c>
      <c r="Q24" s="1901">
        <f t="shared" si="1"/>
        <v>0</v>
      </c>
    </row>
    <row r="25" spans="2:17" ht="4.5" customHeight="1" thickBot="1" x14ac:dyDescent="0.3">
      <c r="B25" s="626"/>
      <c r="C25" s="626"/>
      <c r="D25" s="626"/>
      <c r="E25" s="626"/>
      <c r="F25" s="626"/>
      <c r="G25" s="626"/>
      <c r="H25" s="626"/>
      <c r="I25" s="626"/>
      <c r="J25" s="626"/>
      <c r="K25" s="626"/>
      <c r="L25" s="626"/>
      <c r="M25" s="626"/>
      <c r="N25" s="626"/>
      <c r="O25" s="626"/>
      <c r="P25" s="626"/>
      <c r="Q25" s="626"/>
    </row>
    <row r="26" spans="2:17" ht="14.25" thickBot="1" x14ac:dyDescent="0.3">
      <c r="B26" s="1902" t="s">
        <v>703</v>
      </c>
      <c r="C26" s="1903">
        <v>34</v>
      </c>
      <c r="D26" s="1903">
        <v>35</v>
      </c>
      <c r="E26" s="1903">
        <v>39.5</v>
      </c>
      <c r="F26" s="1903">
        <v>41.5</v>
      </c>
      <c r="G26" s="1903">
        <v>42.5</v>
      </c>
      <c r="H26" s="1903">
        <v>51.5</v>
      </c>
      <c r="I26" s="1903">
        <v>43</v>
      </c>
      <c r="J26" s="1903">
        <v>43</v>
      </c>
      <c r="K26" s="1903">
        <v>44</v>
      </c>
      <c r="L26" s="1903">
        <v>46</v>
      </c>
      <c r="M26" s="1903">
        <v>48</v>
      </c>
      <c r="N26" s="1903">
        <v>48</v>
      </c>
      <c r="O26" s="1903">
        <v>49</v>
      </c>
      <c r="P26" s="1903">
        <v>49</v>
      </c>
      <c r="Q26" s="1904">
        <v>49</v>
      </c>
    </row>
    <row r="27" spans="2:17" ht="15.75" hidden="1" x14ac:dyDescent="0.3">
      <c r="B27" s="1905" t="s">
        <v>904</v>
      </c>
    </row>
    <row r="28" spans="2:17" ht="15.75" hidden="1" x14ac:dyDescent="0.3">
      <c r="B28" s="1905"/>
      <c r="C28" s="1856" t="s">
        <v>704</v>
      </c>
    </row>
    <row r="29" spans="2:17" ht="15.75" hidden="1" x14ac:dyDescent="0.3">
      <c r="B29" s="1905"/>
      <c r="C29" s="1856" t="s">
        <v>705</v>
      </c>
    </row>
    <row r="30" spans="2:17" hidden="1" x14ac:dyDescent="0.25">
      <c r="C30" s="1856" t="s">
        <v>706</v>
      </c>
    </row>
    <row r="31" spans="2:17" ht="15.75" hidden="1" x14ac:dyDescent="0.3">
      <c r="B31" s="1856" t="s">
        <v>1859</v>
      </c>
    </row>
    <row r="32" spans="2:17" ht="15.75" hidden="1" x14ac:dyDescent="0.3">
      <c r="B32" s="1905" t="s">
        <v>707</v>
      </c>
      <c r="C32" s="1856" t="s">
        <v>708</v>
      </c>
    </row>
    <row r="33" spans="2:17" hidden="1" x14ac:dyDescent="0.25">
      <c r="C33" s="1856" t="s">
        <v>709</v>
      </c>
    </row>
    <row r="34" spans="2:17" ht="6" customHeight="1" thickBot="1" x14ac:dyDescent="0.3">
      <c r="B34" s="626"/>
      <c r="C34" s="626"/>
      <c r="D34" s="626"/>
      <c r="E34" s="626"/>
      <c r="F34" s="626"/>
      <c r="G34" s="626"/>
      <c r="H34" s="626"/>
      <c r="I34" s="626"/>
      <c r="J34" s="626"/>
      <c r="K34" s="626"/>
      <c r="L34" s="626"/>
      <c r="M34" s="626"/>
      <c r="N34" s="626"/>
      <c r="O34" s="626"/>
      <c r="P34" s="626"/>
      <c r="Q34" s="626"/>
    </row>
    <row r="35" spans="2:17" s="1906" customFormat="1" ht="14.25" thickBot="1" x14ac:dyDescent="0.3">
      <c r="B35" s="1907" t="s">
        <v>700</v>
      </c>
      <c r="C35" s="1908">
        <v>14</v>
      </c>
      <c r="D35" s="1909">
        <v>13</v>
      </c>
      <c r="E35" s="1909">
        <v>13</v>
      </c>
      <c r="F35" s="1909">
        <v>13</v>
      </c>
      <c r="G35" s="1909">
        <v>13</v>
      </c>
      <c r="H35" s="1909">
        <v>13</v>
      </c>
      <c r="I35" s="1909">
        <v>13</v>
      </c>
      <c r="J35" s="1909">
        <v>13</v>
      </c>
      <c r="K35" s="1909">
        <v>15</v>
      </c>
      <c r="L35" s="1909">
        <v>22</v>
      </c>
      <c r="M35" s="1910">
        <v>26</v>
      </c>
      <c r="N35" s="1909">
        <v>38</v>
      </c>
      <c r="O35" s="1911">
        <v>38</v>
      </c>
      <c r="P35" s="1909">
        <v>38</v>
      </c>
      <c r="Q35" s="1912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mergeCells count="1">
    <mergeCell ref="C5:Q5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.140625" bestFit="1" customWidth="1"/>
  </cols>
  <sheetData>
    <row r="4" spans="2:3" ht="14.25" thickBot="1" x14ac:dyDescent="0.3">
      <c r="B4" s="1852" t="s">
        <v>273</v>
      </c>
      <c r="C4" s="1853">
        <f>+'Souhrn příjmů a výdajů 2020'!J6</f>
        <v>117195000</v>
      </c>
    </row>
    <row r="5" spans="2:3" ht="14.25" thickBot="1" x14ac:dyDescent="0.3">
      <c r="B5" s="1852" t="s">
        <v>275</v>
      </c>
      <c r="C5" s="1853">
        <f>'Souhrn příjmů a výdajů 2020'!J27</f>
        <v>24320747</v>
      </c>
    </row>
    <row r="6" spans="2:3" ht="14.25" thickBot="1" x14ac:dyDescent="0.3">
      <c r="B6" s="1852" t="s">
        <v>278</v>
      </c>
      <c r="C6" s="1853">
        <f>'Souhrn příjmů a výdajů 2020'!J88</f>
        <v>65000</v>
      </c>
    </row>
    <row r="7" spans="2:3" ht="14.25" thickBot="1" x14ac:dyDescent="0.3">
      <c r="B7" s="1852" t="s">
        <v>283</v>
      </c>
      <c r="C7" s="1853">
        <f>'Souhrn příjmů a výdajů 2020'!J93</f>
        <v>37184374</v>
      </c>
    </row>
    <row r="8" spans="2:3" ht="14.25" thickBot="1" x14ac:dyDescent="0.3">
      <c r="B8" s="1852" t="s">
        <v>287</v>
      </c>
      <c r="C8" s="1853">
        <f>'Souhrn příjmů a výdajů 2020'!J131</f>
        <v>23434045</v>
      </c>
    </row>
    <row r="9" spans="2:3" x14ac:dyDescent="0.2">
      <c r="B9" s="15"/>
      <c r="C9" s="29">
        <f>SUM(C4:C8)</f>
        <v>202199166</v>
      </c>
    </row>
    <row r="36" spans="2:3" ht="13.5" thickBot="1" x14ac:dyDescent="0.25">
      <c r="B36" s="1854" t="s">
        <v>293</v>
      </c>
      <c r="C36" s="1853">
        <f>'Souhrn příjmů a výdajů 2020'!J141</f>
        <v>132230314.75040001</v>
      </c>
    </row>
    <row r="37" spans="2:3" ht="13.5" thickBot="1" x14ac:dyDescent="0.25">
      <c r="B37" s="1855" t="s">
        <v>296</v>
      </c>
      <c r="C37" s="1853">
        <f>'Souhrn příjmů a výdajů 2020'!J190</f>
        <v>51207498</v>
      </c>
    </row>
    <row r="38" spans="2:3" ht="13.5" thickBot="1" x14ac:dyDescent="0.25">
      <c r="B38" s="1855" t="s">
        <v>287</v>
      </c>
      <c r="C38" s="1853">
        <f>'Souhrn příjmů a výdajů 2020'!J202</f>
        <v>18761353.249599993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XFB153"/>
  <sheetViews>
    <sheetView tabSelected="1" topLeftCell="A7" zoomScale="75" zoomScaleNormal="75" workbookViewId="0">
      <selection activeCell="W46" sqref="W46"/>
    </sheetView>
  </sheetViews>
  <sheetFormatPr defaultColWidth="9.140625" defaultRowHeight="13.5" x14ac:dyDescent="0.25"/>
  <cols>
    <col min="1" max="1" width="9.28515625" style="761" bestFit="1" customWidth="1"/>
    <col min="2" max="2" width="6.7109375" style="761" bestFit="1" customWidth="1"/>
    <col min="3" max="3" width="9.28515625" style="761" bestFit="1" customWidth="1"/>
    <col min="4" max="4" width="67.7109375" style="860" bestFit="1" customWidth="1"/>
    <col min="5" max="5" width="16.28515625" style="861" customWidth="1"/>
    <col min="6" max="7" width="16.7109375" style="861" customWidth="1"/>
    <col min="8" max="9" width="16.85546875" style="862" customWidth="1"/>
    <col min="10" max="11" width="20.7109375" style="764" hidden="1" customWidth="1"/>
    <col min="12" max="12" width="9.42578125" style="769" hidden="1" customWidth="1"/>
    <col min="13" max="13" width="20.85546875" style="769" hidden="1" customWidth="1"/>
    <col min="14" max="15" width="18.28515625" style="769" hidden="1" customWidth="1"/>
    <col min="16" max="16" width="14.28515625" style="769" hidden="1" customWidth="1"/>
    <col min="17" max="17" width="19.5703125" style="770" hidden="1" customWidth="1"/>
    <col min="18" max="18" width="13.42578125" style="769" hidden="1" customWidth="1"/>
    <col min="19" max="19" width="9.85546875" style="768" hidden="1" customWidth="1"/>
    <col min="20" max="20" width="9.85546875" style="771" hidden="1" customWidth="1"/>
    <col min="21" max="22" width="0" style="760" hidden="1" customWidth="1"/>
    <col min="23" max="16384" width="9.140625" style="760"/>
  </cols>
  <sheetData>
    <row r="1" spans="1:20" ht="16.5" customHeight="1" x14ac:dyDescent="0.25">
      <c r="A1" s="768"/>
      <c r="B1" s="768"/>
      <c r="C1" s="768"/>
      <c r="D1" s="768"/>
      <c r="E1" s="768"/>
      <c r="F1" s="768"/>
      <c r="G1" s="768"/>
      <c r="H1" s="768"/>
      <c r="I1" s="768"/>
    </row>
    <row r="2" spans="1:20" s="781" customFormat="1" ht="16.5" x14ac:dyDescent="0.3">
      <c r="A2" s="772" t="s">
        <v>1430</v>
      </c>
      <c r="B2" s="773"/>
      <c r="C2" s="773"/>
      <c r="D2" s="774"/>
      <c r="E2" s="775"/>
      <c r="F2" s="775"/>
      <c r="G2" s="775"/>
      <c r="H2" s="776"/>
      <c r="I2" s="776"/>
      <c r="J2" s="1966"/>
      <c r="K2" s="1966"/>
      <c r="L2" s="777"/>
      <c r="M2" s="777"/>
      <c r="N2" s="777"/>
      <c r="O2" s="777"/>
      <c r="P2" s="777"/>
      <c r="Q2" s="778"/>
      <c r="R2" s="777"/>
      <c r="S2" s="779"/>
      <c r="T2" s="780"/>
    </row>
    <row r="3" spans="1:20" ht="16.5" x14ac:dyDescent="0.3">
      <c r="A3" s="782" t="s">
        <v>1045</v>
      </c>
      <c r="B3" s="620"/>
      <c r="C3" s="620"/>
      <c r="D3" s="783"/>
      <c r="E3" s="784"/>
      <c r="F3" s="784"/>
      <c r="G3" s="784"/>
      <c r="H3" s="785"/>
      <c r="I3" s="785"/>
    </row>
    <row r="4" spans="1:20" ht="15" customHeight="1" thickBot="1" x14ac:dyDescent="0.3">
      <c r="A4" s="619"/>
      <c r="B4" s="619"/>
      <c r="C4" s="619"/>
      <c r="D4" s="786"/>
      <c r="E4" s="787"/>
      <c r="F4" s="787"/>
      <c r="G4" s="787"/>
      <c r="H4" s="788"/>
      <c r="I4" s="788"/>
      <c r="L4" s="771"/>
      <c r="M4" s="771"/>
      <c r="N4" s="1783"/>
      <c r="O4" s="1783" t="s">
        <v>864</v>
      </c>
      <c r="P4" s="1783"/>
      <c r="Q4" s="1784" t="s">
        <v>938</v>
      </c>
    </row>
    <row r="5" spans="1:20" s="797" customFormat="1" ht="27.75" thickBot="1" x14ac:dyDescent="0.35">
      <c r="A5" s="2451" t="s">
        <v>0</v>
      </c>
      <c r="B5" s="2452"/>
      <c r="C5" s="2452"/>
      <c r="D5" s="2453"/>
      <c r="E5" s="791" t="s">
        <v>1394</v>
      </c>
      <c r="F5" s="791" t="s">
        <v>1881</v>
      </c>
      <c r="G5" s="791" t="s">
        <v>1913</v>
      </c>
      <c r="H5" s="792" t="s">
        <v>2096</v>
      </c>
      <c r="I5" s="792" t="s">
        <v>2139</v>
      </c>
      <c r="J5" s="793"/>
      <c r="K5" s="793"/>
      <c r="L5" s="1785" t="s">
        <v>432</v>
      </c>
      <c r="M5" s="796">
        <v>2015</v>
      </c>
      <c r="N5" s="796">
        <v>2016</v>
      </c>
      <c r="O5" s="796">
        <v>2017</v>
      </c>
      <c r="P5" s="796">
        <v>2018</v>
      </c>
      <c r="Q5" s="796">
        <v>2019</v>
      </c>
      <c r="R5" s="794"/>
      <c r="S5" s="795"/>
      <c r="T5" s="796" t="s">
        <v>913</v>
      </c>
    </row>
    <row r="6" spans="1:20" s="797" customFormat="1" ht="20.25" customHeight="1" thickBot="1" x14ac:dyDescent="0.35">
      <c r="A6" s="798" t="s">
        <v>8</v>
      </c>
      <c r="B6" s="799" t="s">
        <v>9</v>
      </c>
      <c r="C6" s="799" t="s">
        <v>10</v>
      </c>
      <c r="D6" s="800" t="s">
        <v>11</v>
      </c>
      <c r="E6" s="801"/>
      <c r="F6" s="801"/>
      <c r="G6" s="801"/>
      <c r="H6" s="802"/>
      <c r="I6" s="802"/>
      <c r="J6" s="793"/>
      <c r="K6" s="793"/>
      <c r="L6" s="796"/>
      <c r="M6" s="796"/>
      <c r="N6" s="796"/>
      <c r="O6" s="796"/>
      <c r="P6" s="796"/>
      <c r="Q6" s="1786"/>
      <c r="R6" s="794"/>
      <c r="S6" s="795"/>
      <c r="T6" s="796"/>
    </row>
    <row r="7" spans="1:20" s="797" customFormat="1" ht="15" customHeight="1" x14ac:dyDescent="0.3">
      <c r="A7" s="804" t="s">
        <v>12</v>
      </c>
      <c r="B7" s="805"/>
      <c r="C7" s="805">
        <v>1111</v>
      </c>
      <c r="D7" s="806" t="s">
        <v>2136</v>
      </c>
      <c r="E7" s="807">
        <v>26453500</v>
      </c>
      <c r="F7" s="807">
        <v>26453500</v>
      </c>
      <c r="G7" s="807">
        <v>22370444</v>
      </c>
      <c r="H7" s="1846">
        <f>21630750+739694</f>
        <v>22370444</v>
      </c>
      <c r="I7" s="1846">
        <f>21630750+739694</f>
        <v>22370444</v>
      </c>
      <c r="K7" s="1967">
        <v>104915750</v>
      </c>
      <c r="L7" s="1967">
        <f>+H7/K7*M7</f>
        <v>5592611</v>
      </c>
      <c r="M7" s="1967">
        <f>+K7*0.25</f>
        <v>26228937.5</v>
      </c>
      <c r="N7" s="812">
        <f>+K7*0.25</f>
        <v>26228937.5</v>
      </c>
      <c r="O7" s="812">
        <v>15831877.970000001</v>
      </c>
      <c r="P7" s="812">
        <v>16931490</v>
      </c>
      <c r="Q7" s="812">
        <v>12106810</v>
      </c>
      <c r="R7" s="812"/>
      <c r="S7" s="1786">
        <f>28251021-S8</f>
        <v>26151021</v>
      </c>
      <c r="T7" s="812"/>
    </row>
    <row r="8" spans="1:20" s="797" customFormat="1" ht="15.75" x14ac:dyDescent="0.3">
      <c r="A8" s="813" t="s">
        <v>12</v>
      </c>
      <c r="B8" s="814"/>
      <c r="C8" s="814">
        <v>1113</v>
      </c>
      <c r="D8" s="815" t="s">
        <v>2137</v>
      </c>
      <c r="E8" s="816">
        <v>525250</v>
      </c>
      <c r="F8" s="816">
        <v>525250</v>
      </c>
      <c r="G8" s="816">
        <v>47750</v>
      </c>
      <c r="H8" s="1846">
        <v>170000</v>
      </c>
      <c r="I8" s="1846">
        <v>170000</v>
      </c>
      <c r="K8" s="793"/>
      <c r="L8" s="793">
        <f>+H8/K7*M7</f>
        <v>42500</v>
      </c>
      <c r="M8" s="793"/>
      <c r="N8" s="812">
        <v>1538371.35</v>
      </c>
      <c r="O8" s="812">
        <v>1542747.04</v>
      </c>
      <c r="P8" s="812">
        <v>2184110</v>
      </c>
      <c r="Q8" s="812">
        <v>317580</v>
      </c>
      <c r="R8" s="812"/>
      <c r="S8" s="1786">
        <v>2100000</v>
      </c>
      <c r="T8" s="812"/>
    </row>
    <row r="9" spans="1:20" s="797" customFormat="1" ht="15.75" customHeight="1" x14ac:dyDescent="0.3">
      <c r="A9" s="813">
        <v>0</v>
      </c>
      <c r="B9" s="814"/>
      <c r="C9" s="814">
        <v>1112</v>
      </c>
      <c r="D9" s="815" t="s">
        <v>2138</v>
      </c>
      <c r="E9" s="816">
        <v>2292000</v>
      </c>
      <c r="F9" s="816">
        <v>2300000</v>
      </c>
      <c r="G9" s="816">
        <v>2185556</v>
      </c>
      <c r="H9" s="1846">
        <f>1384750+800806</f>
        <v>2185556</v>
      </c>
      <c r="I9" s="1846">
        <f>1384750+800806</f>
        <v>2185556</v>
      </c>
      <c r="K9" s="793"/>
      <c r="L9" s="793">
        <f>+H9/K7*M7</f>
        <v>546389</v>
      </c>
      <c r="M9" s="793"/>
      <c r="N9" s="812"/>
      <c r="O9" s="812"/>
      <c r="P9" s="812">
        <v>1204780</v>
      </c>
      <c r="Q9" s="812">
        <v>996290</v>
      </c>
      <c r="R9" s="812"/>
      <c r="S9" s="1786"/>
      <c r="T9" s="812"/>
    </row>
    <row r="10" spans="1:20" s="797" customFormat="1" ht="15.75" customHeight="1" x14ac:dyDescent="0.3">
      <c r="A10" s="813" t="s">
        <v>12</v>
      </c>
      <c r="B10" s="814"/>
      <c r="C10" s="814">
        <v>1121</v>
      </c>
      <c r="D10" s="815" t="s">
        <v>15</v>
      </c>
      <c r="E10" s="816">
        <v>22262990</v>
      </c>
      <c r="F10" s="816">
        <v>22300000</v>
      </c>
      <c r="G10" s="816">
        <v>16893500</v>
      </c>
      <c r="H10" s="1846">
        <f>14993500+1900000</f>
        <v>16893500</v>
      </c>
      <c r="I10" s="1846">
        <f>14993500+1900000</f>
        <v>16893500</v>
      </c>
      <c r="K10" s="793"/>
      <c r="L10" s="793">
        <f>+H10/K7*M7</f>
        <v>4223375</v>
      </c>
      <c r="M10" s="793"/>
      <c r="N10" s="812">
        <v>15829709.810000001</v>
      </c>
      <c r="O10" s="812">
        <v>15527565.529999999</v>
      </c>
      <c r="P10" s="812">
        <v>19090960</v>
      </c>
      <c r="Q10" s="812">
        <v>12313840</v>
      </c>
      <c r="R10" s="812"/>
      <c r="S10" s="1786">
        <v>20479158</v>
      </c>
      <c r="T10" s="812"/>
    </row>
    <row r="11" spans="1:20" s="797" customFormat="1" ht="15.75" x14ac:dyDescent="0.3">
      <c r="A11" s="813" t="s">
        <v>12</v>
      </c>
      <c r="B11" s="814"/>
      <c r="C11" s="814">
        <v>1211</v>
      </c>
      <c r="D11" s="815" t="s">
        <v>16</v>
      </c>
      <c r="E11" s="816">
        <v>53336750</v>
      </c>
      <c r="F11" s="816">
        <v>53337000</v>
      </c>
      <c r="G11" s="816">
        <v>48418500</v>
      </c>
      <c r="H11" s="1846">
        <v>48418500</v>
      </c>
      <c r="I11" s="1846">
        <v>48418500</v>
      </c>
      <c r="K11" s="793"/>
      <c r="L11" s="793">
        <f>+H11/K7*M7</f>
        <v>12104625</v>
      </c>
      <c r="M11" s="793"/>
      <c r="N11" s="812">
        <v>29668985.02</v>
      </c>
      <c r="O11" s="812">
        <v>30569234.809999999</v>
      </c>
      <c r="P11" s="812">
        <v>32871040</v>
      </c>
      <c r="Q11" s="812">
        <v>24837780</v>
      </c>
      <c r="R11" s="812"/>
      <c r="S11" s="1786">
        <v>49121667</v>
      </c>
      <c r="T11" s="812"/>
    </row>
    <row r="12" spans="1:20" s="797" customFormat="1" ht="15" customHeight="1" x14ac:dyDescent="0.3">
      <c r="A12" s="813"/>
      <c r="B12" s="814"/>
      <c r="C12" s="814" t="s">
        <v>17</v>
      </c>
      <c r="D12" s="815" t="s">
        <v>18</v>
      </c>
      <c r="E12" s="816">
        <v>0</v>
      </c>
      <c r="F12" s="816">
        <v>0</v>
      </c>
      <c r="G12" s="816">
        <v>0</v>
      </c>
      <c r="H12" s="817">
        <v>0</v>
      </c>
      <c r="I12" s="817">
        <v>0</v>
      </c>
      <c r="K12" s="793"/>
      <c r="L12" s="793"/>
      <c r="M12" s="793"/>
      <c r="N12" s="812"/>
      <c r="O12" s="1786"/>
      <c r="P12" s="1786" t="e">
        <f>+#REF!/12*8</f>
        <v>#REF!</v>
      </c>
      <c r="Q12" s="1786">
        <v>75858450</v>
      </c>
      <c r="R12" s="1786"/>
      <c r="S12" s="1786">
        <f>SUM(H7:H11)</f>
        <v>90038000</v>
      </c>
      <c r="T12" s="812"/>
    </row>
    <row r="13" spans="1:20" s="797" customFormat="1" ht="15.75" x14ac:dyDescent="0.3">
      <c r="A13" s="813" t="s">
        <v>12</v>
      </c>
      <c r="B13" s="814"/>
      <c r="C13" s="814" t="s">
        <v>19</v>
      </c>
      <c r="D13" s="815" t="s">
        <v>20</v>
      </c>
      <c r="E13" s="816">
        <v>4700000</v>
      </c>
      <c r="F13" s="816">
        <v>6300000</v>
      </c>
      <c r="G13" s="816">
        <v>6300000</v>
      </c>
      <c r="H13" s="808">
        <v>6300000</v>
      </c>
      <c r="I13" s="808">
        <v>6300000</v>
      </c>
      <c r="K13" s="793" t="s">
        <v>2082</v>
      </c>
      <c r="L13" s="793"/>
      <c r="M13" s="793"/>
      <c r="N13" s="793">
        <v>6744</v>
      </c>
      <c r="O13" s="812"/>
      <c r="P13" s="812"/>
      <c r="Q13" s="812"/>
      <c r="R13" s="812"/>
      <c r="S13" s="1786" t="e">
        <f>+S12-#REF!</f>
        <v>#REF!</v>
      </c>
      <c r="T13" s="812"/>
    </row>
    <row r="14" spans="1:20" s="797" customFormat="1" ht="15" customHeight="1" x14ac:dyDescent="0.3">
      <c r="A14" s="813" t="s">
        <v>12</v>
      </c>
      <c r="B14" s="814"/>
      <c r="C14" s="814">
        <v>1341</v>
      </c>
      <c r="D14" s="815" t="s">
        <v>21</v>
      </c>
      <c r="E14" s="816">
        <v>260000</v>
      </c>
      <c r="F14" s="816">
        <v>260000</v>
      </c>
      <c r="G14" s="816">
        <v>260000</v>
      </c>
      <c r="H14" s="817">
        <v>260000</v>
      </c>
      <c r="I14" s="817">
        <v>260000</v>
      </c>
      <c r="K14" s="793"/>
      <c r="L14" s="793"/>
      <c r="M14" s="793"/>
      <c r="N14" s="794"/>
      <c r="O14" s="794"/>
      <c r="P14" s="794"/>
      <c r="Q14" s="794"/>
      <c r="R14" s="794"/>
      <c r="S14" s="803"/>
      <c r="T14" s="796"/>
    </row>
    <row r="15" spans="1:20" s="797" customFormat="1" ht="15" customHeight="1" x14ac:dyDescent="0.3">
      <c r="A15" s="813"/>
      <c r="B15" s="814"/>
      <c r="C15" s="814">
        <v>1334</v>
      </c>
      <c r="D15" s="815" t="s">
        <v>1383</v>
      </c>
      <c r="E15" s="816">
        <v>100000</v>
      </c>
      <c r="F15" s="816">
        <v>100000</v>
      </c>
      <c r="G15" s="816">
        <v>100000</v>
      </c>
      <c r="H15" s="504">
        <f>100000+89000</f>
        <v>189000</v>
      </c>
      <c r="I15" s="504">
        <f>100000+89000</f>
        <v>189000</v>
      </c>
      <c r="J15" s="793"/>
      <c r="K15" s="793"/>
      <c r="L15" s="794"/>
      <c r="M15" s="794"/>
      <c r="N15" s="794"/>
      <c r="O15" s="794"/>
      <c r="P15" s="794"/>
      <c r="Q15" s="803"/>
      <c r="R15" s="794"/>
      <c r="S15" s="795"/>
      <c r="T15" s="796"/>
    </row>
    <row r="16" spans="1:20" s="797" customFormat="1" ht="15" customHeight="1" x14ac:dyDescent="0.3">
      <c r="A16" s="813" t="s">
        <v>12</v>
      </c>
      <c r="B16" s="814"/>
      <c r="C16" s="814">
        <v>1343</v>
      </c>
      <c r="D16" s="815" t="s">
        <v>22</v>
      </c>
      <c r="E16" s="816">
        <v>75000</v>
      </c>
      <c r="F16" s="816">
        <v>75000</v>
      </c>
      <c r="G16" s="816">
        <v>75000</v>
      </c>
      <c r="H16" s="817">
        <v>75000</v>
      </c>
      <c r="I16" s="817">
        <v>75000</v>
      </c>
      <c r="J16" s="793"/>
      <c r="K16" s="793"/>
      <c r="L16" s="794"/>
      <c r="M16" s="794"/>
      <c r="N16" s="794"/>
      <c r="O16" s="794"/>
      <c r="P16" s="794"/>
      <c r="Q16" s="803"/>
      <c r="R16" s="794"/>
      <c r="S16" s="795"/>
      <c r="T16" s="796"/>
    </row>
    <row r="17" spans="1:20" s="797" customFormat="1" ht="15" customHeight="1" x14ac:dyDescent="0.3">
      <c r="A17" s="813" t="s">
        <v>12</v>
      </c>
      <c r="B17" s="814"/>
      <c r="C17" s="814">
        <v>1344</v>
      </c>
      <c r="D17" s="815" t="s">
        <v>23</v>
      </c>
      <c r="E17" s="816">
        <v>3000</v>
      </c>
      <c r="F17" s="816">
        <v>3000</v>
      </c>
      <c r="G17" s="816">
        <v>3000</v>
      </c>
      <c r="H17" s="817">
        <v>3000</v>
      </c>
      <c r="I17" s="817">
        <v>3000</v>
      </c>
      <c r="J17" s="793"/>
      <c r="K17" s="793"/>
      <c r="L17" s="794"/>
      <c r="M17" s="794"/>
      <c r="N17" s="794"/>
      <c r="O17" s="794"/>
      <c r="P17" s="794"/>
      <c r="Q17" s="803"/>
      <c r="R17" s="794"/>
      <c r="S17" s="795"/>
      <c r="T17" s="796"/>
    </row>
    <row r="18" spans="1:20" s="797" customFormat="1" ht="15" customHeight="1" x14ac:dyDescent="0.3">
      <c r="A18" s="813" t="s">
        <v>12</v>
      </c>
      <c r="B18" s="814"/>
      <c r="C18" s="814">
        <v>1345</v>
      </c>
      <c r="D18" s="815" t="s">
        <v>24</v>
      </c>
      <c r="E18" s="816">
        <v>20000</v>
      </c>
      <c r="F18" s="816">
        <v>20000</v>
      </c>
      <c r="G18" s="816">
        <v>20000</v>
      </c>
      <c r="H18" s="817">
        <v>20000</v>
      </c>
      <c r="I18" s="817">
        <v>20000</v>
      </c>
      <c r="J18" s="793"/>
      <c r="K18" s="793"/>
      <c r="L18" s="794"/>
      <c r="M18" s="794"/>
      <c r="N18" s="794"/>
      <c r="O18" s="794"/>
      <c r="P18" s="794"/>
      <c r="Q18" s="803"/>
      <c r="R18" s="794"/>
      <c r="S18" s="795"/>
      <c r="T18" s="796"/>
    </row>
    <row r="19" spans="1:20" s="797" customFormat="1" ht="15" customHeight="1" x14ac:dyDescent="0.3">
      <c r="A19" s="813" t="s">
        <v>12</v>
      </c>
      <c r="B19" s="814"/>
      <c r="C19" s="814">
        <v>1347</v>
      </c>
      <c r="D19" s="815" t="s">
        <v>25</v>
      </c>
      <c r="E19" s="816">
        <v>0</v>
      </c>
      <c r="F19" s="816">
        <v>0</v>
      </c>
      <c r="G19" s="816">
        <v>0</v>
      </c>
      <c r="H19" s="817">
        <v>0</v>
      </c>
      <c r="I19" s="817">
        <v>0</v>
      </c>
      <c r="J19" s="793"/>
      <c r="K19" s="793"/>
      <c r="L19" s="794"/>
      <c r="M19" s="794"/>
      <c r="N19" s="794"/>
      <c r="O19" s="794"/>
      <c r="P19" s="794"/>
      <c r="Q19" s="803"/>
      <c r="R19" s="794"/>
      <c r="S19" s="795"/>
      <c r="T19" s="796"/>
    </row>
    <row r="20" spans="1:20" s="797" customFormat="1" ht="15" customHeight="1" x14ac:dyDescent="0.3">
      <c r="A20" s="813" t="s">
        <v>12</v>
      </c>
      <c r="B20" s="814"/>
      <c r="C20" s="814" t="s">
        <v>26</v>
      </c>
      <c r="D20" s="815" t="s">
        <v>27</v>
      </c>
      <c r="E20" s="816">
        <v>100000</v>
      </c>
      <c r="F20" s="816">
        <v>100000</v>
      </c>
      <c r="G20" s="816">
        <v>100000</v>
      </c>
      <c r="H20" s="808">
        <v>100000</v>
      </c>
      <c r="I20" s="808">
        <v>100000</v>
      </c>
      <c r="J20" s="1968"/>
      <c r="K20" s="1968"/>
      <c r="L20" s="1787" t="s">
        <v>1022</v>
      </c>
      <c r="M20" s="1787" t="s">
        <v>991</v>
      </c>
      <c r="N20" s="794"/>
      <c r="O20" s="794"/>
      <c r="P20" s="794"/>
      <c r="Q20" s="818"/>
      <c r="R20" s="819"/>
      <c r="S20" s="820"/>
      <c r="T20" s="820"/>
    </row>
    <row r="21" spans="1:20" s="797" customFormat="1" ht="15.75" x14ac:dyDescent="0.3">
      <c r="A21" s="813" t="s">
        <v>12</v>
      </c>
      <c r="B21" s="814"/>
      <c r="C21" s="814" t="s">
        <v>26</v>
      </c>
      <c r="D21" s="815" t="s">
        <v>574</v>
      </c>
      <c r="E21" s="816">
        <v>0</v>
      </c>
      <c r="F21" s="816">
        <v>0</v>
      </c>
      <c r="G21" s="816">
        <v>0</v>
      </c>
      <c r="H21" s="808">
        <v>9000000</v>
      </c>
      <c r="I21" s="808">
        <v>9000000</v>
      </c>
      <c r="J21" s="793"/>
      <c r="K21" s="793"/>
      <c r="L21" s="812">
        <f>4000000</f>
        <v>4000000</v>
      </c>
      <c r="M21" s="812">
        <v>5000000</v>
      </c>
      <c r="N21" s="810"/>
      <c r="O21" s="810"/>
      <c r="P21" s="810"/>
      <c r="Q21" s="803"/>
      <c r="R21" s="794"/>
      <c r="S21" s="811"/>
      <c r="T21" s="812"/>
    </row>
    <row r="22" spans="1:20" s="797" customFormat="1" ht="15" customHeight="1" x14ac:dyDescent="0.3">
      <c r="A22" s="813" t="s">
        <v>12</v>
      </c>
      <c r="B22" s="814"/>
      <c r="C22" s="814">
        <v>1385</v>
      </c>
      <c r="D22" s="815" t="s">
        <v>576</v>
      </c>
      <c r="E22" s="816">
        <v>900000</v>
      </c>
      <c r="F22" s="816">
        <v>900000</v>
      </c>
      <c r="G22" s="816">
        <v>900000</v>
      </c>
      <c r="H22" s="817">
        <v>900000</v>
      </c>
      <c r="I22" s="817">
        <v>900000</v>
      </c>
      <c r="J22" s="1968"/>
      <c r="K22" s="1968"/>
      <c r="L22" s="812"/>
      <c r="M22" s="812"/>
      <c r="N22" s="810"/>
      <c r="O22" s="810"/>
      <c r="P22" s="810"/>
      <c r="Q22" s="818"/>
      <c r="R22" s="819"/>
      <c r="S22" s="820"/>
      <c r="T22" s="820"/>
    </row>
    <row r="23" spans="1:20" s="797" customFormat="1" ht="15" customHeight="1" x14ac:dyDescent="0.3">
      <c r="A23" s="813" t="s">
        <v>12</v>
      </c>
      <c r="B23" s="814"/>
      <c r="C23" s="814">
        <v>1381</v>
      </c>
      <c r="D23" s="815" t="s">
        <v>1046</v>
      </c>
      <c r="E23" s="816">
        <v>1000000</v>
      </c>
      <c r="F23" s="816">
        <v>1000000</v>
      </c>
      <c r="G23" s="816">
        <v>1000000</v>
      </c>
      <c r="H23" s="808">
        <v>1000000</v>
      </c>
      <c r="I23" s="808">
        <v>1000000</v>
      </c>
      <c r="J23" s="1969"/>
      <c r="K23" s="1969"/>
      <c r="L23" s="819"/>
      <c r="M23" s="819"/>
      <c r="N23" s="819"/>
      <c r="O23" s="819"/>
      <c r="P23" s="819"/>
      <c r="Q23" s="818"/>
      <c r="R23" s="819"/>
      <c r="S23" s="820"/>
      <c r="T23" s="820"/>
    </row>
    <row r="24" spans="1:20" s="797" customFormat="1" ht="15" customHeight="1" x14ac:dyDescent="0.3">
      <c r="A24" s="813" t="s">
        <v>12</v>
      </c>
      <c r="B24" s="814"/>
      <c r="C24" s="814" t="s">
        <v>30</v>
      </c>
      <c r="D24" s="815" t="s">
        <v>31</v>
      </c>
      <c r="E24" s="816">
        <v>1900000</v>
      </c>
      <c r="F24" s="816">
        <v>1500000</v>
      </c>
      <c r="G24" s="816">
        <v>1500000</v>
      </c>
      <c r="H24" s="817">
        <v>1500000</v>
      </c>
      <c r="I24" s="817">
        <v>1500000</v>
      </c>
      <c r="J24" s="793"/>
      <c r="K24" s="793"/>
      <c r="L24" s="794"/>
      <c r="M24" s="794"/>
      <c r="N24" s="794"/>
      <c r="O24" s="794"/>
      <c r="P24" s="794"/>
      <c r="Q24" s="803"/>
      <c r="R24" s="794"/>
      <c r="S24" s="795"/>
      <c r="T24" s="796"/>
    </row>
    <row r="25" spans="1:20" s="797" customFormat="1" ht="15" customHeight="1" x14ac:dyDescent="0.3">
      <c r="A25" s="813" t="s">
        <v>12</v>
      </c>
      <c r="B25" s="814"/>
      <c r="C25" s="814">
        <v>1511</v>
      </c>
      <c r="D25" s="815" t="s">
        <v>32</v>
      </c>
      <c r="E25" s="816">
        <v>7801055.2419724092</v>
      </c>
      <c r="F25" s="816">
        <v>7810000</v>
      </c>
      <c r="G25" s="816">
        <v>7810000</v>
      </c>
      <c r="H25" s="817">
        <v>7810000</v>
      </c>
      <c r="I25" s="817">
        <v>7810000</v>
      </c>
      <c r="J25" s="793"/>
      <c r="K25" s="793"/>
      <c r="L25" s="794"/>
      <c r="M25" s="794"/>
      <c r="N25" s="794"/>
      <c r="O25" s="794"/>
      <c r="P25" s="794"/>
      <c r="Q25" s="803"/>
      <c r="R25" s="794"/>
      <c r="S25" s="795"/>
      <c r="T25" s="796"/>
    </row>
    <row r="26" spans="1:20" s="797" customFormat="1" ht="15" hidden="1" customHeight="1" x14ac:dyDescent="0.3">
      <c r="A26" s="813" t="s">
        <v>12</v>
      </c>
      <c r="B26" s="814"/>
      <c r="C26" s="814" t="s">
        <v>33</v>
      </c>
      <c r="D26" s="815" t="s">
        <v>34</v>
      </c>
      <c r="E26" s="816">
        <v>0</v>
      </c>
      <c r="F26" s="816">
        <v>0</v>
      </c>
      <c r="G26" s="816">
        <v>0</v>
      </c>
      <c r="H26" s="817">
        <v>0</v>
      </c>
      <c r="I26" s="817">
        <v>0</v>
      </c>
      <c r="J26" s="793"/>
      <c r="K26" s="793"/>
      <c r="L26" s="794"/>
      <c r="M26" s="794"/>
      <c r="N26" s="794"/>
      <c r="O26" s="794"/>
      <c r="P26" s="794"/>
      <c r="Q26" s="803"/>
      <c r="R26" s="794"/>
      <c r="S26" s="795"/>
      <c r="T26" s="796"/>
    </row>
    <row r="27" spans="1:20" s="797" customFormat="1" ht="15" hidden="1" customHeight="1" x14ac:dyDescent="0.3">
      <c r="A27" s="813" t="s">
        <v>12</v>
      </c>
      <c r="B27" s="814"/>
      <c r="C27" s="814" t="s">
        <v>35</v>
      </c>
      <c r="D27" s="815" t="s">
        <v>36</v>
      </c>
      <c r="E27" s="816">
        <v>0</v>
      </c>
      <c r="F27" s="816">
        <v>0</v>
      </c>
      <c r="G27" s="816">
        <v>0</v>
      </c>
      <c r="H27" s="817">
        <v>0</v>
      </c>
      <c r="I27" s="817">
        <v>0</v>
      </c>
      <c r="J27" s="793"/>
      <c r="K27" s="793"/>
      <c r="L27" s="794"/>
      <c r="M27" s="794"/>
      <c r="N27" s="794"/>
      <c r="O27" s="794"/>
      <c r="P27" s="794"/>
      <c r="Q27" s="803"/>
      <c r="R27" s="794"/>
      <c r="S27" s="795"/>
      <c r="T27" s="796"/>
    </row>
    <row r="28" spans="1:20" s="797" customFormat="1" ht="15" hidden="1" customHeight="1" x14ac:dyDescent="0.3">
      <c r="A28" s="813" t="s">
        <v>12</v>
      </c>
      <c r="B28" s="814"/>
      <c r="C28" s="814" t="s">
        <v>37</v>
      </c>
      <c r="D28" s="815" t="s">
        <v>38</v>
      </c>
      <c r="E28" s="816">
        <v>0</v>
      </c>
      <c r="F28" s="816">
        <v>0</v>
      </c>
      <c r="G28" s="816">
        <v>0</v>
      </c>
      <c r="H28" s="817">
        <v>0</v>
      </c>
      <c r="I28" s="817">
        <v>0</v>
      </c>
      <c r="J28" s="793"/>
      <c r="K28" s="793"/>
      <c r="L28" s="794"/>
      <c r="M28" s="794"/>
      <c r="N28" s="794"/>
      <c r="O28" s="794"/>
      <c r="P28" s="794"/>
      <c r="Q28" s="803"/>
      <c r="R28" s="794"/>
      <c r="S28" s="795"/>
      <c r="T28" s="796"/>
    </row>
    <row r="29" spans="1:20" s="797" customFormat="1" ht="15" hidden="1" customHeight="1" x14ac:dyDescent="0.3">
      <c r="A29" s="813" t="s">
        <v>12</v>
      </c>
      <c r="B29" s="814"/>
      <c r="C29" s="814">
        <v>2460</v>
      </c>
      <c r="D29" s="815" t="s">
        <v>236</v>
      </c>
      <c r="E29" s="816">
        <v>0</v>
      </c>
      <c r="F29" s="816">
        <v>0</v>
      </c>
      <c r="G29" s="816">
        <v>0</v>
      </c>
      <c r="H29" s="817">
        <v>0</v>
      </c>
      <c r="I29" s="817">
        <v>0</v>
      </c>
      <c r="J29" s="793"/>
      <c r="K29" s="793"/>
      <c r="L29" s="794"/>
      <c r="M29" s="794"/>
      <c r="N29" s="794"/>
      <c r="O29" s="794"/>
      <c r="P29" s="794"/>
      <c r="Q29" s="803"/>
      <c r="R29" s="794"/>
      <c r="S29" s="795"/>
      <c r="T29" s="796"/>
    </row>
    <row r="30" spans="1:20" s="797" customFormat="1" ht="15" hidden="1" customHeight="1" x14ac:dyDescent="0.3">
      <c r="A30" s="813" t="s">
        <v>12</v>
      </c>
      <c r="B30" s="814"/>
      <c r="C30" s="814">
        <v>2481</v>
      </c>
      <c r="D30" s="815" t="s">
        <v>1047</v>
      </c>
      <c r="E30" s="816">
        <v>0</v>
      </c>
      <c r="F30" s="816">
        <v>0</v>
      </c>
      <c r="G30" s="816">
        <v>0</v>
      </c>
      <c r="H30" s="817">
        <v>0</v>
      </c>
      <c r="I30" s="817">
        <v>0</v>
      </c>
      <c r="J30" s="793"/>
      <c r="K30" s="793"/>
      <c r="L30" s="794"/>
      <c r="M30" s="794"/>
      <c r="N30" s="794"/>
      <c r="O30" s="794"/>
      <c r="P30" s="794"/>
      <c r="Q30" s="803"/>
      <c r="R30" s="794"/>
      <c r="S30" s="795"/>
      <c r="T30" s="796"/>
    </row>
    <row r="31" spans="1:20" s="797" customFormat="1" ht="15" hidden="1" customHeight="1" x14ac:dyDescent="0.3">
      <c r="A31" s="813" t="s">
        <v>12</v>
      </c>
      <c r="B31" s="814"/>
      <c r="C31" s="814" t="s">
        <v>39</v>
      </c>
      <c r="D31" s="815" t="s">
        <v>40</v>
      </c>
      <c r="E31" s="816">
        <v>0</v>
      </c>
      <c r="F31" s="816">
        <v>0</v>
      </c>
      <c r="G31" s="816">
        <v>0</v>
      </c>
      <c r="H31" s="817">
        <v>0</v>
      </c>
      <c r="I31" s="817">
        <v>0</v>
      </c>
      <c r="J31" s="793"/>
      <c r="K31" s="793"/>
      <c r="L31" s="794"/>
      <c r="M31" s="794"/>
      <c r="N31" s="794"/>
      <c r="O31" s="794"/>
      <c r="P31" s="794"/>
      <c r="Q31" s="803"/>
      <c r="R31" s="794"/>
      <c r="S31" s="795"/>
      <c r="T31" s="796"/>
    </row>
    <row r="32" spans="1:20" s="797" customFormat="1" ht="15" customHeight="1" x14ac:dyDescent="0.3">
      <c r="A32" s="813" t="s">
        <v>12</v>
      </c>
      <c r="B32" s="814"/>
      <c r="C32" s="814" t="s">
        <v>39</v>
      </c>
      <c r="D32" s="815" t="s">
        <v>2142</v>
      </c>
      <c r="E32" s="816">
        <v>0</v>
      </c>
      <c r="F32" s="816">
        <v>0</v>
      </c>
      <c r="G32" s="816">
        <v>0</v>
      </c>
      <c r="H32" s="808">
        <v>0</v>
      </c>
      <c r="I32" s="506">
        <v>112000</v>
      </c>
      <c r="J32" s="793"/>
      <c r="K32" s="793"/>
      <c r="L32" s="794"/>
      <c r="M32" s="794"/>
      <c r="N32" s="794"/>
      <c r="O32" s="794"/>
      <c r="P32" s="794"/>
      <c r="Q32" s="803"/>
      <c r="R32" s="794"/>
      <c r="S32" s="795"/>
      <c r="T32" s="796"/>
    </row>
    <row r="33" spans="1:16382" s="2245" customFormat="1" ht="15" customHeight="1" x14ac:dyDescent="0.3">
      <c r="A33" s="813"/>
      <c r="B33" s="2243"/>
      <c r="C33" s="2243">
        <v>4111</v>
      </c>
      <c r="D33" s="2244" t="s">
        <v>2122</v>
      </c>
      <c r="E33" s="1913"/>
      <c r="F33" s="1913"/>
      <c r="G33" s="1913"/>
      <c r="H33" s="504">
        <v>8605000</v>
      </c>
      <c r="I33" s="504">
        <v>8605000</v>
      </c>
      <c r="J33" s="764"/>
      <c r="K33" s="764"/>
      <c r="L33" s="769"/>
      <c r="M33" s="769"/>
      <c r="N33" s="769"/>
      <c r="O33" s="769"/>
      <c r="P33" s="769"/>
      <c r="Q33" s="770"/>
      <c r="R33" s="769"/>
      <c r="S33" s="768"/>
      <c r="T33" s="771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760"/>
      <c r="BA33" s="760"/>
      <c r="BB33" s="760"/>
      <c r="BC33" s="760"/>
      <c r="BD33" s="760"/>
      <c r="BE33" s="760"/>
      <c r="BF33" s="760"/>
      <c r="BG33" s="760"/>
      <c r="BH33" s="760"/>
      <c r="BI33" s="760"/>
      <c r="BJ33" s="760"/>
      <c r="BK33" s="760"/>
      <c r="BL33" s="760"/>
      <c r="BM33" s="760"/>
      <c r="BN33" s="760"/>
      <c r="BO33" s="760"/>
      <c r="BP33" s="760"/>
      <c r="BQ33" s="760"/>
      <c r="BR33" s="760"/>
      <c r="BS33" s="760"/>
      <c r="BT33" s="760"/>
      <c r="BU33" s="760"/>
      <c r="BV33" s="760"/>
      <c r="BW33" s="760"/>
      <c r="BX33" s="760"/>
      <c r="BY33" s="760"/>
      <c r="BZ33" s="760"/>
      <c r="CA33" s="760"/>
      <c r="CB33" s="760"/>
      <c r="CC33" s="760"/>
      <c r="CD33" s="760"/>
      <c r="CE33" s="760"/>
      <c r="CF33" s="760"/>
      <c r="CG33" s="760"/>
      <c r="CH33" s="760"/>
      <c r="CI33" s="760"/>
      <c r="CJ33" s="760"/>
      <c r="CK33" s="760"/>
      <c r="CL33" s="760"/>
      <c r="CM33" s="760"/>
      <c r="CN33" s="760"/>
      <c r="CO33" s="760"/>
      <c r="CP33" s="760"/>
      <c r="CQ33" s="760"/>
      <c r="CR33" s="760"/>
      <c r="CS33" s="760"/>
      <c r="CT33" s="760"/>
      <c r="CU33" s="760"/>
      <c r="CV33" s="760"/>
      <c r="CW33" s="760"/>
      <c r="CX33" s="760"/>
      <c r="CY33" s="760"/>
      <c r="CZ33" s="760"/>
      <c r="DA33" s="760"/>
      <c r="DB33" s="760"/>
      <c r="DC33" s="760"/>
      <c r="DD33" s="760"/>
      <c r="DE33" s="760"/>
      <c r="DF33" s="760"/>
      <c r="DG33" s="760"/>
      <c r="DH33" s="760"/>
      <c r="DI33" s="760"/>
      <c r="DJ33" s="760"/>
      <c r="DK33" s="760"/>
      <c r="DL33" s="760"/>
      <c r="DM33" s="760"/>
      <c r="DN33" s="760"/>
      <c r="DO33" s="760"/>
      <c r="DP33" s="760"/>
      <c r="DQ33" s="760"/>
      <c r="DR33" s="760"/>
      <c r="DS33" s="760"/>
      <c r="DT33" s="760"/>
      <c r="DU33" s="760"/>
      <c r="DV33" s="760"/>
      <c r="DW33" s="760"/>
      <c r="DX33" s="760"/>
      <c r="DY33" s="760"/>
      <c r="DZ33" s="760"/>
      <c r="EA33" s="760"/>
      <c r="EB33" s="760"/>
      <c r="EC33" s="760"/>
      <c r="ED33" s="760"/>
      <c r="EE33" s="760"/>
      <c r="EF33" s="760"/>
      <c r="EG33" s="760"/>
      <c r="EH33" s="760"/>
      <c r="EI33" s="760"/>
      <c r="EJ33" s="760"/>
      <c r="EK33" s="760"/>
      <c r="EL33" s="760"/>
      <c r="EM33" s="760"/>
      <c r="EN33" s="760"/>
      <c r="EO33" s="760"/>
      <c r="EP33" s="760"/>
      <c r="EQ33" s="760"/>
      <c r="ER33" s="760"/>
      <c r="ES33" s="760"/>
      <c r="ET33" s="760"/>
      <c r="EU33" s="760"/>
      <c r="EV33" s="760"/>
      <c r="EW33" s="760"/>
      <c r="EX33" s="760"/>
      <c r="EY33" s="760"/>
      <c r="EZ33" s="760"/>
      <c r="FA33" s="760"/>
      <c r="FB33" s="760"/>
      <c r="FC33" s="760"/>
      <c r="FD33" s="760"/>
      <c r="FE33" s="760"/>
      <c r="FF33" s="760"/>
      <c r="FG33" s="760"/>
      <c r="FH33" s="760"/>
      <c r="FI33" s="760"/>
      <c r="FJ33" s="760"/>
      <c r="FK33" s="760"/>
      <c r="FL33" s="760"/>
      <c r="FM33" s="760"/>
      <c r="FN33" s="760"/>
      <c r="FO33" s="760"/>
      <c r="FP33" s="760"/>
      <c r="FQ33" s="760"/>
      <c r="FR33" s="760"/>
      <c r="FS33" s="760"/>
      <c r="FT33" s="760"/>
      <c r="FU33" s="760"/>
      <c r="FV33" s="760"/>
      <c r="FW33" s="760"/>
      <c r="FX33" s="760"/>
      <c r="FY33" s="760"/>
      <c r="FZ33" s="760"/>
      <c r="GA33" s="760"/>
      <c r="GB33" s="760"/>
      <c r="GC33" s="760"/>
      <c r="GD33" s="760"/>
      <c r="GE33" s="760"/>
      <c r="GF33" s="760"/>
      <c r="GG33" s="760"/>
      <c r="GH33" s="760"/>
      <c r="GI33" s="760"/>
      <c r="GJ33" s="760"/>
      <c r="GK33" s="760"/>
      <c r="GL33" s="760"/>
      <c r="GM33" s="760"/>
      <c r="GN33" s="760"/>
      <c r="GO33" s="760"/>
      <c r="GP33" s="760"/>
      <c r="GQ33" s="760"/>
      <c r="GR33" s="760"/>
      <c r="GS33" s="760"/>
      <c r="GT33" s="760"/>
      <c r="GU33" s="760"/>
      <c r="GV33" s="760"/>
      <c r="GW33" s="760"/>
      <c r="GX33" s="760"/>
      <c r="GY33" s="760"/>
      <c r="GZ33" s="760"/>
      <c r="HA33" s="760"/>
      <c r="HB33" s="760"/>
      <c r="HC33" s="760"/>
      <c r="HD33" s="760"/>
      <c r="HE33" s="760"/>
      <c r="HF33" s="760"/>
      <c r="HG33" s="760"/>
      <c r="HH33" s="760"/>
      <c r="HI33" s="760"/>
      <c r="HJ33" s="760"/>
      <c r="HK33" s="760"/>
      <c r="HL33" s="760"/>
      <c r="HM33" s="760"/>
      <c r="HN33" s="760"/>
      <c r="HO33" s="760"/>
      <c r="HP33" s="760"/>
      <c r="HQ33" s="760"/>
      <c r="HR33" s="760"/>
      <c r="HS33" s="760"/>
      <c r="HT33" s="760"/>
      <c r="HU33" s="760"/>
      <c r="HV33" s="760"/>
      <c r="HW33" s="760"/>
      <c r="HX33" s="760"/>
      <c r="HY33" s="760"/>
      <c r="HZ33" s="760"/>
      <c r="IA33" s="760"/>
      <c r="IB33" s="760"/>
      <c r="IC33" s="760"/>
      <c r="ID33" s="760"/>
      <c r="IE33" s="760"/>
      <c r="IF33" s="760"/>
      <c r="IG33" s="760"/>
      <c r="IH33" s="760"/>
      <c r="II33" s="760"/>
      <c r="IJ33" s="760"/>
      <c r="IK33" s="760"/>
      <c r="IL33" s="760"/>
      <c r="IM33" s="760"/>
      <c r="IN33" s="760"/>
      <c r="IO33" s="760"/>
      <c r="IP33" s="760"/>
      <c r="IQ33" s="760"/>
      <c r="IR33" s="760"/>
      <c r="IS33" s="760"/>
      <c r="IT33" s="760"/>
      <c r="IU33" s="760"/>
      <c r="IV33" s="760"/>
      <c r="IW33" s="760"/>
      <c r="IX33" s="760"/>
      <c r="IY33" s="760"/>
      <c r="IZ33" s="760"/>
      <c r="JA33" s="760"/>
      <c r="JB33" s="760"/>
      <c r="JC33" s="760"/>
      <c r="JD33" s="760"/>
      <c r="JE33" s="760"/>
      <c r="JF33" s="760"/>
      <c r="JG33" s="760"/>
      <c r="JH33" s="760"/>
      <c r="JI33" s="760"/>
      <c r="JJ33" s="760"/>
      <c r="JK33" s="760"/>
      <c r="JL33" s="760"/>
      <c r="JM33" s="760"/>
      <c r="JN33" s="760"/>
      <c r="JO33" s="760"/>
      <c r="JP33" s="760"/>
      <c r="JQ33" s="760"/>
      <c r="JR33" s="760"/>
      <c r="JS33" s="760"/>
      <c r="JT33" s="760"/>
      <c r="JU33" s="760"/>
      <c r="JV33" s="760"/>
      <c r="JW33" s="760"/>
      <c r="JX33" s="760"/>
      <c r="JY33" s="760"/>
      <c r="JZ33" s="760"/>
      <c r="KA33" s="760"/>
      <c r="KB33" s="760"/>
      <c r="KC33" s="760"/>
      <c r="KD33" s="760"/>
      <c r="KE33" s="760"/>
      <c r="KF33" s="760"/>
      <c r="KG33" s="760"/>
      <c r="KH33" s="760"/>
      <c r="KI33" s="760"/>
      <c r="KJ33" s="760"/>
      <c r="KK33" s="760"/>
      <c r="KL33" s="760"/>
      <c r="KM33" s="760"/>
      <c r="KN33" s="760"/>
      <c r="KO33" s="760"/>
      <c r="KP33" s="760"/>
      <c r="KQ33" s="760"/>
      <c r="KR33" s="760"/>
      <c r="KS33" s="760"/>
      <c r="KT33" s="760"/>
      <c r="KU33" s="760"/>
      <c r="KV33" s="760"/>
      <c r="KW33" s="760"/>
      <c r="KX33" s="760"/>
      <c r="KY33" s="760"/>
      <c r="KZ33" s="760"/>
      <c r="LA33" s="760"/>
      <c r="LB33" s="760"/>
      <c r="LC33" s="760"/>
      <c r="LD33" s="760"/>
      <c r="LE33" s="760"/>
      <c r="LF33" s="760"/>
      <c r="LG33" s="760"/>
      <c r="LH33" s="760"/>
      <c r="LI33" s="760"/>
      <c r="LJ33" s="760"/>
      <c r="LK33" s="760"/>
      <c r="LL33" s="760"/>
      <c r="LM33" s="760"/>
      <c r="LN33" s="760"/>
      <c r="LO33" s="760"/>
      <c r="LP33" s="760"/>
      <c r="LQ33" s="760"/>
      <c r="LR33" s="760"/>
      <c r="LS33" s="760"/>
      <c r="LT33" s="760"/>
      <c r="LU33" s="760"/>
      <c r="LV33" s="760"/>
      <c r="LW33" s="760"/>
      <c r="LX33" s="760"/>
      <c r="LY33" s="760"/>
      <c r="LZ33" s="760"/>
      <c r="MA33" s="760"/>
      <c r="MB33" s="760"/>
      <c r="MC33" s="760"/>
      <c r="MD33" s="760"/>
      <c r="ME33" s="760"/>
      <c r="MF33" s="760"/>
      <c r="MG33" s="760"/>
      <c r="MH33" s="760"/>
      <c r="MI33" s="760"/>
      <c r="MJ33" s="760"/>
      <c r="MK33" s="760"/>
      <c r="ML33" s="760"/>
      <c r="MM33" s="760"/>
      <c r="MN33" s="760"/>
      <c r="MO33" s="760"/>
      <c r="MP33" s="760"/>
      <c r="MQ33" s="760"/>
      <c r="MR33" s="760"/>
      <c r="MS33" s="760"/>
      <c r="MT33" s="760"/>
      <c r="MU33" s="760"/>
      <c r="MV33" s="760"/>
      <c r="MW33" s="760"/>
      <c r="MX33" s="760"/>
      <c r="MY33" s="760"/>
      <c r="MZ33" s="760"/>
      <c r="NA33" s="760"/>
      <c r="NB33" s="760"/>
      <c r="NC33" s="760"/>
      <c r="ND33" s="760"/>
      <c r="NE33" s="760"/>
      <c r="NF33" s="760"/>
      <c r="NG33" s="760"/>
      <c r="NH33" s="760"/>
      <c r="NI33" s="760"/>
      <c r="NJ33" s="760"/>
      <c r="NK33" s="760"/>
      <c r="NL33" s="760"/>
      <c r="NM33" s="760"/>
      <c r="NN33" s="760"/>
      <c r="NO33" s="760"/>
      <c r="NP33" s="760"/>
      <c r="NQ33" s="760"/>
      <c r="NR33" s="760"/>
      <c r="NS33" s="760"/>
      <c r="NT33" s="760"/>
      <c r="NU33" s="760"/>
      <c r="NV33" s="760"/>
      <c r="NW33" s="760"/>
      <c r="NX33" s="760"/>
      <c r="NY33" s="760"/>
      <c r="NZ33" s="760"/>
      <c r="OA33" s="760"/>
      <c r="OB33" s="760"/>
      <c r="OC33" s="760"/>
      <c r="OD33" s="760"/>
      <c r="OE33" s="760"/>
      <c r="OF33" s="760"/>
      <c r="OG33" s="760"/>
      <c r="OH33" s="760"/>
      <c r="OI33" s="760"/>
      <c r="OJ33" s="760"/>
      <c r="OK33" s="760"/>
      <c r="OL33" s="760"/>
      <c r="OM33" s="760"/>
      <c r="ON33" s="760"/>
      <c r="OO33" s="760"/>
      <c r="OP33" s="760"/>
      <c r="OQ33" s="760"/>
      <c r="OR33" s="760"/>
      <c r="OS33" s="760"/>
      <c r="OT33" s="760"/>
      <c r="OU33" s="760"/>
      <c r="OV33" s="760"/>
      <c r="OW33" s="760"/>
      <c r="OX33" s="760"/>
      <c r="OY33" s="760"/>
      <c r="OZ33" s="760"/>
      <c r="PA33" s="760"/>
      <c r="PB33" s="760"/>
      <c r="PC33" s="760"/>
      <c r="PD33" s="760"/>
      <c r="PE33" s="760"/>
      <c r="PF33" s="760"/>
      <c r="PG33" s="760"/>
      <c r="PH33" s="760"/>
      <c r="PI33" s="760"/>
      <c r="PJ33" s="760"/>
      <c r="PK33" s="760"/>
      <c r="PL33" s="760"/>
      <c r="PM33" s="760"/>
      <c r="PN33" s="760"/>
      <c r="PO33" s="760"/>
      <c r="PP33" s="760"/>
      <c r="PQ33" s="760"/>
      <c r="PR33" s="760"/>
      <c r="PS33" s="760"/>
      <c r="PT33" s="760"/>
      <c r="PU33" s="760"/>
      <c r="PV33" s="760"/>
      <c r="PW33" s="760"/>
      <c r="PX33" s="760"/>
      <c r="PY33" s="760"/>
      <c r="PZ33" s="760"/>
      <c r="QA33" s="760"/>
      <c r="QB33" s="760"/>
      <c r="QC33" s="760"/>
      <c r="QD33" s="760"/>
      <c r="QE33" s="760"/>
      <c r="QF33" s="760"/>
      <c r="QG33" s="760"/>
      <c r="QH33" s="760"/>
      <c r="QI33" s="760"/>
      <c r="QJ33" s="760"/>
      <c r="QK33" s="760"/>
      <c r="QL33" s="760"/>
      <c r="QM33" s="760"/>
      <c r="QN33" s="760"/>
      <c r="QO33" s="760"/>
      <c r="QP33" s="760"/>
      <c r="QQ33" s="760"/>
      <c r="QR33" s="760"/>
      <c r="QS33" s="760"/>
      <c r="QT33" s="760"/>
      <c r="QU33" s="760"/>
      <c r="QV33" s="760"/>
      <c r="QW33" s="760"/>
      <c r="QX33" s="760"/>
      <c r="QY33" s="760"/>
      <c r="QZ33" s="760"/>
      <c r="RA33" s="760"/>
      <c r="RB33" s="760"/>
      <c r="RC33" s="760"/>
      <c r="RD33" s="760"/>
      <c r="RE33" s="760"/>
      <c r="RF33" s="760"/>
      <c r="RG33" s="760"/>
      <c r="RH33" s="760"/>
      <c r="RI33" s="760"/>
      <c r="RJ33" s="760"/>
      <c r="RK33" s="760"/>
      <c r="RL33" s="760"/>
      <c r="RM33" s="760"/>
      <c r="RN33" s="760"/>
      <c r="RO33" s="760"/>
      <c r="RP33" s="760"/>
      <c r="RQ33" s="760"/>
      <c r="RR33" s="760"/>
      <c r="RS33" s="760"/>
      <c r="RT33" s="760"/>
      <c r="RU33" s="760"/>
      <c r="RV33" s="760"/>
      <c r="RW33" s="760"/>
      <c r="RX33" s="760"/>
      <c r="RY33" s="760"/>
      <c r="RZ33" s="760"/>
      <c r="SA33" s="760"/>
      <c r="SB33" s="760"/>
      <c r="SC33" s="760"/>
      <c r="SD33" s="760"/>
      <c r="SE33" s="760"/>
      <c r="SF33" s="760"/>
      <c r="SG33" s="760"/>
      <c r="SH33" s="760"/>
      <c r="SI33" s="760"/>
      <c r="SJ33" s="760"/>
      <c r="SK33" s="760"/>
      <c r="SL33" s="760"/>
      <c r="SM33" s="760"/>
      <c r="SN33" s="760"/>
      <c r="SO33" s="760"/>
      <c r="SP33" s="760"/>
      <c r="SQ33" s="760"/>
      <c r="SR33" s="760"/>
      <c r="SS33" s="760"/>
      <c r="ST33" s="760"/>
      <c r="SU33" s="760"/>
      <c r="SV33" s="760"/>
      <c r="SW33" s="760"/>
      <c r="SX33" s="760"/>
      <c r="SY33" s="760"/>
      <c r="SZ33" s="760"/>
      <c r="TA33" s="760"/>
      <c r="TB33" s="760"/>
      <c r="TC33" s="760"/>
      <c r="TD33" s="760"/>
      <c r="TE33" s="760"/>
      <c r="TF33" s="760"/>
      <c r="TG33" s="760"/>
      <c r="TH33" s="760"/>
      <c r="TI33" s="760"/>
      <c r="TJ33" s="760"/>
      <c r="TK33" s="760"/>
      <c r="TL33" s="760"/>
      <c r="TM33" s="760"/>
      <c r="TN33" s="760"/>
      <c r="TO33" s="760"/>
      <c r="TP33" s="760"/>
      <c r="TQ33" s="760"/>
      <c r="TR33" s="760"/>
      <c r="TS33" s="760"/>
      <c r="TT33" s="760"/>
      <c r="TU33" s="760"/>
      <c r="TV33" s="760"/>
      <c r="TW33" s="760"/>
      <c r="TX33" s="760"/>
      <c r="TY33" s="760"/>
      <c r="TZ33" s="760"/>
      <c r="UA33" s="760"/>
      <c r="UB33" s="760"/>
      <c r="UC33" s="760"/>
      <c r="UD33" s="760"/>
      <c r="UE33" s="760"/>
      <c r="UF33" s="760"/>
      <c r="UG33" s="760"/>
      <c r="UH33" s="760"/>
      <c r="UI33" s="760"/>
      <c r="UJ33" s="760"/>
      <c r="UK33" s="760"/>
      <c r="UL33" s="760"/>
      <c r="UM33" s="760"/>
      <c r="UN33" s="760"/>
      <c r="UO33" s="760"/>
      <c r="UP33" s="760"/>
      <c r="UQ33" s="760"/>
      <c r="UR33" s="760"/>
      <c r="US33" s="760"/>
      <c r="UT33" s="760"/>
      <c r="UU33" s="760"/>
      <c r="UV33" s="760"/>
      <c r="UW33" s="760"/>
      <c r="UX33" s="760"/>
      <c r="UY33" s="760"/>
      <c r="UZ33" s="760"/>
      <c r="VA33" s="760"/>
      <c r="VB33" s="760"/>
      <c r="VC33" s="760"/>
      <c r="VD33" s="760"/>
      <c r="VE33" s="760"/>
      <c r="VF33" s="760"/>
      <c r="VG33" s="760"/>
      <c r="VH33" s="760"/>
      <c r="VI33" s="760"/>
      <c r="VJ33" s="760"/>
      <c r="VK33" s="760"/>
      <c r="VL33" s="760"/>
      <c r="VM33" s="760"/>
      <c r="VN33" s="760"/>
      <c r="VO33" s="760"/>
      <c r="VP33" s="760"/>
      <c r="VQ33" s="760"/>
      <c r="VR33" s="760"/>
      <c r="VS33" s="760"/>
      <c r="VT33" s="760"/>
      <c r="VU33" s="760"/>
      <c r="VV33" s="760"/>
      <c r="VW33" s="760"/>
      <c r="VX33" s="760"/>
      <c r="VY33" s="760"/>
      <c r="VZ33" s="760"/>
      <c r="WA33" s="760"/>
      <c r="WB33" s="760"/>
      <c r="WC33" s="760"/>
      <c r="WD33" s="760"/>
      <c r="WE33" s="760"/>
      <c r="WF33" s="760"/>
      <c r="WG33" s="760"/>
      <c r="WH33" s="760"/>
      <c r="WI33" s="760"/>
      <c r="WJ33" s="760"/>
      <c r="WK33" s="760"/>
      <c r="WL33" s="760"/>
      <c r="WM33" s="760"/>
      <c r="WN33" s="760"/>
      <c r="WO33" s="760"/>
      <c r="WP33" s="760"/>
      <c r="WQ33" s="760"/>
      <c r="WR33" s="760"/>
      <c r="WS33" s="760"/>
      <c r="WT33" s="760"/>
      <c r="WU33" s="760"/>
      <c r="WV33" s="760"/>
      <c r="WW33" s="760"/>
      <c r="WX33" s="760"/>
      <c r="WY33" s="760"/>
      <c r="WZ33" s="760"/>
      <c r="XA33" s="760"/>
      <c r="XB33" s="760"/>
      <c r="XC33" s="760"/>
      <c r="XD33" s="760"/>
      <c r="XE33" s="760"/>
      <c r="XF33" s="760"/>
      <c r="XG33" s="760"/>
      <c r="XH33" s="760"/>
      <c r="XI33" s="760"/>
      <c r="XJ33" s="760"/>
      <c r="XK33" s="760"/>
      <c r="XL33" s="760"/>
      <c r="XM33" s="760"/>
      <c r="XN33" s="760"/>
      <c r="XO33" s="760"/>
      <c r="XP33" s="760"/>
      <c r="XQ33" s="760"/>
      <c r="XR33" s="760"/>
      <c r="XS33" s="760"/>
      <c r="XT33" s="760"/>
      <c r="XU33" s="760"/>
      <c r="XV33" s="760"/>
      <c r="XW33" s="760"/>
      <c r="XX33" s="760"/>
      <c r="XY33" s="760"/>
      <c r="XZ33" s="760"/>
      <c r="YA33" s="760"/>
      <c r="YB33" s="760"/>
      <c r="YC33" s="760"/>
      <c r="YD33" s="760"/>
      <c r="YE33" s="760"/>
      <c r="YF33" s="760"/>
      <c r="YG33" s="760"/>
      <c r="YH33" s="760"/>
      <c r="YI33" s="760"/>
      <c r="YJ33" s="760"/>
      <c r="YK33" s="760"/>
      <c r="YL33" s="760"/>
      <c r="YM33" s="760"/>
      <c r="YN33" s="760"/>
      <c r="YO33" s="760"/>
      <c r="YP33" s="760"/>
      <c r="YQ33" s="760"/>
      <c r="YR33" s="760"/>
      <c r="YS33" s="760"/>
      <c r="YT33" s="760"/>
      <c r="YU33" s="760"/>
      <c r="YV33" s="760"/>
      <c r="YW33" s="760"/>
      <c r="YX33" s="760"/>
      <c r="YY33" s="760"/>
      <c r="YZ33" s="760"/>
      <c r="ZA33" s="760"/>
      <c r="ZB33" s="760"/>
      <c r="ZC33" s="760"/>
      <c r="ZD33" s="760"/>
      <c r="ZE33" s="760"/>
      <c r="ZF33" s="760"/>
      <c r="ZG33" s="760"/>
      <c r="ZH33" s="760"/>
      <c r="ZI33" s="760"/>
      <c r="ZJ33" s="760"/>
      <c r="ZK33" s="760"/>
      <c r="ZL33" s="760"/>
      <c r="ZM33" s="760"/>
      <c r="ZN33" s="760"/>
      <c r="ZO33" s="760"/>
      <c r="ZP33" s="760"/>
      <c r="ZQ33" s="760"/>
      <c r="ZR33" s="760"/>
      <c r="ZS33" s="760"/>
      <c r="ZT33" s="760"/>
      <c r="ZU33" s="760"/>
      <c r="ZV33" s="760"/>
      <c r="ZW33" s="760"/>
      <c r="ZX33" s="760"/>
      <c r="ZY33" s="760"/>
      <c r="ZZ33" s="760"/>
      <c r="AAA33" s="760"/>
      <c r="AAB33" s="760"/>
      <c r="AAC33" s="760"/>
      <c r="AAD33" s="760"/>
      <c r="AAE33" s="760"/>
      <c r="AAF33" s="760"/>
      <c r="AAG33" s="760"/>
      <c r="AAH33" s="760"/>
      <c r="AAI33" s="760"/>
      <c r="AAJ33" s="760"/>
      <c r="AAK33" s="760"/>
      <c r="AAL33" s="760"/>
      <c r="AAM33" s="760"/>
      <c r="AAN33" s="760"/>
      <c r="AAO33" s="760"/>
      <c r="AAP33" s="760"/>
      <c r="AAQ33" s="760"/>
      <c r="AAR33" s="760"/>
      <c r="AAS33" s="760"/>
      <c r="AAT33" s="760"/>
      <c r="AAU33" s="760"/>
      <c r="AAV33" s="760"/>
      <c r="AAW33" s="760"/>
      <c r="AAX33" s="760"/>
      <c r="AAY33" s="760"/>
      <c r="AAZ33" s="760"/>
      <c r="ABA33" s="760"/>
      <c r="ABB33" s="760"/>
      <c r="ABC33" s="760"/>
      <c r="ABD33" s="760"/>
      <c r="ABE33" s="760"/>
      <c r="ABF33" s="760"/>
      <c r="ABG33" s="760"/>
      <c r="ABH33" s="760"/>
      <c r="ABI33" s="760"/>
      <c r="ABJ33" s="760"/>
      <c r="ABK33" s="760"/>
      <c r="ABL33" s="760"/>
      <c r="ABM33" s="760"/>
      <c r="ABN33" s="760"/>
      <c r="ABO33" s="760"/>
      <c r="ABP33" s="760"/>
      <c r="ABQ33" s="760"/>
      <c r="ABR33" s="760"/>
      <c r="ABS33" s="760"/>
      <c r="ABT33" s="760"/>
      <c r="ABU33" s="760"/>
      <c r="ABV33" s="760"/>
      <c r="ABW33" s="760"/>
      <c r="ABX33" s="760"/>
      <c r="ABY33" s="760"/>
      <c r="ABZ33" s="760"/>
      <c r="ACA33" s="760"/>
      <c r="ACB33" s="760"/>
      <c r="ACC33" s="760"/>
      <c r="ACD33" s="760"/>
      <c r="ACE33" s="760"/>
      <c r="ACF33" s="760"/>
      <c r="ACG33" s="760"/>
      <c r="ACH33" s="760"/>
      <c r="ACI33" s="760"/>
      <c r="ACJ33" s="760"/>
      <c r="ACK33" s="760"/>
      <c r="ACL33" s="760"/>
      <c r="ACM33" s="760"/>
      <c r="ACN33" s="760"/>
      <c r="ACO33" s="760"/>
      <c r="ACP33" s="760"/>
      <c r="ACQ33" s="760"/>
      <c r="ACR33" s="760"/>
      <c r="ACS33" s="760"/>
      <c r="ACT33" s="760"/>
      <c r="ACU33" s="760"/>
      <c r="ACV33" s="760"/>
      <c r="ACW33" s="760"/>
      <c r="ACX33" s="760"/>
      <c r="ACY33" s="760"/>
      <c r="ACZ33" s="760"/>
      <c r="ADA33" s="760"/>
      <c r="ADB33" s="760"/>
      <c r="ADC33" s="760"/>
      <c r="ADD33" s="760"/>
      <c r="ADE33" s="760"/>
      <c r="ADF33" s="760"/>
      <c r="ADG33" s="760"/>
      <c r="ADH33" s="760"/>
      <c r="ADI33" s="760"/>
      <c r="ADJ33" s="760"/>
      <c r="ADK33" s="760"/>
      <c r="ADL33" s="760"/>
      <c r="ADM33" s="760"/>
      <c r="ADN33" s="760"/>
      <c r="ADO33" s="760"/>
      <c r="ADP33" s="760"/>
      <c r="ADQ33" s="760"/>
      <c r="ADR33" s="760"/>
      <c r="ADS33" s="760"/>
      <c r="ADT33" s="760"/>
      <c r="ADU33" s="760"/>
      <c r="ADV33" s="760"/>
      <c r="ADW33" s="760"/>
      <c r="ADX33" s="760"/>
      <c r="ADY33" s="760"/>
      <c r="ADZ33" s="760"/>
      <c r="AEA33" s="760"/>
      <c r="AEB33" s="760"/>
      <c r="AEC33" s="760"/>
      <c r="AED33" s="760"/>
      <c r="AEE33" s="760"/>
      <c r="AEF33" s="760"/>
      <c r="AEG33" s="760"/>
      <c r="AEH33" s="760"/>
      <c r="AEI33" s="760"/>
      <c r="AEJ33" s="760"/>
      <c r="AEK33" s="760"/>
      <c r="AEL33" s="760"/>
      <c r="AEM33" s="760"/>
      <c r="AEN33" s="760"/>
      <c r="AEO33" s="760"/>
      <c r="AEP33" s="760"/>
      <c r="AEQ33" s="760"/>
      <c r="AER33" s="760"/>
      <c r="AES33" s="760"/>
      <c r="AET33" s="760"/>
      <c r="AEU33" s="760"/>
      <c r="AEV33" s="760"/>
      <c r="AEW33" s="760"/>
      <c r="AEX33" s="760"/>
      <c r="AEY33" s="760"/>
      <c r="AEZ33" s="760"/>
      <c r="AFA33" s="760"/>
      <c r="AFB33" s="760"/>
      <c r="AFC33" s="760"/>
      <c r="AFD33" s="760"/>
      <c r="AFE33" s="760"/>
      <c r="AFF33" s="760"/>
      <c r="AFG33" s="760"/>
      <c r="AFH33" s="760"/>
      <c r="AFI33" s="760"/>
      <c r="AFJ33" s="760"/>
      <c r="AFK33" s="760"/>
      <c r="AFL33" s="760"/>
      <c r="AFM33" s="760"/>
      <c r="AFN33" s="760"/>
      <c r="AFO33" s="760"/>
      <c r="AFP33" s="760"/>
      <c r="AFQ33" s="760"/>
      <c r="AFR33" s="760"/>
      <c r="AFS33" s="760"/>
      <c r="AFT33" s="760"/>
      <c r="AFU33" s="760"/>
      <c r="AFV33" s="760"/>
      <c r="AFW33" s="760"/>
      <c r="AFX33" s="760"/>
      <c r="AFY33" s="760"/>
      <c r="AFZ33" s="760"/>
      <c r="AGA33" s="760"/>
      <c r="AGB33" s="760"/>
      <c r="AGC33" s="760"/>
      <c r="AGD33" s="760"/>
      <c r="AGE33" s="760"/>
      <c r="AGF33" s="760"/>
      <c r="AGG33" s="760"/>
      <c r="AGH33" s="760"/>
      <c r="AGI33" s="760"/>
      <c r="AGJ33" s="760"/>
      <c r="AGK33" s="760"/>
      <c r="AGL33" s="760"/>
      <c r="AGM33" s="760"/>
      <c r="AGN33" s="760"/>
      <c r="AGO33" s="760"/>
      <c r="AGP33" s="760"/>
      <c r="AGQ33" s="760"/>
      <c r="AGR33" s="760"/>
      <c r="AGS33" s="760"/>
      <c r="AGT33" s="760"/>
      <c r="AGU33" s="760"/>
      <c r="AGV33" s="760"/>
      <c r="AGW33" s="760"/>
      <c r="AGX33" s="760"/>
      <c r="AGY33" s="760"/>
      <c r="AGZ33" s="760"/>
      <c r="AHA33" s="760"/>
      <c r="AHB33" s="760"/>
      <c r="AHC33" s="760"/>
      <c r="AHD33" s="760"/>
      <c r="AHE33" s="760"/>
      <c r="AHF33" s="760"/>
      <c r="AHG33" s="760"/>
      <c r="AHH33" s="760"/>
      <c r="AHI33" s="760"/>
      <c r="AHJ33" s="760"/>
      <c r="AHK33" s="760"/>
      <c r="AHL33" s="760"/>
      <c r="AHM33" s="760"/>
      <c r="AHN33" s="760"/>
      <c r="AHO33" s="760"/>
      <c r="AHP33" s="760"/>
      <c r="AHQ33" s="760"/>
      <c r="AHR33" s="760"/>
      <c r="AHS33" s="760"/>
      <c r="AHT33" s="760"/>
      <c r="AHU33" s="760"/>
      <c r="AHV33" s="760"/>
      <c r="AHW33" s="760"/>
      <c r="AHX33" s="760"/>
      <c r="AHY33" s="760"/>
      <c r="AHZ33" s="760"/>
      <c r="AIA33" s="760"/>
      <c r="AIB33" s="760"/>
      <c r="AIC33" s="760"/>
      <c r="AID33" s="760"/>
      <c r="AIE33" s="760"/>
      <c r="AIF33" s="760"/>
      <c r="AIG33" s="760"/>
      <c r="AIH33" s="760"/>
      <c r="AII33" s="760"/>
      <c r="AIJ33" s="760"/>
      <c r="AIK33" s="760"/>
      <c r="AIL33" s="760"/>
      <c r="AIM33" s="760"/>
      <c r="AIN33" s="760"/>
      <c r="AIO33" s="760"/>
      <c r="AIP33" s="760"/>
      <c r="AIQ33" s="760"/>
      <c r="AIR33" s="760"/>
      <c r="AIS33" s="760"/>
      <c r="AIT33" s="760"/>
      <c r="AIU33" s="760"/>
      <c r="AIV33" s="760"/>
      <c r="AIW33" s="760"/>
      <c r="AIX33" s="760"/>
      <c r="AIY33" s="760"/>
      <c r="AIZ33" s="760"/>
      <c r="AJA33" s="760"/>
      <c r="AJB33" s="760"/>
      <c r="AJC33" s="760"/>
      <c r="AJD33" s="760"/>
      <c r="AJE33" s="760"/>
      <c r="AJF33" s="760"/>
      <c r="AJG33" s="760"/>
      <c r="AJH33" s="760"/>
      <c r="AJI33" s="760"/>
      <c r="AJJ33" s="760"/>
      <c r="AJK33" s="760"/>
      <c r="AJL33" s="760"/>
      <c r="AJM33" s="760"/>
      <c r="AJN33" s="760"/>
      <c r="AJO33" s="760"/>
      <c r="AJP33" s="760"/>
      <c r="AJQ33" s="760"/>
      <c r="AJR33" s="760"/>
      <c r="AJS33" s="760"/>
      <c r="AJT33" s="760"/>
      <c r="AJU33" s="760"/>
      <c r="AJV33" s="760"/>
      <c r="AJW33" s="760"/>
      <c r="AJX33" s="760"/>
      <c r="AJY33" s="760"/>
      <c r="AJZ33" s="760"/>
      <c r="AKA33" s="760"/>
      <c r="AKB33" s="760"/>
      <c r="AKC33" s="760"/>
      <c r="AKD33" s="760"/>
      <c r="AKE33" s="760"/>
      <c r="AKF33" s="760"/>
      <c r="AKG33" s="760"/>
      <c r="AKH33" s="760"/>
      <c r="AKI33" s="760"/>
      <c r="AKJ33" s="760"/>
      <c r="AKK33" s="760"/>
      <c r="AKL33" s="760"/>
      <c r="AKM33" s="760"/>
      <c r="AKN33" s="760"/>
      <c r="AKO33" s="760"/>
      <c r="AKP33" s="760"/>
      <c r="AKQ33" s="760"/>
      <c r="AKR33" s="760"/>
      <c r="AKS33" s="760"/>
      <c r="AKT33" s="760"/>
      <c r="AKU33" s="760"/>
      <c r="AKV33" s="760"/>
      <c r="AKW33" s="760"/>
      <c r="AKX33" s="760"/>
      <c r="AKY33" s="760"/>
      <c r="AKZ33" s="760"/>
      <c r="ALA33" s="760"/>
      <c r="ALB33" s="760"/>
      <c r="ALC33" s="760"/>
      <c r="ALD33" s="760"/>
      <c r="ALE33" s="760"/>
      <c r="ALF33" s="760"/>
      <c r="ALG33" s="760"/>
      <c r="ALH33" s="760"/>
      <c r="ALI33" s="760"/>
      <c r="ALJ33" s="760"/>
      <c r="ALK33" s="760"/>
      <c r="ALL33" s="760"/>
      <c r="ALM33" s="760"/>
      <c r="ALN33" s="760"/>
      <c r="ALO33" s="760"/>
      <c r="ALP33" s="760"/>
      <c r="ALQ33" s="760"/>
      <c r="ALR33" s="760"/>
      <c r="ALS33" s="760"/>
      <c r="ALT33" s="760"/>
      <c r="ALU33" s="760"/>
      <c r="ALV33" s="760"/>
      <c r="ALW33" s="760"/>
      <c r="ALX33" s="760"/>
      <c r="ALY33" s="760"/>
      <c r="ALZ33" s="760"/>
      <c r="AMA33" s="760"/>
      <c r="AMB33" s="760"/>
      <c r="AMC33" s="760"/>
      <c r="AMD33" s="760"/>
      <c r="AME33" s="760"/>
      <c r="AMF33" s="760"/>
      <c r="AMG33" s="760"/>
      <c r="AMH33" s="760"/>
      <c r="AMI33" s="760"/>
      <c r="AMJ33" s="760"/>
      <c r="AMK33" s="760"/>
      <c r="AML33" s="760"/>
      <c r="AMM33" s="760"/>
      <c r="AMN33" s="760"/>
      <c r="AMO33" s="760"/>
      <c r="AMP33" s="760"/>
      <c r="AMQ33" s="760"/>
      <c r="AMR33" s="760"/>
      <c r="AMS33" s="760"/>
      <c r="AMT33" s="760"/>
      <c r="AMU33" s="760"/>
      <c r="AMV33" s="760"/>
      <c r="AMW33" s="760"/>
      <c r="AMX33" s="760"/>
      <c r="AMY33" s="760"/>
      <c r="AMZ33" s="760"/>
      <c r="ANA33" s="760"/>
      <c r="ANB33" s="760"/>
      <c r="ANC33" s="760"/>
      <c r="AND33" s="760"/>
      <c r="ANE33" s="760"/>
      <c r="ANF33" s="760"/>
      <c r="ANG33" s="760"/>
      <c r="ANH33" s="760"/>
      <c r="ANI33" s="760"/>
      <c r="ANJ33" s="760"/>
      <c r="ANK33" s="760"/>
      <c r="ANL33" s="760"/>
      <c r="ANM33" s="760"/>
      <c r="ANN33" s="760"/>
      <c r="ANO33" s="760"/>
      <c r="ANP33" s="760"/>
      <c r="ANQ33" s="760"/>
      <c r="ANR33" s="760"/>
      <c r="ANS33" s="760"/>
      <c r="ANT33" s="760"/>
      <c r="ANU33" s="760"/>
      <c r="ANV33" s="760"/>
      <c r="ANW33" s="760"/>
      <c r="ANX33" s="760"/>
      <c r="ANY33" s="760"/>
      <c r="ANZ33" s="760"/>
      <c r="AOA33" s="760"/>
      <c r="AOB33" s="760"/>
      <c r="AOC33" s="760"/>
      <c r="AOD33" s="760"/>
      <c r="AOE33" s="760"/>
      <c r="AOF33" s="760"/>
      <c r="AOG33" s="760"/>
      <c r="AOH33" s="760"/>
      <c r="AOI33" s="760"/>
      <c r="AOJ33" s="760"/>
      <c r="AOK33" s="760"/>
      <c r="AOL33" s="760"/>
      <c r="AOM33" s="760"/>
      <c r="AON33" s="760"/>
      <c r="AOO33" s="760"/>
      <c r="AOP33" s="760"/>
      <c r="AOQ33" s="760"/>
      <c r="AOR33" s="760"/>
      <c r="AOS33" s="760"/>
      <c r="AOT33" s="760"/>
      <c r="AOU33" s="760"/>
      <c r="AOV33" s="760"/>
      <c r="AOW33" s="760"/>
      <c r="AOX33" s="760"/>
      <c r="AOY33" s="760"/>
      <c r="AOZ33" s="760"/>
      <c r="APA33" s="760"/>
      <c r="APB33" s="760"/>
      <c r="APC33" s="760"/>
      <c r="APD33" s="760"/>
      <c r="APE33" s="760"/>
      <c r="APF33" s="760"/>
      <c r="APG33" s="760"/>
      <c r="APH33" s="760"/>
      <c r="API33" s="760"/>
      <c r="APJ33" s="760"/>
      <c r="APK33" s="760"/>
      <c r="APL33" s="760"/>
      <c r="APM33" s="760"/>
      <c r="APN33" s="760"/>
      <c r="APO33" s="760"/>
      <c r="APP33" s="760"/>
      <c r="APQ33" s="760"/>
      <c r="APR33" s="760"/>
      <c r="APS33" s="760"/>
      <c r="APT33" s="760"/>
      <c r="APU33" s="760"/>
      <c r="APV33" s="760"/>
      <c r="APW33" s="760"/>
      <c r="APX33" s="760"/>
      <c r="APY33" s="760"/>
      <c r="APZ33" s="760"/>
      <c r="AQA33" s="760"/>
      <c r="AQB33" s="760"/>
      <c r="AQC33" s="760"/>
      <c r="AQD33" s="760"/>
      <c r="AQE33" s="760"/>
      <c r="AQF33" s="760"/>
      <c r="AQG33" s="760"/>
      <c r="AQH33" s="760"/>
      <c r="AQI33" s="760"/>
      <c r="AQJ33" s="760"/>
      <c r="AQK33" s="760"/>
      <c r="AQL33" s="760"/>
      <c r="AQM33" s="760"/>
      <c r="AQN33" s="760"/>
      <c r="AQO33" s="760"/>
      <c r="AQP33" s="760"/>
      <c r="AQQ33" s="760"/>
      <c r="AQR33" s="760"/>
      <c r="AQS33" s="760"/>
      <c r="AQT33" s="760"/>
      <c r="AQU33" s="760"/>
      <c r="AQV33" s="760"/>
      <c r="AQW33" s="760"/>
      <c r="AQX33" s="760"/>
      <c r="AQY33" s="760"/>
      <c r="AQZ33" s="760"/>
      <c r="ARA33" s="760"/>
      <c r="ARB33" s="760"/>
      <c r="ARC33" s="760"/>
      <c r="ARD33" s="760"/>
      <c r="ARE33" s="760"/>
      <c r="ARF33" s="760"/>
      <c r="ARG33" s="760"/>
      <c r="ARH33" s="760"/>
      <c r="ARI33" s="760"/>
      <c r="ARJ33" s="760"/>
      <c r="ARK33" s="760"/>
      <c r="ARL33" s="760"/>
      <c r="ARM33" s="760"/>
      <c r="ARN33" s="760"/>
      <c r="ARO33" s="760"/>
      <c r="ARP33" s="760"/>
      <c r="ARQ33" s="760"/>
      <c r="ARR33" s="760"/>
      <c r="ARS33" s="760"/>
      <c r="ART33" s="760"/>
      <c r="ARU33" s="760"/>
      <c r="ARV33" s="760"/>
      <c r="ARW33" s="760"/>
      <c r="ARX33" s="760"/>
      <c r="ARY33" s="760"/>
      <c r="ARZ33" s="760"/>
      <c r="ASA33" s="760"/>
      <c r="ASB33" s="760"/>
      <c r="ASC33" s="760"/>
      <c r="ASD33" s="760"/>
      <c r="ASE33" s="760"/>
      <c r="ASF33" s="760"/>
      <c r="ASG33" s="760"/>
      <c r="ASH33" s="760"/>
      <c r="ASI33" s="760"/>
      <c r="ASJ33" s="760"/>
      <c r="ASK33" s="760"/>
      <c r="ASL33" s="760"/>
      <c r="ASM33" s="760"/>
      <c r="ASN33" s="760"/>
      <c r="ASO33" s="760"/>
      <c r="ASP33" s="760"/>
      <c r="ASQ33" s="760"/>
      <c r="ASR33" s="760"/>
      <c r="ASS33" s="760"/>
      <c r="AST33" s="760"/>
      <c r="ASU33" s="760"/>
      <c r="ASV33" s="760"/>
      <c r="ASW33" s="760"/>
      <c r="ASX33" s="760"/>
      <c r="ASY33" s="760"/>
      <c r="ASZ33" s="760"/>
      <c r="ATA33" s="760"/>
      <c r="ATB33" s="760"/>
      <c r="ATC33" s="760"/>
      <c r="ATD33" s="760"/>
      <c r="ATE33" s="760"/>
      <c r="ATF33" s="760"/>
      <c r="ATG33" s="760"/>
      <c r="ATH33" s="760"/>
      <c r="ATI33" s="760"/>
      <c r="ATJ33" s="760"/>
      <c r="ATK33" s="760"/>
      <c r="ATL33" s="760"/>
      <c r="ATM33" s="760"/>
      <c r="ATN33" s="760"/>
      <c r="ATO33" s="760"/>
      <c r="ATP33" s="760"/>
      <c r="ATQ33" s="760"/>
      <c r="ATR33" s="760"/>
      <c r="ATS33" s="760"/>
      <c r="ATT33" s="760"/>
      <c r="ATU33" s="760"/>
      <c r="ATV33" s="760"/>
      <c r="ATW33" s="760"/>
      <c r="ATX33" s="760"/>
      <c r="ATY33" s="760"/>
      <c r="ATZ33" s="760"/>
      <c r="AUA33" s="760"/>
      <c r="AUB33" s="760"/>
      <c r="AUC33" s="760"/>
      <c r="AUD33" s="760"/>
      <c r="AUE33" s="760"/>
      <c r="AUF33" s="760"/>
      <c r="AUG33" s="760"/>
      <c r="AUH33" s="760"/>
      <c r="AUI33" s="760"/>
      <c r="AUJ33" s="760"/>
      <c r="AUK33" s="760"/>
      <c r="AUL33" s="760"/>
      <c r="AUM33" s="760"/>
      <c r="AUN33" s="760"/>
      <c r="AUO33" s="760"/>
      <c r="AUP33" s="760"/>
      <c r="AUQ33" s="760"/>
      <c r="AUR33" s="760"/>
      <c r="AUS33" s="760"/>
      <c r="AUT33" s="760"/>
      <c r="AUU33" s="760"/>
      <c r="AUV33" s="760"/>
      <c r="AUW33" s="760"/>
      <c r="AUX33" s="760"/>
      <c r="AUY33" s="760"/>
      <c r="AUZ33" s="760"/>
      <c r="AVA33" s="760"/>
      <c r="AVB33" s="760"/>
      <c r="AVC33" s="760"/>
      <c r="AVD33" s="760"/>
      <c r="AVE33" s="760"/>
      <c r="AVF33" s="760"/>
      <c r="AVG33" s="760"/>
      <c r="AVH33" s="760"/>
      <c r="AVI33" s="760"/>
      <c r="AVJ33" s="760"/>
      <c r="AVK33" s="760"/>
      <c r="AVL33" s="760"/>
      <c r="AVM33" s="760"/>
      <c r="AVN33" s="760"/>
      <c r="AVO33" s="760"/>
      <c r="AVP33" s="760"/>
      <c r="AVQ33" s="760"/>
      <c r="AVR33" s="760"/>
      <c r="AVS33" s="760"/>
      <c r="AVT33" s="760"/>
      <c r="AVU33" s="760"/>
      <c r="AVV33" s="760"/>
      <c r="AVW33" s="760"/>
      <c r="AVX33" s="760"/>
      <c r="AVY33" s="760"/>
      <c r="AVZ33" s="760"/>
      <c r="AWA33" s="760"/>
      <c r="AWB33" s="760"/>
      <c r="AWC33" s="760"/>
      <c r="AWD33" s="760"/>
      <c r="AWE33" s="760"/>
      <c r="AWF33" s="760"/>
      <c r="AWG33" s="760"/>
      <c r="AWH33" s="760"/>
      <c r="AWI33" s="760"/>
      <c r="AWJ33" s="760"/>
      <c r="AWK33" s="760"/>
      <c r="AWL33" s="760"/>
      <c r="AWM33" s="760"/>
      <c r="AWN33" s="760"/>
      <c r="AWO33" s="760"/>
      <c r="AWP33" s="760"/>
      <c r="AWQ33" s="760"/>
      <c r="AWR33" s="760"/>
      <c r="AWS33" s="760"/>
      <c r="AWT33" s="760"/>
      <c r="AWU33" s="760"/>
      <c r="AWV33" s="760"/>
      <c r="AWW33" s="760"/>
      <c r="AWX33" s="760"/>
      <c r="AWY33" s="760"/>
      <c r="AWZ33" s="760"/>
      <c r="AXA33" s="760"/>
      <c r="AXB33" s="760"/>
      <c r="AXC33" s="760"/>
      <c r="AXD33" s="760"/>
      <c r="AXE33" s="760"/>
      <c r="AXF33" s="760"/>
      <c r="AXG33" s="760"/>
      <c r="AXH33" s="760"/>
      <c r="AXI33" s="760"/>
      <c r="AXJ33" s="760"/>
      <c r="AXK33" s="760"/>
      <c r="AXL33" s="760"/>
      <c r="AXM33" s="760"/>
      <c r="AXN33" s="760"/>
      <c r="AXO33" s="760"/>
      <c r="AXP33" s="760"/>
      <c r="AXQ33" s="760"/>
      <c r="AXR33" s="760"/>
      <c r="AXS33" s="760"/>
      <c r="AXT33" s="760"/>
      <c r="AXU33" s="760"/>
      <c r="AXV33" s="760"/>
      <c r="AXW33" s="760"/>
      <c r="AXX33" s="760"/>
      <c r="AXY33" s="760"/>
      <c r="AXZ33" s="760"/>
      <c r="AYA33" s="760"/>
      <c r="AYB33" s="760"/>
      <c r="AYC33" s="760"/>
      <c r="AYD33" s="760"/>
      <c r="AYE33" s="760"/>
      <c r="AYF33" s="760"/>
      <c r="AYG33" s="760"/>
      <c r="AYH33" s="760"/>
      <c r="AYI33" s="760"/>
      <c r="AYJ33" s="760"/>
      <c r="AYK33" s="760"/>
      <c r="AYL33" s="760"/>
      <c r="AYM33" s="760"/>
      <c r="AYN33" s="760"/>
      <c r="AYO33" s="760"/>
      <c r="AYP33" s="760"/>
      <c r="AYQ33" s="760"/>
      <c r="AYR33" s="760"/>
      <c r="AYS33" s="760"/>
      <c r="AYT33" s="760"/>
      <c r="AYU33" s="760"/>
      <c r="AYV33" s="760"/>
      <c r="AYW33" s="760"/>
      <c r="AYX33" s="760"/>
      <c r="AYY33" s="760"/>
      <c r="AYZ33" s="760"/>
      <c r="AZA33" s="760"/>
      <c r="AZB33" s="760"/>
      <c r="AZC33" s="760"/>
      <c r="AZD33" s="760"/>
      <c r="AZE33" s="760"/>
      <c r="AZF33" s="760"/>
      <c r="AZG33" s="760"/>
      <c r="AZH33" s="760"/>
      <c r="AZI33" s="760"/>
      <c r="AZJ33" s="760"/>
      <c r="AZK33" s="760"/>
      <c r="AZL33" s="760"/>
      <c r="AZM33" s="760"/>
      <c r="AZN33" s="760"/>
      <c r="AZO33" s="760"/>
      <c r="AZP33" s="760"/>
      <c r="AZQ33" s="760"/>
      <c r="AZR33" s="760"/>
      <c r="AZS33" s="760"/>
      <c r="AZT33" s="760"/>
      <c r="AZU33" s="760"/>
      <c r="AZV33" s="760"/>
      <c r="AZW33" s="760"/>
      <c r="AZX33" s="760"/>
      <c r="AZY33" s="760"/>
      <c r="AZZ33" s="760"/>
      <c r="BAA33" s="760"/>
      <c r="BAB33" s="760"/>
      <c r="BAC33" s="760"/>
      <c r="BAD33" s="760"/>
      <c r="BAE33" s="760"/>
      <c r="BAF33" s="760"/>
      <c r="BAG33" s="760"/>
      <c r="BAH33" s="760"/>
      <c r="BAI33" s="760"/>
      <c r="BAJ33" s="760"/>
      <c r="BAK33" s="760"/>
      <c r="BAL33" s="760"/>
      <c r="BAM33" s="760"/>
      <c r="BAN33" s="760"/>
      <c r="BAO33" s="760"/>
      <c r="BAP33" s="760"/>
      <c r="BAQ33" s="760"/>
      <c r="BAR33" s="760"/>
      <c r="BAS33" s="760"/>
      <c r="BAT33" s="760"/>
      <c r="BAU33" s="760"/>
      <c r="BAV33" s="760"/>
      <c r="BAW33" s="760"/>
      <c r="BAX33" s="760"/>
      <c r="BAY33" s="760"/>
      <c r="BAZ33" s="760"/>
      <c r="BBA33" s="760"/>
      <c r="BBB33" s="760"/>
      <c r="BBC33" s="760"/>
      <c r="BBD33" s="760"/>
      <c r="BBE33" s="760"/>
      <c r="BBF33" s="760"/>
      <c r="BBG33" s="760"/>
      <c r="BBH33" s="760"/>
      <c r="BBI33" s="760"/>
      <c r="BBJ33" s="760"/>
      <c r="BBK33" s="760"/>
      <c r="BBL33" s="760"/>
      <c r="BBM33" s="760"/>
      <c r="BBN33" s="760"/>
      <c r="BBO33" s="760"/>
      <c r="BBP33" s="760"/>
      <c r="BBQ33" s="760"/>
      <c r="BBR33" s="760"/>
      <c r="BBS33" s="760"/>
      <c r="BBT33" s="760"/>
      <c r="BBU33" s="760"/>
      <c r="BBV33" s="760"/>
      <c r="BBW33" s="760"/>
      <c r="BBX33" s="760"/>
      <c r="BBY33" s="760"/>
      <c r="BBZ33" s="760"/>
      <c r="BCA33" s="760"/>
      <c r="BCB33" s="760"/>
      <c r="BCC33" s="760"/>
      <c r="BCD33" s="760"/>
      <c r="BCE33" s="760"/>
      <c r="BCF33" s="760"/>
      <c r="BCG33" s="760"/>
      <c r="BCH33" s="760"/>
      <c r="BCI33" s="760"/>
      <c r="BCJ33" s="760"/>
      <c r="BCK33" s="760"/>
      <c r="BCL33" s="760"/>
      <c r="BCM33" s="760"/>
      <c r="BCN33" s="760"/>
      <c r="BCO33" s="760"/>
      <c r="BCP33" s="760"/>
      <c r="BCQ33" s="760"/>
      <c r="BCR33" s="760"/>
      <c r="BCS33" s="760"/>
      <c r="BCT33" s="760"/>
      <c r="BCU33" s="760"/>
      <c r="BCV33" s="760"/>
      <c r="BCW33" s="760"/>
      <c r="BCX33" s="760"/>
      <c r="BCY33" s="760"/>
      <c r="BCZ33" s="760"/>
      <c r="BDA33" s="760"/>
      <c r="BDB33" s="760"/>
      <c r="BDC33" s="760"/>
      <c r="BDD33" s="760"/>
      <c r="BDE33" s="760"/>
      <c r="BDF33" s="760"/>
      <c r="BDG33" s="760"/>
      <c r="BDH33" s="760"/>
      <c r="BDI33" s="760"/>
      <c r="BDJ33" s="760"/>
      <c r="BDK33" s="760"/>
      <c r="BDL33" s="760"/>
      <c r="BDM33" s="760"/>
      <c r="BDN33" s="760"/>
      <c r="BDO33" s="760"/>
      <c r="BDP33" s="760"/>
      <c r="BDQ33" s="760"/>
      <c r="BDR33" s="760"/>
      <c r="BDS33" s="760"/>
      <c r="BDT33" s="760"/>
      <c r="BDU33" s="760"/>
      <c r="BDV33" s="760"/>
      <c r="BDW33" s="760"/>
      <c r="BDX33" s="760"/>
      <c r="BDY33" s="760"/>
      <c r="BDZ33" s="760"/>
      <c r="BEA33" s="760"/>
      <c r="BEB33" s="760"/>
      <c r="BEC33" s="760"/>
      <c r="BED33" s="760"/>
      <c r="BEE33" s="760"/>
      <c r="BEF33" s="760"/>
      <c r="BEG33" s="760"/>
      <c r="BEH33" s="760"/>
      <c r="BEI33" s="760"/>
      <c r="BEJ33" s="760"/>
      <c r="BEK33" s="760"/>
      <c r="BEL33" s="760"/>
      <c r="BEM33" s="760"/>
      <c r="BEN33" s="760"/>
      <c r="BEO33" s="760"/>
      <c r="BEP33" s="760"/>
      <c r="BEQ33" s="760"/>
      <c r="BER33" s="760"/>
      <c r="BES33" s="760"/>
      <c r="BET33" s="760"/>
      <c r="BEU33" s="760"/>
      <c r="BEV33" s="760"/>
      <c r="BEW33" s="760"/>
      <c r="BEX33" s="760"/>
      <c r="BEY33" s="760"/>
      <c r="BEZ33" s="760"/>
      <c r="BFA33" s="760"/>
      <c r="BFB33" s="760"/>
      <c r="BFC33" s="760"/>
      <c r="BFD33" s="760"/>
      <c r="BFE33" s="760"/>
      <c r="BFF33" s="760"/>
      <c r="BFG33" s="760"/>
      <c r="BFH33" s="760"/>
      <c r="BFI33" s="760"/>
      <c r="BFJ33" s="760"/>
      <c r="BFK33" s="760"/>
      <c r="BFL33" s="760"/>
      <c r="BFM33" s="760"/>
      <c r="BFN33" s="760"/>
      <c r="BFO33" s="760"/>
      <c r="BFP33" s="760"/>
      <c r="BFQ33" s="760"/>
      <c r="BFR33" s="760"/>
      <c r="BFS33" s="760"/>
      <c r="BFT33" s="760"/>
      <c r="BFU33" s="760"/>
      <c r="BFV33" s="760"/>
      <c r="BFW33" s="760"/>
      <c r="BFX33" s="760"/>
      <c r="BFY33" s="760"/>
      <c r="BFZ33" s="760"/>
      <c r="BGA33" s="760"/>
      <c r="BGB33" s="760"/>
      <c r="BGC33" s="760"/>
      <c r="BGD33" s="760"/>
      <c r="BGE33" s="760"/>
      <c r="BGF33" s="760"/>
      <c r="BGG33" s="760"/>
      <c r="BGH33" s="760"/>
      <c r="BGI33" s="760"/>
      <c r="BGJ33" s="760"/>
      <c r="BGK33" s="760"/>
      <c r="BGL33" s="760"/>
      <c r="BGM33" s="760"/>
      <c r="BGN33" s="760"/>
      <c r="BGO33" s="760"/>
      <c r="BGP33" s="760"/>
      <c r="BGQ33" s="760"/>
      <c r="BGR33" s="760"/>
      <c r="BGS33" s="760"/>
      <c r="BGT33" s="760"/>
      <c r="BGU33" s="760"/>
      <c r="BGV33" s="760"/>
      <c r="BGW33" s="760"/>
      <c r="BGX33" s="760"/>
      <c r="BGY33" s="760"/>
      <c r="BGZ33" s="760"/>
      <c r="BHA33" s="760"/>
      <c r="BHB33" s="760"/>
      <c r="BHC33" s="760"/>
      <c r="BHD33" s="760"/>
      <c r="BHE33" s="760"/>
      <c r="BHF33" s="760"/>
      <c r="BHG33" s="760"/>
      <c r="BHH33" s="760"/>
      <c r="BHI33" s="760"/>
      <c r="BHJ33" s="760"/>
      <c r="BHK33" s="760"/>
      <c r="BHL33" s="760"/>
      <c r="BHM33" s="760"/>
      <c r="BHN33" s="760"/>
      <c r="BHO33" s="760"/>
      <c r="BHP33" s="760"/>
      <c r="BHQ33" s="760"/>
      <c r="BHR33" s="760"/>
      <c r="BHS33" s="760"/>
      <c r="BHT33" s="760"/>
      <c r="BHU33" s="760"/>
      <c r="BHV33" s="760"/>
      <c r="BHW33" s="760"/>
      <c r="BHX33" s="760"/>
      <c r="BHY33" s="760"/>
      <c r="BHZ33" s="760"/>
      <c r="BIA33" s="760"/>
      <c r="BIB33" s="760"/>
      <c r="BIC33" s="760"/>
      <c r="BID33" s="760"/>
      <c r="BIE33" s="760"/>
      <c r="BIF33" s="760"/>
      <c r="BIG33" s="760"/>
      <c r="BIH33" s="760"/>
      <c r="BII33" s="760"/>
      <c r="BIJ33" s="760"/>
      <c r="BIK33" s="760"/>
      <c r="BIL33" s="760"/>
      <c r="BIM33" s="760"/>
      <c r="BIN33" s="760"/>
      <c r="BIO33" s="760"/>
      <c r="BIP33" s="760"/>
      <c r="BIQ33" s="760"/>
      <c r="BIR33" s="760"/>
      <c r="BIS33" s="760"/>
      <c r="BIT33" s="760"/>
      <c r="BIU33" s="760"/>
      <c r="BIV33" s="760"/>
      <c r="BIW33" s="760"/>
      <c r="BIX33" s="760"/>
      <c r="BIY33" s="760"/>
      <c r="BIZ33" s="760"/>
      <c r="BJA33" s="760"/>
      <c r="BJB33" s="760"/>
      <c r="BJC33" s="760"/>
      <c r="BJD33" s="760"/>
      <c r="BJE33" s="760"/>
      <c r="BJF33" s="760"/>
      <c r="BJG33" s="760"/>
      <c r="BJH33" s="760"/>
      <c r="BJI33" s="760"/>
      <c r="BJJ33" s="760"/>
      <c r="BJK33" s="760"/>
      <c r="BJL33" s="760"/>
      <c r="BJM33" s="760"/>
      <c r="BJN33" s="760"/>
      <c r="BJO33" s="760"/>
      <c r="BJP33" s="760"/>
      <c r="BJQ33" s="760"/>
      <c r="BJR33" s="760"/>
      <c r="BJS33" s="760"/>
      <c r="BJT33" s="760"/>
      <c r="BJU33" s="760"/>
      <c r="BJV33" s="760"/>
      <c r="BJW33" s="760"/>
      <c r="BJX33" s="760"/>
      <c r="BJY33" s="760"/>
      <c r="BJZ33" s="760"/>
      <c r="BKA33" s="760"/>
      <c r="BKB33" s="760"/>
      <c r="BKC33" s="760"/>
      <c r="BKD33" s="760"/>
      <c r="BKE33" s="760"/>
      <c r="BKF33" s="760"/>
      <c r="BKG33" s="760"/>
      <c r="BKH33" s="760"/>
      <c r="BKI33" s="760"/>
      <c r="BKJ33" s="760"/>
      <c r="BKK33" s="760"/>
      <c r="BKL33" s="760"/>
      <c r="BKM33" s="760"/>
      <c r="BKN33" s="760"/>
      <c r="BKO33" s="760"/>
      <c r="BKP33" s="760"/>
      <c r="BKQ33" s="760"/>
      <c r="BKR33" s="760"/>
      <c r="BKS33" s="760"/>
      <c r="BKT33" s="760"/>
      <c r="BKU33" s="760"/>
      <c r="BKV33" s="760"/>
      <c r="BKW33" s="760"/>
      <c r="BKX33" s="760"/>
      <c r="BKY33" s="760"/>
      <c r="BKZ33" s="760"/>
      <c r="BLA33" s="760"/>
      <c r="BLB33" s="760"/>
      <c r="BLC33" s="760"/>
      <c r="BLD33" s="760"/>
      <c r="BLE33" s="760"/>
      <c r="BLF33" s="760"/>
      <c r="BLG33" s="760"/>
      <c r="BLH33" s="760"/>
      <c r="BLI33" s="760"/>
      <c r="BLJ33" s="760"/>
      <c r="BLK33" s="760"/>
      <c r="BLL33" s="760"/>
      <c r="BLM33" s="760"/>
      <c r="BLN33" s="760"/>
      <c r="BLO33" s="760"/>
      <c r="BLP33" s="760"/>
      <c r="BLQ33" s="760"/>
      <c r="BLR33" s="760"/>
      <c r="BLS33" s="760"/>
      <c r="BLT33" s="760"/>
      <c r="BLU33" s="760"/>
      <c r="BLV33" s="760"/>
      <c r="BLW33" s="760"/>
      <c r="BLX33" s="760"/>
      <c r="BLY33" s="760"/>
      <c r="BLZ33" s="760"/>
      <c r="BMA33" s="760"/>
      <c r="BMB33" s="760"/>
      <c r="BMC33" s="760"/>
      <c r="BMD33" s="760"/>
      <c r="BME33" s="760"/>
      <c r="BMF33" s="760"/>
      <c r="BMG33" s="760"/>
      <c r="BMH33" s="760"/>
      <c r="BMI33" s="760"/>
      <c r="BMJ33" s="760"/>
      <c r="BMK33" s="760"/>
      <c r="BML33" s="760"/>
      <c r="BMM33" s="760"/>
      <c r="BMN33" s="760"/>
      <c r="BMO33" s="760"/>
      <c r="BMP33" s="760"/>
      <c r="BMQ33" s="760"/>
      <c r="BMR33" s="760"/>
      <c r="BMS33" s="760"/>
      <c r="BMT33" s="760"/>
      <c r="BMU33" s="760"/>
      <c r="BMV33" s="760"/>
      <c r="BMW33" s="760"/>
      <c r="BMX33" s="760"/>
      <c r="BMY33" s="760"/>
      <c r="BMZ33" s="760"/>
      <c r="BNA33" s="760"/>
      <c r="BNB33" s="760"/>
      <c r="BNC33" s="760"/>
      <c r="BND33" s="760"/>
      <c r="BNE33" s="760"/>
      <c r="BNF33" s="760"/>
      <c r="BNG33" s="760"/>
      <c r="BNH33" s="760"/>
      <c r="BNI33" s="760"/>
      <c r="BNJ33" s="760"/>
      <c r="BNK33" s="760"/>
      <c r="BNL33" s="760"/>
      <c r="BNM33" s="760"/>
      <c r="BNN33" s="760"/>
      <c r="BNO33" s="760"/>
      <c r="BNP33" s="760"/>
      <c r="BNQ33" s="760"/>
      <c r="BNR33" s="760"/>
      <c r="BNS33" s="760"/>
      <c r="BNT33" s="760"/>
      <c r="BNU33" s="760"/>
      <c r="BNV33" s="760"/>
      <c r="BNW33" s="760"/>
      <c r="BNX33" s="760"/>
      <c r="BNY33" s="760"/>
      <c r="BNZ33" s="760"/>
      <c r="BOA33" s="760"/>
      <c r="BOB33" s="760"/>
      <c r="BOC33" s="760"/>
      <c r="BOD33" s="760"/>
      <c r="BOE33" s="760"/>
      <c r="BOF33" s="760"/>
      <c r="BOG33" s="760"/>
      <c r="BOH33" s="760"/>
      <c r="BOI33" s="760"/>
      <c r="BOJ33" s="760"/>
      <c r="BOK33" s="760"/>
      <c r="BOL33" s="760"/>
      <c r="BOM33" s="760"/>
      <c r="BON33" s="760"/>
      <c r="BOO33" s="760"/>
      <c r="BOP33" s="760"/>
      <c r="BOQ33" s="760"/>
      <c r="BOR33" s="760"/>
      <c r="BOS33" s="760"/>
      <c r="BOT33" s="760"/>
      <c r="BOU33" s="760"/>
      <c r="BOV33" s="760"/>
      <c r="BOW33" s="760"/>
      <c r="BOX33" s="760"/>
      <c r="BOY33" s="760"/>
      <c r="BOZ33" s="760"/>
      <c r="BPA33" s="760"/>
      <c r="BPB33" s="760"/>
      <c r="BPC33" s="760"/>
      <c r="BPD33" s="760"/>
      <c r="BPE33" s="760"/>
      <c r="BPF33" s="760"/>
      <c r="BPG33" s="760"/>
      <c r="BPH33" s="760"/>
      <c r="BPI33" s="760"/>
      <c r="BPJ33" s="760"/>
      <c r="BPK33" s="760"/>
      <c r="BPL33" s="760"/>
      <c r="BPM33" s="760"/>
      <c r="BPN33" s="760"/>
      <c r="BPO33" s="760"/>
      <c r="BPP33" s="760"/>
      <c r="BPQ33" s="760"/>
      <c r="BPR33" s="760"/>
      <c r="BPS33" s="760"/>
      <c r="BPT33" s="760"/>
      <c r="BPU33" s="760"/>
      <c r="BPV33" s="760"/>
      <c r="BPW33" s="760"/>
      <c r="BPX33" s="760"/>
      <c r="BPY33" s="760"/>
      <c r="BPZ33" s="760"/>
      <c r="BQA33" s="760"/>
      <c r="BQB33" s="760"/>
      <c r="BQC33" s="760"/>
      <c r="BQD33" s="760"/>
      <c r="BQE33" s="760"/>
      <c r="BQF33" s="760"/>
      <c r="BQG33" s="760"/>
      <c r="BQH33" s="760"/>
      <c r="BQI33" s="760"/>
      <c r="BQJ33" s="760"/>
      <c r="BQK33" s="760"/>
      <c r="BQL33" s="760"/>
      <c r="BQM33" s="760"/>
      <c r="BQN33" s="760"/>
      <c r="BQO33" s="760"/>
      <c r="BQP33" s="760"/>
      <c r="BQQ33" s="760"/>
      <c r="BQR33" s="760"/>
      <c r="BQS33" s="760"/>
      <c r="BQT33" s="760"/>
      <c r="BQU33" s="760"/>
      <c r="BQV33" s="760"/>
      <c r="BQW33" s="760"/>
      <c r="BQX33" s="760"/>
      <c r="BQY33" s="760"/>
      <c r="BQZ33" s="760"/>
      <c r="BRA33" s="760"/>
      <c r="BRB33" s="760"/>
      <c r="BRC33" s="760"/>
      <c r="BRD33" s="760"/>
      <c r="BRE33" s="760"/>
      <c r="BRF33" s="760"/>
      <c r="BRG33" s="760"/>
      <c r="BRH33" s="760"/>
      <c r="BRI33" s="760"/>
      <c r="BRJ33" s="760"/>
      <c r="BRK33" s="760"/>
      <c r="BRL33" s="760"/>
      <c r="BRM33" s="760"/>
      <c r="BRN33" s="760"/>
      <c r="BRO33" s="760"/>
      <c r="BRP33" s="760"/>
      <c r="BRQ33" s="760"/>
      <c r="BRR33" s="760"/>
      <c r="BRS33" s="760"/>
      <c r="BRT33" s="760"/>
      <c r="BRU33" s="760"/>
      <c r="BRV33" s="760"/>
      <c r="BRW33" s="760"/>
      <c r="BRX33" s="760"/>
      <c r="BRY33" s="760"/>
      <c r="BRZ33" s="760"/>
      <c r="BSA33" s="760"/>
      <c r="BSB33" s="760"/>
      <c r="BSC33" s="760"/>
      <c r="BSD33" s="760"/>
      <c r="BSE33" s="760"/>
      <c r="BSF33" s="760"/>
      <c r="BSG33" s="760"/>
      <c r="BSH33" s="760"/>
      <c r="BSI33" s="760"/>
      <c r="BSJ33" s="760"/>
      <c r="BSK33" s="760"/>
      <c r="BSL33" s="760"/>
      <c r="BSM33" s="760"/>
      <c r="BSN33" s="760"/>
      <c r="BSO33" s="760"/>
      <c r="BSP33" s="760"/>
      <c r="BSQ33" s="760"/>
      <c r="BSR33" s="760"/>
      <c r="BSS33" s="760"/>
      <c r="BST33" s="760"/>
      <c r="BSU33" s="760"/>
      <c r="BSV33" s="760"/>
      <c r="BSW33" s="760"/>
      <c r="BSX33" s="760"/>
      <c r="BSY33" s="760"/>
      <c r="BSZ33" s="760"/>
      <c r="BTA33" s="760"/>
      <c r="BTB33" s="760"/>
      <c r="BTC33" s="760"/>
      <c r="BTD33" s="760"/>
      <c r="BTE33" s="760"/>
      <c r="BTF33" s="760"/>
      <c r="BTG33" s="760"/>
      <c r="BTH33" s="760"/>
      <c r="BTI33" s="760"/>
      <c r="BTJ33" s="760"/>
      <c r="BTK33" s="760"/>
      <c r="BTL33" s="760"/>
      <c r="BTM33" s="760"/>
      <c r="BTN33" s="760"/>
      <c r="BTO33" s="760"/>
      <c r="BTP33" s="760"/>
      <c r="BTQ33" s="760"/>
      <c r="BTR33" s="760"/>
      <c r="BTS33" s="760"/>
      <c r="BTT33" s="760"/>
      <c r="BTU33" s="760"/>
      <c r="BTV33" s="760"/>
      <c r="BTW33" s="760"/>
      <c r="BTX33" s="760"/>
      <c r="BTY33" s="760"/>
      <c r="BTZ33" s="760"/>
      <c r="BUA33" s="760"/>
      <c r="BUB33" s="760"/>
      <c r="BUC33" s="760"/>
      <c r="BUD33" s="760"/>
      <c r="BUE33" s="760"/>
      <c r="BUF33" s="760"/>
      <c r="BUG33" s="760"/>
      <c r="BUH33" s="760"/>
      <c r="BUI33" s="760"/>
      <c r="BUJ33" s="760"/>
      <c r="BUK33" s="760"/>
      <c r="BUL33" s="760"/>
      <c r="BUM33" s="760"/>
      <c r="BUN33" s="760"/>
      <c r="BUO33" s="760"/>
      <c r="BUP33" s="760"/>
      <c r="BUQ33" s="760"/>
      <c r="BUR33" s="760"/>
      <c r="BUS33" s="760"/>
      <c r="BUT33" s="760"/>
      <c r="BUU33" s="760"/>
      <c r="BUV33" s="760"/>
      <c r="BUW33" s="760"/>
      <c r="BUX33" s="760"/>
      <c r="BUY33" s="760"/>
      <c r="BUZ33" s="760"/>
      <c r="BVA33" s="760"/>
      <c r="BVB33" s="760"/>
      <c r="BVC33" s="760"/>
      <c r="BVD33" s="760"/>
      <c r="BVE33" s="760"/>
      <c r="BVF33" s="760"/>
      <c r="BVG33" s="760"/>
      <c r="BVH33" s="760"/>
      <c r="BVI33" s="760"/>
      <c r="BVJ33" s="760"/>
      <c r="BVK33" s="760"/>
      <c r="BVL33" s="760"/>
      <c r="BVM33" s="760"/>
      <c r="BVN33" s="760"/>
      <c r="BVO33" s="760"/>
      <c r="BVP33" s="760"/>
      <c r="BVQ33" s="760"/>
      <c r="BVR33" s="760"/>
      <c r="BVS33" s="760"/>
      <c r="BVT33" s="760"/>
      <c r="BVU33" s="760"/>
      <c r="BVV33" s="760"/>
      <c r="BVW33" s="760"/>
      <c r="BVX33" s="760"/>
      <c r="BVY33" s="760"/>
      <c r="BVZ33" s="760"/>
      <c r="BWA33" s="760"/>
      <c r="BWB33" s="760"/>
      <c r="BWC33" s="760"/>
      <c r="BWD33" s="760"/>
      <c r="BWE33" s="760"/>
      <c r="BWF33" s="760"/>
      <c r="BWG33" s="760"/>
      <c r="BWH33" s="760"/>
      <c r="BWI33" s="760"/>
      <c r="BWJ33" s="760"/>
      <c r="BWK33" s="760"/>
      <c r="BWL33" s="760"/>
      <c r="BWM33" s="760"/>
      <c r="BWN33" s="760"/>
      <c r="BWO33" s="760"/>
      <c r="BWP33" s="760"/>
      <c r="BWQ33" s="760"/>
      <c r="BWR33" s="760"/>
      <c r="BWS33" s="760"/>
      <c r="BWT33" s="760"/>
      <c r="BWU33" s="760"/>
      <c r="BWV33" s="760"/>
      <c r="BWW33" s="760"/>
      <c r="BWX33" s="760"/>
      <c r="BWY33" s="760"/>
      <c r="BWZ33" s="760"/>
      <c r="BXA33" s="760"/>
      <c r="BXB33" s="760"/>
      <c r="BXC33" s="760"/>
      <c r="BXD33" s="760"/>
      <c r="BXE33" s="760"/>
      <c r="BXF33" s="760"/>
      <c r="BXG33" s="760"/>
      <c r="BXH33" s="760"/>
      <c r="BXI33" s="760"/>
      <c r="BXJ33" s="760"/>
      <c r="BXK33" s="760"/>
      <c r="BXL33" s="760"/>
      <c r="BXM33" s="760"/>
      <c r="BXN33" s="760"/>
      <c r="BXO33" s="760"/>
      <c r="BXP33" s="760"/>
      <c r="BXQ33" s="760"/>
      <c r="BXR33" s="760"/>
      <c r="BXS33" s="760"/>
      <c r="BXT33" s="760"/>
      <c r="BXU33" s="760"/>
      <c r="BXV33" s="760"/>
      <c r="BXW33" s="760"/>
      <c r="BXX33" s="760"/>
      <c r="BXY33" s="760"/>
      <c r="BXZ33" s="760"/>
      <c r="BYA33" s="760"/>
      <c r="BYB33" s="760"/>
      <c r="BYC33" s="760"/>
      <c r="BYD33" s="760"/>
      <c r="BYE33" s="760"/>
      <c r="BYF33" s="760"/>
      <c r="BYG33" s="760"/>
      <c r="BYH33" s="760"/>
      <c r="BYI33" s="760"/>
      <c r="BYJ33" s="760"/>
      <c r="BYK33" s="760"/>
      <c r="BYL33" s="760"/>
      <c r="BYM33" s="760"/>
      <c r="BYN33" s="760"/>
      <c r="BYO33" s="760"/>
      <c r="BYP33" s="760"/>
      <c r="BYQ33" s="760"/>
      <c r="BYR33" s="760"/>
      <c r="BYS33" s="760"/>
      <c r="BYT33" s="760"/>
      <c r="BYU33" s="760"/>
      <c r="BYV33" s="760"/>
      <c r="BYW33" s="760"/>
      <c r="BYX33" s="760"/>
      <c r="BYY33" s="760"/>
      <c r="BYZ33" s="760"/>
      <c r="BZA33" s="760"/>
      <c r="BZB33" s="760"/>
      <c r="BZC33" s="760"/>
      <c r="BZD33" s="760"/>
      <c r="BZE33" s="760"/>
      <c r="BZF33" s="760"/>
      <c r="BZG33" s="760"/>
      <c r="BZH33" s="760"/>
      <c r="BZI33" s="760"/>
      <c r="BZJ33" s="760"/>
      <c r="BZK33" s="760"/>
      <c r="BZL33" s="760"/>
      <c r="BZM33" s="760"/>
      <c r="BZN33" s="760"/>
      <c r="BZO33" s="760"/>
      <c r="BZP33" s="760"/>
      <c r="BZQ33" s="760"/>
      <c r="BZR33" s="760"/>
      <c r="BZS33" s="760"/>
      <c r="BZT33" s="760"/>
      <c r="BZU33" s="760"/>
      <c r="BZV33" s="760"/>
      <c r="BZW33" s="760"/>
      <c r="BZX33" s="760"/>
      <c r="BZY33" s="760"/>
      <c r="BZZ33" s="760"/>
      <c r="CAA33" s="760"/>
      <c r="CAB33" s="760"/>
      <c r="CAC33" s="760"/>
      <c r="CAD33" s="760"/>
      <c r="CAE33" s="760"/>
      <c r="CAF33" s="760"/>
      <c r="CAG33" s="760"/>
      <c r="CAH33" s="760"/>
      <c r="CAI33" s="760"/>
      <c r="CAJ33" s="760"/>
      <c r="CAK33" s="760"/>
      <c r="CAL33" s="760"/>
      <c r="CAM33" s="760"/>
      <c r="CAN33" s="760"/>
      <c r="CAO33" s="760"/>
      <c r="CAP33" s="760"/>
      <c r="CAQ33" s="760"/>
      <c r="CAR33" s="760"/>
      <c r="CAS33" s="760"/>
      <c r="CAT33" s="760"/>
      <c r="CAU33" s="760"/>
      <c r="CAV33" s="760"/>
      <c r="CAW33" s="760"/>
      <c r="CAX33" s="760"/>
      <c r="CAY33" s="760"/>
      <c r="CAZ33" s="760"/>
      <c r="CBA33" s="760"/>
      <c r="CBB33" s="760"/>
      <c r="CBC33" s="760"/>
      <c r="CBD33" s="760"/>
      <c r="CBE33" s="760"/>
      <c r="CBF33" s="760"/>
      <c r="CBG33" s="760"/>
      <c r="CBH33" s="760"/>
      <c r="CBI33" s="760"/>
      <c r="CBJ33" s="760"/>
      <c r="CBK33" s="760"/>
      <c r="CBL33" s="760"/>
      <c r="CBM33" s="760"/>
      <c r="CBN33" s="760"/>
      <c r="CBO33" s="760"/>
      <c r="CBP33" s="760"/>
      <c r="CBQ33" s="760"/>
      <c r="CBR33" s="760"/>
      <c r="CBS33" s="760"/>
      <c r="CBT33" s="760"/>
      <c r="CBU33" s="760"/>
      <c r="CBV33" s="760"/>
      <c r="CBW33" s="760"/>
      <c r="CBX33" s="760"/>
      <c r="CBY33" s="760"/>
      <c r="CBZ33" s="760"/>
      <c r="CCA33" s="760"/>
      <c r="CCB33" s="760"/>
      <c r="CCC33" s="760"/>
      <c r="CCD33" s="760"/>
      <c r="CCE33" s="760"/>
      <c r="CCF33" s="760"/>
      <c r="CCG33" s="760"/>
      <c r="CCH33" s="760"/>
      <c r="CCI33" s="760"/>
      <c r="CCJ33" s="760"/>
      <c r="CCK33" s="760"/>
      <c r="CCL33" s="760"/>
      <c r="CCM33" s="760"/>
      <c r="CCN33" s="760"/>
      <c r="CCO33" s="760"/>
      <c r="CCP33" s="760"/>
      <c r="CCQ33" s="760"/>
      <c r="CCR33" s="760"/>
      <c r="CCS33" s="760"/>
      <c r="CCT33" s="760"/>
      <c r="CCU33" s="760"/>
      <c r="CCV33" s="760"/>
      <c r="CCW33" s="760"/>
      <c r="CCX33" s="760"/>
      <c r="CCY33" s="760"/>
      <c r="CCZ33" s="760"/>
      <c r="CDA33" s="760"/>
      <c r="CDB33" s="760"/>
      <c r="CDC33" s="760"/>
      <c r="CDD33" s="760"/>
      <c r="CDE33" s="760"/>
      <c r="CDF33" s="760"/>
      <c r="CDG33" s="760"/>
      <c r="CDH33" s="760"/>
      <c r="CDI33" s="760"/>
      <c r="CDJ33" s="760"/>
      <c r="CDK33" s="760"/>
      <c r="CDL33" s="760"/>
      <c r="CDM33" s="760"/>
      <c r="CDN33" s="760"/>
      <c r="CDO33" s="760"/>
      <c r="CDP33" s="760"/>
      <c r="CDQ33" s="760"/>
      <c r="CDR33" s="760"/>
      <c r="CDS33" s="760"/>
      <c r="CDT33" s="760"/>
      <c r="CDU33" s="760"/>
      <c r="CDV33" s="760"/>
      <c r="CDW33" s="760"/>
      <c r="CDX33" s="760"/>
      <c r="CDY33" s="760"/>
      <c r="CDZ33" s="760"/>
      <c r="CEA33" s="760"/>
      <c r="CEB33" s="760"/>
      <c r="CEC33" s="760"/>
      <c r="CED33" s="760"/>
      <c r="CEE33" s="760"/>
      <c r="CEF33" s="760"/>
      <c r="CEG33" s="760"/>
      <c r="CEH33" s="760"/>
      <c r="CEI33" s="760"/>
      <c r="CEJ33" s="760"/>
      <c r="CEK33" s="760"/>
      <c r="CEL33" s="760"/>
      <c r="CEM33" s="760"/>
      <c r="CEN33" s="760"/>
      <c r="CEO33" s="760"/>
      <c r="CEP33" s="760"/>
      <c r="CEQ33" s="760"/>
      <c r="CER33" s="760"/>
      <c r="CES33" s="760"/>
      <c r="CET33" s="760"/>
      <c r="CEU33" s="760"/>
      <c r="CEV33" s="760"/>
      <c r="CEW33" s="760"/>
      <c r="CEX33" s="760"/>
      <c r="CEY33" s="760"/>
      <c r="CEZ33" s="760"/>
      <c r="CFA33" s="760"/>
      <c r="CFB33" s="760"/>
      <c r="CFC33" s="760"/>
      <c r="CFD33" s="760"/>
      <c r="CFE33" s="760"/>
      <c r="CFF33" s="760"/>
      <c r="CFG33" s="760"/>
      <c r="CFH33" s="760"/>
      <c r="CFI33" s="760"/>
      <c r="CFJ33" s="760"/>
      <c r="CFK33" s="760"/>
      <c r="CFL33" s="760"/>
      <c r="CFM33" s="760"/>
      <c r="CFN33" s="760"/>
      <c r="CFO33" s="760"/>
      <c r="CFP33" s="760"/>
      <c r="CFQ33" s="760"/>
      <c r="CFR33" s="760"/>
      <c r="CFS33" s="760"/>
      <c r="CFT33" s="760"/>
      <c r="CFU33" s="760"/>
      <c r="CFV33" s="760"/>
      <c r="CFW33" s="760"/>
      <c r="CFX33" s="760"/>
      <c r="CFY33" s="760"/>
      <c r="CFZ33" s="760"/>
      <c r="CGA33" s="760"/>
      <c r="CGB33" s="760"/>
      <c r="CGC33" s="760"/>
      <c r="CGD33" s="760"/>
      <c r="CGE33" s="760"/>
      <c r="CGF33" s="760"/>
      <c r="CGG33" s="760"/>
      <c r="CGH33" s="760"/>
      <c r="CGI33" s="760"/>
      <c r="CGJ33" s="760"/>
      <c r="CGK33" s="760"/>
      <c r="CGL33" s="760"/>
      <c r="CGM33" s="760"/>
      <c r="CGN33" s="760"/>
      <c r="CGO33" s="760"/>
      <c r="CGP33" s="760"/>
      <c r="CGQ33" s="760"/>
      <c r="CGR33" s="760"/>
      <c r="CGS33" s="760"/>
      <c r="CGT33" s="760"/>
      <c r="CGU33" s="760"/>
      <c r="CGV33" s="760"/>
      <c r="CGW33" s="760"/>
      <c r="CGX33" s="760"/>
      <c r="CGY33" s="760"/>
      <c r="CGZ33" s="760"/>
      <c r="CHA33" s="760"/>
      <c r="CHB33" s="760"/>
      <c r="CHC33" s="760"/>
      <c r="CHD33" s="760"/>
      <c r="CHE33" s="760"/>
      <c r="CHF33" s="760"/>
      <c r="CHG33" s="760"/>
      <c r="CHH33" s="760"/>
      <c r="CHI33" s="760"/>
      <c r="CHJ33" s="760"/>
      <c r="CHK33" s="760"/>
      <c r="CHL33" s="760"/>
      <c r="CHM33" s="760"/>
      <c r="CHN33" s="760"/>
      <c r="CHO33" s="760"/>
      <c r="CHP33" s="760"/>
      <c r="CHQ33" s="760"/>
      <c r="CHR33" s="760"/>
      <c r="CHS33" s="760"/>
      <c r="CHT33" s="760"/>
      <c r="CHU33" s="760"/>
      <c r="CHV33" s="760"/>
      <c r="CHW33" s="760"/>
      <c r="CHX33" s="760"/>
      <c r="CHY33" s="760"/>
      <c r="CHZ33" s="760"/>
      <c r="CIA33" s="760"/>
      <c r="CIB33" s="760"/>
      <c r="CIC33" s="760"/>
      <c r="CID33" s="760"/>
      <c r="CIE33" s="760"/>
      <c r="CIF33" s="760"/>
      <c r="CIG33" s="760"/>
      <c r="CIH33" s="760"/>
      <c r="CII33" s="760"/>
      <c r="CIJ33" s="760"/>
      <c r="CIK33" s="760"/>
      <c r="CIL33" s="760"/>
      <c r="CIM33" s="760"/>
      <c r="CIN33" s="760"/>
      <c r="CIO33" s="760"/>
      <c r="CIP33" s="760"/>
      <c r="CIQ33" s="760"/>
      <c r="CIR33" s="760"/>
      <c r="CIS33" s="760"/>
      <c r="CIT33" s="760"/>
      <c r="CIU33" s="760"/>
      <c r="CIV33" s="760"/>
      <c r="CIW33" s="760"/>
      <c r="CIX33" s="760"/>
      <c r="CIY33" s="760"/>
      <c r="CIZ33" s="760"/>
      <c r="CJA33" s="760"/>
      <c r="CJB33" s="760"/>
      <c r="CJC33" s="760"/>
      <c r="CJD33" s="760"/>
      <c r="CJE33" s="760"/>
      <c r="CJF33" s="760"/>
      <c r="CJG33" s="760"/>
      <c r="CJH33" s="760"/>
      <c r="CJI33" s="760"/>
      <c r="CJJ33" s="760"/>
      <c r="CJK33" s="760"/>
      <c r="CJL33" s="760"/>
      <c r="CJM33" s="760"/>
      <c r="CJN33" s="760"/>
      <c r="CJO33" s="760"/>
      <c r="CJP33" s="760"/>
      <c r="CJQ33" s="760"/>
      <c r="CJR33" s="760"/>
      <c r="CJS33" s="760"/>
      <c r="CJT33" s="760"/>
      <c r="CJU33" s="760"/>
      <c r="CJV33" s="760"/>
      <c r="CJW33" s="760"/>
      <c r="CJX33" s="760"/>
      <c r="CJY33" s="760"/>
      <c r="CJZ33" s="760"/>
      <c r="CKA33" s="760"/>
      <c r="CKB33" s="760"/>
      <c r="CKC33" s="760"/>
      <c r="CKD33" s="760"/>
      <c r="CKE33" s="760"/>
      <c r="CKF33" s="760"/>
      <c r="CKG33" s="760"/>
      <c r="CKH33" s="760"/>
      <c r="CKI33" s="760"/>
      <c r="CKJ33" s="760"/>
      <c r="CKK33" s="760"/>
      <c r="CKL33" s="760"/>
      <c r="CKM33" s="760"/>
      <c r="CKN33" s="760"/>
      <c r="CKO33" s="760"/>
      <c r="CKP33" s="760"/>
      <c r="CKQ33" s="760"/>
      <c r="CKR33" s="760"/>
      <c r="CKS33" s="760"/>
      <c r="CKT33" s="760"/>
      <c r="CKU33" s="760"/>
      <c r="CKV33" s="760"/>
      <c r="CKW33" s="760"/>
      <c r="CKX33" s="760"/>
      <c r="CKY33" s="760"/>
      <c r="CKZ33" s="760"/>
      <c r="CLA33" s="760"/>
      <c r="CLB33" s="760"/>
      <c r="CLC33" s="760"/>
      <c r="CLD33" s="760"/>
      <c r="CLE33" s="760"/>
      <c r="CLF33" s="760"/>
      <c r="CLG33" s="760"/>
      <c r="CLH33" s="760"/>
      <c r="CLI33" s="760"/>
      <c r="CLJ33" s="760"/>
      <c r="CLK33" s="760"/>
      <c r="CLL33" s="760"/>
      <c r="CLM33" s="760"/>
      <c r="CLN33" s="760"/>
      <c r="CLO33" s="760"/>
      <c r="CLP33" s="760"/>
      <c r="CLQ33" s="760"/>
      <c r="CLR33" s="760"/>
      <c r="CLS33" s="760"/>
      <c r="CLT33" s="760"/>
      <c r="CLU33" s="760"/>
      <c r="CLV33" s="760"/>
      <c r="CLW33" s="760"/>
      <c r="CLX33" s="760"/>
      <c r="CLY33" s="760"/>
      <c r="CLZ33" s="760"/>
      <c r="CMA33" s="760"/>
      <c r="CMB33" s="760"/>
      <c r="CMC33" s="760"/>
      <c r="CMD33" s="760"/>
      <c r="CME33" s="760"/>
      <c r="CMF33" s="760"/>
      <c r="CMG33" s="760"/>
      <c r="CMH33" s="760"/>
      <c r="CMI33" s="760"/>
      <c r="CMJ33" s="760"/>
      <c r="CMK33" s="760"/>
      <c r="CML33" s="760"/>
      <c r="CMM33" s="760"/>
      <c r="CMN33" s="760"/>
      <c r="CMO33" s="760"/>
      <c r="CMP33" s="760"/>
      <c r="CMQ33" s="760"/>
      <c r="CMR33" s="760"/>
      <c r="CMS33" s="760"/>
      <c r="CMT33" s="760"/>
      <c r="CMU33" s="760"/>
      <c r="CMV33" s="760"/>
      <c r="CMW33" s="760"/>
      <c r="CMX33" s="760"/>
      <c r="CMY33" s="760"/>
      <c r="CMZ33" s="760"/>
      <c r="CNA33" s="760"/>
      <c r="CNB33" s="760"/>
      <c r="CNC33" s="760"/>
      <c r="CND33" s="760"/>
      <c r="CNE33" s="760"/>
      <c r="CNF33" s="760"/>
      <c r="CNG33" s="760"/>
      <c r="CNH33" s="760"/>
      <c r="CNI33" s="760"/>
      <c r="CNJ33" s="760"/>
      <c r="CNK33" s="760"/>
      <c r="CNL33" s="760"/>
      <c r="CNM33" s="760"/>
      <c r="CNN33" s="760"/>
      <c r="CNO33" s="760"/>
      <c r="CNP33" s="760"/>
      <c r="CNQ33" s="760"/>
      <c r="CNR33" s="760"/>
      <c r="CNS33" s="760"/>
      <c r="CNT33" s="760"/>
      <c r="CNU33" s="760"/>
      <c r="CNV33" s="760"/>
      <c r="CNW33" s="760"/>
      <c r="CNX33" s="760"/>
      <c r="CNY33" s="760"/>
      <c r="CNZ33" s="760"/>
      <c r="COA33" s="760"/>
      <c r="COB33" s="760"/>
      <c r="COC33" s="760"/>
      <c r="COD33" s="760"/>
      <c r="COE33" s="760"/>
      <c r="COF33" s="760"/>
      <c r="COG33" s="760"/>
      <c r="COH33" s="760"/>
      <c r="COI33" s="760"/>
      <c r="COJ33" s="760"/>
      <c r="COK33" s="760"/>
      <c r="COL33" s="760"/>
      <c r="COM33" s="760"/>
      <c r="CON33" s="760"/>
      <c r="COO33" s="760"/>
      <c r="COP33" s="760"/>
      <c r="COQ33" s="760"/>
      <c r="COR33" s="760"/>
      <c r="COS33" s="760"/>
      <c r="COT33" s="760"/>
      <c r="COU33" s="760"/>
      <c r="COV33" s="760"/>
      <c r="COW33" s="760"/>
      <c r="COX33" s="760"/>
      <c r="COY33" s="760"/>
      <c r="COZ33" s="760"/>
      <c r="CPA33" s="760"/>
      <c r="CPB33" s="760"/>
      <c r="CPC33" s="760"/>
      <c r="CPD33" s="760"/>
      <c r="CPE33" s="760"/>
      <c r="CPF33" s="760"/>
      <c r="CPG33" s="760"/>
      <c r="CPH33" s="760"/>
      <c r="CPI33" s="760"/>
      <c r="CPJ33" s="760"/>
      <c r="CPK33" s="760"/>
      <c r="CPL33" s="760"/>
      <c r="CPM33" s="760"/>
      <c r="CPN33" s="760"/>
      <c r="CPO33" s="760"/>
      <c r="CPP33" s="760"/>
      <c r="CPQ33" s="760"/>
      <c r="CPR33" s="760"/>
      <c r="CPS33" s="760"/>
      <c r="CPT33" s="760"/>
      <c r="CPU33" s="760"/>
      <c r="CPV33" s="760"/>
      <c r="CPW33" s="760"/>
      <c r="CPX33" s="760"/>
      <c r="CPY33" s="760"/>
      <c r="CPZ33" s="760"/>
      <c r="CQA33" s="760"/>
      <c r="CQB33" s="760"/>
      <c r="CQC33" s="760"/>
      <c r="CQD33" s="760"/>
      <c r="CQE33" s="760"/>
      <c r="CQF33" s="760"/>
      <c r="CQG33" s="760"/>
      <c r="CQH33" s="760"/>
      <c r="CQI33" s="760"/>
      <c r="CQJ33" s="760"/>
      <c r="CQK33" s="760"/>
      <c r="CQL33" s="760"/>
      <c r="CQM33" s="760"/>
      <c r="CQN33" s="760"/>
      <c r="CQO33" s="760"/>
      <c r="CQP33" s="760"/>
      <c r="CQQ33" s="760"/>
      <c r="CQR33" s="760"/>
      <c r="CQS33" s="760"/>
      <c r="CQT33" s="760"/>
      <c r="CQU33" s="760"/>
      <c r="CQV33" s="760"/>
      <c r="CQW33" s="760"/>
      <c r="CQX33" s="760"/>
      <c r="CQY33" s="760"/>
      <c r="CQZ33" s="760"/>
      <c r="CRA33" s="760"/>
      <c r="CRB33" s="760"/>
      <c r="CRC33" s="760"/>
      <c r="CRD33" s="760"/>
      <c r="CRE33" s="760"/>
      <c r="CRF33" s="760"/>
      <c r="CRG33" s="760"/>
      <c r="CRH33" s="760"/>
      <c r="CRI33" s="760"/>
      <c r="CRJ33" s="760"/>
      <c r="CRK33" s="760"/>
      <c r="CRL33" s="760"/>
      <c r="CRM33" s="760"/>
      <c r="CRN33" s="760"/>
      <c r="CRO33" s="760"/>
      <c r="CRP33" s="760"/>
      <c r="CRQ33" s="760"/>
      <c r="CRR33" s="760"/>
      <c r="CRS33" s="760"/>
      <c r="CRT33" s="760"/>
      <c r="CRU33" s="760"/>
      <c r="CRV33" s="760"/>
      <c r="CRW33" s="760"/>
      <c r="CRX33" s="760"/>
      <c r="CRY33" s="760"/>
      <c r="CRZ33" s="760"/>
      <c r="CSA33" s="760"/>
      <c r="CSB33" s="760"/>
      <c r="CSC33" s="760"/>
      <c r="CSD33" s="760"/>
      <c r="CSE33" s="760"/>
      <c r="CSF33" s="760"/>
      <c r="CSG33" s="760"/>
      <c r="CSH33" s="760"/>
      <c r="CSI33" s="760"/>
      <c r="CSJ33" s="760"/>
      <c r="CSK33" s="760"/>
      <c r="CSL33" s="760"/>
      <c r="CSM33" s="760"/>
      <c r="CSN33" s="760"/>
      <c r="CSO33" s="760"/>
      <c r="CSP33" s="760"/>
      <c r="CSQ33" s="760"/>
      <c r="CSR33" s="760"/>
      <c r="CSS33" s="760"/>
      <c r="CST33" s="760"/>
      <c r="CSU33" s="760"/>
      <c r="CSV33" s="760"/>
      <c r="CSW33" s="760"/>
      <c r="CSX33" s="760"/>
      <c r="CSY33" s="760"/>
      <c r="CSZ33" s="760"/>
      <c r="CTA33" s="760"/>
      <c r="CTB33" s="760"/>
      <c r="CTC33" s="760"/>
      <c r="CTD33" s="760"/>
      <c r="CTE33" s="760"/>
      <c r="CTF33" s="760"/>
      <c r="CTG33" s="760"/>
      <c r="CTH33" s="760"/>
      <c r="CTI33" s="760"/>
      <c r="CTJ33" s="760"/>
      <c r="CTK33" s="760"/>
      <c r="CTL33" s="760"/>
      <c r="CTM33" s="760"/>
      <c r="CTN33" s="760"/>
      <c r="CTO33" s="760"/>
      <c r="CTP33" s="760"/>
      <c r="CTQ33" s="760"/>
      <c r="CTR33" s="760"/>
      <c r="CTS33" s="760"/>
      <c r="CTT33" s="760"/>
      <c r="CTU33" s="760"/>
      <c r="CTV33" s="760"/>
      <c r="CTW33" s="760"/>
      <c r="CTX33" s="760"/>
      <c r="CTY33" s="760"/>
      <c r="CTZ33" s="760"/>
      <c r="CUA33" s="760"/>
      <c r="CUB33" s="760"/>
      <c r="CUC33" s="760"/>
      <c r="CUD33" s="760"/>
      <c r="CUE33" s="760"/>
      <c r="CUF33" s="760"/>
      <c r="CUG33" s="760"/>
      <c r="CUH33" s="760"/>
      <c r="CUI33" s="760"/>
      <c r="CUJ33" s="760"/>
      <c r="CUK33" s="760"/>
      <c r="CUL33" s="760"/>
      <c r="CUM33" s="760"/>
      <c r="CUN33" s="760"/>
      <c r="CUO33" s="760"/>
      <c r="CUP33" s="760"/>
      <c r="CUQ33" s="760"/>
      <c r="CUR33" s="760"/>
      <c r="CUS33" s="760"/>
      <c r="CUT33" s="760"/>
      <c r="CUU33" s="760"/>
      <c r="CUV33" s="760"/>
      <c r="CUW33" s="760"/>
      <c r="CUX33" s="760"/>
      <c r="CUY33" s="760"/>
      <c r="CUZ33" s="760"/>
      <c r="CVA33" s="760"/>
      <c r="CVB33" s="760"/>
      <c r="CVC33" s="760"/>
      <c r="CVD33" s="760"/>
      <c r="CVE33" s="760"/>
      <c r="CVF33" s="760"/>
      <c r="CVG33" s="760"/>
      <c r="CVH33" s="760"/>
      <c r="CVI33" s="760"/>
      <c r="CVJ33" s="760"/>
      <c r="CVK33" s="760"/>
      <c r="CVL33" s="760"/>
      <c r="CVM33" s="760"/>
      <c r="CVN33" s="760"/>
      <c r="CVO33" s="760"/>
      <c r="CVP33" s="760"/>
      <c r="CVQ33" s="760"/>
      <c r="CVR33" s="760"/>
      <c r="CVS33" s="760"/>
      <c r="CVT33" s="760"/>
      <c r="CVU33" s="760"/>
      <c r="CVV33" s="760"/>
      <c r="CVW33" s="760"/>
      <c r="CVX33" s="760"/>
      <c r="CVY33" s="760"/>
      <c r="CVZ33" s="760"/>
      <c r="CWA33" s="760"/>
      <c r="CWB33" s="760"/>
      <c r="CWC33" s="760"/>
      <c r="CWD33" s="760"/>
      <c r="CWE33" s="760"/>
      <c r="CWF33" s="760"/>
      <c r="CWG33" s="760"/>
      <c r="CWH33" s="760"/>
      <c r="CWI33" s="760"/>
      <c r="CWJ33" s="760"/>
      <c r="CWK33" s="760"/>
      <c r="CWL33" s="760"/>
      <c r="CWM33" s="760"/>
      <c r="CWN33" s="760"/>
      <c r="CWO33" s="760"/>
      <c r="CWP33" s="760"/>
      <c r="CWQ33" s="760"/>
      <c r="CWR33" s="760"/>
      <c r="CWS33" s="760"/>
      <c r="CWT33" s="760"/>
      <c r="CWU33" s="760"/>
      <c r="CWV33" s="760"/>
      <c r="CWW33" s="760"/>
      <c r="CWX33" s="760"/>
      <c r="CWY33" s="760"/>
      <c r="CWZ33" s="760"/>
      <c r="CXA33" s="760"/>
      <c r="CXB33" s="760"/>
      <c r="CXC33" s="760"/>
      <c r="CXD33" s="760"/>
      <c r="CXE33" s="760"/>
      <c r="CXF33" s="760"/>
      <c r="CXG33" s="760"/>
      <c r="CXH33" s="760"/>
      <c r="CXI33" s="760"/>
      <c r="CXJ33" s="760"/>
      <c r="CXK33" s="760"/>
      <c r="CXL33" s="760"/>
      <c r="CXM33" s="760"/>
      <c r="CXN33" s="760"/>
      <c r="CXO33" s="760"/>
      <c r="CXP33" s="760"/>
      <c r="CXQ33" s="760"/>
      <c r="CXR33" s="760"/>
      <c r="CXS33" s="760"/>
      <c r="CXT33" s="760"/>
      <c r="CXU33" s="760"/>
      <c r="CXV33" s="760"/>
      <c r="CXW33" s="760"/>
      <c r="CXX33" s="760"/>
      <c r="CXY33" s="760"/>
      <c r="CXZ33" s="760"/>
      <c r="CYA33" s="760"/>
      <c r="CYB33" s="760"/>
      <c r="CYC33" s="760"/>
      <c r="CYD33" s="760"/>
      <c r="CYE33" s="760"/>
      <c r="CYF33" s="760"/>
      <c r="CYG33" s="760"/>
      <c r="CYH33" s="760"/>
      <c r="CYI33" s="760"/>
      <c r="CYJ33" s="760"/>
      <c r="CYK33" s="760"/>
      <c r="CYL33" s="760"/>
      <c r="CYM33" s="760"/>
      <c r="CYN33" s="760"/>
      <c r="CYO33" s="760"/>
      <c r="CYP33" s="760"/>
      <c r="CYQ33" s="760"/>
      <c r="CYR33" s="760"/>
      <c r="CYS33" s="760"/>
      <c r="CYT33" s="760"/>
      <c r="CYU33" s="760"/>
      <c r="CYV33" s="760"/>
      <c r="CYW33" s="760"/>
      <c r="CYX33" s="760"/>
      <c r="CYY33" s="760"/>
      <c r="CYZ33" s="760"/>
      <c r="CZA33" s="760"/>
      <c r="CZB33" s="760"/>
      <c r="CZC33" s="760"/>
      <c r="CZD33" s="760"/>
      <c r="CZE33" s="760"/>
      <c r="CZF33" s="760"/>
      <c r="CZG33" s="760"/>
      <c r="CZH33" s="760"/>
      <c r="CZI33" s="760"/>
      <c r="CZJ33" s="760"/>
      <c r="CZK33" s="760"/>
      <c r="CZL33" s="760"/>
      <c r="CZM33" s="760"/>
      <c r="CZN33" s="760"/>
      <c r="CZO33" s="760"/>
      <c r="CZP33" s="760"/>
      <c r="CZQ33" s="760"/>
      <c r="CZR33" s="760"/>
      <c r="CZS33" s="760"/>
      <c r="CZT33" s="760"/>
      <c r="CZU33" s="760"/>
      <c r="CZV33" s="760"/>
      <c r="CZW33" s="760"/>
      <c r="CZX33" s="760"/>
      <c r="CZY33" s="760"/>
      <c r="CZZ33" s="760"/>
      <c r="DAA33" s="760"/>
      <c r="DAB33" s="760"/>
      <c r="DAC33" s="760"/>
      <c r="DAD33" s="760"/>
      <c r="DAE33" s="760"/>
      <c r="DAF33" s="760"/>
      <c r="DAG33" s="760"/>
      <c r="DAH33" s="760"/>
      <c r="DAI33" s="760"/>
      <c r="DAJ33" s="760"/>
      <c r="DAK33" s="760"/>
      <c r="DAL33" s="760"/>
      <c r="DAM33" s="760"/>
      <c r="DAN33" s="760"/>
      <c r="DAO33" s="760"/>
      <c r="DAP33" s="760"/>
      <c r="DAQ33" s="760"/>
      <c r="DAR33" s="760"/>
      <c r="DAS33" s="760"/>
      <c r="DAT33" s="760"/>
      <c r="DAU33" s="760"/>
      <c r="DAV33" s="760"/>
      <c r="DAW33" s="760"/>
      <c r="DAX33" s="760"/>
      <c r="DAY33" s="760"/>
      <c r="DAZ33" s="760"/>
      <c r="DBA33" s="760"/>
      <c r="DBB33" s="760"/>
      <c r="DBC33" s="760"/>
      <c r="DBD33" s="760"/>
      <c r="DBE33" s="760"/>
      <c r="DBF33" s="760"/>
      <c r="DBG33" s="760"/>
      <c r="DBH33" s="760"/>
      <c r="DBI33" s="760"/>
      <c r="DBJ33" s="760"/>
      <c r="DBK33" s="760"/>
      <c r="DBL33" s="760"/>
      <c r="DBM33" s="760"/>
      <c r="DBN33" s="760"/>
      <c r="DBO33" s="760"/>
      <c r="DBP33" s="760"/>
      <c r="DBQ33" s="760"/>
      <c r="DBR33" s="760"/>
      <c r="DBS33" s="760"/>
      <c r="DBT33" s="760"/>
      <c r="DBU33" s="760"/>
      <c r="DBV33" s="760"/>
      <c r="DBW33" s="760"/>
      <c r="DBX33" s="760"/>
      <c r="DBY33" s="760"/>
      <c r="DBZ33" s="760"/>
      <c r="DCA33" s="760"/>
      <c r="DCB33" s="760"/>
      <c r="DCC33" s="760"/>
      <c r="DCD33" s="760"/>
      <c r="DCE33" s="760"/>
      <c r="DCF33" s="760"/>
      <c r="DCG33" s="760"/>
      <c r="DCH33" s="760"/>
      <c r="DCI33" s="760"/>
      <c r="DCJ33" s="760"/>
      <c r="DCK33" s="760"/>
      <c r="DCL33" s="760"/>
      <c r="DCM33" s="760"/>
      <c r="DCN33" s="760"/>
      <c r="DCO33" s="760"/>
      <c r="DCP33" s="760"/>
      <c r="DCQ33" s="760"/>
      <c r="DCR33" s="760"/>
      <c r="DCS33" s="760"/>
      <c r="DCT33" s="760"/>
      <c r="DCU33" s="760"/>
      <c r="DCV33" s="760"/>
      <c r="DCW33" s="760"/>
      <c r="DCX33" s="760"/>
      <c r="DCY33" s="760"/>
      <c r="DCZ33" s="760"/>
      <c r="DDA33" s="760"/>
      <c r="DDB33" s="760"/>
      <c r="DDC33" s="760"/>
      <c r="DDD33" s="760"/>
      <c r="DDE33" s="760"/>
      <c r="DDF33" s="760"/>
      <c r="DDG33" s="760"/>
      <c r="DDH33" s="760"/>
      <c r="DDI33" s="760"/>
      <c r="DDJ33" s="760"/>
      <c r="DDK33" s="760"/>
      <c r="DDL33" s="760"/>
      <c r="DDM33" s="760"/>
      <c r="DDN33" s="760"/>
      <c r="DDO33" s="760"/>
      <c r="DDP33" s="760"/>
      <c r="DDQ33" s="760"/>
      <c r="DDR33" s="760"/>
      <c r="DDS33" s="760"/>
      <c r="DDT33" s="760"/>
      <c r="DDU33" s="760"/>
      <c r="DDV33" s="760"/>
      <c r="DDW33" s="760"/>
      <c r="DDX33" s="760"/>
      <c r="DDY33" s="760"/>
      <c r="DDZ33" s="760"/>
      <c r="DEA33" s="760"/>
      <c r="DEB33" s="760"/>
      <c r="DEC33" s="760"/>
      <c r="DED33" s="760"/>
      <c r="DEE33" s="760"/>
      <c r="DEF33" s="760"/>
      <c r="DEG33" s="760"/>
      <c r="DEH33" s="760"/>
      <c r="DEI33" s="760"/>
      <c r="DEJ33" s="760"/>
      <c r="DEK33" s="760"/>
      <c r="DEL33" s="760"/>
      <c r="DEM33" s="760"/>
      <c r="DEN33" s="760"/>
      <c r="DEO33" s="760"/>
      <c r="DEP33" s="760"/>
      <c r="DEQ33" s="760"/>
      <c r="DER33" s="760"/>
      <c r="DES33" s="760"/>
      <c r="DET33" s="760"/>
      <c r="DEU33" s="760"/>
      <c r="DEV33" s="760"/>
      <c r="DEW33" s="760"/>
      <c r="DEX33" s="760"/>
      <c r="DEY33" s="760"/>
      <c r="DEZ33" s="760"/>
      <c r="DFA33" s="760"/>
      <c r="DFB33" s="760"/>
      <c r="DFC33" s="760"/>
      <c r="DFD33" s="760"/>
      <c r="DFE33" s="760"/>
      <c r="DFF33" s="760"/>
      <c r="DFG33" s="760"/>
      <c r="DFH33" s="760"/>
      <c r="DFI33" s="760"/>
      <c r="DFJ33" s="760"/>
      <c r="DFK33" s="760"/>
      <c r="DFL33" s="760"/>
      <c r="DFM33" s="760"/>
      <c r="DFN33" s="760"/>
      <c r="DFO33" s="760"/>
      <c r="DFP33" s="760"/>
      <c r="DFQ33" s="760"/>
      <c r="DFR33" s="760"/>
      <c r="DFS33" s="760"/>
      <c r="DFT33" s="760"/>
      <c r="DFU33" s="760"/>
      <c r="DFV33" s="760"/>
      <c r="DFW33" s="760"/>
      <c r="DFX33" s="760"/>
      <c r="DFY33" s="760"/>
      <c r="DFZ33" s="760"/>
      <c r="DGA33" s="760"/>
      <c r="DGB33" s="760"/>
      <c r="DGC33" s="760"/>
      <c r="DGD33" s="760"/>
      <c r="DGE33" s="760"/>
      <c r="DGF33" s="760"/>
      <c r="DGG33" s="760"/>
      <c r="DGH33" s="760"/>
      <c r="DGI33" s="760"/>
      <c r="DGJ33" s="760"/>
      <c r="DGK33" s="760"/>
      <c r="DGL33" s="760"/>
      <c r="DGM33" s="760"/>
      <c r="DGN33" s="760"/>
      <c r="DGO33" s="760"/>
      <c r="DGP33" s="760"/>
      <c r="DGQ33" s="760"/>
      <c r="DGR33" s="760"/>
      <c r="DGS33" s="760"/>
      <c r="DGT33" s="760"/>
      <c r="DGU33" s="760"/>
      <c r="DGV33" s="760"/>
      <c r="DGW33" s="760"/>
      <c r="DGX33" s="760"/>
      <c r="DGY33" s="760"/>
      <c r="DGZ33" s="760"/>
      <c r="DHA33" s="760"/>
      <c r="DHB33" s="760"/>
      <c r="DHC33" s="760"/>
      <c r="DHD33" s="760"/>
      <c r="DHE33" s="760"/>
      <c r="DHF33" s="760"/>
      <c r="DHG33" s="760"/>
      <c r="DHH33" s="760"/>
      <c r="DHI33" s="760"/>
      <c r="DHJ33" s="760"/>
      <c r="DHK33" s="760"/>
      <c r="DHL33" s="760"/>
      <c r="DHM33" s="760"/>
      <c r="DHN33" s="760"/>
      <c r="DHO33" s="760"/>
      <c r="DHP33" s="760"/>
      <c r="DHQ33" s="760"/>
      <c r="DHR33" s="760"/>
      <c r="DHS33" s="760"/>
      <c r="DHT33" s="760"/>
      <c r="DHU33" s="760"/>
      <c r="DHV33" s="760"/>
      <c r="DHW33" s="760"/>
      <c r="DHX33" s="760"/>
      <c r="DHY33" s="760"/>
      <c r="DHZ33" s="760"/>
      <c r="DIA33" s="760"/>
      <c r="DIB33" s="760"/>
      <c r="DIC33" s="760"/>
      <c r="DID33" s="760"/>
      <c r="DIE33" s="760"/>
      <c r="DIF33" s="760"/>
      <c r="DIG33" s="760"/>
      <c r="DIH33" s="760"/>
      <c r="DII33" s="760"/>
      <c r="DIJ33" s="760"/>
      <c r="DIK33" s="760"/>
      <c r="DIL33" s="760"/>
      <c r="DIM33" s="760"/>
      <c r="DIN33" s="760"/>
      <c r="DIO33" s="760"/>
      <c r="DIP33" s="760"/>
      <c r="DIQ33" s="760"/>
      <c r="DIR33" s="760"/>
      <c r="DIS33" s="760"/>
      <c r="DIT33" s="760"/>
      <c r="DIU33" s="760"/>
      <c r="DIV33" s="760"/>
      <c r="DIW33" s="760"/>
      <c r="DIX33" s="760"/>
      <c r="DIY33" s="760"/>
      <c r="DIZ33" s="760"/>
      <c r="DJA33" s="760"/>
      <c r="DJB33" s="760"/>
      <c r="DJC33" s="760"/>
      <c r="DJD33" s="760"/>
      <c r="DJE33" s="760"/>
      <c r="DJF33" s="760"/>
      <c r="DJG33" s="760"/>
      <c r="DJH33" s="760"/>
      <c r="DJI33" s="760"/>
      <c r="DJJ33" s="760"/>
      <c r="DJK33" s="760"/>
      <c r="DJL33" s="760"/>
      <c r="DJM33" s="760"/>
      <c r="DJN33" s="760"/>
      <c r="DJO33" s="760"/>
      <c r="DJP33" s="760"/>
      <c r="DJQ33" s="760"/>
      <c r="DJR33" s="760"/>
      <c r="DJS33" s="760"/>
      <c r="DJT33" s="760"/>
      <c r="DJU33" s="760"/>
      <c r="DJV33" s="760"/>
      <c r="DJW33" s="760"/>
      <c r="DJX33" s="760"/>
      <c r="DJY33" s="760"/>
      <c r="DJZ33" s="760"/>
      <c r="DKA33" s="760"/>
      <c r="DKB33" s="760"/>
      <c r="DKC33" s="760"/>
      <c r="DKD33" s="760"/>
      <c r="DKE33" s="760"/>
      <c r="DKF33" s="760"/>
      <c r="DKG33" s="760"/>
      <c r="DKH33" s="760"/>
      <c r="DKI33" s="760"/>
      <c r="DKJ33" s="760"/>
      <c r="DKK33" s="760"/>
      <c r="DKL33" s="760"/>
      <c r="DKM33" s="760"/>
      <c r="DKN33" s="760"/>
      <c r="DKO33" s="760"/>
      <c r="DKP33" s="760"/>
      <c r="DKQ33" s="760"/>
      <c r="DKR33" s="760"/>
      <c r="DKS33" s="760"/>
      <c r="DKT33" s="760"/>
      <c r="DKU33" s="760"/>
      <c r="DKV33" s="760"/>
      <c r="DKW33" s="760"/>
      <c r="DKX33" s="760"/>
      <c r="DKY33" s="760"/>
      <c r="DKZ33" s="760"/>
      <c r="DLA33" s="760"/>
      <c r="DLB33" s="760"/>
      <c r="DLC33" s="760"/>
      <c r="DLD33" s="760"/>
      <c r="DLE33" s="760"/>
      <c r="DLF33" s="760"/>
      <c r="DLG33" s="760"/>
      <c r="DLH33" s="760"/>
      <c r="DLI33" s="760"/>
      <c r="DLJ33" s="760"/>
      <c r="DLK33" s="760"/>
      <c r="DLL33" s="760"/>
      <c r="DLM33" s="760"/>
      <c r="DLN33" s="760"/>
      <c r="DLO33" s="760"/>
      <c r="DLP33" s="760"/>
      <c r="DLQ33" s="760"/>
      <c r="DLR33" s="760"/>
      <c r="DLS33" s="760"/>
      <c r="DLT33" s="760"/>
      <c r="DLU33" s="760"/>
      <c r="DLV33" s="760"/>
      <c r="DLW33" s="760"/>
      <c r="DLX33" s="760"/>
      <c r="DLY33" s="760"/>
      <c r="DLZ33" s="760"/>
      <c r="DMA33" s="760"/>
      <c r="DMB33" s="760"/>
      <c r="DMC33" s="760"/>
      <c r="DMD33" s="760"/>
      <c r="DME33" s="760"/>
      <c r="DMF33" s="760"/>
      <c r="DMG33" s="760"/>
      <c r="DMH33" s="760"/>
      <c r="DMI33" s="760"/>
      <c r="DMJ33" s="760"/>
      <c r="DMK33" s="760"/>
      <c r="DML33" s="760"/>
      <c r="DMM33" s="760"/>
      <c r="DMN33" s="760"/>
      <c r="DMO33" s="760"/>
      <c r="DMP33" s="760"/>
      <c r="DMQ33" s="760"/>
      <c r="DMR33" s="760"/>
      <c r="DMS33" s="760"/>
      <c r="DMT33" s="760"/>
      <c r="DMU33" s="760"/>
      <c r="DMV33" s="760"/>
      <c r="DMW33" s="760"/>
      <c r="DMX33" s="760"/>
      <c r="DMY33" s="760"/>
      <c r="DMZ33" s="760"/>
      <c r="DNA33" s="760"/>
      <c r="DNB33" s="760"/>
      <c r="DNC33" s="760"/>
      <c r="DND33" s="760"/>
      <c r="DNE33" s="760"/>
      <c r="DNF33" s="760"/>
      <c r="DNG33" s="760"/>
      <c r="DNH33" s="760"/>
      <c r="DNI33" s="760"/>
      <c r="DNJ33" s="760"/>
      <c r="DNK33" s="760"/>
      <c r="DNL33" s="760"/>
      <c r="DNM33" s="760"/>
      <c r="DNN33" s="760"/>
      <c r="DNO33" s="760"/>
      <c r="DNP33" s="760"/>
      <c r="DNQ33" s="760"/>
      <c r="DNR33" s="760"/>
      <c r="DNS33" s="760"/>
      <c r="DNT33" s="760"/>
      <c r="DNU33" s="760"/>
      <c r="DNV33" s="760"/>
      <c r="DNW33" s="760"/>
      <c r="DNX33" s="760"/>
      <c r="DNY33" s="760"/>
      <c r="DNZ33" s="760"/>
      <c r="DOA33" s="760"/>
      <c r="DOB33" s="760"/>
      <c r="DOC33" s="760"/>
      <c r="DOD33" s="760"/>
      <c r="DOE33" s="760"/>
      <c r="DOF33" s="760"/>
      <c r="DOG33" s="760"/>
      <c r="DOH33" s="760"/>
      <c r="DOI33" s="760"/>
      <c r="DOJ33" s="760"/>
      <c r="DOK33" s="760"/>
      <c r="DOL33" s="760"/>
      <c r="DOM33" s="760"/>
      <c r="DON33" s="760"/>
      <c r="DOO33" s="760"/>
      <c r="DOP33" s="760"/>
      <c r="DOQ33" s="760"/>
      <c r="DOR33" s="760"/>
      <c r="DOS33" s="760"/>
      <c r="DOT33" s="760"/>
      <c r="DOU33" s="760"/>
      <c r="DOV33" s="760"/>
      <c r="DOW33" s="760"/>
      <c r="DOX33" s="760"/>
      <c r="DOY33" s="760"/>
      <c r="DOZ33" s="760"/>
      <c r="DPA33" s="760"/>
      <c r="DPB33" s="760"/>
      <c r="DPC33" s="760"/>
      <c r="DPD33" s="760"/>
      <c r="DPE33" s="760"/>
      <c r="DPF33" s="760"/>
      <c r="DPG33" s="760"/>
      <c r="DPH33" s="760"/>
      <c r="DPI33" s="760"/>
      <c r="DPJ33" s="760"/>
      <c r="DPK33" s="760"/>
      <c r="DPL33" s="760"/>
      <c r="DPM33" s="760"/>
      <c r="DPN33" s="760"/>
      <c r="DPO33" s="760"/>
      <c r="DPP33" s="760"/>
      <c r="DPQ33" s="760"/>
      <c r="DPR33" s="760"/>
      <c r="DPS33" s="760"/>
      <c r="DPT33" s="760"/>
      <c r="DPU33" s="760"/>
      <c r="DPV33" s="760"/>
      <c r="DPW33" s="760"/>
      <c r="DPX33" s="760"/>
      <c r="DPY33" s="760"/>
      <c r="DPZ33" s="760"/>
      <c r="DQA33" s="760"/>
      <c r="DQB33" s="760"/>
      <c r="DQC33" s="760"/>
      <c r="DQD33" s="760"/>
      <c r="DQE33" s="760"/>
      <c r="DQF33" s="760"/>
      <c r="DQG33" s="760"/>
      <c r="DQH33" s="760"/>
      <c r="DQI33" s="760"/>
      <c r="DQJ33" s="760"/>
      <c r="DQK33" s="760"/>
      <c r="DQL33" s="760"/>
      <c r="DQM33" s="760"/>
      <c r="DQN33" s="760"/>
      <c r="DQO33" s="760"/>
      <c r="DQP33" s="760"/>
      <c r="DQQ33" s="760"/>
      <c r="DQR33" s="760"/>
      <c r="DQS33" s="760"/>
      <c r="DQT33" s="760"/>
      <c r="DQU33" s="760"/>
      <c r="DQV33" s="760"/>
      <c r="DQW33" s="760"/>
      <c r="DQX33" s="760"/>
      <c r="DQY33" s="760"/>
      <c r="DQZ33" s="760"/>
      <c r="DRA33" s="760"/>
      <c r="DRB33" s="760"/>
      <c r="DRC33" s="760"/>
      <c r="DRD33" s="760"/>
      <c r="DRE33" s="760"/>
      <c r="DRF33" s="760"/>
      <c r="DRG33" s="760"/>
      <c r="DRH33" s="760"/>
      <c r="DRI33" s="760"/>
      <c r="DRJ33" s="760"/>
      <c r="DRK33" s="760"/>
      <c r="DRL33" s="760"/>
      <c r="DRM33" s="760"/>
      <c r="DRN33" s="760"/>
      <c r="DRO33" s="760"/>
      <c r="DRP33" s="760"/>
      <c r="DRQ33" s="760"/>
      <c r="DRR33" s="760"/>
      <c r="DRS33" s="760"/>
      <c r="DRT33" s="760"/>
      <c r="DRU33" s="760"/>
      <c r="DRV33" s="760"/>
      <c r="DRW33" s="760"/>
      <c r="DRX33" s="760"/>
      <c r="DRY33" s="760"/>
      <c r="DRZ33" s="760"/>
      <c r="DSA33" s="760"/>
      <c r="DSB33" s="760"/>
      <c r="DSC33" s="760"/>
      <c r="DSD33" s="760"/>
      <c r="DSE33" s="760"/>
      <c r="DSF33" s="760"/>
      <c r="DSG33" s="760"/>
      <c r="DSH33" s="760"/>
      <c r="DSI33" s="760"/>
      <c r="DSJ33" s="760"/>
      <c r="DSK33" s="760"/>
      <c r="DSL33" s="760"/>
      <c r="DSM33" s="760"/>
      <c r="DSN33" s="760"/>
      <c r="DSO33" s="760"/>
      <c r="DSP33" s="760"/>
      <c r="DSQ33" s="760"/>
      <c r="DSR33" s="760"/>
      <c r="DSS33" s="760"/>
      <c r="DST33" s="760"/>
      <c r="DSU33" s="760"/>
      <c r="DSV33" s="760"/>
      <c r="DSW33" s="760"/>
      <c r="DSX33" s="760"/>
      <c r="DSY33" s="760"/>
      <c r="DSZ33" s="760"/>
      <c r="DTA33" s="760"/>
      <c r="DTB33" s="760"/>
      <c r="DTC33" s="760"/>
      <c r="DTD33" s="760"/>
      <c r="DTE33" s="760"/>
      <c r="DTF33" s="760"/>
      <c r="DTG33" s="760"/>
      <c r="DTH33" s="760"/>
      <c r="DTI33" s="760"/>
      <c r="DTJ33" s="760"/>
      <c r="DTK33" s="760"/>
      <c r="DTL33" s="760"/>
      <c r="DTM33" s="760"/>
      <c r="DTN33" s="760"/>
      <c r="DTO33" s="760"/>
      <c r="DTP33" s="760"/>
      <c r="DTQ33" s="760"/>
      <c r="DTR33" s="760"/>
      <c r="DTS33" s="760"/>
      <c r="DTT33" s="760"/>
      <c r="DTU33" s="760"/>
      <c r="DTV33" s="760"/>
      <c r="DTW33" s="760"/>
      <c r="DTX33" s="760"/>
      <c r="DTY33" s="760"/>
      <c r="DTZ33" s="760"/>
      <c r="DUA33" s="760"/>
      <c r="DUB33" s="760"/>
      <c r="DUC33" s="760"/>
      <c r="DUD33" s="760"/>
      <c r="DUE33" s="760"/>
      <c r="DUF33" s="760"/>
      <c r="DUG33" s="760"/>
      <c r="DUH33" s="760"/>
      <c r="DUI33" s="760"/>
      <c r="DUJ33" s="760"/>
      <c r="DUK33" s="760"/>
      <c r="DUL33" s="760"/>
      <c r="DUM33" s="760"/>
      <c r="DUN33" s="760"/>
      <c r="DUO33" s="760"/>
      <c r="DUP33" s="760"/>
      <c r="DUQ33" s="760"/>
      <c r="DUR33" s="760"/>
      <c r="DUS33" s="760"/>
      <c r="DUT33" s="760"/>
      <c r="DUU33" s="760"/>
      <c r="DUV33" s="760"/>
      <c r="DUW33" s="760"/>
      <c r="DUX33" s="760"/>
      <c r="DUY33" s="760"/>
      <c r="DUZ33" s="760"/>
      <c r="DVA33" s="760"/>
      <c r="DVB33" s="760"/>
      <c r="DVC33" s="760"/>
      <c r="DVD33" s="760"/>
      <c r="DVE33" s="760"/>
      <c r="DVF33" s="760"/>
      <c r="DVG33" s="760"/>
      <c r="DVH33" s="760"/>
      <c r="DVI33" s="760"/>
      <c r="DVJ33" s="760"/>
      <c r="DVK33" s="760"/>
      <c r="DVL33" s="760"/>
      <c r="DVM33" s="760"/>
      <c r="DVN33" s="760"/>
      <c r="DVO33" s="760"/>
      <c r="DVP33" s="760"/>
      <c r="DVQ33" s="760"/>
      <c r="DVR33" s="760"/>
      <c r="DVS33" s="760"/>
      <c r="DVT33" s="760"/>
      <c r="DVU33" s="760"/>
      <c r="DVV33" s="760"/>
      <c r="DVW33" s="760"/>
      <c r="DVX33" s="760"/>
      <c r="DVY33" s="760"/>
      <c r="DVZ33" s="760"/>
      <c r="DWA33" s="760"/>
      <c r="DWB33" s="760"/>
      <c r="DWC33" s="760"/>
      <c r="DWD33" s="760"/>
      <c r="DWE33" s="760"/>
      <c r="DWF33" s="760"/>
      <c r="DWG33" s="760"/>
      <c r="DWH33" s="760"/>
      <c r="DWI33" s="760"/>
      <c r="DWJ33" s="760"/>
      <c r="DWK33" s="760"/>
      <c r="DWL33" s="760"/>
      <c r="DWM33" s="760"/>
      <c r="DWN33" s="760"/>
      <c r="DWO33" s="760"/>
      <c r="DWP33" s="760"/>
      <c r="DWQ33" s="760"/>
      <c r="DWR33" s="760"/>
      <c r="DWS33" s="760"/>
      <c r="DWT33" s="760"/>
      <c r="DWU33" s="760"/>
      <c r="DWV33" s="760"/>
      <c r="DWW33" s="760"/>
      <c r="DWX33" s="760"/>
      <c r="DWY33" s="760"/>
      <c r="DWZ33" s="760"/>
      <c r="DXA33" s="760"/>
      <c r="DXB33" s="760"/>
      <c r="DXC33" s="760"/>
      <c r="DXD33" s="760"/>
      <c r="DXE33" s="760"/>
      <c r="DXF33" s="760"/>
      <c r="DXG33" s="760"/>
      <c r="DXH33" s="760"/>
      <c r="DXI33" s="760"/>
      <c r="DXJ33" s="760"/>
      <c r="DXK33" s="760"/>
      <c r="DXL33" s="760"/>
      <c r="DXM33" s="760"/>
      <c r="DXN33" s="760"/>
      <c r="DXO33" s="760"/>
      <c r="DXP33" s="760"/>
      <c r="DXQ33" s="760"/>
      <c r="DXR33" s="760"/>
      <c r="DXS33" s="760"/>
      <c r="DXT33" s="760"/>
      <c r="DXU33" s="760"/>
      <c r="DXV33" s="760"/>
      <c r="DXW33" s="760"/>
      <c r="DXX33" s="760"/>
      <c r="DXY33" s="760"/>
      <c r="DXZ33" s="760"/>
      <c r="DYA33" s="760"/>
      <c r="DYB33" s="760"/>
      <c r="DYC33" s="760"/>
      <c r="DYD33" s="760"/>
      <c r="DYE33" s="760"/>
      <c r="DYF33" s="760"/>
      <c r="DYG33" s="760"/>
      <c r="DYH33" s="760"/>
      <c r="DYI33" s="760"/>
      <c r="DYJ33" s="760"/>
      <c r="DYK33" s="760"/>
      <c r="DYL33" s="760"/>
      <c r="DYM33" s="760"/>
      <c r="DYN33" s="760"/>
      <c r="DYO33" s="760"/>
      <c r="DYP33" s="760"/>
      <c r="DYQ33" s="760"/>
      <c r="DYR33" s="760"/>
      <c r="DYS33" s="760"/>
      <c r="DYT33" s="760"/>
      <c r="DYU33" s="760"/>
      <c r="DYV33" s="760"/>
      <c r="DYW33" s="760"/>
      <c r="DYX33" s="760"/>
      <c r="DYY33" s="760"/>
      <c r="DYZ33" s="760"/>
      <c r="DZA33" s="760"/>
      <c r="DZB33" s="760"/>
      <c r="DZC33" s="760"/>
      <c r="DZD33" s="760"/>
      <c r="DZE33" s="760"/>
      <c r="DZF33" s="760"/>
      <c r="DZG33" s="760"/>
      <c r="DZH33" s="760"/>
      <c r="DZI33" s="760"/>
      <c r="DZJ33" s="760"/>
      <c r="DZK33" s="760"/>
      <c r="DZL33" s="760"/>
      <c r="DZM33" s="760"/>
      <c r="DZN33" s="760"/>
      <c r="DZO33" s="760"/>
      <c r="DZP33" s="760"/>
      <c r="DZQ33" s="760"/>
      <c r="DZR33" s="760"/>
      <c r="DZS33" s="760"/>
      <c r="DZT33" s="760"/>
      <c r="DZU33" s="760"/>
      <c r="DZV33" s="760"/>
      <c r="DZW33" s="760"/>
      <c r="DZX33" s="760"/>
      <c r="DZY33" s="760"/>
      <c r="DZZ33" s="760"/>
      <c r="EAA33" s="760"/>
      <c r="EAB33" s="760"/>
      <c r="EAC33" s="760"/>
      <c r="EAD33" s="760"/>
      <c r="EAE33" s="760"/>
      <c r="EAF33" s="760"/>
      <c r="EAG33" s="760"/>
      <c r="EAH33" s="760"/>
      <c r="EAI33" s="760"/>
      <c r="EAJ33" s="760"/>
      <c r="EAK33" s="760"/>
      <c r="EAL33" s="760"/>
      <c r="EAM33" s="760"/>
      <c r="EAN33" s="760"/>
      <c r="EAO33" s="760"/>
      <c r="EAP33" s="760"/>
      <c r="EAQ33" s="760"/>
      <c r="EAR33" s="760"/>
      <c r="EAS33" s="760"/>
      <c r="EAT33" s="760"/>
      <c r="EAU33" s="760"/>
      <c r="EAV33" s="760"/>
      <c r="EAW33" s="760"/>
      <c r="EAX33" s="760"/>
      <c r="EAY33" s="760"/>
      <c r="EAZ33" s="760"/>
      <c r="EBA33" s="760"/>
      <c r="EBB33" s="760"/>
      <c r="EBC33" s="760"/>
      <c r="EBD33" s="760"/>
      <c r="EBE33" s="760"/>
      <c r="EBF33" s="760"/>
      <c r="EBG33" s="760"/>
      <c r="EBH33" s="760"/>
      <c r="EBI33" s="760"/>
      <c r="EBJ33" s="760"/>
      <c r="EBK33" s="760"/>
      <c r="EBL33" s="760"/>
      <c r="EBM33" s="760"/>
      <c r="EBN33" s="760"/>
      <c r="EBO33" s="760"/>
      <c r="EBP33" s="760"/>
      <c r="EBQ33" s="760"/>
      <c r="EBR33" s="760"/>
      <c r="EBS33" s="760"/>
      <c r="EBT33" s="760"/>
      <c r="EBU33" s="760"/>
      <c r="EBV33" s="760"/>
      <c r="EBW33" s="760"/>
      <c r="EBX33" s="760"/>
      <c r="EBY33" s="760"/>
      <c r="EBZ33" s="760"/>
      <c r="ECA33" s="760"/>
      <c r="ECB33" s="760"/>
      <c r="ECC33" s="760"/>
      <c r="ECD33" s="760"/>
      <c r="ECE33" s="760"/>
      <c r="ECF33" s="760"/>
      <c r="ECG33" s="760"/>
      <c r="ECH33" s="760"/>
      <c r="ECI33" s="760"/>
      <c r="ECJ33" s="760"/>
      <c r="ECK33" s="760"/>
      <c r="ECL33" s="760"/>
      <c r="ECM33" s="760"/>
      <c r="ECN33" s="760"/>
      <c r="ECO33" s="760"/>
      <c r="ECP33" s="760"/>
      <c r="ECQ33" s="760"/>
      <c r="ECR33" s="760"/>
      <c r="ECS33" s="760"/>
      <c r="ECT33" s="760"/>
      <c r="ECU33" s="760"/>
      <c r="ECV33" s="760"/>
      <c r="ECW33" s="760"/>
      <c r="ECX33" s="760"/>
      <c r="ECY33" s="760"/>
      <c r="ECZ33" s="760"/>
      <c r="EDA33" s="760"/>
      <c r="EDB33" s="760"/>
      <c r="EDC33" s="760"/>
      <c r="EDD33" s="760"/>
      <c r="EDE33" s="760"/>
      <c r="EDF33" s="760"/>
      <c r="EDG33" s="760"/>
      <c r="EDH33" s="760"/>
      <c r="EDI33" s="760"/>
      <c r="EDJ33" s="760"/>
      <c r="EDK33" s="760"/>
      <c r="EDL33" s="760"/>
      <c r="EDM33" s="760"/>
      <c r="EDN33" s="760"/>
      <c r="EDO33" s="760"/>
      <c r="EDP33" s="760"/>
      <c r="EDQ33" s="760"/>
      <c r="EDR33" s="760"/>
      <c r="EDS33" s="760"/>
      <c r="EDT33" s="760"/>
      <c r="EDU33" s="760"/>
      <c r="EDV33" s="760"/>
      <c r="EDW33" s="760"/>
      <c r="EDX33" s="760"/>
      <c r="EDY33" s="760"/>
      <c r="EDZ33" s="760"/>
      <c r="EEA33" s="760"/>
      <c r="EEB33" s="760"/>
      <c r="EEC33" s="760"/>
      <c r="EED33" s="760"/>
      <c r="EEE33" s="760"/>
      <c r="EEF33" s="760"/>
      <c r="EEG33" s="760"/>
      <c r="EEH33" s="760"/>
      <c r="EEI33" s="760"/>
      <c r="EEJ33" s="760"/>
      <c r="EEK33" s="760"/>
      <c r="EEL33" s="760"/>
      <c r="EEM33" s="760"/>
      <c r="EEN33" s="760"/>
      <c r="EEO33" s="760"/>
      <c r="EEP33" s="760"/>
      <c r="EEQ33" s="760"/>
      <c r="EER33" s="760"/>
      <c r="EES33" s="760"/>
      <c r="EET33" s="760"/>
      <c r="EEU33" s="760"/>
      <c r="EEV33" s="760"/>
      <c r="EEW33" s="760"/>
      <c r="EEX33" s="760"/>
      <c r="EEY33" s="760"/>
      <c r="EEZ33" s="760"/>
      <c r="EFA33" s="760"/>
      <c r="EFB33" s="760"/>
      <c r="EFC33" s="760"/>
      <c r="EFD33" s="760"/>
      <c r="EFE33" s="760"/>
      <c r="EFF33" s="760"/>
      <c r="EFG33" s="760"/>
      <c r="EFH33" s="760"/>
      <c r="EFI33" s="760"/>
      <c r="EFJ33" s="760"/>
      <c r="EFK33" s="760"/>
      <c r="EFL33" s="760"/>
      <c r="EFM33" s="760"/>
      <c r="EFN33" s="760"/>
      <c r="EFO33" s="760"/>
      <c r="EFP33" s="760"/>
      <c r="EFQ33" s="760"/>
      <c r="EFR33" s="760"/>
      <c r="EFS33" s="760"/>
      <c r="EFT33" s="760"/>
      <c r="EFU33" s="760"/>
      <c r="EFV33" s="760"/>
      <c r="EFW33" s="760"/>
      <c r="EFX33" s="760"/>
      <c r="EFY33" s="760"/>
      <c r="EFZ33" s="760"/>
      <c r="EGA33" s="760"/>
      <c r="EGB33" s="760"/>
      <c r="EGC33" s="760"/>
      <c r="EGD33" s="760"/>
      <c r="EGE33" s="760"/>
      <c r="EGF33" s="760"/>
      <c r="EGG33" s="760"/>
      <c r="EGH33" s="760"/>
      <c r="EGI33" s="760"/>
      <c r="EGJ33" s="760"/>
      <c r="EGK33" s="760"/>
      <c r="EGL33" s="760"/>
      <c r="EGM33" s="760"/>
      <c r="EGN33" s="760"/>
      <c r="EGO33" s="760"/>
      <c r="EGP33" s="760"/>
      <c r="EGQ33" s="760"/>
      <c r="EGR33" s="760"/>
      <c r="EGS33" s="760"/>
      <c r="EGT33" s="760"/>
      <c r="EGU33" s="760"/>
      <c r="EGV33" s="760"/>
      <c r="EGW33" s="760"/>
      <c r="EGX33" s="760"/>
      <c r="EGY33" s="760"/>
      <c r="EGZ33" s="760"/>
      <c r="EHA33" s="760"/>
      <c r="EHB33" s="760"/>
      <c r="EHC33" s="760"/>
      <c r="EHD33" s="760"/>
      <c r="EHE33" s="760"/>
      <c r="EHF33" s="760"/>
      <c r="EHG33" s="760"/>
      <c r="EHH33" s="760"/>
      <c r="EHI33" s="760"/>
      <c r="EHJ33" s="760"/>
      <c r="EHK33" s="760"/>
      <c r="EHL33" s="760"/>
      <c r="EHM33" s="760"/>
      <c r="EHN33" s="760"/>
      <c r="EHO33" s="760"/>
      <c r="EHP33" s="760"/>
      <c r="EHQ33" s="760"/>
      <c r="EHR33" s="760"/>
      <c r="EHS33" s="760"/>
      <c r="EHT33" s="760"/>
      <c r="EHU33" s="760"/>
      <c r="EHV33" s="760"/>
      <c r="EHW33" s="760"/>
      <c r="EHX33" s="760"/>
      <c r="EHY33" s="760"/>
      <c r="EHZ33" s="760"/>
      <c r="EIA33" s="760"/>
      <c r="EIB33" s="760"/>
      <c r="EIC33" s="760"/>
      <c r="EID33" s="760"/>
      <c r="EIE33" s="760"/>
      <c r="EIF33" s="760"/>
      <c r="EIG33" s="760"/>
      <c r="EIH33" s="760"/>
      <c r="EII33" s="760"/>
      <c r="EIJ33" s="760"/>
      <c r="EIK33" s="760"/>
      <c r="EIL33" s="760"/>
      <c r="EIM33" s="760"/>
      <c r="EIN33" s="760"/>
      <c r="EIO33" s="760"/>
      <c r="EIP33" s="760"/>
      <c r="EIQ33" s="760"/>
      <c r="EIR33" s="760"/>
      <c r="EIS33" s="760"/>
      <c r="EIT33" s="760"/>
      <c r="EIU33" s="760"/>
      <c r="EIV33" s="760"/>
      <c r="EIW33" s="760"/>
      <c r="EIX33" s="760"/>
      <c r="EIY33" s="760"/>
      <c r="EIZ33" s="760"/>
      <c r="EJA33" s="760"/>
      <c r="EJB33" s="760"/>
      <c r="EJC33" s="760"/>
      <c r="EJD33" s="760"/>
      <c r="EJE33" s="760"/>
      <c r="EJF33" s="760"/>
      <c r="EJG33" s="760"/>
      <c r="EJH33" s="760"/>
      <c r="EJI33" s="760"/>
      <c r="EJJ33" s="760"/>
      <c r="EJK33" s="760"/>
      <c r="EJL33" s="760"/>
      <c r="EJM33" s="760"/>
      <c r="EJN33" s="760"/>
      <c r="EJO33" s="760"/>
      <c r="EJP33" s="760"/>
      <c r="EJQ33" s="760"/>
      <c r="EJR33" s="760"/>
      <c r="EJS33" s="760"/>
      <c r="EJT33" s="760"/>
      <c r="EJU33" s="760"/>
      <c r="EJV33" s="760"/>
      <c r="EJW33" s="760"/>
      <c r="EJX33" s="760"/>
      <c r="EJY33" s="760"/>
      <c r="EJZ33" s="760"/>
      <c r="EKA33" s="760"/>
      <c r="EKB33" s="760"/>
      <c r="EKC33" s="760"/>
      <c r="EKD33" s="760"/>
      <c r="EKE33" s="760"/>
      <c r="EKF33" s="760"/>
      <c r="EKG33" s="760"/>
      <c r="EKH33" s="760"/>
      <c r="EKI33" s="760"/>
      <c r="EKJ33" s="760"/>
      <c r="EKK33" s="760"/>
      <c r="EKL33" s="760"/>
      <c r="EKM33" s="760"/>
      <c r="EKN33" s="760"/>
      <c r="EKO33" s="760"/>
      <c r="EKP33" s="760"/>
      <c r="EKQ33" s="760"/>
      <c r="EKR33" s="760"/>
      <c r="EKS33" s="760"/>
      <c r="EKT33" s="760"/>
      <c r="EKU33" s="760"/>
      <c r="EKV33" s="760"/>
      <c r="EKW33" s="760"/>
      <c r="EKX33" s="760"/>
      <c r="EKY33" s="760"/>
      <c r="EKZ33" s="760"/>
      <c r="ELA33" s="760"/>
      <c r="ELB33" s="760"/>
      <c r="ELC33" s="760"/>
      <c r="ELD33" s="760"/>
      <c r="ELE33" s="760"/>
      <c r="ELF33" s="760"/>
      <c r="ELG33" s="760"/>
      <c r="ELH33" s="760"/>
      <c r="ELI33" s="760"/>
      <c r="ELJ33" s="760"/>
      <c r="ELK33" s="760"/>
      <c r="ELL33" s="760"/>
      <c r="ELM33" s="760"/>
      <c r="ELN33" s="760"/>
      <c r="ELO33" s="760"/>
      <c r="ELP33" s="760"/>
      <c r="ELQ33" s="760"/>
      <c r="ELR33" s="760"/>
      <c r="ELS33" s="760"/>
      <c r="ELT33" s="760"/>
      <c r="ELU33" s="760"/>
      <c r="ELV33" s="760"/>
      <c r="ELW33" s="760"/>
      <c r="ELX33" s="760"/>
      <c r="ELY33" s="760"/>
      <c r="ELZ33" s="760"/>
      <c r="EMA33" s="760"/>
      <c r="EMB33" s="760"/>
      <c r="EMC33" s="760"/>
      <c r="EMD33" s="760"/>
      <c r="EME33" s="760"/>
      <c r="EMF33" s="760"/>
      <c r="EMG33" s="760"/>
      <c r="EMH33" s="760"/>
      <c r="EMI33" s="760"/>
      <c r="EMJ33" s="760"/>
      <c r="EMK33" s="760"/>
      <c r="EML33" s="760"/>
      <c r="EMM33" s="760"/>
      <c r="EMN33" s="760"/>
      <c r="EMO33" s="760"/>
      <c r="EMP33" s="760"/>
      <c r="EMQ33" s="760"/>
      <c r="EMR33" s="760"/>
      <c r="EMS33" s="760"/>
      <c r="EMT33" s="760"/>
      <c r="EMU33" s="760"/>
      <c r="EMV33" s="760"/>
      <c r="EMW33" s="760"/>
      <c r="EMX33" s="760"/>
      <c r="EMY33" s="760"/>
      <c r="EMZ33" s="760"/>
      <c r="ENA33" s="760"/>
      <c r="ENB33" s="760"/>
      <c r="ENC33" s="760"/>
      <c r="END33" s="760"/>
      <c r="ENE33" s="760"/>
      <c r="ENF33" s="760"/>
      <c r="ENG33" s="760"/>
      <c r="ENH33" s="760"/>
      <c r="ENI33" s="760"/>
      <c r="ENJ33" s="760"/>
      <c r="ENK33" s="760"/>
      <c r="ENL33" s="760"/>
      <c r="ENM33" s="760"/>
      <c r="ENN33" s="760"/>
      <c r="ENO33" s="760"/>
      <c r="ENP33" s="760"/>
      <c r="ENQ33" s="760"/>
      <c r="ENR33" s="760"/>
      <c r="ENS33" s="760"/>
      <c r="ENT33" s="760"/>
      <c r="ENU33" s="760"/>
      <c r="ENV33" s="760"/>
      <c r="ENW33" s="760"/>
      <c r="ENX33" s="760"/>
      <c r="ENY33" s="760"/>
      <c r="ENZ33" s="760"/>
      <c r="EOA33" s="760"/>
      <c r="EOB33" s="760"/>
      <c r="EOC33" s="760"/>
      <c r="EOD33" s="760"/>
      <c r="EOE33" s="760"/>
      <c r="EOF33" s="760"/>
      <c r="EOG33" s="760"/>
      <c r="EOH33" s="760"/>
      <c r="EOI33" s="760"/>
      <c r="EOJ33" s="760"/>
      <c r="EOK33" s="760"/>
      <c r="EOL33" s="760"/>
      <c r="EOM33" s="760"/>
      <c r="EON33" s="760"/>
      <c r="EOO33" s="760"/>
      <c r="EOP33" s="760"/>
      <c r="EOQ33" s="760"/>
      <c r="EOR33" s="760"/>
      <c r="EOS33" s="760"/>
      <c r="EOT33" s="760"/>
      <c r="EOU33" s="760"/>
      <c r="EOV33" s="760"/>
      <c r="EOW33" s="760"/>
      <c r="EOX33" s="760"/>
      <c r="EOY33" s="760"/>
      <c r="EOZ33" s="760"/>
      <c r="EPA33" s="760"/>
      <c r="EPB33" s="760"/>
      <c r="EPC33" s="760"/>
      <c r="EPD33" s="760"/>
      <c r="EPE33" s="760"/>
      <c r="EPF33" s="760"/>
      <c r="EPG33" s="760"/>
      <c r="EPH33" s="760"/>
      <c r="EPI33" s="760"/>
      <c r="EPJ33" s="760"/>
      <c r="EPK33" s="760"/>
      <c r="EPL33" s="760"/>
      <c r="EPM33" s="760"/>
      <c r="EPN33" s="760"/>
      <c r="EPO33" s="760"/>
      <c r="EPP33" s="760"/>
      <c r="EPQ33" s="760"/>
      <c r="EPR33" s="760"/>
      <c r="EPS33" s="760"/>
      <c r="EPT33" s="760"/>
      <c r="EPU33" s="760"/>
      <c r="EPV33" s="760"/>
      <c r="EPW33" s="760"/>
      <c r="EPX33" s="760"/>
      <c r="EPY33" s="760"/>
      <c r="EPZ33" s="760"/>
      <c r="EQA33" s="760"/>
      <c r="EQB33" s="760"/>
      <c r="EQC33" s="760"/>
      <c r="EQD33" s="760"/>
      <c r="EQE33" s="760"/>
      <c r="EQF33" s="760"/>
      <c r="EQG33" s="760"/>
      <c r="EQH33" s="760"/>
      <c r="EQI33" s="760"/>
      <c r="EQJ33" s="760"/>
      <c r="EQK33" s="760"/>
      <c r="EQL33" s="760"/>
      <c r="EQM33" s="760"/>
      <c r="EQN33" s="760"/>
      <c r="EQO33" s="760"/>
      <c r="EQP33" s="760"/>
      <c r="EQQ33" s="760"/>
      <c r="EQR33" s="760"/>
      <c r="EQS33" s="760"/>
      <c r="EQT33" s="760"/>
      <c r="EQU33" s="760"/>
      <c r="EQV33" s="760"/>
      <c r="EQW33" s="760"/>
      <c r="EQX33" s="760"/>
      <c r="EQY33" s="760"/>
      <c r="EQZ33" s="760"/>
      <c r="ERA33" s="760"/>
      <c r="ERB33" s="760"/>
      <c r="ERC33" s="760"/>
      <c r="ERD33" s="760"/>
      <c r="ERE33" s="760"/>
      <c r="ERF33" s="760"/>
      <c r="ERG33" s="760"/>
      <c r="ERH33" s="760"/>
      <c r="ERI33" s="760"/>
      <c r="ERJ33" s="760"/>
      <c r="ERK33" s="760"/>
      <c r="ERL33" s="760"/>
      <c r="ERM33" s="760"/>
      <c r="ERN33" s="760"/>
      <c r="ERO33" s="760"/>
      <c r="ERP33" s="760"/>
      <c r="ERQ33" s="760"/>
      <c r="ERR33" s="760"/>
      <c r="ERS33" s="760"/>
      <c r="ERT33" s="760"/>
      <c r="ERU33" s="760"/>
      <c r="ERV33" s="760"/>
      <c r="ERW33" s="760"/>
      <c r="ERX33" s="760"/>
      <c r="ERY33" s="760"/>
      <c r="ERZ33" s="760"/>
      <c r="ESA33" s="760"/>
      <c r="ESB33" s="760"/>
      <c r="ESC33" s="760"/>
      <c r="ESD33" s="760"/>
      <c r="ESE33" s="760"/>
      <c r="ESF33" s="760"/>
      <c r="ESG33" s="760"/>
      <c r="ESH33" s="760"/>
      <c r="ESI33" s="760"/>
      <c r="ESJ33" s="760"/>
      <c r="ESK33" s="760"/>
      <c r="ESL33" s="760"/>
      <c r="ESM33" s="760"/>
      <c r="ESN33" s="760"/>
      <c r="ESO33" s="760"/>
      <c r="ESP33" s="760"/>
      <c r="ESQ33" s="760"/>
      <c r="ESR33" s="760"/>
      <c r="ESS33" s="760"/>
      <c r="EST33" s="760"/>
      <c r="ESU33" s="760"/>
      <c r="ESV33" s="760"/>
      <c r="ESW33" s="760"/>
      <c r="ESX33" s="760"/>
      <c r="ESY33" s="760"/>
      <c r="ESZ33" s="760"/>
      <c r="ETA33" s="760"/>
      <c r="ETB33" s="760"/>
      <c r="ETC33" s="760"/>
      <c r="ETD33" s="760"/>
      <c r="ETE33" s="760"/>
      <c r="ETF33" s="760"/>
      <c r="ETG33" s="760"/>
      <c r="ETH33" s="760"/>
      <c r="ETI33" s="760"/>
      <c r="ETJ33" s="760"/>
      <c r="ETK33" s="760"/>
      <c r="ETL33" s="760"/>
      <c r="ETM33" s="760"/>
      <c r="ETN33" s="760"/>
      <c r="ETO33" s="760"/>
      <c r="ETP33" s="760"/>
      <c r="ETQ33" s="760"/>
      <c r="ETR33" s="760"/>
      <c r="ETS33" s="760"/>
      <c r="ETT33" s="760"/>
      <c r="ETU33" s="760"/>
      <c r="ETV33" s="760"/>
      <c r="ETW33" s="760"/>
      <c r="ETX33" s="760"/>
      <c r="ETY33" s="760"/>
      <c r="ETZ33" s="760"/>
      <c r="EUA33" s="760"/>
      <c r="EUB33" s="760"/>
      <c r="EUC33" s="760"/>
      <c r="EUD33" s="760"/>
      <c r="EUE33" s="760"/>
      <c r="EUF33" s="760"/>
      <c r="EUG33" s="760"/>
      <c r="EUH33" s="760"/>
      <c r="EUI33" s="760"/>
      <c r="EUJ33" s="760"/>
      <c r="EUK33" s="760"/>
      <c r="EUL33" s="760"/>
      <c r="EUM33" s="760"/>
      <c r="EUN33" s="760"/>
      <c r="EUO33" s="760"/>
      <c r="EUP33" s="760"/>
      <c r="EUQ33" s="760"/>
      <c r="EUR33" s="760"/>
      <c r="EUS33" s="760"/>
      <c r="EUT33" s="760"/>
      <c r="EUU33" s="760"/>
      <c r="EUV33" s="760"/>
      <c r="EUW33" s="760"/>
      <c r="EUX33" s="760"/>
      <c r="EUY33" s="760"/>
      <c r="EUZ33" s="760"/>
      <c r="EVA33" s="760"/>
      <c r="EVB33" s="760"/>
      <c r="EVC33" s="760"/>
      <c r="EVD33" s="760"/>
      <c r="EVE33" s="760"/>
      <c r="EVF33" s="760"/>
      <c r="EVG33" s="760"/>
      <c r="EVH33" s="760"/>
      <c r="EVI33" s="760"/>
      <c r="EVJ33" s="760"/>
      <c r="EVK33" s="760"/>
      <c r="EVL33" s="760"/>
      <c r="EVM33" s="760"/>
      <c r="EVN33" s="760"/>
      <c r="EVO33" s="760"/>
      <c r="EVP33" s="760"/>
      <c r="EVQ33" s="760"/>
      <c r="EVR33" s="760"/>
      <c r="EVS33" s="760"/>
      <c r="EVT33" s="760"/>
      <c r="EVU33" s="760"/>
      <c r="EVV33" s="760"/>
      <c r="EVW33" s="760"/>
      <c r="EVX33" s="760"/>
      <c r="EVY33" s="760"/>
      <c r="EVZ33" s="760"/>
      <c r="EWA33" s="760"/>
      <c r="EWB33" s="760"/>
      <c r="EWC33" s="760"/>
      <c r="EWD33" s="760"/>
      <c r="EWE33" s="760"/>
      <c r="EWF33" s="760"/>
      <c r="EWG33" s="760"/>
      <c r="EWH33" s="760"/>
      <c r="EWI33" s="760"/>
      <c r="EWJ33" s="760"/>
      <c r="EWK33" s="760"/>
      <c r="EWL33" s="760"/>
      <c r="EWM33" s="760"/>
      <c r="EWN33" s="760"/>
      <c r="EWO33" s="760"/>
      <c r="EWP33" s="760"/>
      <c r="EWQ33" s="760"/>
      <c r="EWR33" s="760"/>
      <c r="EWS33" s="760"/>
      <c r="EWT33" s="760"/>
      <c r="EWU33" s="760"/>
      <c r="EWV33" s="760"/>
      <c r="EWW33" s="760"/>
      <c r="EWX33" s="760"/>
      <c r="EWY33" s="760"/>
      <c r="EWZ33" s="760"/>
      <c r="EXA33" s="760"/>
      <c r="EXB33" s="760"/>
      <c r="EXC33" s="760"/>
      <c r="EXD33" s="760"/>
      <c r="EXE33" s="760"/>
      <c r="EXF33" s="760"/>
      <c r="EXG33" s="760"/>
      <c r="EXH33" s="760"/>
      <c r="EXI33" s="760"/>
      <c r="EXJ33" s="760"/>
      <c r="EXK33" s="760"/>
      <c r="EXL33" s="760"/>
      <c r="EXM33" s="760"/>
      <c r="EXN33" s="760"/>
      <c r="EXO33" s="760"/>
      <c r="EXP33" s="760"/>
      <c r="EXQ33" s="760"/>
      <c r="EXR33" s="760"/>
      <c r="EXS33" s="760"/>
      <c r="EXT33" s="760"/>
      <c r="EXU33" s="760"/>
      <c r="EXV33" s="760"/>
      <c r="EXW33" s="760"/>
      <c r="EXX33" s="760"/>
      <c r="EXY33" s="760"/>
      <c r="EXZ33" s="760"/>
      <c r="EYA33" s="760"/>
      <c r="EYB33" s="760"/>
      <c r="EYC33" s="760"/>
      <c r="EYD33" s="760"/>
      <c r="EYE33" s="760"/>
      <c r="EYF33" s="760"/>
      <c r="EYG33" s="760"/>
      <c r="EYH33" s="760"/>
      <c r="EYI33" s="760"/>
      <c r="EYJ33" s="760"/>
      <c r="EYK33" s="760"/>
      <c r="EYL33" s="760"/>
      <c r="EYM33" s="760"/>
      <c r="EYN33" s="760"/>
      <c r="EYO33" s="760"/>
      <c r="EYP33" s="760"/>
      <c r="EYQ33" s="760"/>
      <c r="EYR33" s="760"/>
      <c r="EYS33" s="760"/>
      <c r="EYT33" s="760"/>
      <c r="EYU33" s="760"/>
      <c r="EYV33" s="760"/>
      <c r="EYW33" s="760"/>
      <c r="EYX33" s="760"/>
      <c r="EYY33" s="760"/>
      <c r="EYZ33" s="760"/>
      <c r="EZA33" s="760"/>
      <c r="EZB33" s="760"/>
      <c r="EZC33" s="760"/>
      <c r="EZD33" s="760"/>
      <c r="EZE33" s="760"/>
      <c r="EZF33" s="760"/>
      <c r="EZG33" s="760"/>
      <c r="EZH33" s="760"/>
      <c r="EZI33" s="760"/>
      <c r="EZJ33" s="760"/>
      <c r="EZK33" s="760"/>
      <c r="EZL33" s="760"/>
      <c r="EZM33" s="760"/>
      <c r="EZN33" s="760"/>
      <c r="EZO33" s="760"/>
      <c r="EZP33" s="760"/>
      <c r="EZQ33" s="760"/>
      <c r="EZR33" s="760"/>
      <c r="EZS33" s="760"/>
      <c r="EZT33" s="760"/>
      <c r="EZU33" s="760"/>
      <c r="EZV33" s="760"/>
      <c r="EZW33" s="760"/>
      <c r="EZX33" s="760"/>
      <c r="EZY33" s="760"/>
      <c r="EZZ33" s="760"/>
      <c r="FAA33" s="760"/>
      <c r="FAB33" s="760"/>
      <c r="FAC33" s="760"/>
      <c r="FAD33" s="760"/>
      <c r="FAE33" s="760"/>
      <c r="FAF33" s="760"/>
      <c r="FAG33" s="760"/>
      <c r="FAH33" s="760"/>
      <c r="FAI33" s="760"/>
      <c r="FAJ33" s="760"/>
      <c r="FAK33" s="760"/>
      <c r="FAL33" s="760"/>
      <c r="FAM33" s="760"/>
      <c r="FAN33" s="760"/>
      <c r="FAO33" s="760"/>
      <c r="FAP33" s="760"/>
      <c r="FAQ33" s="760"/>
      <c r="FAR33" s="760"/>
      <c r="FAS33" s="760"/>
      <c r="FAT33" s="760"/>
      <c r="FAU33" s="760"/>
      <c r="FAV33" s="760"/>
      <c r="FAW33" s="760"/>
      <c r="FAX33" s="760"/>
      <c r="FAY33" s="760"/>
      <c r="FAZ33" s="760"/>
      <c r="FBA33" s="760"/>
      <c r="FBB33" s="760"/>
      <c r="FBC33" s="760"/>
      <c r="FBD33" s="760"/>
      <c r="FBE33" s="760"/>
      <c r="FBF33" s="760"/>
      <c r="FBG33" s="760"/>
      <c r="FBH33" s="760"/>
      <c r="FBI33" s="760"/>
      <c r="FBJ33" s="760"/>
      <c r="FBK33" s="760"/>
      <c r="FBL33" s="760"/>
      <c r="FBM33" s="760"/>
      <c r="FBN33" s="760"/>
      <c r="FBO33" s="760"/>
      <c r="FBP33" s="760"/>
      <c r="FBQ33" s="760"/>
      <c r="FBR33" s="760"/>
      <c r="FBS33" s="760"/>
      <c r="FBT33" s="760"/>
      <c r="FBU33" s="760"/>
      <c r="FBV33" s="760"/>
      <c r="FBW33" s="760"/>
      <c r="FBX33" s="760"/>
      <c r="FBY33" s="760"/>
      <c r="FBZ33" s="760"/>
      <c r="FCA33" s="760"/>
      <c r="FCB33" s="760"/>
      <c r="FCC33" s="760"/>
      <c r="FCD33" s="760"/>
      <c r="FCE33" s="760"/>
      <c r="FCF33" s="760"/>
      <c r="FCG33" s="760"/>
      <c r="FCH33" s="760"/>
      <c r="FCI33" s="760"/>
      <c r="FCJ33" s="760"/>
      <c r="FCK33" s="760"/>
      <c r="FCL33" s="760"/>
      <c r="FCM33" s="760"/>
      <c r="FCN33" s="760"/>
      <c r="FCO33" s="760"/>
      <c r="FCP33" s="760"/>
      <c r="FCQ33" s="760"/>
      <c r="FCR33" s="760"/>
      <c r="FCS33" s="760"/>
      <c r="FCT33" s="760"/>
      <c r="FCU33" s="760"/>
      <c r="FCV33" s="760"/>
      <c r="FCW33" s="760"/>
      <c r="FCX33" s="760"/>
      <c r="FCY33" s="760"/>
      <c r="FCZ33" s="760"/>
      <c r="FDA33" s="760"/>
      <c r="FDB33" s="760"/>
      <c r="FDC33" s="760"/>
      <c r="FDD33" s="760"/>
      <c r="FDE33" s="760"/>
      <c r="FDF33" s="760"/>
      <c r="FDG33" s="760"/>
      <c r="FDH33" s="760"/>
      <c r="FDI33" s="760"/>
      <c r="FDJ33" s="760"/>
      <c r="FDK33" s="760"/>
      <c r="FDL33" s="760"/>
      <c r="FDM33" s="760"/>
      <c r="FDN33" s="760"/>
      <c r="FDO33" s="760"/>
      <c r="FDP33" s="760"/>
      <c r="FDQ33" s="760"/>
      <c r="FDR33" s="760"/>
      <c r="FDS33" s="760"/>
      <c r="FDT33" s="760"/>
      <c r="FDU33" s="760"/>
      <c r="FDV33" s="760"/>
      <c r="FDW33" s="760"/>
      <c r="FDX33" s="760"/>
      <c r="FDY33" s="760"/>
      <c r="FDZ33" s="760"/>
      <c r="FEA33" s="760"/>
      <c r="FEB33" s="760"/>
      <c r="FEC33" s="760"/>
      <c r="FED33" s="760"/>
      <c r="FEE33" s="760"/>
      <c r="FEF33" s="760"/>
      <c r="FEG33" s="760"/>
      <c r="FEH33" s="760"/>
      <c r="FEI33" s="760"/>
      <c r="FEJ33" s="760"/>
      <c r="FEK33" s="760"/>
      <c r="FEL33" s="760"/>
      <c r="FEM33" s="760"/>
      <c r="FEN33" s="760"/>
      <c r="FEO33" s="760"/>
      <c r="FEP33" s="760"/>
      <c r="FEQ33" s="760"/>
      <c r="FER33" s="760"/>
      <c r="FES33" s="760"/>
      <c r="FET33" s="760"/>
      <c r="FEU33" s="760"/>
      <c r="FEV33" s="760"/>
      <c r="FEW33" s="760"/>
      <c r="FEX33" s="760"/>
      <c r="FEY33" s="760"/>
      <c r="FEZ33" s="760"/>
      <c r="FFA33" s="760"/>
      <c r="FFB33" s="760"/>
      <c r="FFC33" s="760"/>
      <c r="FFD33" s="760"/>
      <c r="FFE33" s="760"/>
      <c r="FFF33" s="760"/>
      <c r="FFG33" s="760"/>
      <c r="FFH33" s="760"/>
      <c r="FFI33" s="760"/>
      <c r="FFJ33" s="760"/>
      <c r="FFK33" s="760"/>
      <c r="FFL33" s="760"/>
      <c r="FFM33" s="760"/>
      <c r="FFN33" s="760"/>
      <c r="FFO33" s="760"/>
      <c r="FFP33" s="760"/>
      <c r="FFQ33" s="760"/>
      <c r="FFR33" s="760"/>
      <c r="FFS33" s="760"/>
      <c r="FFT33" s="760"/>
      <c r="FFU33" s="760"/>
      <c r="FFV33" s="760"/>
      <c r="FFW33" s="760"/>
      <c r="FFX33" s="760"/>
      <c r="FFY33" s="760"/>
      <c r="FFZ33" s="760"/>
      <c r="FGA33" s="760"/>
      <c r="FGB33" s="760"/>
      <c r="FGC33" s="760"/>
      <c r="FGD33" s="760"/>
      <c r="FGE33" s="760"/>
      <c r="FGF33" s="760"/>
      <c r="FGG33" s="760"/>
      <c r="FGH33" s="760"/>
      <c r="FGI33" s="760"/>
      <c r="FGJ33" s="760"/>
      <c r="FGK33" s="760"/>
      <c r="FGL33" s="760"/>
      <c r="FGM33" s="760"/>
      <c r="FGN33" s="760"/>
      <c r="FGO33" s="760"/>
      <c r="FGP33" s="760"/>
      <c r="FGQ33" s="760"/>
      <c r="FGR33" s="760"/>
      <c r="FGS33" s="760"/>
      <c r="FGT33" s="760"/>
      <c r="FGU33" s="760"/>
      <c r="FGV33" s="760"/>
      <c r="FGW33" s="760"/>
      <c r="FGX33" s="760"/>
      <c r="FGY33" s="760"/>
      <c r="FGZ33" s="760"/>
      <c r="FHA33" s="760"/>
      <c r="FHB33" s="760"/>
      <c r="FHC33" s="760"/>
      <c r="FHD33" s="760"/>
      <c r="FHE33" s="760"/>
      <c r="FHF33" s="760"/>
      <c r="FHG33" s="760"/>
      <c r="FHH33" s="760"/>
      <c r="FHI33" s="760"/>
      <c r="FHJ33" s="760"/>
      <c r="FHK33" s="760"/>
      <c r="FHL33" s="760"/>
      <c r="FHM33" s="760"/>
      <c r="FHN33" s="760"/>
      <c r="FHO33" s="760"/>
      <c r="FHP33" s="760"/>
      <c r="FHQ33" s="760"/>
      <c r="FHR33" s="760"/>
      <c r="FHS33" s="760"/>
      <c r="FHT33" s="760"/>
      <c r="FHU33" s="760"/>
      <c r="FHV33" s="760"/>
      <c r="FHW33" s="760"/>
      <c r="FHX33" s="760"/>
      <c r="FHY33" s="760"/>
      <c r="FHZ33" s="760"/>
      <c r="FIA33" s="760"/>
      <c r="FIB33" s="760"/>
      <c r="FIC33" s="760"/>
      <c r="FID33" s="760"/>
      <c r="FIE33" s="760"/>
      <c r="FIF33" s="760"/>
      <c r="FIG33" s="760"/>
      <c r="FIH33" s="760"/>
      <c r="FII33" s="760"/>
      <c r="FIJ33" s="760"/>
      <c r="FIK33" s="760"/>
      <c r="FIL33" s="760"/>
      <c r="FIM33" s="760"/>
      <c r="FIN33" s="760"/>
      <c r="FIO33" s="760"/>
      <c r="FIP33" s="760"/>
      <c r="FIQ33" s="760"/>
      <c r="FIR33" s="760"/>
      <c r="FIS33" s="760"/>
      <c r="FIT33" s="760"/>
      <c r="FIU33" s="760"/>
      <c r="FIV33" s="760"/>
      <c r="FIW33" s="760"/>
      <c r="FIX33" s="760"/>
      <c r="FIY33" s="760"/>
      <c r="FIZ33" s="760"/>
      <c r="FJA33" s="760"/>
      <c r="FJB33" s="760"/>
      <c r="FJC33" s="760"/>
      <c r="FJD33" s="760"/>
      <c r="FJE33" s="760"/>
      <c r="FJF33" s="760"/>
      <c r="FJG33" s="760"/>
      <c r="FJH33" s="760"/>
      <c r="FJI33" s="760"/>
      <c r="FJJ33" s="760"/>
      <c r="FJK33" s="760"/>
      <c r="FJL33" s="760"/>
      <c r="FJM33" s="760"/>
      <c r="FJN33" s="760"/>
      <c r="FJO33" s="760"/>
      <c r="FJP33" s="760"/>
      <c r="FJQ33" s="760"/>
      <c r="FJR33" s="760"/>
      <c r="FJS33" s="760"/>
      <c r="FJT33" s="760"/>
      <c r="FJU33" s="760"/>
      <c r="FJV33" s="760"/>
      <c r="FJW33" s="760"/>
      <c r="FJX33" s="760"/>
      <c r="FJY33" s="760"/>
      <c r="FJZ33" s="760"/>
      <c r="FKA33" s="760"/>
      <c r="FKB33" s="760"/>
      <c r="FKC33" s="760"/>
      <c r="FKD33" s="760"/>
      <c r="FKE33" s="760"/>
      <c r="FKF33" s="760"/>
      <c r="FKG33" s="760"/>
      <c r="FKH33" s="760"/>
      <c r="FKI33" s="760"/>
      <c r="FKJ33" s="760"/>
      <c r="FKK33" s="760"/>
      <c r="FKL33" s="760"/>
      <c r="FKM33" s="760"/>
      <c r="FKN33" s="760"/>
      <c r="FKO33" s="760"/>
      <c r="FKP33" s="760"/>
      <c r="FKQ33" s="760"/>
      <c r="FKR33" s="760"/>
      <c r="FKS33" s="760"/>
      <c r="FKT33" s="760"/>
      <c r="FKU33" s="760"/>
      <c r="FKV33" s="760"/>
      <c r="FKW33" s="760"/>
      <c r="FKX33" s="760"/>
      <c r="FKY33" s="760"/>
      <c r="FKZ33" s="760"/>
      <c r="FLA33" s="760"/>
      <c r="FLB33" s="760"/>
      <c r="FLC33" s="760"/>
      <c r="FLD33" s="760"/>
      <c r="FLE33" s="760"/>
      <c r="FLF33" s="760"/>
      <c r="FLG33" s="760"/>
      <c r="FLH33" s="760"/>
      <c r="FLI33" s="760"/>
      <c r="FLJ33" s="760"/>
      <c r="FLK33" s="760"/>
      <c r="FLL33" s="760"/>
      <c r="FLM33" s="760"/>
      <c r="FLN33" s="760"/>
      <c r="FLO33" s="760"/>
      <c r="FLP33" s="760"/>
      <c r="FLQ33" s="760"/>
      <c r="FLR33" s="760"/>
      <c r="FLS33" s="760"/>
      <c r="FLT33" s="760"/>
      <c r="FLU33" s="760"/>
      <c r="FLV33" s="760"/>
      <c r="FLW33" s="760"/>
      <c r="FLX33" s="760"/>
      <c r="FLY33" s="760"/>
      <c r="FLZ33" s="760"/>
      <c r="FMA33" s="760"/>
      <c r="FMB33" s="760"/>
      <c r="FMC33" s="760"/>
      <c r="FMD33" s="760"/>
      <c r="FME33" s="760"/>
      <c r="FMF33" s="760"/>
      <c r="FMG33" s="760"/>
      <c r="FMH33" s="760"/>
      <c r="FMI33" s="760"/>
      <c r="FMJ33" s="760"/>
      <c r="FMK33" s="760"/>
      <c r="FML33" s="760"/>
      <c r="FMM33" s="760"/>
      <c r="FMN33" s="760"/>
      <c r="FMO33" s="760"/>
      <c r="FMP33" s="760"/>
      <c r="FMQ33" s="760"/>
      <c r="FMR33" s="760"/>
      <c r="FMS33" s="760"/>
      <c r="FMT33" s="760"/>
      <c r="FMU33" s="760"/>
      <c r="FMV33" s="760"/>
      <c r="FMW33" s="760"/>
      <c r="FMX33" s="760"/>
      <c r="FMY33" s="760"/>
      <c r="FMZ33" s="760"/>
      <c r="FNA33" s="760"/>
      <c r="FNB33" s="760"/>
      <c r="FNC33" s="760"/>
      <c r="FND33" s="760"/>
      <c r="FNE33" s="760"/>
      <c r="FNF33" s="760"/>
      <c r="FNG33" s="760"/>
      <c r="FNH33" s="760"/>
      <c r="FNI33" s="760"/>
      <c r="FNJ33" s="760"/>
      <c r="FNK33" s="760"/>
      <c r="FNL33" s="760"/>
      <c r="FNM33" s="760"/>
      <c r="FNN33" s="760"/>
      <c r="FNO33" s="760"/>
      <c r="FNP33" s="760"/>
      <c r="FNQ33" s="760"/>
      <c r="FNR33" s="760"/>
      <c r="FNS33" s="760"/>
      <c r="FNT33" s="760"/>
      <c r="FNU33" s="760"/>
      <c r="FNV33" s="760"/>
      <c r="FNW33" s="760"/>
      <c r="FNX33" s="760"/>
      <c r="FNY33" s="760"/>
      <c r="FNZ33" s="760"/>
      <c r="FOA33" s="760"/>
      <c r="FOB33" s="760"/>
      <c r="FOC33" s="760"/>
      <c r="FOD33" s="760"/>
      <c r="FOE33" s="760"/>
      <c r="FOF33" s="760"/>
      <c r="FOG33" s="760"/>
      <c r="FOH33" s="760"/>
      <c r="FOI33" s="760"/>
      <c r="FOJ33" s="760"/>
      <c r="FOK33" s="760"/>
      <c r="FOL33" s="760"/>
      <c r="FOM33" s="760"/>
      <c r="FON33" s="760"/>
      <c r="FOO33" s="760"/>
      <c r="FOP33" s="760"/>
      <c r="FOQ33" s="760"/>
      <c r="FOR33" s="760"/>
      <c r="FOS33" s="760"/>
      <c r="FOT33" s="760"/>
      <c r="FOU33" s="760"/>
      <c r="FOV33" s="760"/>
      <c r="FOW33" s="760"/>
      <c r="FOX33" s="760"/>
      <c r="FOY33" s="760"/>
      <c r="FOZ33" s="760"/>
      <c r="FPA33" s="760"/>
      <c r="FPB33" s="760"/>
      <c r="FPC33" s="760"/>
      <c r="FPD33" s="760"/>
      <c r="FPE33" s="760"/>
      <c r="FPF33" s="760"/>
      <c r="FPG33" s="760"/>
      <c r="FPH33" s="760"/>
      <c r="FPI33" s="760"/>
      <c r="FPJ33" s="760"/>
      <c r="FPK33" s="760"/>
      <c r="FPL33" s="760"/>
      <c r="FPM33" s="760"/>
      <c r="FPN33" s="760"/>
      <c r="FPO33" s="760"/>
      <c r="FPP33" s="760"/>
      <c r="FPQ33" s="760"/>
      <c r="FPR33" s="760"/>
      <c r="FPS33" s="760"/>
      <c r="FPT33" s="760"/>
      <c r="FPU33" s="760"/>
      <c r="FPV33" s="760"/>
      <c r="FPW33" s="760"/>
      <c r="FPX33" s="760"/>
      <c r="FPY33" s="760"/>
      <c r="FPZ33" s="760"/>
      <c r="FQA33" s="760"/>
      <c r="FQB33" s="760"/>
      <c r="FQC33" s="760"/>
      <c r="FQD33" s="760"/>
      <c r="FQE33" s="760"/>
      <c r="FQF33" s="760"/>
      <c r="FQG33" s="760"/>
      <c r="FQH33" s="760"/>
      <c r="FQI33" s="760"/>
      <c r="FQJ33" s="760"/>
      <c r="FQK33" s="760"/>
      <c r="FQL33" s="760"/>
      <c r="FQM33" s="760"/>
      <c r="FQN33" s="760"/>
      <c r="FQO33" s="760"/>
      <c r="FQP33" s="760"/>
      <c r="FQQ33" s="760"/>
      <c r="FQR33" s="760"/>
      <c r="FQS33" s="760"/>
      <c r="FQT33" s="760"/>
      <c r="FQU33" s="760"/>
      <c r="FQV33" s="760"/>
      <c r="FQW33" s="760"/>
      <c r="FQX33" s="760"/>
      <c r="FQY33" s="760"/>
      <c r="FQZ33" s="760"/>
      <c r="FRA33" s="760"/>
      <c r="FRB33" s="760"/>
      <c r="FRC33" s="760"/>
      <c r="FRD33" s="760"/>
      <c r="FRE33" s="760"/>
      <c r="FRF33" s="760"/>
      <c r="FRG33" s="760"/>
      <c r="FRH33" s="760"/>
      <c r="FRI33" s="760"/>
      <c r="FRJ33" s="760"/>
      <c r="FRK33" s="760"/>
      <c r="FRL33" s="760"/>
      <c r="FRM33" s="760"/>
      <c r="FRN33" s="760"/>
      <c r="FRO33" s="760"/>
      <c r="FRP33" s="760"/>
      <c r="FRQ33" s="760"/>
      <c r="FRR33" s="760"/>
      <c r="FRS33" s="760"/>
      <c r="FRT33" s="760"/>
      <c r="FRU33" s="760"/>
      <c r="FRV33" s="760"/>
      <c r="FRW33" s="760"/>
      <c r="FRX33" s="760"/>
      <c r="FRY33" s="760"/>
      <c r="FRZ33" s="760"/>
      <c r="FSA33" s="760"/>
      <c r="FSB33" s="760"/>
      <c r="FSC33" s="760"/>
      <c r="FSD33" s="760"/>
      <c r="FSE33" s="760"/>
      <c r="FSF33" s="760"/>
      <c r="FSG33" s="760"/>
      <c r="FSH33" s="760"/>
      <c r="FSI33" s="760"/>
      <c r="FSJ33" s="760"/>
      <c r="FSK33" s="760"/>
      <c r="FSL33" s="760"/>
      <c r="FSM33" s="760"/>
      <c r="FSN33" s="760"/>
      <c r="FSO33" s="760"/>
      <c r="FSP33" s="760"/>
      <c r="FSQ33" s="760"/>
      <c r="FSR33" s="760"/>
      <c r="FSS33" s="760"/>
      <c r="FST33" s="760"/>
      <c r="FSU33" s="760"/>
      <c r="FSV33" s="760"/>
      <c r="FSW33" s="760"/>
      <c r="FSX33" s="760"/>
      <c r="FSY33" s="760"/>
      <c r="FSZ33" s="760"/>
      <c r="FTA33" s="760"/>
      <c r="FTB33" s="760"/>
      <c r="FTC33" s="760"/>
      <c r="FTD33" s="760"/>
      <c r="FTE33" s="760"/>
      <c r="FTF33" s="760"/>
      <c r="FTG33" s="760"/>
      <c r="FTH33" s="760"/>
      <c r="FTI33" s="760"/>
      <c r="FTJ33" s="760"/>
      <c r="FTK33" s="760"/>
      <c r="FTL33" s="760"/>
      <c r="FTM33" s="760"/>
      <c r="FTN33" s="760"/>
      <c r="FTO33" s="760"/>
      <c r="FTP33" s="760"/>
      <c r="FTQ33" s="760"/>
      <c r="FTR33" s="760"/>
      <c r="FTS33" s="760"/>
      <c r="FTT33" s="760"/>
      <c r="FTU33" s="760"/>
      <c r="FTV33" s="760"/>
      <c r="FTW33" s="760"/>
      <c r="FTX33" s="760"/>
      <c r="FTY33" s="760"/>
      <c r="FTZ33" s="760"/>
      <c r="FUA33" s="760"/>
      <c r="FUB33" s="760"/>
      <c r="FUC33" s="760"/>
      <c r="FUD33" s="760"/>
      <c r="FUE33" s="760"/>
      <c r="FUF33" s="760"/>
      <c r="FUG33" s="760"/>
      <c r="FUH33" s="760"/>
      <c r="FUI33" s="760"/>
      <c r="FUJ33" s="760"/>
      <c r="FUK33" s="760"/>
      <c r="FUL33" s="760"/>
      <c r="FUM33" s="760"/>
      <c r="FUN33" s="760"/>
      <c r="FUO33" s="760"/>
      <c r="FUP33" s="760"/>
      <c r="FUQ33" s="760"/>
      <c r="FUR33" s="760"/>
      <c r="FUS33" s="760"/>
      <c r="FUT33" s="760"/>
      <c r="FUU33" s="760"/>
      <c r="FUV33" s="760"/>
      <c r="FUW33" s="760"/>
      <c r="FUX33" s="760"/>
      <c r="FUY33" s="760"/>
      <c r="FUZ33" s="760"/>
      <c r="FVA33" s="760"/>
      <c r="FVB33" s="760"/>
      <c r="FVC33" s="760"/>
      <c r="FVD33" s="760"/>
      <c r="FVE33" s="760"/>
      <c r="FVF33" s="760"/>
      <c r="FVG33" s="760"/>
      <c r="FVH33" s="760"/>
      <c r="FVI33" s="760"/>
      <c r="FVJ33" s="760"/>
      <c r="FVK33" s="760"/>
      <c r="FVL33" s="760"/>
      <c r="FVM33" s="760"/>
      <c r="FVN33" s="760"/>
      <c r="FVO33" s="760"/>
      <c r="FVP33" s="760"/>
      <c r="FVQ33" s="760"/>
      <c r="FVR33" s="760"/>
      <c r="FVS33" s="760"/>
      <c r="FVT33" s="760"/>
      <c r="FVU33" s="760"/>
      <c r="FVV33" s="760"/>
      <c r="FVW33" s="760"/>
      <c r="FVX33" s="760"/>
      <c r="FVY33" s="760"/>
      <c r="FVZ33" s="760"/>
      <c r="FWA33" s="760"/>
      <c r="FWB33" s="760"/>
      <c r="FWC33" s="760"/>
      <c r="FWD33" s="760"/>
      <c r="FWE33" s="760"/>
      <c r="FWF33" s="760"/>
      <c r="FWG33" s="760"/>
      <c r="FWH33" s="760"/>
      <c r="FWI33" s="760"/>
      <c r="FWJ33" s="760"/>
      <c r="FWK33" s="760"/>
      <c r="FWL33" s="760"/>
      <c r="FWM33" s="760"/>
      <c r="FWN33" s="760"/>
      <c r="FWO33" s="760"/>
      <c r="FWP33" s="760"/>
      <c r="FWQ33" s="760"/>
      <c r="FWR33" s="760"/>
      <c r="FWS33" s="760"/>
      <c r="FWT33" s="760"/>
      <c r="FWU33" s="760"/>
      <c r="FWV33" s="760"/>
      <c r="FWW33" s="760"/>
      <c r="FWX33" s="760"/>
      <c r="FWY33" s="760"/>
      <c r="FWZ33" s="760"/>
      <c r="FXA33" s="760"/>
      <c r="FXB33" s="760"/>
      <c r="FXC33" s="760"/>
      <c r="FXD33" s="760"/>
      <c r="FXE33" s="760"/>
      <c r="FXF33" s="760"/>
      <c r="FXG33" s="760"/>
      <c r="FXH33" s="760"/>
      <c r="FXI33" s="760"/>
      <c r="FXJ33" s="760"/>
      <c r="FXK33" s="760"/>
      <c r="FXL33" s="760"/>
      <c r="FXM33" s="760"/>
      <c r="FXN33" s="760"/>
      <c r="FXO33" s="760"/>
      <c r="FXP33" s="760"/>
      <c r="FXQ33" s="760"/>
      <c r="FXR33" s="760"/>
      <c r="FXS33" s="760"/>
      <c r="FXT33" s="760"/>
      <c r="FXU33" s="760"/>
      <c r="FXV33" s="760"/>
      <c r="FXW33" s="760"/>
      <c r="FXX33" s="760"/>
      <c r="FXY33" s="760"/>
      <c r="FXZ33" s="760"/>
      <c r="FYA33" s="760"/>
      <c r="FYB33" s="760"/>
      <c r="FYC33" s="760"/>
      <c r="FYD33" s="760"/>
      <c r="FYE33" s="760"/>
      <c r="FYF33" s="760"/>
      <c r="FYG33" s="760"/>
      <c r="FYH33" s="760"/>
      <c r="FYI33" s="760"/>
      <c r="FYJ33" s="760"/>
      <c r="FYK33" s="760"/>
      <c r="FYL33" s="760"/>
      <c r="FYM33" s="760"/>
      <c r="FYN33" s="760"/>
      <c r="FYO33" s="760"/>
      <c r="FYP33" s="760"/>
      <c r="FYQ33" s="760"/>
      <c r="FYR33" s="760"/>
      <c r="FYS33" s="760"/>
      <c r="FYT33" s="760"/>
      <c r="FYU33" s="760"/>
      <c r="FYV33" s="760"/>
      <c r="FYW33" s="760"/>
      <c r="FYX33" s="760"/>
      <c r="FYY33" s="760"/>
      <c r="FYZ33" s="760"/>
      <c r="FZA33" s="760"/>
      <c r="FZB33" s="760"/>
      <c r="FZC33" s="760"/>
      <c r="FZD33" s="760"/>
      <c r="FZE33" s="760"/>
      <c r="FZF33" s="760"/>
      <c r="FZG33" s="760"/>
      <c r="FZH33" s="760"/>
      <c r="FZI33" s="760"/>
      <c r="FZJ33" s="760"/>
      <c r="FZK33" s="760"/>
      <c r="FZL33" s="760"/>
      <c r="FZM33" s="760"/>
      <c r="FZN33" s="760"/>
      <c r="FZO33" s="760"/>
      <c r="FZP33" s="760"/>
      <c r="FZQ33" s="760"/>
      <c r="FZR33" s="760"/>
      <c r="FZS33" s="760"/>
      <c r="FZT33" s="760"/>
      <c r="FZU33" s="760"/>
      <c r="FZV33" s="760"/>
      <c r="FZW33" s="760"/>
      <c r="FZX33" s="760"/>
      <c r="FZY33" s="760"/>
      <c r="FZZ33" s="760"/>
      <c r="GAA33" s="760"/>
      <c r="GAB33" s="760"/>
      <c r="GAC33" s="760"/>
      <c r="GAD33" s="760"/>
      <c r="GAE33" s="760"/>
      <c r="GAF33" s="760"/>
      <c r="GAG33" s="760"/>
      <c r="GAH33" s="760"/>
      <c r="GAI33" s="760"/>
      <c r="GAJ33" s="760"/>
      <c r="GAK33" s="760"/>
      <c r="GAL33" s="760"/>
      <c r="GAM33" s="760"/>
      <c r="GAN33" s="760"/>
      <c r="GAO33" s="760"/>
      <c r="GAP33" s="760"/>
      <c r="GAQ33" s="760"/>
      <c r="GAR33" s="760"/>
      <c r="GAS33" s="760"/>
      <c r="GAT33" s="760"/>
      <c r="GAU33" s="760"/>
      <c r="GAV33" s="760"/>
      <c r="GAW33" s="760"/>
      <c r="GAX33" s="760"/>
      <c r="GAY33" s="760"/>
      <c r="GAZ33" s="760"/>
      <c r="GBA33" s="760"/>
      <c r="GBB33" s="760"/>
      <c r="GBC33" s="760"/>
      <c r="GBD33" s="760"/>
      <c r="GBE33" s="760"/>
      <c r="GBF33" s="760"/>
      <c r="GBG33" s="760"/>
      <c r="GBH33" s="760"/>
      <c r="GBI33" s="760"/>
      <c r="GBJ33" s="760"/>
      <c r="GBK33" s="760"/>
      <c r="GBL33" s="760"/>
      <c r="GBM33" s="760"/>
      <c r="GBN33" s="760"/>
      <c r="GBO33" s="760"/>
      <c r="GBP33" s="760"/>
      <c r="GBQ33" s="760"/>
      <c r="GBR33" s="760"/>
      <c r="GBS33" s="760"/>
      <c r="GBT33" s="760"/>
      <c r="GBU33" s="760"/>
      <c r="GBV33" s="760"/>
      <c r="GBW33" s="760"/>
      <c r="GBX33" s="760"/>
      <c r="GBY33" s="760"/>
      <c r="GBZ33" s="760"/>
      <c r="GCA33" s="760"/>
      <c r="GCB33" s="760"/>
      <c r="GCC33" s="760"/>
      <c r="GCD33" s="760"/>
      <c r="GCE33" s="760"/>
      <c r="GCF33" s="760"/>
      <c r="GCG33" s="760"/>
      <c r="GCH33" s="760"/>
      <c r="GCI33" s="760"/>
      <c r="GCJ33" s="760"/>
      <c r="GCK33" s="760"/>
      <c r="GCL33" s="760"/>
      <c r="GCM33" s="760"/>
      <c r="GCN33" s="760"/>
      <c r="GCO33" s="760"/>
      <c r="GCP33" s="760"/>
      <c r="GCQ33" s="760"/>
      <c r="GCR33" s="760"/>
      <c r="GCS33" s="760"/>
      <c r="GCT33" s="760"/>
      <c r="GCU33" s="760"/>
      <c r="GCV33" s="760"/>
      <c r="GCW33" s="760"/>
      <c r="GCX33" s="760"/>
      <c r="GCY33" s="760"/>
      <c r="GCZ33" s="760"/>
      <c r="GDA33" s="760"/>
      <c r="GDB33" s="760"/>
      <c r="GDC33" s="760"/>
      <c r="GDD33" s="760"/>
      <c r="GDE33" s="760"/>
      <c r="GDF33" s="760"/>
      <c r="GDG33" s="760"/>
      <c r="GDH33" s="760"/>
      <c r="GDI33" s="760"/>
      <c r="GDJ33" s="760"/>
      <c r="GDK33" s="760"/>
      <c r="GDL33" s="760"/>
      <c r="GDM33" s="760"/>
      <c r="GDN33" s="760"/>
      <c r="GDO33" s="760"/>
      <c r="GDP33" s="760"/>
      <c r="GDQ33" s="760"/>
      <c r="GDR33" s="760"/>
      <c r="GDS33" s="760"/>
      <c r="GDT33" s="760"/>
      <c r="GDU33" s="760"/>
      <c r="GDV33" s="760"/>
      <c r="GDW33" s="760"/>
      <c r="GDX33" s="760"/>
      <c r="GDY33" s="760"/>
      <c r="GDZ33" s="760"/>
      <c r="GEA33" s="760"/>
      <c r="GEB33" s="760"/>
      <c r="GEC33" s="760"/>
      <c r="GED33" s="760"/>
      <c r="GEE33" s="760"/>
      <c r="GEF33" s="760"/>
      <c r="GEG33" s="760"/>
      <c r="GEH33" s="760"/>
      <c r="GEI33" s="760"/>
      <c r="GEJ33" s="760"/>
      <c r="GEK33" s="760"/>
      <c r="GEL33" s="760"/>
      <c r="GEM33" s="760"/>
      <c r="GEN33" s="760"/>
      <c r="GEO33" s="760"/>
      <c r="GEP33" s="760"/>
      <c r="GEQ33" s="760"/>
      <c r="GER33" s="760"/>
      <c r="GES33" s="760"/>
      <c r="GET33" s="760"/>
      <c r="GEU33" s="760"/>
      <c r="GEV33" s="760"/>
      <c r="GEW33" s="760"/>
      <c r="GEX33" s="760"/>
      <c r="GEY33" s="760"/>
      <c r="GEZ33" s="760"/>
      <c r="GFA33" s="760"/>
      <c r="GFB33" s="760"/>
      <c r="GFC33" s="760"/>
      <c r="GFD33" s="760"/>
      <c r="GFE33" s="760"/>
      <c r="GFF33" s="760"/>
      <c r="GFG33" s="760"/>
      <c r="GFH33" s="760"/>
      <c r="GFI33" s="760"/>
      <c r="GFJ33" s="760"/>
      <c r="GFK33" s="760"/>
      <c r="GFL33" s="760"/>
      <c r="GFM33" s="760"/>
      <c r="GFN33" s="760"/>
      <c r="GFO33" s="760"/>
      <c r="GFP33" s="760"/>
      <c r="GFQ33" s="760"/>
      <c r="GFR33" s="760"/>
      <c r="GFS33" s="760"/>
      <c r="GFT33" s="760"/>
      <c r="GFU33" s="760"/>
      <c r="GFV33" s="760"/>
      <c r="GFW33" s="760"/>
      <c r="GFX33" s="760"/>
      <c r="GFY33" s="760"/>
      <c r="GFZ33" s="760"/>
      <c r="GGA33" s="760"/>
      <c r="GGB33" s="760"/>
      <c r="GGC33" s="760"/>
      <c r="GGD33" s="760"/>
      <c r="GGE33" s="760"/>
      <c r="GGF33" s="760"/>
      <c r="GGG33" s="760"/>
      <c r="GGH33" s="760"/>
      <c r="GGI33" s="760"/>
      <c r="GGJ33" s="760"/>
      <c r="GGK33" s="760"/>
      <c r="GGL33" s="760"/>
      <c r="GGM33" s="760"/>
      <c r="GGN33" s="760"/>
      <c r="GGO33" s="760"/>
      <c r="GGP33" s="760"/>
      <c r="GGQ33" s="760"/>
      <c r="GGR33" s="760"/>
      <c r="GGS33" s="760"/>
      <c r="GGT33" s="760"/>
      <c r="GGU33" s="760"/>
      <c r="GGV33" s="760"/>
      <c r="GGW33" s="760"/>
      <c r="GGX33" s="760"/>
      <c r="GGY33" s="760"/>
      <c r="GGZ33" s="760"/>
      <c r="GHA33" s="760"/>
      <c r="GHB33" s="760"/>
      <c r="GHC33" s="760"/>
      <c r="GHD33" s="760"/>
      <c r="GHE33" s="760"/>
      <c r="GHF33" s="760"/>
      <c r="GHG33" s="760"/>
      <c r="GHH33" s="760"/>
      <c r="GHI33" s="760"/>
      <c r="GHJ33" s="760"/>
      <c r="GHK33" s="760"/>
      <c r="GHL33" s="760"/>
      <c r="GHM33" s="760"/>
      <c r="GHN33" s="760"/>
      <c r="GHO33" s="760"/>
      <c r="GHP33" s="760"/>
      <c r="GHQ33" s="760"/>
      <c r="GHR33" s="760"/>
      <c r="GHS33" s="760"/>
      <c r="GHT33" s="760"/>
      <c r="GHU33" s="760"/>
      <c r="GHV33" s="760"/>
      <c r="GHW33" s="760"/>
      <c r="GHX33" s="760"/>
      <c r="GHY33" s="760"/>
      <c r="GHZ33" s="760"/>
      <c r="GIA33" s="760"/>
      <c r="GIB33" s="760"/>
      <c r="GIC33" s="760"/>
      <c r="GID33" s="760"/>
      <c r="GIE33" s="760"/>
      <c r="GIF33" s="760"/>
      <c r="GIG33" s="760"/>
      <c r="GIH33" s="760"/>
      <c r="GII33" s="760"/>
      <c r="GIJ33" s="760"/>
      <c r="GIK33" s="760"/>
      <c r="GIL33" s="760"/>
      <c r="GIM33" s="760"/>
      <c r="GIN33" s="760"/>
      <c r="GIO33" s="760"/>
      <c r="GIP33" s="760"/>
      <c r="GIQ33" s="760"/>
      <c r="GIR33" s="760"/>
      <c r="GIS33" s="760"/>
      <c r="GIT33" s="760"/>
      <c r="GIU33" s="760"/>
      <c r="GIV33" s="760"/>
      <c r="GIW33" s="760"/>
      <c r="GIX33" s="760"/>
      <c r="GIY33" s="760"/>
      <c r="GIZ33" s="760"/>
      <c r="GJA33" s="760"/>
      <c r="GJB33" s="760"/>
      <c r="GJC33" s="760"/>
      <c r="GJD33" s="760"/>
      <c r="GJE33" s="760"/>
      <c r="GJF33" s="760"/>
      <c r="GJG33" s="760"/>
      <c r="GJH33" s="760"/>
      <c r="GJI33" s="760"/>
      <c r="GJJ33" s="760"/>
      <c r="GJK33" s="760"/>
      <c r="GJL33" s="760"/>
      <c r="GJM33" s="760"/>
      <c r="GJN33" s="760"/>
      <c r="GJO33" s="760"/>
      <c r="GJP33" s="760"/>
      <c r="GJQ33" s="760"/>
      <c r="GJR33" s="760"/>
      <c r="GJS33" s="760"/>
      <c r="GJT33" s="760"/>
      <c r="GJU33" s="760"/>
      <c r="GJV33" s="760"/>
      <c r="GJW33" s="760"/>
      <c r="GJX33" s="760"/>
      <c r="GJY33" s="760"/>
      <c r="GJZ33" s="760"/>
      <c r="GKA33" s="760"/>
      <c r="GKB33" s="760"/>
      <c r="GKC33" s="760"/>
      <c r="GKD33" s="760"/>
      <c r="GKE33" s="760"/>
      <c r="GKF33" s="760"/>
      <c r="GKG33" s="760"/>
      <c r="GKH33" s="760"/>
      <c r="GKI33" s="760"/>
      <c r="GKJ33" s="760"/>
      <c r="GKK33" s="760"/>
      <c r="GKL33" s="760"/>
      <c r="GKM33" s="760"/>
      <c r="GKN33" s="760"/>
      <c r="GKO33" s="760"/>
      <c r="GKP33" s="760"/>
      <c r="GKQ33" s="760"/>
      <c r="GKR33" s="760"/>
      <c r="GKS33" s="760"/>
      <c r="GKT33" s="760"/>
      <c r="GKU33" s="760"/>
      <c r="GKV33" s="760"/>
      <c r="GKW33" s="760"/>
      <c r="GKX33" s="760"/>
      <c r="GKY33" s="760"/>
      <c r="GKZ33" s="760"/>
      <c r="GLA33" s="760"/>
      <c r="GLB33" s="760"/>
      <c r="GLC33" s="760"/>
      <c r="GLD33" s="760"/>
      <c r="GLE33" s="760"/>
      <c r="GLF33" s="760"/>
      <c r="GLG33" s="760"/>
      <c r="GLH33" s="760"/>
      <c r="GLI33" s="760"/>
      <c r="GLJ33" s="760"/>
      <c r="GLK33" s="760"/>
      <c r="GLL33" s="760"/>
      <c r="GLM33" s="760"/>
      <c r="GLN33" s="760"/>
      <c r="GLO33" s="760"/>
      <c r="GLP33" s="760"/>
      <c r="GLQ33" s="760"/>
      <c r="GLR33" s="760"/>
      <c r="GLS33" s="760"/>
      <c r="GLT33" s="760"/>
      <c r="GLU33" s="760"/>
      <c r="GLV33" s="760"/>
      <c r="GLW33" s="760"/>
      <c r="GLX33" s="760"/>
      <c r="GLY33" s="760"/>
      <c r="GLZ33" s="760"/>
      <c r="GMA33" s="760"/>
      <c r="GMB33" s="760"/>
      <c r="GMC33" s="760"/>
      <c r="GMD33" s="760"/>
      <c r="GME33" s="760"/>
      <c r="GMF33" s="760"/>
      <c r="GMG33" s="760"/>
      <c r="GMH33" s="760"/>
      <c r="GMI33" s="760"/>
      <c r="GMJ33" s="760"/>
      <c r="GMK33" s="760"/>
      <c r="GML33" s="760"/>
      <c r="GMM33" s="760"/>
      <c r="GMN33" s="760"/>
      <c r="GMO33" s="760"/>
      <c r="GMP33" s="760"/>
      <c r="GMQ33" s="760"/>
      <c r="GMR33" s="760"/>
      <c r="GMS33" s="760"/>
      <c r="GMT33" s="760"/>
      <c r="GMU33" s="760"/>
      <c r="GMV33" s="760"/>
      <c r="GMW33" s="760"/>
      <c r="GMX33" s="760"/>
      <c r="GMY33" s="760"/>
      <c r="GMZ33" s="760"/>
      <c r="GNA33" s="760"/>
      <c r="GNB33" s="760"/>
      <c r="GNC33" s="760"/>
      <c r="GND33" s="760"/>
      <c r="GNE33" s="760"/>
      <c r="GNF33" s="760"/>
      <c r="GNG33" s="760"/>
      <c r="GNH33" s="760"/>
      <c r="GNI33" s="760"/>
      <c r="GNJ33" s="760"/>
      <c r="GNK33" s="760"/>
      <c r="GNL33" s="760"/>
      <c r="GNM33" s="760"/>
      <c r="GNN33" s="760"/>
      <c r="GNO33" s="760"/>
      <c r="GNP33" s="760"/>
      <c r="GNQ33" s="760"/>
      <c r="GNR33" s="760"/>
      <c r="GNS33" s="760"/>
      <c r="GNT33" s="760"/>
      <c r="GNU33" s="760"/>
      <c r="GNV33" s="760"/>
      <c r="GNW33" s="760"/>
      <c r="GNX33" s="760"/>
      <c r="GNY33" s="760"/>
      <c r="GNZ33" s="760"/>
      <c r="GOA33" s="760"/>
      <c r="GOB33" s="760"/>
      <c r="GOC33" s="760"/>
      <c r="GOD33" s="760"/>
      <c r="GOE33" s="760"/>
      <c r="GOF33" s="760"/>
      <c r="GOG33" s="760"/>
      <c r="GOH33" s="760"/>
      <c r="GOI33" s="760"/>
      <c r="GOJ33" s="760"/>
      <c r="GOK33" s="760"/>
      <c r="GOL33" s="760"/>
      <c r="GOM33" s="760"/>
      <c r="GON33" s="760"/>
      <c r="GOO33" s="760"/>
      <c r="GOP33" s="760"/>
      <c r="GOQ33" s="760"/>
      <c r="GOR33" s="760"/>
      <c r="GOS33" s="760"/>
      <c r="GOT33" s="760"/>
      <c r="GOU33" s="760"/>
      <c r="GOV33" s="760"/>
      <c r="GOW33" s="760"/>
      <c r="GOX33" s="760"/>
      <c r="GOY33" s="760"/>
      <c r="GOZ33" s="760"/>
      <c r="GPA33" s="760"/>
      <c r="GPB33" s="760"/>
      <c r="GPC33" s="760"/>
      <c r="GPD33" s="760"/>
      <c r="GPE33" s="760"/>
      <c r="GPF33" s="760"/>
      <c r="GPG33" s="760"/>
      <c r="GPH33" s="760"/>
      <c r="GPI33" s="760"/>
      <c r="GPJ33" s="760"/>
      <c r="GPK33" s="760"/>
      <c r="GPL33" s="760"/>
      <c r="GPM33" s="760"/>
      <c r="GPN33" s="760"/>
      <c r="GPO33" s="760"/>
      <c r="GPP33" s="760"/>
      <c r="GPQ33" s="760"/>
      <c r="GPR33" s="760"/>
      <c r="GPS33" s="760"/>
      <c r="GPT33" s="760"/>
      <c r="GPU33" s="760"/>
      <c r="GPV33" s="760"/>
      <c r="GPW33" s="760"/>
      <c r="GPX33" s="760"/>
      <c r="GPY33" s="760"/>
      <c r="GPZ33" s="760"/>
      <c r="GQA33" s="760"/>
      <c r="GQB33" s="760"/>
      <c r="GQC33" s="760"/>
      <c r="GQD33" s="760"/>
      <c r="GQE33" s="760"/>
      <c r="GQF33" s="760"/>
      <c r="GQG33" s="760"/>
      <c r="GQH33" s="760"/>
      <c r="GQI33" s="760"/>
      <c r="GQJ33" s="760"/>
      <c r="GQK33" s="760"/>
      <c r="GQL33" s="760"/>
      <c r="GQM33" s="760"/>
      <c r="GQN33" s="760"/>
      <c r="GQO33" s="760"/>
      <c r="GQP33" s="760"/>
      <c r="GQQ33" s="760"/>
      <c r="GQR33" s="760"/>
      <c r="GQS33" s="760"/>
      <c r="GQT33" s="760"/>
      <c r="GQU33" s="760"/>
      <c r="GQV33" s="760"/>
      <c r="GQW33" s="760"/>
      <c r="GQX33" s="760"/>
      <c r="GQY33" s="760"/>
      <c r="GQZ33" s="760"/>
      <c r="GRA33" s="760"/>
      <c r="GRB33" s="760"/>
      <c r="GRC33" s="760"/>
      <c r="GRD33" s="760"/>
      <c r="GRE33" s="760"/>
      <c r="GRF33" s="760"/>
      <c r="GRG33" s="760"/>
      <c r="GRH33" s="760"/>
      <c r="GRI33" s="760"/>
      <c r="GRJ33" s="760"/>
      <c r="GRK33" s="760"/>
      <c r="GRL33" s="760"/>
      <c r="GRM33" s="760"/>
      <c r="GRN33" s="760"/>
      <c r="GRO33" s="760"/>
      <c r="GRP33" s="760"/>
      <c r="GRQ33" s="760"/>
      <c r="GRR33" s="760"/>
      <c r="GRS33" s="760"/>
      <c r="GRT33" s="760"/>
      <c r="GRU33" s="760"/>
      <c r="GRV33" s="760"/>
      <c r="GRW33" s="760"/>
      <c r="GRX33" s="760"/>
      <c r="GRY33" s="760"/>
      <c r="GRZ33" s="760"/>
      <c r="GSA33" s="760"/>
      <c r="GSB33" s="760"/>
      <c r="GSC33" s="760"/>
      <c r="GSD33" s="760"/>
      <c r="GSE33" s="760"/>
      <c r="GSF33" s="760"/>
      <c r="GSG33" s="760"/>
      <c r="GSH33" s="760"/>
      <c r="GSI33" s="760"/>
      <c r="GSJ33" s="760"/>
      <c r="GSK33" s="760"/>
      <c r="GSL33" s="760"/>
      <c r="GSM33" s="760"/>
      <c r="GSN33" s="760"/>
      <c r="GSO33" s="760"/>
      <c r="GSP33" s="760"/>
      <c r="GSQ33" s="760"/>
      <c r="GSR33" s="760"/>
      <c r="GSS33" s="760"/>
      <c r="GST33" s="760"/>
      <c r="GSU33" s="760"/>
      <c r="GSV33" s="760"/>
      <c r="GSW33" s="760"/>
      <c r="GSX33" s="760"/>
      <c r="GSY33" s="760"/>
      <c r="GSZ33" s="760"/>
      <c r="GTA33" s="760"/>
      <c r="GTB33" s="760"/>
      <c r="GTC33" s="760"/>
      <c r="GTD33" s="760"/>
      <c r="GTE33" s="760"/>
      <c r="GTF33" s="760"/>
      <c r="GTG33" s="760"/>
      <c r="GTH33" s="760"/>
      <c r="GTI33" s="760"/>
      <c r="GTJ33" s="760"/>
      <c r="GTK33" s="760"/>
      <c r="GTL33" s="760"/>
      <c r="GTM33" s="760"/>
      <c r="GTN33" s="760"/>
      <c r="GTO33" s="760"/>
      <c r="GTP33" s="760"/>
      <c r="GTQ33" s="760"/>
      <c r="GTR33" s="760"/>
      <c r="GTS33" s="760"/>
      <c r="GTT33" s="760"/>
      <c r="GTU33" s="760"/>
      <c r="GTV33" s="760"/>
      <c r="GTW33" s="760"/>
      <c r="GTX33" s="760"/>
      <c r="GTY33" s="760"/>
      <c r="GTZ33" s="760"/>
      <c r="GUA33" s="760"/>
      <c r="GUB33" s="760"/>
      <c r="GUC33" s="760"/>
      <c r="GUD33" s="760"/>
      <c r="GUE33" s="760"/>
      <c r="GUF33" s="760"/>
      <c r="GUG33" s="760"/>
      <c r="GUH33" s="760"/>
      <c r="GUI33" s="760"/>
      <c r="GUJ33" s="760"/>
      <c r="GUK33" s="760"/>
      <c r="GUL33" s="760"/>
      <c r="GUM33" s="760"/>
      <c r="GUN33" s="760"/>
      <c r="GUO33" s="760"/>
      <c r="GUP33" s="760"/>
      <c r="GUQ33" s="760"/>
      <c r="GUR33" s="760"/>
      <c r="GUS33" s="760"/>
      <c r="GUT33" s="760"/>
      <c r="GUU33" s="760"/>
      <c r="GUV33" s="760"/>
      <c r="GUW33" s="760"/>
      <c r="GUX33" s="760"/>
      <c r="GUY33" s="760"/>
      <c r="GUZ33" s="760"/>
      <c r="GVA33" s="760"/>
      <c r="GVB33" s="760"/>
      <c r="GVC33" s="760"/>
      <c r="GVD33" s="760"/>
      <c r="GVE33" s="760"/>
      <c r="GVF33" s="760"/>
      <c r="GVG33" s="760"/>
      <c r="GVH33" s="760"/>
      <c r="GVI33" s="760"/>
      <c r="GVJ33" s="760"/>
      <c r="GVK33" s="760"/>
      <c r="GVL33" s="760"/>
      <c r="GVM33" s="760"/>
      <c r="GVN33" s="760"/>
      <c r="GVO33" s="760"/>
      <c r="GVP33" s="760"/>
      <c r="GVQ33" s="760"/>
      <c r="GVR33" s="760"/>
      <c r="GVS33" s="760"/>
      <c r="GVT33" s="760"/>
      <c r="GVU33" s="760"/>
      <c r="GVV33" s="760"/>
      <c r="GVW33" s="760"/>
      <c r="GVX33" s="760"/>
      <c r="GVY33" s="760"/>
      <c r="GVZ33" s="760"/>
      <c r="GWA33" s="760"/>
      <c r="GWB33" s="760"/>
      <c r="GWC33" s="760"/>
      <c r="GWD33" s="760"/>
      <c r="GWE33" s="760"/>
      <c r="GWF33" s="760"/>
      <c r="GWG33" s="760"/>
      <c r="GWH33" s="760"/>
      <c r="GWI33" s="760"/>
      <c r="GWJ33" s="760"/>
      <c r="GWK33" s="760"/>
      <c r="GWL33" s="760"/>
      <c r="GWM33" s="760"/>
      <c r="GWN33" s="760"/>
      <c r="GWO33" s="760"/>
      <c r="GWP33" s="760"/>
      <c r="GWQ33" s="760"/>
      <c r="GWR33" s="760"/>
      <c r="GWS33" s="760"/>
      <c r="GWT33" s="760"/>
      <c r="GWU33" s="760"/>
      <c r="GWV33" s="760"/>
      <c r="GWW33" s="760"/>
      <c r="GWX33" s="760"/>
      <c r="GWY33" s="760"/>
      <c r="GWZ33" s="760"/>
      <c r="GXA33" s="760"/>
      <c r="GXB33" s="760"/>
      <c r="GXC33" s="760"/>
      <c r="GXD33" s="760"/>
      <c r="GXE33" s="760"/>
      <c r="GXF33" s="760"/>
      <c r="GXG33" s="760"/>
      <c r="GXH33" s="760"/>
      <c r="GXI33" s="760"/>
      <c r="GXJ33" s="760"/>
      <c r="GXK33" s="760"/>
      <c r="GXL33" s="760"/>
      <c r="GXM33" s="760"/>
      <c r="GXN33" s="760"/>
      <c r="GXO33" s="760"/>
      <c r="GXP33" s="760"/>
      <c r="GXQ33" s="760"/>
      <c r="GXR33" s="760"/>
      <c r="GXS33" s="760"/>
      <c r="GXT33" s="760"/>
      <c r="GXU33" s="760"/>
      <c r="GXV33" s="760"/>
      <c r="GXW33" s="760"/>
      <c r="GXX33" s="760"/>
      <c r="GXY33" s="760"/>
      <c r="GXZ33" s="760"/>
      <c r="GYA33" s="760"/>
      <c r="GYB33" s="760"/>
      <c r="GYC33" s="760"/>
      <c r="GYD33" s="760"/>
      <c r="GYE33" s="760"/>
      <c r="GYF33" s="760"/>
      <c r="GYG33" s="760"/>
      <c r="GYH33" s="760"/>
      <c r="GYI33" s="760"/>
      <c r="GYJ33" s="760"/>
      <c r="GYK33" s="760"/>
      <c r="GYL33" s="760"/>
      <c r="GYM33" s="760"/>
      <c r="GYN33" s="760"/>
      <c r="GYO33" s="760"/>
      <c r="GYP33" s="760"/>
      <c r="GYQ33" s="760"/>
      <c r="GYR33" s="760"/>
      <c r="GYS33" s="760"/>
      <c r="GYT33" s="760"/>
      <c r="GYU33" s="760"/>
      <c r="GYV33" s="760"/>
      <c r="GYW33" s="760"/>
      <c r="GYX33" s="760"/>
      <c r="GYY33" s="760"/>
      <c r="GYZ33" s="760"/>
      <c r="GZA33" s="760"/>
      <c r="GZB33" s="760"/>
      <c r="GZC33" s="760"/>
      <c r="GZD33" s="760"/>
      <c r="GZE33" s="760"/>
      <c r="GZF33" s="760"/>
      <c r="GZG33" s="760"/>
      <c r="GZH33" s="760"/>
      <c r="GZI33" s="760"/>
      <c r="GZJ33" s="760"/>
      <c r="GZK33" s="760"/>
      <c r="GZL33" s="760"/>
      <c r="GZM33" s="760"/>
      <c r="GZN33" s="760"/>
      <c r="GZO33" s="760"/>
      <c r="GZP33" s="760"/>
      <c r="GZQ33" s="760"/>
      <c r="GZR33" s="760"/>
      <c r="GZS33" s="760"/>
      <c r="GZT33" s="760"/>
      <c r="GZU33" s="760"/>
      <c r="GZV33" s="760"/>
      <c r="GZW33" s="760"/>
      <c r="GZX33" s="760"/>
      <c r="GZY33" s="760"/>
      <c r="GZZ33" s="760"/>
      <c r="HAA33" s="760"/>
      <c r="HAB33" s="760"/>
      <c r="HAC33" s="760"/>
      <c r="HAD33" s="760"/>
      <c r="HAE33" s="760"/>
      <c r="HAF33" s="760"/>
      <c r="HAG33" s="760"/>
      <c r="HAH33" s="760"/>
      <c r="HAI33" s="760"/>
      <c r="HAJ33" s="760"/>
      <c r="HAK33" s="760"/>
      <c r="HAL33" s="760"/>
      <c r="HAM33" s="760"/>
      <c r="HAN33" s="760"/>
      <c r="HAO33" s="760"/>
      <c r="HAP33" s="760"/>
      <c r="HAQ33" s="760"/>
      <c r="HAR33" s="760"/>
      <c r="HAS33" s="760"/>
      <c r="HAT33" s="760"/>
      <c r="HAU33" s="760"/>
      <c r="HAV33" s="760"/>
      <c r="HAW33" s="760"/>
      <c r="HAX33" s="760"/>
      <c r="HAY33" s="760"/>
      <c r="HAZ33" s="760"/>
      <c r="HBA33" s="760"/>
      <c r="HBB33" s="760"/>
      <c r="HBC33" s="760"/>
      <c r="HBD33" s="760"/>
      <c r="HBE33" s="760"/>
      <c r="HBF33" s="760"/>
      <c r="HBG33" s="760"/>
      <c r="HBH33" s="760"/>
      <c r="HBI33" s="760"/>
      <c r="HBJ33" s="760"/>
      <c r="HBK33" s="760"/>
      <c r="HBL33" s="760"/>
      <c r="HBM33" s="760"/>
      <c r="HBN33" s="760"/>
      <c r="HBO33" s="760"/>
      <c r="HBP33" s="760"/>
      <c r="HBQ33" s="760"/>
      <c r="HBR33" s="760"/>
      <c r="HBS33" s="760"/>
      <c r="HBT33" s="760"/>
      <c r="HBU33" s="760"/>
      <c r="HBV33" s="760"/>
      <c r="HBW33" s="760"/>
      <c r="HBX33" s="760"/>
      <c r="HBY33" s="760"/>
      <c r="HBZ33" s="760"/>
      <c r="HCA33" s="760"/>
      <c r="HCB33" s="760"/>
      <c r="HCC33" s="760"/>
      <c r="HCD33" s="760"/>
      <c r="HCE33" s="760"/>
      <c r="HCF33" s="760"/>
      <c r="HCG33" s="760"/>
      <c r="HCH33" s="760"/>
      <c r="HCI33" s="760"/>
      <c r="HCJ33" s="760"/>
      <c r="HCK33" s="760"/>
      <c r="HCL33" s="760"/>
      <c r="HCM33" s="760"/>
      <c r="HCN33" s="760"/>
      <c r="HCO33" s="760"/>
      <c r="HCP33" s="760"/>
      <c r="HCQ33" s="760"/>
      <c r="HCR33" s="760"/>
      <c r="HCS33" s="760"/>
      <c r="HCT33" s="760"/>
      <c r="HCU33" s="760"/>
      <c r="HCV33" s="760"/>
      <c r="HCW33" s="760"/>
      <c r="HCX33" s="760"/>
      <c r="HCY33" s="760"/>
      <c r="HCZ33" s="760"/>
      <c r="HDA33" s="760"/>
      <c r="HDB33" s="760"/>
      <c r="HDC33" s="760"/>
      <c r="HDD33" s="760"/>
      <c r="HDE33" s="760"/>
      <c r="HDF33" s="760"/>
      <c r="HDG33" s="760"/>
      <c r="HDH33" s="760"/>
      <c r="HDI33" s="760"/>
      <c r="HDJ33" s="760"/>
      <c r="HDK33" s="760"/>
      <c r="HDL33" s="760"/>
      <c r="HDM33" s="760"/>
      <c r="HDN33" s="760"/>
      <c r="HDO33" s="760"/>
      <c r="HDP33" s="760"/>
      <c r="HDQ33" s="760"/>
      <c r="HDR33" s="760"/>
      <c r="HDS33" s="760"/>
      <c r="HDT33" s="760"/>
      <c r="HDU33" s="760"/>
      <c r="HDV33" s="760"/>
      <c r="HDW33" s="760"/>
      <c r="HDX33" s="760"/>
      <c r="HDY33" s="760"/>
      <c r="HDZ33" s="760"/>
      <c r="HEA33" s="760"/>
      <c r="HEB33" s="760"/>
      <c r="HEC33" s="760"/>
      <c r="HED33" s="760"/>
      <c r="HEE33" s="760"/>
      <c r="HEF33" s="760"/>
      <c r="HEG33" s="760"/>
      <c r="HEH33" s="760"/>
      <c r="HEI33" s="760"/>
      <c r="HEJ33" s="760"/>
      <c r="HEK33" s="760"/>
      <c r="HEL33" s="760"/>
      <c r="HEM33" s="760"/>
      <c r="HEN33" s="760"/>
      <c r="HEO33" s="760"/>
      <c r="HEP33" s="760"/>
      <c r="HEQ33" s="760"/>
      <c r="HER33" s="760"/>
      <c r="HES33" s="760"/>
      <c r="HET33" s="760"/>
      <c r="HEU33" s="760"/>
      <c r="HEV33" s="760"/>
      <c r="HEW33" s="760"/>
      <c r="HEX33" s="760"/>
      <c r="HEY33" s="760"/>
      <c r="HEZ33" s="760"/>
      <c r="HFA33" s="760"/>
      <c r="HFB33" s="760"/>
      <c r="HFC33" s="760"/>
      <c r="HFD33" s="760"/>
      <c r="HFE33" s="760"/>
      <c r="HFF33" s="760"/>
      <c r="HFG33" s="760"/>
      <c r="HFH33" s="760"/>
      <c r="HFI33" s="760"/>
      <c r="HFJ33" s="760"/>
      <c r="HFK33" s="760"/>
      <c r="HFL33" s="760"/>
      <c r="HFM33" s="760"/>
      <c r="HFN33" s="760"/>
      <c r="HFO33" s="760"/>
      <c r="HFP33" s="760"/>
      <c r="HFQ33" s="760"/>
      <c r="HFR33" s="760"/>
      <c r="HFS33" s="760"/>
      <c r="HFT33" s="760"/>
      <c r="HFU33" s="760"/>
      <c r="HFV33" s="760"/>
      <c r="HFW33" s="760"/>
      <c r="HFX33" s="760"/>
      <c r="HFY33" s="760"/>
      <c r="HFZ33" s="760"/>
      <c r="HGA33" s="760"/>
      <c r="HGB33" s="760"/>
      <c r="HGC33" s="760"/>
      <c r="HGD33" s="760"/>
      <c r="HGE33" s="760"/>
      <c r="HGF33" s="760"/>
      <c r="HGG33" s="760"/>
      <c r="HGH33" s="760"/>
      <c r="HGI33" s="760"/>
      <c r="HGJ33" s="760"/>
      <c r="HGK33" s="760"/>
      <c r="HGL33" s="760"/>
      <c r="HGM33" s="760"/>
      <c r="HGN33" s="760"/>
      <c r="HGO33" s="760"/>
      <c r="HGP33" s="760"/>
      <c r="HGQ33" s="760"/>
      <c r="HGR33" s="760"/>
      <c r="HGS33" s="760"/>
      <c r="HGT33" s="760"/>
      <c r="HGU33" s="760"/>
      <c r="HGV33" s="760"/>
      <c r="HGW33" s="760"/>
      <c r="HGX33" s="760"/>
      <c r="HGY33" s="760"/>
      <c r="HGZ33" s="760"/>
      <c r="HHA33" s="760"/>
      <c r="HHB33" s="760"/>
      <c r="HHC33" s="760"/>
      <c r="HHD33" s="760"/>
      <c r="HHE33" s="760"/>
      <c r="HHF33" s="760"/>
      <c r="HHG33" s="760"/>
      <c r="HHH33" s="760"/>
      <c r="HHI33" s="760"/>
      <c r="HHJ33" s="760"/>
      <c r="HHK33" s="760"/>
      <c r="HHL33" s="760"/>
      <c r="HHM33" s="760"/>
      <c r="HHN33" s="760"/>
      <c r="HHO33" s="760"/>
      <c r="HHP33" s="760"/>
      <c r="HHQ33" s="760"/>
      <c r="HHR33" s="760"/>
      <c r="HHS33" s="760"/>
      <c r="HHT33" s="760"/>
      <c r="HHU33" s="760"/>
      <c r="HHV33" s="760"/>
      <c r="HHW33" s="760"/>
      <c r="HHX33" s="760"/>
      <c r="HHY33" s="760"/>
      <c r="HHZ33" s="760"/>
      <c r="HIA33" s="760"/>
      <c r="HIB33" s="760"/>
      <c r="HIC33" s="760"/>
      <c r="HID33" s="760"/>
      <c r="HIE33" s="760"/>
      <c r="HIF33" s="760"/>
      <c r="HIG33" s="760"/>
      <c r="HIH33" s="760"/>
      <c r="HII33" s="760"/>
      <c r="HIJ33" s="760"/>
      <c r="HIK33" s="760"/>
      <c r="HIL33" s="760"/>
      <c r="HIM33" s="760"/>
      <c r="HIN33" s="760"/>
      <c r="HIO33" s="760"/>
      <c r="HIP33" s="760"/>
      <c r="HIQ33" s="760"/>
      <c r="HIR33" s="760"/>
      <c r="HIS33" s="760"/>
      <c r="HIT33" s="760"/>
      <c r="HIU33" s="760"/>
      <c r="HIV33" s="760"/>
      <c r="HIW33" s="760"/>
      <c r="HIX33" s="760"/>
      <c r="HIY33" s="760"/>
      <c r="HIZ33" s="760"/>
      <c r="HJA33" s="760"/>
      <c r="HJB33" s="760"/>
      <c r="HJC33" s="760"/>
      <c r="HJD33" s="760"/>
      <c r="HJE33" s="760"/>
      <c r="HJF33" s="760"/>
      <c r="HJG33" s="760"/>
      <c r="HJH33" s="760"/>
      <c r="HJI33" s="760"/>
      <c r="HJJ33" s="760"/>
      <c r="HJK33" s="760"/>
      <c r="HJL33" s="760"/>
      <c r="HJM33" s="760"/>
      <c r="HJN33" s="760"/>
      <c r="HJO33" s="760"/>
      <c r="HJP33" s="760"/>
      <c r="HJQ33" s="760"/>
      <c r="HJR33" s="760"/>
      <c r="HJS33" s="760"/>
      <c r="HJT33" s="760"/>
      <c r="HJU33" s="760"/>
      <c r="HJV33" s="760"/>
      <c r="HJW33" s="760"/>
      <c r="HJX33" s="760"/>
      <c r="HJY33" s="760"/>
      <c r="HJZ33" s="760"/>
      <c r="HKA33" s="760"/>
      <c r="HKB33" s="760"/>
      <c r="HKC33" s="760"/>
      <c r="HKD33" s="760"/>
      <c r="HKE33" s="760"/>
      <c r="HKF33" s="760"/>
      <c r="HKG33" s="760"/>
      <c r="HKH33" s="760"/>
      <c r="HKI33" s="760"/>
      <c r="HKJ33" s="760"/>
      <c r="HKK33" s="760"/>
      <c r="HKL33" s="760"/>
      <c r="HKM33" s="760"/>
      <c r="HKN33" s="760"/>
      <c r="HKO33" s="760"/>
      <c r="HKP33" s="760"/>
      <c r="HKQ33" s="760"/>
      <c r="HKR33" s="760"/>
      <c r="HKS33" s="760"/>
      <c r="HKT33" s="760"/>
      <c r="HKU33" s="760"/>
      <c r="HKV33" s="760"/>
      <c r="HKW33" s="760"/>
      <c r="HKX33" s="760"/>
      <c r="HKY33" s="760"/>
      <c r="HKZ33" s="760"/>
      <c r="HLA33" s="760"/>
      <c r="HLB33" s="760"/>
      <c r="HLC33" s="760"/>
      <c r="HLD33" s="760"/>
      <c r="HLE33" s="760"/>
      <c r="HLF33" s="760"/>
      <c r="HLG33" s="760"/>
      <c r="HLH33" s="760"/>
      <c r="HLI33" s="760"/>
      <c r="HLJ33" s="760"/>
      <c r="HLK33" s="760"/>
      <c r="HLL33" s="760"/>
      <c r="HLM33" s="760"/>
      <c r="HLN33" s="760"/>
      <c r="HLO33" s="760"/>
      <c r="HLP33" s="760"/>
      <c r="HLQ33" s="760"/>
      <c r="HLR33" s="760"/>
      <c r="HLS33" s="760"/>
      <c r="HLT33" s="760"/>
      <c r="HLU33" s="760"/>
      <c r="HLV33" s="760"/>
      <c r="HLW33" s="760"/>
      <c r="HLX33" s="760"/>
      <c r="HLY33" s="760"/>
      <c r="HLZ33" s="760"/>
      <c r="HMA33" s="760"/>
      <c r="HMB33" s="760"/>
      <c r="HMC33" s="760"/>
      <c r="HMD33" s="760"/>
      <c r="HME33" s="760"/>
      <c r="HMF33" s="760"/>
      <c r="HMG33" s="760"/>
      <c r="HMH33" s="760"/>
      <c r="HMI33" s="760"/>
      <c r="HMJ33" s="760"/>
      <c r="HMK33" s="760"/>
      <c r="HML33" s="760"/>
      <c r="HMM33" s="760"/>
      <c r="HMN33" s="760"/>
      <c r="HMO33" s="760"/>
      <c r="HMP33" s="760"/>
      <c r="HMQ33" s="760"/>
      <c r="HMR33" s="760"/>
      <c r="HMS33" s="760"/>
      <c r="HMT33" s="760"/>
      <c r="HMU33" s="760"/>
      <c r="HMV33" s="760"/>
      <c r="HMW33" s="760"/>
      <c r="HMX33" s="760"/>
      <c r="HMY33" s="760"/>
      <c r="HMZ33" s="760"/>
      <c r="HNA33" s="760"/>
      <c r="HNB33" s="760"/>
      <c r="HNC33" s="760"/>
      <c r="HND33" s="760"/>
      <c r="HNE33" s="760"/>
      <c r="HNF33" s="760"/>
      <c r="HNG33" s="760"/>
      <c r="HNH33" s="760"/>
      <c r="HNI33" s="760"/>
      <c r="HNJ33" s="760"/>
      <c r="HNK33" s="760"/>
      <c r="HNL33" s="760"/>
      <c r="HNM33" s="760"/>
      <c r="HNN33" s="760"/>
      <c r="HNO33" s="760"/>
      <c r="HNP33" s="760"/>
      <c r="HNQ33" s="760"/>
      <c r="HNR33" s="760"/>
      <c r="HNS33" s="760"/>
      <c r="HNT33" s="760"/>
      <c r="HNU33" s="760"/>
      <c r="HNV33" s="760"/>
      <c r="HNW33" s="760"/>
      <c r="HNX33" s="760"/>
      <c r="HNY33" s="760"/>
      <c r="HNZ33" s="760"/>
      <c r="HOA33" s="760"/>
      <c r="HOB33" s="760"/>
      <c r="HOC33" s="760"/>
      <c r="HOD33" s="760"/>
      <c r="HOE33" s="760"/>
      <c r="HOF33" s="760"/>
      <c r="HOG33" s="760"/>
      <c r="HOH33" s="760"/>
      <c r="HOI33" s="760"/>
      <c r="HOJ33" s="760"/>
      <c r="HOK33" s="760"/>
      <c r="HOL33" s="760"/>
      <c r="HOM33" s="760"/>
      <c r="HON33" s="760"/>
      <c r="HOO33" s="760"/>
      <c r="HOP33" s="760"/>
      <c r="HOQ33" s="760"/>
      <c r="HOR33" s="760"/>
      <c r="HOS33" s="760"/>
      <c r="HOT33" s="760"/>
      <c r="HOU33" s="760"/>
      <c r="HOV33" s="760"/>
      <c r="HOW33" s="760"/>
      <c r="HOX33" s="760"/>
      <c r="HOY33" s="760"/>
      <c r="HOZ33" s="760"/>
      <c r="HPA33" s="760"/>
      <c r="HPB33" s="760"/>
      <c r="HPC33" s="760"/>
      <c r="HPD33" s="760"/>
      <c r="HPE33" s="760"/>
      <c r="HPF33" s="760"/>
      <c r="HPG33" s="760"/>
      <c r="HPH33" s="760"/>
      <c r="HPI33" s="760"/>
      <c r="HPJ33" s="760"/>
      <c r="HPK33" s="760"/>
      <c r="HPL33" s="760"/>
      <c r="HPM33" s="760"/>
      <c r="HPN33" s="760"/>
      <c r="HPO33" s="760"/>
      <c r="HPP33" s="760"/>
      <c r="HPQ33" s="760"/>
      <c r="HPR33" s="760"/>
      <c r="HPS33" s="760"/>
      <c r="HPT33" s="760"/>
      <c r="HPU33" s="760"/>
      <c r="HPV33" s="760"/>
      <c r="HPW33" s="760"/>
      <c r="HPX33" s="760"/>
      <c r="HPY33" s="760"/>
      <c r="HPZ33" s="760"/>
      <c r="HQA33" s="760"/>
      <c r="HQB33" s="760"/>
      <c r="HQC33" s="760"/>
      <c r="HQD33" s="760"/>
      <c r="HQE33" s="760"/>
      <c r="HQF33" s="760"/>
      <c r="HQG33" s="760"/>
      <c r="HQH33" s="760"/>
      <c r="HQI33" s="760"/>
      <c r="HQJ33" s="760"/>
      <c r="HQK33" s="760"/>
      <c r="HQL33" s="760"/>
      <c r="HQM33" s="760"/>
      <c r="HQN33" s="760"/>
      <c r="HQO33" s="760"/>
      <c r="HQP33" s="760"/>
      <c r="HQQ33" s="760"/>
      <c r="HQR33" s="760"/>
      <c r="HQS33" s="760"/>
      <c r="HQT33" s="760"/>
      <c r="HQU33" s="760"/>
      <c r="HQV33" s="760"/>
      <c r="HQW33" s="760"/>
      <c r="HQX33" s="760"/>
      <c r="HQY33" s="760"/>
      <c r="HQZ33" s="760"/>
      <c r="HRA33" s="760"/>
      <c r="HRB33" s="760"/>
      <c r="HRC33" s="760"/>
      <c r="HRD33" s="760"/>
      <c r="HRE33" s="760"/>
      <c r="HRF33" s="760"/>
      <c r="HRG33" s="760"/>
      <c r="HRH33" s="760"/>
      <c r="HRI33" s="760"/>
      <c r="HRJ33" s="760"/>
      <c r="HRK33" s="760"/>
      <c r="HRL33" s="760"/>
      <c r="HRM33" s="760"/>
      <c r="HRN33" s="760"/>
      <c r="HRO33" s="760"/>
      <c r="HRP33" s="760"/>
      <c r="HRQ33" s="760"/>
      <c r="HRR33" s="760"/>
      <c r="HRS33" s="760"/>
      <c r="HRT33" s="760"/>
      <c r="HRU33" s="760"/>
      <c r="HRV33" s="760"/>
      <c r="HRW33" s="760"/>
      <c r="HRX33" s="760"/>
      <c r="HRY33" s="760"/>
      <c r="HRZ33" s="760"/>
      <c r="HSA33" s="760"/>
      <c r="HSB33" s="760"/>
      <c r="HSC33" s="760"/>
      <c r="HSD33" s="760"/>
      <c r="HSE33" s="760"/>
      <c r="HSF33" s="760"/>
      <c r="HSG33" s="760"/>
      <c r="HSH33" s="760"/>
      <c r="HSI33" s="760"/>
      <c r="HSJ33" s="760"/>
      <c r="HSK33" s="760"/>
      <c r="HSL33" s="760"/>
      <c r="HSM33" s="760"/>
      <c r="HSN33" s="760"/>
      <c r="HSO33" s="760"/>
      <c r="HSP33" s="760"/>
      <c r="HSQ33" s="760"/>
      <c r="HSR33" s="760"/>
      <c r="HSS33" s="760"/>
      <c r="HST33" s="760"/>
      <c r="HSU33" s="760"/>
      <c r="HSV33" s="760"/>
      <c r="HSW33" s="760"/>
      <c r="HSX33" s="760"/>
      <c r="HSY33" s="760"/>
      <c r="HSZ33" s="760"/>
      <c r="HTA33" s="760"/>
      <c r="HTB33" s="760"/>
      <c r="HTC33" s="760"/>
      <c r="HTD33" s="760"/>
      <c r="HTE33" s="760"/>
      <c r="HTF33" s="760"/>
      <c r="HTG33" s="760"/>
      <c r="HTH33" s="760"/>
      <c r="HTI33" s="760"/>
      <c r="HTJ33" s="760"/>
      <c r="HTK33" s="760"/>
      <c r="HTL33" s="760"/>
      <c r="HTM33" s="760"/>
      <c r="HTN33" s="760"/>
      <c r="HTO33" s="760"/>
      <c r="HTP33" s="760"/>
      <c r="HTQ33" s="760"/>
      <c r="HTR33" s="760"/>
      <c r="HTS33" s="760"/>
      <c r="HTT33" s="760"/>
      <c r="HTU33" s="760"/>
      <c r="HTV33" s="760"/>
      <c r="HTW33" s="760"/>
      <c r="HTX33" s="760"/>
      <c r="HTY33" s="760"/>
      <c r="HTZ33" s="760"/>
      <c r="HUA33" s="760"/>
      <c r="HUB33" s="760"/>
      <c r="HUC33" s="760"/>
      <c r="HUD33" s="760"/>
      <c r="HUE33" s="760"/>
      <c r="HUF33" s="760"/>
      <c r="HUG33" s="760"/>
      <c r="HUH33" s="760"/>
      <c r="HUI33" s="760"/>
      <c r="HUJ33" s="760"/>
      <c r="HUK33" s="760"/>
      <c r="HUL33" s="760"/>
      <c r="HUM33" s="760"/>
      <c r="HUN33" s="760"/>
      <c r="HUO33" s="760"/>
      <c r="HUP33" s="760"/>
      <c r="HUQ33" s="760"/>
      <c r="HUR33" s="760"/>
      <c r="HUS33" s="760"/>
      <c r="HUT33" s="760"/>
      <c r="HUU33" s="760"/>
      <c r="HUV33" s="760"/>
      <c r="HUW33" s="760"/>
      <c r="HUX33" s="760"/>
      <c r="HUY33" s="760"/>
      <c r="HUZ33" s="760"/>
      <c r="HVA33" s="760"/>
      <c r="HVB33" s="760"/>
      <c r="HVC33" s="760"/>
      <c r="HVD33" s="760"/>
      <c r="HVE33" s="760"/>
      <c r="HVF33" s="760"/>
      <c r="HVG33" s="760"/>
      <c r="HVH33" s="760"/>
      <c r="HVI33" s="760"/>
      <c r="HVJ33" s="760"/>
      <c r="HVK33" s="760"/>
      <c r="HVL33" s="760"/>
      <c r="HVM33" s="760"/>
      <c r="HVN33" s="760"/>
      <c r="HVO33" s="760"/>
      <c r="HVP33" s="760"/>
      <c r="HVQ33" s="760"/>
      <c r="HVR33" s="760"/>
      <c r="HVS33" s="760"/>
      <c r="HVT33" s="760"/>
      <c r="HVU33" s="760"/>
      <c r="HVV33" s="760"/>
      <c r="HVW33" s="760"/>
      <c r="HVX33" s="760"/>
      <c r="HVY33" s="760"/>
      <c r="HVZ33" s="760"/>
      <c r="HWA33" s="760"/>
      <c r="HWB33" s="760"/>
      <c r="HWC33" s="760"/>
      <c r="HWD33" s="760"/>
      <c r="HWE33" s="760"/>
      <c r="HWF33" s="760"/>
      <c r="HWG33" s="760"/>
      <c r="HWH33" s="760"/>
      <c r="HWI33" s="760"/>
      <c r="HWJ33" s="760"/>
      <c r="HWK33" s="760"/>
      <c r="HWL33" s="760"/>
      <c r="HWM33" s="760"/>
      <c r="HWN33" s="760"/>
      <c r="HWO33" s="760"/>
      <c r="HWP33" s="760"/>
      <c r="HWQ33" s="760"/>
      <c r="HWR33" s="760"/>
      <c r="HWS33" s="760"/>
      <c r="HWT33" s="760"/>
      <c r="HWU33" s="760"/>
      <c r="HWV33" s="760"/>
      <c r="HWW33" s="760"/>
      <c r="HWX33" s="760"/>
      <c r="HWY33" s="760"/>
      <c r="HWZ33" s="760"/>
      <c r="HXA33" s="760"/>
      <c r="HXB33" s="760"/>
      <c r="HXC33" s="760"/>
      <c r="HXD33" s="760"/>
      <c r="HXE33" s="760"/>
      <c r="HXF33" s="760"/>
      <c r="HXG33" s="760"/>
      <c r="HXH33" s="760"/>
      <c r="HXI33" s="760"/>
      <c r="HXJ33" s="760"/>
      <c r="HXK33" s="760"/>
      <c r="HXL33" s="760"/>
      <c r="HXM33" s="760"/>
      <c r="HXN33" s="760"/>
      <c r="HXO33" s="760"/>
      <c r="HXP33" s="760"/>
      <c r="HXQ33" s="760"/>
      <c r="HXR33" s="760"/>
      <c r="HXS33" s="760"/>
      <c r="HXT33" s="760"/>
      <c r="HXU33" s="760"/>
      <c r="HXV33" s="760"/>
      <c r="HXW33" s="760"/>
      <c r="HXX33" s="760"/>
      <c r="HXY33" s="760"/>
      <c r="HXZ33" s="760"/>
      <c r="HYA33" s="760"/>
      <c r="HYB33" s="760"/>
      <c r="HYC33" s="760"/>
      <c r="HYD33" s="760"/>
      <c r="HYE33" s="760"/>
      <c r="HYF33" s="760"/>
      <c r="HYG33" s="760"/>
      <c r="HYH33" s="760"/>
      <c r="HYI33" s="760"/>
      <c r="HYJ33" s="760"/>
      <c r="HYK33" s="760"/>
      <c r="HYL33" s="760"/>
      <c r="HYM33" s="760"/>
      <c r="HYN33" s="760"/>
      <c r="HYO33" s="760"/>
      <c r="HYP33" s="760"/>
      <c r="HYQ33" s="760"/>
      <c r="HYR33" s="760"/>
      <c r="HYS33" s="760"/>
      <c r="HYT33" s="760"/>
      <c r="HYU33" s="760"/>
      <c r="HYV33" s="760"/>
      <c r="HYW33" s="760"/>
      <c r="HYX33" s="760"/>
      <c r="HYY33" s="760"/>
      <c r="HYZ33" s="760"/>
      <c r="HZA33" s="760"/>
      <c r="HZB33" s="760"/>
      <c r="HZC33" s="760"/>
      <c r="HZD33" s="760"/>
      <c r="HZE33" s="760"/>
      <c r="HZF33" s="760"/>
      <c r="HZG33" s="760"/>
      <c r="HZH33" s="760"/>
      <c r="HZI33" s="760"/>
      <c r="HZJ33" s="760"/>
      <c r="HZK33" s="760"/>
      <c r="HZL33" s="760"/>
      <c r="HZM33" s="760"/>
      <c r="HZN33" s="760"/>
      <c r="HZO33" s="760"/>
      <c r="HZP33" s="760"/>
      <c r="HZQ33" s="760"/>
      <c r="HZR33" s="760"/>
      <c r="HZS33" s="760"/>
      <c r="HZT33" s="760"/>
      <c r="HZU33" s="760"/>
      <c r="HZV33" s="760"/>
      <c r="HZW33" s="760"/>
      <c r="HZX33" s="760"/>
      <c r="HZY33" s="760"/>
      <c r="HZZ33" s="760"/>
      <c r="IAA33" s="760"/>
      <c r="IAB33" s="760"/>
      <c r="IAC33" s="760"/>
      <c r="IAD33" s="760"/>
      <c r="IAE33" s="760"/>
      <c r="IAF33" s="760"/>
      <c r="IAG33" s="760"/>
      <c r="IAH33" s="760"/>
      <c r="IAI33" s="760"/>
      <c r="IAJ33" s="760"/>
      <c r="IAK33" s="760"/>
      <c r="IAL33" s="760"/>
      <c r="IAM33" s="760"/>
      <c r="IAN33" s="760"/>
      <c r="IAO33" s="760"/>
      <c r="IAP33" s="760"/>
      <c r="IAQ33" s="760"/>
      <c r="IAR33" s="760"/>
      <c r="IAS33" s="760"/>
      <c r="IAT33" s="760"/>
      <c r="IAU33" s="760"/>
      <c r="IAV33" s="760"/>
      <c r="IAW33" s="760"/>
      <c r="IAX33" s="760"/>
      <c r="IAY33" s="760"/>
      <c r="IAZ33" s="760"/>
      <c r="IBA33" s="760"/>
      <c r="IBB33" s="760"/>
      <c r="IBC33" s="760"/>
      <c r="IBD33" s="760"/>
      <c r="IBE33" s="760"/>
      <c r="IBF33" s="760"/>
      <c r="IBG33" s="760"/>
      <c r="IBH33" s="760"/>
      <c r="IBI33" s="760"/>
      <c r="IBJ33" s="760"/>
      <c r="IBK33" s="760"/>
      <c r="IBL33" s="760"/>
      <c r="IBM33" s="760"/>
      <c r="IBN33" s="760"/>
      <c r="IBO33" s="760"/>
      <c r="IBP33" s="760"/>
      <c r="IBQ33" s="760"/>
      <c r="IBR33" s="760"/>
      <c r="IBS33" s="760"/>
      <c r="IBT33" s="760"/>
      <c r="IBU33" s="760"/>
      <c r="IBV33" s="760"/>
      <c r="IBW33" s="760"/>
      <c r="IBX33" s="760"/>
      <c r="IBY33" s="760"/>
      <c r="IBZ33" s="760"/>
      <c r="ICA33" s="760"/>
      <c r="ICB33" s="760"/>
      <c r="ICC33" s="760"/>
      <c r="ICD33" s="760"/>
      <c r="ICE33" s="760"/>
      <c r="ICF33" s="760"/>
      <c r="ICG33" s="760"/>
      <c r="ICH33" s="760"/>
      <c r="ICI33" s="760"/>
      <c r="ICJ33" s="760"/>
      <c r="ICK33" s="760"/>
      <c r="ICL33" s="760"/>
      <c r="ICM33" s="760"/>
      <c r="ICN33" s="760"/>
      <c r="ICO33" s="760"/>
      <c r="ICP33" s="760"/>
      <c r="ICQ33" s="760"/>
      <c r="ICR33" s="760"/>
      <c r="ICS33" s="760"/>
      <c r="ICT33" s="760"/>
      <c r="ICU33" s="760"/>
      <c r="ICV33" s="760"/>
      <c r="ICW33" s="760"/>
      <c r="ICX33" s="760"/>
      <c r="ICY33" s="760"/>
      <c r="ICZ33" s="760"/>
      <c r="IDA33" s="760"/>
      <c r="IDB33" s="760"/>
      <c r="IDC33" s="760"/>
      <c r="IDD33" s="760"/>
      <c r="IDE33" s="760"/>
      <c r="IDF33" s="760"/>
      <c r="IDG33" s="760"/>
      <c r="IDH33" s="760"/>
      <c r="IDI33" s="760"/>
      <c r="IDJ33" s="760"/>
      <c r="IDK33" s="760"/>
      <c r="IDL33" s="760"/>
      <c r="IDM33" s="760"/>
      <c r="IDN33" s="760"/>
      <c r="IDO33" s="760"/>
      <c r="IDP33" s="760"/>
      <c r="IDQ33" s="760"/>
      <c r="IDR33" s="760"/>
      <c r="IDS33" s="760"/>
      <c r="IDT33" s="760"/>
      <c r="IDU33" s="760"/>
      <c r="IDV33" s="760"/>
      <c r="IDW33" s="760"/>
      <c r="IDX33" s="760"/>
      <c r="IDY33" s="760"/>
      <c r="IDZ33" s="760"/>
      <c r="IEA33" s="760"/>
      <c r="IEB33" s="760"/>
      <c r="IEC33" s="760"/>
      <c r="IED33" s="760"/>
      <c r="IEE33" s="760"/>
      <c r="IEF33" s="760"/>
      <c r="IEG33" s="760"/>
      <c r="IEH33" s="760"/>
      <c r="IEI33" s="760"/>
      <c r="IEJ33" s="760"/>
      <c r="IEK33" s="760"/>
      <c r="IEL33" s="760"/>
      <c r="IEM33" s="760"/>
      <c r="IEN33" s="760"/>
      <c r="IEO33" s="760"/>
      <c r="IEP33" s="760"/>
      <c r="IEQ33" s="760"/>
      <c r="IER33" s="760"/>
      <c r="IES33" s="760"/>
      <c r="IET33" s="760"/>
      <c r="IEU33" s="760"/>
      <c r="IEV33" s="760"/>
      <c r="IEW33" s="760"/>
      <c r="IEX33" s="760"/>
      <c r="IEY33" s="760"/>
      <c r="IEZ33" s="760"/>
      <c r="IFA33" s="760"/>
      <c r="IFB33" s="760"/>
      <c r="IFC33" s="760"/>
      <c r="IFD33" s="760"/>
      <c r="IFE33" s="760"/>
      <c r="IFF33" s="760"/>
      <c r="IFG33" s="760"/>
      <c r="IFH33" s="760"/>
      <c r="IFI33" s="760"/>
      <c r="IFJ33" s="760"/>
      <c r="IFK33" s="760"/>
      <c r="IFL33" s="760"/>
      <c r="IFM33" s="760"/>
      <c r="IFN33" s="760"/>
      <c r="IFO33" s="760"/>
      <c r="IFP33" s="760"/>
      <c r="IFQ33" s="760"/>
      <c r="IFR33" s="760"/>
      <c r="IFS33" s="760"/>
      <c r="IFT33" s="760"/>
      <c r="IFU33" s="760"/>
      <c r="IFV33" s="760"/>
      <c r="IFW33" s="760"/>
      <c r="IFX33" s="760"/>
      <c r="IFY33" s="760"/>
      <c r="IFZ33" s="760"/>
      <c r="IGA33" s="760"/>
      <c r="IGB33" s="760"/>
      <c r="IGC33" s="760"/>
      <c r="IGD33" s="760"/>
      <c r="IGE33" s="760"/>
      <c r="IGF33" s="760"/>
      <c r="IGG33" s="760"/>
      <c r="IGH33" s="760"/>
      <c r="IGI33" s="760"/>
      <c r="IGJ33" s="760"/>
      <c r="IGK33" s="760"/>
      <c r="IGL33" s="760"/>
      <c r="IGM33" s="760"/>
      <c r="IGN33" s="760"/>
      <c r="IGO33" s="760"/>
      <c r="IGP33" s="760"/>
      <c r="IGQ33" s="760"/>
      <c r="IGR33" s="760"/>
      <c r="IGS33" s="760"/>
      <c r="IGT33" s="760"/>
      <c r="IGU33" s="760"/>
      <c r="IGV33" s="760"/>
      <c r="IGW33" s="760"/>
      <c r="IGX33" s="760"/>
      <c r="IGY33" s="760"/>
      <c r="IGZ33" s="760"/>
      <c r="IHA33" s="760"/>
      <c r="IHB33" s="760"/>
      <c r="IHC33" s="760"/>
      <c r="IHD33" s="760"/>
      <c r="IHE33" s="760"/>
      <c r="IHF33" s="760"/>
      <c r="IHG33" s="760"/>
      <c r="IHH33" s="760"/>
      <c r="IHI33" s="760"/>
      <c r="IHJ33" s="760"/>
      <c r="IHK33" s="760"/>
      <c r="IHL33" s="760"/>
      <c r="IHM33" s="760"/>
      <c r="IHN33" s="760"/>
      <c r="IHO33" s="760"/>
      <c r="IHP33" s="760"/>
      <c r="IHQ33" s="760"/>
      <c r="IHR33" s="760"/>
      <c r="IHS33" s="760"/>
      <c r="IHT33" s="760"/>
      <c r="IHU33" s="760"/>
      <c r="IHV33" s="760"/>
      <c r="IHW33" s="760"/>
      <c r="IHX33" s="760"/>
      <c r="IHY33" s="760"/>
      <c r="IHZ33" s="760"/>
      <c r="IIA33" s="760"/>
      <c r="IIB33" s="760"/>
      <c r="IIC33" s="760"/>
      <c r="IID33" s="760"/>
      <c r="IIE33" s="760"/>
      <c r="IIF33" s="760"/>
      <c r="IIG33" s="760"/>
      <c r="IIH33" s="760"/>
      <c r="III33" s="760"/>
      <c r="IIJ33" s="760"/>
      <c r="IIK33" s="760"/>
      <c r="IIL33" s="760"/>
      <c r="IIM33" s="760"/>
      <c r="IIN33" s="760"/>
      <c r="IIO33" s="760"/>
      <c r="IIP33" s="760"/>
      <c r="IIQ33" s="760"/>
      <c r="IIR33" s="760"/>
      <c r="IIS33" s="760"/>
      <c r="IIT33" s="760"/>
      <c r="IIU33" s="760"/>
      <c r="IIV33" s="760"/>
      <c r="IIW33" s="760"/>
      <c r="IIX33" s="760"/>
      <c r="IIY33" s="760"/>
      <c r="IIZ33" s="760"/>
      <c r="IJA33" s="760"/>
      <c r="IJB33" s="760"/>
      <c r="IJC33" s="760"/>
      <c r="IJD33" s="760"/>
      <c r="IJE33" s="760"/>
      <c r="IJF33" s="760"/>
      <c r="IJG33" s="760"/>
      <c r="IJH33" s="760"/>
      <c r="IJI33" s="760"/>
      <c r="IJJ33" s="760"/>
      <c r="IJK33" s="760"/>
      <c r="IJL33" s="760"/>
      <c r="IJM33" s="760"/>
      <c r="IJN33" s="760"/>
      <c r="IJO33" s="760"/>
      <c r="IJP33" s="760"/>
      <c r="IJQ33" s="760"/>
      <c r="IJR33" s="760"/>
      <c r="IJS33" s="760"/>
      <c r="IJT33" s="760"/>
      <c r="IJU33" s="760"/>
      <c r="IJV33" s="760"/>
      <c r="IJW33" s="760"/>
      <c r="IJX33" s="760"/>
      <c r="IJY33" s="760"/>
      <c r="IJZ33" s="760"/>
      <c r="IKA33" s="760"/>
      <c r="IKB33" s="760"/>
      <c r="IKC33" s="760"/>
      <c r="IKD33" s="760"/>
      <c r="IKE33" s="760"/>
      <c r="IKF33" s="760"/>
      <c r="IKG33" s="760"/>
      <c r="IKH33" s="760"/>
      <c r="IKI33" s="760"/>
      <c r="IKJ33" s="760"/>
      <c r="IKK33" s="760"/>
      <c r="IKL33" s="760"/>
      <c r="IKM33" s="760"/>
      <c r="IKN33" s="760"/>
      <c r="IKO33" s="760"/>
      <c r="IKP33" s="760"/>
      <c r="IKQ33" s="760"/>
      <c r="IKR33" s="760"/>
      <c r="IKS33" s="760"/>
      <c r="IKT33" s="760"/>
      <c r="IKU33" s="760"/>
      <c r="IKV33" s="760"/>
      <c r="IKW33" s="760"/>
      <c r="IKX33" s="760"/>
      <c r="IKY33" s="760"/>
      <c r="IKZ33" s="760"/>
      <c r="ILA33" s="760"/>
      <c r="ILB33" s="760"/>
      <c r="ILC33" s="760"/>
      <c r="ILD33" s="760"/>
      <c r="ILE33" s="760"/>
      <c r="ILF33" s="760"/>
      <c r="ILG33" s="760"/>
      <c r="ILH33" s="760"/>
      <c r="ILI33" s="760"/>
      <c r="ILJ33" s="760"/>
      <c r="ILK33" s="760"/>
      <c r="ILL33" s="760"/>
      <c r="ILM33" s="760"/>
      <c r="ILN33" s="760"/>
      <c r="ILO33" s="760"/>
      <c r="ILP33" s="760"/>
      <c r="ILQ33" s="760"/>
      <c r="ILR33" s="760"/>
      <c r="ILS33" s="760"/>
      <c r="ILT33" s="760"/>
      <c r="ILU33" s="760"/>
      <c r="ILV33" s="760"/>
      <c r="ILW33" s="760"/>
      <c r="ILX33" s="760"/>
      <c r="ILY33" s="760"/>
      <c r="ILZ33" s="760"/>
      <c r="IMA33" s="760"/>
      <c r="IMB33" s="760"/>
      <c r="IMC33" s="760"/>
      <c r="IMD33" s="760"/>
      <c r="IME33" s="760"/>
      <c r="IMF33" s="760"/>
      <c r="IMG33" s="760"/>
      <c r="IMH33" s="760"/>
      <c r="IMI33" s="760"/>
      <c r="IMJ33" s="760"/>
      <c r="IMK33" s="760"/>
      <c r="IML33" s="760"/>
      <c r="IMM33" s="760"/>
      <c r="IMN33" s="760"/>
      <c r="IMO33" s="760"/>
      <c r="IMP33" s="760"/>
      <c r="IMQ33" s="760"/>
      <c r="IMR33" s="760"/>
      <c r="IMS33" s="760"/>
      <c r="IMT33" s="760"/>
      <c r="IMU33" s="760"/>
      <c r="IMV33" s="760"/>
      <c r="IMW33" s="760"/>
      <c r="IMX33" s="760"/>
      <c r="IMY33" s="760"/>
      <c r="IMZ33" s="760"/>
      <c r="INA33" s="760"/>
      <c r="INB33" s="760"/>
      <c r="INC33" s="760"/>
      <c r="IND33" s="760"/>
      <c r="INE33" s="760"/>
      <c r="INF33" s="760"/>
      <c r="ING33" s="760"/>
      <c r="INH33" s="760"/>
      <c r="INI33" s="760"/>
      <c r="INJ33" s="760"/>
      <c r="INK33" s="760"/>
      <c r="INL33" s="760"/>
      <c r="INM33" s="760"/>
      <c r="INN33" s="760"/>
      <c r="INO33" s="760"/>
      <c r="INP33" s="760"/>
      <c r="INQ33" s="760"/>
      <c r="INR33" s="760"/>
      <c r="INS33" s="760"/>
      <c r="INT33" s="760"/>
      <c r="INU33" s="760"/>
      <c r="INV33" s="760"/>
      <c r="INW33" s="760"/>
      <c r="INX33" s="760"/>
      <c r="INY33" s="760"/>
      <c r="INZ33" s="760"/>
      <c r="IOA33" s="760"/>
      <c r="IOB33" s="760"/>
      <c r="IOC33" s="760"/>
      <c r="IOD33" s="760"/>
      <c r="IOE33" s="760"/>
      <c r="IOF33" s="760"/>
      <c r="IOG33" s="760"/>
      <c r="IOH33" s="760"/>
      <c r="IOI33" s="760"/>
      <c r="IOJ33" s="760"/>
      <c r="IOK33" s="760"/>
      <c r="IOL33" s="760"/>
      <c r="IOM33" s="760"/>
      <c r="ION33" s="760"/>
      <c r="IOO33" s="760"/>
      <c r="IOP33" s="760"/>
      <c r="IOQ33" s="760"/>
      <c r="IOR33" s="760"/>
      <c r="IOS33" s="760"/>
      <c r="IOT33" s="760"/>
      <c r="IOU33" s="760"/>
      <c r="IOV33" s="760"/>
      <c r="IOW33" s="760"/>
      <c r="IOX33" s="760"/>
      <c r="IOY33" s="760"/>
      <c r="IOZ33" s="760"/>
      <c r="IPA33" s="760"/>
      <c r="IPB33" s="760"/>
      <c r="IPC33" s="760"/>
      <c r="IPD33" s="760"/>
      <c r="IPE33" s="760"/>
      <c r="IPF33" s="760"/>
      <c r="IPG33" s="760"/>
      <c r="IPH33" s="760"/>
      <c r="IPI33" s="760"/>
      <c r="IPJ33" s="760"/>
      <c r="IPK33" s="760"/>
      <c r="IPL33" s="760"/>
      <c r="IPM33" s="760"/>
      <c r="IPN33" s="760"/>
      <c r="IPO33" s="760"/>
      <c r="IPP33" s="760"/>
      <c r="IPQ33" s="760"/>
      <c r="IPR33" s="760"/>
      <c r="IPS33" s="760"/>
      <c r="IPT33" s="760"/>
      <c r="IPU33" s="760"/>
      <c r="IPV33" s="760"/>
      <c r="IPW33" s="760"/>
      <c r="IPX33" s="760"/>
      <c r="IPY33" s="760"/>
      <c r="IPZ33" s="760"/>
      <c r="IQA33" s="760"/>
      <c r="IQB33" s="760"/>
      <c r="IQC33" s="760"/>
      <c r="IQD33" s="760"/>
      <c r="IQE33" s="760"/>
      <c r="IQF33" s="760"/>
      <c r="IQG33" s="760"/>
      <c r="IQH33" s="760"/>
      <c r="IQI33" s="760"/>
      <c r="IQJ33" s="760"/>
      <c r="IQK33" s="760"/>
      <c r="IQL33" s="760"/>
      <c r="IQM33" s="760"/>
      <c r="IQN33" s="760"/>
      <c r="IQO33" s="760"/>
      <c r="IQP33" s="760"/>
      <c r="IQQ33" s="760"/>
      <c r="IQR33" s="760"/>
      <c r="IQS33" s="760"/>
      <c r="IQT33" s="760"/>
      <c r="IQU33" s="760"/>
      <c r="IQV33" s="760"/>
      <c r="IQW33" s="760"/>
      <c r="IQX33" s="760"/>
      <c r="IQY33" s="760"/>
      <c r="IQZ33" s="760"/>
      <c r="IRA33" s="760"/>
      <c r="IRB33" s="760"/>
      <c r="IRC33" s="760"/>
      <c r="IRD33" s="760"/>
      <c r="IRE33" s="760"/>
      <c r="IRF33" s="760"/>
      <c r="IRG33" s="760"/>
      <c r="IRH33" s="760"/>
      <c r="IRI33" s="760"/>
      <c r="IRJ33" s="760"/>
      <c r="IRK33" s="760"/>
      <c r="IRL33" s="760"/>
      <c r="IRM33" s="760"/>
      <c r="IRN33" s="760"/>
      <c r="IRO33" s="760"/>
      <c r="IRP33" s="760"/>
      <c r="IRQ33" s="760"/>
      <c r="IRR33" s="760"/>
      <c r="IRS33" s="760"/>
      <c r="IRT33" s="760"/>
      <c r="IRU33" s="760"/>
      <c r="IRV33" s="760"/>
      <c r="IRW33" s="760"/>
      <c r="IRX33" s="760"/>
      <c r="IRY33" s="760"/>
      <c r="IRZ33" s="760"/>
      <c r="ISA33" s="760"/>
      <c r="ISB33" s="760"/>
      <c r="ISC33" s="760"/>
      <c r="ISD33" s="760"/>
      <c r="ISE33" s="760"/>
      <c r="ISF33" s="760"/>
      <c r="ISG33" s="760"/>
      <c r="ISH33" s="760"/>
      <c r="ISI33" s="760"/>
      <c r="ISJ33" s="760"/>
      <c r="ISK33" s="760"/>
      <c r="ISL33" s="760"/>
      <c r="ISM33" s="760"/>
      <c r="ISN33" s="760"/>
      <c r="ISO33" s="760"/>
      <c r="ISP33" s="760"/>
      <c r="ISQ33" s="760"/>
      <c r="ISR33" s="760"/>
      <c r="ISS33" s="760"/>
      <c r="IST33" s="760"/>
      <c r="ISU33" s="760"/>
      <c r="ISV33" s="760"/>
      <c r="ISW33" s="760"/>
      <c r="ISX33" s="760"/>
      <c r="ISY33" s="760"/>
      <c r="ISZ33" s="760"/>
      <c r="ITA33" s="760"/>
      <c r="ITB33" s="760"/>
      <c r="ITC33" s="760"/>
      <c r="ITD33" s="760"/>
      <c r="ITE33" s="760"/>
      <c r="ITF33" s="760"/>
      <c r="ITG33" s="760"/>
      <c r="ITH33" s="760"/>
      <c r="ITI33" s="760"/>
      <c r="ITJ33" s="760"/>
      <c r="ITK33" s="760"/>
      <c r="ITL33" s="760"/>
      <c r="ITM33" s="760"/>
      <c r="ITN33" s="760"/>
      <c r="ITO33" s="760"/>
      <c r="ITP33" s="760"/>
      <c r="ITQ33" s="760"/>
      <c r="ITR33" s="760"/>
      <c r="ITS33" s="760"/>
      <c r="ITT33" s="760"/>
      <c r="ITU33" s="760"/>
      <c r="ITV33" s="760"/>
      <c r="ITW33" s="760"/>
      <c r="ITX33" s="760"/>
      <c r="ITY33" s="760"/>
      <c r="ITZ33" s="760"/>
      <c r="IUA33" s="760"/>
      <c r="IUB33" s="760"/>
      <c r="IUC33" s="760"/>
      <c r="IUD33" s="760"/>
      <c r="IUE33" s="760"/>
      <c r="IUF33" s="760"/>
      <c r="IUG33" s="760"/>
      <c r="IUH33" s="760"/>
      <c r="IUI33" s="760"/>
      <c r="IUJ33" s="760"/>
      <c r="IUK33" s="760"/>
      <c r="IUL33" s="760"/>
      <c r="IUM33" s="760"/>
      <c r="IUN33" s="760"/>
      <c r="IUO33" s="760"/>
      <c r="IUP33" s="760"/>
      <c r="IUQ33" s="760"/>
      <c r="IUR33" s="760"/>
      <c r="IUS33" s="760"/>
      <c r="IUT33" s="760"/>
      <c r="IUU33" s="760"/>
      <c r="IUV33" s="760"/>
      <c r="IUW33" s="760"/>
      <c r="IUX33" s="760"/>
      <c r="IUY33" s="760"/>
      <c r="IUZ33" s="760"/>
      <c r="IVA33" s="760"/>
      <c r="IVB33" s="760"/>
      <c r="IVC33" s="760"/>
      <c r="IVD33" s="760"/>
      <c r="IVE33" s="760"/>
      <c r="IVF33" s="760"/>
      <c r="IVG33" s="760"/>
      <c r="IVH33" s="760"/>
      <c r="IVI33" s="760"/>
      <c r="IVJ33" s="760"/>
      <c r="IVK33" s="760"/>
      <c r="IVL33" s="760"/>
      <c r="IVM33" s="760"/>
      <c r="IVN33" s="760"/>
      <c r="IVO33" s="760"/>
      <c r="IVP33" s="760"/>
      <c r="IVQ33" s="760"/>
      <c r="IVR33" s="760"/>
      <c r="IVS33" s="760"/>
      <c r="IVT33" s="760"/>
      <c r="IVU33" s="760"/>
      <c r="IVV33" s="760"/>
      <c r="IVW33" s="760"/>
      <c r="IVX33" s="760"/>
      <c r="IVY33" s="760"/>
      <c r="IVZ33" s="760"/>
      <c r="IWA33" s="760"/>
      <c r="IWB33" s="760"/>
      <c r="IWC33" s="760"/>
      <c r="IWD33" s="760"/>
      <c r="IWE33" s="760"/>
      <c r="IWF33" s="760"/>
      <c r="IWG33" s="760"/>
      <c r="IWH33" s="760"/>
      <c r="IWI33" s="760"/>
      <c r="IWJ33" s="760"/>
      <c r="IWK33" s="760"/>
      <c r="IWL33" s="760"/>
      <c r="IWM33" s="760"/>
      <c r="IWN33" s="760"/>
      <c r="IWO33" s="760"/>
      <c r="IWP33" s="760"/>
      <c r="IWQ33" s="760"/>
      <c r="IWR33" s="760"/>
      <c r="IWS33" s="760"/>
      <c r="IWT33" s="760"/>
      <c r="IWU33" s="760"/>
      <c r="IWV33" s="760"/>
      <c r="IWW33" s="760"/>
      <c r="IWX33" s="760"/>
      <c r="IWY33" s="760"/>
      <c r="IWZ33" s="760"/>
      <c r="IXA33" s="760"/>
      <c r="IXB33" s="760"/>
      <c r="IXC33" s="760"/>
      <c r="IXD33" s="760"/>
      <c r="IXE33" s="760"/>
      <c r="IXF33" s="760"/>
      <c r="IXG33" s="760"/>
      <c r="IXH33" s="760"/>
      <c r="IXI33" s="760"/>
      <c r="IXJ33" s="760"/>
      <c r="IXK33" s="760"/>
      <c r="IXL33" s="760"/>
      <c r="IXM33" s="760"/>
      <c r="IXN33" s="760"/>
      <c r="IXO33" s="760"/>
      <c r="IXP33" s="760"/>
      <c r="IXQ33" s="760"/>
      <c r="IXR33" s="760"/>
      <c r="IXS33" s="760"/>
      <c r="IXT33" s="760"/>
      <c r="IXU33" s="760"/>
      <c r="IXV33" s="760"/>
      <c r="IXW33" s="760"/>
      <c r="IXX33" s="760"/>
      <c r="IXY33" s="760"/>
      <c r="IXZ33" s="760"/>
      <c r="IYA33" s="760"/>
      <c r="IYB33" s="760"/>
      <c r="IYC33" s="760"/>
      <c r="IYD33" s="760"/>
      <c r="IYE33" s="760"/>
      <c r="IYF33" s="760"/>
      <c r="IYG33" s="760"/>
      <c r="IYH33" s="760"/>
      <c r="IYI33" s="760"/>
      <c r="IYJ33" s="760"/>
      <c r="IYK33" s="760"/>
      <c r="IYL33" s="760"/>
      <c r="IYM33" s="760"/>
      <c r="IYN33" s="760"/>
      <c r="IYO33" s="760"/>
      <c r="IYP33" s="760"/>
      <c r="IYQ33" s="760"/>
      <c r="IYR33" s="760"/>
      <c r="IYS33" s="760"/>
      <c r="IYT33" s="760"/>
      <c r="IYU33" s="760"/>
      <c r="IYV33" s="760"/>
      <c r="IYW33" s="760"/>
      <c r="IYX33" s="760"/>
      <c r="IYY33" s="760"/>
      <c r="IYZ33" s="760"/>
      <c r="IZA33" s="760"/>
      <c r="IZB33" s="760"/>
      <c r="IZC33" s="760"/>
      <c r="IZD33" s="760"/>
      <c r="IZE33" s="760"/>
      <c r="IZF33" s="760"/>
      <c r="IZG33" s="760"/>
      <c r="IZH33" s="760"/>
      <c r="IZI33" s="760"/>
      <c r="IZJ33" s="760"/>
      <c r="IZK33" s="760"/>
      <c r="IZL33" s="760"/>
      <c r="IZM33" s="760"/>
      <c r="IZN33" s="760"/>
      <c r="IZO33" s="760"/>
      <c r="IZP33" s="760"/>
      <c r="IZQ33" s="760"/>
      <c r="IZR33" s="760"/>
      <c r="IZS33" s="760"/>
      <c r="IZT33" s="760"/>
      <c r="IZU33" s="760"/>
      <c r="IZV33" s="760"/>
      <c r="IZW33" s="760"/>
      <c r="IZX33" s="760"/>
      <c r="IZY33" s="760"/>
      <c r="IZZ33" s="760"/>
      <c r="JAA33" s="760"/>
      <c r="JAB33" s="760"/>
      <c r="JAC33" s="760"/>
      <c r="JAD33" s="760"/>
      <c r="JAE33" s="760"/>
      <c r="JAF33" s="760"/>
      <c r="JAG33" s="760"/>
      <c r="JAH33" s="760"/>
      <c r="JAI33" s="760"/>
      <c r="JAJ33" s="760"/>
      <c r="JAK33" s="760"/>
      <c r="JAL33" s="760"/>
      <c r="JAM33" s="760"/>
      <c r="JAN33" s="760"/>
      <c r="JAO33" s="760"/>
      <c r="JAP33" s="760"/>
      <c r="JAQ33" s="760"/>
      <c r="JAR33" s="760"/>
      <c r="JAS33" s="760"/>
      <c r="JAT33" s="760"/>
      <c r="JAU33" s="760"/>
      <c r="JAV33" s="760"/>
      <c r="JAW33" s="760"/>
      <c r="JAX33" s="760"/>
      <c r="JAY33" s="760"/>
      <c r="JAZ33" s="760"/>
      <c r="JBA33" s="760"/>
      <c r="JBB33" s="760"/>
      <c r="JBC33" s="760"/>
      <c r="JBD33" s="760"/>
      <c r="JBE33" s="760"/>
      <c r="JBF33" s="760"/>
      <c r="JBG33" s="760"/>
      <c r="JBH33" s="760"/>
      <c r="JBI33" s="760"/>
      <c r="JBJ33" s="760"/>
      <c r="JBK33" s="760"/>
      <c r="JBL33" s="760"/>
      <c r="JBM33" s="760"/>
      <c r="JBN33" s="760"/>
      <c r="JBO33" s="760"/>
      <c r="JBP33" s="760"/>
      <c r="JBQ33" s="760"/>
      <c r="JBR33" s="760"/>
      <c r="JBS33" s="760"/>
      <c r="JBT33" s="760"/>
      <c r="JBU33" s="760"/>
      <c r="JBV33" s="760"/>
      <c r="JBW33" s="760"/>
      <c r="JBX33" s="760"/>
      <c r="JBY33" s="760"/>
      <c r="JBZ33" s="760"/>
      <c r="JCA33" s="760"/>
      <c r="JCB33" s="760"/>
      <c r="JCC33" s="760"/>
      <c r="JCD33" s="760"/>
      <c r="JCE33" s="760"/>
      <c r="JCF33" s="760"/>
      <c r="JCG33" s="760"/>
      <c r="JCH33" s="760"/>
      <c r="JCI33" s="760"/>
      <c r="JCJ33" s="760"/>
      <c r="JCK33" s="760"/>
      <c r="JCL33" s="760"/>
      <c r="JCM33" s="760"/>
      <c r="JCN33" s="760"/>
      <c r="JCO33" s="760"/>
      <c r="JCP33" s="760"/>
      <c r="JCQ33" s="760"/>
      <c r="JCR33" s="760"/>
      <c r="JCS33" s="760"/>
      <c r="JCT33" s="760"/>
      <c r="JCU33" s="760"/>
      <c r="JCV33" s="760"/>
      <c r="JCW33" s="760"/>
      <c r="JCX33" s="760"/>
      <c r="JCY33" s="760"/>
      <c r="JCZ33" s="760"/>
      <c r="JDA33" s="760"/>
      <c r="JDB33" s="760"/>
      <c r="JDC33" s="760"/>
      <c r="JDD33" s="760"/>
      <c r="JDE33" s="760"/>
      <c r="JDF33" s="760"/>
      <c r="JDG33" s="760"/>
      <c r="JDH33" s="760"/>
      <c r="JDI33" s="760"/>
      <c r="JDJ33" s="760"/>
      <c r="JDK33" s="760"/>
      <c r="JDL33" s="760"/>
      <c r="JDM33" s="760"/>
      <c r="JDN33" s="760"/>
      <c r="JDO33" s="760"/>
      <c r="JDP33" s="760"/>
      <c r="JDQ33" s="760"/>
      <c r="JDR33" s="760"/>
      <c r="JDS33" s="760"/>
      <c r="JDT33" s="760"/>
      <c r="JDU33" s="760"/>
      <c r="JDV33" s="760"/>
      <c r="JDW33" s="760"/>
      <c r="JDX33" s="760"/>
      <c r="JDY33" s="760"/>
      <c r="JDZ33" s="760"/>
      <c r="JEA33" s="760"/>
      <c r="JEB33" s="760"/>
      <c r="JEC33" s="760"/>
      <c r="JED33" s="760"/>
      <c r="JEE33" s="760"/>
      <c r="JEF33" s="760"/>
      <c r="JEG33" s="760"/>
      <c r="JEH33" s="760"/>
      <c r="JEI33" s="760"/>
      <c r="JEJ33" s="760"/>
      <c r="JEK33" s="760"/>
      <c r="JEL33" s="760"/>
      <c r="JEM33" s="760"/>
      <c r="JEN33" s="760"/>
      <c r="JEO33" s="760"/>
      <c r="JEP33" s="760"/>
      <c r="JEQ33" s="760"/>
      <c r="JER33" s="760"/>
      <c r="JES33" s="760"/>
      <c r="JET33" s="760"/>
      <c r="JEU33" s="760"/>
      <c r="JEV33" s="760"/>
      <c r="JEW33" s="760"/>
      <c r="JEX33" s="760"/>
      <c r="JEY33" s="760"/>
      <c r="JEZ33" s="760"/>
      <c r="JFA33" s="760"/>
      <c r="JFB33" s="760"/>
      <c r="JFC33" s="760"/>
      <c r="JFD33" s="760"/>
      <c r="JFE33" s="760"/>
      <c r="JFF33" s="760"/>
      <c r="JFG33" s="760"/>
      <c r="JFH33" s="760"/>
      <c r="JFI33" s="760"/>
      <c r="JFJ33" s="760"/>
      <c r="JFK33" s="760"/>
      <c r="JFL33" s="760"/>
      <c r="JFM33" s="760"/>
      <c r="JFN33" s="760"/>
      <c r="JFO33" s="760"/>
      <c r="JFP33" s="760"/>
      <c r="JFQ33" s="760"/>
      <c r="JFR33" s="760"/>
      <c r="JFS33" s="760"/>
      <c r="JFT33" s="760"/>
      <c r="JFU33" s="760"/>
      <c r="JFV33" s="760"/>
      <c r="JFW33" s="760"/>
      <c r="JFX33" s="760"/>
      <c r="JFY33" s="760"/>
      <c r="JFZ33" s="760"/>
      <c r="JGA33" s="760"/>
      <c r="JGB33" s="760"/>
      <c r="JGC33" s="760"/>
      <c r="JGD33" s="760"/>
      <c r="JGE33" s="760"/>
      <c r="JGF33" s="760"/>
      <c r="JGG33" s="760"/>
      <c r="JGH33" s="760"/>
      <c r="JGI33" s="760"/>
      <c r="JGJ33" s="760"/>
      <c r="JGK33" s="760"/>
      <c r="JGL33" s="760"/>
      <c r="JGM33" s="760"/>
      <c r="JGN33" s="760"/>
      <c r="JGO33" s="760"/>
      <c r="JGP33" s="760"/>
      <c r="JGQ33" s="760"/>
      <c r="JGR33" s="760"/>
      <c r="JGS33" s="760"/>
      <c r="JGT33" s="760"/>
      <c r="JGU33" s="760"/>
      <c r="JGV33" s="760"/>
      <c r="JGW33" s="760"/>
      <c r="JGX33" s="760"/>
      <c r="JGY33" s="760"/>
      <c r="JGZ33" s="760"/>
      <c r="JHA33" s="760"/>
      <c r="JHB33" s="760"/>
      <c r="JHC33" s="760"/>
      <c r="JHD33" s="760"/>
      <c r="JHE33" s="760"/>
      <c r="JHF33" s="760"/>
      <c r="JHG33" s="760"/>
      <c r="JHH33" s="760"/>
      <c r="JHI33" s="760"/>
      <c r="JHJ33" s="760"/>
      <c r="JHK33" s="760"/>
      <c r="JHL33" s="760"/>
      <c r="JHM33" s="760"/>
      <c r="JHN33" s="760"/>
      <c r="JHO33" s="760"/>
      <c r="JHP33" s="760"/>
      <c r="JHQ33" s="760"/>
      <c r="JHR33" s="760"/>
      <c r="JHS33" s="760"/>
      <c r="JHT33" s="760"/>
      <c r="JHU33" s="760"/>
      <c r="JHV33" s="760"/>
      <c r="JHW33" s="760"/>
      <c r="JHX33" s="760"/>
      <c r="JHY33" s="760"/>
      <c r="JHZ33" s="760"/>
      <c r="JIA33" s="760"/>
      <c r="JIB33" s="760"/>
      <c r="JIC33" s="760"/>
      <c r="JID33" s="760"/>
      <c r="JIE33" s="760"/>
      <c r="JIF33" s="760"/>
      <c r="JIG33" s="760"/>
      <c r="JIH33" s="760"/>
      <c r="JII33" s="760"/>
      <c r="JIJ33" s="760"/>
      <c r="JIK33" s="760"/>
      <c r="JIL33" s="760"/>
      <c r="JIM33" s="760"/>
      <c r="JIN33" s="760"/>
      <c r="JIO33" s="760"/>
      <c r="JIP33" s="760"/>
      <c r="JIQ33" s="760"/>
      <c r="JIR33" s="760"/>
      <c r="JIS33" s="760"/>
      <c r="JIT33" s="760"/>
      <c r="JIU33" s="760"/>
      <c r="JIV33" s="760"/>
      <c r="JIW33" s="760"/>
      <c r="JIX33" s="760"/>
      <c r="JIY33" s="760"/>
      <c r="JIZ33" s="760"/>
      <c r="JJA33" s="760"/>
      <c r="JJB33" s="760"/>
      <c r="JJC33" s="760"/>
      <c r="JJD33" s="760"/>
      <c r="JJE33" s="760"/>
      <c r="JJF33" s="760"/>
      <c r="JJG33" s="760"/>
      <c r="JJH33" s="760"/>
      <c r="JJI33" s="760"/>
      <c r="JJJ33" s="760"/>
      <c r="JJK33" s="760"/>
      <c r="JJL33" s="760"/>
      <c r="JJM33" s="760"/>
      <c r="JJN33" s="760"/>
      <c r="JJO33" s="760"/>
      <c r="JJP33" s="760"/>
      <c r="JJQ33" s="760"/>
      <c r="JJR33" s="760"/>
      <c r="JJS33" s="760"/>
      <c r="JJT33" s="760"/>
      <c r="JJU33" s="760"/>
      <c r="JJV33" s="760"/>
      <c r="JJW33" s="760"/>
      <c r="JJX33" s="760"/>
      <c r="JJY33" s="760"/>
      <c r="JJZ33" s="760"/>
      <c r="JKA33" s="760"/>
      <c r="JKB33" s="760"/>
      <c r="JKC33" s="760"/>
      <c r="JKD33" s="760"/>
      <c r="JKE33" s="760"/>
      <c r="JKF33" s="760"/>
      <c r="JKG33" s="760"/>
      <c r="JKH33" s="760"/>
      <c r="JKI33" s="760"/>
      <c r="JKJ33" s="760"/>
      <c r="JKK33" s="760"/>
      <c r="JKL33" s="760"/>
      <c r="JKM33" s="760"/>
      <c r="JKN33" s="760"/>
      <c r="JKO33" s="760"/>
      <c r="JKP33" s="760"/>
      <c r="JKQ33" s="760"/>
      <c r="JKR33" s="760"/>
      <c r="JKS33" s="760"/>
      <c r="JKT33" s="760"/>
      <c r="JKU33" s="760"/>
      <c r="JKV33" s="760"/>
      <c r="JKW33" s="760"/>
      <c r="JKX33" s="760"/>
      <c r="JKY33" s="760"/>
      <c r="JKZ33" s="760"/>
      <c r="JLA33" s="760"/>
      <c r="JLB33" s="760"/>
      <c r="JLC33" s="760"/>
      <c r="JLD33" s="760"/>
      <c r="JLE33" s="760"/>
      <c r="JLF33" s="760"/>
      <c r="JLG33" s="760"/>
      <c r="JLH33" s="760"/>
      <c r="JLI33" s="760"/>
      <c r="JLJ33" s="760"/>
      <c r="JLK33" s="760"/>
      <c r="JLL33" s="760"/>
      <c r="JLM33" s="760"/>
      <c r="JLN33" s="760"/>
      <c r="JLO33" s="760"/>
      <c r="JLP33" s="760"/>
      <c r="JLQ33" s="760"/>
      <c r="JLR33" s="760"/>
      <c r="JLS33" s="760"/>
      <c r="JLT33" s="760"/>
      <c r="JLU33" s="760"/>
      <c r="JLV33" s="760"/>
      <c r="JLW33" s="760"/>
      <c r="JLX33" s="760"/>
      <c r="JLY33" s="760"/>
      <c r="JLZ33" s="760"/>
      <c r="JMA33" s="760"/>
      <c r="JMB33" s="760"/>
      <c r="JMC33" s="760"/>
      <c r="JMD33" s="760"/>
      <c r="JME33" s="760"/>
      <c r="JMF33" s="760"/>
      <c r="JMG33" s="760"/>
      <c r="JMH33" s="760"/>
      <c r="JMI33" s="760"/>
      <c r="JMJ33" s="760"/>
      <c r="JMK33" s="760"/>
      <c r="JML33" s="760"/>
      <c r="JMM33" s="760"/>
      <c r="JMN33" s="760"/>
      <c r="JMO33" s="760"/>
      <c r="JMP33" s="760"/>
      <c r="JMQ33" s="760"/>
      <c r="JMR33" s="760"/>
      <c r="JMS33" s="760"/>
      <c r="JMT33" s="760"/>
      <c r="JMU33" s="760"/>
      <c r="JMV33" s="760"/>
      <c r="JMW33" s="760"/>
      <c r="JMX33" s="760"/>
      <c r="JMY33" s="760"/>
      <c r="JMZ33" s="760"/>
      <c r="JNA33" s="760"/>
      <c r="JNB33" s="760"/>
      <c r="JNC33" s="760"/>
      <c r="JND33" s="760"/>
      <c r="JNE33" s="760"/>
      <c r="JNF33" s="760"/>
      <c r="JNG33" s="760"/>
      <c r="JNH33" s="760"/>
      <c r="JNI33" s="760"/>
      <c r="JNJ33" s="760"/>
      <c r="JNK33" s="760"/>
      <c r="JNL33" s="760"/>
      <c r="JNM33" s="760"/>
      <c r="JNN33" s="760"/>
      <c r="JNO33" s="760"/>
      <c r="JNP33" s="760"/>
      <c r="JNQ33" s="760"/>
      <c r="JNR33" s="760"/>
      <c r="JNS33" s="760"/>
      <c r="JNT33" s="760"/>
      <c r="JNU33" s="760"/>
      <c r="JNV33" s="760"/>
      <c r="JNW33" s="760"/>
      <c r="JNX33" s="760"/>
      <c r="JNY33" s="760"/>
      <c r="JNZ33" s="760"/>
      <c r="JOA33" s="760"/>
      <c r="JOB33" s="760"/>
      <c r="JOC33" s="760"/>
      <c r="JOD33" s="760"/>
      <c r="JOE33" s="760"/>
      <c r="JOF33" s="760"/>
      <c r="JOG33" s="760"/>
      <c r="JOH33" s="760"/>
      <c r="JOI33" s="760"/>
      <c r="JOJ33" s="760"/>
      <c r="JOK33" s="760"/>
      <c r="JOL33" s="760"/>
      <c r="JOM33" s="760"/>
      <c r="JON33" s="760"/>
      <c r="JOO33" s="760"/>
      <c r="JOP33" s="760"/>
      <c r="JOQ33" s="760"/>
      <c r="JOR33" s="760"/>
      <c r="JOS33" s="760"/>
      <c r="JOT33" s="760"/>
      <c r="JOU33" s="760"/>
      <c r="JOV33" s="760"/>
      <c r="JOW33" s="760"/>
      <c r="JOX33" s="760"/>
      <c r="JOY33" s="760"/>
      <c r="JOZ33" s="760"/>
      <c r="JPA33" s="760"/>
      <c r="JPB33" s="760"/>
      <c r="JPC33" s="760"/>
      <c r="JPD33" s="760"/>
      <c r="JPE33" s="760"/>
      <c r="JPF33" s="760"/>
      <c r="JPG33" s="760"/>
      <c r="JPH33" s="760"/>
      <c r="JPI33" s="760"/>
      <c r="JPJ33" s="760"/>
      <c r="JPK33" s="760"/>
      <c r="JPL33" s="760"/>
      <c r="JPM33" s="760"/>
      <c r="JPN33" s="760"/>
      <c r="JPO33" s="760"/>
      <c r="JPP33" s="760"/>
      <c r="JPQ33" s="760"/>
      <c r="JPR33" s="760"/>
      <c r="JPS33" s="760"/>
      <c r="JPT33" s="760"/>
      <c r="JPU33" s="760"/>
      <c r="JPV33" s="760"/>
      <c r="JPW33" s="760"/>
      <c r="JPX33" s="760"/>
      <c r="JPY33" s="760"/>
      <c r="JPZ33" s="760"/>
      <c r="JQA33" s="760"/>
      <c r="JQB33" s="760"/>
      <c r="JQC33" s="760"/>
      <c r="JQD33" s="760"/>
      <c r="JQE33" s="760"/>
      <c r="JQF33" s="760"/>
      <c r="JQG33" s="760"/>
      <c r="JQH33" s="760"/>
      <c r="JQI33" s="760"/>
      <c r="JQJ33" s="760"/>
      <c r="JQK33" s="760"/>
      <c r="JQL33" s="760"/>
      <c r="JQM33" s="760"/>
      <c r="JQN33" s="760"/>
      <c r="JQO33" s="760"/>
      <c r="JQP33" s="760"/>
      <c r="JQQ33" s="760"/>
      <c r="JQR33" s="760"/>
      <c r="JQS33" s="760"/>
      <c r="JQT33" s="760"/>
      <c r="JQU33" s="760"/>
      <c r="JQV33" s="760"/>
      <c r="JQW33" s="760"/>
      <c r="JQX33" s="760"/>
      <c r="JQY33" s="760"/>
      <c r="JQZ33" s="760"/>
      <c r="JRA33" s="760"/>
      <c r="JRB33" s="760"/>
      <c r="JRC33" s="760"/>
      <c r="JRD33" s="760"/>
      <c r="JRE33" s="760"/>
      <c r="JRF33" s="760"/>
      <c r="JRG33" s="760"/>
      <c r="JRH33" s="760"/>
      <c r="JRI33" s="760"/>
      <c r="JRJ33" s="760"/>
      <c r="JRK33" s="760"/>
      <c r="JRL33" s="760"/>
      <c r="JRM33" s="760"/>
      <c r="JRN33" s="760"/>
      <c r="JRO33" s="760"/>
      <c r="JRP33" s="760"/>
      <c r="JRQ33" s="760"/>
      <c r="JRR33" s="760"/>
      <c r="JRS33" s="760"/>
      <c r="JRT33" s="760"/>
      <c r="JRU33" s="760"/>
      <c r="JRV33" s="760"/>
      <c r="JRW33" s="760"/>
      <c r="JRX33" s="760"/>
      <c r="JRY33" s="760"/>
      <c r="JRZ33" s="760"/>
      <c r="JSA33" s="760"/>
      <c r="JSB33" s="760"/>
      <c r="JSC33" s="760"/>
      <c r="JSD33" s="760"/>
      <c r="JSE33" s="760"/>
      <c r="JSF33" s="760"/>
      <c r="JSG33" s="760"/>
      <c r="JSH33" s="760"/>
      <c r="JSI33" s="760"/>
      <c r="JSJ33" s="760"/>
      <c r="JSK33" s="760"/>
      <c r="JSL33" s="760"/>
      <c r="JSM33" s="760"/>
      <c r="JSN33" s="760"/>
      <c r="JSO33" s="760"/>
      <c r="JSP33" s="760"/>
      <c r="JSQ33" s="760"/>
      <c r="JSR33" s="760"/>
      <c r="JSS33" s="760"/>
      <c r="JST33" s="760"/>
      <c r="JSU33" s="760"/>
      <c r="JSV33" s="760"/>
      <c r="JSW33" s="760"/>
      <c r="JSX33" s="760"/>
      <c r="JSY33" s="760"/>
      <c r="JSZ33" s="760"/>
      <c r="JTA33" s="760"/>
      <c r="JTB33" s="760"/>
      <c r="JTC33" s="760"/>
      <c r="JTD33" s="760"/>
      <c r="JTE33" s="760"/>
      <c r="JTF33" s="760"/>
      <c r="JTG33" s="760"/>
      <c r="JTH33" s="760"/>
      <c r="JTI33" s="760"/>
      <c r="JTJ33" s="760"/>
      <c r="JTK33" s="760"/>
      <c r="JTL33" s="760"/>
      <c r="JTM33" s="760"/>
      <c r="JTN33" s="760"/>
      <c r="JTO33" s="760"/>
      <c r="JTP33" s="760"/>
      <c r="JTQ33" s="760"/>
      <c r="JTR33" s="760"/>
      <c r="JTS33" s="760"/>
      <c r="JTT33" s="760"/>
      <c r="JTU33" s="760"/>
      <c r="JTV33" s="760"/>
      <c r="JTW33" s="760"/>
      <c r="JTX33" s="760"/>
      <c r="JTY33" s="760"/>
      <c r="JTZ33" s="760"/>
      <c r="JUA33" s="760"/>
      <c r="JUB33" s="760"/>
      <c r="JUC33" s="760"/>
      <c r="JUD33" s="760"/>
      <c r="JUE33" s="760"/>
      <c r="JUF33" s="760"/>
      <c r="JUG33" s="760"/>
      <c r="JUH33" s="760"/>
      <c r="JUI33" s="760"/>
      <c r="JUJ33" s="760"/>
      <c r="JUK33" s="760"/>
      <c r="JUL33" s="760"/>
      <c r="JUM33" s="760"/>
      <c r="JUN33" s="760"/>
      <c r="JUO33" s="760"/>
      <c r="JUP33" s="760"/>
      <c r="JUQ33" s="760"/>
      <c r="JUR33" s="760"/>
      <c r="JUS33" s="760"/>
      <c r="JUT33" s="760"/>
      <c r="JUU33" s="760"/>
      <c r="JUV33" s="760"/>
      <c r="JUW33" s="760"/>
      <c r="JUX33" s="760"/>
      <c r="JUY33" s="760"/>
      <c r="JUZ33" s="760"/>
      <c r="JVA33" s="760"/>
      <c r="JVB33" s="760"/>
      <c r="JVC33" s="760"/>
      <c r="JVD33" s="760"/>
      <c r="JVE33" s="760"/>
      <c r="JVF33" s="760"/>
      <c r="JVG33" s="760"/>
      <c r="JVH33" s="760"/>
      <c r="JVI33" s="760"/>
      <c r="JVJ33" s="760"/>
      <c r="JVK33" s="760"/>
      <c r="JVL33" s="760"/>
      <c r="JVM33" s="760"/>
      <c r="JVN33" s="760"/>
      <c r="JVO33" s="760"/>
      <c r="JVP33" s="760"/>
      <c r="JVQ33" s="760"/>
      <c r="JVR33" s="760"/>
      <c r="JVS33" s="760"/>
      <c r="JVT33" s="760"/>
      <c r="JVU33" s="760"/>
      <c r="JVV33" s="760"/>
      <c r="JVW33" s="760"/>
      <c r="JVX33" s="760"/>
      <c r="JVY33" s="760"/>
      <c r="JVZ33" s="760"/>
      <c r="JWA33" s="760"/>
      <c r="JWB33" s="760"/>
      <c r="JWC33" s="760"/>
      <c r="JWD33" s="760"/>
      <c r="JWE33" s="760"/>
      <c r="JWF33" s="760"/>
      <c r="JWG33" s="760"/>
      <c r="JWH33" s="760"/>
      <c r="JWI33" s="760"/>
      <c r="JWJ33" s="760"/>
      <c r="JWK33" s="760"/>
      <c r="JWL33" s="760"/>
      <c r="JWM33" s="760"/>
      <c r="JWN33" s="760"/>
      <c r="JWO33" s="760"/>
      <c r="JWP33" s="760"/>
      <c r="JWQ33" s="760"/>
      <c r="JWR33" s="760"/>
      <c r="JWS33" s="760"/>
      <c r="JWT33" s="760"/>
      <c r="JWU33" s="760"/>
      <c r="JWV33" s="760"/>
      <c r="JWW33" s="760"/>
      <c r="JWX33" s="760"/>
      <c r="JWY33" s="760"/>
      <c r="JWZ33" s="760"/>
      <c r="JXA33" s="760"/>
      <c r="JXB33" s="760"/>
      <c r="JXC33" s="760"/>
      <c r="JXD33" s="760"/>
      <c r="JXE33" s="760"/>
      <c r="JXF33" s="760"/>
      <c r="JXG33" s="760"/>
      <c r="JXH33" s="760"/>
      <c r="JXI33" s="760"/>
      <c r="JXJ33" s="760"/>
      <c r="JXK33" s="760"/>
      <c r="JXL33" s="760"/>
      <c r="JXM33" s="760"/>
      <c r="JXN33" s="760"/>
      <c r="JXO33" s="760"/>
      <c r="JXP33" s="760"/>
      <c r="JXQ33" s="760"/>
      <c r="JXR33" s="760"/>
      <c r="JXS33" s="760"/>
      <c r="JXT33" s="760"/>
      <c r="JXU33" s="760"/>
      <c r="JXV33" s="760"/>
      <c r="JXW33" s="760"/>
      <c r="JXX33" s="760"/>
      <c r="JXY33" s="760"/>
      <c r="JXZ33" s="760"/>
      <c r="JYA33" s="760"/>
      <c r="JYB33" s="760"/>
      <c r="JYC33" s="760"/>
      <c r="JYD33" s="760"/>
      <c r="JYE33" s="760"/>
      <c r="JYF33" s="760"/>
      <c r="JYG33" s="760"/>
      <c r="JYH33" s="760"/>
      <c r="JYI33" s="760"/>
      <c r="JYJ33" s="760"/>
      <c r="JYK33" s="760"/>
      <c r="JYL33" s="760"/>
      <c r="JYM33" s="760"/>
      <c r="JYN33" s="760"/>
      <c r="JYO33" s="760"/>
      <c r="JYP33" s="760"/>
      <c r="JYQ33" s="760"/>
      <c r="JYR33" s="760"/>
      <c r="JYS33" s="760"/>
      <c r="JYT33" s="760"/>
      <c r="JYU33" s="760"/>
      <c r="JYV33" s="760"/>
      <c r="JYW33" s="760"/>
      <c r="JYX33" s="760"/>
      <c r="JYY33" s="760"/>
      <c r="JYZ33" s="760"/>
      <c r="JZA33" s="760"/>
      <c r="JZB33" s="760"/>
      <c r="JZC33" s="760"/>
      <c r="JZD33" s="760"/>
      <c r="JZE33" s="760"/>
      <c r="JZF33" s="760"/>
      <c r="JZG33" s="760"/>
      <c r="JZH33" s="760"/>
      <c r="JZI33" s="760"/>
      <c r="JZJ33" s="760"/>
      <c r="JZK33" s="760"/>
      <c r="JZL33" s="760"/>
      <c r="JZM33" s="760"/>
      <c r="JZN33" s="760"/>
      <c r="JZO33" s="760"/>
      <c r="JZP33" s="760"/>
      <c r="JZQ33" s="760"/>
      <c r="JZR33" s="760"/>
      <c r="JZS33" s="760"/>
      <c r="JZT33" s="760"/>
      <c r="JZU33" s="760"/>
      <c r="JZV33" s="760"/>
      <c r="JZW33" s="760"/>
      <c r="JZX33" s="760"/>
      <c r="JZY33" s="760"/>
      <c r="JZZ33" s="760"/>
      <c r="KAA33" s="760"/>
      <c r="KAB33" s="760"/>
      <c r="KAC33" s="760"/>
      <c r="KAD33" s="760"/>
      <c r="KAE33" s="760"/>
      <c r="KAF33" s="760"/>
      <c r="KAG33" s="760"/>
      <c r="KAH33" s="760"/>
      <c r="KAI33" s="760"/>
      <c r="KAJ33" s="760"/>
      <c r="KAK33" s="760"/>
      <c r="KAL33" s="760"/>
      <c r="KAM33" s="760"/>
      <c r="KAN33" s="760"/>
      <c r="KAO33" s="760"/>
      <c r="KAP33" s="760"/>
      <c r="KAQ33" s="760"/>
      <c r="KAR33" s="760"/>
      <c r="KAS33" s="760"/>
      <c r="KAT33" s="760"/>
      <c r="KAU33" s="760"/>
      <c r="KAV33" s="760"/>
      <c r="KAW33" s="760"/>
      <c r="KAX33" s="760"/>
      <c r="KAY33" s="760"/>
      <c r="KAZ33" s="760"/>
      <c r="KBA33" s="760"/>
      <c r="KBB33" s="760"/>
      <c r="KBC33" s="760"/>
      <c r="KBD33" s="760"/>
      <c r="KBE33" s="760"/>
      <c r="KBF33" s="760"/>
      <c r="KBG33" s="760"/>
      <c r="KBH33" s="760"/>
      <c r="KBI33" s="760"/>
      <c r="KBJ33" s="760"/>
      <c r="KBK33" s="760"/>
      <c r="KBL33" s="760"/>
      <c r="KBM33" s="760"/>
      <c r="KBN33" s="760"/>
      <c r="KBO33" s="760"/>
      <c r="KBP33" s="760"/>
      <c r="KBQ33" s="760"/>
      <c r="KBR33" s="760"/>
      <c r="KBS33" s="760"/>
      <c r="KBT33" s="760"/>
      <c r="KBU33" s="760"/>
      <c r="KBV33" s="760"/>
      <c r="KBW33" s="760"/>
      <c r="KBX33" s="760"/>
      <c r="KBY33" s="760"/>
      <c r="KBZ33" s="760"/>
      <c r="KCA33" s="760"/>
      <c r="KCB33" s="760"/>
      <c r="KCC33" s="760"/>
      <c r="KCD33" s="760"/>
      <c r="KCE33" s="760"/>
      <c r="KCF33" s="760"/>
      <c r="KCG33" s="760"/>
      <c r="KCH33" s="760"/>
      <c r="KCI33" s="760"/>
      <c r="KCJ33" s="760"/>
      <c r="KCK33" s="760"/>
      <c r="KCL33" s="760"/>
      <c r="KCM33" s="760"/>
      <c r="KCN33" s="760"/>
      <c r="KCO33" s="760"/>
      <c r="KCP33" s="760"/>
      <c r="KCQ33" s="760"/>
      <c r="KCR33" s="760"/>
      <c r="KCS33" s="760"/>
      <c r="KCT33" s="760"/>
      <c r="KCU33" s="760"/>
      <c r="KCV33" s="760"/>
      <c r="KCW33" s="760"/>
      <c r="KCX33" s="760"/>
      <c r="KCY33" s="760"/>
      <c r="KCZ33" s="760"/>
      <c r="KDA33" s="760"/>
      <c r="KDB33" s="760"/>
      <c r="KDC33" s="760"/>
      <c r="KDD33" s="760"/>
      <c r="KDE33" s="760"/>
      <c r="KDF33" s="760"/>
      <c r="KDG33" s="760"/>
      <c r="KDH33" s="760"/>
      <c r="KDI33" s="760"/>
      <c r="KDJ33" s="760"/>
      <c r="KDK33" s="760"/>
      <c r="KDL33" s="760"/>
      <c r="KDM33" s="760"/>
      <c r="KDN33" s="760"/>
      <c r="KDO33" s="760"/>
      <c r="KDP33" s="760"/>
      <c r="KDQ33" s="760"/>
      <c r="KDR33" s="760"/>
      <c r="KDS33" s="760"/>
      <c r="KDT33" s="760"/>
      <c r="KDU33" s="760"/>
      <c r="KDV33" s="760"/>
      <c r="KDW33" s="760"/>
      <c r="KDX33" s="760"/>
      <c r="KDY33" s="760"/>
      <c r="KDZ33" s="760"/>
      <c r="KEA33" s="760"/>
      <c r="KEB33" s="760"/>
      <c r="KEC33" s="760"/>
      <c r="KED33" s="760"/>
      <c r="KEE33" s="760"/>
      <c r="KEF33" s="760"/>
      <c r="KEG33" s="760"/>
      <c r="KEH33" s="760"/>
      <c r="KEI33" s="760"/>
      <c r="KEJ33" s="760"/>
      <c r="KEK33" s="760"/>
      <c r="KEL33" s="760"/>
      <c r="KEM33" s="760"/>
      <c r="KEN33" s="760"/>
      <c r="KEO33" s="760"/>
      <c r="KEP33" s="760"/>
      <c r="KEQ33" s="760"/>
      <c r="KER33" s="760"/>
      <c r="KES33" s="760"/>
      <c r="KET33" s="760"/>
      <c r="KEU33" s="760"/>
      <c r="KEV33" s="760"/>
      <c r="KEW33" s="760"/>
      <c r="KEX33" s="760"/>
      <c r="KEY33" s="760"/>
      <c r="KEZ33" s="760"/>
      <c r="KFA33" s="760"/>
      <c r="KFB33" s="760"/>
      <c r="KFC33" s="760"/>
      <c r="KFD33" s="760"/>
      <c r="KFE33" s="760"/>
      <c r="KFF33" s="760"/>
      <c r="KFG33" s="760"/>
      <c r="KFH33" s="760"/>
      <c r="KFI33" s="760"/>
      <c r="KFJ33" s="760"/>
      <c r="KFK33" s="760"/>
      <c r="KFL33" s="760"/>
      <c r="KFM33" s="760"/>
      <c r="KFN33" s="760"/>
      <c r="KFO33" s="760"/>
      <c r="KFP33" s="760"/>
      <c r="KFQ33" s="760"/>
      <c r="KFR33" s="760"/>
      <c r="KFS33" s="760"/>
      <c r="KFT33" s="760"/>
      <c r="KFU33" s="760"/>
      <c r="KFV33" s="760"/>
      <c r="KFW33" s="760"/>
      <c r="KFX33" s="760"/>
      <c r="KFY33" s="760"/>
      <c r="KFZ33" s="760"/>
      <c r="KGA33" s="760"/>
      <c r="KGB33" s="760"/>
      <c r="KGC33" s="760"/>
      <c r="KGD33" s="760"/>
      <c r="KGE33" s="760"/>
      <c r="KGF33" s="760"/>
      <c r="KGG33" s="760"/>
      <c r="KGH33" s="760"/>
      <c r="KGI33" s="760"/>
      <c r="KGJ33" s="760"/>
      <c r="KGK33" s="760"/>
      <c r="KGL33" s="760"/>
      <c r="KGM33" s="760"/>
      <c r="KGN33" s="760"/>
      <c r="KGO33" s="760"/>
      <c r="KGP33" s="760"/>
      <c r="KGQ33" s="760"/>
      <c r="KGR33" s="760"/>
      <c r="KGS33" s="760"/>
      <c r="KGT33" s="760"/>
      <c r="KGU33" s="760"/>
      <c r="KGV33" s="760"/>
      <c r="KGW33" s="760"/>
      <c r="KGX33" s="760"/>
      <c r="KGY33" s="760"/>
      <c r="KGZ33" s="760"/>
      <c r="KHA33" s="760"/>
      <c r="KHB33" s="760"/>
      <c r="KHC33" s="760"/>
      <c r="KHD33" s="760"/>
      <c r="KHE33" s="760"/>
      <c r="KHF33" s="760"/>
      <c r="KHG33" s="760"/>
      <c r="KHH33" s="760"/>
      <c r="KHI33" s="760"/>
      <c r="KHJ33" s="760"/>
      <c r="KHK33" s="760"/>
      <c r="KHL33" s="760"/>
      <c r="KHM33" s="760"/>
      <c r="KHN33" s="760"/>
      <c r="KHO33" s="760"/>
      <c r="KHP33" s="760"/>
      <c r="KHQ33" s="760"/>
      <c r="KHR33" s="760"/>
      <c r="KHS33" s="760"/>
      <c r="KHT33" s="760"/>
      <c r="KHU33" s="760"/>
      <c r="KHV33" s="760"/>
      <c r="KHW33" s="760"/>
      <c r="KHX33" s="760"/>
      <c r="KHY33" s="760"/>
      <c r="KHZ33" s="760"/>
      <c r="KIA33" s="760"/>
      <c r="KIB33" s="760"/>
      <c r="KIC33" s="760"/>
      <c r="KID33" s="760"/>
      <c r="KIE33" s="760"/>
      <c r="KIF33" s="760"/>
      <c r="KIG33" s="760"/>
      <c r="KIH33" s="760"/>
      <c r="KII33" s="760"/>
      <c r="KIJ33" s="760"/>
      <c r="KIK33" s="760"/>
      <c r="KIL33" s="760"/>
      <c r="KIM33" s="760"/>
      <c r="KIN33" s="760"/>
      <c r="KIO33" s="760"/>
      <c r="KIP33" s="760"/>
      <c r="KIQ33" s="760"/>
      <c r="KIR33" s="760"/>
      <c r="KIS33" s="760"/>
      <c r="KIT33" s="760"/>
      <c r="KIU33" s="760"/>
      <c r="KIV33" s="760"/>
      <c r="KIW33" s="760"/>
      <c r="KIX33" s="760"/>
      <c r="KIY33" s="760"/>
      <c r="KIZ33" s="760"/>
      <c r="KJA33" s="760"/>
      <c r="KJB33" s="760"/>
      <c r="KJC33" s="760"/>
      <c r="KJD33" s="760"/>
      <c r="KJE33" s="760"/>
      <c r="KJF33" s="760"/>
      <c r="KJG33" s="760"/>
      <c r="KJH33" s="760"/>
      <c r="KJI33" s="760"/>
      <c r="KJJ33" s="760"/>
      <c r="KJK33" s="760"/>
      <c r="KJL33" s="760"/>
      <c r="KJM33" s="760"/>
      <c r="KJN33" s="760"/>
      <c r="KJO33" s="760"/>
      <c r="KJP33" s="760"/>
      <c r="KJQ33" s="760"/>
      <c r="KJR33" s="760"/>
      <c r="KJS33" s="760"/>
      <c r="KJT33" s="760"/>
      <c r="KJU33" s="760"/>
      <c r="KJV33" s="760"/>
      <c r="KJW33" s="760"/>
      <c r="KJX33" s="760"/>
      <c r="KJY33" s="760"/>
      <c r="KJZ33" s="760"/>
      <c r="KKA33" s="760"/>
      <c r="KKB33" s="760"/>
      <c r="KKC33" s="760"/>
      <c r="KKD33" s="760"/>
      <c r="KKE33" s="760"/>
      <c r="KKF33" s="760"/>
      <c r="KKG33" s="760"/>
      <c r="KKH33" s="760"/>
      <c r="KKI33" s="760"/>
      <c r="KKJ33" s="760"/>
      <c r="KKK33" s="760"/>
      <c r="KKL33" s="760"/>
      <c r="KKM33" s="760"/>
      <c r="KKN33" s="760"/>
      <c r="KKO33" s="760"/>
      <c r="KKP33" s="760"/>
      <c r="KKQ33" s="760"/>
      <c r="KKR33" s="760"/>
      <c r="KKS33" s="760"/>
      <c r="KKT33" s="760"/>
      <c r="KKU33" s="760"/>
      <c r="KKV33" s="760"/>
      <c r="KKW33" s="760"/>
      <c r="KKX33" s="760"/>
      <c r="KKY33" s="760"/>
      <c r="KKZ33" s="760"/>
      <c r="KLA33" s="760"/>
      <c r="KLB33" s="760"/>
      <c r="KLC33" s="760"/>
      <c r="KLD33" s="760"/>
      <c r="KLE33" s="760"/>
      <c r="KLF33" s="760"/>
      <c r="KLG33" s="760"/>
      <c r="KLH33" s="760"/>
      <c r="KLI33" s="760"/>
      <c r="KLJ33" s="760"/>
      <c r="KLK33" s="760"/>
      <c r="KLL33" s="760"/>
      <c r="KLM33" s="760"/>
      <c r="KLN33" s="760"/>
      <c r="KLO33" s="760"/>
      <c r="KLP33" s="760"/>
      <c r="KLQ33" s="760"/>
      <c r="KLR33" s="760"/>
      <c r="KLS33" s="760"/>
      <c r="KLT33" s="760"/>
      <c r="KLU33" s="760"/>
      <c r="KLV33" s="760"/>
      <c r="KLW33" s="760"/>
      <c r="KLX33" s="760"/>
      <c r="KLY33" s="760"/>
      <c r="KLZ33" s="760"/>
      <c r="KMA33" s="760"/>
      <c r="KMB33" s="760"/>
      <c r="KMC33" s="760"/>
      <c r="KMD33" s="760"/>
      <c r="KME33" s="760"/>
      <c r="KMF33" s="760"/>
      <c r="KMG33" s="760"/>
      <c r="KMH33" s="760"/>
      <c r="KMI33" s="760"/>
      <c r="KMJ33" s="760"/>
      <c r="KMK33" s="760"/>
      <c r="KML33" s="760"/>
      <c r="KMM33" s="760"/>
      <c r="KMN33" s="760"/>
      <c r="KMO33" s="760"/>
      <c r="KMP33" s="760"/>
      <c r="KMQ33" s="760"/>
      <c r="KMR33" s="760"/>
      <c r="KMS33" s="760"/>
      <c r="KMT33" s="760"/>
      <c r="KMU33" s="760"/>
      <c r="KMV33" s="760"/>
      <c r="KMW33" s="760"/>
      <c r="KMX33" s="760"/>
      <c r="KMY33" s="760"/>
      <c r="KMZ33" s="760"/>
      <c r="KNA33" s="760"/>
      <c r="KNB33" s="760"/>
      <c r="KNC33" s="760"/>
      <c r="KND33" s="760"/>
      <c r="KNE33" s="760"/>
      <c r="KNF33" s="760"/>
      <c r="KNG33" s="760"/>
      <c r="KNH33" s="760"/>
      <c r="KNI33" s="760"/>
      <c r="KNJ33" s="760"/>
      <c r="KNK33" s="760"/>
      <c r="KNL33" s="760"/>
      <c r="KNM33" s="760"/>
      <c r="KNN33" s="760"/>
      <c r="KNO33" s="760"/>
      <c r="KNP33" s="760"/>
      <c r="KNQ33" s="760"/>
      <c r="KNR33" s="760"/>
      <c r="KNS33" s="760"/>
      <c r="KNT33" s="760"/>
      <c r="KNU33" s="760"/>
      <c r="KNV33" s="760"/>
      <c r="KNW33" s="760"/>
      <c r="KNX33" s="760"/>
      <c r="KNY33" s="760"/>
      <c r="KNZ33" s="760"/>
      <c r="KOA33" s="760"/>
      <c r="KOB33" s="760"/>
      <c r="KOC33" s="760"/>
      <c r="KOD33" s="760"/>
      <c r="KOE33" s="760"/>
      <c r="KOF33" s="760"/>
      <c r="KOG33" s="760"/>
      <c r="KOH33" s="760"/>
      <c r="KOI33" s="760"/>
      <c r="KOJ33" s="760"/>
      <c r="KOK33" s="760"/>
      <c r="KOL33" s="760"/>
      <c r="KOM33" s="760"/>
      <c r="KON33" s="760"/>
      <c r="KOO33" s="760"/>
      <c r="KOP33" s="760"/>
      <c r="KOQ33" s="760"/>
      <c r="KOR33" s="760"/>
      <c r="KOS33" s="760"/>
      <c r="KOT33" s="760"/>
      <c r="KOU33" s="760"/>
      <c r="KOV33" s="760"/>
      <c r="KOW33" s="760"/>
      <c r="KOX33" s="760"/>
      <c r="KOY33" s="760"/>
      <c r="KOZ33" s="760"/>
      <c r="KPA33" s="760"/>
      <c r="KPB33" s="760"/>
      <c r="KPC33" s="760"/>
      <c r="KPD33" s="760"/>
      <c r="KPE33" s="760"/>
      <c r="KPF33" s="760"/>
      <c r="KPG33" s="760"/>
      <c r="KPH33" s="760"/>
      <c r="KPI33" s="760"/>
      <c r="KPJ33" s="760"/>
      <c r="KPK33" s="760"/>
      <c r="KPL33" s="760"/>
      <c r="KPM33" s="760"/>
      <c r="KPN33" s="760"/>
      <c r="KPO33" s="760"/>
      <c r="KPP33" s="760"/>
      <c r="KPQ33" s="760"/>
      <c r="KPR33" s="760"/>
      <c r="KPS33" s="760"/>
      <c r="KPT33" s="760"/>
      <c r="KPU33" s="760"/>
      <c r="KPV33" s="760"/>
      <c r="KPW33" s="760"/>
      <c r="KPX33" s="760"/>
      <c r="KPY33" s="760"/>
      <c r="KPZ33" s="760"/>
      <c r="KQA33" s="760"/>
      <c r="KQB33" s="760"/>
      <c r="KQC33" s="760"/>
      <c r="KQD33" s="760"/>
      <c r="KQE33" s="760"/>
      <c r="KQF33" s="760"/>
      <c r="KQG33" s="760"/>
      <c r="KQH33" s="760"/>
      <c r="KQI33" s="760"/>
      <c r="KQJ33" s="760"/>
      <c r="KQK33" s="760"/>
      <c r="KQL33" s="760"/>
      <c r="KQM33" s="760"/>
      <c r="KQN33" s="760"/>
      <c r="KQO33" s="760"/>
      <c r="KQP33" s="760"/>
      <c r="KQQ33" s="760"/>
      <c r="KQR33" s="760"/>
      <c r="KQS33" s="760"/>
      <c r="KQT33" s="760"/>
      <c r="KQU33" s="760"/>
      <c r="KQV33" s="760"/>
      <c r="KQW33" s="760"/>
      <c r="KQX33" s="760"/>
      <c r="KQY33" s="760"/>
      <c r="KQZ33" s="760"/>
      <c r="KRA33" s="760"/>
      <c r="KRB33" s="760"/>
      <c r="KRC33" s="760"/>
      <c r="KRD33" s="760"/>
      <c r="KRE33" s="760"/>
      <c r="KRF33" s="760"/>
      <c r="KRG33" s="760"/>
      <c r="KRH33" s="760"/>
      <c r="KRI33" s="760"/>
      <c r="KRJ33" s="760"/>
      <c r="KRK33" s="760"/>
      <c r="KRL33" s="760"/>
      <c r="KRM33" s="760"/>
      <c r="KRN33" s="760"/>
      <c r="KRO33" s="760"/>
      <c r="KRP33" s="760"/>
      <c r="KRQ33" s="760"/>
      <c r="KRR33" s="760"/>
      <c r="KRS33" s="760"/>
      <c r="KRT33" s="760"/>
      <c r="KRU33" s="760"/>
      <c r="KRV33" s="760"/>
      <c r="KRW33" s="760"/>
      <c r="KRX33" s="760"/>
      <c r="KRY33" s="760"/>
      <c r="KRZ33" s="760"/>
      <c r="KSA33" s="760"/>
      <c r="KSB33" s="760"/>
      <c r="KSC33" s="760"/>
      <c r="KSD33" s="760"/>
      <c r="KSE33" s="760"/>
      <c r="KSF33" s="760"/>
      <c r="KSG33" s="760"/>
      <c r="KSH33" s="760"/>
      <c r="KSI33" s="760"/>
      <c r="KSJ33" s="760"/>
      <c r="KSK33" s="760"/>
      <c r="KSL33" s="760"/>
      <c r="KSM33" s="760"/>
      <c r="KSN33" s="760"/>
      <c r="KSO33" s="760"/>
      <c r="KSP33" s="760"/>
      <c r="KSQ33" s="760"/>
      <c r="KSR33" s="760"/>
      <c r="KSS33" s="760"/>
      <c r="KST33" s="760"/>
      <c r="KSU33" s="760"/>
      <c r="KSV33" s="760"/>
      <c r="KSW33" s="760"/>
      <c r="KSX33" s="760"/>
      <c r="KSY33" s="760"/>
      <c r="KSZ33" s="760"/>
      <c r="KTA33" s="760"/>
      <c r="KTB33" s="760"/>
      <c r="KTC33" s="760"/>
      <c r="KTD33" s="760"/>
      <c r="KTE33" s="760"/>
      <c r="KTF33" s="760"/>
      <c r="KTG33" s="760"/>
      <c r="KTH33" s="760"/>
      <c r="KTI33" s="760"/>
      <c r="KTJ33" s="760"/>
      <c r="KTK33" s="760"/>
      <c r="KTL33" s="760"/>
      <c r="KTM33" s="760"/>
      <c r="KTN33" s="760"/>
      <c r="KTO33" s="760"/>
      <c r="KTP33" s="760"/>
      <c r="KTQ33" s="760"/>
      <c r="KTR33" s="760"/>
      <c r="KTS33" s="760"/>
      <c r="KTT33" s="760"/>
      <c r="KTU33" s="760"/>
      <c r="KTV33" s="760"/>
      <c r="KTW33" s="760"/>
      <c r="KTX33" s="760"/>
      <c r="KTY33" s="760"/>
      <c r="KTZ33" s="760"/>
      <c r="KUA33" s="760"/>
      <c r="KUB33" s="760"/>
      <c r="KUC33" s="760"/>
      <c r="KUD33" s="760"/>
      <c r="KUE33" s="760"/>
      <c r="KUF33" s="760"/>
      <c r="KUG33" s="760"/>
      <c r="KUH33" s="760"/>
      <c r="KUI33" s="760"/>
      <c r="KUJ33" s="760"/>
      <c r="KUK33" s="760"/>
      <c r="KUL33" s="760"/>
      <c r="KUM33" s="760"/>
      <c r="KUN33" s="760"/>
      <c r="KUO33" s="760"/>
      <c r="KUP33" s="760"/>
      <c r="KUQ33" s="760"/>
      <c r="KUR33" s="760"/>
      <c r="KUS33" s="760"/>
      <c r="KUT33" s="760"/>
      <c r="KUU33" s="760"/>
      <c r="KUV33" s="760"/>
      <c r="KUW33" s="760"/>
      <c r="KUX33" s="760"/>
      <c r="KUY33" s="760"/>
      <c r="KUZ33" s="760"/>
      <c r="KVA33" s="760"/>
      <c r="KVB33" s="760"/>
      <c r="KVC33" s="760"/>
      <c r="KVD33" s="760"/>
      <c r="KVE33" s="760"/>
      <c r="KVF33" s="760"/>
      <c r="KVG33" s="760"/>
      <c r="KVH33" s="760"/>
      <c r="KVI33" s="760"/>
      <c r="KVJ33" s="760"/>
      <c r="KVK33" s="760"/>
      <c r="KVL33" s="760"/>
      <c r="KVM33" s="760"/>
      <c r="KVN33" s="760"/>
      <c r="KVO33" s="760"/>
      <c r="KVP33" s="760"/>
      <c r="KVQ33" s="760"/>
      <c r="KVR33" s="760"/>
      <c r="KVS33" s="760"/>
      <c r="KVT33" s="760"/>
      <c r="KVU33" s="760"/>
      <c r="KVV33" s="760"/>
      <c r="KVW33" s="760"/>
      <c r="KVX33" s="760"/>
      <c r="KVY33" s="760"/>
      <c r="KVZ33" s="760"/>
      <c r="KWA33" s="760"/>
      <c r="KWB33" s="760"/>
      <c r="KWC33" s="760"/>
      <c r="KWD33" s="760"/>
      <c r="KWE33" s="760"/>
      <c r="KWF33" s="760"/>
      <c r="KWG33" s="760"/>
      <c r="KWH33" s="760"/>
      <c r="KWI33" s="760"/>
      <c r="KWJ33" s="760"/>
      <c r="KWK33" s="760"/>
      <c r="KWL33" s="760"/>
      <c r="KWM33" s="760"/>
      <c r="KWN33" s="760"/>
      <c r="KWO33" s="760"/>
      <c r="KWP33" s="760"/>
      <c r="KWQ33" s="760"/>
      <c r="KWR33" s="760"/>
      <c r="KWS33" s="760"/>
      <c r="KWT33" s="760"/>
      <c r="KWU33" s="760"/>
      <c r="KWV33" s="760"/>
      <c r="KWW33" s="760"/>
      <c r="KWX33" s="760"/>
      <c r="KWY33" s="760"/>
      <c r="KWZ33" s="760"/>
      <c r="KXA33" s="760"/>
      <c r="KXB33" s="760"/>
      <c r="KXC33" s="760"/>
      <c r="KXD33" s="760"/>
      <c r="KXE33" s="760"/>
      <c r="KXF33" s="760"/>
      <c r="KXG33" s="760"/>
      <c r="KXH33" s="760"/>
      <c r="KXI33" s="760"/>
      <c r="KXJ33" s="760"/>
      <c r="KXK33" s="760"/>
      <c r="KXL33" s="760"/>
      <c r="KXM33" s="760"/>
      <c r="KXN33" s="760"/>
      <c r="KXO33" s="760"/>
      <c r="KXP33" s="760"/>
      <c r="KXQ33" s="760"/>
      <c r="KXR33" s="760"/>
      <c r="KXS33" s="760"/>
      <c r="KXT33" s="760"/>
      <c r="KXU33" s="760"/>
      <c r="KXV33" s="760"/>
      <c r="KXW33" s="760"/>
      <c r="KXX33" s="760"/>
      <c r="KXY33" s="760"/>
      <c r="KXZ33" s="760"/>
      <c r="KYA33" s="760"/>
      <c r="KYB33" s="760"/>
      <c r="KYC33" s="760"/>
      <c r="KYD33" s="760"/>
      <c r="KYE33" s="760"/>
      <c r="KYF33" s="760"/>
      <c r="KYG33" s="760"/>
      <c r="KYH33" s="760"/>
      <c r="KYI33" s="760"/>
      <c r="KYJ33" s="760"/>
      <c r="KYK33" s="760"/>
      <c r="KYL33" s="760"/>
      <c r="KYM33" s="760"/>
      <c r="KYN33" s="760"/>
      <c r="KYO33" s="760"/>
      <c r="KYP33" s="760"/>
      <c r="KYQ33" s="760"/>
      <c r="KYR33" s="760"/>
      <c r="KYS33" s="760"/>
      <c r="KYT33" s="760"/>
      <c r="KYU33" s="760"/>
      <c r="KYV33" s="760"/>
      <c r="KYW33" s="760"/>
      <c r="KYX33" s="760"/>
      <c r="KYY33" s="760"/>
      <c r="KYZ33" s="760"/>
      <c r="KZA33" s="760"/>
      <c r="KZB33" s="760"/>
      <c r="KZC33" s="760"/>
      <c r="KZD33" s="760"/>
      <c r="KZE33" s="760"/>
      <c r="KZF33" s="760"/>
      <c r="KZG33" s="760"/>
      <c r="KZH33" s="760"/>
      <c r="KZI33" s="760"/>
      <c r="KZJ33" s="760"/>
      <c r="KZK33" s="760"/>
      <c r="KZL33" s="760"/>
      <c r="KZM33" s="760"/>
      <c r="KZN33" s="760"/>
      <c r="KZO33" s="760"/>
      <c r="KZP33" s="760"/>
      <c r="KZQ33" s="760"/>
      <c r="KZR33" s="760"/>
      <c r="KZS33" s="760"/>
      <c r="KZT33" s="760"/>
      <c r="KZU33" s="760"/>
      <c r="KZV33" s="760"/>
      <c r="KZW33" s="760"/>
      <c r="KZX33" s="760"/>
      <c r="KZY33" s="760"/>
      <c r="KZZ33" s="760"/>
      <c r="LAA33" s="760"/>
      <c r="LAB33" s="760"/>
      <c r="LAC33" s="760"/>
      <c r="LAD33" s="760"/>
      <c r="LAE33" s="760"/>
      <c r="LAF33" s="760"/>
      <c r="LAG33" s="760"/>
      <c r="LAH33" s="760"/>
      <c r="LAI33" s="760"/>
      <c r="LAJ33" s="760"/>
      <c r="LAK33" s="760"/>
      <c r="LAL33" s="760"/>
      <c r="LAM33" s="760"/>
      <c r="LAN33" s="760"/>
      <c r="LAO33" s="760"/>
      <c r="LAP33" s="760"/>
      <c r="LAQ33" s="760"/>
      <c r="LAR33" s="760"/>
      <c r="LAS33" s="760"/>
      <c r="LAT33" s="760"/>
      <c r="LAU33" s="760"/>
      <c r="LAV33" s="760"/>
      <c r="LAW33" s="760"/>
      <c r="LAX33" s="760"/>
      <c r="LAY33" s="760"/>
      <c r="LAZ33" s="760"/>
      <c r="LBA33" s="760"/>
      <c r="LBB33" s="760"/>
      <c r="LBC33" s="760"/>
      <c r="LBD33" s="760"/>
      <c r="LBE33" s="760"/>
      <c r="LBF33" s="760"/>
      <c r="LBG33" s="760"/>
      <c r="LBH33" s="760"/>
      <c r="LBI33" s="760"/>
      <c r="LBJ33" s="760"/>
      <c r="LBK33" s="760"/>
      <c r="LBL33" s="760"/>
      <c r="LBM33" s="760"/>
      <c r="LBN33" s="760"/>
      <c r="LBO33" s="760"/>
      <c r="LBP33" s="760"/>
      <c r="LBQ33" s="760"/>
      <c r="LBR33" s="760"/>
      <c r="LBS33" s="760"/>
      <c r="LBT33" s="760"/>
      <c r="LBU33" s="760"/>
      <c r="LBV33" s="760"/>
      <c r="LBW33" s="760"/>
      <c r="LBX33" s="760"/>
      <c r="LBY33" s="760"/>
      <c r="LBZ33" s="760"/>
      <c r="LCA33" s="760"/>
      <c r="LCB33" s="760"/>
      <c r="LCC33" s="760"/>
      <c r="LCD33" s="760"/>
      <c r="LCE33" s="760"/>
      <c r="LCF33" s="760"/>
      <c r="LCG33" s="760"/>
      <c r="LCH33" s="760"/>
      <c r="LCI33" s="760"/>
      <c r="LCJ33" s="760"/>
      <c r="LCK33" s="760"/>
      <c r="LCL33" s="760"/>
      <c r="LCM33" s="760"/>
      <c r="LCN33" s="760"/>
      <c r="LCO33" s="760"/>
      <c r="LCP33" s="760"/>
      <c r="LCQ33" s="760"/>
      <c r="LCR33" s="760"/>
      <c r="LCS33" s="760"/>
      <c r="LCT33" s="760"/>
      <c r="LCU33" s="760"/>
      <c r="LCV33" s="760"/>
      <c r="LCW33" s="760"/>
      <c r="LCX33" s="760"/>
      <c r="LCY33" s="760"/>
      <c r="LCZ33" s="760"/>
      <c r="LDA33" s="760"/>
      <c r="LDB33" s="760"/>
      <c r="LDC33" s="760"/>
      <c r="LDD33" s="760"/>
      <c r="LDE33" s="760"/>
      <c r="LDF33" s="760"/>
      <c r="LDG33" s="760"/>
      <c r="LDH33" s="760"/>
      <c r="LDI33" s="760"/>
      <c r="LDJ33" s="760"/>
      <c r="LDK33" s="760"/>
      <c r="LDL33" s="760"/>
      <c r="LDM33" s="760"/>
      <c r="LDN33" s="760"/>
      <c r="LDO33" s="760"/>
      <c r="LDP33" s="760"/>
      <c r="LDQ33" s="760"/>
      <c r="LDR33" s="760"/>
      <c r="LDS33" s="760"/>
      <c r="LDT33" s="760"/>
      <c r="LDU33" s="760"/>
      <c r="LDV33" s="760"/>
      <c r="LDW33" s="760"/>
      <c r="LDX33" s="760"/>
      <c r="LDY33" s="760"/>
      <c r="LDZ33" s="760"/>
      <c r="LEA33" s="760"/>
      <c r="LEB33" s="760"/>
      <c r="LEC33" s="760"/>
      <c r="LED33" s="760"/>
      <c r="LEE33" s="760"/>
      <c r="LEF33" s="760"/>
      <c r="LEG33" s="760"/>
      <c r="LEH33" s="760"/>
      <c r="LEI33" s="760"/>
      <c r="LEJ33" s="760"/>
      <c r="LEK33" s="760"/>
      <c r="LEL33" s="760"/>
      <c r="LEM33" s="760"/>
      <c r="LEN33" s="760"/>
      <c r="LEO33" s="760"/>
      <c r="LEP33" s="760"/>
      <c r="LEQ33" s="760"/>
      <c r="LER33" s="760"/>
      <c r="LES33" s="760"/>
      <c r="LET33" s="760"/>
      <c r="LEU33" s="760"/>
      <c r="LEV33" s="760"/>
      <c r="LEW33" s="760"/>
      <c r="LEX33" s="760"/>
      <c r="LEY33" s="760"/>
      <c r="LEZ33" s="760"/>
      <c r="LFA33" s="760"/>
      <c r="LFB33" s="760"/>
      <c r="LFC33" s="760"/>
      <c r="LFD33" s="760"/>
      <c r="LFE33" s="760"/>
      <c r="LFF33" s="760"/>
      <c r="LFG33" s="760"/>
      <c r="LFH33" s="760"/>
      <c r="LFI33" s="760"/>
      <c r="LFJ33" s="760"/>
      <c r="LFK33" s="760"/>
      <c r="LFL33" s="760"/>
      <c r="LFM33" s="760"/>
      <c r="LFN33" s="760"/>
      <c r="LFO33" s="760"/>
      <c r="LFP33" s="760"/>
      <c r="LFQ33" s="760"/>
      <c r="LFR33" s="760"/>
      <c r="LFS33" s="760"/>
      <c r="LFT33" s="760"/>
      <c r="LFU33" s="760"/>
      <c r="LFV33" s="760"/>
      <c r="LFW33" s="760"/>
      <c r="LFX33" s="760"/>
      <c r="LFY33" s="760"/>
      <c r="LFZ33" s="760"/>
      <c r="LGA33" s="760"/>
      <c r="LGB33" s="760"/>
      <c r="LGC33" s="760"/>
      <c r="LGD33" s="760"/>
      <c r="LGE33" s="760"/>
      <c r="LGF33" s="760"/>
      <c r="LGG33" s="760"/>
      <c r="LGH33" s="760"/>
      <c r="LGI33" s="760"/>
      <c r="LGJ33" s="760"/>
      <c r="LGK33" s="760"/>
      <c r="LGL33" s="760"/>
      <c r="LGM33" s="760"/>
      <c r="LGN33" s="760"/>
      <c r="LGO33" s="760"/>
      <c r="LGP33" s="760"/>
      <c r="LGQ33" s="760"/>
      <c r="LGR33" s="760"/>
      <c r="LGS33" s="760"/>
      <c r="LGT33" s="760"/>
      <c r="LGU33" s="760"/>
      <c r="LGV33" s="760"/>
      <c r="LGW33" s="760"/>
      <c r="LGX33" s="760"/>
      <c r="LGY33" s="760"/>
      <c r="LGZ33" s="760"/>
      <c r="LHA33" s="760"/>
      <c r="LHB33" s="760"/>
      <c r="LHC33" s="760"/>
      <c r="LHD33" s="760"/>
      <c r="LHE33" s="760"/>
      <c r="LHF33" s="760"/>
      <c r="LHG33" s="760"/>
      <c r="LHH33" s="760"/>
      <c r="LHI33" s="760"/>
      <c r="LHJ33" s="760"/>
      <c r="LHK33" s="760"/>
      <c r="LHL33" s="760"/>
      <c r="LHM33" s="760"/>
      <c r="LHN33" s="760"/>
      <c r="LHO33" s="760"/>
      <c r="LHP33" s="760"/>
      <c r="LHQ33" s="760"/>
      <c r="LHR33" s="760"/>
      <c r="LHS33" s="760"/>
      <c r="LHT33" s="760"/>
      <c r="LHU33" s="760"/>
      <c r="LHV33" s="760"/>
      <c r="LHW33" s="760"/>
      <c r="LHX33" s="760"/>
      <c r="LHY33" s="760"/>
      <c r="LHZ33" s="760"/>
      <c r="LIA33" s="760"/>
      <c r="LIB33" s="760"/>
      <c r="LIC33" s="760"/>
      <c r="LID33" s="760"/>
      <c r="LIE33" s="760"/>
      <c r="LIF33" s="760"/>
      <c r="LIG33" s="760"/>
      <c r="LIH33" s="760"/>
      <c r="LII33" s="760"/>
      <c r="LIJ33" s="760"/>
      <c r="LIK33" s="760"/>
      <c r="LIL33" s="760"/>
      <c r="LIM33" s="760"/>
      <c r="LIN33" s="760"/>
      <c r="LIO33" s="760"/>
      <c r="LIP33" s="760"/>
      <c r="LIQ33" s="760"/>
      <c r="LIR33" s="760"/>
      <c r="LIS33" s="760"/>
      <c r="LIT33" s="760"/>
      <c r="LIU33" s="760"/>
      <c r="LIV33" s="760"/>
      <c r="LIW33" s="760"/>
      <c r="LIX33" s="760"/>
      <c r="LIY33" s="760"/>
      <c r="LIZ33" s="760"/>
      <c r="LJA33" s="760"/>
      <c r="LJB33" s="760"/>
      <c r="LJC33" s="760"/>
      <c r="LJD33" s="760"/>
      <c r="LJE33" s="760"/>
      <c r="LJF33" s="760"/>
      <c r="LJG33" s="760"/>
      <c r="LJH33" s="760"/>
      <c r="LJI33" s="760"/>
      <c r="LJJ33" s="760"/>
      <c r="LJK33" s="760"/>
      <c r="LJL33" s="760"/>
      <c r="LJM33" s="760"/>
      <c r="LJN33" s="760"/>
      <c r="LJO33" s="760"/>
      <c r="LJP33" s="760"/>
      <c r="LJQ33" s="760"/>
      <c r="LJR33" s="760"/>
      <c r="LJS33" s="760"/>
      <c r="LJT33" s="760"/>
      <c r="LJU33" s="760"/>
      <c r="LJV33" s="760"/>
      <c r="LJW33" s="760"/>
      <c r="LJX33" s="760"/>
      <c r="LJY33" s="760"/>
      <c r="LJZ33" s="760"/>
      <c r="LKA33" s="760"/>
      <c r="LKB33" s="760"/>
      <c r="LKC33" s="760"/>
      <c r="LKD33" s="760"/>
      <c r="LKE33" s="760"/>
      <c r="LKF33" s="760"/>
      <c r="LKG33" s="760"/>
      <c r="LKH33" s="760"/>
      <c r="LKI33" s="760"/>
      <c r="LKJ33" s="760"/>
      <c r="LKK33" s="760"/>
      <c r="LKL33" s="760"/>
      <c r="LKM33" s="760"/>
      <c r="LKN33" s="760"/>
      <c r="LKO33" s="760"/>
      <c r="LKP33" s="760"/>
      <c r="LKQ33" s="760"/>
      <c r="LKR33" s="760"/>
      <c r="LKS33" s="760"/>
      <c r="LKT33" s="760"/>
      <c r="LKU33" s="760"/>
      <c r="LKV33" s="760"/>
      <c r="LKW33" s="760"/>
      <c r="LKX33" s="760"/>
      <c r="LKY33" s="760"/>
      <c r="LKZ33" s="760"/>
      <c r="LLA33" s="760"/>
      <c r="LLB33" s="760"/>
      <c r="LLC33" s="760"/>
      <c r="LLD33" s="760"/>
      <c r="LLE33" s="760"/>
      <c r="LLF33" s="760"/>
      <c r="LLG33" s="760"/>
      <c r="LLH33" s="760"/>
      <c r="LLI33" s="760"/>
      <c r="LLJ33" s="760"/>
      <c r="LLK33" s="760"/>
      <c r="LLL33" s="760"/>
      <c r="LLM33" s="760"/>
      <c r="LLN33" s="760"/>
      <c r="LLO33" s="760"/>
      <c r="LLP33" s="760"/>
      <c r="LLQ33" s="760"/>
      <c r="LLR33" s="760"/>
      <c r="LLS33" s="760"/>
      <c r="LLT33" s="760"/>
      <c r="LLU33" s="760"/>
      <c r="LLV33" s="760"/>
      <c r="LLW33" s="760"/>
      <c r="LLX33" s="760"/>
      <c r="LLY33" s="760"/>
      <c r="LLZ33" s="760"/>
      <c r="LMA33" s="760"/>
      <c r="LMB33" s="760"/>
      <c r="LMC33" s="760"/>
      <c r="LMD33" s="760"/>
      <c r="LME33" s="760"/>
      <c r="LMF33" s="760"/>
      <c r="LMG33" s="760"/>
      <c r="LMH33" s="760"/>
      <c r="LMI33" s="760"/>
      <c r="LMJ33" s="760"/>
      <c r="LMK33" s="760"/>
      <c r="LML33" s="760"/>
      <c r="LMM33" s="760"/>
      <c r="LMN33" s="760"/>
      <c r="LMO33" s="760"/>
      <c r="LMP33" s="760"/>
      <c r="LMQ33" s="760"/>
      <c r="LMR33" s="760"/>
      <c r="LMS33" s="760"/>
      <c r="LMT33" s="760"/>
      <c r="LMU33" s="760"/>
      <c r="LMV33" s="760"/>
      <c r="LMW33" s="760"/>
      <c r="LMX33" s="760"/>
      <c r="LMY33" s="760"/>
      <c r="LMZ33" s="760"/>
      <c r="LNA33" s="760"/>
      <c r="LNB33" s="760"/>
      <c r="LNC33" s="760"/>
      <c r="LND33" s="760"/>
      <c r="LNE33" s="760"/>
      <c r="LNF33" s="760"/>
      <c r="LNG33" s="760"/>
      <c r="LNH33" s="760"/>
      <c r="LNI33" s="760"/>
      <c r="LNJ33" s="760"/>
      <c r="LNK33" s="760"/>
      <c r="LNL33" s="760"/>
      <c r="LNM33" s="760"/>
      <c r="LNN33" s="760"/>
      <c r="LNO33" s="760"/>
      <c r="LNP33" s="760"/>
      <c r="LNQ33" s="760"/>
      <c r="LNR33" s="760"/>
      <c r="LNS33" s="760"/>
      <c r="LNT33" s="760"/>
      <c r="LNU33" s="760"/>
      <c r="LNV33" s="760"/>
      <c r="LNW33" s="760"/>
      <c r="LNX33" s="760"/>
      <c r="LNY33" s="760"/>
      <c r="LNZ33" s="760"/>
      <c r="LOA33" s="760"/>
      <c r="LOB33" s="760"/>
      <c r="LOC33" s="760"/>
      <c r="LOD33" s="760"/>
      <c r="LOE33" s="760"/>
      <c r="LOF33" s="760"/>
      <c r="LOG33" s="760"/>
      <c r="LOH33" s="760"/>
      <c r="LOI33" s="760"/>
      <c r="LOJ33" s="760"/>
      <c r="LOK33" s="760"/>
      <c r="LOL33" s="760"/>
      <c r="LOM33" s="760"/>
      <c r="LON33" s="760"/>
      <c r="LOO33" s="760"/>
      <c r="LOP33" s="760"/>
      <c r="LOQ33" s="760"/>
      <c r="LOR33" s="760"/>
      <c r="LOS33" s="760"/>
      <c r="LOT33" s="760"/>
      <c r="LOU33" s="760"/>
      <c r="LOV33" s="760"/>
      <c r="LOW33" s="760"/>
      <c r="LOX33" s="760"/>
      <c r="LOY33" s="760"/>
      <c r="LOZ33" s="760"/>
      <c r="LPA33" s="760"/>
      <c r="LPB33" s="760"/>
      <c r="LPC33" s="760"/>
      <c r="LPD33" s="760"/>
      <c r="LPE33" s="760"/>
      <c r="LPF33" s="760"/>
      <c r="LPG33" s="760"/>
      <c r="LPH33" s="760"/>
      <c r="LPI33" s="760"/>
      <c r="LPJ33" s="760"/>
      <c r="LPK33" s="760"/>
      <c r="LPL33" s="760"/>
      <c r="LPM33" s="760"/>
      <c r="LPN33" s="760"/>
      <c r="LPO33" s="760"/>
      <c r="LPP33" s="760"/>
      <c r="LPQ33" s="760"/>
      <c r="LPR33" s="760"/>
      <c r="LPS33" s="760"/>
      <c r="LPT33" s="760"/>
      <c r="LPU33" s="760"/>
      <c r="LPV33" s="760"/>
      <c r="LPW33" s="760"/>
      <c r="LPX33" s="760"/>
      <c r="LPY33" s="760"/>
      <c r="LPZ33" s="760"/>
      <c r="LQA33" s="760"/>
      <c r="LQB33" s="760"/>
      <c r="LQC33" s="760"/>
      <c r="LQD33" s="760"/>
      <c r="LQE33" s="760"/>
      <c r="LQF33" s="760"/>
      <c r="LQG33" s="760"/>
      <c r="LQH33" s="760"/>
      <c r="LQI33" s="760"/>
      <c r="LQJ33" s="760"/>
      <c r="LQK33" s="760"/>
      <c r="LQL33" s="760"/>
      <c r="LQM33" s="760"/>
      <c r="LQN33" s="760"/>
      <c r="LQO33" s="760"/>
      <c r="LQP33" s="760"/>
      <c r="LQQ33" s="760"/>
      <c r="LQR33" s="760"/>
      <c r="LQS33" s="760"/>
      <c r="LQT33" s="760"/>
      <c r="LQU33" s="760"/>
      <c r="LQV33" s="760"/>
      <c r="LQW33" s="760"/>
      <c r="LQX33" s="760"/>
      <c r="LQY33" s="760"/>
      <c r="LQZ33" s="760"/>
      <c r="LRA33" s="760"/>
      <c r="LRB33" s="760"/>
      <c r="LRC33" s="760"/>
      <c r="LRD33" s="760"/>
      <c r="LRE33" s="760"/>
      <c r="LRF33" s="760"/>
      <c r="LRG33" s="760"/>
      <c r="LRH33" s="760"/>
      <c r="LRI33" s="760"/>
      <c r="LRJ33" s="760"/>
      <c r="LRK33" s="760"/>
      <c r="LRL33" s="760"/>
      <c r="LRM33" s="760"/>
      <c r="LRN33" s="760"/>
      <c r="LRO33" s="760"/>
      <c r="LRP33" s="760"/>
      <c r="LRQ33" s="760"/>
      <c r="LRR33" s="760"/>
      <c r="LRS33" s="760"/>
      <c r="LRT33" s="760"/>
      <c r="LRU33" s="760"/>
      <c r="LRV33" s="760"/>
      <c r="LRW33" s="760"/>
      <c r="LRX33" s="760"/>
      <c r="LRY33" s="760"/>
      <c r="LRZ33" s="760"/>
      <c r="LSA33" s="760"/>
      <c r="LSB33" s="760"/>
      <c r="LSC33" s="760"/>
      <c r="LSD33" s="760"/>
      <c r="LSE33" s="760"/>
      <c r="LSF33" s="760"/>
      <c r="LSG33" s="760"/>
      <c r="LSH33" s="760"/>
      <c r="LSI33" s="760"/>
      <c r="LSJ33" s="760"/>
      <c r="LSK33" s="760"/>
      <c r="LSL33" s="760"/>
      <c r="LSM33" s="760"/>
      <c r="LSN33" s="760"/>
      <c r="LSO33" s="760"/>
      <c r="LSP33" s="760"/>
      <c r="LSQ33" s="760"/>
      <c r="LSR33" s="760"/>
      <c r="LSS33" s="760"/>
      <c r="LST33" s="760"/>
      <c r="LSU33" s="760"/>
      <c r="LSV33" s="760"/>
      <c r="LSW33" s="760"/>
      <c r="LSX33" s="760"/>
      <c r="LSY33" s="760"/>
      <c r="LSZ33" s="760"/>
      <c r="LTA33" s="760"/>
      <c r="LTB33" s="760"/>
      <c r="LTC33" s="760"/>
      <c r="LTD33" s="760"/>
      <c r="LTE33" s="760"/>
      <c r="LTF33" s="760"/>
      <c r="LTG33" s="760"/>
      <c r="LTH33" s="760"/>
      <c r="LTI33" s="760"/>
      <c r="LTJ33" s="760"/>
      <c r="LTK33" s="760"/>
      <c r="LTL33" s="760"/>
      <c r="LTM33" s="760"/>
      <c r="LTN33" s="760"/>
      <c r="LTO33" s="760"/>
      <c r="LTP33" s="760"/>
      <c r="LTQ33" s="760"/>
      <c r="LTR33" s="760"/>
      <c r="LTS33" s="760"/>
      <c r="LTT33" s="760"/>
      <c r="LTU33" s="760"/>
      <c r="LTV33" s="760"/>
      <c r="LTW33" s="760"/>
      <c r="LTX33" s="760"/>
      <c r="LTY33" s="760"/>
      <c r="LTZ33" s="760"/>
      <c r="LUA33" s="760"/>
      <c r="LUB33" s="760"/>
      <c r="LUC33" s="760"/>
      <c r="LUD33" s="760"/>
      <c r="LUE33" s="760"/>
      <c r="LUF33" s="760"/>
      <c r="LUG33" s="760"/>
      <c r="LUH33" s="760"/>
      <c r="LUI33" s="760"/>
      <c r="LUJ33" s="760"/>
      <c r="LUK33" s="760"/>
      <c r="LUL33" s="760"/>
      <c r="LUM33" s="760"/>
      <c r="LUN33" s="760"/>
      <c r="LUO33" s="760"/>
      <c r="LUP33" s="760"/>
      <c r="LUQ33" s="760"/>
      <c r="LUR33" s="760"/>
      <c r="LUS33" s="760"/>
      <c r="LUT33" s="760"/>
      <c r="LUU33" s="760"/>
      <c r="LUV33" s="760"/>
      <c r="LUW33" s="760"/>
      <c r="LUX33" s="760"/>
      <c r="LUY33" s="760"/>
      <c r="LUZ33" s="760"/>
      <c r="LVA33" s="760"/>
      <c r="LVB33" s="760"/>
      <c r="LVC33" s="760"/>
      <c r="LVD33" s="760"/>
      <c r="LVE33" s="760"/>
      <c r="LVF33" s="760"/>
      <c r="LVG33" s="760"/>
      <c r="LVH33" s="760"/>
      <c r="LVI33" s="760"/>
      <c r="LVJ33" s="760"/>
      <c r="LVK33" s="760"/>
      <c r="LVL33" s="760"/>
      <c r="LVM33" s="760"/>
      <c r="LVN33" s="760"/>
      <c r="LVO33" s="760"/>
      <c r="LVP33" s="760"/>
      <c r="LVQ33" s="760"/>
      <c r="LVR33" s="760"/>
      <c r="LVS33" s="760"/>
      <c r="LVT33" s="760"/>
      <c r="LVU33" s="760"/>
      <c r="LVV33" s="760"/>
      <c r="LVW33" s="760"/>
      <c r="LVX33" s="760"/>
      <c r="LVY33" s="760"/>
      <c r="LVZ33" s="760"/>
      <c r="LWA33" s="760"/>
      <c r="LWB33" s="760"/>
      <c r="LWC33" s="760"/>
      <c r="LWD33" s="760"/>
      <c r="LWE33" s="760"/>
      <c r="LWF33" s="760"/>
      <c r="LWG33" s="760"/>
      <c r="LWH33" s="760"/>
      <c r="LWI33" s="760"/>
      <c r="LWJ33" s="760"/>
      <c r="LWK33" s="760"/>
      <c r="LWL33" s="760"/>
      <c r="LWM33" s="760"/>
      <c r="LWN33" s="760"/>
      <c r="LWO33" s="760"/>
      <c r="LWP33" s="760"/>
      <c r="LWQ33" s="760"/>
      <c r="LWR33" s="760"/>
      <c r="LWS33" s="760"/>
      <c r="LWT33" s="760"/>
      <c r="LWU33" s="760"/>
      <c r="LWV33" s="760"/>
      <c r="LWW33" s="760"/>
      <c r="LWX33" s="760"/>
      <c r="LWY33" s="760"/>
      <c r="LWZ33" s="760"/>
      <c r="LXA33" s="760"/>
      <c r="LXB33" s="760"/>
      <c r="LXC33" s="760"/>
      <c r="LXD33" s="760"/>
      <c r="LXE33" s="760"/>
      <c r="LXF33" s="760"/>
      <c r="LXG33" s="760"/>
      <c r="LXH33" s="760"/>
      <c r="LXI33" s="760"/>
      <c r="LXJ33" s="760"/>
      <c r="LXK33" s="760"/>
      <c r="LXL33" s="760"/>
      <c r="LXM33" s="760"/>
      <c r="LXN33" s="760"/>
      <c r="LXO33" s="760"/>
      <c r="LXP33" s="760"/>
      <c r="LXQ33" s="760"/>
      <c r="LXR33" s="760"/>
      <c r="LXS33" s="760"/>
      <c r="LXT33" s="760"/>
      <c r="LXU33" s="760"/>
      <c r="LXV33" s="760"/>
      <c r="LXW33" s="760"/>
      <c r="LXX33" s="760"/>
      <c r="LXY33" s="760"/>
      <c r="LXZ33" s="760"/>
      <c r="LYA33" s="760"/>
      <c r="LYB33" s="760"/>
      <c r="LYC33" s="760"/>
      <c r="LYD33" s="760"/>
      <c r="LYE33" s="760"/>
      <c r="LYF33" s="760"/>
      <c r="LYG33" s="760"/>
      <c r="LYH33" s="760"/>
      <c r="LYI33" s="760"/>
      <c r="LYJ33" s="760"/>
      <c r="LYK33" s="760"/>
      <c r="LYL33" s="760"/>
      <c r="LYM33" s="760"/>
      <c r="LYN33" s="760"/>
      <c r="LYO33" s="760"/>
      <c r="LYP33" s="760"/>
      <c r="LYQ33" s="760"/>
      <c r="LYR33" s="760"/>
      <c r="LYS33" s="760"/>
      <c r="LYT33" s="760"/>
      <c r="LYU33" s="760"/>
      <c r="LYV33" s="760"/>
      <c r="LYW33" s="760"/>
      <c r="LYX33" s="760"/>
      <c r="LYY33" s="760"/>
      <c r="LYZ33" s="760"/>
      <c r="LZA33" s="760"/>
      <c r="LZB33" s="760"/>
      <c r="LZC33" s="760"/>
      <c r="LZD33" s="760"/>
      <c r="LZE33" s="760"/>
      <c r="LZF33" s="760"/>
      <c r="LZG33" s="760"/>
      <c r="LZH33" s="760"/>
      <c r="LZI33" s="760"/>
      <c r="LZJ33" s="760"/>
      <c r="LZK33" s="760"/>
      <c r="LZL33" s="760"/>
      <c r="LZM33" s="760"/>
      <c r="LZN33" s="760"/>
      <c r="LZO33" s="760"/>
      <c r="LZP33" s="760"/>
      <c r="LZQ33" s="760"/>
      <c r="LZR33" s="760"/>
      <c r="LZS33" s="760"/>
      <c r="LZT33" s="760"/>
      <c r="LZU33" s="760"/>
      <c r="LZV33" s="760"/>
      <c r="LZW33" s="760"/>
      <c r="LZX33" s="760"/>
      <c r="LZY33" s="760"/>
      <c r="LZZ33" s="760"/>
      <c r="MAA33" s="760"/>
      <c r="MAB33" s="760"/>
      <c r="MAC33" s="760"/>
      <c r="MAD33" s="760"/>
      <c r="MAE33" s="760"/>
      <c r="MAF33" s="760"/>
      <c r="MAG33" s="760"/>
      <c r="MAH33" s="760"/>
      <c r="MAI33" s="760"/>
      <c r="MAJ33" s="760"/>
      <c r="MAK33" s="760"/>
      <c r="MAL33" s="760"/>
      <c r="MAM33" s="760"/>
      <c r="MAN33" s="760"/>
      <c r="MAO33" s="760"/>
      <c r="MAP33" s="760"/>
      <c r="MAQ33" s="760"/>
      <c r="MAR33" s="760"/>
      <c r="MAS33" s="760"/>
      <c r="MAT33" s="760"/>
      <c r="MAU33" s="760"/>
      <c r="MAV33" s="760"/>
      <c r="MAW33" s="760"/>
      <c r="MAX33" s="760"/>
      <c r="MAY33" s="760"/>
      <c r="MAZ33" s="760"/>
      <c r="MBA33" s="760"/>
      <c r="MBB33" s="760"/>
      <c r="MBC33" s="760"/>
      <c r="MBD33" s="760"/>
      <c r="MBE33" s="760"/>
      <c r="MBF33" s="760"/>
      <c r="MBG33" s="760"/>
      <c r="MBH33" s="760"/>
      <c r="MBI33" s="760"/>
      <c r="MBJ33" s="760"/>
      <c r="MBK33" s="760"/>
      <c r="MBL33" s="760"/>
      <c r="MBM33" s="760"/>
      <c r="MBN33" s="760"/>
      <c r="MBO33" s="760"/>
      <c r="MBP33" s="760"/>
      <c r="MBQ33" s="760"/>
      <c r="MBR33" s="760"/>
      <c r="MBS33" s="760"/>
      <c r="MBT33" s="760"/>
      <c r="MBU33" s="760"/>
      <c r="MBV33" s="760"/>
      <c r="MBW33" s="760"/>
      <c r="MBX33" s="760"/>
      <c r="MBY33" s="760"/>
      <c r="MBZ33" s="760"/>
      <c r="MCA33" s="760"/>
      <c r="MCB33" s="760"/>
      <c r="MCC33" s="760"/>
      <c r="MCD33" s="760"/>
      <c r="MCE33" s="760"/>
      <c r="MCF33" s="760"/>
      <c r="MCG33" s="760"/>
      <c r="MCH33" s="760"/>
      <c r="MCI33" s="760"/>
      <c r="MCJ33" s="760"/>
      <c r="MCK33" s="760"/>
      <c r="MCL33" s="760"/>
      <c r="MCM33" s="760"/>
      <c r="MCN33" s="760"/>
      <c r="MCO33" s="760"/>
      <c r="MCP33" s="760"/>
      <c r="MCQ33" s="760"/>
      <c r="MCR33" s="760"/>
      <c r="MCS33" s="760"/>
      <c r="MCT33" s="760"/>
      <c r="MCU33" s="760"/>
      <c r="MCV33" s="760"/>
      <c r="MCW33" s="760"/>
      <c r="MCX33" s="760"/>
      <c r="MCY33" s="760"/>
      <c r="MCZ33" s="760"/>
      <c r="MDA33" s="760"/>
      <c r="MDB33" s="760"/>
      <c r="MDC33" s="760"/>
      <c r="MDD33" s="760"/>
      <c r="MDE33" s="760"/>
      <c r="MDF33" s="760"/>
      <c r="MDG33" s="760"/>
      <c r="MDH33" s="760"/>
      <c r="MDI33" s="760"/>
      <c r="MDJ33" s="760"/>
      <c r="MDK33" s="760"/>
      <c r="MDL33" s="760"/>
      <c r="MDM33" s="760"/>
      <c r="MDN33" s="760"/>
      <c r="MDO33" s="760"/>
      <c r="MDP33" s="760"/>
      <c r="MDQ33" s="760"/>
      <c r="MDR33" s="760"/>
      <c r="MDS33" s="760"/>
      <c r="MDT33" s="760"/>
      <c r="MDU33" s="760"/>
      <c r="MDV33" s="760"/>
      <c r="MDW33" s="760"/>
      <c r="MDX33" s="760"/>
      <c r="MDY33" s="760"/>
      <c r="MDZ33" s="760"/>
      <c r="MEA33" s="760"/>
      <c r="MEB33" s="760"/>
      <c r="MEC33" s="760"/>
      <c r="MED33" s="760"/>
      <c r="MEE33" s="760"/>
      <c r="MEF33" s="760"/>
      <c r="MEG33" s="760"/>
      <c r="MEH33" s="760"/>
      <c r="MEI33" s="760"/>
      <c r="MEJ33" s="760"/>
      <c r="MEK33" s="760"/>
      <c r="MEL33" s="760"/>
      <c r="MEM33" s="760"/>
      <c r="MEN33" s="760"/>
      <c r="MEO33" s="760"/>
      <c r="MEP33" s="760"/>
      <c r="MEQ33" s="760"/>
      <c r="MER33" s="760"/>
      <c r="MES33" s="760"/>
      <c r="MET33" s="760"/>
      <c r="MEU33" s="760"/>
      <c r="MEV33" s="760"/>
      <c r="MEW33" s="760"/>
      <c r="MEX33" s="760"/>
      <c r="MEY33" s="760"/>
      <c r="MEZ33" s="760"/>
      <c r="MFA33" s="760"/>
      <c r="MFB33" s="760"/>
      <c r="MFC33" s="760"/>
      <c r="MFD33" s="760"/>
      <c r="MFE33" s="760"/>
      <c r="MFF33" s="760"/>
      <c r="MFG33" s="760"/>
      <c r="MFH33" s="760"/>
      <c r="MFI33" s="760"/>
      <c r="MFJ33" s="760"/>
      <c r="MFK33" s="760"/>
      <c r="MFL33" s="760"/>
      <c r="MFM33" s="760"/>
      <c r="MFN33" s="760"/>
      <c r="MFO33" s="760"/>
      <c r="MFP33" s="760"/>
      <c r="MFQ33" s="760"/>
      <c r="MFR33" s="760"/>
      <c r="MFS33" s="760"/>
      <c r="MFT33" s="760"/>
      <c r="MFU33" s="760"/>
      <c r="MFV33" s="760"/>
      <c r="MFW33" s="760"/>
      <c r="MFX33" s="760"/>
      <c r="MFY33" s="760"/>
      <c r="MFZ33" s="760"/>
      <c r="MGA33" s="760"/>
      <c r="MGB33" s="760"/>
      <c r="MGC33" s="760"/>
      <c r="MGD33" s="760"/>
      <c r="MGE33" s="760"/>
      <c r="MGF33" s="760"/>
      <c r="MGG33" s="760"/>
      <c r="MGH33" s="760"/>
      <c r="MGI33" s="760"/>
      <c r="MGJ33" s="760"/>
      <c r="MGK33" s="760"/>
      <c r="MGL33" s="760"/>
      <c r="MGM33" s="760"/>
      <c r="MGN33" s="760"/>
      <c r="MGO33" s="760"/>
      <c r="MGP33" s="760"/>
      <c r="MGQ33" s="760"/>
      <c r="MGR33" s="760"/>
      <c r="MGS33" s="760"/>
      <c r="MGT33" s="760"/>
      <c r="MGU33" s="760"/>
      <c r="MGV33" s="760"/>
      <c r="MGW33" s="760"/>
      <c r="MGX33" s="760"/>
      <c r="MGY33" s="760"/>
      <c r="MGZ33" s="760"/>
      <c r="MHA33" s="760"/>
      <c r="MHB33" s="760"/>
      <c r="MHC33" s="760"/>
      <c r="MHD33" s="760"/>
      <c r="MHE33" s="760"/>
      <c r="MHF33" s="760"/>
      <c r="MHG33" s="760"/>
      <c r="MHH33" s="760"/>
      <c r="MHI33" s="760"/>
      <c r="MHJ33" s="760"/>
      <c r="MHK33" s="760"/>
      <c r="MHL33" s="760"/>
      <c r="MHM33" s="760"/>
      <c r="MHN33" s="760"/>
      <c r="MHO33" s="760"/>
      <c r="MHP33" s="760"/>
      <c r="MHQ33" s="760"/>
      <c r="MHR33" s="760"/>
      <c r="MHS33" s="760"/>
      <c r="MHT33" s="760"/>
      <c r="MHU33" s="760"/>
      <c r="MHV33" s="760"/>
      <c r="MHW33" s="760"/>
      <c r="MHX33" s="760"/>
      <c r="MHY33" s="760"/>
      <c r="MHZ33" s="760"/>
      <c r="MIA33" s="760"/>
      <c r="MIB33" s="760"/>
      <c r="MIC33" s="760"/>
      <c r="MID33" s="760"/>
      <c r="MIE33" s="760"/>
      <c r="MIF33" s="760"/>
      <c r="MIG33" s="760"/>
      <c r="MIH33" s="760"/>
      <c r="MII33" s="760"/>
      <c r="MIJ33" s="760"/>
      <c r="MIK33" s="760"/>
      <c r="MIL33" s="760"/>
      <c r="MIM33" s="760"/>
      <c r="MIN33" s="760"/>
      <c r="MIO33" s="760"/>
      <c r="MIP33" s="760"/>
      <c r="MIQ33" s="760"/>
      <c r="MIR33" s="760"/>
      <c r="MIS33" s="760"/>
      <c r="MIT33" s="760"/>
      <c r="MIU33" s="760"/>
      <c r="MIV33" s="760"/>
      <c r="MIW33" s="760"/>
      <c r="MIX33" s="760"/>
      <c r="MIY33" s="760"/>
      <c r="MIZ33" s="760"/>
      <c r="MJA33" s="760"/>
      <c r="MJB33" s="760"/>
      <c r="MJC33" s="760"/>
      <c r="MJD33" s="760"/>
      <c r="MJE33" s="760"/>
      <c r="MJF33" s="760"/>
      <c r="MJG33" s="760"/>
      <c r="MJH33" s="760"/>
      <c r="MJI33" s="760"/>
      <c r="MJJ33" s="760"/>
      <c r="MJK33" s="760"/>
      <c r="MJL33" s="760"/>
      <c r="MJM33" s="760"/>
      <c r="MJN33" s="760"/>
      <c r="MJO33" s="760"/>
      <c r="MJP33" s="760"/>
      <c r="MJQ33" s="760"/>
      <c r="MJR33" s="760"/>
      <c r="MJS33" s="760"/>
      <c r="MJT33" s="760"/>
      <c r="MJU33" s="760"/>
      <c r="MJV33" s="760"/>
      <c r="MJW33" s="760"/>
      <c r="MJX33" s="760"/>
      <c r="MJY33" s="760"/>
      <c r="MJZ33" s="760"/>
      <c r="MKA33" s="760"/>
      <c r="MKB33" s="760"/>
      <c r="MKC33" s="760"/>
      <c r="MKD33" s="760"/>
      <c r="MKE33" s="760"/>
      <c r="MKF33" s="760"/>
      <c r="MKG33" s="760"/>
      <c r="MKH33" s="760"/>
      <c r="MKI33" s="760"/>
      <c r="MKJ33" s="760"/>
      <c r="MKK33" s="760"/>
      <c r="MKL33" s="760"/>
      <c r="MKM33" s="760"/>
      <c r="MKN33" s="760"/>
      <c r="MKO33" s="760"/>
      <c r="MKP33" s="760"/>
      <c r="MKQ33" s="760"/>
      <c r="MKR33" s="760"/>
      <c r="MKS33" s="760"/>
      <c r="MKT33" s="760"/>
      <c r="MKU33" s="760"/>
      <c r="MKV33" s="760"/>
      <c r="MKW33" s="760"/>
      <c r="MKX33" s="760"/>
      <c r="MKY33" s="760"/>
      <c r="MKZ33" s="760"/>
      <c r="MLA33" s="760"/>
      <c r="MLB33" s="760"/>
      <c r="MLC33" s="760"/>
      <c r="MLD33" s="760"/>
      <c r="MLE33" s="760"/>
      <c r="MLF33" s="760"/>
      <c r="MLG33" s="760"/>
      <c r="MLH33" s="760"/>
      <c r="MLI33" s="760"/>
      <c r="MLJ33" s="760"/>
      <c r="MLK33" s="760"/>
      <c r="MLL33" s="760"/>
      <c r="MLM33" s="760"/>
      <c r="MLN33" s="760"/>
      <c r="MLO33" s="760"/>
      <c r="MLP33" s="760"/>
      <c r="MLQ33" s="760"/>
      <c r="MLR33" s="760"/>
      <c r="MLS33" s="760"/>
      <c r="MLT33" s="760"/>
      <c r="MLU33" s="760"/>
      <c r="MLV33" s="760"/>
      <c r="MLW33" s="760"/>
      <c r="MLX33" s="760"/>
      <c r="MLY33" s="760"/>
      <c r="MLZ33" s="760"/>
      <c r="MMA33" s="760"/>
      <c r="MMB33" s="760"/>
      <c r="MMC33" s="760"/>
      <c r="MMD33" s="760"/>
      <c r="MME33" s="760"/>
      <c r="MMF33" s="760"/>
      <c r="MMG33" s="760"/>
      <c r="MMH33" s="760"/>
      <c r="MMI33" s="760"/>
      <c r="MMJ33" s="760"/>
      <c r="MMK33" s="760"/>
      <c r="MML33" s="760"/>
      <c r="MMM33" s="760"/>
      <c r="MMN33" s="760"/>
      <c r="MMO33" s="760"/>
      <c r="MMP33" s="760"/>
      <c r="MMQ33" s="760"/>
      <c r="MMR33" s="760"/>
      <c r="MMS33" s="760"/>
      <c r="MMT33" s="760"/>
      <c r="MMU33" s="760"/>
      <c r="MMV33" s="760"/>
      <c r="MMW33" s="760"/>
      <c r="MMX33" s="760"/>
      <c r="MMY33" s="760"/>
      <c r="MMZ33" s="760"/>
      <c r="MNA33" s="760"/>
      <c r="MNB33" s="760"/>
      <c r="MNC33" s="760"/>
      <c r="MND33" s="760"/>
      <c r="MNE33" s="760"/>
      <c r="MNF33" s="760"/>
      <c r="MNG33" s="760"/>
      <c r="MNH33" s="760"/>
      <c r="MNI33" s="760"/>
      <c r="MNJ33" s="760"/>
      <c r="MNK33" s="760"/>
      <c r="MNL33" s="760"/>
      <c r="MNM33" s="760"/>
      <c r="MNN33" s="760"/>
      <c r="MNO33" s="760"/>
      <c r="MNP33" s="760"/>
      <c r="MNQ33" s="760"/>
      <c r="MNR33" s="760"/>
      <c r="MNS33" s="760"/>
      <c r="MNT33" s="760"/>
      <c r="MNU33" s="760"/>
      <c r="MNV33" s="760"/>
      <c r="MNW33" s="760"/>
      <c r="MNX33" s="760"/>
      <c r="MNY33" s="760"/>
      <c r="MNZ33" s="760"/>
      <c r="MOA33" s="760"/>
      <c r="MOB33" s="760"/>
      <c r="MOC33" s="760"/>
      <c r="MOD33" s="760"/>
      <c r="MOE33" s="760"/>
      <c r="MOF33" s="760"/>
      <c r="MOG33" s="760"/>
      <c r="MOH33" s="760"/>
      <c r="MOI33" s="760"/>
      <c r="MOJ33" s="760"/>
      <c r="MOK33" s="760"/>
      <c r="MOL33" s="760"/>
      <c r="MOM33" s="760"/>
      <c r="MON33" s="760"/>
      <c r="MOO33" s="760"/>
      <c r="MOP33" s="760"/>
      <c r="MOQ33" s="760"/>
      <c r="MOR33" s="760"/>
      <c r="MOS33" s="760"/>
      <c r="MOT33" s="760"/>
      <c r="MOU33" s="760"/>
      <c r="MOV33" s="760"/>
      <c r="MOW33" s="760"/>
      <c r="MOX33" s="760"/>
      <c r="MOY33" s="760"/>
      <c r="MOZ33" s="760"/>
      <c r="MPA33" s="760"/>
      <c r="MPB33" s="760"/>
      <c r="MPC33" s="760"/>
      <c r="MPD33" s="760"/>
      <c r="MPE33" s="760"/>
      <c r="MPF33" s="760"/>
      <c r="MPG33" s="760"/>
      <c r="MPH33" s="760"/>
      <c r="MPI33" s="760"/>
      <c r="MPJ33" s="760"/>
      <c r="MPK33" s="760"/>
      <c r="MPL33" s="760"/>
      <c r="MPM33" s="760"/>
      <c r="MPN33" s="760"/>
      <c r="MPO33" s="760"/>
      <c r="MPP33" s="760"/>
      <c r="MPQ33" s="760"/>
      <c r="MPR33" s="760"/>
      <c r="MPS33" s="760"/>
      <c r="MPT33" s="760"/>
      <c r="MPU33" s="760"/>
      <c r="MPV33" s="760"/>
      <c r="MPW33" s="760"/>
      <c r="MPX33" s="760"/>
      <c r="MPY33" s="760"/>
      <c r="MPZ33" s="760"/>
      <c r="MQA33" s="760"/>
      <c r="MQB33" s="760"/>
      <c r="MQC33" s="760"/>
      <c r="MQD33" s="760"/>
      <c r="MQE33" s="760"/>
      <c r="MQF33" s="760"/>
      <c r="MQG33" s="760"/>
      <c r="MQH33" s="760"/>
      <c r="MQI33" s="760"/>
      <c r="MQJ33" s="760"/>
      <c r="MQK33" s="760"/>
      <c r="MQL33" s="760"/>
      <c r="MQM33" s="760"/>
      <c r="MQN33" s="760"/>
      <c r="MQO33" s="760"/>
      <c r="MQP33" s="760"/>
      <c r="MQQ33" s="760"/>
      <c r="MQR33" s="760"/>
      <c r="MQS33" s="760"/>
      <c r="MQT33" s="760"/>
      <c r="MQU33" s="760"/>
      <c r="MQV33" s="760"/>
      <c r="MQW33" s="760"/>
      <c r="MQX33" s="760"/>
      <c r="MQY33" s="760"/>
      <c r="MQZ33" s="760"/>
      <c r="MRA33" s="760"/>
      <c r="MRB33" s="760"/>
      <c r="MRC33" s="760"/>
      <c r="MRD33" s="760"/>
      <c r="MRE33" s="760"/>
      <c r="MRF33" s="760"/>
      <c r="MRG33" s="760"/>
      <c r="MRH33" s="760"/>
      <c r="MRI33" s="760"/>
      <c r="MRJ33" s="760"/>
      <c r="MRK33" s="760"/>
      <c r="MRL33" s="760"/>
      <c r="MRM33" s="760"/>
      <c r="MRN33" s="760"/>
      <c r="MRO33" s="760"/>
      <c r="MRP33" s="760"/>
      <c r="MRQ33" s="760"/>
      <c r="MRR33" s="760"/>
      <c r="MRS33" s="760"/>
      <c r="MRT33" s="760"/>
      <c r="MRU33" s="760"/>
      <c r="MRV33" s="760"/>
      <c r="MRW33" s="760"/>
      <c r="MRX33" s="760"/>
      <c r="MRY33" s="760"/>
      <c r="MRZ33" s="760"/>
      <c r="MSA33" s="760"/>
      <c r="MSB33" s="760"/>
      <c r="MSC33" s="760"/>
      <c r="MSD33" s="760"/>
      <c r="MSE33" s="760"/>
      <c r="MSF33" s="760"/>
      <c r="MSG33" s="760"/>
      <c r="MSH33" s="760"/>
      <c r="MSI33" s="760"/>
      <c r="MSJ33" s="760"/>
      <c r="MSK33" s="760"/>
      <c r="MSL33" s="760"/>
      <c r="MSM33" s="760"/>
      <c r="MSN33" s="760"/>
      <c r="MSO33" s="760"/>
      <c r="MSP33" s="760"/>
      <c r="MSQ33" s="760"/>
      <c r="MSR33" s="760"/>
      <c r="MSS33" s="760"/>
      <c r="MST33" s="760"/>
      <c r="MSU33" s="760"/>
      <c r="MSV33" s="760"/>
      <c r="MSW33" s="760"/>
      <c r="MSX33" s="760"/>
      <c r="MSY33" s="760"/>
      <c r="MSZ33" s="760"/>
      <c r="MTA33" s="760"/>
      <c r="MTB33" s="760"/>
      <c r="MTC33" s="760"/>
      <c r="MTD33" s="760"/>
      <c r="MTE33" s="760"/>
      <c r="MTF33" s="760"/>
      <c r="MTG33" s="760"/>
      <c r="MTH33" s="760"/>
      <c r="MTI33" s="760"/>
      <c r="MTJ33" s="760"/>
      <c r="MTK33" s="760"/>
      <c r="MTL33" s="760"/>
      <c r="MTM33" s="760"/>
      <c r="MTN33" s="760"/>
      <c r="MTO33" s="760"/>
      <c r="MTP33" s="760"/>
      <c r="MTQ33" s="760"/>
      <c r="MTR33" s="760"/>
      <c r="MTS33" s="760"/>
      <c r="MTT33" s="760"/>
      <c r="MTU33" s="760"/>
      <c r="MTV33" s="760"/>
      <c r="MTW33" s="760"/>
      <c r="MTX33" s="760"/>
      <c r="MTY33" s="760"/>
      <c r="MTZ33" s="760"/>
      <c r="MUA33" s="760"/>
      <c r="MUB33" s="760"/>
      <c r="MUC33" s="760"/>
      <c r="MUD33" s="760"/>
      <c r="MUE33" s="760"/>
      <c r="MUF33" s="760"/>
      <c r="MUG33" s="760"/>
      <c r="MUH33" s="760"/>
      <c r="MUI33" s="760"/>
      <c r="MUJ33" s="760"/>
      <c r="MUK33" s="760"/>
      <c r="MUL33" s="760"/>
      <c r="MUM33" s="760"/>
      <c r="MUN33" s="760"/>
      <c r="MUO33" s="760"/>
      <c r="MUP33" s="760"/>
      <c r="MUQ33" s="760"/>
      <c r="MUR33" s="760"/>
      <c r="MUS33" s="760"/>
      <c r="MUT33" s="760"/>
      <c r="MUU33" s="760"/>
      <c r="MUV33" s="760"/>
      <c r="MUW33" s="760"/>
      <c r="MUX33" s="760"/>
      <c r="MUY33" s="760"/>
      <c r="MUZ33" s="760"/>
      <c r="MVA33" s="760"/>
      <c r="MVB33" s="760"/>
      <c r="MVC33" s="760"/>
      <c r="MVD33" s="760"/>
      <c r="MVE33" s="760"/>
      <c r="MVF33" s="760"/>
      <c r="MVG33" s="760"/>
      <c r="MVH33" s="760"/>
      <c r="MVI33" s="760"/>
      <c r="MVJ33" s="760"/>
      <c r="MVK33" s="760"/>
      <c r="MVL33" s="760"/>
      <c r="MVM33" s="760"/>
      <c r="MVN33" s="760"/>
      <c r="MVO33" s="760"/>
      <c r="MVP33" s="760"/>
      <c r="MVQ33" s="760"/>
      <c r="MVR33" s="760"/>
      <c r="MVS33" s="760"/>
      <c r="MVT33" s="760"/>
      <c r="MVU33" s="760"/>
      <c r="MVV33" s="760"/>
      <c r="MVW33" s="760"/>
      <c r="MVX33" s="760"/>
      <c r="MVY33" s="760"/>
      <c r="MVZ33" s="760"/>
      <c r="MWA33" s="760"/>
      <c r="MWB33" s="760"/>
      <c r="MWC33" s="760"/>
      <c r="MWD33" s="760"/>
      <c r="MWE33" s="760"/>
      <c r="MWF33" s="760"/>
      <c r="MWG33" s="760"/>
      <c r="MWH33" s="760"/>
      <c r="MWI33" s="760"/>
      <c r="MWJ33" s="760"/>
      <c r="MWK33" s="760"/>
      <c r="MWL33" s="760"/>
      <c r="MWM33" s="760"/>
      <c r="MWN33" s="760"/>
      <c r="MWO33" s="760"/>
      <c r="MWP33" s="760"/>
      <c r="MWQ33" s="760"/>
      <c r="MWR33" s="760"/>
      <c r="MWS33" s="760"/>
      <c r="MWT33" s="760"/>
      <c r="MWU33" s="760"/>
      <c r="MWV33" s="760"/>
      <c r="MWW33" s="760"/>
      <c r="MWX33" s="760"/>
      <c r="MWY33" s="760"/>
      <c r="MWZ33" s="760"/>
      <c r="MXA33" s="760"/>
      <c r="MXB33" s="760"/>
      <c r="MXC33" s="760"/>
      <c r="MXD33" s="760"/>
      <c r="MXE33" s="760"/>
      <c r="MXF33" s="760"/>
      <c r="MXG33" s="760"/>
      <c r="MXH33" s="760"/>
      <c r="MXI33" s="760"/>
      <c r="MXJ33" s="760"/>
      <c r="MXK33" s="760"/>
      <c r="MXL33" s="760"/>
      <c r="MXM33" s="760"/>
      <c r="MXN33" s="760"/>
      <c r="MXO33" s="760"/>
      <c r="MXP33" s="760"/>
      <c r="MXQ33" s="760"/>
      <c r="MXR33" s="760"/>
      <c r="MXS33" s="760"/>
      <c r="MXT33" s="760"/>
      <c r="MXU33" s="760"/>
      <c r="MXV33" s="760"/>
      <c r="MXW33" s="760"/>
      <c r="MXX33" s="760"/>
      <c r="MXY33" s="760"/>
      <c r="MXZ33" s="760"/>
      <c r="MYA33" s="760"/>
      <c r="MYB33" s="760"/>
      <c r="MYC33" s="760"/>
      <c r="MYD33" s="760"/>
      <c r="MYE33" s="760"/>
      <c r="MYF33" s="760"/>
      <c r="MYG33" s="760"/>
      <c r="MYH33" s="760"/>
      <c r="MYI33" s="760"/>
      <c r="MYJ33" s="760"/>
      <c r="MYK33" s="760"/>
      <c r="MYL33" s="760"/>
      <c r="MYM33" s="760"/>
      <c r="MYN33" s="760"/>
      <c r="MYO33" s="760"/>
      <c r="MYP33" s="760"/>
      <c r="MYQ33" s="760"/>
      <c r="MYR33" s="760"/>
      <c r="MYS33" s="760"/>
      <c r="MYT33" s="760"/>
      <c r="MYU33" s="760"/>
      <c r="MYV33" s="760"/>
      <c r="MYW33" s="760"/>
      <c r="MYX33" s="760"/>
      <c r="MYY33" s="760"/>
      <c r="MYZ33" s="760"/>
      <c r="MZA33" s="760"/>
      <c r="MZB33" s="760"/>
      <c r="MZC33" s="760"/>
      <c r="MZD33" s="760"/>
      <c r="MZE33" s="760"/>
      <c r="MZF33" s="760"/>
      <c r="MZG33" s="760"/>
      <c r="MZH33" s="760"/>
      <c r="MZI33" s="760"/>
      <c r="MZJ33" s="760"/>
      <c r="MZK33" s="760"/>
      <c r="MZL33" s="760"/>
      <c r="MZM33" s="760"/>
      <c r="MZN33" s="760"/>
      <c r="MZO33" s="760"/>
      <c r="MZP33" s="760"/>
      <c r="MZQ33" s="760"/>
      <c r="MZR33" s="760"/>
      <c r="MZS33" s="760"/>
      <c r="MZT33" s="760"/>
      <c r="MZU33" s="760"/>
      <c r="MZV33" s="760"/>
      <c r="MZW33" s="760"/>
      <c r="MZX33" s="760"/>
      <c r="MZY33" s="760"/>
      <c r="MZZ33" s="760"/>
      <c r="NAA33" s="760"/>
      <c r="NAB33" s="760"/>
      <c r="NAC33" s="760"/>
      <c r="NAD33" s="760"/>
      <c r="NAE33" s="760"/>
      <c r="NAF33" s="760"/>
      <c r="NAG33" s="760"/>
      <c r="NAH33" s="760"/>
      <c r="NAI33" s="760"/>
      <c r="NAJ33" s="760"/>
      <c r="NAK33" s="760"/>
      <c r="NAL33" s="760"/>
      <c r="NAM33" s="760"/>
      <c r="NAN33" s="760"/>
      <c r="NAO33" s="760"/>
      <c r="NAP33" s="760"/>
      <c r="NAQ33" s="760"/>
      <c r="NAR33" s="760"/>
      <c r="NAS33" s="760"/>
      <c r="NAT33" s="760"/>
      <c r="NAU33" s="760"/>
      <c r="NAV33" s="760"/>
      <c r="NAW33" s="760"/>
      <c r="NAX33" s="760"/>
      <c r="NAY33" s="760"/>
      <c r="NAZ33" s="760"/>
      <c r="NBA33" s="760"/>
      <c r="NBB33" s="760"/>
      <c r="NBC33" s="760"/>
      <c r="NBD33" s="760"/>
      <c r="NBE33" s="760"/>
      <c r="NBF33" s="760"/>
      <c r="NBG33" s="760"/>
      <c r="NBH33" s="760"/>
      <c r="NBI33" s="760"/>
      <c r="NBJ33" s="760"/>
      <c r="NBK33" s="760"/>
      <c r="NBL33" s="760"/>
      <c r="NBM33" s="760"/>
      <c r="NBN33" s="760"/>
      <c r="NBO33" s="760"/>
      <c r="NBP33" s="760"/>
      <c r="NBQ33" s="760"/>
      <c r="NBR33" s="760"/>
      <c r="NBS33" s="760"/>
      <c r="NBT33" s="760"/>
      <c r="NBU33" s="760"/>
      <c r="NBV33" s="760"/>
      <c r="NBW33" s="760"/>
      <c r="NBX33" s="760"/>
      <c r="NBY33" s="760"/>
      <c r="NBZ33" s="760"/>
      <c r="NCA33" s="760"/>
      <c r="NCB33" s="760"/>
      <c r="NCC33" s="760"/>
      <c r="NCD33" s="760"/>
      <c r="NCE33" s="760"/>
      <c r="NCF33" s="760"/>
      <c r="NCG33" s="760"/>
      <c r="NCH33" s="760"/>
      <c r="NCI33" s="760"/>
      <c r="NCJ33" s="760"/>
      <c r="NCK33" s="760"/>
      <c r="NCL33" s="760"/>
      <c r="NCM33" s="760"/>
      <c r="NCN33" s="760"/>
      <c r="NCO33" s="760"/>
      <c r="NCP33" s="760"/>
      <c r="NCQ33" s="760"/>
      <c r="NCR33" s="760"/>
      <c r="NCS33" s="760"/>
      <c r="NCT33" s="760"/>
      <c r="NCU33" s="760"/>
      <c r="NCV33" s="760"/>
      <c r="NCW33" s="760"/>
      <c r="NCX33" s="760"/>
      <c r="NCY33" s="760"/>
      <c r="NCZ33" s="760"/>
      <c r="NDA33" s="760"/>
      <c r="NDB33" s="760"/>
      <c r="NDC33" s="760"/>
      <c r="NDD33" s="760"/>
      <c r="NDE33" s="760"/>
      <c r="NDF33" s="760"/>
      <c r="NDG33" s="760"/>
      <c r="NDH33" s="760"/>
      <c r="NDI33" s="760"/>
      <c r="NDJ33" s="760"/>
      <c r="NDK33" s="760"/>
      <c r="NDL33" s="760"/>
      <c r="NDM33" s="760"/>
      <c r="NDN33" s="760"/>
      <c r="NDO33" s="760"/>
      <c r="NDP33" s="760"/>
      <c r="NDQ33" s="760"/>
      <c r="NDR33" s="760"/>
      <c r="NDS33" s="760"/>
      <c r="NDT33" s="760"/>
      <c r="NDU33" s="760"/>
      <c r="NDV33" s="760"/>
      <c r="NDW33" s="760"/>
      <c r="NDX33" s="760"/>
      <c r="NDY33" s="760"/>
      <c r="NDZ33" s="760"/>
      <c r="NEA33" s="760"/>
      <c r="NEB33" s="760"/>
      <c r="NEC33" s="760"/>
      <c r="NED33" s="760"/>
      <c r="NEE33" s="760"/>
      <c r="NEF33" s="760"/>
      <c r="NEG33" s="760"/>
      <c r="NEH33" s="760"/>
      <c r="NEI33" s="760"/>
      <c r="NEJ33" s="760"/>
      <c r="NEK33" s="760"/>
      <c r="NEL33" s="760"/>
      <c r="NEM33" s="760"/>
      <c r="NEN33" s="760"/>
      <c r="NEO33" s="760"/>
      <c r="NEP33" s="760"/>
      <c r="NEQ33" s="760"/>
      <c r="NER33" s="760"/>
      <c r="NES33" s="760"/>
      <c r="NET33" s="760"/>
      <c r="NEU33" s="760"/>
      <c r="NEV33" s="760"/>
      <c r="NEW33" s="760"/>
      <c r="NEX33" s="760"/>
      <c r="NEY33" s="760"/>
      <c r="NEZ33" s="760"/>
      <c r="NFA33" s="760"/>
      <c r="NFB33" s="760"/>
      <c r="NFC33" s="760"/>
      <c r="NFD33" s="760"/>
      <c r="NFE33" s="760"/>
      <c r="NFF33" s="760"/>
      <c r="NFG33" s="760"/>
      <c r="NFH33" s="760"/>
      <c r="NFI33" s="760"/>
      <c r="NFJ33" s="760"/>
      <c r="NFK33" s="760"/>
      <c r="NFL33" s="760"/>
      <c r="NFM33" s="760"/>
      <c r="NFN33" s="760"/>
      <c r="NFO33" s="760"/>
      <c r="NFP33" s="760"/>
      <c r="NFQ33" s="760"/>
      <c r="NFR33" s="760"/>
      <c r="NFS33" s="760"/>
      <c r="NFT33" s="760"/>
      <c r="NFU33" s="760"/>
      <c r="NFV33" s="760"/>
      <c r="NFW33" s="760"/>
      <c r="NFX33" s="760"/>
      <c r="NFY33" s="760"/>
      <c r="NFZ33" s="760"/>
      <c r="NGA33" s="760"/>
      <c r="NGB33" s="760"/>
      <c r="NGC33" s="760"/>
      <c r="NGD33" s="760"/>
      <c r="NGE33" s="760"/>
      <c r="NGF33" s="760"/>
      <c r="NGG33" s="760"/>
      <c r="NGH33" s="760"/>
      <c r="NGI33" s="760"/>
      <c r="NGJ33" s="760"/>
      <c r="NGK33" s="760"/>
      <c r="NGL33" s="760"/>
      <c r="NGM33" s="760"/>
      <c r="NGN33" s="760"/>
      <c r="NGO33" s="760"/>
      <c r="NGP33" s="760"/>
      <c r="NGQ33" s="760"/>
      <c r="NGR33" s="760"/>
      <c r="NGS33" s="760"/>
      <c r="NGT33" s="760"/>
      <c r="NGU33" s="760"/>
      <c r="NGV33" s="760"/>
      <c r="NGW33" s="760"/>
      <c r="NGX33" s="760"/>
      <c r="NGY33" s="760"/>
      <c r="NGZ33" s="760"/>
      <c r="NHA33" s="760"/>
      <c r="NHB33" s="760"/>
      <c r="NHC33" s="760"/>
      <c r="NHD33" s="760"/>
      <c r="NHE33" s="760"/>
      <c r="NHF33" s="760"/>
      <c r="NHG33" s="760"/>
      <c r="NHH33" s="760"/>
      <c r="NHI33" s="760"/>
      <c r="NHJ33" s="760"/>
      <c r="NHK33" s="760"/>
      <c r="NHL33" s="760"/>
      <c r="NHM33" s="760"/>
      <c r="NHN33" s="760"/>
      <c r="NHO33" s="760"/>
      <c r="NHP33" s="760"/>
      <c r="NHQ33" s="760"/>
      <c r="NHR33" s="760"/>
      <c r="NHS33" s="760"/>
      <c r="NHT33" s="760"/>
      <c r="NHU33" s="760"/>
      <c r="NHV33" s="760"/>
      <c r="NHW33" s="760"/>
      <c r="NHX33" s="760"/>
      <c r="NHY33" s="760"/>
      <c r="NHZ33" s="760"/>
      <c r="NIA33" s="760"/>
      <c r="NIB33" s="760"/>
      <c r="NIC33" s="760"/>
      <c r="NID33" s="760"/>
      <c r="NIE33" s="760"/>
      <c r="NIF33" s="760"/>
      <c r="NIG33" s="760"/>
      <c r="NIH33" s="760"/>
      <c r="NII33" s="760"/>
      <c r="NIJ33" s="760"/>
      <c r="NIK33" s="760"/>
      <c r="NIL33" s="760"/>
      <c r="NIM33" s="760"/>
      <c r="NIN33" s="760"/>
      <c r="NIO33" s="760"/>
      <c r="NIP33" s="760"/>
      <c r="NIQ33" s="760"/>
      <c r="NIR33" s="760"/>
      <c r="NIS33" s="760"/>
      <c r="NIT33" s="760"/>
      <c r="NIU33" s="760"/>
      <c r="NIV33" s="760"/>
      <c r="NIW33" s="760"/>
      <c r="NIX33" s="760"/>
      <c r="NIY33" s="760"/>
      <c r="NIZ33" s="760"/>
      <c r="NJA33" s="760"/>
      <c r="NJB33" s="760"/>
      <c r="NJC33" s="760"/>
      <c r="NJD33" s="760"/>
      <c r="NJE33" s="760"/>
      <c r="NJF33" s="760"/>
      <c r="NJG33" s="760"/>
      <c r="NJH33" s="760"/>
      <c r="NJI33" s="760"/>
      <c r="NJJ33" s="760"/>
      <c r="NJK33" s="760"/>
      <c r="NJL33" s="760"/>
      <c r="NJM33" s="760"/>
      <c r="NJN33" s="760"/>
      <c r="NJO33" s="760"/>
      <c r="NJP33" s="760"/>
      <c r="NJQ33" s="760"/>
      <c r="NJR33" s="760"/>
      <c r="NJS33" s="760"/>
      <c r="NJT33" s="760"/>
      <c r="NJU33" s="760"/>
      <c r="NJV33" s="760"/>
      <c r="NJW33" s="760"/>
      <c r="NJX33" s="760"/>
      <c r="NJY33" s="760"/>
      <c r="NJZ33" s="760"/>
      <c r="NKA33" s="760"/>
      <c r="NKB33" s="760"/>
      <c r="NKC33" s="760"/>
      <c r="NKD33" s="760"/>
      <c r="NKE33" s="760"/>
      <c r="NKF33" s="760"/>
      <c r="NKG33" s="760"/>
      <c r="NKH33" s="760"/>
      <c r="NKI33" s="760"/>
      <c r="NKJ33" s="760"/>
      <c r="NKK33" s="760"/>
      <c r="NKL33" s="760"/>
      <c r="NKM33" s="760"/>
      <c r="NKN33" s="760"/>
      <c r="NKO33" s="760"/>
      <c r="NKP33" s="760"/>
      <c r="NKQ33" s="760"/>
      <c r="NKR33" s="760"/>
      <c r="NKS33" s="760"/>
      <c r="NKT33" s="760"/>
      <c r="NKU33" s="760"/>
      <c r="NKV33" s="760"/>
      <c r="NKW33" s="760"/>
      <c r="NKX33" s="760"/>
      <c r="NKY33" s="760"/>
      <c r="NKZ33" s="760"/>
      <c r="NLA33" s="760"/>
      <c r="NLB33" s="760"/>
      <c r="NLC33" s="760"/>
      <c r="NLD33" s="760"/>
      <c r="NLE33" s="760"/>
      <c r="NLF33" s="760"/>
      <c r="NLG33" s="760"/>
      <c r="NLH33" s="760"/>
      <c r="NLI33" s="760"/>
      <c r="NLJ33" s="760"/>
      <c r="NLK33" s="760"/>
      <c r="NLL33" s="760"/>
      <c r="NLM33" s="760"/>
      <c r="NLN33" s="760"/>
      <c r="NLO33" s="760"/>
      <c r="NLP33" s="760"/>
      <c r="NLQ33" s="760"/>
      <c r="NLR33" s="760"/>
      <c r="NLS33" s="760"/>
      <c r="NLT33" s="760"/>
      <c r="NLU33" s="760"/>
      <c r="NLV33" s="760"/>
      <c r="NLW33" s="760"/>
      <c r="NLX33" s="760"/>
      <c r="NLY33" s="760"/>
      <c r="NLZ33" s="760"/>
      <c r="NMA33" s="760"/>
      <c r="NMB33" s="760"/>
      <c r="NMC33" s="760"/>
      <c r="NMD33" s="760"/>
      <c r="NME33" s="760"/>
      <c r="NMF33" s="760"/>
      <c r="NMG33" s="760"/>
      <c r="NMH33" s="760"/>
      <c r="NMI33" s="760"/>
      <c r="NMJ33" s="760"/>
      <c r="NMK33" s="760"/>
      <c r="NML33" s="760"/>
      <c r="NMM33" s="760"/>
      <c r="NMN33" s="760"/>
      <c r="NMO33" s="760"/>
      <c r="NMP33" s="760"/>
      <c r="NMQ33" s="760"/>
      <c r="NMR33" s="760"/>
      <c r="NMS33" s="760"/>
      <c r="NMT33" s="760"/>
      <c r="NMU33" s="760"/>
      <c r="NMV33" s="760"/>
      <c r="NMW33" s="760"/>
      <c r="NMX33" s="760"/>
      <c r="NMY33" s="760"/>
      <c r="NMZ33" s="760"/>
      <c r="NNA33" s="760"/>
      <c r="NNB33" s="760"/>
      <c r="NNC33" s="760"/>
      <c r="NND33" s="760"/>
      <c r="NNE33" s="760"/>
      <c r="NNF33" s="760"/>
      <c r="NNG33" s="760"/>
      <c r="NNH33" s="760"/>
      <c r="NNI33" s="760"/>
      <c r="NNJ33" s="760"/>
      <c r="NNK33" s="760"/>
      <c r="NNL33" s="760"/>
      <c r="NNM33" s="760"/>
      <c r="NNN33" s="760"/>
      <c r="NNO33" s="760"/>
      <c r="NNP33" s="760"/>
      <c r="NNQ33" s="760"/>
      <c r="NNR33" s="760"/>
      <c r="NNS33" s="760"/>
      <c r="NNT33" s="760"/>
      <c r="NNU33" s="760"/>
      <c r="NNV33" s="760"/>
      <c r="NNW33" s="760"/>
      <c r="NNX33" s="760"/>
      <c r="NNY33" s="760"/>
      <c r="NNZ33" s="760"/>
      <c r="NOA33" s="760"/>
      <c r="NOB33" s="760"/>
      <c r="NOC33" s="760"/>
      <c r="NOD33" s="760"/>
      <c r="NOE33" s="760"/>
      <c r="NOF33" s="760"/>
      <c r="NOG33" s="760"/>
      <c r="NOH33" s="760"/>
      <c r="NOI33" s="760"/>
      <c r="NOJ33" s="760"/>
      <c r="NOK33" s="760"/>
      <c r="NOL33" s="760"/>
      <c r="NOM33" s="760"/>
      <c r="NON33" s="760"/>
      <c r="NOO33" s="760"/>
      <c r="NOP33" s="760"/>
      <c r="NOQ33" s="760"/>
      <c r="NOR33" s="760"/>
      <c r="NOS33" s="760"/>
      <c r="NOT33" s="760"/>
      <c r="NOU33" s="760"/>
      <c r="NOV33" s="760"/>
      <c r="NOW33" s="760"/>
      <c r="NOX33" s="760"/>
      <c r="NOY33" s="760"/>
      <c r="NOZ33" s="760"/>
      <c r="NPA33" s="760"/>
      <c r="NPB33" s="760"/>
      <c r="NPC33" s="760"/>
      <c r="NPD33" s="760"/>
      <c r="NPE33" s="760"/>
      <c r="NPF33" s="760"/>
      <c r="NPG33" s="760"/>
      <c r="NPH33" s="760"/>
      <c r="NPI33" s="760"/>
      <c r="NPJ33" s="760"/>
      <c r="NPK33" s="760"/>
      <c r="NPL33" s="760"/>
      <c r="NPM33" s="760"/>
      <c r="NPN33" s="760"/>
      <c r="NPO33" s="760"/>
      <c r="NPP33" s="760"/>
      <c r="NPQ33" s="760"/>
      <c r="NPR33" s="760"/>
      <c r="NPS33" s="760"/>
      <c r="NPT33" s="760"/>
      <c r="NPU33" s="760"/>
      <c r="NPV33" s="760"/>
      <c r="NPW33" s="760"/>
      <c r="NPX33" s="760"/>
      <c r="NPY33" s="760"/>
      <c r="NPZ33" s="760"/>
      <c r="NQA33" s="760"/>
      <c r="NQB33" s="760"/>
      <c r="NQC33" s="760"/>
      <c r="NQD33" s="760"/>
      <c r="NQE33" s="760"/>
      <c r="NQF33" s="760"/>
      <c r="NQG33" s="760"/>
      <c r="NQH33" s="760"/>
      <c r="NQI33" s="760"/>
      <c r="NQJ33" s="760"/>
      <c r="NQK33" s="760"/>
      <c r="NQL33" s="760"/>
      <c r="NQM33" s="760"/>
      <c r="NQN33" s="760"/>
      <c r="NQO33" s="760"/>
      <c r="NQP33" s="760"/>
      <c r="NQQ33" s="760"/>
      <c r="NQR33" s="760"/>
      <c r="NQS33" s="760"/>
      <c r="NQT33" s="760"/>
      <c r="NQU33" s="760"/>
      <c r="NQV33" s="760"/>
      <c r="NQW33" s="760"/>
      <c r="NQX33" s="760"/>
      <c r="NQY33" s="760"/>
      <c r="NQZ33" s="760"/>
      <c r="NRA33" s="760"/>
      <c r="NRB33" s="760"/>
      <c r="NRC33" s="760"/>
      <c r="NRD33" s="760"/>
      <c r="NRE33" s="760"/>
      <c r="NRF33" s="760"/>
      <c r="NRG33" s="760"/>
      <c r="NRH33" s="760"/>
      <c r="NRI33" s="760"/>
      <c r="NRJ33" s="760"/>
      <c r="NRK33" s="760"/>
      <c r="NRL33" s="760"/>
      <c r="NRM33" s="760"/>
      <c r="NRN33" s="760"/>
      <c r="NRO33" s="760"/>
      <c r="NRP33" s="760"/>
      <c r="NRQ33" s="760"/>
      <c r="NRR33" s="760"/>
      <c r="NRS33" s="760"/>
      <c r="NRT33" s="760"/>
      <c r="NRU33" s="760"/>
      <c r="NRV33" s="760"/>
      <c r="NRW33" s="760"/>
      <c r="NRX33" s="760"/>
      <c r="NRY33" s="760"/>
      <c r="NRZ33" s="760"/>
      <c r="NSA33" s="760"/>
      <c r="NSB33" s="760"/>
      <c r="NSC33" s="760"/>
      <c r="NSD33" s="760"/>
      <c r="NSE33" s="760"/>
      <c r="NSF33" s="760"/>
      <c r="NSG33" s="760"/>
      <c r="NSH33" s="760"/>
      <c r="NSI33" s="760"/>
      <c r="NSJ33" s="760"/>
      <c r="NSK33" s="760"/>
      <c r="NSL33" s="760"/>
      <c r="NSM33" s="760"/>
      <c r="NSN33" s="760"/>
      <c r="NSO33" s="760"/>
      <c r="NSP33" s="760"/>
      <c r="NSQ33" s="760"/>
      <c r="NSR33" s="760"/>
      <c r="NSS33" s="760"/>
      <c r="NST33" s="760"/>
      <c r="NSU33" s="760"/>
      <c r="NSV33" s="760"/>
      <c r="NSW33" s="760"/>
      <c r="NSX33" s="760"/>
      <c r="NSY33" s="760"/>
      <c r="NSZ33" s="760"/>
      <c r="NTA33" s="760"/>
      <c r="NTB33" s="760"/>
      <c r="NTC33" s="760"/>
      <c r="NTD33" s="760"/>
      <c r="NTE33" s="760"/>
      <c r="NTF33" s="760"/>
      <c r="NTG33" s="760"/>
      <c r="NTH33" s="760"/>
      <c r="NTI33" s="760"/>
      <c r="NTJ33" s="760"/>
      <c r="NTK33" s="760"/>
      <c r="NTL33" s="760"/>
      <c r="NTM33" s="760"/>
      <c r="NTN33" s="760"/>
      <c r="NTO33" s="760"/>
      <c r="NTP33" s="760"/>
      <c r="NTQ33" s="760"/>
      <c r="NTR33" s="760"/>
      <c r="NTS33" s="760"/>
      <c r="NTT33" s="760"/>
      <c r="NTU33" s="760"/>
      <c r="NTV33" s="760"/>
      <c r="NTW33" s="760"/>
      <c r="NTX33" s="760"/>
      <c r="NTY33" s="760"/>
      <c r="NTZ33" s="760"/>
      <c r="NUA33" s="760"/>
      <c r="NUB33" s="760"/>
      <c r="NUC33" s="760"/>
      <c r="NUD33" s="760"/>
      <c r="NUE33" s="760"/>
      <c r="NUF33" s="760"/>
      <c r="NUG33" s="760"/>
      <c r="NUH33" s="760"/>
      <c r="NUI33" s="760"/>
      <c r="NUJ33" s="760"/>
      <c r="NUK33" s="760"/>
      <c r="NUL33" s="760"/>
      <c r="NUM33" s="760"/>
      <c r="NUN33" s="760"/>
      <c r="NUO33" s="760"/>
      <c r="NUP33" s="760"/>
      <c r="NUQ33" s="760"/>
      <c r="NUR33" s="760"/>
      <c r="NUS33" s="760"/>
      <c r="NUT33" s="760"/>
      <c r="NUU33" s="760"/>
      <c r="NUV33" s="760"/>
      <c r="NUW33" s="760"/>
      <c r="NUX33" s="760"/>
      <c r="NUY33" s="760"/>
      <c r="NUZ33" s="760"/>
      <c r="NVA33" s="760"/>
      <c r="NVB33" s="760"/>
      <c r="NVC33" s="760"/>
      <c r="NVD33" s="760"/>
      <c r="NVE33" s="760"/>
      <c r="NVF33" s="760"/>
      <c r="NVG33" s="760"/>
      <c r="NVH33" s="760"/>
      <c r="NVI33" s="760"/>
      <c r="NVJ33" s="760"/>
      <c r="NVK33" s="760"/>
      <c r="NVL33" s="760"/>
      <c r="NVM33" s="760"/>
      <c r="NVN33" s="760"/>
      <c r="NVO33" s="760"/>
      <c r="NVP33" s="760"/>
      <c r="NVQ33" s="760"/>
      <c r="NVR33" s="760"/>
      <c r="NVS33" s="760"/>
      <c r="NVT33" s="760"/>
      <c r="NVU33" s="760"/>
      <c r="NVV33" s="760"/>
      <c r="NVW33" s="760"/>
      <c r="NVX33" s="760"/>
      <c r="NVY33" s="760"/>
      <c r="NVZ33" s="760"/>
      <c r="NWA33" s="760"/>
      <c r="NWB33" s="760"/>
      <c r="NWC33" s="760"/>
      <c r="NWD33" s="760"/>
      <c r="NWE33" s="760"/>
      <c r="NWF33" s="760"/>
      <c r="NWG33" s="760"/>
      <c r="NWH33" s="760"/>
      <c r="NWI33" s="760"/>
      <c r="NWJ33" s="760"/>
      <c r="NWK33" s="760"/>
      <c r="NWL33" s="760"/>
      <c r="NWM33" s="760"/>
      <c r="NWN33" s="760"/>
      <c r="NWO33" s="760"/>
      <c r="NWP33" s="760"/>
      <c r="NWQ33" s="760"/>
      <c r="NWR33" s="760"/>
      <c r="NWS33" s="760"/>
      <c r="NWT33" s="760"/>
      <c r="NWU33" s="760"/>
      <c r="NWV33" s="760"/>
      <c r="NWW33" s="760"/>
      <c r="NWX33" s="760"/>
      <c r="NWY33" s="760"/>
      <c r="NWZ33" s="760"/>
      <c r="NXA33" s="760"/>
      <c r="NXB33" s="760"/>
      <c r="NXC33" s="760"/>
      <c r="NXD33" s="760"/>
      <c r="NXE33" s="760"/>
      <c r="NXF33" s="760"/>
      <c r="NXG33" s="760"/>
      <c r="NXH33" s="760"/>
      <c r="NXI33" s="760"/>
      <c r="NXJ33" s="760"/>
      <c r="NXK33" s="760"/>
      <c r="NXL33" s="760"/>
      <c r="NXM33" s="760"/>
      <c r="NXN33" s="760"/>
      <c r="NXO33" s="760"/>
      <c r="NXP33" s="760"/>
      <c r="NXQ33" s="760"/>
      <c r="NXR33" s="760"/>
      <c r="NXS33" s="760"/>
      <c r="NXT33" s="760"/>
      <c r="NXU33" s="760"/>
      <c r="NXV33" s="760"/>
      <c r="NXW33" s="760"/>
      <c r="NXX33" s="760"/>
      <c r="NXY33" s="760"/>
      <c r="NXZ33" s="760"/>
      <c r="NYA33" s="760"/>
      <c r="NYB33" s="760"/>
      <c r="NYC33" s="760"/>
      <c r="NYD33" s="760"/>
      <c r="NYE33" s="760"/>
      <c r="NYF33" s="760"/>
      <c r="NYG33" s="760"/>
      <c r="NYH33" s="760"/>
      <c r="NYI33" s="760"/>
      <c r="NYJ33" s="760"/>
      <c r="NYK33" s="760"/>
      <c r="NYL33" s="760"/>
      <c r="NYM33" s="760"/>
      <c r="NYN33" s="760"/>
      <c r="NYO33" s="760"/>
      <c r="NYP33" s="760"/>
      <c r="NYQ33" s="760"/>
      <c r="NYR33" s="760"/>
      <c r="NYS33" s="760"/>
      <c r="NYT33" s="760"/>
      <c r="NYU33" s="760"/>
      <c r="NYV33" s="760"/>
      <c r="NYW33" s="760"/>
      <c r="NYX33" s="760"/>
      <c r="NYY33" s="760"/>
      <c r="NYZ33" s="760"/>
      <c r="NZA33" s="760"/>
      <c r="NZB33" s="760"/>
      <c r="NZC33" s="760"/>
      <c r="NZD33" s="760"/>
      <c r="NZE33" s="760"/>
      <c r="NZF33" s="760"/>
      <c r="NZG33" s="760"/>
      <c r="NZH33" s="760"/>
      <c r="NZI33" s="760"/>
      <c r="NZJ33" s="760"/>
      <c r="NZK33" s="760"/>
      <c r="NZL33" s="760"/>
      <c r="NZM33" s="760"/>
      <c r="NZN33" s="760"/>
      <c r="NZO33" s="760"/>
      <c r="NZP33" s="760"/>
      <c r="NZQ33" s="760"/>
      <c r="NZR33" s="760"/>
      <c r="NZS33" s="760"/>
      <c r="NZT33" s="760"/>
      <c r="NZU33" s="760"/>
      <c r="NZV33" s="760"/>
      <c r="NZW33" s="760"/>
      <c r="NZX33" s="760"/>
      <c r="NZY33" s="760"/>
      <c r="NZZ33" s="760"/>
      <c r="OAA33" s="760"/>
      <c r="OAB33" s="760"/>
      <c r="OAC33" s="760"/>
      <c r="OAD33" s="760"/>
      <c r="OAE33" s="760"/>
      <c r="OAF33" s="760"/>
      <c r="OAG33" s="760"/>
      <c r="OAH33" s="760"/>
      <c r="OAI33" s="760"/>
      <c r="OAJ33" s="760"/>
      <c r="OAK33" s="760"/>
      <c r="OAL33" s="760"/>
      <c r="OAM33" s="760"/>
      <c r="OAN33" s="760"/>
      <c r="OAO33" s="760"/>
      <c r="OAP33" s="760"/>
      <c r="OAQ33" s="760"/>
      <c r="OAR33" s="760"/>
      <c r="OAS33" s="760"/>
      <c r="OAT33" s="760"/>
      <c r="OAU33" s="760"/>
      <c r="OAV33" s="760"/>
      <c r="OAW33" s="760"/>
      <c r="OAX33" s="760"/>
      <c r="OAY33" s="760"/>
      <c r="OAZ33" s="760"/>
      <c r="OBA33" s="760"/>
      <c r="OBB33" s="760"/>
      <c r="OBC33" s="760"/>
      <c r="OBD33" s="760"/>
      <c r="OBE33" s="760"/>
      <c r="OBF33" s="760"/>
      <c r="OBG33" s="760"/>
      <c r="OBH33" s="760"/>
      <c r="OBI33" s="760"/>
      <c r="OBJ33" s="760"/>
      <c r="OBK33" s="760"/>
      <c r="OBL33" s="760"/>
      <c r="OBM33" s="760"/>
      <c r="OBN33" s="760"/>
      <c r="OBO33" s="760"/>
      <c r="OBP33" s="760"/>
      <c r="OBQ33" s="760"/>
      <c r="OBR33" s="760"/>
      <c r="OBS33" s="760"/>
      <c r="OBT33" s="760"/>
      <c r="OBU33" s="760"/>
      <c r="OBV33" s="760"/>
      <c r="OBW33" s="760"/>
      <c r="OBX33" s="760"/>
      <c r="OBY33" s="760"/>
      <c r="OBZ33" s="760"/>
      <c r="OCA33" s="760"/>
      <c r="OCB33" s="760"/>
      <c r="OCC33" s="760"/>
      <c r="OCD33" s="760"/>
      <c r="OCE33" s="760"/>
      <c r="OCF33" s="760"/>
      <c r="OCG33" s="760"/>
      <c r="OCH33" s="760"/>
      <c r="OCI33" s="760"/>
      <c r="OCJ33" s="760"/>
      <c r="OCK33" s="760"/>
      <c r="OCL33" s="760"/>
      <c r="OCM33" s="760"/>
      <c r="OCN33" s="760"/>
      <c r="OCO33" s="760"/>
      <c r="OCP33" s="760"/>
      <c r="OCQ33" s="760"/>
      <c r="OCR33" s="760"/>
      <c r="OCS33" s="760"/>
      <c r="OCT33" s="760"/>
      <c r="OCU33" s="760"/>
      <c r="OCV33" s="760"/>
      <c r="OCW33" s="760"/>
      <c r="OCX33" s="760"/>
      <c r="OCY33" s="760"/>
      <c r="OCZ33" s="760"/>
      <c r="ODA33" s="760"/>
      <c r="ODB33" s="760"/>
      <c r="ODC33" s="760"/>
      <c r="ODD33" s="760"/>
      <c r="ODE33" s="760"/>
      <c r="ODF33" s="760"/>
      <c r="ODG33" s="760"/>
      <c r="ODH33" s="760"/>
      <c r="ODI33" s="760"/>
      <c r="ODJ33" s="760"/>
      <c r="ODK33" s="760"/>
      <c r="ODL33" s="760"/>
      <c r="ODM33" s="760"/>
      <c r="ODN33" s="760"/>
      <c r="ODO33" s="760"/>
      <c r="ODP33" s="760"/>
      <c r="ODQ33" s="760"/>
      <c r="ODR33" s="760"/>
      <c r="ODS33" s="760"/>
      <c r="ODT33" s="760"/>
      <c r="ODU33" s="760"/>
      <c r="ODV33" s="760"/>
      <c r="ODW33" s="760"/>
      <c r="ODX33" s="760"/>
      <c r="ODY33" s="760"/>
      <c r="ODZ33" s="760"/>
      <c r="OEA33" s="760"/>
      <c r="OEB33" s="760"/>
      <c r="OEC33" s="760"/>
      <c r="OED33" s="760"/>
      <c r="OEE33" s="760"/>
      <c r="OEF33" s="760"/>
      <c r="OEG33" s="760"/>
      <c r="OEH33" s="760"/>
      <c r="OEI33" s="760"/>
      <c r="OEJ33" s="760"/>
      <c r="OEK33" s="760"/>
      <c r="OEL33" s="760"/>
      <c r="OEM33" s="760"/>
      <c r="OEN33" s="760"/>
      <c r="OEO33" s="760"/>
      <c r="OEP33" s="760"/>
      <c r="OEQ33" s="760"/>
      <c r="OER33" s="760"/>
      <c r="OES33" s="760"/>
      <c r="OET33" s="760"/>
      <c r="OEU33" s="760"/>
      <c r="OEV33" s="760"/>
      <c r="OEW33" s="760"/>
      <c r="OEX33" s="760"/>
      <c r="OEY33" s="760"/>
      <c r="OEZ33" s="760"/>
      <c r="OFA33" s="760"/>
      <c r="OFB33" s="760"/>
      <c r="OFC33" s="760"/>
      <c r="OFD33" s="760"/>
      <c r="OFE33" s="760"/>
      <c r="OFF33" s="760"/>
      <c r="OFG33" s="760"/>
      <c r="OFH33" s="760"/>
      <c r="OFI33" s="760"/>
      <c r="OFJ33" s="760"/>
      <c r="OFK33" s="760"/>
      <c r="OFL33" s="760"/>
      <c r="OFM33" s="760"/>
      <c r="OFN33" s="760"/>
      <c r="OFO33" s="760"/>
      <c r="OFP33" s="760"/>
      <c r="OFQ33" s="760"/>
      <c r="OFR33" s="760"/>
      <c r="OFS33" s="760"/>
      <c r="OFT33" s="760"/>
      <c r="OFU33" s="760"/>
      <c r="OFV33" s="760"/>
      <c r="OFW33" s="760"/>
      <c r="OFX33" s="760"/>
      <c r="OFY33" s="760"/>
      <c r="OFZ33" s="760"/>
      <c r="OGA33" s="760"/>
      <c r="OGB33" s="760"/>
      <c r="OGC33" s="760"/>
      <c r="OGD33" s="760"/>
      <c r="OGE33" s="760"/>
      <c r="OGF33" s="760"/>
      <c r="OGG33" s="760"/>
      <c r="OGH33" s="760"/>
      <c r="OGI33" s="760"/>
      <c r="OGJ33" s="760"/>
      <c r="OGK33" s="760"/>
      <c r="OGL33" s="760"/>
      <c r="OGM33" s="760"/>
      <c r="OGN33" s="760"/>
      <c r="OGO33" s="760"/>
      <c r="OGP33" s="760"/>
      <c r="OGQ33" s="760"/>
      <c r="OGR33" s="760"/>
      <c r="OGS33" s="760"/>
      <c r="OGT33" s="760"/>
      <c r="OGU33" s="760"/>
      <c r="OGV33" s="760"/>
      <c r="OGW33" s="760"/>
      <c r="OGX33" s="760"/>
      <c r="OGY33" s="760"/>
      <c r="OGZ33" s="760"/>
      <c r="OHA33" s="760"/>
      <c r="OHB33" s="760"/>
      <c r="OHC33" s="760"/>
      <c r="OHD33" s="760"/>
      <c r="OHE33" s="760"/>
      <c r="OHF33" s="760"/>
      <c r="OHG33" s="760"/>
      <c r="OHH33" s="760"/>
      <c r="OHI33" s="760"/>
      <c r="OHJ33" s="760"/>
      <c r="OHK33" s="760"/>
      <c r="OHL33" s="760"/>
      <c r="OHM33" s="760"/>
      <c r="OHN33" s="760"/>
      <c r="OHO33" s="760"/>
      <c r="OHP33" s="760"/>
      <c r="OHQ33" s="760"/>
      <c r="OHR33" s="760"/>
      <c r="OHS33" s="760"/>
      <c r="OHT33" s="760"/>
      <c r="OHU33" s="760"/>
      <c r="OHV33" s="760"/>
      <c r="OHW33" s="760"/>
      <c r="OHX33" s="760"/>
      <c r="OHY33" s="760"/>
      <c r="OHZ33" s="760"/>
      <c r="OIA33" s="760"/>
      <c r="OIB33" s="760"/>
      <c r="OIC33" s="760"/>
      <c r="OID33" s="760"/>
      <c r="OIE33" s="760"/>
      <c r="OIF33" s="760"/>
      <c r="OIG33" s="760"/>
      <c r="OIH33" s="760"/>
      <c r="OII33" s="760"/>
      <c r="OIJ33" s="760"/>
      <c r="OIK33" s="760"/>
      <c r="OIL33" s="760"/>
      <c r="OIM33" s="760"/>
      <c r="OIN33" s="760"/>
      <c r="OIO33" s="760"/>
      <c r="OIP33" s="760"/>
      <c r="OIQ33" s="760"/>
      <c r="OIR33" s="760"/>
      <c r="OIS33" s="760"/>
      <c r="OIT33" s="760"/>
      <c r="OIU33" s="760"/>
      <c r="OIV33" s="760"/>
      <c r="OIW33" s="760"/>
      <c r="OIX33" s="760"/>
      <c r="OIY33" s="760"/>
      <c r="OIZ33" s="760"/>
      <c r="OJA33" s="760"/>
      <c r="OJB33" s="760"/>
      <c r="OJC33" s="760"/>
      <c r="OJD33" s="760"/>
      <c r="OJE33" s="760"/>
      <c r="OJF33" s="760"/>
      <c r="OJG33" s="760"/>
      <c r="OJH33" s="760"/>
      <c r="OJI33" s="760"/>
      <c r="OJJ33" s="760"/>
      <c r="OJK33" s="760"/>
      <c r="OJL33" s="760"/>
      <c r="OJM33" s="760"/>
      <c r="OJN33" s="760"/>
      <c r="OJO33" s="760"/>
      <c r="OJP33" s="760"/>
      <c r="OJQ33" s="760"/>
      <c r="OJR33" s="760"/>
      <c r="OJS33" s="760"/>
      <c r="OJT33" s="760"/>
      <c r="OJU33" s="760"/>
      <c r="OJV33" s="760"/>
      <c r="OJW33" s="760"/>
      <c r="OJX33" s="760"/>
      <c r="OJY33" s="760"/>
      <c r="OJZ33" s="760"/>
      <c r="OKA33" s="760"/>
      <c r="OKB33" s="760"/>
      <c r="OKC33" s="760"/>
      <c r="OKD33" s="760"/>
      <c r="OKE33" s="760"/>
      <c r="OKF33" s="760"/>
      <c r="OKG33" s="760"/>
      <c r="OKH33" s="760"/>
      <c r="OKI33" s="760"/>
      <c r="OKJ33" s="760"/>
      <c r="OKK33" s="760"/>
      <c r="OKL33" s="760"/>
      <c r="OKM33" s="760"/>
      <c r="OKN33" s="760"/>
      <c r="OKO33" s="760"/>
      <c r="OKP33" s="760"/>
      <c r="OKQ33" s="760"/>
      <c r="OKR33" s="760"/>
      <c r="OKS33" s="760"/>
      <c r="OKT33" s="760"/>
      <c r="OKU33" s="760"/>
      <c r="OKV33" s="760"/>
      <c r="OKW33" s="760"/>
      <c r="OKX33" s="760"/>
      <c r="OKY33" s="760"/>
      <c r="OKZ33" s="760"/>
      <c r="OLA33" s="760"/>
      <c r="OLB33" s="760"/>
      <c r="OLC33" s="760"/>
      <c r="OLD33" s="760"/>
      <c r="OLE33" s="760"/>
      <c r="OLF33" s="760"/>
      <c r="OLG33" s="760"/>
      <c r="OLH33" s="760"/>
      <c r="OLI33" s="760"/>
      <c r="OLJ33" s="760"/>
      <c r="OLK33" s="760"/>
      <c r="OLL33" s="760"/>
      <c r="OLM33" s="760"/>
      <c r="OLN33" s="760"/>
      <c r="OLO33" s="760"/>
      <c r="OLP33" s="760"/>
      <c r="OLQ33" s="760"/>
      <c r="OLR33" s="760"/>
      <c r="OLS33" s="760"/>
      <c r="OLT33" s="760"/>
      <c r="OLU33" s="760"/>
      <c r="OLV33" s="760"/>
      <c r="OLW33" s="760"/>
      <c r="OLX33" s="760"/>
      <c r="OLY33" s="760"/>
      <c r="OLZ33" s="760"/>
      <c r="OMA33" s="760"/>
      <c r="OMB33" s="760"/>
      <c r="OMC33" s="760"/>
      <c r="OMD33" s="760"/>
      <c r="OME33" s="760"/>
      <c r="OMF33" s="760"/>
      <c r="OMG33" s="760"/>
      <c r="OMH33" s="760"/>
      <c r="OMI33" s="760"/>
      <c r="OMJ33" s="760"/>
      <c r="OMK33" s="760"/>
      <c r="OML33" s="760"/>
      <c r="OMM33" s="760"/>
      <c r="OMN33" s="760"/>
      <c r="OMO33" s="760"/>
      <c r="OMP33" s="760"/>
      <c r="OMQ33" s="760"/>
      <c r="OMR33" s="760"/>
      <c r="OMS33" s="760"/>
      <c r="OMT33" s="760"/>
      <c r="OMU33" s="760"/>
      <c r="OMV33" s="760"/>
      <c r="OMW33" s="760"/>
      <c r="OMX33" s="760"/>
      <c r="OMY33" s="760"/>
      <c r="OMZ33" s="760"/>
      <c r="ONA33" s="760"/>
      <c r="ONB33" s="760"/>
      <c r="ONC33" s="760"/>
      <c r="OND33" s="760"/>
      <c r="ONE33" s="760"/>
      <c r="ONF33" s="760"/>
      <c r="ONG33" s="760"/>
      <c r="ONH33" s="760"/>
      <c r="ONI33" s="760"/>
      <c r="ONJ33" s="760"/>
      <c r="ONK33" s="760"/>
      <c r="ONL33" s="760"/>
      <c r="ONM33" s="760"/>
      <c r="ONN33" s="760"/>
      <c r="ONO33" s="760"/>
      <c r="ONP33" s="760"/>
      <c r="ONQ33" s="760"/>
      <c r="ONR33" s="760"/>
      <c r="ONS33" s="760"/>
      <c r="ONT33" s="760"/>
      <c r="ONU33" s="760"/>
      <c r="ONV33" s="760"/>
      <c r="ONW33" s="760"/>
      <c r="ONX33" s="760"/>
      <c r="ONY33" s="760"/>
      <c r="ONZ33" s="760"/>
      <c r="OOA33" s="760"/>
      <c r="OOB33" s="760"/>
      <c r="OOC33" s="760"/>
      <c r="OOD33" s="760"/>
      <c r="OOE33" s="760"/>
      <c r="OOF33" s="760"/>
      <c r="OOG33" s="760"/>
      <c r="OOH33" s="760"/>
      <c r="OOI33" s="760"/>
      <c r="OOJ33" s="760"/>
      <c r="OOK33" s="760"/>
      <c r="OOL33" s="760"/>
      <c r="OOM33" s="760"/>
      <c r="OON33" s="760"/>
      <c r="OOO33" s="760"/>
      <c r="OOP33" s="760"/>
      <c r="OOQ33" s="760"/>
      <c r="OOR33" s="760"/>
      <c r="OOS33" s="760"/>
      <c r="OOT33" s="760"/>
      <c r="OOU33" s="760"/>
      <c r="OOV33" s="760"/>
      <c r="OOW33" s="760"/>
      <c r="OOX33" s="760"/>
      <c r="OOY33" s="760"/>
      <c r="OOZ33" s="760"/>
      <c r="OPA33" s="760"/>
      <c r="OPB33" s="760"/>
      <c r="OPC33" s="760"/>
      <c r="OPD33" s="760"/>
      <c r="OPE33" s="760"/>
      <c r="OPF33" s="760"/>
      <c r="OPG33" s="760"/>
      <c r="OPH33" s="760"/>
      <c r="OPI33" s="760"/>
      <c r="OPJ33" s="760"/>
      <c r="OPK33" s="760"/>
      <c r="OPL33" s="760"/>
      <c r="OPM33" s="760"/>
      <c r="OPN33" s="760"/>
      <c r="OPO33" s="760"/>
      <c r="OPP33" s="760"/>
      <c r="OPQ33" s="760"/>
      <c r="OPR33" s="760"/>
      <c r="OPS33" s="760"/>
      <c r="OPT33" s="760"/>
      <c r="OPU33" s="760"/>
      <c r="OPV33" s="760"/>
      <c r="OPW33" s="760"/>
      <c r="OPX33" s="760"/>
      <c r="OPY33" s="760"/>
      <c r="OPZ33" s="760"/>
      <c r="OQA33" s="760"/>
      <c r="OQB33" s="760"/>
      <c r="OQC33" s="760"/>
      <c r="OQD33" s="760"/>
      <c r="OQE33" s="760"/>
      <c r="OQF33" s="760"/>
      <c r="OQG33" s="760"/>
      <c r="OQH33" s="760"/>
      <c r="OQI33" s="760"/>
      <c r="OQJ33" s="760"/>
      <c r="OQK33" s="760"/>
      <c r="OQL33" s="760"/>
      <c r="OQM33" s="760"/>
      <c r="OQN33" s="760"/>
      <c r="OQO33" s="760"/>
      <c r="OQP33" s="760"/>
      <c r="OQQ33" s="760"/>
      <c r="OQR33" s="760"/>
      <c r="OQS33" s="760"/>
      <c r="OQT33" s="760"/>
      <c r="OQU33" s="760"/>
      <c r="OQV33" s="760"/>
      <c r="OQW33" s="760"/>
      <c r="OQX33" s="760"/>
      <c r="OQY33" s="760"/>
      <c r="OQZ33" s="760"/>
      <c r="ORA33" s="760"/>
      <c r="ORB33" s="760"/>
      <c r="ORC33" s="760"/>
      <c r="ORD33" s="760"/>
      <c r="ORE33" s="760"/>
      <c r="ORF33" s="760"/>
      <c r="ORG33" s="760"/>
      <c r="ORH33" s="760"/>
      <c r="ORI33" s="760"/>
      <c r="ORJ33" s="760"/>
      <c r="ORK33" s="760"/>
      <c r="ORL33" s="760"/>
      <c r="ORM33" s="760"/>
      <c r="ORN33" s="760"/>
      <c r="ORO33" s="760"/>
      <c r="ORP33" s="760"/>
      <c r="ORQ33" s="760"/>
      <c r="ORR33" s="760"/>
      <c r="ORS33" s="760"/>
      <c r="ORT33" s="760"/>
      <c r="ORU33" s="760"/>
      <c r="ORV33" s="760"/>
      <c r="ORW33" s="760"/>
      <c r="ORX33" s="760"/>
      <c r="ORY33" s="760"/>
      <c r="ORZ33" s="760"/>
      <c r="OSA33" s="760"/>
      <c r="OSB33" s="760"/>
      <c r="OSC33" s="760"/>
      <c r="OSD33" s="760"/>
      <c r="OSE33" s="760"/>
      <c r="OSF33" s="760"/>
      <c r="OSG33" s="760"/>
      <c r="OSH33" s="760"/>
      <c r="OSI33" s="760"/>
      <c r="OSJ33" s="760"/>
      <c r="OSK33" s="760"/>
      <c r="OSL33" s="760"/>
      <c r="OSM33" s="760"/>
      <c r="OSN33" s="760"/>
      <c r="OSO33" s="760"/>
      <c r="OSP33" s="760"/>
      <c r="OSQ33" s="760"/>
      <c r="OSR33" s="760"/>
      <c r="OSS33" s="760"/>
      <c r="OST33" s="760"/>
      <c r="OSU33" s="760"/>
      <c r="OSV33" s="760"/>
      <c r="OSW33" s="760"/>
      <c r="OSX33" s="760"/>
      <c r="OSY33" s="760"/>
      <c r="OSZ33" s="760"/>
      <c r="OTA33" s="760"/>
      <c r="OTB33" s="760"/>
      <c r="OTC33" s="760"/>
      <c r="OTD33" s="760"/>
      <c r="OTE33" s="760"/>
      <c r="OTF33" s="760"/>
      <c r="OTG33" s="760"/>
      <c r="OTH33" s="760"/>
      <c r="OTI33" s="760"/>
      <c r="OTJ33" s="760"/>
      <c r="OTK33" s="760"/>
      <c r="OTL33" s="760"/>
      <c r="OTM33" s="760"/>
      <c r="OTN33" s="760"/>
      <c r="OTO33" s="760"/>
      <c r="OTP33" s="760"/>
      <c r="OTQ33" s="760"/>
      <c r="OTR33" s="760"/>
      <c r="OTS33" s="760"/>
      <c r="OTT33" s="760"/>
      <c r="OTU33" s="760"/>
      <c r="OTV33" s="760"/>
      <c r="OTW33" s="760"/>
      <c r="OTX33" s="760"/>
      <c r="OTY33" s="760"/>
      <c r="OTZ33" s="760"/>
      <c r="OUA33" s="760"/>
      <c r="OUB33" s="760"/>
      <c r="OUC33" s="760"/>
      <c r="OUD33" s="760"/>
      <c r="OUE33" s="760"/>
      <c r="OUF33" s="760"/>
      <c r="OUG33" s="760"/>
      <c r="OUH33" s="760"/>
      <c r="OUI33" s="760"/>
      <c r="OUJ33" s="760"/>
      <c r="OUK33" s="760"/>
      <c r="OUL33" s="760"/>
      <c r="OUM33" s="760"/>
      <c r="OUN33" s="760"/>
      <c r="OUO33" s="760"/>
      <c r="OUP33" s="760"/>
      <c r="OUQ33" s="760"/>
      <c r="OUR33" s="760"/>
      <c r="OUS33" s="760"/>
      <c r="OUT33" s="760"/>
      <c r="OUU33" s="760"/>
      <c r="OUV33" s="760"/>
      <c r="OUW33" s="760"/>
      <c r="OUX33" s="760"/>
      <c r="OUY33" s="760"/>
      <c r="OUZ33" s="760"/>
      <c r="OVA33" s="760"/>
      <c r="OVB33" s="760"/>
      <c r="OVC33" s="760"/>
      <c r="OVD33" s="760"/>
      <c r="OVE33" s="760"/>
      <c r="OVF33" s="760"/>
      <c r="OVG33" s="760"/>
      <c r="OVH33" s="760"/>
      <c r="OVI33" s="760"/>
      <c r="OVJ33" s="760"/>
      <c r="OVK33" s="760"/>
      <c r="OVL33" s="760"/>
      <c r="OVM33" s="760"/>
      <c r="OVN33" s="760"/>
      <c r="OVO33" s="760"/>
      <c r="OVP33" s="760"/>
      <c r="OVQ33" s="760"/>
      <c r="OVR33" s="760"/>
      <c r="OVS33" s="760"/>
      <c r="OVT33" s="760"/>
      <c r="OVU33" s="760"/>
      <c r="OVV33" s="760"/>
      <c r="OVW33" s="760"/>
      <c r="OVX33" s="760"/>
      <c r="OVY33" s="760"/>
      <c r="OVZ33" s="760"/>
      <c r="OWA33" s="760"/>
      <c r="OWB33" s="760"/>
      <c r="OWC33" s="760"/>
      <c r="OWD33" s="760"/>
      <c r="OWE33" s="760"/>
      <c r="OWF33" s="760"/>
      <c r="OWG33" s="760"/>
      <c r="OWH33" s="760"/>
      <c r="OWI33" s="760"/>
      <c r="OWJ33" s="760"/>
      <c r="OWK33" s="760"/>
      <c r="OWL33" s="760"/>
      <c r="OWM33" s="760"/>
      <c r="OWN33" s="760"/>
      <c r="OWO33" s="760"/>
      <c r="OWP33" s="760"/>
      <c r="OWQ33" s="760"/>
      <c r="OWR33" s="760"/>
      <c r="OWS33" s="760"/>
      <c r="OWT33" s="760"/>
      <c r="OWU33" s="760"/>
      <c r="OWV33" s="760"/>
      <c r="OWW33" s="760"/>
      <c r="OWX33" s="760"/>
      <c r="OWY33" s="760"/>
      <c r="OWZ33" s="760"/>
      <c r="OXA33" s="760"/>
      <c r="OXB33" s="760"/>
      <c r="OXC33" s="760"/>
      <c r="OXD33" s="760"/>
      <c r="OXE33" s="760"/>
      <c r="OXF33" s="760"/>
      <c r="OXG33" s="760"/>
      <c r="OXH33" s="760"/>
      <c r="OXI33" s="760"/>
      <c r="OXJ33" s="760"/>
      <c r="OXK33" s="760"/>
      <c r="OXL33" s="760"/>
      <c r="OXM33" s="760"/>
      <c r="OXN33" s="760"/>
      <c r="OXO33" s="760"/>
      <c r="OXP33" s="760"/>
      <c r="OXQ33" s="760"/>
      <c r="OXR33" s="760"/>
      <c r="OXS33" s="760"/>
      <c r="OXT33" s="760"/>
      <c r="OXU33" s="760"/>
      <c r="OXV33" s="760"/>
      <c r="OXW33" s="760"/>
      <c r="OXX33" s="760"/>
      <c r="OXY33" s="760"/>
      <c r="OXZ33" s="760"/>
      <c r="OYA33" s="760"/>
      <c r="OYB33" s="760"/>
      <c r="OYC33" s="760"/>
      <c r="OYD33" s="760"/>
      <c r="OYE33" s="760"/>
      <c r="OYF33" s="760"/>
      <c r="OYG33" s="760"/>
      <c r="OYH33" s="760"/>
      <c r="OYI33" s="760"/>
      <c r="OYJ33" s="760"/>
      <c r="OYK33" s="760"/>
      <c r="OYL33" s="760"/>
      <c r="OYM33" s="760"/>
      <c r="OYN33" s="760"/>
      <c r="OYO33" s="760"/>
      <c r="OYP33" s="760"/>
      <c r="OYQ33" s="760"/>
      <c r="OYR33" s="760"/>
      <c r="OYS33" s="760"/>
      <c r="OYT33" s="760"/>
      <c r="OYU33" s="760"/>
      <c r="OYV33" s="760"/>
      <c r="OYW33" s="760"/>
      <c r="OYX33" s="760"/>
      <c r="OYY33" s="760"/>
      <c r="OYZ33" s="760"/>
      <c r="OZA33" s="760"/>
      <c r="OZB33" s="760"/>
      <c r="OZC33" s="760"/>
      <c r="OZD33" s="760"/>
      <c r="OZE33" s="760"/>
      <c r="OZF33" s="760"/>
      <c r="OZG33" s="760"/>
      <c r="OZH33" s="760"/>
      <c r="OZI33" s="760"/>
      <c r="OZJ33" s="760"/>
      <c r="OZK33" s="760"/>
      <c r="OZL33" s="760"/>
      <c r="OZM33" s="760"/>
      <c r="OZN33" s="760"/>
      <c r="OZO33" s="760"/>
      <c r="OZP33" s="760"/>
      <c r="OZQ33" s="760"/>
      <c r="OZR33" s="760"/>
      <c r="OZS33" s="760"/>
      <c r="OZT33" s="760"/>
      <c r="OZU33" s="760"/>
      <c r="OZV33" s="760"/>
      <c r="OZW33" s="760"/>
      <c r="OZX33" s="760"/>
      <c r="OZY33" s="760"/>
      <c r="OZZ33" s="760"/>
      <c r="PAA33" s="760"/>
      <c r="PAB33" s="760"/>
      <c r="PAC33" s="760"/>
      <c r="PAD33" s="760"/>
      <c r="PAE33" s="760"/>
      <c r="PAF33" s="760"/>
      <c r="PAG33" s="760"/>
      <c r="PAH33" s="760"/>
      <c r="PAI33" s="760"/>
      <c r="PAJ33" s="760"/>
      <c r="PAK33" s="760"/>
      <c r="PAL33" s="760"/>
      <c r="PAM33" s="760"/>
      <c r="PAN33" s="760"/>
      <c r="PAO33" s="760"/>
      <c r="PAP33" s="760"/>
      <c r="PAQ33" s="760"/>
      <c r="PAR33" s="760"/>
      <c r="PAS33" s="760"/>
      <c r="PAT33" s="760"/>
      <c r="PAU33" s="760"/>
      <c r="PAV33" s="760"/>
      <c r="PAW33" s="760"/>
      <c r="PAX33" s="760"/>
      <c r="PAY33" s="760"/>
      <c r="PAZ33" s="760"/>
      <c r="PBA33" s="760"/>
      <c r="PBB33" s="760"/>
      <c r="PBC33" s="760"/>
      <c r="PBD33" s="760"/>
      <c r="PBE33" s="760"/>
      <c r="PBF33" s="760"/>
      <c r="PBG33" s="760"/>
      <c r="PBH33" s="760"/>
      <c r="PBI33" s="760"/>
      <c r="PBJ33" s="760"/>
      <c r="PBK33" s="760"/>
      <c r="PBL33" s="760"/>
      <c r="PBM33" s="760"/>
      <c r="PBN33" s="760"/>
      <c r="PBO33" s="760"/>
      <c r="PBP33" s="760"/>
      <c r="PBQ33" s="760"/>
      <c r="PBR33" s="760"/>
      <c r="PBS33" s="760"/>
      <c r="PBT33" s="760"/>
      <c r="PBU33" s="760"/>
      <c r="PBV33" s="760"/>
      <c r="PBW33" s="760"/>
      <c r="PBX33" s="760"/>
      <c r="PBY33" s="760"/>
      <c r="PBZ33" s="760"/>
      <c r="PCA33" s="760"/>
      <c r="PCB33" s="760"/>
      <c r="PCC33" s="760"/>
      <c r="PCD33" s="760"/>
      <c r="PCE33" s="760"/>
      <c r="PCF33" s="760"/>
      <c r="PCG33" s="760"/>
      <c r="PCH33" s="760"/>
      <c r="PCI33" s="760"/>
      <c r="PCJ33" s="760"/>
      <c r="PCK33" s="760"/>
      <c r="PCL33" s="760"/>
      <c r="PCM33" s="760"/>
      <c r="PCN33" s="760"/>
      <c r="PCO33" s="760"/>
      <c r="PCP33" s="760"/>
      <c r="PCQ33" s="760"/>
      <c r="PCR33" s="760"/>
      <c r="PCS33" s="760"/>
      <c r="PCT33" s="760"/>
      <c r="PCU33" s="760"/>
      <c r="PCV33" s="760"/>
      <c r="PCW33" s="760"/>
      <c r="PCX33" s="760"/>
      <c r="PCY33" s="760"/>
      <c r="PCZ33" s="760"/>
      <c r="PDA33" s="760"/>
      <c r="PDB33" s="760"/>
      <c r="PDC33" s="760"/>
      <c r="PDD33" s="760"/>
      <c r="PDE33" s="760"/>
      <c r="PDF33" s="760"/>
      <c r="PDG33" s="760"/>
      <c r="PDH33" s="760"/>
      <c r="PDI33" s="760"/>
      <c r="PDJ33" s="760"/>
      <c r="PDK33" s="760"/>
      <c r="PDL33" s="760"/>
      <c r="PDM33" s="760"/>
      <c r="PDN33" s="760"/>
      <c r="PDO33" s="760"/>
      <c r="PDP33" s="760"/>
      <c r="PDQ33" s="760"/>
      <c r="PDR33" s="760"/>
      <c r="PDS33" s="760"/>
      <c r="PDT33" s="760"/>
      <c r="PDU33" s="760"/>
      <c r="PDV33" s="760"/>
      <c r="PDW33" s="760"/>
      <c r="PDX33" s="760"/>
      <c r="PDY33" s="760"/>
      <c r="PDZ33" s="760"/>
      <c r="PEA33" s="760"/>
      <c r="PEB33" s="760"/>
      <c r="PEC33" s="760"/>
      <c r="PED33" s="760"/>
      <c r="PEE33" s="760"/>
      <c r="PEF33" s="760"/>
      <c r="PEG33" s="760"/>
      <c r="PEH33" s="760"/>
      <c r="PEI33" s="760"/>
      <c r="PEJ33" s="760"/>
      <c r="PEK33" s="760"/>
      <c r="PEL33" s="760"/>
      <c r="PEM33" s="760"/>
      <c r="PEN33" s="760"/>
      <c r="PEO33" s="760"/>
      <c r="PEP33" s="760"/>
      <c r="PEQ33" s="760"/>
      <c r="PER33" s="760"/>
      <c r="PES33" s="760"/>
      <c r="PET33" s="760"/>
      <c r="PEU33" s="760"/>
      <c r="PEV33" s="760"/>
      <c r="PEW33" s="760"/>
      <c r="PEX33" s="760"/>
      <c r="PEY33" s="760"/>
      <c r="PEZ33" s="760"/>
      <c r="PFA33" s="760"/>
      <c r="PFB33" s="760"/>
      <c r="PFC33" s="760"/>
      <c r="PFD33" s="760"/>
      <c r="PFE33" s="760"/>
      <c r="PFF33" s="760"/>
      <c r="PFG33" s="760"/>
      <c r="PFH33" s="760"/>
      <c r="PFI33" s="760"/>
      <c r="PFJ33" s="760"/>
      <c r="PFK33" s="760"/>
      <c r="PFL33" s="760"/>
      <c r="PFM33" s="760"/>
      <c r="PFN33" s="760"/>
      <c r="PFO33" s="760"/>
      <c r="PFP33" s="760"/>
      <c r="PFQ33" s="760"/>
      <c r="PFR33" s="760"/>
      <c r="PFS33" s="760"/>
      <c r="PFT33" s="760"/>
      <c r="PFU33" s="760"/>
      <c r="PFV33" s="760"/>
      <c r="PFW33" s="760"/>
      <c r="PFX33" s="760"/>
      <c r="PFY33" s="760"/>
      <c r="PFZ33" s="760"/>
      <c r="PGA33" s="760"/>
      <c r="PGB33" s="760"/>
      <c r="PGC33" s="760"/>
      <c r="PGD33" s="760"/>
      <c r="PGE33" s="760"/>
      <c r="PGF33" s="760"/>
      <c r="PGG33" s="760"/>
      <c r="PGH33" s="760"/>
      <c r="PGI33" s="760"/>
      <c r="PGJ33" s="760"/>
      <c r="PGK33" s="760"/>
      <c r="PGL33" s="760"/>
      <c r="PGM33" s="760"/>
      <c r="PGN33" s="760"/>
      <c r="PGO33" s="760"/>
      <c r="PGP33" s="760"/>
      <c r="PGQ33" s="760"/>
      <c r="PGR33" s="760"/>
      <c r="PGS33" s="760"/>
      <c r="PGT33" s="760"/>
      <c r="PGU33" s="760"/>
      <c r="PGV33" s="760"/>
      <c r="PGW33" s="760"/>
      <c r="PGX33" s="760"/>
      <c r="PGY33" s="760"/>
      <c r="PGZ33" s="760"/>
      <c r="PHA33" s="760"/>
      <c r="PHB33" s="760"/>
      <c r="PHC33" s="760"/>
      <c r="PHD33" s="760"/>
      <c r="PHE33" s="760"/>
      <c r="PHF33" s="760"/>
      <c r="PHG33" s="760"/>
      <c r="PHH33" s="760"/>
      <c r="PHI33" s="760"/>
      <c r="PHJ33" s="760"/>
      <c r="PHK33" s="760"/>
      <c r="PHL33" s="760"/>
      <c r="PHM33" s="760"/>
      <c r="PHN33" s="760"/>
      <c r="PHO33" s="760"/>
      <c r="PHP33" s="760"/>
      <c r="PHQ33" s="760"/>
      <c r="PHR33" s="760"/>
      <c r="PHS33" s="760"/>
      <c r="PHT33" s="760"/>
      <c r="PHU33" s="760"/>
      <c r="PHV33" s="760"/>
      <c r="PHW33" s="760"/>
      <c r="PHX33" s="760"/>
      <c r="PHY33" s="760"/>
      <c r="PHZ33" s="760"/>
      <c r="PIA33" s="760"/>
      <c r="PIB33" s="760"/>
      <c r="PIC33" s="760"/>
      <c r="PID33" s="760"/>
      <c r="PIE33" s="760"/>
      <c r="PIF33" s="760"/>
      <c r="PIG33" s="760"/>
      <c r="PIH33" s="760"/>
      <c r="PII33" s="760"/>
      <c r="PIJ33" s="760"/>
      <c r="PIK33" s="760"/>
      <c r="PIL33" s="760"/>
      <c r="PIM33" s="760"/>
      <c r="PIN33" s="760"/>
      <c r="PIO33" s="760"/>
      <c r="PIP33" s="760"/>
      <c r="PIQ33" s="760"/>
      <c r="PIR33" s="760"/>
      <c r="PIS33" s="760"/>
      <c r="PIT33" s="760"/>
      <c r="PIU33" s="760"/>
      <c r="PIV33" s="760"/>
      <c r="PIW33" s="760"/>
      <c r="PIX33" s="760"/>
      <c r="PIY33" s="760"/>
      <c r="PIZ33" s="760"/>
      <c r="PJA33" s="760"/>
      <c r="PJB33" s="760"/>
      <c r="PJC33" s="760"/>
      <c r="PJD33" s="760"/>
      <c r="PJE33" s="760"/>
      <c r="PJF33" s="760"/>
      <c r="PJG33" s="760"/>
      <c r="PJH33" s="760"/>
      <c r="PJI33" s="760"/>
      <c r="PJJ33" s="760"/>
      <c r="PJK33" s="760"/>
      <c r="PJL33" s="760"/>
      <c r="PJM33" s="760"/>
      <c r="PJN33" s="760"/>
      <c r="PJO33" s="760"/>
      <c r="PJP33" s="760"/>
      <c r="PJQ33" s="760"/>
      <c r="PJR33" s="760"/>
      <c r="PJS33" s="760"/>
      <c r="PJT33" s="760"/>
      <c r="PJU33" s="760"/>
      <c r="PJV33" s="760"/>
      <c r="PJW33" s="760"/>
      <c r="PJX33" s="760"/>
      <c r="PJY33" s="760"/>
      <c r="PJZ33" s="760"/>
      <c r="PKA33" s="760"/>
      <c r="PKB33" s="760"/>
      <c r="PKC33" s="760"/>
      <c r="PKD33" s="760"/>
      <c r="PKE33" s="760"/>
      <c r="PKF33" s="760"/>
      <c r="PKG33" s="760"/>
      <c r="PKH33" s="760"/>
      <c r="PKI33" s="760"/>
      <c r="PKJ33" s="760"/>
      <c r="PKK33" s="760"/>
      <c r="PKL33" s="760"/>
      <c r="PKM33" s="760"/>
      <c r="PKN33" s="760"/>
      <c r="PKO33" s="760"/>
      <c r="PKP33" s="760"/>
      <c r="PKQ33" s="760"/>
      <c r="PKR33" s="760"/>
      <c r="PKS33" s="760"/>
      <c r="PKT33" s="760"/>
      <c r="PKU33" s="760"/>
      <c r="PKV33" s="760"/>
      <c r="PKW33" s="760"/>
      <c r="PKX33" s="760"/>
      <c r="PKY33" s="760"/>
      <c r="PKZ33" s="760"/>
      <c r="PLA33" s="760"/>
      <c r="PLB33" s="760"/>
      <c r="PLC33" s="760"/>
      <c r="PLD33" s="760"/>
      <c r="PLE33" s="760"/>
      <c r="PLF33" s="760"/>
      <c r="PLG33" s="760"/>
      <c r="PLH33" s="760"/>
      <c r="PLI33" s="760"/>
      <c r="PLJ33" s="760"/>
      <c r="PLK33" s="760"/>
      <c r="PLL33" s="760"/>
      <c r="PLM33" s="760"/>
      <c r="PLN33" s="760"/>
      <c r="PLO33" s="760"/>
      <c r="PLP33" s="760"/>
      <c r="PLQ33" s="760"/>
      <c r="PLR33" s="760"/>
      <c r="PLS33" s="760"/>
      <c r="PLT33" s="760"/>
      <c r="PLU33" s="760"/>
      <c r="PLV33" s="760"/>
      <c r="PLW33" s="760"/>
      <c r="PLX33" s="760"/>
      <c r="PLY33" s="760"/>
      <c r="PLZ33" s="760"/>
      <c r="PMA33" s="760"/>
      <c r="PMB33" s="760"/>
      <c r="PMC33" s="760"/>
      <c r="PMD33" s="760"/>
      <c r="PME33" s="760"/>
      <c r="PMF33" s="760"/>
      <c r="PMG33" s="760"/>
      <c r="PMH33" s="760"/>
      <c r="PMI33" s="760"/>
      <c r="PMJ33" s="760"/>
      <c r="PMK33" s="760"/>
      <c r="PML33" s="760"/>
      <c r="PMM33" s="760"/>
      <c r="PMN33" s="760"/>
      <c r="PMO33" s="760"/>
      <c r="PMP33" s="760"/>
      <c r="PMQ33" s="760"/>
      <c r="PMR33" s="760"/>
      <c r="PMS33" s="760"/>
      <c r="PMT33" s="760"/>
      <c r="PMU33" s="760"/>
      <c r="PMV33" s="760"/>
      <c r="PMW33" s="760"/>
      <c r="PMX33" s="760"/>
      <c r="PMY33" s="760"/>
      <c r="PMZ33" s="760"/>
      <c r="PNA33" s="760"/>
      <c r="PNB33" s="760"/>
      <c r="PNC33" s="760"/>
      <c r="PND33" s="760"/>
      <c r="PNE33" s="760"/>
      <c r="PNF33" s="760"/>
      <c r="PNG33" s="760"/>
      <c r="PNH33" s="760"/>
      <c r="PNI33" s="760"/>
      <c r="PNJ33" s="760"/>
      <c r="PNK33" s="760"/>
      <c r="PNL33" s="760"/>
      <c r="PNM33" s="760"/>
      <c r="PNN33" s="760"/>
      <c r="PNO33" s="760"/>
      <c r="PNP33" s="760"/>
      <c r="PNQ33" s="760"/>
      <c r="PNR33" s="760"/>
      <c r="PNS33" s="760"/>
      <c r="PNT33" s="760"/>
      <c r="PNU33" s="760"/>
      <c r="PNV33" s="760"/>
      <c r="PNW33" s="760"/>
      <c r="PNX33" s="760"/>
      <c r="PNY33" s="760"/>
      <c r="PNZ33" s="760"/>
      <c r="POA33" s="760"/>
      <c r="POB33" s="760"/>
      <c r="POC33" s="760"/>
      <c r="POD33" s="760"/>
      <c r="POE33" s="760"/>
      <c r="POF33" s="760"/>
      <c r="POG33" s="760"/>
      <c r="POH33" s="760"/>
      <c r="POI33" s="760"/>
      <c r="POJ33" s="760"/>
      <c r="POK33" s="760"/>
      <c r="POL33" s="760"/>
      <c r="POM33" s="760"/>
      <c r="PON33" s="760"/>
      <c r="POO33" s="760"/>
      <c r="POP33" s="760"/>
      <c r="POQ33" s="760"/>
      <c r="POR33" s="760"/>
      <c r="POS33" s="760"/>
      <c r="POT33" s="760"/>
      <c r="POU33" s="760"/>
      <c r="POV33" s="760"/>
      <c r="POW33" s="760"/>
      <c r="POX33" s="760"/>
      <c r="POY33" s="760"/>
      <c r="POZ33" s="760"/>
      <c r="PPA33" s="760"/>
      <c r="PPB33" s="760"/>
      <c r="PPC33" s="760"/>
      <c r="PPD33" s="760"/>
      <c r="PPE33" s="760"/>
      <c r="PPF33" s="760"/>
      <c r="PPG33" s="760"/>
      <c r="PPH33" s="760"/>
      <c r="PPI33" s="760"/>
      <c r="PPJ33" s="760"/>
      <c r="PPK33" s="760"/>
      <c r="PPL33" s="760"/>
      <c r="PPM33" s="760"/>
      <c r="PPN33" s="760"/>
      <c r="PPO33" s="760"/>
      <c r="PPP33" s="760"/>
      <c r="PPQ33" s="760"/>
      <c r="PPR33" s="760"/>
      <c r="PPS33" s="760"/>
      <c r="PPT33" s="760"/>
      <c r="PPU33" s="760"/>
      <c r="PPV33" s="760"/>
      <c r="PPW33" s="760"/>
      <c r="PPX33" s="760"/>
      <c r="PPY33" s="760"/>
      <c r="PPZ33" s="760"/>
      <c r="PQA33" s="760"/>
      <c r="PQB33" s="760"/>
      <c r="PQC33" s="760"/>
      <c r="PQD33" s="760"/>
      <c r="PQE33" s="760"/>
      <c r="PQF33" s="760"/>
      <c r="PQG33" s="760"/>
      <c r="PQH33" s="760"/>
      <c r="PQI33" s="760"/>
      <c r="PQJ33" s="760"/>
      <c r="PQK33" s="760"/>
      <c r="PQL33" s="760"/>
      <c r="PQM33" s="760"/>
      <c r="PQN33" s="760"/>
      <c r="PQO33" s="760"/>
      <c r="PQP33" s="760"/>
      <c r="PQQ33" s="760"/>
      <c r="PQR33" s="760"/>
      <c r="PQS33" s="760"/>
      <c r="PQT33" s="760"/>
      <c r="PQU33" s="760"/>
      <c r="PQV33" s="760"/>
      <c r="PQW33" s="760"/>
      <c r="PQX33" s="760"/>
      <c r="PQY33" s="760"/>
      <c r="PQZ33" s="760"/>
      <c r="PRA33" s="760"/>
      <c r="PRB33" s="760"/>
      <c r="PRC33" s="760"/>
      <c r="PRD33" s="760"/>
      <c r="PRE33" s="760"/>
      <c r="PRF33" s="760"/>
      <c r="PRG33" s="760"/>
      <c r="PRH33" s="760"/>
      <c r="PRI33" s="760"/>
      <c r="PRJ33" s="760"/>
      <c r="PRK33" s="760"/>
      <c r="PRL33" s="760"/>
      <c r="PRM33" s="760"/>
      <c r="PRN33" s="760"/>
      <c r="PRO33" s="760"/>
      <c r="PRP33" s="760"/>
      <c r="PRQ33" s="760"/>
      <c r="PRR33" s="760"/>
      <c r="PRS33" s="760"/>
      <c r="PRT33" s="760"/>
      <c r="PRU33" s="760"/>
      <c r="PRV33" s="760"/>
      <c r="PRW33" s="760"/>
      <c r="PRX33" s="760"/>
      <c r="PRY33" s="760"/>
      <c r="PRZ33" s="760"/>
      <c r="PSA33" s="760"/>
      <c r="PSB33" s="760"/>
      <c r="PSC33" s="760"/>
      <c r="PSD33" s="760"/>
      <c r="PSE33" s="760"/>
      <c r="PSF33" s="760"/>
      <c r="PSG33" s="760"/>
      <c r="PSH33" s="760"/>
      <c r="PSI33" s="760"/>
      <c r="PSJ33" s="760"/>
      <c r="PSK33" s="760"/>
      <c r="PSL33" s="760"/>
      <c r="PSM33" s="760"/>
      <c r="PSN33" s="760"/>
      <c r="PSO33" s="760"/>
      <c r="PSP33" s="760"/>
      <c r="PSQ33" s="760"/>
      <c r="PSR33" s="760"/>
      <c r="PSS33" s="760"/>
      <c r="PST33" s="760"/>
      <c r="PSU33" s="760"/>
      <c r="PSV33" s="760"/>
      <c r="PSW33" s="760"/>
      <c r="PSX33" s="760"/>
      <c r="PSY33" s="760"/>
      <c r="PSZ33" s="760"/>
      <c r="PTA33" s="760"/>
      <c r="PTB33" s="760"/>
      <c r="PTC33" s="760"/>
      <c r="PTD33" s="760"/>
      <c r="PTE33" s="760"/>
      <c r="PTF33" s="760"/>
      <c r="PTG33" s="760"/>
      <c r="PTH33" s="760"/>
      <c r="PTI33" s="760"/>
      <c r="PTJ33" s="760"/>
      <c r="PTK33" s="760"/>
      <c r="PTL33" s="760"/>
      <c r="PTM33" s="760"/>
      <c r="PTN33" s="760"/>
      <c r="PTO33" s="760"/>
      <c r="PTP33" s="760"/>
      <c r="PTQ33" s="760"/>
      <c r="PTR33" s="760"/>
      <c r="PTS33" s="760"/>
      <c r="PTT33" s="760"/>
      <c r="PTU33" s="760"/>
      <c r="PTV33" s="760"/>
      <c r="PTW33" s="760"/>
      <c r="PTX33" s="760"/>
      <c r="PTY33" s="760"/>
      <c r="PTZ33" s="760"/>
      <c r="PUA33" s="760"/>
      <c r="PUB33" s="760"/>
      <c r="PUC33" s="760"/>
      <c r="PUD33" s="760"/>
      <c r="PUE33" s="760"/>
      <c r="PUF33" s="760"/>
      <c r="PUG33" s="760"/>
      <c r="PUH33" s="760"/>
      <c r="PUI33" s="760"/>
      <c r="PUJ33" s="760"/>
      <c r="PUK33" s="760"/>
      <c r="PUL33" s="760"/>
      <c r="PUM33" s="760"/>
      <c r="PUN33" s="760"/>
      <c r="PUO33" s="760"/>
      <c r="PUP33" s="760"/>
      <c r="PUQ33" s="760"/>
      <c r="PUR33" s="760"/>
      <c r="PUS33" s="760"/>
      <c r="PUT33" s="760"/>
      <c r="PUU33" s="760"/>
      <c r="PUV33" s="760"/>
      <c r="PUW33" s="760"/>
      <c r="PUX33" s="760"/>
      <c r="PUY33" s="760"/>
      <c r="PUZ33" s="760"/>
      <c r="PVA33" s="760"/>
      <c r="PVB33" s="760"/>
      <c r="PVC33" s="760"/>
      <c r="PVD33" s="760"/>
      <c r="PVE33" s="760"/>
      <c r="PVF33" s="760"/>
      <c r="PVG33" s="760"/>
      <c r="PVH33" s="760"/>
      <c r="PVI33" s="760"/>
      <c r="PVJ33" s="760"/>
      <c r="PVK33" s="760"/>
      <c r="PVL33" s="760"/>
      <c r="PVM33" s="760"/>
      <c r="PVN33" s="760"/>
      <c r="PVO33" s="760"/>
      <c r="PVP33" s="760"/>
      <c r="PVQ33" s="760"/>
      <c r="PVR33" s="760"/>
      <c r="PVS33" s="760"/>
      <c r="PVT33" s="760"/>
      <c r="PVU33" s="760"/>
      <c r="PVV33" s="760"/>
      <c r="PVW33" s="760"/>
      <c r="PVX33" s="760"/>
      <c r="PVY33" s="760"/>
      <c r="PVZ33" s="760"/>
      <c r="PWA33" s="760"/>
      <c r="PWB33" s="760"/>
      <c r="PWC33" s="760"/>
      <c r="PWD33" s="760"/>
      <c r="PWE33" s="760"/>
      <c r="PWF33" s="760"/>
      <c r="PWG33" s="760"/>
      <c r="PWH33" s="760"/>
      <c r="PWI33" s="760"/>
      <c r="PWJ33" s="760"/>
      <c r="PWK33" s="760"/>
      <c r="PWL33" s="760"/>
      <c r="PWM33" s="760"/>
      <c r="PWN33" s="760"/>
      <c r="PWO33" s="760"/>
      <c r="PWP33" s="760"/>
      <c r="PWQ33" s="760"/>
      <c r="PWR33" s="760"/>
      <c r="PWS33" s="760"/>
      <c r="PWT33" s="760"/>
      <c r="PWU33" s="760"/>
      <c r="PWV33" s="760"/>
      <c r="PWW33" s="760"/>
      <c r="PWX33" s="760"/>
      <c r="PWY33" s="760"/>
      <c r="PWZ33" s="760"/>
      <c r="PXA33" s="760"/>
      <c r="PXB33" s="760"/>
      <c r="PXC33" s="760"/>
      <c r="PXD33" s="760"/>
      <c r="PXE33" s="760"/>
      <c r="PXF33" s="760"/>
      <c r="PXG33" s="760"/>
      <c r="PXH33" s="760"/>
      <c r="PXI33" s="760"/>
      <c r="PXJ33" s="760"/>
      <c r="PXK33" s="760"/>
      <c r="PXL33" s="760"/>
      <c r="PXM33" s="760"/>
      <c r="PXN33" s="760"/>
      <c r="PXO33" s="760"/>
      <c r="PXP33" s="760"/>
      <c r="PXQ33" s="760"/>
      <c r="PXR33" s="760"/>
      <c r="PXS33" s="760"/>
      <c r="PXT33" s="760"/>
      <c r="PXU33" s="760"/>
      <c r="PXV33" s="760"/>
      <c r="PXW33" s="760"/>
      <c r="PXX33" s="760"/>
      <c r="PXY33" s="760"/>
      <c r="PXZ33" s="760"/>
      <c r="PYA33" s="760"/>
      <c r="PYB33" s="760"/>
      <c r="PYC33" s="760"/>
      <c r="PYD33" s="760"/>
      <c r="PYE33" s="760"/>
      <c r="PYF33" s="760"/>
      <c r="PYG33" s="760"/>
      <c r="PYH33" s="760"/>
      <c r="PYI33" s="760"/>
      <c r="PYJ33" s="760"/>
      <c r="PYK33" s="760"/>
      <c r="PYL33" s="760"/>
      <c r="PYM33" s="760"/>
      <c r="PYN33" s="760"/>
      <c r="PYO33" s="760"/>
      <c r="PYP33" s="760"/>
      <c r="PYQ33" s="760"/>
      <c r="PYR33" s="760"/>
      <c r="PYS33" s="760"/>
      <c r="PYT33" s="760"/>
      <c r="PYU33" s="760"/>
      <c r="PYV33" s="760"/>
      <c r="PYW33" s="760"/>
      <c r="PYX33" s="760"/>
      <c r="PYY33" s="760"/>
      <c r="PYZ33" s="760"/>
      <c r="PZA33" s="760"/>
      <c r="PZB33" s="760"/>
      <c r="PZC33" s="760"/>
      <c r="PZD33" s="760"/>
      <c r="PZE33" s="760"/>
      <c r="PZF33" s="760"/>
      <c r="PZG33" s="760"/>
      <c r="PZH33" s="760"/>
      <c r="PZI33" s="760"/>
      <c r="PZJ33" s="760"/>
      <c r="PZK33" s="760"/>
      <c r="PZL33" s="760"/>
      <c r="PZM33" s="760"/>
      <c r="PZN33" s="760"/>
      <c r="PZO33" s="760"/>
      <c r="PZP33" s="760"/>
      <c r="PZQ33" s="760"/>
      <c r="PZR33" s="760"/>
      <c r="PZS33" s="760"/>
      <c r="PZT33" s="760"/>
      <c r="PZU33" s="760"/>
      <c r="PZV33" s="760"/>
      <c r="PZW33" s="760"/>
      <c r="PZX33" s="760"/>
      <c r="PZY33" s="760"/>
      <c r="PZZ33" s="760"/>
      <c r="QAA33" s="760"/>
      <c r="QAB33" s="760"/>
      <c r="QAC33" s="760"/>
      <c r="QAD33" s="760"/>
      <c r="QAE33" s="760"/>
      <c r="QAF33" s="760"/>
      <c r="QAG33" s="760"/>
      <c r="QAH33" s="760"/>
      <c r="QAI33" s="760"/>
      <c r="QAJ33" s="760"/>
      <c r="QAK33" s="760"/>
      <c r="QAL33" s="760"/>
      <c r="QAM33" s="760"/>
      <c r="QAN33" s="760"/>
      <c r="QAO33" s="760"/>
      <c r="QAP33" s="760"/>
      <c r="QAQ33" s="760"/>
      <c r="QAR33" s="760"/>
      <c r="QAS33" s="760"/>
      <c r="QAT33" s="760"/>
      <c r="QAU33" s="760"/>
      <c r="QAV33" s="760"/>
      <c r="QAW33" s="760"/>
      <c r="QAX33" s="760"/>
      <c r="QAY33" s="760"/>
      <c r="QAZ33" s="760"/>
      <c r="QBA33" s="760"/>
      <c r="QBB33" s="760"/>
      <c r="QBC33" s="760"/>
      <c r="QBD33" s="760"/>
      <c r="QBE33" s="760"/>
      <c r="QBF33" s="760"/>
      <c r="QBG33" s="760"/>
      <c r="QBH33" s="760"/>
      <c r="QBI33" s="760"/>
      <c r="QBJ33" s="760"/>
      <c r="QBK33" s="760"/>
      <c r="QBL33" s="760"/>
      <c r="QBM33" s="760"/>
      <c r="QBN33" s="760"/>
      <c r="QBO33" s="760"/>
      <c r="QBP33" s="760"/>
      <c r="QBQ33" s="760"/>
      <c r="QBR33" s="760"/>
      <c r="QBS33" s="760"/>
      <c r="QBT33" s="760"/>
      <c r="QBU33" s="760"/>
      <c r="QBV33" s="760"/>
      <c r="QBW33" s="760"/>
      <c r="QBX33" s="760"/>
      <c r="QBY33" s="760"/>
      <c r="QBZ33" s="760"/>
      <c r="QCA33" s="760"/>
      <c r="QCB33" s="760"/>
      <c r="QCC33" s="760"/>
      <c r="QCD33" s="760"/>
      <c r="QCE33" s="760"/>
      <c r="QCF33" s="760"/>
      <c r="QCG33" s="760"/>
      <c r="QCH33" s="760"/>
      <c r="QCI33" s="760"/>
      <c r="QCJ33" s="760"/>
      <c r="QCK33" s="760"/>
      <c r="QCL33" s="760"/>
      <c r="QCM33" s="760"/>
      <c r="QCN33" s="760"/>
      <c r="QCO33" s="760"/>
      <c r="QCP33" s="760"/>
      <c r="QCQ33" s="760"/>
      <c r="QCR33" s="760"/>
      <c r="QCS33" s="760"/>
      <c r="QCT33" s="760"/>
      <c r="QCU33" s="760"/>
      <c r="QCV33" s="760"/>
      <c r="QCW33" s="760"/>
      <c r="QCX33" s="760"/>
      <c r="QCY33" s="760"/>
      <c r="QCZ33" s="760"/>
      <c r="QDA33" s="760"/>
      <c r="QDB33" s="760"/>
      <c r="QDC33" s="760"/>
      <c r="QDD33" s="760"/>
      <c r="QDE33" s="760"/>
      <c r="QDF33" s="760"/>
      <c r="QDG33" s="760"/>
      <c r="QDH33" s="760"/>
      <c r="QDI33" s="760"/>
      <c r="QDJ33" s="760"/>
      <c r="QDK33" s="760"/>
      <c r="QDL33" s="760"/>
      <c r="QDM33" s="760"/>
      <c r="QDN33" s="760"/>
      <c r="QDO33" s="760"/>
      <c r="QDP33" s="760"/>
      <c r="QDQ33" s="760"/>
      <c r="QDR33" s="760"/>
      <c r="QDS33" s="760"/>
      <c r="QDT33" s="760"/>
      <c r="QDU33" s="760"/>
      <c r="QDV33" s="760"/>
      <c r="QDW33" s="760"/>
      <c r="QDX33" s="760"/>
      <c r="QDY33" s="760"/>
      <c r="QDZ33" s="760"/>
      <c r="QEA33" s="760"/>
      <c r="QEB33" s="760"/>
      <c r="QEC33" s="760"/>
      <c r="QED33" s="760"/>
      <c r="QEE33" s="760"/>
      <c r="QEF33" s="760"/>
      <c r="QEG33" s="760"/>
      <c r="QEH33" s="760"/>
      <c r="QEI33" s="760"/>
      <c r="QEJ33" s="760"/>
      <c r="QEK33" s="760"/>
      <c r="QEL33" s="760"/>
      <c r="QEM33" s="760"/>
      <c r="QEN33" s="760"/>
      <c r="QEO33" s="760"/>
      <c r="QEP33" s="760"/>
      <c r="QEQ33" s="760"/>
      <c r="QER33" s="760"/>
      <c r="QES33" s="760"/>
      <c r="QET33" s="760"/>
      <c r="QEU33" s="760"/>
      <c r="QEV33" s="760"/>
      <c r="QEW33" s="760"/>
      <c r="QEX33" s="760"/>
      <c r="QEY33" s="760"/>
      <c r="QEZ33" s="760"/>
      <c r="QFA33" s="760"/>
      <c r="QFB33" s="760"/>
      <c r="QFC33" s="760"/>
      <c r="QFD33" s="760"/>
      <c r="QFE33" s="760"/>
      <c r="QFF33" s="760"/>
      <c r="QFG33" s="760"/>
      <c r="QFH33" s="760"/>
      <c r="QFI33" s="760"/>
      <c r="QFJ33" s="760"/>
      <c r="QFK33" s="760"/>
      <c r="QFL33" s="760"/>
      <c r="QFM33" s="760"/>
      <c r="QFN33" s="760"/>
      <c r="QFO33" s="760"/>
      <c r="QFP33" s="760"/>
      <c r="QFQ33" s="760"/>
      <c r="QFR33" s="760"/>
      <c r="QFS33" s="760"/>
      <c r="QFT33" s="760"/>
      <c r="QFU33" s="760"/>
      <c r="QFV33" s="760"/>
      <c r="QFW33" s="760"/>
      <c r="QFX33" s="760"/>
      <c r="QFY33" s="760"/>
      <c r="QFZ33" s="760"/>
      <c r="QGA33" s="760"/>
      <c r="QGB33" s="760"/>
      <c r="QGC33" s="760"/>
      <c r="QGD33" s="760"/>
      <c r="QGE33" s="760"/>
      <c r="QGF33" s="760"/>
      <c r="QGG33" s="760"/>
      <c r="QGH33" s="760"/>
      <c r="QGI33" s="760"/>
      <c r="QGJ33" s="760"/>
      <c r="QGK33" s="760"/>
      <c r="QGL33" s="760"/>
      <c r="QGM33" s="760"/>
      <c r="QGN33" s="760"/>
      <c r="QGO33" s="760"/>
      <c r="QGP33" s="760"/>
      <c r="QGQ33" s="760"/>
      <c r="QGR33" s="760"/>
      <c r="QGS33" s="760"/>
      <c r="QGT33" s="760"/>
      <c r="QGU33" s="760"/>
      <c r="QGV33" s="760"/>
      <c r="QGW33" s="760"/>
      <c r="QGX33" s="760"/>
      <c r="QGY33" s="760"/>
      <c r="QGZ33" s="760"/>
      <c r="QHA33" s="760"/>
      <c r="QHB33" s="760"/>
      <c r="QHC33" s="760"/>
      <c r="QHD33" s="760"/>
      <c r="QHE33" s="760"/>
      <c r="QHF33" s="760"/>
      <c r="QHG33" s="760"/>
      <c r="QHH33" s="760"/>
      <c r="QHI33" s="760"/>
      <c r="QHJ33" s="760"/>
      <c r="QHK33" s="760"/>
      <c r="QHL33" s="760"/>
      <c r="QHM33" s="760"/>
      <c r="QHN33" s="760"/>
      <c r="QHO33" s="760"/>
      <c r="QHP33" s="760"/>
      <c r="QHQ33" s="760"/>
      <c r="QHR33" s="760"/>
      <c r="QHS33" s="760"/>
      <c r="QHT33" s="760"/>
      <c r="QHU33" s="760"/>
      <c r="QHV33" s="760"/>
      <c r="QHW33" s="760"/>
      <c r="QHX33" s="760"/>
      <c r="QHY33" s="760"/>
      <c r="QHZ33" s="760"/>
      <c r="QIA33" s="760"/>
      <c r="QIB33" s="760"/>
      <c r="QIC33" s="760"/>
      <c r="QID33" s="760"/>
      <c r="QIE33" s="760"/>
      <c r="QIF33" s="760"/>
      <c r="QIG33" s="760"/>
      <c r="QIH33" s="760"/>
      <c r="QII33" s="760"/>
      <c r="QIJ33" s="760"/>
      <c r="QIK33" s="760"/>
      <c r="QIL33" s="760"/>
      <c r="QIM33" s="760"/>
      <c r="QIN33" s="760"/>
      <c r="QIO33" s="760"/>
      <c r="QIP33" s="760"/>
      <c r="QIQ33" s="760"/>
      <c r="QIR33" s="760"/>
      <c r="QIS33" s="760"/>
      <c r="QIT33" s="760"/>
      <c r="QIU33" s="760"/>
      <c r="QIV33" s="760"/>
      <c r="QIW33" s="760"/>
      <c r="QIX33" s="760"/>
      <c r="QIY33" s="760"/>
      <c r="QIZ33" s="760"/>
      <c r="QJA33" s="760"/>
      <c r="QJB33" s="760"/>
      <c r="QJC33" s="760"/>
      <c r="QJD33" s="760"/>
      <c r="QJE33" s="760"/>
      <c r="QJF33" s="760"/>
      <c r="QJG33" s="760"/>
      <c r="QJH33" s="760"/>
      <c r="QJI33" s="760"/>
      <c r="QJJ33" s="760"/>
      <c r="QJK33" s="760"/>
      <c r="QJL33" s="760"/>
      <c r="QJM33" s="760"/>
      <c r="QJN33" s="760"/>
      <c r="QJO33" s="760"/>
      <c r="QJP33" s="760"/>
      <c r="QJQ33" s="760"/>
      <c r="QJR33" s="760"/>
      <c r="QJS33" s="760"/>
      <c r="QJT33" s="760"/>
      <c r="QJU33" s="760"/>
      <c r="QJV33" s="760"/>
      <c r="QJW33" s="760"/>
      <c r="QJX33" s="760"/>
      <c r="QJY33" s="760"/>
      <c r="QJZ33" s="760"/>
      <c r="QKA33" s="760"/>
      <c r="QKB33" s="760"/>
      <c r="QKC33" s="760"/>
      <c r="QKD33" s="760"/>
      <c r="QKE33" s="760"/>
      <c r="QKF33" s="760"/>
      <c r="QKG33" s="760"/>
      <c r="QKH33" s="760"/>
      <c r="QKI33" s="760"/>
      <c r="QKJ33" s="760"/>
      <c r="QKK33" s="760"/>
      <c r="QKL33" s="760"/>
      <c r="QKM33" s="760"/>
      <c r="QKN33" s="760"/>
      <c r="QKO33" s="760"/>
      <c r="QKP33" s="760"/>
      <c r="QKQ33" s="760"/>
      <c r="QKR33" s="760"/>
      <c r="QKS33" s="760"/>
      <c r="QKT33" s="760"/>
      <c r="QKU33" s="760"/>
      <c r="QKV33" s="760"/>
      <c r="QKW33" s="760"/>
      <c r="QKX33" s="760"/>
      <c r="QKY33" s="760"/>
      <c r="QKZ33" s="760"/>
      <c r="QLA33" s="760"/>
      <c r="QLB33" s="760"/>
      <c r="QLC33" s="760"/>
      <c r="QLD33" s="760"/>
      <c r="QLE33" s="760"/>
      <c r="QLF33" s="760"/>
      <c r="QLG33" s="760"/>
      <c r="QLH33" s="760"/>
      <c r="QLI33" s="760"/>
      <c r="QLJ33" s="760"/>
      <c r="QLK33" s="760"/>
      <c r="QLL33" s="760"/>
      <c r="QLM33" s="760"/>
      <c r="QLN33" s="760"/>
      <c r="QLO33" s="760"/>
      <c r="QLP33" s="760"/>
      <c r="QLQ33" s="760"/>
      <c r="QLR33" s="760"/>
      <c r="QLS33" s="760"/>
      <c r="QLT33" s="760"/>
      <c r="QLU33" s="760"/>
      <c r="QLV33" s="760"/>
      <c r="QLW33" s="760"/>
      <c r="QLX33" s="760"/>
      <c r="QLY33" s="760"/>
      <c r="QLZ33" s="760"/>
      <c r="QMA33" s="760"/>
      <c r="QMB33" s="760"/>
      <c r="QMC33" s="760"/>
      <c r="QMD33" s="760"/>
      <c r="QME33" s="760"/>
      <c r="QMF33" s="760"/>
      <c r="QMG33" s="760"/>
      <c r="QMH33" s="760"/>
      <c r="QMI33" s="760"/>
      <c r="QMJ33" s="760"/>
      <c r="QMK33" s="760"/>
      <c r="QML33" s="760"/>
      <c r="QMM33" s="760"/>
      <c r="QMN33" s="760"/>
      <c r="QMO33" s="760"/>
      <c r="QMP33" s="760"/>
      <c r="QMQ33" s="760"/>
      <c r="QMR33" s="760"/>
      <c r="QMS33" s="760"/>
      <c r="QMT33" s="760"/>
      <c r="QMU33" s="760"/>
      <c r="QMV33" s="760"/>
      <c r="QMW33" s="760"/>
      <c r="QMX33" s="760"/>
      <c r="QMY33" s="760"/>
      <c r="QMZ33" s="760"/>
      <c r="QNA33" s="760"/>
      <c r="QNB33" s="760"/>
      <c r="QNC33" s="760"/>
      <c r="QND33" s="760"/>
      <c r="QNE33" s="760"/>
      <c r="QNF33" s="760"/>
      <c r="QNG33" s="760"/>
      <c r="QNH33" s="760"/>
      <c r="QNI33" s="760"/>
      <c r="QNJ33" s="760"/>
      <c r="QNK33" s="760"/>
      <c r="QNL33" s="760"/>
      <c r="QNM33" s="760"/>
      <c r="QNN33" s="760"/>
      <c r="QNO33" s="760"/>
      <c r="QNP33" s="760"/>
      <c r="QNQ33" s="760"/>
      <c r="QNR33" s="760"/>
      <c r="QNS33" s="760"/>
      <c r="QNT33" s="760"/>
      <c r="QNU33" s="760"/>
      <c r="QNV33" s="760"/>
      <c r="QNW33" s="760"/>
      <c r="QNX33" s="760"/>
      <c r="QNY33" s="760"/>
      <c r="QNZ33" s="760"/>
      <c r="QOA33" s="760"/>
      <c r="QOB33" s="760"/>
      <c r="QOC33" s="760"/>
      <c r="QOD33" s="760"/>
      <c r="QOE33" s="760"/>
      <c r="QOF33" s="760"/>
      <c r="QOG33" s="760"/>
      <c r="QOH33" s="760"/>
      <c r="QOI33" s="760"/>
      <c r="QOJ33" s="760"/>
      <c r="QOK33" s="760"/>
      <c r="QOL33" s="760"/>
      <c r="QOM33" s="760"/>
      <c r="QON33" s="760"/>
      <c r="QOO33" s="760"/>
      <c r="QOP33" s="760"/>
      <c r="QOQ33" s="760"/>
      <c r="QOR33" s="760"/>
      <c r="QOS33" s="760"/>
      <c r="QOT33" s="760"/>
      <c r="QOU33" s="760"/>
      <c r="QOV33" s="760"/>
      <c r="QOW33" s="760"/>
      <c r="QOX33" s="760"/>
      <c r="QOY33" s="760"/>
      <c r="QOZ33" s="760"/>
      <c r="QPA33" s="760"/>
      <c r="QPB33" s="760"/>
      <c r="QPC33" s="760"/>
      <c r="QPD33" s="760"/>
      <c r="QPE33" s="760"/>
      <c r="QPF33" s="760"/>
      <c r="QPG33" s="760"/>
      <c r="QPH33" s="760"/>
      <c r="QPI33" s="760"/>
      <c r="QPJ33" s="760"/>
      <c r="QPK33" s="760"/>
      <c r="QPL33" s="760"/>
      <c r="QPM33" s="760"/>
      <c r="QPN33" s="760"/>
      <c r="QPO33" s="760"/>
      <c r="QPP33" s="760"/>
      <c r="QPQ33" s="760"/>
      <c r="QPR33" s="760"/>
      <c r="QPS33" s="760"/>
      <c r="QPT33" s="760"/>
      <c r="QPU33" s="760"/>
      <c r="QPV33" s="760"/>
      <c r="QPW33" s="760"/>
      <c r="QPX33" s="760"/>
      <c r="QPY33" s="760"/>
      <c r="QPZ33" s="760"/>
      <c r="QQA33" s="760"/>
      <c r="QQB33" s="760"/>
      <c r="QQC33" s="760"/>
      <c r="QQD33" s="760"/>
      <c r="QQE33" s="760"/>
      <c r="QQF33" s="760"/>
      <c r="QQG33" s="760"/>
      <c r="QQH33" s="760"/>
      <c r="QQI33" s="760"/>
      <c r="QQJ33" s="760"/>
      <c r="QQK33" s="760"/>
      <c r="QQL33" s="760"/>
      <c r="QQM33" s="760"/>
      <c r="QQN33" s="760"/>
      <c r="QQO33" s="760"/>
      <c r="QQP33" s="760"/>
      <c r="QQQ33" s="760"/>
      <c r="QQR33" s="760"/>
      <c r="QQS33" s="760"/>
      <c r="QQT33" s="760"/>
      <c r="QQU33" s="760"/>
      <c r="QQV33" s="760"/>
      <c r="QQW33" s="760"/>
      <c r="QQX33" s="760"/>
      <c r="QQY33" s="760"/>
      <c r="QQZ33" s="760"/>
      <c r="QRA33" s="760"/>
      <c r="QRB33" s="760"/>
      <c r="QRC33" s="760"/>
      <c r="QRD33" s="760"/>
      <c r="QRE33" s="760"/>
      <c r="QRF33" s="760"/>
      <c r="QRG33" s="760"/>
      <c r="QRH33" s="760"/>
      <c r="QRI33" s="760"/>
      <c r="QRJ33" s="760"/>
      <c r="QRK33" s="760"/>
      <c r="QRL33" s="760"/>
      <c r="QRM33" s="760"/>
      <c r="QRN33" s="760"/>
      <c r="QRO33" s="760"/>
      <c r="QRP33" s="760"/>
      <c r="QRQ33" s="760"/>
      <c r="QRR33" s="760"/>
      <c r="QRS33" s="760"/>
      <c r="QRT33" s="760"/>
      <c r="QRU33" s="760"/>
      <c r="QRV33" s="760"/>
      <c r="QRW33" s="760"/>
      <c r="QRX33" s="760"/>
      <c r="QRY33" s="760"/>
      <c r="QRZ33" s="760"/>
      <c r="QSA33" s="760"/>
      <c r="QSB33" s="760"/>
      <c r="QSC33" s="760"/>
      <c r="QSD33" s="760"/>
      <c r="QSE33" s="760"/>
      <c r="QSF33" s="760"/>
      <c r="QSG33" s="760"/>
      <c r="QSH33" s="760"/>
      <c r="QSI33" s="760"/>
      <c r="QSJ33" s="760"/>
      <c r="QSK33" s="760"/>
      <c r="QSL33" s="760"/>
      <c r="QSM33" s="760"/>
      <c r="QSN33" s="760"/>
      <c r="QSO33" s="760"/>
      <c r="QSP33" s="760"/>
      <c r="QSQ33" s="760"/>
      <c r="QSR33" s="760"/>
      <c r="QSS33" s="760"/>
      <c r="QST33" s="760"/>
      <c r="QSU33" s="760"/>
      <c r="QSV33" s="760"/>
      <c r="QSW33" s="760"/>
      <c r="QSX33" s="760"/>
      <c r="QSY33" s="760"/>
      <c r="QSZ33" s="760"/>
      <c r="QTA33" s="760"/>
      <c r="QTB33" s="760"/>
      <c r="QTC33" s="760"/>
      <c r="QTD33" s="760"/>
      <c r="QTE33" s="760"/>
      <c r="QTF33" s="760"/>
      <c r="QTG33" s="760"/>
      <c r="QTH33" s="760"/>
      <c r="QTI33" s="760"/>
      <c r="QTJ33" s="760"/>
      <c r="QTK33" s="760"/>
      <c r="QTL33" s="760"/>
      <c r="QTM33" s="760"/>
      <c r="QTN33" s="760"/>
      <c r="QTO33" s="760"/>
      <c r="QTP33" s="760"/>
      <c r="QTQ33" s="760"/>
      <c r="QTR33" s="760"/>
      <c r="QTS33" s="760"/>
      <c r="QTT33" s="760"/>
      <c r="QTU33" s="760"/>
      <c r="QTV33" s="760"/>
      <c r="QTW33" s="760"/>
      <c r="QTX33" s="760"/>
      <c r="QTY33" s="760"/>
      <c r="QTZ33" s="760"/>
      <c r="QUA33" s="760"/>
      <c r="QUB33" s="760"/>
      <c r="QUC33" s="760"/>
      <c r="QUD33" s="760"/>
      <c r="QUE33" s="760"/>
      <c r="QUF33" s="760"/>
      <c r="QUG33" s="760"/>
      <c r="QUH33" s="760"/>
      <c r="QUI33" s="760"/>
      <c r="QUJ33" s="760"/>
      <c r="QUK33" s="760"/>
      <c r="QUL33" s="760"/>
      <c r="QUM33" s="760"/>
      <c r="QUN33" s="760"/>
      <c r="QUO33" s="760"/>
      <c r="QUP33" s="760"/>
      <c r="QUQ33" s="760"/>
      <c r="QUR33" s="760"/>
      <c r="QUS33" s="760"/>
      <c r="QUT33" s="760"/>
      <c r="QUU33" s="760"/>
      <c r="QUV33" s="760"/>
      <c r="QUW33" s="760"/>
      <c r="QUX33" s="760"/>
      <c r="QUY33" s="760"/>
      <c r="QUZ33" s="760"/>
      <c r="QVA33" s="760"/>
      <c r="QVB33" s="760"/>
      <c r="QVC33" s="760"/>
      <c r="QVD33" s="760"/>
      <c r="QVE33" s="760"/>
      <c r="QVF33" s="760"/>
      <c r="QVG33" s="760"/>
      <c r="QVH33" s="760"/>
      <c r="QVI33" s="760"/>
      <c r="QVJ33" s="760"/>
      <c r="QVK33" s="760"/>
      <c r="QVL33" s="760"/>
      <c r="QVM33" s="760"/>
      <c r="QVN33" s="760"/>
      <c r="QVO33" s="760"/>
      <c r="QVP33" s="760"/>
      <c r="QVQ33" s="760"/>
      <c r="QVR33" s="760"/>
      <c r="QVS33" s="760"/>
      <c r="QVT33" s="760"/>
      <c r="QVU33" s="760"/>
      <c r="QVV33" s="760"/>
      <c r="QVW33" s="760"/>
      <c r="QVX33" s="760"/>
      <c r="QVY33" s="760"/>
      <c r="QVZ33" s="760"/>
      <c r="QWA33" s="760"/>
      <c r="QWB33" s="760"/>
      <c r="QWC33" s="760"/>
      <c r="QWD33" s="760"/>
      <c r="QWE33" s="760"/>
      <c r="QWF33" s="760"/>
      <c r="QWG33" s="760"/>
      <c r="QWH33" s="760"/>
      <c r="QWI33" s="760"/>
      <c r="QWJ33" s="760"/>
      <c r="QWK33" s="760"/>
      <c r="QWL33" s="760"/>
      <c r="QWM33" s="760"/>
      <c r="QWN33" s="760"/>
      <c r="QWO33" s="760"/>
      <c r="QWP33" s="760"/>
      <c r="QWQ33" s="760"/>
      <c r="QWR33" s="760"/>
      <c r="QWS33" s="760"/>
      <c r="QWT33" s="760"/>
      <c r="QWU33" s="760"/>
      <c r="QWV33" s="760"/>
      <c r="QWW33" s="760"/>
      <c r="QWX33" s="760"/>
      <c r="QWY33" s="760"/>
      <c r="QWZ33" s="760"/>
      <c r="QXA33" s="760"/>
      <c r="QXB33" s="760"/>
      <c r="QXC33" s="760"/>
      <c r="QXD33" s="760"/>
      <c r="QXE33" s="760"/>
      <c r="QXF33" s="760"/>
      <c r="QXG33" s="760"/>
      <c r="QXH33" s="760"/>
      <c r="QXI33" s="760"/>
      <c r="QXJ33" s="760"/>
      <c r="QXK33" s="760"/>
      <c r="QXL33" s="760"/>
      <c r="QXM33" s="760"/>
      <c r="QXN33" s="760"/>
      <c r="QXO33" s="760"/>
      <c r="QXP33" s="760"/>
      <c r="QXQ33" s="760"/>
      <c r="QXR33" s="760"/>
      <c r="QXS33" s="760"/>
      <c r="QXT33" s="760"/>
      <c r="QXU33" s="760"/>
      <c r="QXV33" s="760"/>
      <c r="QXW33" s="760"/>
      <c r="QXX33" s="760"/>
      <c r="QXY33" s="760"/>
      <c r="QXZ33" s="760"/>
      <c r="QYA33" s="760"/>
      <c r="QYB33" s="760"/>
      <c r="QYC33" s="760"/>
      <c r="QYD33" s="760"/>
      <c r="QYE33" s="760"/>
      <c r="QYF33" s="760"/>
      <c r="QYG33" s="760"/>
      <c r="QYH33" s="760"/>
      <c r="QYI33" s="760"/>
      <c r="QYJ33" s="760"/>
      <c r="QYK33" s="760"/>
      <c r="QYL33" s="760"/>
      <c r="QYM33" s="760"/>
      <c r="QYN33" s="760"/>
      <c r="QYO33" s="760"/>
      <c r="QYP33" s="760"/>
      <c r="QYQ33" s="760"/>
      <c r="QYR33" s="760"/>
      <c r="QYS33" s="760"/>
      <c r="QYT33" s="760"/>
      <c r="QYU33" s="760"/>
      <c r="QYV33" s="760"/>
      <c r="QYW33" s="760"/>
      <c r="QYX33" s="760"/>
      <c r="QYY33" s="760"/>
      <c r="QYZ33" s="760"/>
      <c r="QZA33" s="760"/>
      <c r="QZB33" s="760"/>
      <c r="QZC33" s="760"/>
      <c r="QZD33" s="760"/>
      <c r="QZE33" s="760"/>
      <c r="QZF33" s="760"/>
      <c r="QZG33" s="760"/>
      <c r="QZH33" s="760"/>
      <c r="QZI33" s="760"/>
      <c r="QZJ33" s="760"/>
      <c r="QZK33" s="760"/>
      <c r="QZL33" s="760"/>
      <c r="QZM33" s="760"/>
      <c r="QZN33" s="760"/>
      <c r="QZO33" s="760"/>
      <c r="QZP33" s="760"/>
      <c r="QZQ33" s="760"/>
      <c r="QZR33" s="760"/>
      <c r="QZS33" s="760"/>
      <c r="QZT33" s="760"/>
      <c r="QZU33" s="760"/>
      <c r="QZV33" s="760"/>
      <c r="QZW33" s="760"/>
      <c r="QZX33" s="760"/>
      <c r="QZY33" s="760"/>
      <c r="QZZ33" s="760"/>
      <c r="RAA33" s="760"/>
      <c r="RAB33" s="760"/>
      <c r="RAC33" s="760"/>
      <c r="RAD33" s="760"/>
      <c r="RAE33" s="760"/>
      <c r="RAF33" s="760"/>
      <c r="RAG33" s="760"/>
      <c r="RAH33" s="760"/>
      <c r="RAI33" s="760"/>
      <c r="RAJ33" s="760"/>
      <c r="RAK33" s="760"/>
      <c r="RAL33" s="760"/>
      <c r="RAM33" s="760"/>
      <c r="RAN33" s="760"/>
      <c r="RAO33" s="760"/>
      <c r="RAP33" s="760"/>
      <c r="RAQ33" s="760"/>
      <c r="RAR33" s="760"/>
      <c r="RAS33" s="760"/>
      <c r="RAT33" s="760"/>
      <c r="RAU33" s="760"/>
      <c r="RAV33" s="760"/>
      <c r="RAW33" s="760"/>
      <c r="RAX33" s="760"/>
      <c r="RAY33" s="760"/>
      <c r="RAZ33" s="760"/>
      <c r="RBA33" s="760"/>
      <c r="RBB33" s="760"/>
      <c r="RBC33" s="760"/>
      <c r="RBD33" s="760"/>
      <c r="RBE33" s="760"/>
      <c r="RBF33" s="760"/>
      <c r="RBG33" s="760"/>
      <c r="RBH33" s="760"/>
      <c r="RBI33" s="760"/>
      <c r="RBJ33" s="760"/>
      <c r="RBK33" s="760"/>
      <c r="RBL33" s="760"/>
      <c r="RBM33" s="760"/>
      <c r="RBN33" s="760"/>
      <c r="RBO33" s="760"/>
      <c r="RBP33" s="760"/>
      <c r="RBQ33" s="760"/>
      <c r="RBR33" s="760"/>
      <c r="RBS33" s="760"/>
      <c r="RBT33" s="760"/>
      <c r="RBU33" s="760"/>
      <c r="RBV33" s="760"/>
      <c r="RBW33" s="760"/>
      <c r="RBX33" s="760"/>
      <c r="RBY33" s="760"/>
      <c r="RBZ33" s="760"/>
      <c r="RCA33" s="760"/>
      <c r="RCB33" s="760"/>
      <c r="RCC33" s="760"/>
      <c r="RCD33" s="760"/>
      <c r="RCE33" s="760"/>
      <c r="RCF33" s="760"/>
      <c r="RCG33" s="760"/>
      <c r="RCH33" s="760"/>
      <c r="RCI33" s="760"/>
      <c r="RCJ33" s="760"/>
      <c r="RCK33" s="760"/>
      <c r="RCL33" s="760"/>
      <c r="RCM33" s="760"/>
      <c r="RCN33" s="760"/>
      <c r="RCO33" s="760"/>
      <c r="RCP33" s="760"/>
      <c r="RCQ33" s="760"/>
      <c r="RCR33" s="760"/>
      <c r="RCS33" s="760"/>
      <c r="RCT33" s="760"/>
      <c r="RCU33" s="760"/>
      <c r="RCV33" s="760"/>
      <c r="RCW33" s="760"/>
      <c r="RCX33" s="760"/>
      <c r="RCY33" s="760"/>
      <c r="RCZ33" s="760"/>
      <c r="RDA33" s="760"/>
      <c r="RDB33" s="760"/>
      <c r="RDC33" s="760"/>
      <c r="RDD33" s="760"/>
      <c r="RDE33" s="760"/>
      <c r="RDF33" s="760"/>
      <c r="RDG33" s="760"/>
      <c r="RDH33" s="760"/>
      <c r="RDI33" s="760"/>
      <c r="RDJ33" s="760"/>
      <c r="RDK33" s="760"/>
      <c r="RDL33" s="760"/>
      <c r="RDM33" s="760"/>
      <c r="RDN33" s="760"/>
      <c r="RDO33" s="760"/>
      <c r="RDP33" s="760"/>
      <c r="RDQ33" s="760"/>
      <c r="RDR33" s="760"/>
      <c r="RDS33" s="760"/>
      <c r="RDT33" s="760"/>
      <c r="RDU33" s="760"/>
      <c r="RDV33" s="760"/>
      <c r="RDW33" s="760"/>
      <c r="RDX33" s="760"/>
      <c r="RDY33" s="760"/>
      <c r="RDZ33" s="760"/>
      <c r="REA33" s="760"/>
      <c r="REB33" s="760"/>
      <c r="REC33" s="760"/>
      <c r="RED33" s="760"/>
      <c r="REE33" s="760"/>
      <c r="REF33" s="760"/>
      <c r="REG33" s="760"/>
      <c r="REH33" s="760"/>
      <c r="REI33" s="760"/>
      <c r="REJ33" s="760"/>
      <c r="REK33" s="760"/>
      <c r="REL33" s="760"/>
      <c r="REM33" s="760"/>
      <c r="REN33" s="760"/>
      <c r="REO33" s="760"/>
      <c r="REP33" s="760"/>
      <c r="REQ33" s="760"/>
      <c r="RER33" s="760"/>
      <c r="RES33" s="760"/>
      <c r="RET33" s="760"/>
      <c r="REU33" s="760"/>
      <c r="REV33" s="760"/>
      <c r="REW33" s="760"/>
      <c r="REX33" s="760"/>
      <c r="REY33" s="760"/>
      <c r="REZ33" s="760"/>
      <c r="RFA33" s="760"/>
      <c r="RFB33" s="760"/>
      <c r="RFC33" s="760"/>
      <c r="RFD33" s="760"/>
      <c r="RFE33" s="760"/>
      <c r="RFF33" s="760"/>
      <c r="RFG33" s="760"/>
      <c r="RFH33" s="760"/>
      <c r="RFI33" s="760"/>
      <c r="RFJ33" s="760"/>
      <c r="RFK33" s="760"/>
      <c r="RFL33" s="760"/>
      <c r="RFM33" s="760"/>
      <c r="RFN33" s="760"/>
      <c r="RFO33" s="760"/>
      <c r="RFP33" s="760"/>
      <c r="RFQ33" s="760"/>
      <c r="RFR33" s="760"/>
      <c r="RFS33" s="760"/>
      <c r="RFT33" s="760"/>
      <c r="RFU33" s="760"/>
      <c r="RFV33" s="760"/>
      <c r="RFW33" s="760"/>
      <c r="RFX33" s="760"/>
      <c r="RFY33" s="760"/>
      <c r="RFZ33" s="760"/>
      <c r="RGA33" s="760"/>
      <c r="RGB33" s="760"/>
      <c r="RGC33" s="760"/>
      <c r="RGD33" s="760"/>
      <c r="RGE33" s="760"/>
      <c r="RGF33" s="760"/>
      <c r="RGG33" s="760"/>
      <c r="RGH33" s="760"/>
      <c r="RGI33" s="760"/>
      <c r="RGJ33" s="760"/>
      <c r="RGK33" s="760"/>
      <c r="RGL33" s="760"/>
      <c r="RGM33" s="760"/>
      <c r="RGN33" s="760"/>
      <c r="RGO33" s="760"/>
      <c r="RGP33" s="760"/>
      <c r="RGQ33" s="760"/>
      <c r="RGR33" s="760"/>
      <c r="RGS33" s="760"/>
      <c r="RGT33" s="760"/>
      <c r="RGU33" s="760"/>
      <c r="RGV33" s="760"/>
      <c r="RGW33" s="760"/>
      <c r="RGX33" s="760"/>
      <c r="RGY33" s="760"/>
      <c r="RGZ33" s="760"/>
      <c r="RHA33" s="760"/>
      <c r="RHB33" s="760"/>
      <c r="RHC33" s="760"/>
      <c r="RHD33" s="760"/>
      <c r="RHE33" s="760"/>
      <c r="RHF33" s="760"/>
      <c r="RHG33" s="760"/>
      <c r="RHH33" s="760"/>
      <c r="RHI33" s="760"/>
      <c r="RHJ33" s="760"/>
      <c r="RHK33" s="760"/>
      <c r="RHL33" s="760"/>
      <c r="RHM33" s="760"/>
      <c r="RHN33" s="760"/>
      <c r="RHO33" s="760"/>
      <c r="RHP33" s="760"/>
      <c r="RHQ33" s="760"/>
      <c r="RHR33" s="760"/>
      <c r="RHS33" s="760"/>
      <c r="RHT33" s="760"/>
      <c r="RHU33" s="760"/>
      <c r="RHV33" s="760"/>
      <c r="RHW33" s="760"/>
      <c r="RHX33" s="760"/>
      <c r="RHY33" s="760"/>
      <c r="RHZ33" s="760"/>
      <c r="RIA33" s="760"/>
      <c r="RIB33" s="760"/>
      <c r="RIC33" s="760"/>
      <c r="RID33" s="760"/>
      <c r="RIE33" s="760"/>
      <c r="RIF33" s="760"/>
      <c r="RIG33" s="760"/>
      <c r="RIH33" s="760"/>
      <c r="RII33" s="760"/>
      <c r="RIJ33" s="760"/>
      <c r="RIK33" s="760"/>
      <c r="RIL33" s="760"/>
      <c r="RIM33" s="760"/>
      <c r="RIN33" s="760"/>
      <c r="RIO33" s="760"/>
      <c r="RIP33" s="760"/>
      <c r="RIQ33" s="760"/>
      <c r="RIR33" s="760"/>
      <c r="RIS33" s="760"/>
      <c r="RIT33" s="760"/>
      <c r="RIU33" s="760"/>
      <c r="RIV33" s="760"/>
      <c r="RIW33" s="760"/>
      <c r="RIX33" s="760"/>
      <c r="RIY33" s="760"/>
      <c r="RIZ33" s="760"/>
      <c r="RJA33" s="760"/>
      <c r="RJB33" s="760"/>
      <c r="RJC33" s="760"/>
      <c r="RJD33" s="760"/>
      <c r="RJE33" s="760"/>
      <c r="RJF33" s="760"/>
      <c r="RJG33" s="760"/>
      <c r="RJH33" s="760"/>
      <c r="RJI33" s="760"/>
      <c r="RJJ33" s="760"/>
      <c r="RJK33" s="760"/>
      <c r="RJL33" s="760"/>
      <c r="RJM33" s="760"/>
      <c r="RJN33" s="760"/>
      <c r="RJO33" s="760"/>
      <c r="RJP33" s="760"/>
      <c r="RJQ33" s="760"/>
      <c r="RJR33" s="760"/>
      <c r="RJS33" s="760"/>
      <c r="RJT33" s="760"/>
      <c r="RJU33" s="760"/>
      <c r="RJV33" s="760"/>
      <c r="RJW33" s="760"/>
      <c r="RJX33" s="760"/>
      <c r="RJY33" s="760"/>
      <c r="RJZ33" s="760"/>
      <c r="RKA33" s="760"/>
      <c r="RKB33" s="760"/>
      <c r="RKC33" s="760"/>
      <c r="RKD33" s="760"/>
      <c r="RKE33" s="760"/>
      <c r="RKF33" s="760"/>
      <c r="RKG33" s="760"/>
      <c r="RKH33" s="760"/>
      <c r="RKI33" s="760"/>
      <c r="RKJ33" s="760"/>
      <c r="RKK33" s="760"/>
      <c r="RKL33" s="760"/>
      <c r="RKM33" s="760"/>
      <c r="RKN33" s="760"/>
      <c r="RKO33" s="760"/>
      <c r="RKP33" s="760"/>
      <c r="RKQ33" s="760"/>
      <c r="RKR33" s="760"/>
      <c r="RKS33" s="760"/>
      <c r="RKT33" s="760"/>
      <c r="RKU33" s="760"/>
      <c r="RKV33" s="760"/>
      <c r="RKW33" s="760"/>
      <c r="RKX33" s="760"/>
      <c r="RKY33" s="760"/>
      <c r="RKZ33" s="760"/>
      <c r="RLA33" s="760"/>
      <c r="RLB33" s="760"/>
      <c r="RLC33" s="760"/>
      <c r="RLD33" s="760"/>
      <c r="RLE33" s="760"/>
      <c r="RLF33" s="760"/>
      <c r="RLG33" s="760"/>
      <c r="RLH33" s="760"/>
      <c r="RLI33" s="760"/>
      <c r="RLJ33" s="760"/>
      <c r="RLK33" s="760"/>
      <c r="RLL33" s="760"/>
      <c r="RLM33" s="760"/>
      <c r="RLN33" s="760"/>
      <c r="RLO33" s="760"/>
      <c r="RLP33" s="760"/>
      <c r="RLQ33" s="760"/>
      <c r="RLR33" s="760"/>
      <c r="RLS33" s="760"/>
      <c r="RLT33" s="760"/>
      <c r="RLU33" s="760"/>
      <c r="RLV33" s="760"/>
      <c r="RLW33" s="760"/>
      <c r="RLX33" s="760"/>
      <c r="RLY33" s="760"/>
      <c r="RLZ33" s="760"/>
      <c r="RMA33" s="760"/>
      <c r="RMB33" s="760"/>
      <c r="RMC33" s="760"/>
      <c r="RMD33" s="760"/>
      <c r="RME33" s="760"/>
      <c r="RMF33" s="760"/>
      <c r="RMG33" s="760"/>
      <c r="RMH33" s="760"/>
      <c r="RMI33" s="760"/>
      <c r="RMJ33" s="760"/>
      <c r="RMK33" s="760"/>
      <c r="RML33" s="760"/>
      <c r="RMM33" s="760"/>
      <c r="RMN33" s="760"/>
      <c r="RMO33" s="760"/>
      <c r="RMP33" s="760"/>
      <c r="RMQ33" s="760"/>
      <c r="RMR33" s="760"/>
      <c r="RMS33" s="760"/>
      <c r="RMT33" s="760"/>
      <c r="RMU33" s="760"/>
      <c r="RMV33" s="760"/>
      <c r="RMW33" s="760"/>
      <c r="RMX33" s="760"/>
      <c r="RMY33" s="760"/>
      <c r="RMZ33" s="760"/>
      <c r="RNA33" s="760"/>
      <c r="RNB33" s="760"/>
      <c r="RNC33" s="760"/>
      <c r="RND33" s="760"/>
      <c r="RNE33" s="760"/>
      <c r="RNF33" s="760"/>
      <c r="RNG33" s="760"/>
      <c r="RNH33" s="760"/>
      <c r="RNI33" s="760"/>
      <c r="RNJ33" s="760"/>
      <c r="RNK33" s="760"/>
      <c r="RNL33" s="760"/>
      <c r="RNM33" s="760"/>
      <c r="RNN33" s="760"/>
      <c r="RNO33" s="760"/>
      <c r="RNP33" s="760"/>
      <c r="RNQ33" s="760"/>
      <c r="RNR33" s="760"/>
      <c r="RNS33" s="760"/>
      <c r="RNT33" s="760"/>
      <c r="RNU33" s="760"/>
      <c r="RNV33" s="760"/>
      <c r="RNW33" s="760"/>
      <c r="RNX33" s="760"/>
      <c r="RNY33" s="760"/>
      <c r="RNZ33" s="760"/>
      <c r="ROA33" s="760"/>
      <c r="ROB33" s="760"/>
      <c r="ROC33" s="760"/>
      <c r="ROD33" s="760"/>
      <c r="ROE33" s="760"/>
      <c r="ROF33" s="760"/>
      <c r="ROG33" s="760"/>
      <c r="ROH33" s="760"/>
      <c r="ROI33" s="760"/>
      <c r="ROJ33" s="760"/>
      <c r="ROK33" s="760"/>
      <c r="ROL33" s="760"/>
      <c r="ROM33" s="760"/>
      <c r="RON33" s="760"/>
      <c r="ROO33" s="760"/>
      <c r="ROP33" s="760"/>
      <c r="ROQ33" s="760"/>
      <c r="ROR33" s="760"/>
      <c r="ROS33" s="760"/>
      <c r="ROT33" s="760"/>
      <c r="ROU33" s="760"/>
      <c r="ROV33" s="760"/>
      <c r="ROW33" s="760"/>
      <c r="ROX33" s="760"/>
      <c r="ROY33" s="760"/>
      <c r="ROZ33" s="760"/>
      <c r="RPA33" s="760"/>
      <c r="RPB33" s="760"/>
      <c r="RPC33" s="760"/>
      <c r="RPD33" s="760"/>
      <c r="RPE33" s="760"/>
      <c r="RPF33" s="760"/>
      <c r="RPG33" s="760"/>
      <c r="RPH33" s="760"/>
      <c r="RPI33" s="760"/>
      <c r="RPJ33" s="760"/>
      <c r="RPK33" s="760"/>
      <c r="RPL33" s="760"/>
      <c r="RPM33" s="760"/>
      <c r="RPN33" s="760"/>
      <c r="RPO33" s="760"/>
      <c r="RPP33" s="760"/>
      <c r="RPQ33" s="760"/>
      <c r="RPR33" s="760"/>
      <c r="RPS33" s="760"/>
      <c r="RPT33" s="760"/>
      <c r="RPU33" s="760"/>
      <c r="RPV33" s="760"/>
      <c r="RPW33" s="760"/>
      <c r="RPX33" s="760"/>
      <c r="RPY33" s="760"/>
      <c r="RPZ33" s="760"/>
      <c r="RQA33" s="760"/>
      <c r="RQB33" s="760"/>
      <c r="RQC33" s="760"/>
      <c r="RQD33" s="760"/>
      <c r="RQE33" s="760"/>
      <c r="RQF33" s="760"/>
      <c r="RQG33" s="760"/>
      <c r="RQH33" s="760"/>
      <c r="RQI33" s="760"/>
      <c r="RQJ33" s="760"/>
      <c r="RQK33" s="760"/>
      <c r="RQL33" s="760"/>
      <c r="RQM33" s="760"/>
      <c r="RQN33" s="760"/>
      <c r="RQO33" s="760"/>
      <c r="RQP33" s="760"/>
      <c r="RQQ33" s="760"/>
      <c r="RQR33" s="760"/>
      <c r="RQS33" s="760"/>
      <c r="RQT33" s="760"/>
      <c r="RQU33" s="760"/>
      <c r="RQV33" s="760"/>
      <c r="RQW33" s="760"/>
      <c r="RQX33" s="760"/>
      <c r="RQY33" s="760"/>
      <c r="RQZ33" s="760"/>
      <c r="RRA33" s="760"/>
      <c r="RRB33" s="760"/>
      <c r="RRC33" s="760"/>
      <c r="RRD33" s="760"/>
      <c r="RRE33" s="760"/>
      <c r="RRF33" s="760"/>
      <c r="RRG33" s="760"/>
      <c r="RRH33" s="760"/>
      <c r="RRI33" s="760"/>
      <c r="RRJ33" s="760"/>
      <c r="RRK33" s="760"/>
      <c r="RRL33" s="760"/>
      <c r="RRM33" s="760"/>
      <c r="RRN33" s="760"/>
      <c r="RRO33" s="760"/>
      <c r="RRP33" s="760"/>
      <c r="RRQ33" s="760"/>
      <c r="RRR33" s="760"/>
      <c r="RRS33" s="760"/>
      <c r="RRT33" s="760"/>
      <c r="RRU33" s="760"/>
      <c r="RRV33" s="760"/>
      <c r="RRW33" s="760"/>
      <c r="RRX33" s="760"/>
      <c r="RRY33" s="760"/>
      <c r="RRZ33" s="760"/>
      <c r="RSA33" s="760"/>
      <c r="RSB33" s="760"/>
      <c r="RSC33" s="760"/>
      <c r="RSD33" s="760"/>
      <c r="RSE33" s="760"/>
      <c r="RSF33" s="760"/>
      <c r="RSG33" s="760"/>
      <c r="RSH33" s="760"/>
      <c r="RSI33" s="760"/>
      <c r="RSJ33" s="760"/>
      <c r="RSK33" s="760"/>
      <c r="RSL33" s="760"/>
      <c r="RSM33" s="760"/>
      <c r="RSN33" s="760"/>
      <c r="RSO33" s="760"/>
      <c r="RSP33" s="760"/>
      <c r="RSQ33" s="760"/>
      <c r="RSR33" s="760"/>
      <c r="RSS33" s="760"/>
      <c r="RST33" s="760"/>
      <c r="RSU33" s="760"/>
      <c r="RSV33" s="760"/>
      <c r="RSW33" s="760"/>
      <c r="RSX33" s="760"/>
      <c r="RSY33" s="760"/>
      <c r="RSZ33" s="760"/>
      <c r="RTA33" s="760"/>
      <c r="RTB33" s="760"/>
      <c r="RTC33" s="760"/>
      <c r="RTD33" s="760"/>
      <c r="RTE33" s="760"/>
      <c r="RTF33" s="760"/>
      <c r="RTG33" s="760"/>
      <c r="RTH33" s="760"/>
      <c r="RTI33" s="760"/>
      <c r="RTJ33" s="760"/>
      <c r="RTK33" s="760"/>
      <c r="RTL33" s="760"/>
      <c r="RTM33" s="760"/>
      <c r="RTN33" s="760"/>
      <c r="RTO33" s="760"/>
      <c r="RTP33" s="760"/>
      <c r="RTQ33" s="760"/>
      <c r="RTR33" s="760"/>
      <c r="RTS33" s="760"/>
      <c r="RTT33" s="760"/>
      <c r="RTU33" s="760"/>
      <c r="RTV33" s="760"/>
      <c r="RTW33" s="760"/>
      <c r="RTX33" s="760"/>
      <c r="RTY33" s="760"/>
      <c r="RTZ33" s="760"/>
      <c r="RUA33" s="760"/>
      <c r="RUB33" s="760"/>
      <c r="RUC33" s="760"/>
      <c r="RUD33" s="760"/>
      <c r="RUE33" s="760"/>
      <c r="RUF33" s="760"/>
      <c r="RUG33" s="760"/>
      <c r="RUH33" s="760"/>
      <c r="RUI33" s="760"/>
      <c r="RUJ33" s="760"/>
      <c r="RUK33" s="760"/>
      <c r="RUL33" s="760"/>
      <c r="RUM33" s="760"/>
      <c r="RUN33" s="760"/>
      <c r="RUO33" s="760"/>
      <c r="RUP33" s="760"/>
      <c r="RUQ33" s="760"/>
      <c r="RUR33" s="760"/>
      <c r="RUS33" s="760"/>
      <c r="RUT33" s="760"/>
      <c r="RUU33" s="760"/>
      <c r="RUV33" s="760"/>
      <c r="RUW33" s="760"/>
      <c r="RUX33" s="760"/>
      <c r="RUY33" s="760"/>
      <c r="RUZ33" s="760"/>
      <c r="RVA33" s="760"/>
      <c r="RVB33" s="760"/>
      <c r="RVC33" s="760"/>
      <c r="RVD33" s="760"/>
      <c r="RVE33" s="760"/>
      <c r="RVF33" s="760"/>
      <c r="RVG33" s="760"/>
      <c r="RVH33" s="760"/>
      <c r="RVI33" s="760"/>
      <c r="RVJ33" s="760"/>
      <c r="RVK33" s="760"/>
      <c r="RVL33" s="760"/>
      <c r="RVM33" s="760"/>
      <c r="RVN33" s="760"/>
      <c r="RVO33" s="760"/>
      <c r="RVP33" s="760"/>
      <c r="RVQ33" s="760"/>
      <c r="RVR33" s="760"/>
      <c r="RVS33" s="760"/>
      <c r="RVT33" s="760"/>
      <c r="RVU33" s="760"/>
      <c r="RVV33" s="760"/>
      <c r="RVW33" s="760"/>
      <c r="RVX33" s="760"/>
      <c r="RVY33" s="760"/>
      <c r="RVZ33" s="760"/>
      <c r="RWA33" s="760"/>
      <c r="RWB33" s="760"/>
      <c r="RWC33" s="760"/>
      <c r="RWD33" s="760"/>
      <c r="RWE33" s="760"/>
      <c r="RWF33" s="760"/>
      <c r="RWG33" s="760"/>
      <c r="RWH33" s="760"/>
      <c r="RWI33" s="760"/>
      <c r="RWJ33" s="760"/>
      <c r="RWK33" s="760"/>
      <c r="RWL33" s="760"/>
      <c r="RWM33" s="760"/>
      <c r="RWN33" s="760"/>
      <c r="RWO33" s="760"/>
      <c r="RWP33" s="760"/>
      <c r="RWQ33" s="760"/>
      <c r="RWR33" s="760"/>
      <c r="RWS33" s="760"/>
      <c r="RWT33" s="760"/>
      <c r="RWU33" s="760"/>
      <c r="RWV33" s="760"/>
      <c r="RWW33" s="760"/>
      <c r="RWX33" s="760"/>
      <c r="RWY33" s="760"/>
      <c r="RWZ33" s="760"/>
      <c r="RXA33" s="760"/>
      <c r="RXB33" s="760"/>
      <c r="RXC33" s="760"/>
      <c r="RXD33" s="760"/>
      <c r="RXE33" s="760"/>
      <c r="RXF33" s="760"/>
      <c r="RXG33" s="760"/>
      <c r="RXH33" s="760"/>
      <c r="RXI33" s="760"/>
      <c r="RXJ33" s="760"/>
      <c r="RXK33" s="760"/>
      <c r="RXL33" s="760"/>
      <c r="RXM33" s="760"/>
      <c r="RXN33" s="760"/>
      <c r="RXO33" s="760"/>
      <c r="RXP33" s="760"/>
      <c r="RXQ33" s="760"/>
      <c r="RXR33" s="760"/>
      <c r="RXS33" s="760"/>
      <c r="RXT33" s="760"/>
      <c r="RXU33" s="760"/>
      <c r="RXV33" s="760"/>
      <c r="RXW33" s="760"/>
      <c r="RXX33" s="760"/>
      <c r="RXY33" s="760"/>
      <c r="RXZ33" s="760"/>
      <c r="RYA33" s="760"/>
      <c r="RYB33" s="760"/>
      <c r="RYC33" s="760"/>
      <c r="RYD33" s="760"/>
      <c r="RYE33" s="760"/>
      <c r="RYF33" s="760"/>
      <c r="RYG33" s="760"/>
      <c r="RYH33" s="760"/>
      <c r="RYI33" s="760"/>
      <c r="RYJ33" s="760"/>
      <c r="RYK33" s="760"/>
      <c r="RYL33" s="760"/>
      <c r="RYM33" s="760"/>
      <c r="RYN33" s="760"/>
      <c r="RYO33" s="760"/>
      <c r="RYP33" s="760"/>
      <c r="RYQ33" s="760"/>
      <c r="RYR33" s="760"/>
      <c r="RYS33" s="760"/>
      <c r="RYT33" s="760"/>
      <c r="RYU33" s="760"/>
      <c r="RYV33" s="760"/>
      <c r="RYW33" s="760"/>
      <c r="RYX33" s="760"/>
      <c r="RYY33" s="760"/>
      <c r="RYZ33" s="760"/>
      <c r="RZA33" s="760"/>
      <c r="RZB33" s="760"/>
      <c r="RZC33" s="760"/>
      <c r="RZD33" s="760"/>
      <c r="RZE33" s="760"/>
      <c r="RZF33" s="760"/>
      <c r="RZG33" s="760"/>
      <c r="RZH33" s="760"/>
      <c r="RZI33" s="760"/>
      <c r="RZJ33" s="760"/>
      <c r="RZK33" s="760"/>
      <c r="RZL33" s="760"/>
      <c r="RZM33" s="760"/>
      <c r="RZN33" s="760"/>
      <c r="RZO33" s="760"/>
      <c r="RZP33" s="760"/>
      <c r="RZQ33" s="760"/>
      <c r="RZR33" s="760"/>
      <c r="RZS33" s="760"/>
      <c r="RZT33" s="760"/>
      <c r="RZU33" s="760"/>
      <c r="RZV33" s="760"/>
      <c r="RZW33" s="760"/>
      <c r="RZX33" s="760"/>
      <c r="RZY33" s="760"/>
      <c r="RZZ33" s="760"/>
      <c r="SAA33" s="760"/>
      <c r="SAB33" s="760"/>
      <c r="SAC33" s="760"/>
      <c r="SAD33" s="760"/>
      <c r="SAE33" s="760"/>
      <c r="SAF33" s="760"/>
      <c r="SAG33" s="760"/>
      <c r="SAH33" s="760"/>
      <c r="SAI33" s="760"/>
      <c r="SAJ33" s="760"/>
      <c r="SAK33" s="760"/>
      <c r="SAL33" s="760"/>
      <c r="SAM33" s="760"/>
      <c r="SAN33" s="760"/>
      <c r="SAO33" s="760"/>
      <c r="SAP33" s="760"/>
      <c r="SAQ33" s="760"/>
      <c r="SAR33" s="760"/>
      <c r="SAS33" s="760"/>
      <c r="SAT33" s="760"/>
      <c r="SAU33" s="760"/>
      <c r="SAV33" s="760"/>
      <c r="SAW33" s="760"/>
      <c r="SAX33" s="760"/>
      <c r="SAY33" s="760"/>
      <c r="SAZ33" s="760"/>
      <c r="SBA33" s="760"/>
      <c r="SBB33" s="760"/>
      <c r="SBC33" s="760"/>
      <c r="SBD33" s="760"/>
      <c r="SBE33" s="760"/>
      <c r="SBF33" s="760"/>
      <c r="SBG33" s="760"/>
      <c r="SBH33" s="760"/>
      <c r="SBI33" s="760"/>
      <c r="SBJ33" s="760"/>
      <c r="SBK33" s="760"/>
      <c r="SBL33" s="760"/>
      <c r="SBM33" s="760"/>
      <c r="SBN33" s="760"/>
      <c r="SBO33" s="760"/>
      <c r="SBP33" s="760"/>
      <c r="SBQ33" s="760"/>
      <c r="SBR33" s="760"/>
      <c r="SBS33" s="760"/>
      <c r="SBT33" s="760"/>
      <c r="SBU33" s="760"/>
      <c r="SBV33" s="760"/>
      <c r="SBW33" s="760"/>
      <c r="SBX33" s="760"/>
      <c r="SBY33" s="760"/>
      <c r="SBZ33" s="760"/>
      <c r="SCA33" s="760"/>
      <c r="SCB33" s="760"/>
      <c r="SCC33" s="760"/>
      <c r="SCD33" s="760"/>
      <c r="SCE33" s="760"/>
      <c r="SCF33" s="760"/>
      <c r="SCG33" s="760"/>
      <c r="SCH33" s="760"/>
      <c r="SCI33" s="760"/>
      <c r="SCJ33" s="760"/>
      <c r="SCK33" s="760"/>
      <c r="SCL33" s="760"/>
      <c r="SCM33" s="760"/>
      <c r="SCN33" s="760"/>
      <c r="SCO33" s="760"/>
      <c r="SCP33" s="760"/>
      <c r="SCQ33" s="760"/>
      <c r="SCR33" s="760"/>
      <c r="SCS33" s="760"/>
      <c r="SCT33" s="760"/>
      <c r="SCU33" s="760"/>
      <c r="SCV33" s="760"/>
      <c r="SCW33" s="760"/>
      <c r="SCX33" s="760"/>
      <c r="SCY33" s="760"/>
      <c r="SCZ33" s="760"/>
      <c r="SDA33" s="760"/>
      <c r="SDB33" s="760"/>
      <c r="SDC33" s="760"/>
      <c r="SDD33" s="760"/>
      <c r="SDE33" s="760"/>
      <c r="SDF33" s="760"/>
      <c r="SDG33" s="760"/>
      <c r="SDH33" s="760"/>
      <c r="SDI33" s="760"/>
      <c r="SDJ33" s="760"/>
      <c r="SDK33" s="760"/>
      <c r="SDL33" s="760"/>
      <c r="SDM33" s="760"/>
      <c r="SDN33" s="760"/>
      <c r="SDO33" s="760"/>
      <c r="SDP33" s="760"/>
      <c r="SDQ33" s="760"/>
      <c r="SDR33" s="760"/>
      <c r="SDS33" s="760"/>
      <c r="SDT33" s="760"/>
      <c r="SDU33" s="760"/>
      <c r="SDV33" s="760"/>
      <c r="SDW33" s="760"/>
      <c r="SDX33" s="760"/>
      <c r="SDY33" s="760"/>
      <c r="SDZ33" s="760"/>
      <c r="SEA33" s="760"/>
      <c r="SEB33" s="760"/>
      <c r="SEC33" s="760"/>
      <c r="SED33" s="760"/>
      <c r="SEE33" s="760"/>
      <c r="SEF33" s="760"/>
      <c r="SEG33" s="760"/>
      <c r="SEH33" s="760"/>
      <c r="SEI33" s="760"/>
      <c r="SEJ33" s="760"/>
      <c r="SEK33" s="760"/>
      <c r="SEL33" s="760"/>
      <c r="SEM33" s="760"/>
      <c r="SEN33" s="760"/>
      <c r="SEO33" s="760"/>
      <c r="SEP33" s="760"/>
      <c r="SEQ33" s="760"/>
      <c r="SER33" s="760"/>
      <c r="SES33" s="760"/>
      <c r="SET33" s="760"/>
      <c r="SEU33" s="760"/>
      <c r="SEV33" s="760"/>
      <c r="SEW33" s="760"/>
      <c r="SEX33" s="760"/>
      <c r="SEY33" s="760"/>
      <c r="SEZ33" s="760"/>
      <c r="SFA33" s="760"/>
      <c r="SFB33" s="760"/>
      <c r="SFC33" s="760"/>
      <c r="SFD33" s="760"/>
      <c r="SFE33" s="760"/>
      <c r="SFF33" s="760"/>
      <c r="SFG33" s="760"/>
      <c r="SFH33" s="760"/>
      <c r="SFI33" s="760"/>
      <c r="SFJ33" s="760"/>
      <c r="SFK33" s="760"/>
      <c r="SFL33" s="760"/>
      <c r="SFM33" s="760"/>
      <c r="SFN33" s="760"/>
      <c r="SFO33" s="760"/>
      <c r="SFP33" s="760"/>
      <c r="SFQ33" s="760"/>
      <c r="SFR33" s="760"/>
      <c r="SFS33" s="760"/>
      <c r="SFT33" s="760"/>
      <c r="SFU33" s="760"/>
      <c r="SFV33" s="760"/>
      <c r="SFW33" s="760"/>
      <c r="SFX33" s="760"/>
      <c r="SFY33" s="760"/>
      <c r="SFZ33" s="760"/>
      <c r="SGA33" s="760"/>
      <c r="SGB33" s="760"/>
      <c r="SGC33" s="760"/>
      <c r="SGD33" s="760"/>
      <c r="SGE33" s="760"/>
      <c r="SGF33" s="760"/>
      <c r="SGG33" s="760"/>
      <c r="SGH33" s="760"/>
      <c r="SGI33" s="760"/>
      <c r="SGJ33" s="760"/>
      <c r="SGK33" s="760"/>
      <c r="SGL33" s="760"/>
      <c r="SGM33" s="760"/>
      <c r="SGN33" s="760"/>
      <c r="SGO33" s="760"/>
      <c r="SGP33" s="760"/>
      <c r="SGQ33" s="760"/>
      <c r="SGR33" s="760"/>
      <c r="SGS33" s="760"/>
      <c r="SGT33" s="760"/>
      <c r="SGU33" s="760"/>
      <c r="SGV33" s="760"/>
      <c r="SGW33" s="760"/>
      <c r="SGX33" s="760"/>
      <c r="SGY33" s="760"/>
      <c r="SGZ33" s="760"/>
      <c r="SHA33" s="760"/>
      <c r="SHB33" s="760"/>
      <c r="SHC33" s="760"/>
      <c r="SHD33" s="760"/>
      <c r="SHE33" s="760"/>
      <c r="SHF33" s="760"/>
      <c r="SHG33" s="760"/>
      <c r="SHH33" s="760"/>
      <c r="SHI33" s="760"/>
      <c r="SHJ33" s="760"/>
      <c r="SHK33" s="760"/>
      <c r="SHL33" s="760"/>
      <c r="SHM33" s="760"/>
      <c r="SHN33" s="760"/>
      <c r="SHO33" s="760"/>
      <c r="SHP33" s="760"/>
      <c r="SHQ33" s="760"/>
      <c r="SHR33" s="760"/>
      <c r="SHS33" s="760"/>
      <c r="SHT33" s="760"/>
      <c r="SHU33" s="760"/>
      <c r="SHV33" s="760"/>
      <c r="SHW33" s="760"/>
      <c r="SHX33" s="760"/>
      <c r="SHY33" s="760"/>
      <c r="SHZ33" s="760"/>
      <c r="SIA33" s="760"/>
      <c r="SIB33" s="760"/>
      <c r="SIC33" s="760"/>
      <c r="SID33" s="760"/>
      <c r="SIE33" s="760"/>
      <c r="SIF33" s="760"/>
      <c r="SIG33" s="760"/>
      <c r="SIH33" s="760"/>
      <c r="SII33" s="760"/>
      <c r="SIJ33" s="760"/>
      <c r="SIK33" s="760"/>
      <c r="SIL33" s="760"/>
      <c r="SIM33" s="760"/>
      <c r="SIN33" s="760"/>
      <c r="SIO33" s="760"/>
      <c r="SIP33" s="760"/>
      <c r="SIQ33" s="760"/>
      <c r="SIR33" s="760"/>
      <c r="SIS33" s="760"/>
      <c r="SIT33" s="760"/>
      <c r="SIU33" s="760"/>
      <c r="SIV33" s="760"/>
      <c r="SIW33" s="760"/>
      <c r="SIX33" s="760"/>
      <c r="SIY33" s="760"/>
      <c r="SIZ33" s="760"/>
      <c r="SJA33" s="760"/>
      <c r="SJB33" s="760"/>
      <c r="SJC33" s="760"/>
      <c r="SJD33" s="760"/>
      <c r="SJE33" s="760"/>
      <c r="SJF33" s="760"/>
      <c r="SJG33" s="760"/>
      <c r="SJH33" s="760"/>
      <c r="SJI33" s="760"/>
      <c r="SJJ33" s="760"/>
      <c r="SJK33" s="760"/>
      <c r="SJL33" s="760"/>
      <c r="SJM33" s="760"/>
      <c r="SJN33" s="760"/>
      <c r="SJO33" s="760"/>
      <c r="SJP33" s="760"/>
      <c r="SJQ33" s="760"/>
      <c r="SJR33" s="760"/>
      <c r="SJS33" s="760"/>
      <c r="SJT33" s="760"/>
      <c r="SJU33" s="760"/>
      <c r="SJV33" s="760"/>
      <c r="SJW33" s="760"/>
      <c r="SJX33" s="760"/>
      <c r="SJY33" s="760"/>
      <c r="SJZ33" s="760"/>
      <c r="SKA33" s="760"/>
      <c r="SKB33" s="760"/>
      <c r="SKC33" s="760"/>
      <c r="SKD33" s="760"/>
      <c r="SKE33" s="760"/>
      <c r="SKF33" s="760"/>
      <c r="SKG33" s="760"/>
      <c r="SKH33" s="760"/>
      <c r="SKI33" s="760"/>
      <c r="SKJ33" s="760"/>
      <c r="SKK33" s="760"/>
      <c r="SKL33" s="760"/>
      <c r="SKM33" s="760"/>
      <c r="SKN33" s="760"/>
      <c r="SKO33" s="760"/>
      <c r="SKP33" s="760"/>
      <c r="SKQ33" s="760"/>
      <c r="SKR33" s="760"/>
      <c r="SKS33" s="760"/>
      <c r="SKT33" s="760"/>
      <c r="SKU33" s="760"/>
      <c r="SKV33" s="760"/>
      <c r="SKW33" s="760"/>
      <c r="SKX33" s="760"/>
      <c r="SKY33" s="760"/>
      <c r="SKZ33" s="760"/>
      <c r="SLA33" s="760"/>
      <c r="SLB33" s="760"/>
      <c r="SLC33" s="760"/>
      <c r="SLD33" s="760"/>
      <c r="SLE33" s="760"/>
      <c r="SLF33" s="760"/>
      <c r="SLG33" s="760"/>
      <c r="SLH33" s="760"/>
      <c r="SLI33" s="760"/>
      <c r="SLJ33" s="760"/>
      <c r="SLK33" s="760"/>
      <c r="SLL33" s="760"/>
      <c r="SLM33" s="760"/>
      <c r="SLN33" s="760"/>
      <c r="SLO33" s="760"/>
      <c r="SLP33" s="760"/>
      <c r="SLQ33" s="760"/>
      <c r="SLR33" s="760"/>
      <c r="SLS33" s="760"/>
      <c r="SLT33" s="760"/>
      <c r="SLU33" s="760"/>
      <c r="SLV33" s="760"/>
      <c r="SLW33" s="760"/>
      <c r="SLX33" s="760"/>
      <c r="SLY33" s="760"/>
      <c r="SLZ33" s="760"/>
      <c r="SMA33" s="760"/>
      <c r="SMB33" s="760"/>
      <c r="SMC33" s="760"/>
      <c r="SMD33" s="760"/>
      <c r="SME33" s="760"/>
      <c r="SMF33" s="760"/>
      <c r="SMG33" s="760"/>
      <c r="SMH33" s="760"/>
      <c r="SMI33" s="760"/>
      <c r="SMJ33" s="760"/>
      <c r="SMK33" s="760"/>
      <c r="SML33" s="760"/>
      <c r="SMM33" s="760"/>
      <c r="SMN33" s="760"/>
      <c r="SMO33" s="760"/>
      <c r="SMP33" s="760"/>
      <c r="SMQ33" s="760"/>
      <c r="SMR33" s="760"/>
      <c r="SMS33" s="760"/>
      <c r="SMT33" s="760"/>
      <c r="SMU33" s="760"/>
      <c r="SMV33" s="760"/>
      <c r="SMW33" s="760"/>
      <c r="SMX33" s="760"/>
      <c r="SMY33" s="760"/>
      <c r="SMZ33" s="760"/>
      <c r="SNA33" s="760"/>
      <c r="SNB33" s="760"/>
      <c r="SNC33" s="760"/>
      <c r="SND33" s="760"/>
      <c r="SNE33" s="760"/>
      <c r="SNF33" s="760"/>
      <c r="SNG33" s="760"/>
      <c r="SNH33" s="760"/>
      <c r="SNI33" s="760"/>
      <c r="SNJ33" s="760"/>
      <c r="SNK33" s="760"/>
      <c r="SNL33" s="760"/>
      <c r="SNM33" s="760"/>
      <c r="SNN33" s="760"/>
      <c r="SNO33" s="760"/>
      <c r="SNP33" s="760"/>
      <c r="SNQ33" s="760"/>
      <c r="SNR33" s="760"/>
      <c r="SNS33" s="760"/>
      <c r="SNT33" s="760"/>
      <c r="SNU33" s="760"/>
      <c r="SNV33" s="760"/>
      <c r="SNW33" s="760"/>
      <c r="SNX33" s="760"/>
      <c r="SNY33" s="760"/>
      <c r="SNZ33" s="760"/>
      <c r="SOA33" s="760"/>
      <c r="SOB33" s="760"/>
      <c r="SOC33" s="760"/>
      <c r="SOD33" s="760"/>
      <c r="SOE33" s="760"/>
      <c r="SOF33" s="760"/>
      <c r="SOG33" s="760"/>
      <c r="SOH33" s="760"/>
      <c r="SOI33" s="760"/>
      <c r="SOJ33" s="760"/>
      <c r="SOK33" s="760"/>
      <c r="SOL33" s="760"/>
      <c r="SOM33" s="760"/>
      <c r="SON33" s="760"/>
      <c r="SOO33" s="760"/>
      <c r="SOP33" s="760"/>
      <c r="SOQ33" s="760"/>
      <c r="SOR33" s="760"/>
      <c r="SOS33" s="760"/>
      <c r="SOT33" s="760"/>
      <c r="SOU33" s="760"/>
      <c r="SOV33" s="760"/>
      <c r="SOW33" s="760"/>
      <c r="SOX33" s="760"/>
      <c r="SOY33" s="760"/>
      <c r="SOZ33" s="760"/>
      <c r="SPA33" s="760"/>
      <c r="SPB33" s="760"/>
      <c r="SPC33" s="760"/>
      <c r="SPD33" s="760"/>
      <c r="SPE33" s="760"/>
      <c r="SPF33" s="760"/>
      <c r="SPG33" s="760"/>
      <c r="SPH33" s="760"/>
      <c r="SPI33" s="760"/>
      <c r="SPJ33" s="760"/>
      <c r="SPK33" s="760"/>
      <c r="SPL33" s="760"/>
      <c r="SPM33" s="760"/>
      <c r="SPN33" s="760"/>
      <c r="SPO33" s="760"/>
      <c r="SPP33" s="760"/>
      <c r="SPQ33" s="760"/>
      <c r="SPR33" s="760"/>
      <c r="SPS33" s="760"/>
      <c r="SPT33" s="760"/>
      <c r="SPU33" s="760"/>
      <c r="SPV33" s="760"/>
      <c r="SPW33" s="760"/>
      <c r="SPX33" s="760"/>
      <c r="SPY33" s="760"/>
      <c r="SPZ33" s="760"/>
      <c r="SQA33" s="760"/>
      <c r="SQB33" s="760"/>
      <c r="SQC33" s="760"/>
      <c r="SQD33" s="760"/>
      <c r="SQE33" s="760"/>
      <c r="SQF33" s="760"/>
      <c r="SQG33" s="760"/>
      <c r="SQH33" s="760"/>
      <c r="SQI33" s="760"/>
      <c r="SQJ33" s="760"/>
      <c r="SQK33" s="760"/>
      <c r="SQL33" s="760"/>
      <c r="SQM33" s="760"/>
      <c r="SQN33" s="760"/>
      <c r="SQO33" s="760"/>
      <c r="SQP33" s="760"/>
      <c r="SQQ33" s="760"/>
      <c r="SQR33" s="760"/>
      <c r="SQS33" s="760"/>
      <c r="SQT33" s="760"/>
      <c r="SQU33" s="760"/>
      <c r="SQV33" s="760"/>
      <c r="SQW33" s="760"/>
      <c r="SQX33" s="760"/>
      <c r="SQY33" s="760"/>
      <c r="SQZ33" s="760"/>
      <c r="SRA33" s="760"/>
      <c r="SRB33" s="760"/>
      <c r="SRC33" s="760"/>
      <c r="SRD33" s="760"/>
      <c r="SRE33" s="760"/>
      <c r="SRF33" s="760"/>
      <c r="SRG33" s="760"/>
      <c r="SRH33" s="760"/>
      <c r="SRI33" s="760"/>
      <c r="SRJ33" s="760"/>
      <c r="SRK33" s="760"/>
      <c r="SRL33" s="760"/>
      <c r="SRM33" s="760"/>
      <c r="SRN33" s="760"/>
      <c r="SRO33" s="760"/>
      <c r="SRP33" s="760"/>
      <c r="SRQ33" s="760"/>
      <c r="SRR33" s="760"/>
      <c r="SRS33" s="760"/>
      <c r="SRT33" s="760"/>
      <c r="SRU33" s="760"/>
      <c r="SRV33" s="760"/>
      <c r="SRW33" s="760"/>
      <c r="SRX33" s="760"/>
      <c r="SRY33" s="760"/>
      <c r="SRZ33" s="760"/>
      <c r="SSA33" s="760"/>
      <c r="SSB33" s="760"/>
      <c r="SSC33" s="760"/>
      <c r="SSD33" s="760"/>
      <c r="SSE33" s="760"/>
      <c r="SSF33" s="760"/>
      <c r="SSG33" s="760"/>
      <c r="SSH33" s="760"/>
      <c r="SSI33" s="760"/>
      <c r="SSJ33" s="760"/>
      <c r="SSK33" s="760"/>
      <c r="SSL33" s="760"/>
      <c r="SSM33" s="760"/>
      <c r="SSN33" s="760"/>
      <c r="SSO33" s="760"/>
      <c r="SSP33" s="760"/>
      <c r="SSQ33" s="760"/>
      <c r="SSR33" s="760"/>
      <c r="SSS33" s="760"/>
      <c r="SST33" s="760"/>
      <c r="SSU33" s="760"/>
      <c r="SSV33" s="760"/>
      <c r="SSW33" s="760"/>
      <c r="SSX33" s="760"/>
      <c r="SSY33" s="760"/>
      <c r="SSZ33" s="760"/>
      <c r="STA33" s="760"/>
      <c r="STB33" s="760"/>
      <c r="STC33" s="760"/>
      <c r="STD33" s="760"/>
      <c r="STE33" s="760"/>
      <c r="STF33" s="760"/>
      <c r="STG33" s="760"/>
      <c r="STH33" s="760"/>
      <c r="STI33" s="760"/>
      <c r="STJ33" s="760"/>
      <c r="STK33" s="760"/>
      <c r="STL33" s="760"/>
      <c r="STM33" s="760"/>
      <c r="STN33" s="760"/>
      <c r="STO33" s="760"/>
      <c r="STP33" s="760"/>
      <c r="STQ33" s="760"/>
      <c r="STR33" s="760"/>
      <c r="STS33" s="760"/>
      <c r="STT33" s="760"/>
      <c r="STU33" s="760"/>
      <c r="STV33" s="760"/>
      <c r="STW33" s="760"/>
      <c r="STX33" s="760"/>
      <c r="STY33" s="760"/>
      <c r="STZ33" s="760"/>
      <c r="SUA33" s="760"/>
      <c r="SUB33" s="760"/>
      <c r="SUC33" s="760"/>
      <c r="SUD33" s="760"/>
      <c r="SUE33" s="760"/>
      <c r="SUF33" s="760"/>
      <c r="SUG33" s="760"/>
      <c r="SUH33" s="760"/>
      <c r="SUI33" s="760"/>
      <c r="SUJ33" s="760"/>
      <c r="SUK33" s="760"/>
      <c r="SUL33" s="760"/>
      <c r="SUM33" s="760"/>
      <c r="SUN33" s="760"/>
      <c r="SUO33" s="760"/>
      <c r="SUP33" s="760"/>
      <c r="SUQ33" s="760"/>
      <c r="SUR33" s="760"/>
      <c r="SUS33" s="760"/>
      <c r="SUT33" s="760"/>
      <c r="SUU33" s="760"/>
      <c r="SUV33" s="760"/>
      <c r="SUW33" s="760"/>
      <c r="SUX33" s="760"/>
      <c r="SUY33" s="760"/>
      <c r="SUZ33" s="760"/>
      <c r="SVA33" s="760"/>
      <c r="SVB33" s="760"/>
      <c r="SVC33" s="760"/>
      <c r="SVD33" s="760"/>
      <c r="SVE33" s="760"/>
      <c r="SVF33" s="760"/>
      <c r="SVG33" s="760"/>
      <c r="SVH33" s="760"/>
      <c r="SVI33" s="760"/>
      <c r="SVJ33" s="760"/>
      <c r="SVK33" s="760"/>
      <c r="SVL33" s="760"/>
      <c r="SVM33" s="760"/>
      <c r="SVN33" s="760"/>
      <c r="SVO33" s="760"/>
      <c r="SVP33" s="760"/>
      <c r="SVQ33" s="760"/>
      <c r="SVR33" s="760"/>
      <c r="SVS33" s="760"/>
      <c r="SVT33" s="760"/>
      <c r="SVU33" s="760"/>
      <c r="SVV33" s="760"/>
      <c r="SVW33" s="760"/>
      <c r="SVX33" s="760"/>
      <c r="SVY33" s="760"/>
      <c r="SVZ33" s="760"/>
      <c r="SWA33" s="760"/>
      <c r="SWB33" s="760"/>
      <c r="SWC33" s="760"/>
      <c r="SWD33" s="760"/>
      <c r="SWE33" s="760"/>
      <c r="SWF33" s="760"/>
      <c r="SWG33" s="760"/>
      <c r="SWH33" s="760"/>
      <c r="SWI33" s="760"/>
      <c r="SWJ33" s="760"/>
      <c r="SWK33" s="760"/>
      <c r="SWL33" s="760"/>
      <c r="SWM33" s="760"/>
      <c r="SWN33" s="760"/>
      <c r="SWO33" s="760"/>
      <c r="SWP33" s="760"/>
      <c r="SWQ33" s="760"/>
      <c r="SWR33" s="760"/>
      <c r="SWS33" s="760"/>
      <c r="SWT33" s="760"/>
      <c r="SWU33" s="760"/>
      <c r="SWV33" s="760"/>
      <c r="SWW33" s="760"/>
      <c r="SWX33" s="760"/>
      <c r="SWY33" s="760"/>
      <c r="SWZ33" s="760"/>
      <c r="SXA33" s="760"/>
      <c r="SXB33" s="760"/>
      <c r="SXC33" s="760"/>
      <c r="SXD33" s="760"/>
      <c r="SXE33" s="760"/>
      <c r="SXF33" s="760"/>
      <c r="SXG33" s="760"/>
      <c r="SXH33" s="760"/>
      <c r="SXI33" s="760"/>
      <c r="SXJ33" s="760"/>
      <c r="SXK33" s="760"/>
      <c r="SXL33" s="760"/>
      <c r="SXM33" s="760"/>
      <c r="SXN33" s="760"/>
      <c r="SXO33" s="760"/>
      <c r="SXP33" s="760"/>
      <c r="SXQ33" s="760"/>
      <c r="SXR33" s="760"/>
      <c r="SXS33" s="760"/>
      <c r="SXT33" s="760"/>
      <c r="SXU33" s="760"/>
      <c r="SXV33" s="760"/>
      <c r="SXW33" s="760"/>
      <c r="SXX33" s="760"/>
      <c r="SXY33" s="760"/>
      <c r="SXZ33" s="760"/>
      <c r="SYA33" s="760"/>
      <c r="SYB33" s="760"/>
      <c r="SYC33" s="760"/>
      <c r="SYD33" s="760"/>
      <c r="SYE33" s="760"/>
      <c r="SYF33" s="760"/>
      <c r="SYG33" s="760"/>
      <c r="SYH33" s="760"/>
      <c r="SYI33" s="760"/>
      <c r="SYJ33" s="760"/>
      <c r="SYK33" s="760"/>
      <c r="SYL33" s="760"/>
      <c r="SYM33" s="760"/>
      <c r="SYN33" s="760"/>
      <c r="SYO33" s="760"/>
      <c r="SYP33" s="760"/>
      <c r="SYQ33" s="760"/>
      <c r="SYR33" s="760"/>
      <c r="SYS33" s="760"/>
      <c r="SYT33" s="760"/>
      <c r="SYU33" s="760"/>
      <c r="SYV33" s="760"/>
      <c r="SYW33" s="760"/>
      <c r="SYX33" s="760"/>
      <c r="SYY33" s="760"/>
      <c r="SYZ33" s="760"/>
      <c r="SZA33" s="760"/>
      <c r="SZB33" s="760"/>
      <c r="SZC33" s="760"/>
      <c r="SZD33" s="760"/>
      <c r="SZE33" s="760"/>
      <c r="SZF33" s="760"/>
      <c r="SZG33" s="760"/>
      <c r="SZH33" s="760"/>
      <c r="SZI33" s="760"/>
      <c r="SZJ33" s="760"/>
      <c r="SZK33" s="760"/>
      <c r="SZL33" s="760"/>
      <c r="SZM33" s="760"/>
      <c r="SZN33" s="760"/>
      <c r="SZO33" s="760"/>
      <c r="SZP33" s="760"/>
      <c r="SZQ33" s="760"/>
      <c r="SZR33" s="760"/>
      <c r="SZS33" s="760"/>
      <c r="SZT33" s="760"/>
      <c r="SZU33" s="760"/>
      <c r="SZV33" s="760"/>
      <c r="SZW33" s="760"/>
      <c r="SZX33" s="760"/>
      <c r="SZY33" s="760"/>
      <c r="SZZ33" s="760"/>
      <c r="TAA33" s="760"/>
      <c r="TAB33" s="760"/>
      <c r="TAC33" s="760"/>
      <c r="TAD33" s="760"/>
      <c r="TAE33" s="760"/>
      <c r="TAF33" s="760"/>
      <c r="TAG33" s="760"/>
      <c r="TAH33" s="760"/>
      <c r="TAI33" s="760"/>
      <c r="TAJ33" s="760"/>
      <c r="TAK33" s="760"/>
      <c r="TAL33" s="760"/>
      <c r="TAM33" s="760"/>
      <c r="TAN33" s="760"/>
      <c r="TAO33" s="760"/>
      <c r="TAP33" s="760"/>
      <c r="TAQ33" s="760"/>
      <c r="TAR33" s="760"/>
      <c r="TAS33" s="760"/>
      <c r="TAT33" s="760"/>
      <c r="TAU33" s="760"/>
      <c r="TAV33" s="760"/>
      <c r="TAW33" s="760"/>
      <c r="TAX33" s="760"/>
      <c r="TAY33" s="760"/>
      <c r="TAZ33" s="760"/>
      <c r="TBA33" s="760"/>
      <c r="TBB33" s="760"/>
      <c r="TBC33" s="760"/>
      <c r="TBD33" s="760"/>
      <c r="TBE33" s="760"/>
      <c r="TBF33" s="760"/>
      <c r="TBG33" s="760"/>
      <c r="TBH33" s="760"/>
      <c r="TBI33" s="760"/>
      <c r="TBJ33" s="760"/>
      <c r="TBK33" s="760"/>
      <c r="TBL33" s="760"/>
      <c r="TBM33" s="760"/>
      <c r="TBN33" s="760"/>
      <c r="TBO33" s="760"/>
      <c r="TBP33" s="760"/>
      <c r="TBQ33" s="760"/>
      <c r="TBR33" s="760"/>
      <c r="TBS33" s="760"/>
      <c r="TBT33" s="760"/>
      <c r="TBU33" s="760"/>
      <c r="TBV33" s="760"/>
      <c r="TBW33" s="760"/>
      <c r="TBX33" s="760"/>
      <c r="TBY33" s="760"/>
      <c r="TBZ33" s="760"/>
      <c r="TCA33" s="760"/>
      <c r="TCB33" s="760"/>
      <c r="TCC33" s="760"/>
      <c r="TCD33" s="760"/>
      <c r="TCE33" s="760"/>
      <c r="TCF33" s="760"/>
      <c r="TCG33" s="760"/>
      <c r="TCH33" s="760"/>
      <c r="TCI33" s="760"/>
      <c r="TCJ33" s="760"/>
      <c r="TCK33" s="760"/>
      <c r="TCL33" s="760"/>
      <c r="TCM33" s="760"/>
      <c r="TCN33" s="760"/>
      <c r="TCO33" s="760"/>
      <c r="TCP33" s="760"/>
      <c r="TCQ33" s="760"/>
      <c r="TCR33" s="760"/>
      <c r="TCS33" s="760"/>
      <c r="TCT33" s="760"/>
      <c r="TCU33" s="760"/>
      <c r="TCV33" s="760"/>
      <c r="TCW33" s="760"/>
      <c r="TCX33" s="760"/>
      <c r="TCY33" s="760"/>
      <c r="TCZ33" s="760"/>
      <c r="TDA33" s="760"/>
      <c r="TDB33" s="760"/>
      <c r="TDC33" s="760"/>
      <c r="TDD33" s="760"/>
      <c r="TDE33" s="760"/>
      <c r="TDF33" s="760"/>
      <c r="TDG33" s="760"/>
      <c r="TDH33" s="760"/>
      <c r="TDI33" s="760"/>
      <c r="TDJ33" s="760"/>
      <c r="TDK33" s="760"/>
      <c r="TDL33" s="760"/>
      <c r="TDM33" s="760"/>
      <c r="TDN33" s="760"/>
      <c r="TDO33" s="760"/>
      <c r="TDP33" s="760"/>
      <c r="TDQ33" s="760"/>
      <c r="TDR33" s="760"/>
      <c r="TDS33" s="760"/>
      <c r="TDT33" s="760"/>
      <c r="TDU33" s="760"/>
      <c r="TDV33" s="760"/>
      <c r="TDW33" s="760"/>
      <c r="TDX33" s="760"/>
      <c r="TDY33" s="760"/>
      <c r="TDZ33" s="760"/>
      <c r="TEA33" s="760"/>
      <c r="TEB33" s="760"/>
      <c r="TEC33" s="760"/>
      <c r="TED33" s="760"/>
      <c r="TEE33" s="760"/>
      <c r="TEF33" s="760"/>
      <c r="TEG33" s="760"/>
      <c r="TEH33" s="760"/>
      <c r="TEI33" s="760"/>
      <c r="TEJ33" s="760"/>
      <c r="TEK33" s="760"/>
      <c r="TEL33" s="760"/>
      <c r="TEM33" s="760"/>
      <c r="TEN33" s="760"/>
      <c r="TEO33" s="760"/>
      <c r="TEP33" s="760"/>
      <c r="TEQ33" s="760"/>
      <c r="TER33" s="760"/>
      <c r="TES33" s="760"/>
      <c r="TET33" s="760"/>
      <c r="TEU33" s="760"/>
      <c r="TEV33" s="760"/>
      <c r="TEW33" s="760"/>
      <c r="TEX33" s="760"/>
      <c r="TEY33" s="760"/>
      <c r="TEZ33" s="760"/>
      <c r="TFA33" s="760"/>
      <c r="TFB33" s="760"/>
      <c r="TFC33" s="760"/>
      <c r="TFD33" s="760"/>
      <c r="TFE33" s="760"/>
      <c r="TFF33" s="760"/>
      <c r="TFG33" s="760"/>
      <c r="TFH33" s="760"/>
      <c r="TFI33" s="760"/>
      <c r="TFJ33" s="760"/>
      <c r="TFK33" s="760"/>
      <c r="TFL33" s="760"/>
      <c r="TFM33" s="760"/>
      <c r="TFN33" s="760"/>
      <c r="TFO33" s="760"/>
      <c r="TFP33" s="760"/>
      <c r="TFQ33" s="760"/>
      <c r="TFR33" s="760"/>
      <c r="TFS33" s="760"/>
      <c r="TFT33" s="760"/>
      <c r="TFU33" s="760"/>
      <c r="TFV33" s="760"/>
      <c r="TFW33" s="760"/>
      <c r="TFX33" s="760"/>
      <c r="TFY33" s="760"/>
      <c r="TFZ33" s="760"/>
      <c r="TGA33" s="760"/>
      <c r="TGB33" s="760"/>
      <c r="TGC33" s="760"/>
      <c r="TGD33" s="760"/>
      <c r="TGE33" s="760"/>
      <c r="TGF33" s="760"/>
      <c r="TGG33" s="760"/>
      <c r="TGH33" s="760"/>
      <c r="TGI33" s="760"/>
      <c r="TGJ33" s="760"/>
      <c r="TGK33" s="760"/>
      <c r="TGL33" s="760"/>
      <c r="TGM33" s="760"/>
      <c r="TGN33" s="760"/>
      <c r="TGO33" s="760"/>
      <c r="TGP33" s="760"/>
      <c r="TGQ33" s="760"/>
      <c r="TGR33" s="760"/>
      <c r="TGS33" s="760"/>
      <c r="TGT33" s="760"/>
      <c r="TGU33" s="760"/>
      <c r="TGV33" s="760"/>
      <c r="TGW33" s="760"/>
      <c r="TGX33" s="760"/>
      <c r="TGY33" s="760"/>
      <c r="TGZ33" s="760"/>
      <c r="THA33" s="760"/>
      <c r="THB33" s="760"/>
      <c r="THC33" s="760"/>
      <c r="THD33" s="760"/>
      <c r="THE33" s="760"/>
      <c r="THF33" s="760"/>
      <c r="THG33" s="760"/>
      <c r="THH33" s="760"/>
      <c r="THI33" s="760"/>
      <c r="THJ33" s="760"/>
      <c r="THK33" s="760"/>
      <c r="THL33" s="760"/>
      <c r="THM33" s="760"/>
      <c r="THN33" s="760"/>
      <c r="THO33" s="760"/>
      <c r="THP33" s="760"/>
      <c r="THQ33" s="760"/>
      <c r="THR33" s="760"/>
      <c r="THS33" s="760"/>
      <c r="THT33" s="760"/>
      <c r="THU33" s="760"/>
      <c r="THV33" s="760"/>
      <c r="THW33" s="760"/>
      <c r="THX33" s="760"/>
      <c r="THY33" s="760"/>
      <c r="THZ33" s="760"/>
      <c r="TIA33" s="760"/>
      <c r="TIB33" s="760"/>
      <c r="TIC33" s="760"/>
      <c r="TID33" s="760"/>
      <c r="TIE33" s="760"/>
      <c r="TIF33" s="760"/>
      <c r="TIG33" s="760"/>
      <c r="TIH33" s="760"/>
      <c r="TII33" s="760"/>
      <c r="TIJ33" s="760"/>
      <c r="TIK33" s="760"/>
      <c r="TIL33" s="760"/>
      <c r="TIM33" s="760"/>
      <c r="TIN33" s="760"/>
      <c r="TIO33" s="760"/>
      <c r="TIP33" s="760"/>
      <c r="TIQ33" s="760"/>
      <c r="TIR33" s="760"/>
      <c r="TIS33" s="760"/>
      <c r="TIT33" s="760"/>
      <c r="TIU33" s="760"/>
      <c r="TIV33" s="760"/>
      <c r="TIW33" s="760"/>
      <c r="TIX33" s="760"/>
      <c r="TIY33" s="760"/>
      <c r="TIZ33" s="760"/>
      <c r="TJA33" s="760"/>
      <c r="TJB33" s="760"/>
      <c r="TJC33" s="760"/>
      <c r="TJD33" s="760"/>
      <c r="TJE33" s="760"/>
      <c r="TJF33" s="760"/>
      <c r="TJG33" s="760"/>
      <c r="TJH33" s="760"/>
      <c r="TJI33" s="760"/>
      <c r="TJJ33" s="760"/>
      <c r="TJK33" s="760"/>
      <c r="TJL33" s="760"/>
      <c r="TJM33" s="760"/>
      <c r="TJN33" s="760"/>
      <c r="TJO33" s="760"/>
      <c r="TJP33" s="760"/>
      <c r="TJQ33" s="760"/>
      <c r="TJR33" s="760"/>
      <c r="TJS33" s="760"/>
      <c r="TJT33" s="760"/>
      <c r="TJU33" s="760"/>
      <c r="TJV33" s="760"/>
      <c r="TJW33" s="760"/>
      <c r="TJX33" s="760"/>
      <c r="TJY33" s="760"/>
      <c r="TJZ33" s="760"/>
      <c r="TKA33" s="760"/>
      <c r="TKB33" s="760"/>
      <c r="TKC33" s="760"/>
      <c r="TKD33" s="760"/>
      <c r="TKE33" s="760"/>
      <c r="TKF33" s="760"/>
      <c r="TKG33" s="760"/>
      <c r="TKH33" s="760"/>
      <c r="TKI33" s="760"/>
      <c r="TKJ33" s="760"/>
      <c r="TKK33" s="760"/>
      <c r="TKL33" s="760"/>
      <c r="TKM33" s="760"/>
      <c r="TKN33" s="760"/>
      <c r="TKO33" s="760"/>
      <c r="TKP33" s="760"/>
      <c r="TKQ33" s="760"/>
      <c r="TKR33" s="760"/>
      <c r="TKS33" s="760"/>
      <c r="TKT33" s="760"/>
      <c r="TKU33" s="760"/>
      <c r="TKV33" s="760"/>
      <c r="TKW33" s="760"/>
      <c r="TKX33" s="760"/>
      <c r="TKY33" s="760"/>
      <c r="TKZ33" s="760"/>
      <c r="TLA33" s="760"/>
      <c r="TLB33" s="760"/>
      <c r="TLC33" s="760"/>
      <c r="TLD33" s="760"/>
      <c r="TLE33" s="760"/>
      <c r="TLF33" s="760"/>
      <c r="TLG33" s="760"/>
      <c r="TLH33" s="760"/>
      <c r="TLI33" s="760"/>
      <c r="TLJ33" s="760"/>
      <c r="TLK33" s="760"/>
      <c r="TLL33" s="760"/>
      <c r="TLM33" s="760"/>
      <c r="TLN33" s="760"/>
      <c r="TLO33" s="760"/>
      <c r="TLP33" s="760"/>
      <c r="TLQ33" s="760"/>
      <c r="TLR33" s="760"/>
      <c r="TLS33" s="760"/>
      <c r="TLT33" s="760"/>
      <c r="TLU33" s="760"/>
      <c r="TLV33" s="760"/>
      <c r="TLW33" s="760"/>
      <c r="TLX33" s="760"/>
      <c r="TLY33" s="760"/>
      <c r="TLZ33" s="760"/>
      <c r="TMA33" s="760"/>
      <c r="TMB33" s="760"/>
      <c r="TMC33" s="760"/>
      <c r="TMD33" s="760"/>
      <c r="TME33" s="760"/>
      <c r="TMF33" s="760"/>
      <c r="TMG33" s="760"/>
      <c r="TMH33" s="760"/>
      <c r="TMI33" s="760"/>
      <c r="TMJ33" s="760"/>
      <c r="TMK33" s="760"/>
      <c r="TML33" s="760"/>
      <c r="TMM33" s="760"/>
      <c r="TMN33" s="760"/>
      <c r="TMO33" s="760"/>
      <c r="TMP33" s="760"/>
      <c r="TMQ33" s="760"/>
      <c r="TMR33" s="760"/>
      <c r="TMS33" s="760"/>
      <c r="TMT33" s="760"/>
      <c r="TMU33" s="760"/>
      <c r="TMV33" s="760"/>
      <c r="TMW33" s="760"/>
      <c r="TMX33" s="760"/>
      <c r="TMY33" s="760"/>
      <c r="TMZ33" s="760"/>
      <c r="TNA33" s="760"/>
      <c r="TNB33" s="760"/>
      <c r="TNC33" s="760"/>
      <c r="TND33" s="760"/>
      <c r="TNE33" s="760"/>
      <c r="TNF33" s="760"/>
      <c r="TNG33" s="760"/>
      <c r="TNH33" s="760"/>
      <c r="TNI33" s="760"/>
      <c r="TNJ33" s="760"/>
      <c r="TNK33" s="760"/>
      <c r="TNL33" s="760"/>
      <c r="TNM33" s="760"/>
      <c r="TNN33" s="760"/>
      <c r="TNO33" s="760"/>
      <c r="TNP33" s="760"/>
      <c r="TNQ33" s="760"/>
      <c r="TNR33" s="760"/>
      <c r="TNS33" s="760"/>
      <c r="TNT33" s="760"/>
      <c r="TNU33" s="760"/>
      <c r="TNV33" s="760"/>
      <c r="TNW33" s="760"/>
      <c r="TNX33" s="760"/>
      <c r="TNY33" s="760"/>
      <c r="TNZ33" s="760"/>
      <c r="TOA33" s="760"/>
      <c r="TOB33" s="760"/>
      <c r="TOC33" s="760"/>
      <c r="TOD33" s="760"/>
      <c r="TOE33" s="760"/>
      <c r="TOF33" s="760"/>
      <c r="TOG33" s="760"/>
      <c r="TOH33" s="760"/>
      <c r="TOI33" s="760"/>
      <c r="TOJ33" s="760"/>
      <c r="TOK33" s="760"/>
      <c r="TOL33" s="760"/>
      <c r="TOM33" s="760"/>
      <c r="TON33" s="760"/>
      <c r="TOO33" s="760"/>
      <c r="TOP33" s="760"/>
      <c r="TOQ33" s="760"/>
      <c r="TOR33" s="760"/>
      <c r="TOS33" s="760"/>
      <c r="TOT33" s="760"/>
      <c r="TOU33" s="760"/>
      <c r="TOV33" s="760"/>
      <c r="TOW33" s="760"/>
      <c r="TOX33" s="760"/>
      <c r="TOY33" s="760"/>
      <c r="TOZ33" s="760"/>
      <c r="TPA33" s="760"/>
      <c r="TPB33" s="760"/>
      <c r="TPC33" s="760"/>
      <c r="TPD33" s="760"/>
      <c r="TPE33" s="760"/>
      <c r="TPF33" s="760"/>
      <c r="TPG33" s="760"/>
      <c r="TPH33" s="760"/>
      <c r="TPI33" s="760"/>
      <c r="TPJ33" s="760"/>
      <c r="TPK33" s="760"/>
      <c r="TPL33" s="760"/>
      <c r="TPM33" s="760"/>
      <c r="TPN33" s="760"/>
      <c r="TPO33" s="760"/>
      <c r="TPP33" s="760"/>
      <c r="TPQ33" s="760"/>
      <c r="TPR33" s="760"/>
      <c r="TPS33" s="760"/>
      <c r="TPT33" s="760"/>
      <c r="TPU33" s="760"/>
      <c r="TPV33" s="760"/>
      <c r="TPW33" s="760"/>
      <c r="TPX33" s="760"/>
      <c r="TPY33" s="760"/>
      <c r="TPZ33" s="760"/>
      <c r="TQA33" s="760"/>
      <c r="TQB33" s="760"/>
      <c r="TQC33" s="760"/>
      <c r="TQD33" s="760"/>
      <c r="TQE33" s="760"/>
      <c r="TQF33" s="760"/>
      <c r="TQG33" s="760"/>
      <c r="TQH33" s="760"/>
      <c r="TQI33" s="760"/>
      <c r="TQJ33" s="760"/>
      <c r="TQK33" s="760"/>
      <c r="TQL33" s="760"/>
      <c r="TQM33" s="760"/>
      <c r="TQN33" s="760"/>
      <c r="TQO33" s="760"/>
      <c r="TQP33" s="760"/>
      <c r="TQQ33" s="760"/>
      <c r="TQR33" s="760"/>
      <c r="TQS33" s="760"/>
      <c r="TQT33" s="760"/>
      <c r="TQU33" s="760"/>
      <c r="TQV33" s="760"/>
      <c r="TQW33" s="760"/>
      <c r="TQX33" s="760"/>
      <c r="TQY33" s="760"/>
      <c r="TQZ33" s="760"/>
      <c r="TRA33" s="760"/>
      <c r="TRB33" s="760"/>
      <c r="TRC33" s="760"/>
      <c r="TRD33" s="760"/>
      <c r="TRE33" s="760"/>
      <c r="TRF33" s="760"/>
      <c r="TRG33" s="760"/>
      <c r="TRH33" s="760"/>
      <c r="TRI33" s="760"/>
      <c r="TRJ33" s="760"/>
      <c r="TRK33" s="760"/>
      <c r="TRL33" s="760"/>
      <c r="TRM33" s="760"/>
      <c r="TRN33" s="760"/>
      <c r="TRO33" s="760"/>
      <c r="TRP33" s="760"/>
      <c r="TRQ33" s="760"/>
      <c r="TRR33" s="760"/>
      <c r="TRS33" s="760"/>
      <c r="TRT33" s="760"/>
      <c r="TRU33" s="760"/>
      <c r="TRV33" s="760"/>
      <c r="TRW33" s="760"/>
      <c r="TRX33" s="760"/>
      <c r="TRY33" s="760"/>
      <c r="TRZ33" s="760"/>
      <c r="TSA33" s="760"/>
      <c r="TSB33" s="760"/>
      <c r="TSC33" s="760"/>
      <c r="TSD33" s="760"/>
      <c r="TSE33" s="760"/>
      <c r="TSF33" s="760"/>
      <c r="TSG33" s="760"/>
      <c r="TSH33" s="760"/>
      <c r="TSI33" s="760"/>
      <c r="TSJ33" s="760"/>
      <c r="TSK33" s="760"/>
      <c r="TSL33" s="760"/>
      <c r="TSM33" s="760"/>
      <c r="TSN33" s="760"/>
      <c r="TSO33" s="760"/>
      <c r="TSP33" s="760"/>
      <c r="TSQ33" s="760"/>
      <c r="TSR33" s="760"/>
      <c r="TSS33" s="760"/>
      <c r="TST33" s="760"/>
      <c r="TSU33" s="760"/>
      <c r="TSV33" s="760"/>
      <c r="TSW33" s="760"/>
      <c r="TSX33" s="760"/>
      <c r="TSY33" s="760"/>
      <c r="TSZ33" s="760"/>
      <c r="TTA33" s="760"/>
      <c r="TTB33" s="760"/>
      <c r="TTC33" s="760"/>
      <c r="TTD33" s="760"/>
      <c r="TTE33" s="760"/>
      <c r="TTF33" s="760"/>
      <c r="TTG33" s="760"/>
      <c r="TTH33" s="760"/>
      <c r="TTI33" s="760"/>
      <c r="TTJ33" s="760"/>
      <c r="TTK33" s="760"/>
      <c r="TTL33" s="760"/>
      <c r="TTM33" s="760"/>
      <c r="TTN33" s="760"/>
      <c r="TTO33" s="760"/>
      <c r="TTP33" s="760"/>
      <c r="TTQ33" s="760"/>
      <c r="TTR33" s="760"/>
      <c r="TTS33" s="760"/>
      <c r="TTT33" s="760"/>
      <c r="TTU33" s="760"/>
      <c r="TTV33" s="760"/>
      <c r="TTW33" s="760"/>
      <c r="TTX33" s="760"/>
      <c r="TTY33" s="760"/>
      <c r="TTZ33" s="760"/>
      <c r="TUA33" s="760"/>
      <c r="TUB33" s="760"/>
      <c r="TUC33" s="760"/>
      <c r="TUD33" s="760"/>
      <c r="TUE33" s="760"/>
      <c r="TUF33" s="760"/>
      <c r="TUG33" s="760"/>
      <c r="TUH33" s="760"/>
      <c r="TUI33" s="760"/>
      <c r="TUJ33" s="760"/>
      <c r="TUK33" s="760"/>
      <c r="TUL33" s="760"/>
      <c r="TUM33" s="760"/>
      <c r="TUN33" s="760"/>
      <c r="TUO33" s="760"/>
      <c r="TUP33" s="760"/>
      <c r="TUQ33" s="760"/>
      <c r="TUR33" s="760"/>
      <c r="TUS33" s="760"/>
      <c r="TUT33" s="760"/>
      <c r="TUU33" s="760"/>
      <c r="TUV33" s="760"/>
      <c r="TUW33" s="760"/>
      <c r="TUX33" s="760"/>
      <c r="TUY33" s="760"/>
      <c r="TUZ33" s="760"/>
      <c r="TVA33" s="760"/>
      <c r="TVB33" s="760"/>
      <c r="TVC33" s="760"/>
      <c r="TVD33" s="760"/>
      <c r="TVE33" s="760"/>
      <c r="TVF33" s="760"/>
      <c r="TVG33" s="760"/>
      <c r="TVH33" s="760"/>
      <c r="TVI33" s="760"/>
      <c r="TVJ33" s="760"/>
      <c r="TVK33" s="760"/>
      <c r="TVL33" s="760"/>
      <c r="TVM33" s="760"/>
      <c r="TVN33" s="760"/>
      <c r="TVO33" s="760"/>
      <c r="TVP33" s="760"/>
      <c r="TVQ33" s="760"/>
      <c r="TVR33" s="760"/>
      <c r="TVS33" s="760"/>
      <c r="TVT33" s="760"/>
      <c r="TVU33" s="760"/>
      <c r="TVV33" s="760"/>
      <c r="TVW33" s="760"/>
      <c r="TVX33" s="760"/>
      <c r="TVY33" s="760"/>
      <c r="TVZ33" s="760"/>
      <c r="TWA33" s="760"/>
      <c r="TWB33" s="760"/>
      <c r="TWC33" s="760"/>
      <c r="TWD33" s="760"/>
      <c r="TWE33" s="760"/>
      <c r="TWF33" s="760"/>
      <c r="TWG33" s="760"/>
      <c r="TWH33" s="760"/>
      <c r="TWI33" s="760"/>
      <c r="TWJ33" s="760"/>
      <c r="TWK33" s="760"/>
      <c r="TWL33" s="760"/>
      <c r="TWM33" s="760"/>
      <c r="TWN33" s="760"/>
      <c r="TWO33" s="760"/>
      <c r="TWP33" s="760"/>
      <c r="TWQ33" s="760"/>
      <c r="TWR33" s="760"/>
      <c r="TWS33" s="760"/>
      <c r="TWT33" s="760"/>
      <c r="TWU33" s="760"/>
      <c r="TWV33" s="760"/>
      <c r="TWW33" s="760"/>
      <c r="TWX33" s="760"/>
      <c r="TWY33" s="760"/>
      <c r="TWZ33" s="760"/>
      <c r="TXA33" s="760"/>
      <c r="TXB33" s="760"/>
      <c r="TXC33" s="760"/>
      <c r="TXD33" s="760"/>
      <c r="TXE33" s="760"/>
      <c r="TXF33" s="760"/>
      <c r="TXG33" s="760"/>
      <c r="TXH33" s="760"/>
      <c r="TXI33" s="760"/>
      <c r="TXJ33" s="760"/>
      <c r="TXK33" s="760"/>
      <c r="TXL33" s="760"/>
      <c r="TXM33" s="760"/>
      <c r="TXN33" s="760"/>
      <c r="TXO33" s="760"/>
      <c r="TXP33" s="760"/>
      <c r="TXQ33" s="760"/>
      <c r="TXR33" s="760"/>
      <c r="TXS33" s="760"/>
      <c r="TXT33" s="760"/>
      <c r="TXU33" s="760"/>
      <c r="TXV33" s="760"/>
      <c r="TXW33" s="760"/>
      <c r="TXX33" s="760"/>
      <c r="TXY33" s="760"/>
      <c r="TXZ33" s="760"/>
      <c r="TYA33" s="760"/>
      <c r="TYB33" s="760"/>
      <c r="TYC33" s="760"/>
      <c r="TYD33" s="760"/>
      <c r="TYE33" s="760"/>
      <c r="TYF33" s="760"/>
      <c r="TYG33" s="760"/>
      <c r="TYH33" s="760"/>
      <c r="TYI33" s="760"/>
      <c r="TYJ33" s="760"/>
      <c r="TYK33" s="760"/>
      <c r="TYL33" s="760"/>
      <c r="TYM33" s="760"/>
      <c r="TYN33" s="760"/>
      <c r="TYO33" s="760"/>
      <c r="TYP33" s="760"/>
      <c r="TYQ33" s="760"/>
      <c r="TYR33" s="760"/>
      <c r="TYS33" s="760"/>
      <c r="TYT33" s="760"/>
      <c r="TYU33" s="760"/>
      <c r="TYV33" s="760"/>
      <c r="TYW33" s="760"/>
      <c r="TYX33" s="760"/>
      <c r="TYY33" s="760"/>
      <c r="TYZ33" s="760"/>
      <c r="TZA33" s="760"/>
      <c r="TZB33" s="760"/>
      <c r="TZC33" s="760"/>
      <c r="TZD33" s="760"/>
      <c r="TZE33" s="760"/>
      <c r="TZF33" s="760"/>
      <c r="TZG33" s="760"/>
      <c r="TZH33" s="760"/>
      <c r="TZI33" s="760"/>
      <c r="TZJ33" s="760"/>
      <c r="TZK33" s="760"/>
      <c r="TZL33" s="760"/>
      <c r="TZM33" s="760"/>
      <c r="TZN33" s="760"/>
      <c r="TZO33" s="760"/>
      <c r="TZP33" s="760"/>
      <c r="TZQ33" s="760"/>
      <c r="TZR33" s="760"/>
      <c r="TZS33" s="760"/>
      <c r="TZT33" s="760"/>
      <c r="TZU33" s="760"/>
      <c r="TZV33" s="760"/>
      <c r="TZW33" s="760"/>
      <c r="TZX33" s="760"/>
      <c r="TZY33" s="760"/>
      <c r="TZZ33" s="760"/>
      <c r="UAA33" s="760"/>
      <c r="UAB33" s="760"/>
      <c r="UAC33" s="760"/>
      <c r="UAD33" s="760"/>
      <c r="UAE33" s="760"/>
      <c r="UAF33" s="760"/>
      <c r="UAG33" s="760"/>
      <c r="UAH33" s="760"/>
      <c r="UAI33" s="760"/>
      <c r="UAJ33" s="760"/>
      <c r="UAK33" s="760"/>
      <c r="UAL33" s="760"/>
      <c r="UAM33" s="760"/>
      <c r="UAN33" s="760"/>
      <c r="UAO33" s="760"/>
      <c r="UAP33" s="760"/>
      <c r="UAQ33" s="760"/>
      <c r="UAR33" s="760"/>
      <c r="UAS33" s="760"/>
      <c r="UAT33" s="760"/>
      <c r="UAU33" s="760"/>
      <c r="UAV33" s="760"/>
      <c r="UAW33" s="760"/>
      <c r="UAX33" s="760"/>
      <c r="UAY33" s="760"/>
      <c r="UAZ33" s="760"/>
      <c r="UBA33" s="760"/>
      <c r="UBB33" s="760"/>
      <c r="UBC33" s="760"/>
      <c r="UBD33" s="760"/>
      <c r="UBE33" s="760"/>
      <c r="UBF33" s="760"/>
      <c r="UBG33" s="760"/>
      <c r="UBH33" s="760"/>
      <c r="UBI33" s="760"/>
      <c r="UBJ33" s="760"/>
      <c r="UBK33" s="760"/>
      <c r="UBL33" s="760"/>
      <c r="UBM33" s="760"/>
      <c r="UBN33" s="760"/>
      <c r="UBO33" s="760"/>
      <c r="UBP33" s="760"/>
      <c r="UBQ33" s="760"/>
      <c r="UBR33" s="760"/>
      <c r="UBS33" s="760"/>
      <c r="UBT33" s="760"/>
      <c r="UBU33" s="760"/>
      <c r="UBV33" s="760"/>
      <c r="UBW33" s="760"/>
      <c r="UBX33" s="760"/>
      <c r="UBY33" s="760"/>
      <c r="UBZ33" s="760"/>
      <c r="UCA33" s="760"/>
      <c r="UCB33" s="760"/>
      <c r="UCC33" s="760"/>
      <c r="UCD33" s="760"/>
      <c r="UCE33" s="760"/>
      <c r="UCF33" s="760"/>
      <c r="UCG33" s="760"/>
      <c r="UCH33" s="760"/>
      <c r="UCI33" s="760"/>
      <c r="UCJ33" s="760"/>
      <c r="UCK33" s="760"/>
      <c r="UCL33" s="760"/>
      <c r="UCM33" s="760"/>
      <c r="UCN33" s="760"/>
      <c r="UCO33" s="760"/>
      <c r="UCP33" s="760"/>
      <c r="UCQ33" s="760"/>
      <c r="UCR33" s="760"/>
      <c r="UCS33" s="760"/>
      <c r="UCT33" s="760"/>
      <c r="UCU33" s="760"/>
      <c r="UCV33" s="760"/>
      <c r="UCW33" s="760"/>
      <c r="UCX33" s="760"/>
      <c r="UCY33" s="760"/>
      <c r="UCZ33" s="760"/>
      <c r="UDA33" s="760"/>
      <c r="UDB33" s="760"/>
      <c r="UDC33" s="760"/>
      <c r="UDD33" s="760"/>
      <c r="UDE33" s="760"/>
      <c r="UDF33" s="760"/>
      <c r="UDG33" s="760"/>
      <c r="UDH33" s="760"/>
      <c r="UDI33" s="760"/>
      <c r="UDJ33" s="760"/>
      <c r="UDK33" s="760"/>
      <c r="UDL33" s="760"/>
      <c r="UDM33" s="760"/>
      <c r="UDN33" s="760"/>
      <c r="UDO33" s="760"/>
      <c r="UDP33" s="760"/>
      <c r="UDQ33" s="760"/>
      <c r="UDR33" s="760"/>
      <c r="UDS33" s="760"/>
      <c r="UDT33" s="760"/>
      <c r="UDU33" s="760"/>
      <c r="UDV33" s="760"/>
      <c r="UDW33" s="760"/>
      <c r="UDX33" s="760"/>
      <c r="UDY33" s="760"/>
      <c r="UDZ33" s="760"/>
      <c r="UEA33" s="760"/>
      <c r="UEB33" s="760"/>
      <c r="UEC33" s="760"/>
      <c r="UED33" s="760"/>
      <c r="UEE33" s="760"/>
      <c r="UEF33" s="760"/>
      <c r="UEG33" s="760"/>
      <c r="UEH33" s="760"/>
      <c r="UEI33" s="760"/>
      <c r="UEJ33" s="760"/>
      <c r="UEK33" s="760"/>
      <c r="UEL33" s="760"/>
      <c r="UEM33" s="760"/>
      <c r="UEN33" s="760"/>
      <c r="UEO33" s="760"/>
      <c r="UEP33" s="760"/>
      <c r="UEQ33" s="760"/>
      <c r="UER33" s="760"/>
      <c r="UES33" s="760"/>
      <c r="UET33" s="760"/>
      <c r="UEU33" s="760"/>
      <c r="UEV33" s="760"/>
      <c r="UEW33" s="760"/>
      <c r="UEX33" s="760"/>
      <c r="UEY33" s="760"/>
      <c r="UEZ33" s="760"/>
      <c r="UFA33" s="760"/>
      <c r="UFB33" s="760"/>
      <c r="UFC33" s="760"/>
      <c r="UFD33" s="760"/>
      <c r="UFE33" s="760"/>
      <c r="UFF33" s="760"/>
      <c r="UFG33" s="760"/>
      <c r="UFH33" s="760"/>
      <c r="UFI33" s="760"/>
      <c r="UFJ33" s="760"/>
      <c r="UFK33" s="760"/>
      <c r="UFL33" s="760"/>
      <c r="UFM33" s="760"/>
      <c r="UFN33" s="760"/>
      <c r="UFO33" s="760"/>
      <c r="UFP33" s="760"/>
      <c r="UFQ33" s="760"/>
      <c r="UFR33" s="760"/>
      <c r="UFS33" s="760"/>
      <c r="UFT33" s="760"/>
      <c r="UFU33" s="760"/>
      <c r="UFV33" s="760"/>
      <c r="UFW33" s="760"/>
      <c r="UFX33" s="760"/>
      <c r="UFY33" s="760"/>
      <c r="UFZ33" s="760"/>
      <c r="UGA33" s="760"/>
      <c r="UGB33" s="760"/>
      <c r="UGC33" s="760"/>
      <c r="UGD33" s="760"/>
      <c r="UGE33" s="760"/>
      <c r="UGF33" s="760"/>
      <c r="UGG33" s="760"/>
      <c r="UGH33" s="760"/>
      <c r="UGI33" s="760"/>
      <c r="UGJ33" s="760"/>
      <c r="UGK33" s="760"/>
      <c r="UGL33" s="760"/>
      <c r="UGM33" s="760"/>
      <c r="UGN33" s="760"/>
      <c r="UGO33" s="760"/>
      <c r="UGP33" s="760"/>
      <c r="UGQ33" s="760"/>
      <c r="UGR33" s="760"/>
      <c r="UGS33" s="760"/>
      <c r="UGT33" s="760"/>
      <c r="UGU33" s="760"/>
      <c r="UGV33" s="760"/>
      <c r="UGW33" s="760"/>
      <c r="UGX33" s="760"/>
      <c r="UGY33" s="760"/>
      <c r="UGZ33" s="760"/>
      <c r="UHA33" s="760"/>
      <c r="UHB33" s="760"/>
      <c r="UHC33" s="760"/>
      <c r="UHD33" s="760"/>
      <c r="UHE33" s="760"/>
      <c r="UHF33" s="760"/>
      <c r="UHG33" s="760"/>
      <c r="UHH33" s="760"/>
      <c r="UHI33" s="760"/>
      <c r="UHJ33" s="760"/>
      <c r="UHK33" s="760"/>
      <c r="UHL33" s="760"/>
      <c r="UHM33" s="760"/>
      <c r="UHN33" s="760"/>
      <c r="UHO33" s="760"/>
      <c r="UHP33" s="760"/>
      <c r="UHQ33" s="760"/>
      <c r="UHR33" s="760"/>
      <c r="UHS33" s="760"/>
      <c r="UHT33" s="760"/>
      <c r="UHU33" s="760"/>
      <c r="UHV33" s="760"/>
      <c r="UHW33" s="760"/>
      <c r="UHX33" s="760"/>
      <c r="UHY33" s="760"/>
      <c r="UHZ33" s="760"/>
      <c r="UIA33" s="760"/>
      <c r="UIB33" s="760"/>
      <c r="UIC33" s="760"/>
      <c r="UID33" s="760"/>
      <c r="UIE33" s="760"/>
      <c r="UIF33" s="760"/>
      <c r="UIG33" s="760"/>
      <c r="UIH33" s="760"/>
      <c r="UII33" s="760"/>
      <c r="UIJ33" s="760"/>
      <c r="UIK33" s="760"/>
      <c r="UIL33" s="760"/>
      <c r="UIM33" s="760"/>
      <c r="UIN33" s="760"/>
      <c r="UIO33" s="760"/>
      <c r="UIP33" s="760"/>
      <c r="UIQ33" s="760"/>
      <c r="UIR33" s="760"/>
      <c r="UIS33" s="760"/>
      <c r="UIT33" s="760"/>
      <c r="UIU33" s="760"/>
      <c r="UIV33" s="760"/>
      <c r="UIW33" s="760"/>
      <c r="UIX33" s="760"/>
      <c r="UIY33" s="760"/>
      <c r="UIZ33" s="760"/>
      <c r="UJA33" s="760"/>
      <c r="UJB33" s="760"/>
      <c r="UJC33" s="760"/>
      <c r="UJD33" s="760"/>
      <c r="UJE33" s="760"/>
      <c r="UJF33" s="760"/>
      <c r="UJG33" s="760"/>
      <c r="UJH33" s="760"/>
      <c r="UJI33" s="760"/>
      <c r="UJJ33" s="760"/>
      <c r="UJK33" s="760"/>
      <c r="UJL33" s="760"/>
      <c r="UJM33" s="760"/>
      <c r="UJN33" s="760"/>
      <c r="UJO33" s="760"/>
      <c r="UJP33" s="760"/>
      <c r="UJQ33" s="760"/>
      <c r="UJR33" s="760"/>
      <c r="UJS33" s="760"/>
      <c r="UJT33" s="760"/>
      <c r="UJU33" s="760"/>
      <c r="UJV33" s="760"/>
      <c r="UJW33" s="760"/>
      <c r="UJX33" s="760"/>
      <c r="UJY33" s="760"/>
      <c r="UJZ33" s="760"/>
      <c r="UKA33" s="760"/>
      <c r="UKB33" s="760"/>
      <c r="UKC33" s="760"/>
      <c r="UKD33" s="760"/>
      <c r="UKE33" s="760"/>
      <c r="UKF33" s="760"/>
      <c r="UKG33" s="760"/>
      <c r="UKH33" s="760"/>
      <c r="UKI33" s="760"/>
      <c r="UKJ33" s="760"/>
      <c r="UKK33" s="760"/>
      <c r="UKL33" s="760"/>
      <c r="UKM33" s="760"/>
      <c r="UKN33" s="760"/>
      <c r="UKO33" s="760"/>
      <c r="UKP33" s="760"/>
      <c r="UKQ33" s="760"/>
      <c r="UKR33" s="760"/>
      <c r="UKS33" s="760"/>
      <c r="UKT33" s="760"/>
      <c r="UKU33" s="760"/>
      <c r="UKV33" s="760"/>
      <c r="UKW33" s="760"/>
      <c r="UKX33" s="760"/>
      <c r="UKY33" s="760"/>
      <c r="UKZ33" s="760"/>
      <c r="ULA33" s="760"/>
      <c r="ULB33" s="760"/>
      <c r="ULC33" s="760"/>
      <c r="ULD33" s="760"/>
      <c r="ULE33" s="760"/>
      <c r="ULF33" s="760"/>
      <c r="ULG33" s="760"/>
      <c r="ULH33" s="760"/>
      <c r="ULI33" s="760"/>
      <c r="ULJ33" s="760"/>
      <c r="ULK33" s="760"/>
      <c r="ULL33" s="760"/>
      <c r="ULM33" s="760"/>
      <c r="ULN33" s="760"/>
      <c r="ULO33" s="760"/>
      <c r="ULP33" s="760"/>
      <c r="ULQ33" s="760"/>
      <c r="ULR33" s="760"/>
      <c r="ULS33" s="760"/>
      <c r="ULT33" s="760"/>
      <c r="ULU33" s="760"/>
      <c r="ULV33" s="760"/>
      <c r="ULW33" s="760"/>
      <c r="ULX33" s="760"/>
      <c r="ULY33" s="760"/>
      <c r="ULZ33" s="760"/>
      <c r="UMA33" s="760"/>
      <c r="UMB33" s="760"/>
      <c r="UMC33" s="760"/>
      <c r="UMD33" s="760"/>
      <c r="UME33" s="760"/>
      <c r="UMF33" s="760"/>
      <c r="UMG33" s="760"/>
      <c r="UMH33" s="760"/>
      <c r="UMI33" s="760"/>
      <c r="UMJ33" s="760"/>
      <c r="UMK33" s="760"/>
      <c r="UML33" s="760"/>
      <c r="UMM33" s="760"/>
      <c r="UMN33" s="760"/>
      <c r="UMO33" s="760"/>
      <c r="UMP33" s="760"/>
      <c r="UMQ33" s="760"/>
      <c r="UMR33" s="760"/>
      <c r="UMS33" s="760"/>
      <c r="UMT33" s="760"/>
      <c r="UMU33" s="760"/>
      <c r="UMV33" s="760"/>
      <c r="UMW33" s="760"/>
      <c r="UMX33" s="760"/>
      <c r="UMY33" s="760"/>
      <c r="UMZ33" s="760"/>
      <c r="UNA33" s="760"/>
      <c r="UNB33" s="760"/>
      <c r="UNC33" s="760"/>
      <c r="UND33" s="760"/>
      <c r="UNE33" s="760"/>
      <c r="UNF33" s="760"/>
      <c r="UNG33" s="760"/>
      <c r="UNH33" s="760"/>
      <c r="UNI33" s="760"/>
      <c r="UNJ33" s="760"/>
      <c r="UNK33" s="760"/>
      <c r="UNL33" s="760"/>
      <c r="UNM33" s="760"/>
      <c r="UNN33" s="760"/>
      <c r="UNO33" s="760"/>
      <c r="UNP33" s="760"/>
      <c r="UNQ33" s="760"/>
      <c r="UNR33" s="760"/>
      <c r="UNS33" s="760"/>
      <c r="UNT33" s="760"/>
      <c r="UNU33" s="760"/>
      <c r="UNV33" s="760"/>
      <c r="UNW33" s="760"/>
      <c r="UNX33" s="760"/>
      <c r="UNY33" s="760"/>
      <c r="UNZ33" s="760"/>
      <c r="UOA33" s="760"/>
      <c r="UOB33" s="760"/>
      <c r="UOC33" s="760"/>
      <c r="UOD33" s="760"/>
      <c r="UOE33" s="760"/>
      <c r="UOF33" s="760"/>
      <c r="UOG33" s="760"/>
      <c r="UOH33" s="760"/>
      <c r="UOI33" s="760"/>
      <c r="UOJ33" s="760"/>
      <c r="UOK33" s="760"/>
      <c r="UOL33" s="760"/>
      <c r="UOM33" s="760"/>
      <c r="UON33" s="760"/>
      <c r="UOO33" s="760"/>
      <c r="UOP33" s="760"/>
      <c r="UOQ33" s="760"/>
      <c r="UOR33" s="760"/>
      <c r="UOS33" s="760"/>
      <c r="UOT33" s="760"/>
      <c r="UOU33" s="760"/>
      <c r="UOV33" s="760"/>
      <c r="UOW33" s="760"/>
      <c r="UOX33" s="760"/>
      <c r="UOY33" s="760"/>
      <c r="UOZ33" s="760"/>
      <c r="UPA33" s="760"/>
      <c r="UPB33" s="760"/>
      <c r="UPC33" s="760"/>
      <c r="UPD33" s="760"/>
      <c r="UPE33" s="760"/>
      <c r="UPF33" s="760"/>
      <c r="UPG33" s="760"/>
      <c r="UPH33" s="760"/>
      <c r="UPI33" s="760"/>
      <c r="UPJ33" s="760"/>
      <c r="UPK33" s="760"/>
      <c r="UPL33" s="760"/>
      <c r="UPM33" s="760"/>
      <c r="UPN33" s="760"/>
      <c r="UPO33" s="760"/>
      <c r="UPP33" s="760"/>
      <c r="UPQ33" s="760"/>
      <c r="UPR33" s="760"/>
      <c r="UPS33" s="760"/>
      <c r="UPT33" s="760"/>
      <c r="UPU33" s="760"/>
      <c r="UPV33" s="760"/>
      <c r="UPW33" s="760"/>
      <c r="UPX33" s="760"/>
      <c r="UPY33" s="760"/>
      <c r="UPZ33" s="760"/>
      <c r="UQA33" s="760"/>
      <c r="UQB33" s="760"/>
      <c r="UQC33" s="760"/>
      <c r="UQD33" s="760"/>
      <c r="UQE33" s="760"/>
      <c r="UQF33" s="760"/>
      <c r="UQG33" s="760"/>
      <c r="UQH33" s="760"/>
      <c r="UQI33" s="760"/>
      <c r="UQJ33" s="760"/>
      <c r="UQK33" s="760"/>
      <c r="UQL33" s="760"/>
      <c r="UQM33" s="760"/>
      <c r="UQN33" s="760"/>
      <c r="UQO33" s="760"/>
      <c r="UQP33" s="760"/>
      <c r="UQQ33" s="760"/>
      <c r="UQR33" s="760"/>
      <c r="UQS33" s="760"/>
      <c r="UQT33" s="760"/>
      <c r="UQU33" s="760"/>
      <c r="UQV33" s="760"/>
      <c r="UQW33" s="760"/>
      <c r="UQX33" s="760"/>
      <c r="UQY33" s="760"/>
      <c r="UQZ33" s="760"/>
      <c r="URA33" s="760"/>
      <c r="URB33" s="760"/>
      <c r="URC33" s="760"/>
      <c r="URD33" s="760"/>
      <c r="URE33" s="760"/>
      <c r="URF33" s="760"/>
      <c r="URG33" s="760"/>
      <c r="URH33" s="760"/>
      <c r="URI33" s="760"/>
      <c r="URJ33" s="760"/>
      <c r="URK33" s="760"/>
      <c r="URL33" s="760"/>
      <c r="URM33" s="760"/>
      <c r="URN33" s="760"/>
      <c r="URO33" s="760"/>
      <c r="URP33" s="760"/>
      <c r="URQ33" s="760"/>
      <c r="URR33" s="760"/>
      <c r="URS33" s="760"/>
      <c r="URT33" s="760"/>
      <c r="URU33" s="760"/>
      <c r="URV33" s="760"/>
      <c r="URW33" s="760"/>
      <c r="URX33" s="760"/>
      <c r="URY33" s="760"/>
      <c r="URZ33" s="760"/>
      <c r="USA33" s="760"/>
      <c r="USB33" s="760"/>
      <c r="USC33" s="760"/>
      <c r="USD33" s="760"/>
      <c r="USE33" s="760"/>
      <c r="USF33" s="760"/>
      <c r="USG33" s="760"/>
      <c r="USH33" s="760"/>
      <c r="USI33" s="760"/>
      <c r="USJ33" s="760"/>
      <c r="USK33" s="760"/>
      <c r="USL33" s="760"/>
      <c r="USM33" s="760"/>
      <c r="USN33" s="760"/>
      <c r="USO33" s="760"/>
      <c r="USP33" s="760"/>
      <c r="USQ33" s="760"/>
      <c r="USR33" s="760"/>
      <c r="USS33" s="760"/>
      <c r="UST33" s="760"/>
      <c r="USU33" s="760"/>
      <c r="USV33" s="760"/>
      <c r="USW33" s="760"/>
      <c r="USX33" s="760"/>
      <c r="USY33" s="760"/>
      <c r="USZ33" s="760"/>
      <c r="UTA33" s="760"/>
      <c r="UTB33" s="760"/>
      <c r="UTC33" s="760"/>
      <c r="UTD33" s="760"/>
      <c r="UTE33" s="760"/>
      <c r="UTF33" s="760"/>
      <c r="UTG33" s="760"/>
      <c r="UTH33" s="760"/>
      <c r="UTI33" s="760"/>
      <c r="UTJ33" s="760"/>
      <c r="UTK33" s="760"/>
      <c r="UTL33" s="760"/>
      <c r="UTM33" s="760"/>
      <c r="UTN33" s="760"/>
      <c r="UTO33" s="760"/>
      <c r="UTP33" s="760"/>
      <c r="UTQ33" s="760"/>
      <c r="UTR33" s="760"/>
      <c r="UTS33" s="760"/>
      <c r="UTT33" s="760"/>
      <c r="UTU33" s="760"/>
      <c r="UTV33" s="760"/>
      <c r="UTW33" s="760"/>
      <c r="UTX33" s="760"/>
      <c r="UTY33" s="760"/>
      <c r="UTZ33" s="760"/>
      <c r="UUA33" s="760"/>
      <c r="UUB33" s="760"/>
      <c r="UUC33" s="760"/>
      <c r="UUD33" s="760"/>
      <c r="UUE33" s="760"/>
      <c r="UUF33" s="760"/>
      <c r="UUG33" s="760"/>
      <c r="UUH33" s="760"/>
      <c r="UUI33" s="760"/>
      <c r="UUJ33" s="760"/>
      <c r="UUK33" s="760"/>
      <c r="UUL33" s="760"/>
      <c r="UUM33" s="760"/>
      <c r="UUN33" s="760"/>
      <c r="UUO33" s="760"/>
      <c r="UUP33" s="760"/>
      <c r="UUQ33" s="760"/>
      <c r="UUR33" s="760"/>
      <c r="UUS33" s="760"/>
      <c r="UUT33" s="760"/>
      <c r="UUU33" s="760"/>
      <c r="UUV33" s="760"/>
      <c r="UUW33" s="760"/>
      <c r="UUX33" s="760"/>
      <c r="UUY33" s="760"/>
      <c r="UUZ33" s="760"/>
      <c r="UVA33" s="760"/>
      <c r="UVB33" s="760"/>
      <c r="UVC33" s="760"/>
      <c r="UVD33" s="760"/>
      <c r="UVE33" s="760"/>
      <c r="UVF33" s="760"/>
      <c r="UVG33" s="760"/>
      <c r="UVH33" s="760"/>
      <c r="UVI33" s="760"/>
      <c r="UVJ33" s="760"/>
      <c r="UVK33" s="760"/>
      <c r="UVL33" s="760"/>
      <c r="UVM33" s="760"/>
      <c r="UVN33" s="760"/>
      <c r="UVO33" s="760"/>
      <c r="UVP33" s="760"/>
      <c r="UVQ33" s="760"/>
      <c r="UVR33" s="760"/>
      <c r="UVS33" s="760"/>
      <c r="UVT33" s="760"/>
      <c r="UVU33" s="760"/>
      <c r="UVV33" s="760"/>
      <c r="UVW33" s="760"/>
      <c r="UVX33" s="760"/>
      <c r="UVY33" s="760"/>
      <c r="UVZ33" s="760"/>
      <c r="UWA33" s="760"/>
      <c r="UWB33" s="760"/>
      <c r="UWC33" s="760"/>
      <c r="UWD33" s="760"/>
      <c r="UWE33" s="760"/>
      <c r="UWF33" s="760"/>
      <c r="UWG33" s="760"/>
      <c r="UWH33" s="760"/>
      <c r="UWI33" s="760"/>
      <c r="UWJ33" s="760"/>
      <c r="UWK33" s="760"/>
      <c r="UWL33" s="760"/>
      <c r="UWM33" s="760"/>
      <c r="UWN33" s="760"/>
      <c r="UWO33" s="760"/>
      <c r="UWP33" s="760"/>
      <c r="UWQ33" s="760"/>
      <c r="UWR33" s="760"/>
      <c r="UWS33" s="760"/>
      <c r="UWT33" s="760"/>
      <c r="UWU33" s="760"/>
      <c r="UWV33" s="760"/>
      <c r="UWW33" s="760"/>
      <c r="UWX33" s="760"/>
      <c r="UWY33" s="760"/>
      <c r="UWZ33" s="760"/>
      <c r="UXA33" s="760"/>
      <c r="UXB33" s="760"/>
      <c r="UXC33" s="760"/>
      <c r="UXD33" s="760"/>
      <c r="UXE33" s="760"/>
      <c r="UXF33" s="760"/>
      <c r="UXG33" s="760"/>
      <c r="UXH33" s="760"/>
      <c r="UXI33" s="760"/>
      <c r="UXJ33" s="760"/>
      <c r="UXK33" s="760"/>
      <c r="UXL33" s="760"/>
      <c r="UXM33" s="760"/>
      <c r="UXN33" s="760"/>
      <c r="UXO33" s="760"/>
      <c r="UXP33" s="760"/>
      <c r="UXQ33" s="760"/>
      <c r="UXR33" s="760"/>
      <c r="UXS33" s="760"/>
      <c r="UXT33" s="760"/>
      <c r="UXU33" s="760"/>
      <c r="UXV33" s="760"/>
      <c r="UXW33" s="760"/>
      <c r="UXX33" s="760"/>
      <c r="UXY33" s="760"/>
      <c r="UXZ33" s="760"/>
      <c r="UYA33" s="760"/>
      <c r="UYB33" s="760"/>
      <c r="UYC33" s="760"/>
      <c r="UYD33" s="760"/>
      <c r="UYE33" s="760"/>
      <c r="UYF33" s="760"/>
      <c r="UYG33" s="760"/>
      <c r="UYH33" s="760"/>
      <c r="UYI33" s="760"/>
      <c r="UYJ33" s="760"/>
      <c r="UYK33" s="760"/>
      <c r="UYL33" s="760"/>
      <c r="UYM33" s="760"/>
      <c r="UYN33" s="760"/>
      <c r="UYO33" s="760"/>
      <c r="UYP33" s="760"/>
      <c r="UYQ33" s="760"/>
      <c r="UYR33" s="760"/>
      <c r="UYS33" s="760"/>
      <c r="UYT33" s="760"/>
      <c r="UYU33" s="760"/>
      <c r="UYV33" s="760"/>
      <c r="UYW33" s="760"/>
      <c r="UYX33" s="760"/>
      <c r="UYY33" s="760"/>
      <c r="UYZ33" s="760"/>
      <c r="UZA33" s="760"/>
      <c r="UZB33" s="760"/>
      <c r="UZC33" s="760"/>
      <c r="UZD33" s="760"/>
      <c r="UZE33" s="760"/>
      <c r="UZF33" s="760"/>
      <c r="UZG33" s="760"/>
      <c r="UZH33" s="760"/>
      <c r="UZI33" s="760"/>
      <c r="UZJ33" s="760"/>
      <c r="UZK33" s="760"/>
      <c r="UZL33" s="760"/>
      <c r="UZM33" s="760"/>
      <c r="UZN33" s="760"/>
      <c r="UZO33" s="760"/>
      <c r="UZP33" s="760"/>
      <c r="UZQ33" s="760"/>
      <c r="UZR33" s="760"/>
      <c r="UZS33" s="760"/>
      <c r="UZT33" s="760"/>
      <c r="UZU33" s="760"/>
      <c r="UZV33" s="760"/>
      <c r="UZW33" s="760"/>
      <c r="UZX33" s="760"/>
      <c r="UZY33" s="760"/>
      <c r="UZZ33" s="760"/>
      <c r="VAA33" s="760"/>
      <c r="VAB33" s="760"/>
      <c r="VAC33" s="760"/>
      <c r="VAD33" s="760"/>
      <c r="VAE33" s="760"/>
      <c r="VAF33" s="760"/>
      <c r="VAG33" s="760"/>
      <c r="VAH33" s="760"/>
      <c r="VAI33" s="760"/>
      <c r="VAJ33" s="760"/>
      <c r="VAK33" s="760"/>
      <c r="VAL33" s="760"/>
      <c r="VAM33" s="760"/>
      <c r="VAN33" s="760"/>
      <c r="VAO33" s="760"/>
      <c r="VAP33" s="760"/>
      <c r="VAQ33" s="760"/>
      <c r="VAR33" s="760"/>
      <c r="VAS33" s="760"/>
      <c r="VAT33" s="760"/>
      <c r="VAU33" s="760"/>
      <c r="VAV33" s="760"/>
      <c r="VAW33" s="760"/>
      <c r="VAX33" s="760"/>
      <c r="VAY33" s="760"/>
      <c r="VAZ33" s="760"/>
      <c r="VBA33" s="760"/>
      <c r="VBB33" s="760"/>
      <c r="VBC33" s="760"/>
      <c r="VBD33" s="760"/>
      <c r="VBE33" s="760"/>
      <c r="VBF33" s="760"/>
      <c r="VBG33" s="760"/>
      <c r="VBH33" s="760"/>
      <c r="VBI33" s="760"/>
      <c r="VBJ33" s="760"/>
      <c r="VBK33" s="760"/>
      <c r="VBL33" s="760"/>
      <c r="VBM33" s="760"/>
      <c r="VBN33" s="760"/>
      <c r="VBO33" s="760"/>
      <c r="VBP33" s="760"/>
      <c r="VBQ33" s="760"/>
      <c r="VBR33" s="760"/>
      <c r="VBS33" s="760"/>
      <c r="VBT33" s="760"/>
      <c r="VBU33" s="760"/>
      <c r="VBV33" s="760"/>
      <c r="VBW33" s="760"/>
      <c r="VBX33" s="760"/>
      <c r="VBY33" s="760"/>
      <c r="VBZ33" s="760"/>
      <c r="VCA33" s="760"/>
      <c r="VCB33" s="760"/>
      <c r="VCC33" s="760"/>
      <c r="VCD33" s="760"/>
      <c r="VCE33" s="760"/>
      <c r="VCF33" s="760"/>
      <c r="VCG33" s="760"/>
      <c r="VCH33" s="760"/>
      <c r="VCI33" s="760"/>
      <c r="VCJ33" s="760"/>
      <c r="VCK33" s="760"/>
      <c r="VCL33" s="760"/>
      <c r="VCM33" s="760"/>
      <c r="VCN33" s="760"/>
      <c r="VCO33" s="760"/>
      <c r="VCP33" s="760"/>
      <c r="VCQ33" s="760"/>
      <c r="VCR33" s="760"/>
      <c r="VCS33" s="760"/>
      <c r="VCT33" s="760"/>
      <c r="VCU33" s="760"/>
      <c r="VCV33" s="760"/>
      <c r="VCW33" s="760"/>
      <c r="VCX33" s="760"/>
      <c r="VCY33" s="760"/>
      <c r="VCZ33" s="760"/>
      <c r="VDA33" s="760"/>
      <c r="VDB33" s="760"/>
      <c r="VDC33" s="760"/>
      <c r="VDD33" s="760"/>
      <c r="VDE33" s="760"/>
      <c r="VDF33" s="760"/>
      <c r="VDG33" s="760"/>
      <c r="VDH33" s="760"/>
      <c r="VDI33" s="760"/>
      <c r="VDJ33" s="760"/>
      <c r="VDK33" s="760"/>
      <c r="VDL33" s="760"/>
      <c r="VDM33" s="760"/>
      <c r="VDN33" s="760"/>
      <c r="VDO33" s="760"/>
      <c r="VDP33" s="760"/>
      <c r="VDQ33" s="760"/>
      <c r="VDR33" s="760"/>
      <c r="VDS33" s="760"/>
      <c r="VDT33" s="760"/>
      <c r="VDU33" s="760"/>
      <c r="VDV33" s="760"/>
      <c r="VDW33" s="760"/>
      <c r="VDX33" s="760"/>
      <c r="VDY33" s="760"/>
      <c r="VDZ33" s="760"/>
      <c r="VEA33" s="760"/>
      <c r="VEB33" s="760"/>
      <c r="VEC33" s="760"/>
      <c r="VED33" s="760"/>
      <c r="VEE33" s="760"/>
      <c r="VEF33" s="760"/>
      <c r="VEG33" s="760"/>
      <c r="VEH33" s="760"/>
      <c r="VEI33" s="760"/>
      <c r="VEJ33" s="760"/>
      <c r="VEK33" s="760"/>
      <c r="VEL33" s="760"/>
      <c r="VEM33" s="760"/>
      <c r="VEN33" s="760"/>
      <c r="VEO33" s="760"/>
      <c r="VEP33" s="760"/>
      <c r="VEQ33" s="760"/>
      <c r="VER33" s="760"/>
      <c r="VES33" s="760"/>
      <c r="VET33" s="760"/>
      <c r="VEU33" s="760"/>
      <c r="VEV33" s="760"/>
      <c r="VEW33" s="760"/>
      <c r="VEX33" s="760"/>
      <c r="VEY33" s="760"/>
      <c r="VEZ33" s="760"/>
      <c r="VFA33" s="760"/>
      <c r="VFB33" s="760"/>
      <c r="VFC33" s="760"/>
      <c r="VFD33" s="760"/>
      <c r="VFE33" s="760"/>
      <c r="VFF33" s="760"/>
      <c r="VFG33" s="760"/>
      <c r="VFH33" s="760"/>
      <c r="VFI33" s="760"/>
      <c r="VFJ33" s="760"/>
      <c r="VFK33" s="760"/>
      <c r="VFL33" s="760"/>
      <c r="VFM33" s="760"/>
      <c r="VFN33" s="760"/>
      <c r="VFO33" s="760"/>
      <c r="VFP33" s="760"/>
      <c r="VFQ33" s="760"/>
      <c r="VFR33" s="760"/>
      <c r="VFS33" s="760"/>
      <c r="VFT33" s="760"/>
      <c r="VFU33" s="760"/>
      <c r="VFV33" s="760"/>
      <c r="VFW33" s="760"/>
      <c r="VFX33" s="760"/>
      <c r="VFY33" s="760"/>
      <c r="VFZ33" s="760"/>
      <c r="VGA33" s="760"/>
      <c r="VGB33" s="760"/>
      <c r="VGC33" s="760"/>
      <c r="VGD33" s="760"/>
      <c r="VGE33" s="760"/>
      <c r="VGF33" s="760"/>
      <c r="VGG33" s="760"/>
      <c r="VGH33" s="760"/>
      <c r="VGI33" s="760"/>
      <c r="VGJ33" s="760"/>
      <c r="VGK33" s="760"/>
      <c r="VGL33" s="760"/>
      <c r="VGM33" s="760"/>
      <c r="VGN33" s="760"/>
      <c r="VGO33" s="760"/>
      <c r="VGP33" s="760"/>
      <c r="VGQ33" s="760"/>
      <c r="VGR33" s="760"/>
      <c r="VGS33" s="760"/>
      <c r="VGT33" s="760"/>
      <c r="VGU33" s="760"/>
      <c r="VGV33" s="760"/>
      <c r="VGW33" s="760"/>
      <c r="VGX33" s="760"/>
      <c r="VGY33" s="760"/>
      <c r="VGZ33" s="760"/>
      <c r="VHA33" s="760"/>
      <c r="VHB33" s="760"/>
      <c r="VHC33" s="760"/>
      <c r="VHD33" s="760"/>
      <c r="VHE33" s="760"/>
      <c r="VHF33" s="760"/>
      <c r="VHG33" s="760"/>
      <c r="VHH33" s="760"/>
      <c r="VHI33" s="760"/>
      <c r="VHJ33" s="760"/>
      <c r="VHK33" s="760"/>
      <c r="VHL33" s="760"/>
      <c r="VHM33" s="760"/>
      <c r="VHN33" s="760"/>
      <c r="VHO33" s="760"/>
      <c r="VHP33" s="760"/>
      <c r="VHQ33" s="760"/>
      <c r="VHR33" s="760"/>
      <c r="VHS33" s="760"/>
      <c r="VHT33" s="760"/>
      <c r="VHU33" s="760"/>
      <c r="VHV33" s="760"/>
      <c r="VHW33" s="760"/>
      <c r="VHX33" s="760"/>
      <c r="VHY33" s="760"/>
      <c r="VHZ33" s="760"/>
      <c r="VIA33" s="760"/>
      <c r="VIB33" s="760"/>
      <c r="VIC33" s="760"/>
      <c r="VID33" s="760"/>
      <c r="VIE33" s="760"/>
      <c r="VIF33" s="760"/>
      <c r="VIG33" s="760"/>
      <c r="VIH33" s="760"/>
      <c r="VII33" s="760"/>
      <c r="VIJ33" s="760"/>
      <c r="VIK33" s="760"/>
      <c r="VIL33" s="760"/>
      <c r="VIM33" s="760"/>
      <c r="VIN33" s="760"/>
      <c r="VIO33" s="760"/>
      <c r="VIP33" s="760"/>
      <c r="VIQ33" s="760"/>
      <c r="VIR33" s="760"/>
      <c r="VIS33" s="760"/>
      <c r="VIT33" s="760"/>
      <c r="VIU33" s="760"/>
      <c r="VIV33" s="760"/>
      <c r="VIW33" s="760"/>
      <c r="VIX33" s="760"/>
      <c r="VIY33" s="760"/>
      <c r="VIZ33" s="760"/>
      <c r="VJA33" s="760"/>
      <c r="VJB33" s="760"/>
      <c r="VJC33" s="760"/>
      <c r="VJD33" s="760"/>
      <c r="VJE33" s="760"/>
      <c r="VJF33" s="760"/>
      <c r="VJG33" s="760"/>
      <c r="VJH33" s="760"/>
      <c r="VJI33" s="760"/>
      <c r="VJJ33" s="760"/>
      <c r="VJK33" s="760"/>
      <c r="VJL33" s="760"/>
      <c r="VJM33" s="760"/>
      <c r="VJN33" s="760"/>
      <c r="VJO33" s="760"/>
      <c r="VJP33" s="760"/>
      <c r="VJQ33" s="760"/>
      <c r="VJR33" s="760"/>
      <c r="VJS33" s="760"/>
      <c r="VJT33" s="760"/>
      <c r="VJU33" s="760"/>
      <c r="VJV33" s="760"/>
      <c r="VJW33" s="760"/>
      <c r="VJX33" s="760"/>
      <c r="VJY33" s="760"/>
      <c r="VJZ33" s="760"/>
      <c r="VKA33" s="760"/>
      <c r="VKB33" s="760"/>
      <c r="VKC33" s="760"/>
      <c r="VKD33" s="760"/>
      <c r="VKE33" s="760"/>
      <c r="VKF33" s="760"/>
      <c r="VKG33" s="760"/>
      <c r="VKH33" s="760"/>
      <c r="VKI33" s="760"/>
      <c r="VKJ33" s="760"/>
      <c r="VKK33" s="760"/>
      <c r="VKL33" s="760"/>
      <c r="VKM33" s="760"/>
      <c r="VKN33" s="760"/>
      <c r="VKO33" s="760"/>
      <c r="VKP33" s="760"/>
      <c r="VKQ33" s="760"/>
      <c r="VKR33" s="760"/>
      <c r="VKS33" s="760"/>
      <c r="VKT33" s="760"/>
      <c r="VKU33" s="760"/>
      <c r="VKV33" s="760"/>
      <c r="VKW33" s="760"/>
      <c r="VKX33" s="760"/>
      <c r="VKY33" s="760"/>
      <c r="VKZ33" s="760"/>
      <c r="VLA33" s="760"/>
      <c r="VLB33" s="760"/>
      <c r="VLC33" s="760"/>
      <c r="VLD33" s="760"/>
      <c r="VLE33" s="760"/>
      <c r="VLF33" s="760"/>
      <c r="VLG33" s="760"/>
      <c r="VLH33" s="760"/>
      <c r="VLI33" s="760"/>
      <c r="VLJ33" s="760"/>
      <c r="VLK33" s="760"/>
      <c r="VLL33" s="760"/>
      <c r="VLM33" s="760"/>
      <c r="VLN33" s="760"/>
      <c r="VLO33" s="760"/>
      <c r="VLP33" s="760"/>
      <c r="VLQ33" s="760"/>
      <c r="VLR33" s="760"/>
      <c r="VLS33" s="760"/>
      <c r="VLT33" s="760"/>
      <c r="VLU33" s="760"/>
      <c r="VLV33" s="760"/>
      <c r="VLW33" s="760"/>
      <c r="VLX33" s="760"/>
      <c r="VLY33" s="760"/>
      <c r="VLZ33" s="760"/>
      <c r="VMA33" s="760"/>
      <c r="VMB33" s="760"/>
      <c r="VMC33" s="760"/>
      <c r="VMD33" s="760"/>
      <c r="VME33" s="760"/>
      <c r="VMF33" s="760"/>
      <c r="VMG33" s="760"/>
      <c r="VMH33" s="760"/>
      <c r="VMI33" s="760"/>
      <c r="VMJ33" s="760"/>
      <c r="VMK33" s="760"/>
      <c r="VML33" s="760"/>
      <c r="VMM33" s="760"/>
      <c r="VMN33" s="760"/>
      <c r="VMO33" s="760"/>
      <c r="VMP33" s="760"/>
      <c r="VMQ33" s="760"/>
      <c r="VMR33" s="760"/>
      <c r="VMS33" s="760"/>
      <c r="VMT33" s="760"/>
      <c r="VMU33" s="760"/>
      <c r="VMV33" s="760"/>
      <c r="VMW33" s="760"/>
      <c r="VMX33" s="760"/>
      <c r="VMY33" s="760"/>
      <c r="VMZ33" s="760"/>
      <c r="VNA33" s="760"/>
      <c r="VNB33" s="760"/>
      <c r="VNC33" s="760"/>
      <c r="VND33" s="760"/>
      <c r="VNE33" s="760"/>
      <c r="VNF33" s="760"/>
      <c r="VNG33" s="760"/>
      <c r="VNH33" s="760"/>
      <c r="VNI33" s="760"/>
      <c r="VNJ33" s="760"/>
      <c r="VNK33" s="760"/>
      <c r="VNL33" s="760"/>
      <c r="VNM33" s="760"/>
      <c r="VNN33" s="760"/>
      <c r="VNO33" s="760"/>
      <c r="VNP33" s="760"/>
      <c r="VNQ33" s="760"/>
      <c r="VNR33" s="760"/>
      <c r="VNS33" s="760"/>
      <c r="VNT33" s="760"/>
      <c r="VNU33" s="760"/>
      <c r="VNV33" s="760"/>
      <c r="VNW33" s="760"/>
      <c r="VNX33" s="760"/>
      <c r="VNY33" s="760"/>
      <c r="VNZ33" s="760"/>
      <c r="VOA33" s="760"/>
      <c r="VOB33" s="760"/>
      <c r="VOC33" s="760"/>
      <c r="VOD33" s="760"/>
      <c r="VOE33" s="760"/>
      <c r="VOF33" s="760"/>
      <c r="VOG33" s="760"/>
      <c r="VOH33" s="760"/>
      <c r="VOI33" s="760"/>
      <c r="VOJ33" s="760"/>
      <c r="VOK33" s="760"/>
      <c r="VOL33" s="760"/>
      <c r="VOM33" s="760"/>
      <c r="VON33" s="760"/>
      <c r="VOO33" s="760"/>
      <c r="VOP33" s="760"/>
      <c r="VOQ33" s="760"/>
      <c r="VOR33" s="760"/>
      <c r="VOS33" s="760"/>
      <c r="VOT33" s="760"/>
      <c r="VOU33" s="760"/>
      <c r="VOV33" s="760"/>
      <c r="VOW33" s="760"/>
      <c r="VOX33" s="760"/>
      <c r="VOY33" s="760"/>
      <c r="VOZ33" s="760"/>
      <c r="VPA33" s="760"/>
      <c r="VPB33" s="760"/>
      <c r="VPC33" s="760"/>
      <c r="VPD33" s="760"/>
      <c r="VPE33" s="760"/>
      <c r="VPF33" s="760"/>
      <c r="VPG33" s="760"/>
      <c r="VPH33" s="760"/>
      <c r="VPI33" s="760"/>
      <c r="VPJ33" s="760"/>
      <c r="VPK33" s="760"/>
      <c r="VPL33" s="760"/>
      <c r="VPM33" s="760"/>
      <c r="VPN33" s="760"/>
      <c r="VPO33" s="760"/>
      <c r="VPP33" s="760"/>
      <c r="VPQ33" s="760"/>
      <c r="VPR33" s="760"/>
      <c r="VPS33" s="760"/>
      <c r="VPT33" s="760"/>
      <c r="VPU33" s="760"/>
      <c r="VPV33" s="760"/>
      <c r="VPW33" s="760"/>
      <c r="VPX33" s="760"/>
      <c r="VPY33" s="760"/>
      <c r="VPZ33" s="760"/>
      <c r="VQA33" s="760"/>
      <c r="VQB33" s="760"/>
      <c r="VQC33" s="760"/>
      <c r="VQD33" s="760"/>
      <c r="VQE33" s="760"/>
      <c r="VQF33" s="760"/>
      <c r="VQG33" s="760"/>
      <c r="VQH33" s="760"/>
      <c r="VQI33" s="760"/>
      <c r="VQJ33" s="760"/>
      <c r="VQK33" s="760"/>
      <c r="VQL33" s="760"/>
      <c r="VQM33" s="760"/>
      <c r="VQN33" s="760"/>
      <c r="VQO33" s="760"/>
      <c r="VQP33" s="760"/>
      <c r="VQQ33" s="760"/>
      <c r="VQR33" s="760"/>
      <c r="VQS33" s="760"/>
      <c r="VQT33" s="760"/>
      <c r="VQU33" s="760"/>
      <c r="VQV33" s="760"/>
      <c r="VQW33" s="760"/>
      <c r="VQX33" s="760"/>
      <c r="VQY33" s="760"/>
      <c r="VQZ33" s="760"/>
      <c r="VRA33" s="760"/>
      <c r="VRB33" s="760"/>
      <c r="VRC33" s="760"/>
      <c r="VRD33" s="760"/>
      <c r="VRE33" s="760"/>
      <c r="VRF33" s="760"/>
      <c r="VRG33" s="760"/>
      <c r="VRH33" s="760"/>
      <c r="VRI33" s="760"/>
      <c r="VRJ33" s="760"/>
      <c r="VRK33" s="760"/>
      <c r="VRL33" s="760"/>
      <c r="VRM33" s="760"/>
      <c r="VRN33" s="760"/>
      <c r="VRO33" s="760"/>
      <c r="VRP33" s="760"/>
      <c r="VRQ33" s="760"/>
      <c r="VRR33" s="760"/>
      <c r="VRS33" s="760"/>
      <c r="VRT33" s="760"/>
      <c r="VRU33" s="760"/>
      <c r="VRV33" s="760"/>
      <c r="VRW33" s="760"/>
      <c r="VRX33" s="760"/>
      <c r="VRY33" s="760"/>
      <c r="VRZ33" s="760"/>
      <c r="VSA33" s="760"/>
      <c r="VSB33" s="760"/>
      <c r="VSC33" s="760"/>
      <c r="VSD33" s="760"/>
      <c r="VSE33" s="760"/>
      <c r="VSF33" s="760"/>
      <c r="VSG33" s="760"/>
      <c r="VSH33" s="760"/>
      <c r="VSI33" s="760"/>
      <c r="VSJ33" s="760"/>
      <c r="VSK33" s="760"/>
      <c r="VSL33" s="760"/>
      <c r="VSM33" s="760"/>
      <c r="VSN33" s="760"/>
      <c r="VSO33" s="760"/>
      <c r="VSP33" s="760"/>
      <c r="VSQ33" s="760"/>
      <c r="VSR33" s="760"/>
      <c r="VSS33" s="760"/>
      <c r="VST33" s="760"/>
      <c r="VSU33" s="760"/>
      <c r="VSV33" s="760"/>
      <c r="VSW33" s="760"/>
      <c r="VSX33" s="760"/>
      <c r="VSY33" s="760"/>
      <c r="VSZ33" s="760"/>
      <c r="VTA33" s="760"/>
      <c r="VTB33" s="760"/>
      <c r="VTC33" s="760"/>
      <c r="VTD33" s="760"/>
      <c r="VTE33" s="760"/>
      <c r="VTF33" s="760"/>
      <c r="VTG33" s="760"/>
      <c r="VTH33" s="760"/>
      <c r="VTI33" s="760"/>
      <c r="VTJ33" s="760"/>
      <c r="VTK33" s="760"/>
      <c r="VTL33" s="760"/>
      <c r="VTM33" s="760"/>
      <c r="VTN33" s="760"/>
      <c r="VTO33" s="760"/>
      <c r="VTP33" s="760"/>
      <c r="VTQ33" s="760"/>
      <c r="VTR33" s="760"/>
      <c r="VTS33" s="760"/>
      <c r="VTT33" s="760"/>
      <c r="VTU33" s="760"/>
      <c r="VTV33" s="760"/>
      <c r="VTW33" s="760"/>
      <c r="VTX33" s="760"/>
      <c r="VTY33" s="760"/>
      <c r="VTZ33" s="760"/>
      <c r="VUA33" s="760"/>
      <c r="VUB33" s="760"/>
      <c r="VUC33" s="760"/>
      <c r="VUD33" s="760"/>
      <c r="VUE33" s="760"/>
      <c r="VUF33" s="760"/>
      <c r="VUG33" s="760"/>
      <c r="VUH33" s="760"/>
      <c r="VUI33" s="760"/>
      <c r="VUJ33" s="760"/>
      <c r="VUK33" s="760"/>
      <c r="VUL33" s="760"/>
      <c r="VUM33" s="760"/>
      <c r="VUN33" s="760"/>
      <c r="VUO33" s="760"/>
      <c r="VUP33" s="760"/>
      <c r="VUQ33" s="760"/>
      <c r="VUR33" s="760"/>
      <c r="VUS33" s="760"/>
      <c r="VUT33" s="760"/>
      <c r="VUU33" s="760"/>
      <c r="VUV33" s="760"/>
      <c r="VUW33" s="760"/>
      <c r="VUX33" s="760"/>
      <c r="VUY33" s="760"/>
      <c r="VUZ33" s="760"/>
      <c r="VVA33" s="760"/>
      <c r="VVB33" s="760"/>
      <c r="VVC33" s="760"/>
      <c r="VVD33" s="760"/>
      <c r="VVE33" s="760"/>
      <c r="VVF33" s="760"/>
      <c r="VVG33" s="760"/>
      <c r="VVH33" s="760"/>
      <c r="VVI33" s="760"/>
      <c r="VVJ33" s="760"/>
      <c r="VVK33" s="760"/>
      <c r="VVL33" s="760"/>
      <c r="VVM33" s="760"/>
      <c r="VVN33" s="760"/>
      <c r="VVO33" s="760"/>
      <c r="VVP33" s="760"/>
      <c r="VVQ33" s="760"/>
      <c r="VVR33" s="760"/>
      <c r="VVS33" s="760"/>
      <c r="VVT33" s="760"/>
      <c r="VVU33" s="760"/>
      <c r="VVV33" s="760"/>
      <c r="VVW33" s="760"/>
      <c r="VVX33" s="760"/>
      <c r="VVY33" s="760"/>
      <c r="VVZ33" s="760"/>
      <c r="VWA33" s="760"/>
      <c r="VWB33" s="760"/>
      <c r="VWC33" s="760"/>
      <c r="VWD33" s="760"/>
      <c r="VWE33" s="760"/>
      <c r="VWF33" s="760"/>
      <c r="VWG33" s="760"/>
      <c r="VWH33" s="760"/>
      <c r="VWI33" s="760"/>
      <c r="VWJ33" s="760"/>
      <c r="VWK33" s="760"/>
      <c r="VWL33" s="760"/>
      <c r="VWM33" s="760"/>
      <c r="VWN33" s="760"/>
      <c r="VWO33" s="760"/>
      <c r="VWP33" s="760"/>
      <c r="VWQ33" s="760"/>
      <c r="VWR33" s="760"/>
      <c r="VWS33" s="760"/>
      <c r="VWT33" s="760"/>
      <c r="VWU33" s="760"/>
      <c r="VWV33" s="760"/>
      <c r="VWW33" s="760"/>
      <c r="VWX33" s="760"/>
      <c r="VWY33" s="760"/>
      <c r="VWZ33" s="760"/>
      <c r="VXA33" s="760"/>
      <c r="VXB33" s="760"/>
      <c r="VXC33" s="760"/>
      <c r="VXD33" s="760"/>
      <c r="VXE33" s="760"/>
      <c r="VXF33" s="760"/>
      <c r="VXG33" s="760"/>
      <c r="VXH33" s="760"/>
      <c r="VXI33" s="760"/>
      <c r="VXJ33" s="760"/>
      <c r="VXK33" s="760"/>
      <c r="VXL33" s="760"/>
      <c r="VXM33" s="760"/>
      <c r="VXN33" s="760"/>
      <c r="VXO33" s="760"/>
      <c r="VXP33" s="760"/>
      <c r="VXQ33" s="760"/>
      <c r="VXR33" s="760"/>
      <c r="VXS33" s="760"/>
      <c r="VXT33" s="760"/>
      <c r="VXU33" s="760"/>
      <c r="VXV33" s="760"/>
      <c r="VXW33" s="760"/>
      <c r="VXX33" s="760"/>
      <c r="VXY33" s="760"/>
      <c r="VXZ33" s="760"/>
      <c r="VYA33" s="760"/>
      <c r="VYB33" s="760"/>
      <c r="VYC33" s="760"/>
      <c r="VYD33" s="760"/>
      <c r="VYE33" s="760"/>
      <c r="VYF33" s="760"/>
      <c r="VYG33" s="760"/>
      <c r="VYH33" s="760"/>
      <c r="VYI33" s="760"/>
      <c r="VYJ33" s="760"/>
      <c r="VYK33" s="760"/>
      <c r="VYL33" s="760"/>
      <c r="VYM33" s="760"/>
      <c r="VYN33" s="760"/>
      <c r="VYO33" s="760"/>
      <c r="VYP33" s="760"/>
      <c r="VYQ33" s="760"/>
      <c r="VYR33" s="760"/>
      <c r="VYS33" s="760"/>
      <c r="VYT33" s="760"/>
      <c r="VYU33" s="760"/>
      <c r="VYV33" s="760"/>
      <c r="VYW33" s="760"/>
      <c r="VYX33" s="760"/>
      <c r="VYY33" s="760"/>
      <c r="VYZ33" s="760"/>
      <c r="VZA33" s="760"/>
      <c r="VZB33" s="760"/>
      <c r="VZC33" s="760"/>
      <c r="VZD33" s="760"/>
      <c r="VZE33" s="760"/>
      <c r="VZF33" s="760"/>
      <c r="VZG33" s="760"/>
      <c r="VZH33" s="760"/>
      <c r="VZI33" s="760"/>
      <c r="VZJ33" s="760"/>
      <c r="VZK33" s="760"/>
      <c r="VZL33" s="760"/>
      <c r="VZM33" s="760"/>
      <c r="VZN33" s="760"/>
      <c r="VZO33" s="760"/>
      <c r="VZP33" s="760"/>
      <c r="VZQ33" s="760"/>
      <c r="VZR33" s="760"/>
      <c r="VZS33" s="760"/>
      <c r="VZT33" s="760"/>
      <c r="VZU33" s="760"/>
      <c r="VZV33" s="760"/>
      <c r="VZW33" s="760"/>
      <c r="VZX33" s="760"/>
      <c r="VZY33" s="760"/>
      <c r="VZZ33" s="760"/>
      <c r="WAA33" s="760"/>
      <c r="WAB33" s="760"/>
      <c r="WAC33" s="760"/>
      <c r="WAD33" s="760"/>
      <c r="WAE33" s="760"/>
      <c r="WAF33" s="760"/>
      <c r="WAG33" s="760"/>
      <c r="WAH33" s="760"/>
      <c r="WAI33" s="760"/>
      <c r="WAJ33" s="760"/>
      <c r="WAK33" s="760"/>
      <c r="WAL33" s="760"/>
      <c r="WAM33" s="760"/>
      <c r="WAN33" s="760"/>
      <c r="WAO33" s="760"/>
      <c r="WAP33" s="760"/>
      <c r="WAQ33" s="760"/>
      <c r="WAR33" s="760"/>
      <c r="WAS33" s="760"/>
      <c r="WAT33" s="760"/>
      <c r="WAU33" s="760"/>
      <c r="WAV33" s="760"/>
      <c r="WAW33" s="760"/>
      <c r="WAX33" s="760"/>
      <c r="WAY33" s="760"/>
      <c r="WAZ33" s="760"/>
      <c r="WBA33" s="760"/>
      <c r="WBB33" s="760"/>
      <c r="WBC33" s="760"/>
      <c r="WBD33" s="760"/>
      <c r="WBE33" s="760"/>
      <c r="WBF33" s="760"/>
      <c r="WBG33" s="760"/>
      <c r="WBH33" s="760"/>
      <c r="WBI33" s="760"/>
      <c r="WBJ33" s="760"/>
      <c r="WBK33" s="760"/>
      <c r="WBL33" s="760"/>
      <c r="WBM33" s="760"/>
      <c r="WBN33" s="760"/>
      <c r="WBO33" s="760"/>
      <c r="WBP33" s="760"/>
      <c r="WBQ33" s="760"/>
      <c r="WBR33" s="760"/>
      <c r="WBS33" s="760"/>
      <c r="WBT33" s="760"/>
      <c r="WBU33" s="760"/>
      <c r="WBV33" s="760"/>
      <c r="WBW33" s="760"/>
      <c r="WBX33" s="760"/>
      <c r="WBY33" s="760"/>
      <c r="WBZ33" s="760"/>
      <c r="WCA33" s="760"/>
      <c r="WCB33" s="760"/>
      <c r="WCC33" s="760"/>
      <c r="WCD33" s="760"/>
      <c r="WCE33" s="760"/>
      <c r="WCF33" s="760"/>
      <c r="WCG33" s="760"/>
      <c r="WCH33" s="760"/>
      <c r="WCI33" s="760"/>
      <c r="WCJ33" s="760"/>
      <c r="WCK33" s="760"/>
      <c r="WCL33" s="760"/>
      <c r="WCM33" s="760"/>
      <c r="WCN33" s="760"/>
      <c r="WCO33" s="760"/>
      <c r="WCP33" s="760"/>
      <c r="WCQ33" s="760"/>
      <c r="WCR33" s="760"/>
      <c r="WCS33" s="760"/>
      <c r="WCT33" s="760"/>
      <c r="WCU33" s="760"/>
      <c r="WCV33" s="760"/>
      <c r="WCW33" s="760"/>
      <c r="WCX33" s="760"/>
      <c r="WCY33" s="760"/>
      <c r="WCZ33" s="760"/>
      <c r="WDA33" s="760"/>
      <c r="WDB33" s="760"/>
      <c r="WDC33" s="760"/>
      <c r="WDD33" s="760"/>
      <c r="WDE33" s="760"/>
      <c r="WDF33" s="760"/>
      <c r="WDG33" s="760"/>
      <c r="WDH33" s="760"/>
      <c r="WDI33" s="760"/>
      <c r="WDJ33" s="760"/>
      <c r="WDK33" s="760"/>
      <c r="WDL33" s="760"/>
      <c r="WDM33" s="760"/>
      <c r="WDN33" s="760"/>
      <c r="WDO33" s="760"/>
      <c r="WDP33" s="760"/>
      <c r="WDQ33" s="760"/>
      <c r="WDR33" s="760"/>
      <c r="WDS33" s="760"/>
      <c r="WDT33" s="760"/>
      <c r="WDU33" s="760"/>
      <c r="WDV33" s="760"/>
      <c r="WDW33" s="760"/>
      <c r="WDX33" s="760"/>
      <c r="WDY33" s="760"/>
      <c r="WDZ33" s="760"/>
      <c r="WEA33" s="760"/>
      <c r="WEB33" s="760"/>
      <c r="WEC33" s="760"/>
      <c r="WED33" s="760"/>
      <c r="WEE33" s="760"/>
      <c r="WEF33" s="760"/>
      <c r="WEG33" s="760"/>
      <c r="WEH33" s="760"/>
      <c r="WEI33" s="760"/>
      <c r="WEJ33" s="760"/>
      <c r="WEK33" s="760"/>
      <c r="WEL33" s="760"/>
      <c r="WEM33" s="760"/>
      <c r="WEN33" s="760"/>
      <c r="WEO33" s="760"/>
      <c r="WEP33" s="760"/>
      <c r="WEQ33" s="760"/>
      <c r="WER33" s="760"/>
      <c r="WES33" s="760"/>
      <c r="WET33" s="760"/>
      <c r="WEU33" s="760"/>
      <c r="WEV33" s="760"/>
      <c r="WEW33" s="760"/>
      <c r="WEX33" s="760"/>
      <c r="WEY33" s="760"/>
      <c r="WEZ33" s="760"/>
      <c r="WFA33" s="760"/>
      <c r="WFB33" s="760"/>
      <c r="WFC33" s="760"/>
      <c r="WFD33" s="760"/>
      <c r="WFE33" s="760"/>
      <c r="WFF33" s="760"/>
      <c r="WFG33" s="760"/>
      <c r="WFH33" s="760"/>
      <c r="WFI33" s="760"/>
      <c r="WFJ33" s="760"/>
      <c r="WFK33" s="760"/>
      <c r="WFL33" s="760"/>
      <c r="WFM33" s="760"/>
      <c r="WFN33" s="760"/>
      <c r="WFO33" s="760"/>
      <c r="WFP33" s="760"/>
      <c r="WFQ33" s="760"/>
      <c r="WFR33" s="760"/>
      <c r="WFS33" s="760"/>
      <c r="WFT33" s="760"/>
      <c r="WFU33" s="760"/>
      <c r="WFV33" s="760"/>
      <c r="WFW33" s="760"/>
      <c r="WFX33" s="760"/>
      <c r="WFY33" s="760"/>
      <c r="WFZ33" s="760"/>
      <c r="WGA33" s="760"/>
      <c r="WGB33" s="760"/>
      <c r="WGC33" s="760"/>
      <c r="WGD33" s="760"/>
      <c r="WGE33" s="760"/>
      <c r="WGF33" s="760"/>
      <c r="WGG33" s="760"/>
      <c r="WGH33" s="760"/>
      <c r="WGI33" s="760"/>
      <c r="WGJ33" s="760"/>
      <c r="WGK33" s="760"/>
      <c r="WGL33" s="760"/>
      <c r="WGM33" s="760"/>
      <c r="WGN33" s="760"/>
      <c r="WGO33" s="760"/>
      <c r="WGP33" s="760"/>
      <c r="WGQ33" s="760"/>
      <c r="WGR33" s="760"/>
      <c r="WGS33" s="760"/>
      <c r="WGT33" s="760"/>
      <c r="WGU33" s="760"/>
      <c r="WGV33" s="760"/>
      <c r="WGW33" s="760"/>
      <c r="WGX33" s="760"/>
      <c r="WGY33" s="760"/>
      <c r="WGZ33" s="760"/>
      <c r="WHA33" s="760"/>
      <c r="WHB33" s="760"/>
      <c r="WHC33" s="760"/>
      <c r="WHD33" s="760"/>
      <c r="WHE33" s="760"/>
      <c r="WHF33" s="760"/>
      <c r="WHG33" s="760"/>
      <c r="WHH33" s="760"/>
      <c r="WHI33" s="760"/>
      <c r="WHJ33" s="760"/>
      <c r="WHK33" s="760"/>
      <c r="WHL33" s="760"/>
      <c r="WHM33" s="760"/>
      <c r="WHN33" s="760"/>
      <c r="WHO33" s="760"/>
      <c r="WHP33" s="760"/>
      <c r="WHQ33" s="760"/>
      <c r="WHR33" s="760"/>
      <c r="WHS33" s="760"/>
      <c r="WHT33" s="760"/>
      <c r="WHU33" s="760"/>
      <c r="WHV33" s="760"/>
      <c r="WHW33" s="760"/>
      <c r="WHX33" s="760"/>
      <c r="WHY33" s="760"/>
      <c r="WHZ33" s="760"/>
      <c r="WIA33" s="760"/>
      <c r="WIB33" s="760"/>
      <c r="WIC33" s="760"/>
      <c r="WID33" s="760"/>
      <c r="WIE33" s="760"/>
      <c r="WIF33" s="760"/>
      <c r="WIG33" s="760"/>
      <c r="WIH33" s="760"/>
      <c r="WII33" s="760"/>
      <c r="WIJ33" s="760"/>
      <c r="WIK33" s="760"/>
      <c r="WIL33" s="760"/>
      <c r="WIM33" s="760"/>
      <c r="WIN33" s="760"/>
      <c r="WIO33" s="760"/>
      <c r="WIP33" s="760"/>
      <c r="WIQ33" s="760"/>
      <c r="WIR33" s="760"/>
      <c r="WIS33" s="760"/>
      <c r="WIT33" s="760"/>
      <c r="WIU33" s="760"/>
      <c r="WIV33" s="760"/>
      <c r="WIW33" s="760"/>
      <c r="WIX33" s="760"/>
      <c r="WIY33" s="760"/>
      <c r="WIZ33" s="760"/>
      <c r="WJA33" s="760"/>
      <c r="WJB33" s="760"/>
      <c r="WJC33" s="760"/>
      <c r="WJD33" s="760"/>
      <c r="WJE33" s="760"/>
      <c r="WJF33" s="760"/>
      <c r="WJG33" s="760"/>
      <c r="WJH33" s="760"/>
      <c r="WJI33" s="760"/>
      <c r="WJJ33" s="760"/>
      <c r="WJK33" s="760"/>
      <c r="WJL33" s="760"/>
      <c r="WJM33" s="760"/>
      <c r="WJN33" s="760"/>
      <c r="WJO33" s="760"/>
      <c r="WJP33" s="760"/>
      <c r="WJQ33" s="760"/>
      <c r="WJR33" s="760"/>
      <c r="WJS33" s="760"/>
      <c r="WJT33" s="760"/>
      <c r="WJU33" s="760"/>
      <c r="WJV33" s="760"/>
      <c r="WJW33" s="760"/>
      <c r="WJX33" s="760"/>
      <c r="WJY33" s="760"/>
      <c r="WJZ33" s="760"/>
      <c r="WKA33" s="760"/>
      <c r="WKB33" s="760"/>
      <c r="WKC33" s="760"/>
      <c r="WKD33" s="760"/>
      <c r="WKE33" s="760"/>
      <c r="WKF33" s="760"/>
      <c r="WKG33" s="760"/>
      <c r="WKH33" s="760"/>
      <c r="WKI33" s="760"/>
      <c r="WKJ33" s="760"/>
      <c r="WKK33" s="760"/>
      <c r="WKL33" s="760"/>
      <c r="WKM33" s="760"/>
      <c r="WKN33" s="760"/>
      <c r="WKO33" s="760"/>
      <c r="WKP33" s="760"/>
      <c r="WKQ33" s="760"/>
      <c r="WKR33" s="760"/>
      <c r="WKS33" s="760"/>
      <c r="WKT33" s="760"/>
      <c r="WKU33" s="760"/>
      <c r="WKV33" s="760"/>
      <c r="WKW33" s="760"/>
      <c r="WKX33" s="760"/>
      <c r="WKY33" s="760"/>
      <c r="WKZ33" s="760"/>
      <c r="WLA33" s="760"/>
      <c r="WLB33" s="760"/>
      <c r="WLC33" s="760"/>
      <c r="WLD33" s="760"/>
      <c r="WLE33" s="760"/>
      <c r="WLF33" s="760"/>
      <c r="WLG33" s="760"/>
      <c r="WLH33" s="760"/>
      <c r="WLI33" s="760"/>
      <c r="WLJ33" s="760"/>
      <c r="WLK33" s="760"/>
      <c r="WLL33" s="760"/>
      <c r="WLM33" s="760"/>
      <c r="WLN33" s="760"/>
      <c r="WLO33" s="760"/>
      <c r="WLP33" s="760"/>
      <c r="WLQ33" s="760"/>
      <c r="WLR33" s="760"/>
      <c r="WLS33" s="760"/>
      <c r="WLT33" s="760"/>
      <c r="WLU33" s="760"/>
      <c r="WLV33" s="760"/>
      <c r="WLW33" s="760"/>
      <c r="WLX33" s="760"/>
      <c r="WLY33" s="760"/>
      <c r="WLZ33" s="760"/>
      <c r="WMA33" s="760"/>
      <c r="WMB33" s="760"/>
      <c r="WMC33" s="760"/>
      <c r="WMD33" s="760"/>
      <c r="WME33" s="760"/>
      <c r="WMF33" s="760"/>
      <c r="WMG33" s="760"/>
      <c r="WMH33" s="760"/>
      <c r="WMI33" s="760"/>
      <c r="WMJ33" s="760"/>
      <c r="WMK33" s="760"/>
      <c r="WML33" s="760"/>
      <c r="WMM33" s="760"/>
      <c r="WMN33" s="760"/>
      <c r="WMO33" s="760"/>
      <c r="WMP33" s="760"/>
      <c r="WMQ33" s="760"/>
      <c r="WMR33" s="760"/>
      <c r="WMS33" s="760"/>
      <c r="WMT33" s="760"/>
      <c r="WMU33" s="760"/>
      <c r="WMV33" s="760"/>
      <c r="WMW33" s="760"/>
      <c r="WMX33" s="760"/>
      <c r="WMY33" s="760"/>
      <c r="WMZ33" s="760"/>
      <c r="WNA33" s="760"/>
      <c r="WNB33" s="760"/>
      <c r="WNC33" s="760"/>
      <c r="WND33" s="760"/>
      <c r="WNE33" s="760"/>
      <c r="WNF33" s="760"/>
      <c r="WNG33" s="760"/>
      <c r="WNH33" s="760"/>
      <c r="WNI33" s="760"/>
      <c r="WNJ33" s="760"/>
      <c r="WNK33" s="760"/>
      <c r="WNL33" s="760"/>
      <c r="WNM33" s="760"/>
      <c r="WNN33" s="760"/>
      <c r="WNO33" s="760"/>
      <c r="WNP33" s="760"/>
      <c r="WNQ33" s="760"/>
      <c r="WNR33" s="760"/>
      <c r="WNS33" s="760"/>
      <c r="WNT33" s="760"/>
      <c r="WNU33" s="760"/>
      <c r="WNV33" s="760"/>
      <c r="WNW33" s="760"/>
      <c r="WNX33" s="760"/>
      <c r="WNY33" s="760"/>
      <c r="WNZ33" s="760"/>
      <c r="WOA33" s="760"/>
      <c r="WOB33" s="760"/>
      <c r="WOC33" s="760"/>
      <c r="WOD33" s="760"/>
      <c r="WOE33" s="760"/>
      <c r="WOF33" s="760"/>
      <c r="WOG33" s="760"/>
      <c r="WOH33" s="760"/>
      <c r="WOI33" s="760"/>
      <c r="WOJ33" s="760"/>
      <c r="WOK33" s="760"/>
      <c r="WOL33" s="760"/>
      <c r="WOM33" s="760"/>
      <c r="WON33" s="760"/>
      <c r="WOO33" s="760"/>
      <c r="WOP33" s="760"/>
      <c r="WOQ33" s="760"/>
      <c r="WOR33" s="760"/>
      <c r="WOS33" s="760"/>
      <c r="WOT33" s="760"/>
      <c r="WOU33" s="760"/>
      <c r="WOV33" s="760"/>
      <c r="WOW33" s="760"/>
      <c r="WOX33" s="760"/>
      <c r="WOY33" s="760"/>
      <c r="WOZ33" s="760"/>
      <c r="WPA33" s="760"/>
      <c r="WPB33" s="760"/>
      <c r="WPC33" s="760"/>
      <c r="WPD33" s="760"/>
      <c r="WPE33" s="760"/>
      <c r="WPF33" s="760"/>
      <c r="WPG33" s="760"/>
      <c r="WPH33" s="760"/>
      <c r="WPI33" s="760"/>
      <c r="WPJ33" s="760"/>
      <c r="WPK33" s="760"/>
      <c r="WPL33" s="760"/>
      <c r="WPM33" s="760"/>
      <c r="WPN33" s="760"/>
      <c r="WPO33" s="760"/>
      <c r="WPP33" s="760"/>
      <c r="WPQ33" s="760"/>
      <c r="WPR33" s="760"/>
      <c r="WPS33" s="760"/>
      <c r="WPT33" s="760"/>
      <c r="WPU33" s="760"/>
      <c r="WPV33" s="760"/>
      <c r="WPW33" s="760"/>
      <c r="WPX33" s="760"/>
      <c r="WPY33" s="760"/>
      <c r="WPZ33" s="760"/>
      <c r="WQA33" s="760"/>
      <c r="WQB33" s="760"/>
      <c r="WQC33" s="760"/>
      <c r="WQD33" s="760"/>
      <c r="WQE33" s="760"/>
      <c r="WQF33" s="760"/>
      <c r="WQG33" s="760"/>
      <c r="WQH33" s="760"/>
      <c r="WQI33" s="760"/>
      <c r="WQJ33" s="760"/>
      <c r="WQK33" s="760"/>
      <c r="WQL33" s="760"/>
      <c r="WQM33" s="760"/>
      <c r="WQN33" s="760"/>
      <c r="WQO33" s="760"/>
      <c r="WQP33" s="760"/>
      <c r="WQQ33" s="760"/>
      <c r="WQR33" s="760"/>
      <c r="WQS33" s="760"/>
      <c r="WQT33" s="760"/>
      <c r="WQU33" s="760"/>
      <c r="WQV33" s="760"/>
      <c r="WQW33" s="760"/>
      <c r="WQX33" s="760"/>
      <c r="WQY33" s="760"/>
      <c r="WQZ33" s="760"/>
      <c r="WRA33" s="760"/>
      <c r="WRB33" s="760"/>
      <c r="WRC33" s="760"/>
      <c r="WRD33" s="760"/>
      <c r="WRE33" s="760"/>
      <c r="WRF33" s="760"/>
      <c r="WRG33" s="760"/>
      <c r="WRH33" s="760"/>
      <c r="WRI33" s="760"/>
      <c r="WRJ33" s="760"/>
      <c r="WRK33" s="760"/>
      <c r="WRL33" s="760"/>
      <c r="WRM33" s="760"/>
      <c r="WRN33" s="760"/>
      <c r="WRO33" s="760"/>
      <c r="WRP33" s="760"/>
      <c r="WRQ33" s="760"/>
      <c r="WRR33" s="760"/>
      <c r="WRS33" s="760"/>
      <c r="WRT33" s="760"/>
      <c r="WRU33" s="760"/>
      <c r="WRV33" s="760"/>
      <c r="WRW33" s="760"/>
      <c r="WRX33" s="760"/>
      <c r="WRY33" s="760"/>
      <c r="WRZ33" s="760"/>
      <c r="WSA33" s="760"/>
      <c r="WSB33" s="760"/>
      <c r="WSC33" s="760"/>
      <c r="WSD33" s="760"/>
      <c r="WSE33" s="760"/>
      <c r="WSF33" s="760"/>
      <c r="WSG33" s="760"/>
      <c r="WSH33" s="760"/>
      <c r="WSI33" s="760"/>
      <c r="WSJ33" s="760"/>
      <c r="WSK33" s="760"/>
      <c r="WSL33" s="760"/>
      <c r="WSM33" s="760"/>
      <c r="WSN33" s="760"/>
      <c r="WSO33" s="760"/>
      <c r="WSP33" s="760"/>
      <c r="WSQ33" s="760"/>
      <c r="WSR33" s="760"/>
      <c r="WSS33" s="760"/>
      <c r="WST33" s="760"/>
      <c r="WSU33" s="760"/>
      <c r="WSV33" s="760"/>
      <c r="WSW33" s="760"/>
      <c r="WSX33" s="760"/>
      <c r="WSY33" s="760"/>
      <c r="WSZ33" s="760"/>
      <c r="WTA33" s="760"/>
      <c r="WTB33" s="760"/>
      <c r="WTC33" s="760"/>
      <c r="WTD33" s="760"/>
      <c r="WTE33" s="760"/>
      <c r="WTF33" s="760"/>
      <c r="WTG33" s="760"/>
      <c r="WTH33" s="760"/>
      <c r="WTI33" s="760"/>
      <c r="WTJ33" s="760"/>
      <c r="WTK33" s="760"/>
      <c r="WTL33" s="760"/>
      <c r="WTM33" s="760"/>
      <c r="WTN33" s="760"/>
      <c r="WTO33" s="760"/>
      <c r="WTP33" s="760"/>
      <c r="WTQ33" s="760"/>
      <c r="WTR33" s="760"/>
      <c r="WTS33" s="760"/>
      <c r="WTT33" s="760"/>
      <c r="WTU33" s="760"/>
      <c r="WTV33" s="760"/>
      <c r="WTW33" s="760"/>
      <c r="WTX33" s="760"/>
      <c r="WTY33" s="760"/>
      <c r="WTZ33" s="760"/>
      <c r="WUA33" s="760"/>
      <c r="WUB33" s="760"/>
      <c r="WUC33" s="760"/>
      <c r="WUD33" s="760"/>
      <c r="WUE33" s="760"/>
      <c r="WUF33" s="760"/>
      <c r="WUG33" s="760"/>
      <c r="WUH33" s="760"/>
      <c r="WUI33" s="760"/>
      <c r="WUJ33" s="760"/>
      <c r="WUK33" s="760"/>
      <c r="WUL33" s="760"/>
      <c r="WUM33" s="760"/>
      <c r="WUN33" s="760"/>
      <c r="WUO33" s="760"/>
      <c r="WUP33" s="760"/>
      <c r="WUQ33" s="760"/>
      <c r="WUR33" s="760"/>
      <c r="WUS33" s="760"/>
      <c r="WUT33" s="760"/>
      <c r="WUU33" s="760"/>
      <c r="WUV33" s="760"/>
      <c r="WUW33" s="760"/>
      <c r="WUX33" s="760"/>
      <c r="WUY33" s="760"/>
      <c r="WUZ33" s="760"/>
      <c r="WVA33" s="760"/>
      <c r="WVB33" s="760"/>
      <c r="WVC33" s="760"/>
      <c r="WVD33" s="760"/>
      <c r="WVE33" s="760"/>
      <c r="WVF33" s="760"/>
      <c r="WVG33" s="760"/>
      <c r="WVH33" s="760"/>
      <c r="WVI33" s="760"/>
      <c r="WVJ33" s="760"/>
      <c r="WVK33" s="760"/>
      <c r="WVL33" s="760"/>
      <c r="WVM33" s="760"/>
      <c r="WVN33" s="760"/>
      <c r="WVO33" s="760"/>
      <c r="WVP33" s="760"/>
      <c r="WVQ33" s="760"/>
      <c r="WVR33" s="760"/>
      <c r="WVS33" s="760"/>
      <c r="WVT33" s="760"/>
      <c r="WVU33" s="760"/>
      <c r="WVV33" s="760"/>
      <c r="WVW33" s="760"/>
      <c r="WVX33" s="760"/>
      <c r="WVY33" s="760"/>
      <c r="WVZ33" s="760"/>
      <c r="WWA33" s="760"/>
      <c r="WWB33" s="760"/>
      <c r="WWC33" s="760"/>
      <c r="WWD33" s="760"/>
      <c r="WWE33" s="760"/>
      <c r="WWF33" s="760"/>
      <c r="WWG33" s="760"/>
      <c r="WWH33" s="760"/>
      <c r="WWI33" s="760"/>
      <c r="WWJ33" s="760"/>
      <c r="WWK33" s="760"/>
      <c r="WWL33" s="760"/>
      <c r="WWM33" s="760"/>
      <c r="WWN33" s="760"/>
      <c r="WWO33" s="760"/>
      <c r="WWP33" s="760"/>
      <c r="WWQ33" s="760"/>
      <c r="WWR33" s="760"/>
      <c r="WWS33" s="760"/>
      <c r="WWT33" s="760"/>
      <c r="WWU33" s="760"/>
      <c r="WWV33" s="760"/>
      <c r="WWW33" s="760"/>
      <c r="WWX33" s="760"/>
      <c r="WWY33" s="760"/>
      <c r="WWZ33" s="760"/>
      <c r="WXA33" s="760"/>
      <c r="WXB33" s="760"/>
      <c r="WXC33" s="760"/>
      <c r="WXD33" s="760"/>
      <c r="WXE33" s="760"/>
      <c r="WXF33" s="760"/>
      <c r="WXG33" s="760"/>
      <c r="WXH33" s="760"/>
      <c r="WXI33" s="760"/>
      <c r="WXJ33" s="760"/>
      <c r="WXK33" s="760"/>
      <c r="WXL33" s="760"/>
      <c r="WXM33" s="760"/>
      <c r="WXN33" s="760"/>
      <c r="WXO33" s="760"/>
      <c r="WXP33" s="760"/>
      <c r="WXQ33" s="760"/>
      <c r="WXR33" s="760"/>
      <c r="WXS33" s="760"/>
      <c r="WXT33" s="760"/>
      <c r="WXU33" s="760"/>
      <c r="WXV33" s="760"/>
      <c r="WXW33" s="760"/>
      <c r="WXX33" s="760"/>
      <c r="WXY33" s="760"/>
      <c r="WXZ33" s="760"/>
      <c r="WYA33" s="760"/>
      <c r="WYB33" s="760"/>
      <c r="WYC33" s="760"/>
      <c r="WYD33" s="760"/>
      <c r="WYE33" s="760"/>
      <c r="WYF33" s="760"/>
      <c r="WYG33" s="760"/>
      <c r="WYH33" s="760"/>
      <c r="WYI33" s="760"/>
      <c r="WYJ33" s="760"/>
      <c r="WYK33" s="760"/>
      <c r="WYL33" s="760"/>
      <c r="WYM33" s="760"/>
      <c r="WYN33" s="760"/>
      <c r="WYO33" s="760"/>
      <c r="WYP33" s="760"/>
      <c r="WYQ33" s="760"/>
      <c r="WYR33" s="760"/>
      <c r="WYS33" s="760"/>
      <c r="WYT33" s="760"/>
      <c r="WYU33" s="760"/>
      <c r="WYV33" s="760"/>
      <c r="WYW33" s="760"/>
      <c r="WYX33" s="760"/>
      <c r="WYY33" s="760"/>
      <c r="WYZ33" s="760"/>
      <c r="WZA33" s="760"/>
      <c r="WZB33" s="760"/>
      <c r="WZC33" s="760"/>
      <c r="WZD33" s="760"/>
      <c r="WZE33" s="760"/>
      <c r="WZF33" s="760"/>
      <c r="WZG33" s="760"/>
      <c r="WZH33" s="760"/>
      <c r="WZI33" s="760"/>
      <c r="WZJ33" s="760"/>
      <c r="WZK33" s="760"/>
      <c r="WZL33" s="760"/>
      <c r="WZM33" s="760"/>
      <c r="WZN33" s="760"/>
      <c r="WZO33" s="760"/>
      <c r="WZP33" s="760"/>
      <c r="WZQ33" s="760"/>
      <c r="WZR33" s="760"/>
      <c r="WZS33" s="760"/>
      <c r="WZT33" s="760"/>
      <c r="WZU33" s="760"/>
      <c r="WZV33" s="760"/>
      <c r="WZW33" s="760"/>
      <c r="WZX33" s="760"/>
      <c r="WZY33" s="760"/>
      <c r="WZZ33" s="760"/>
      <c r="XAA33" s="760"/>
      <c r="XAB33" s="760"/>
      <c r="XAC33" s="760"/>
      <c r="XAD33" s="760"/>
      <c r="XAE33" s="760"/>
      <c r="XAF33" s="760"/>
      <c r="XAG33" s="760"/>
      <c r="XAH33" s="760"/>
      <c r="XAI33" s="760"/>
      <c r="XAJ33" s="760"/>
      <c r="XAK33" s="760"/>
      <c r="XAL33" s="760"/>
      <c r="XAM33" s="760"/>
      <c r="XAN33" s="760"/>
      <c r="XAO33" s="760"/>
      <c r="XAP33" s="760"/>
      <c r="XAQ33" s="760"/>
      <c r="XAR33" s="760"/>
      <c r="XAS33" s="760"/>
      <c r="XAT33" s="760"/>
      <c r="XAU33" s="760"/>
      <c r="XAV33" s="760"/>
      <c r="XAW33" s="760"/>
      <c r="XAX33" s="760"/>
      <c r="XAY33" s="760"/>
      <c r="XAZ33" s="760"/>
      <c r="XBA33" s="760"/>
      <c r="XBB33" s="760"/>
      <c r="XBC33" s="760"/>
      <c r="XBD33" s="760"/>
      <c r="XBE33" s="760"/>
      <c r="XBF33" s="760"/>
      <c r="XBG33" s="760"/>
      <c r="XBH33" s="760"/>
      <c r="XBI33" s="760"/>
      <c r="XBJ33" s="760"/>
      <c r="XBK33" s="760"/>
      <c r="XBL33" s="760"/>
      <c r="XBM33" s="760"/>
      <c r="XBN33" s="760"/>
      <c r="XBO33" s="760"/>
      <c r="XBP33" s="760"/>
      <c r="XBQ33" s="760"/>
      <c r="XBR33" s="760"/>
      <c r="XBS33" s="760"/>
      <c r="XBT33" s="760"/>
      <c r="XBU33" s="760"/>
      <c r="XBV33" s="760"/>
      <c r="XBW33" s="760"/>
      <c r="XBX33" s="760"/>
      <c r="XBY33" s="760"/>
      <c r="XBZ33" s="760"/>
      <c r="XCA33" s="760"/>
      <c r="XCB33" s="760"/>
      <c r="XCC33" s="760"/>
      <c r="XCD33" s="760"/>
      <c r="XCE33" s="760"/>
      <c r="XCF33" s="760"/>
      <c r="XCG33" s="760"/>
      <c r="XCH33" s="760"/>
      <c r="XCI33" s="760"/>
      <c r="XCJ33" s="760"/>
      <c r="XCK33" s="760"/>
      <c r="XCL33" s="760"/>
      <c r="XCM33" s="760"/>
      <c r="XCN33" s="760"/>
      <c r="XCO33" s="760"/>
      <c r="XCP33" s="760"/>
      <c r="XCQ33" s="760"/>
      <c r="XCR33" s="760"/>
      <c r="XCS33" s="760"/>
      <c r="XCT33" s="760"/>
      <c r="XCU33" s="760"/>
      <c r="XCV33" s="760"/>
      <c r="XCW33" s="760"/>
      <c r="XCX33" s="760"/>
      <c r="XCY33" s="760"/>
      <c r="XCZ33" s="760"/>
      <c r="XDA33" s="760"/>
      <c r="XDB33" s="760"/>
      <c r="XDC33" s="760"/>
      <c r="XDD33" s="760"/>
      <c r="XDE33" s="760"/>
      <c r="XDF33" s="760"/>
      <c r="XDG33" s="760"/>
      <c r="XDH33" s="760"/>
      <c r="XDI33" s="760"/>
      <c r="XDJ33" s="760"/>
      <c r="XDK33" s="760"/>
      <c r="XDL33" s="760"/>
      <c r="XDM33" s="760"/>
      <c r="XDN33" s="760"/>
      <c r="XDO33" s="760"/>
      <c r="XDP33" s="760"/>
      <c r="XDQ33" s="760"/>
      <c r="XDR33" s="760"/>
      <c r="XDS33" s="760"/>
      <c r="XDT33" s="760"/>
      <c r="XDU33" s="760"/>
      <c r="XDV33" s="760"/>
      <c r="XDW33" s="760"/>
      <c r="XDX33" s="760"/>
      <c r="XDY33" s="760"/>
      <c r="XDZ33" s="760"/>
      <c r="XEA33" s="760"/>
      <c r="XEB33" s="760"/>
      <c r="XEC33" s="760"/>
      <c r="XED33" s="760"/>
      <c r="XEE33" s="760"/>
      <c r="XEF33" s="760"/>
      <c r="XEG33" s="760"/>
      <c r="XEH33" s="760"/>
      <c r="XEI33" s="760"/>
      <c r="XEJ33" s="760"/>
      <c r="XEK33" s="760"/>
      <c r="XEL33" s="760"/>
      <c r="XEM33" s="760"/>
      <c r="XEN33" s="760"/>
      <c r="XEO33" s="760"/>
      <c r="XEP33" s="760"/>
      <c r="XEQ33" s="760"/>
      <c r="XER33" s="760"/>
      <c r="XES33" s="760"/>
      <c r="XET33" s="760"/>
      <c r="XEU33" s="760"/>
      <c r="XEV33" s="760"/>
      <c r="XEW33" s="760"/>
      <c r="XEX33" s="760"/>
      <c r="XEY33" s="760"/>
      <c r="XEZ33" s="760"/>
      <c r="XFA33" s="760"/>
      <c r="XFB33" s="760"/>
    </row>
    <row r="34" spans="1:16382" s="797" customFormat="1" ht="15" customHeight="1" x14ac:dyDescent="0.3">
      <c r="A34" s="813" t="s">
        <v>12</v>
      </c>
      <c r="B34" s="814"/>
      <c r="C34" s="814">
        <v>4112</v>
      </c>
      <c r="D34" s="815" t="s">
        <v>41</v>
      </c>
      <c r="E34" s="816">
        <v>8974600</v>
      </c>
      <c r="F34" s="816">
        <v>8974600</v>
      </c>
      <c r="G34" s="816">
        <v>8721200</v>
      </c>
      <c r="H34" s="817">
        <f>8721200</f>
        <v>8721200</v>
      </c>
      <c r="I34" s="817">
        <f>8721200</f>
        <v>8721200</v>
      </c>
      <c r="J34" s="793"/>
      <c r="K34" s="793"/>
      <c r="L34" s="794"/>
      <c r="M34" s="794"/>
      <c r="N34" s="794"/>
      <c r="O34" s="794"/>
      <c r="P34" s="794"/>
      <c r="Q34" s="803"/>
      <c r="R34" s="794"/>
      <c r="S34" s="795"/>
      <c r="T34" s="796"/>
    </row>
    <row r="35" spans="1:16382" s="797" customFormat="1" ht="15" customHeight="1" x14ac:dyDescent="0.3">
      <c r="A35" s="813" t="s">
        <v>12</v>
      </c>
      <c r="B35" s="814"/>
      <c r="C35" s="814">
        <v>4121</v>
      </c>
      <c r="D35" s="815" t="s">
        <v>421</v>
      </c>
      <c r="E35" s="816">
        <v>400000</v>
      </c>
      <c r="F35" s="816">
        <v>400000</v>
      </c>
      <c r="G35" s="816">
        <v>400000</v>
      </c>
      <c r="H35" s="808">
        <v>400000</v>
      </c>
      <c r="I35" s="808">
        <v>400000</v>
      </c>
      <c r="J35" s="793"/>
      <c r="K35" s="793"/>
      <c r="L35" s="794"/>
      <c r="M35" s="794"/>
      <c r="N35" s="794"/>
      <c r="O35" s="794"/>
      <c r="P35" s="794"/>
      <c r="Q35" s="803"/>
      <c r="R35" s="794"/>
      <c r="S35" s="795"/>
      <c r="T35" s="796"/>
    </row>
    <row r="36" spans="1:16382" s="797" customFormat="1" ht="15" customHeight="1" x14ac:dyDescent="0.3">
      <c r="A36" s="813" t="s">
        <v>12</v>
      </c>
      <c r="B36" s="814"/>
      <c r="C36" s="814">
        <v>4122</v>
      </c>
      <c r="D36" s="815" t="s">
        <v>906</v>
      </c>
      <c r="E36" s="816">
        <v>0</v>
      </c>
      <c r="F36" s="816">
        <v>0</v>
      </c>
      <c r="G36" s="816">
        <v>0</v>
      </c>
      <c r="H36" s="817">
        <v>0</v>
      </c>
      <c r="I36" s="817">
        <v>0</v>
      </c>
      <c r="J36" s="793"/>
      <c r="K36" s="793"/>
      <c r="L36" s="794"/>
      <c r="M36" s="794"/>
      <c r="N36" s="794"/>
      <c r="O36" s="794"/>
      <c r="P36" s="794"/>
      <c r="Q36" s="803"/>
      <c r="R36" s="794"/>
      <c r="S36" s="795"/>
      <c r="T36" s="796"/>
    </row>
    <row r="37" spans="1:16382" s="797" customFormat="1" ht="15" customHeight="1" x14ac:dyDescent="0.3">
      <c r="A37" s="813" t="s">
        <v>12</v>
      </c>
      <c r="B37" s="814"/>
      <c r="C37" s="814">
        <v>4121</v>
      </c>
      <c r="D37" s="815" t="s">
        <v>422</v>
      </c>
      <c r="E37" s="816">
        <v>800000</v>
      </c>
      <c r="F37" s="816">
        <v>898400</v>
      </c>
      <c r="G37" s="816">
        <v>898400</v>
      </c>
      <c r="H37" s="817">
        <v>898400</v>
      </c>
      <c r="I37" s="817">
        <v>898400</v>
      </c>
      <c r="J37" s="821"/>
      <c r="K37" s="821"/>
      <c r="L37" s="794"/>
      <c r="M37" s="794"/>
      <c r="N37" s="794"/>
      <c r="O37" s="794"/>
      <c r="P37" s="794"/>
      <c r="Q37" s="803"/>
      <c r="R37" s="794"/>
      <c r="S37" s="795"/>
      <c r="T37" s="796"/>
    </row>
    <row r="38" spans="1:16382" s="797" customFormat="1" ht="15" customHeight="1" x14ac:dyDescent="0.3">
      <c r="A38" s="813" t="s">
        <v>12</v>
      </c>
      <c r="B38" s="814"/>
      <c r="C38" s="822">
        <v>4213</v>
      </c>
      <c r="D38" s="823" t="s">
        <v>2126</v>
      </c>
      <c r="E38" s="824"/>
      <c r="F38" s="824"/>
      <c r="G38" s="824"/>
      <c r="H38" s="825"/>
      <c r="I38" s="825"/>
      <c r="J38" s="793"/>
      <c r="K38" s="793"/>
      <c r="L38" s="794"/>
      <c r="M38" s="794"/>
      <c r="N38" s="794"/>
      <c r="O38" s="794"/>
      <c r="P38" s="794"/>
      <c r="Q38" s="803"/>
      <c r="R38" s="794"/>
      <c r="S38" s="795"/>
      <c r="T38" s="796"/>
    </row>
    <row r="39" spans="1:16382" s="797" customFormat="1" ht="15" customHeight="1" x14ac:dyDescent="0.3">
      <c r="A39" s="813" t="s">
        <v>12</v>
      </c>
      <c r="B39" s="814"/>
      <c r="C39" s="822">
        <v>4213</v>
      </c>
      <c r="D39" s="823" t="s">
        <v>971</v>
      </c>
      <c r="E39" s="824"/>
      <c r="F39" s="824"/>
      <c r="G39" s="824">
        <v>383215</v>
      </c>
      <c r="H39" s="825">
        <v>383215</v>
      </c>
      <c r="I39" s="825">
        <v>383215</v>
      </c>
      <c r="J39" s="793"/>
      <c r="K39" s="793"/>
      <c r="L39" s="794"/>
      <c r="M39" s="794"/>
      <c r="N39" s="794"/>
      <c r="O39" s="794"/>
      <c r="P39" s="794"/>
      <c r="Q39" s="803"/>
      <c r="R39" s="794"/>
      <c r="S39" s="795"/>
      <c r="T39" s="796"/>
    </row>
    <row r="40" spans="1:16382" s="797" customFormat="1" ht="15.75" hidden="1" x14ac:dyDescent="0.3">
      <c r="A40" s="813" t="s">
        <v>12</v>
      </c>
      <c r="B40" s="814"/>
      <c r="C40" s="814">
        <v>4213</v>
      </c>
      <c r="D40" s="815" t="s">
        <v>969</v>
      </c>
      <c r="E40" s="816">
        <v>0</v>
      </c>
      <c r="F40" s="816">
        <v>0</v>
      </c>
      <c r="G40" s="816">
        <v>0</v>
      </c>
      <c r="H40" s="808">
        <v>0</v>
      </c>
      <c r="I40" s="808">
        <v>0</v>
      </c>
      <c r="J40" s="793"/>
      <c r="K40" s="793"/>
      <c r="L40" s="810"/>
      <c r="M40" s="810"/>
      <c r="N40" s="810"/>
      <c r="O40" s="810"/>
      <c r="P40" s="810"/>
      <c r="Q40" s="803"/>
      <c r="R40" s="794"/>
      <c r="S40" s="811"/>
      <c r="T40" s="812"/>
    </row>
    <row r="41" spans="1:16382" s="797" customFormat="1" ht="15.75" hidden="1" x14ac:dyDescent="0.3">
      <c r="A41" s="813"/>
      <c r="B41" s="814"/>
      <c r="C41" s="814">
        <v>4116</v>
      </c>
      <c r="D41" s="815" t="s">
        <v>1852</v>
      </c>
      <c r="E41" s="816"/>
      <c r="F41" s="816"/>
      <c r="G41" s="816"/>
      <c r="H41" s="808"/>
      <c r="I41" s="808"/>
      <c r="J41" s="793"/>
      <c r="K41" s="793"/>
      <c r="L41" s="810"/>
      <c r="M41" s="810"/>
      <c r="N41" s="810"/>
      <c r="O41" s="810"/>
      <c r="P41" s="810"/>
      <c r="Q41" s="803"/>
      <c r="R41" s="794"/>
      <c r="S41" s="811"/>
      <c r="T41" s="812"/>
    </row>
    <row r="42" spans="1:16382" s="797" customFormat="1" ht="15.75" hidden="1" x14ac:dyDescent="0.3">
      <c r="A42" s="813" t="s">
        <v>12</v>
      </c>
      <c r="B42" s="814"/>
      <c r="C42" s="814">
        <v>4213</v>
      </c>
      <c r="D42" s="815" t="s">
        <v>886</v>
      </c>
      <c r="E42" s="816"/>
      <c r="F42" s="816"/>
      <c r="G42" s="816"/>
      <c r="H42" s="808"/>
      <c r="I42" s="808"/>
      <c r="J42" s="793"/>
      <c r="K42" s="793"/>
      <c r="L42" s="810"/>
      <c r="M42" s="810"/>
      <c r="N42" s="810"/>
      <c r="O42" s="810"/>
      <c r="P42" s="810"/>
      <c r="Q42" s="803"/>
      <c r="R42" s="794"/>
      <c r="S42" s="811"/>
      <c r="T42" s="812"/>
    </row>
    <row r="43" spans="1:16382" s="797" customFormat="1" ht="15.75" x14ac:dyDescent="0.3">
      <c r="A43" s="813" t="s">
        <v>12</v>
      </c>
      <c r="B43" s="814"/>
      <c r="C43" s="814">
        <v>4122</v>
      </c>
      <c r="D43" s="815" t="s">
        <v>973</v>
      </c>
      <c r="E43" s="816">
        <v>0</v>
      </c>
      <c r="F43" s="816">
        <v>1900000</v>
      </c>
      <c r="G43" s="816">
        <v>1900000</v>
      </c>
      <c r="H43" s="808">
        <v>1900000</v>
      </c>
      <c r="I43" s="808">
        <v>1900000</v>
      </c>
      <c r="J43" s="793"/>
      <c r="K43" s="793"/>
      <c r="L43" s="810"/>
      <c r="M43" s="810"/>
      <c r="N43" s="810"/>
      <c r="O43" s="810"/>
      <c r="P43" s="810"/>
      <c r="Q43" s="803"/>
      <c r="R43" s="794"/>
      <c r="S43" s="811"/>
      <c r="T43" s="812"/>
    </row>
    <row r="44" spans="1:16382" s="2245" customFormat="1" ht="15.75" x14ac:dyDescent="0.3">
      <c r="A44" s="813"/>
      <c r="B44" s="2243"/>
      <c r="C44" s="2243">
        <v>4116</v>
      </c>
      <c r="D44" s="2244" t="s">
        <v>2124</v>
      </c>
      <c r="E44" s="1913"/>
      <c r="F44" s="1913"/>
      <c r="G44" s="1913"/>
      <c r="H44" s="504">
        <v>105000</v>
      </c>
      <c r="I44" s="504">
        <v>105000</v>
      </c>
      <c r="J44" s="764"/>
      <c r="K44" s="764"/>
      <c r="L44" s="769"/>
      <c r="M44" s="769"/>
      <c r="N44" s="769"/>
      <c r="O44" s="769"/>
      <c r="P44" s="769"/>
      <c r="Q44" s="770"/>
      <c r="R44" s="769"/>
      <c r="S44" s="768"/>
      <c r="T44" s="771"/>
      <c r="U44" s="760"/>
      <c r="V44" s="760"/>
      <c r="W44" s="769">
        <v>165000</v>
      </c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  <c r="AR44" s="760"/>
      <c r="AS44" s="760"/>
      <c r="AT44" s="760"/>
      <c r="AU44" s="760"/>
      <c r="AV44" s="760"/>
      <c r="AW44" s="760"/>
      <c r="AX44" s="760"/>
      <c r="AY44" s="760"/>
      <c r="AZ44" s="760"/>
      <c r="BA44" s="760"/>
      <c r="BB44" s="760"/>
      <c r="BC44" s="760"/>
      <c r="BD44" s="760"/>
      <c r="BE44" s="760"/>
      <c r="BF44" s="760"/>
      <c r="BG44" s="760"/>
      <c r="BH44" s="760"/>
      <c r="BI44" s="760"/>
      <c r="BJ44" s="760"/>
      <c r="BK44" s="760"/>
      <c r="BL44" s="760"/>
      <c r="BM44" s="760"/>
      <c r="BN44" s="760"/>
      <c r="BO44" s="760"/>
      <c r="BP44" s="760"/>
      <c r="BQ44" s="760"/>
      <c r="BR44" s="760"/>
      <c r="BS44" s="760"/>
      <c r="BT44" s="760"/>
      <c r="BU44" s="760"/>
      <c r="BV44" s="760"/>
      <c r="BW44" s="760"/>
      <c r="BX44" s="760"/>
      <c r="BY44" s="760"/>
      <c r="BZ44" s="760"/>
      <c r="CA44" s="760"/>
      <c r="CB44" s="760"/>
      <c r="CC44" s="760"/>
      <c r="CD44" s="760"/>
      <c r="CE44" s="760"/>
      <c r="CF44" s="760"/>
      <c r="CG44" s="760"/>
      <c r="CH44" s="760"/>
      <c r="CI44" s="760"/>
      <c r="CJ44" s="760"/>
      <c r="CK44" s="760"/>
      <c r="CL44" s="760"/>
      <c r="CM44" s="760"/>
      <c r="CN44" s="760"/>
      <c r="CO44" s="760"/>
      <c r="CP44" s="760"/>
      <c r="CQ44" s="760"/>
      <c r="CR44" s="760"/>
      <c r="CS44" s="760"/>
      <c r="CT44" s="760"/>
      <c r="CU44" s="760"/>
      <c r="CV44" s="760"/>
      <c r="CW44" s="760"/>
      <c r="CX44" s="760"/>
      <c r="CY44" s="760"/>
      <c r="CZ44" s="760"/>
      <c r="DA44" s="760"/>
      <c r="DB44" s="760"/>
      <c r="DC44" s="760"/>
      <c r="DD44" s="760"/>
      <c r="DE44" s="760"/>
      <c r="DF44" s="760"/>
      <c r="DG44" s="760"/>
      <c r="DH44" s="760"/>
      <c r="DI44" s="760"/>
      <c r="DJ44" s="760"/>
      <c r="DK44" s="760"/>
      <c r="DL44" s="760"/>
      <c r="DM44" s="760"/>
      <c r="DN44" s="760"/>
      <c r="DO44" s="760"/>
      <c r="DP44" s="760"/>
      <c r="DQ44" s="760"/>
      <c r="DR44" s="760"/>
      <c r="DS44" s="760"/>
      <c r="DT44" s="760"/>
      <c r="DU44" s="760"/>
      <c r="DV44" s="760"/>
      <c r="DW44" s="760"/>
      <c r="DX44" s="760"/>
      <c r="DY44" s="760"/>
      <c r="DZ44" s="760"/>
      <c r="EA44" s="760"/>
      <c r="EB44" s="760"/>
      <c r="EC44" s="760"/>
      <c r="ED44" s="760"/>
      <c r="EE44" s="760"/>
      <c r="EF44" s="760"/>
      <c r="EG44" s="760"/>
      <c r="EH44" s="760"/>
      <c r="EI44" s="760"/>
      <c r="EJ44" s="760"/>
      <c r="EK44" s="760"/>
      <c r="EL44" s="760"/>
      <c r="EM44" s="760"/>
      <c r="EN44" s="760"/>
      <c r="EO44" s="760"/>
      <c r="EP44" s="760"/>
      <c r="EQ44" s="760"/>
      <c r="ER44" s="760"/>
      <c r="ES44" s="760"/>
      <c r="ET44" s="760"/>
      <c r="EU44" s="760"/>
      <c r="EV44" s="760"/>
      <c r="EW44" s="760"/>
      <c r="EX44" s="760"/>
      <c r="EY44" s="760"/>
      <c r="EZ44" s="760"/>
      <c r="FA44" s="760"/>
      <c r="FB44" s="760"/>
      <c r="FC44" s="760"/>
      <c r="FD44" s="760"/>
      <c r="FE44" s="760"/>
      <c r="FF44" s="760"/>
      <c r="FG44" s="760"/>
      <c r="FH44" s="760"/>
      <c r="FI44" s="760"/>
      <c r="FJ44" s="760"/>
      <c r="FK44" s="760"/>
      <c r="FL44" s="760"/>
      <c r="FM44" s="760"/>
      <c r="FN44" s="760"/>
      <c r="FO44" s="760"/>
      <c r="FP44" s="760"/>
      <c r="FQ44" s="760"/>
      <c r="FR44" s="760"/>
      <c r="FS44" s="760"/>
      <c r="FT44" s="760"/>
      <c r="FU44" s="760"/>
      <c r="FV44" s="760"/>
      <c r="FW44" s="760"/>
      <c r="FX44" s="760"/>
      <c r="FY44" s="760"/>
      <c r="FZ44" s="760"/>
      <c r="GA44" s="760"/>
      <c r="GB44" s="760"/>
      <c r="GC44" s="760"/>
      <c r="GD44" s="760"/>
      <c r="GE44" s="760"/>
      <c r="GF44" s="760"/>
      <c r="GG44" s="760"/>
      <c r="GH44" s="760"/>
      <c r="GI44" s="760"/>
      <c r="GJ44" s="760"/>
      <c r="GK44" s="760"/>
      <c r="GL44" s="760"/>
      <c r="GM44" s="760"/>
      <c r="GN44" s="760"/>
      <c r="GO44" s="760"/>
      <c r="GP44" s="760"/>
      <c r="GQ44" s="760"/>
      <c r="GR44" s="760"/>
      <c r="GS44" s="760"/>
      <c r="GT44" s="760"/>
      <c r="GU44" s="760"/>
      <c r="GV44" s="760"/>
      <c r="GW44" s="760"/>
      <c r="GX44" s="760"/>
      <c r="GY44" s="760"/>
      <c r="GZ44" s="760"/>
      <c r="HA44" s="760"/>
      <c r="HB44" s="760"/>
      <c r="HC44" s="760"/>
      <c r="HD44" s="760"/>
      <c r="HE44" s="760"/>
      <c r="HF44" s="760"/>
      <c r="HG44" s="760"/>
      <c r="HH44" s="760"/>
      <c r="HI44" s="760"/>
      <c r="HJ44" s="760"/>
      <c r="HK44" s="760"/>
      <c r="HL44" s="760"/>
      <c r="HM44" s="760"/>
      <c r="HN44" s="760"/>
      <c r="HO44" s="760"/>
      <c r="HP44" s="760"/>
      <c r="HQ44" s="760"/>
      <c r="HR44" s="760"/>
      <c r="HS44" s="760"/>
      <c r="HT44" s="760"/>
      <c r="HU44" s="760"/>
      <c r="HV44" s="760"/>
      <c r="HW44" s="760"/>
      <c r="HX44" s="760"/>
      <c r="HY44" s="760"/>
      <c r="HZ44" s="760"/>
      <c r="IA44" s="760"/>
      <c r="IB44" s="760"/>
      <c r="IC44" s="760"/>
      <c r="ID44" s="760"/>
      <c r="IE44" s="760"/>
      <c r="IF44" s="760"/>
      <c r="IG44" s="760"/>
      <c r="IH44" s="760"/>
      <c r="II44" s="760"/>
      <c r="IJ44" s="760"/>
      <c r="IK44" s="760"/>
      <c r="IL44" s="760"/>
      <c r="IM44" s="760"/>
      <c r="IN44" s="760"/>
      <c r="IO44" s="760"/>
      <c r="IP44" s="760"/>
      <c r="IQ44" s="760"/>
      <c r="IR44" s="760"/>
      <c r="IS44" s="760"/>
      <c r="IT44" s="760"/>
      <c r="IU44" s="760"/>
      <c r="IV44" s="760"/>
      <c r="IW44" s="760"/>
      <c r="IX44" s="760"/>
      <c r="IY44" s="760"/>
      <c r="IZ44" s="760"/>
      <c r="JA44" s="760"/>
      <c r="JB44" s="760"/>
      <c r="JC44" s="760"/>
      <c r="JD44" s="760"/>
      <c r="JE44" s="760"/>
      <c r="JF44" s="760"/>
      <c r="JG44" s="760"/>
      <c r="JH44" s="760"/>
      <c r="JI44" s="760"/>
      <c r="JJ44" s="760"/>
      <c r="JK44" s="760"/>
      <c r="JL44" s="760"/>
      <c r="JM44" s="760"/>
      <c r="JN44" s="760"/>
      <c r="JO44" s="760"/>
      <c r="JP44" s="760"/>
      <c r="JQ44" s="760"/>
      <c r="JR44" s="760"/>
      <c r="JS44" s="760"/>
      <c r="JT44" s="760"/>
      <c r="JU44" s="760"/>
      <c r="JV44" s="760"/>
      <c r="JW44" s="760"/>
      <c r="JX44" s="760"/>
      <c r="JY44" s="760"/>
      <c r="JZ44" s="760"/>
      <c r="KA44" s="760"/>
      <c r="KB44" s="760"/>
      <c r="KC44" s="760"/>
      <c r="KD44" s="760"/>
      <c r="KE44" s="760"/>
      <c r="KF44" s="760"/>
      <c r="KG44" s="760"/>
      <c r="KH44" s="760"/>
      <c r="KI44" s="760"/>
      <c r="KJ44" s="760"/>
      <c r="KK44" s="760"/>
      <c r="KL44" s="760"/>
      <c r="KM44" s="760"/>
      <c r="KN44" s="760"/>
      <c r="KO44" s="760"/>
      <c r="KP44" s="760"/>
      <c r="KQ44" s="760"/>
      <c r="KR44" s="760"/>
      <c r="KS44" s="760"/>
      <c r="KT44" s="760"/>
      <c r="KU44" s="760"/>
      <c r="KV44" s="760"/>
      <c r="KW44" s="760"/>
      <c r="KX44" s="760"/>
      <c r="KY44" s="760"/>
      <c r="KZ44" s="760"/>
      <c r="LA44" s="760"/>
      <c r="LB44" s="760"/>
      <c r="LC44" s="760"/>
      <c r="LD44" s="760"/>
      <c r="LE44" s="760"/>
      <c r="LF44" s="760"/>
      <c r="LG44" s="760"/>
      <c r="LH44" s="760"/>
      <c r="LI44" s="760"/>
      <c r="LJ44" s="760"/>
      <c r="LK44" s="760"/>
      <c r="LL44" s="760"/>
      <c r="LM44" s="760"/>
      <c r="LN44" s="760"/>
      <c r="LO44" s="760"/>
      <c r="LP44" s="760"/>
      <c r="LQ44" s="760"/>
      <c r="LR44" s="760"/>
      <c r="LS44" s="760"/>
      <c r="LT44" s="760"/>
      <c r="LU44" s="760"/>
      <c r="LV44" s="760"/>
      <c r="LW44" s="760"/>
      <c r="LX44" s="760"/>
      <c r="LY44" s="760"/>
      <c r="LZ44" s="760"/>
      <c r="MA44" s="760"/>
      <c r="MB44" s="760"/>
      <c r="MC44" s="760"/>
      <c r="MD44" s="760"/>
      <c r="ME44" s="760"/>
      <c r="MF44" s="760"/>
      <c r="MG44" s="760"/>
      <c r="MH44" s="760"/>
      <c r="MI44" s="760"/>
      <c r="MJ44" s="760"/>
      <c r="MK44" s="760"/>
      <c r="ML44" s="760"/>
      <c r="MM44" s="760"/>
      <c r="MN44" s="760"/>
      <c r="MO44" s="760"/>
      <c r="MP44" s="760"/>
      <c r="MQ44" s="760"/>
      <c r="MR44" s="760"/>
      <c r="MS44" s="760"/>
      <c r="MT44" s="760"/>
      <c r="MU44" s="760"/>
      <c r="MV44" s="760"/>
      <c r="MW44" s="760"/>
      <c r="MX44" s="760"/>
      <c r="MY44" s="760"/>
      <c r="MZ44" s="760"/>
      <c r="NA44" s="760"/>
      <c r="NB44" s="760"/>
      <c r="NC44" s="760"/>
      <c r="ND44" s="760"/>
      <c r="NE44" s="760"/>
      <c r="NF44" s="760"/>
      <c r="NG44" s="760"/>
      <c r="NH44" s="760"/>
      <c r="NI44" s="760"/>
      <c r="NJ44" s="760"/>
      <c r="NK44" s="760"/>
      <c r="NL44" s="760"/>
      <c r="NM44" s="760"/>
      <c r="NN44" s="760"/>
      <c r="NO44" s="760"/>
      <c r="NP44" s="760"/>
      <c r="NQ44" s="760"/>
      <c r="NR44" s="760"/>
      <c r="NS44" s="760"/>
      <c r="NT44" s="760"/>
      <c r="NU44" s="760"/>
      <c r="NV44" s="760"/>
      <c r="NW44" s="760"/>
      <c r="NX44" s="760"/>
      <c r="NY44" s="760"/>
      <c r="NZ44" s="760"/>
      <c r="OA44" s="760"/>
      <c r="OB44" s="760"/>
      <c r="OC44" s="760"/>
      <c r="OD44" s="760"/>
      <c r="OE44" s="760"/>
      <c r="OF44" s="760"/>
      <c r="OG44" s="760"/>
      <c r="OH44" s="760"/>
      <c r="OI44" s="760"/>
      <c r="OJ44" s="760"/>
      <c r="OK44" s="760"/>
      <c r="OL44" s="760"/>
      <c r="OM44" s="760"/>
      <c r="ON44" s="760"/>
      <c r="OO44" s="760"/>
      <c r="OP44" s="760"/>
      <c r="OQ44" s="760"/>
      <c r="OR44" s="760"/>
      <c r="OS44" s="760"/>
      <c r="OT44" s="760"/>
      <c r="OU44" s="760"/>
      <c r="OV44" s="760"/>
      <c r="OW44" s="760"/>
      <c r="OX44" s="760"/>
      <c r="OY44" s="760"/>
      <c r="OZ44" s="760"/>
      <c r="PA44" s="760"/>
      <c r="PB44" s="760"/>
      <c r="PC44" s="760"/>
      <c r="PD44" s="760"/>
      <c r="PE44" s="760"/>
      <c r="PF44" s="760"/>
      <c r="PG44" s="760"/>
      <c r="PH44" s="760"/>
      <c r="PI44" s="760"/>
      <c r="PJ44" s="760"/>
      <c r="PK44" s="760"/>
      <c r="PL44" s="760"/>
      <c r="PM44" s="760"/>
      <c r="PN44" s="760"/>
      <c r="PO44" s="760"/>
      <c r="PP44" s="760"/>
      <c r="PQ44" s="760"/>
      <c r="PR44" s="760"/>
      <c r="PS44" s="760"/>
      <c r="PT44" s="760"/>
      <c r="PU44" s="760"/>
      <c r="PV44" s="760"/>
      <c r="PW44" s="760"/>
      <c r="PX44" s="760"/>
      <c r="PY44" s="760"/>
      <c r="PZ44" s="760"/>
      <c r="QA44" s="760"/>
      <c r="QB44" s="760"/>
      <c r="QC44" s="760"/>
      <c r="QD44" s="760"/>
      <c r="QE44" s="760"/>
      <c r="QF44" s="760"/>
      <c r="QG44" s="760"/>
      <c r="QH44" s="760"/>
      <c r="QI44" s="760"/>
      <c r="QJ44" s="760"/>
      <c r="QK44" s="760"/>
      <c r="QL44" s="760"/>
      <c r="QM44" s="760"/>
      <c r="QN44" s="760"/>
      <c r="QO44" s="760"/>
      <c r="QP44" s="760"/>
      <c r="QQ44" s="760"/>
      <c r="QR44" s="760"/>
      <c r="QS44" s="760"/>
      <c r="QT44" s="760"/>
      <c r="QU44" s="760"/>
      <c r="QV44" s="760"/>
      <c r="QW44" s="760"/>
      <c r="QX44" s="760"/>
      <c r="QY44" s="760"/>
      <c r="QZ44" s="760"/>
      <c r="RA44" s="760"/>
      <c r="RB44" s="760"/>
      <c r="RC44" s="760"/>
      <c r="RD44" s="760"/>
      <c r="RE44" s="760"/>
      <c r="RF44" s="760"/>
      <c r="RG44" s="760"/>
      <c r="RH44" s="760"/>
      <c r="RI44" s="760"/>
      <c r="RJ44" s="760"/>
      <c r="RK44" s="760"/>
      <c r="RL44" s="760"/>
      <c r="RM44" s="760"/>
      <c r="RN44" s="760"/>
      <c r="RO44" s="760"/>
      <c r="RP44" s="760"/>
      <c r="RQ44" s="760"/>
      <c r="RR44" s="760"/>
      <c r="RS44" s="760"/>
      <c r="RT44" s="760"/>
      <c r="RU44" s="760"/>
      <c r="RV44" s="760"/>
      <c r="RW44" s="760"/>
      <c r="RX44" s="760"/>
      <c r="RY44" s="760"/>
      <c r="RZ44" s="760"/>
      <c r="SA44" s="760"/>
      <c r="SB44" s="760"/>
      <c r="SC44" s="760"/>
      <c r="SD44" s="760"/>
      <c r="SE44" s="760"/>
      <c r="SF44" s="760"/>
      <c r="SG44" s="760"/>
      <c r="SH44" s="760"/>
      <c r="SI44" s="760"/>
      <c r="SJ44" s="760"/>
      <c r="SK44" s="760"/>
      <c r="SL44" s="760"/>
      <c r="SM44" s="760"/>
      <c r="SN44" s="760"/>
      <c r="SO44" s="760"/>
      <c r="SP44" s="760"/>
      <c r="SQ44" s="760"/>
      <c r="SR44" s="760"/>
      <c r="SS44" s="760"/>
      <c r="ST44" s="760"/>
      <c r="SU44" s="760"/>
      <c r="SV44" s="760"/>
      <c r="SW44" s="760"/>
      <c r="SX44" s="760"/>
      <c r="SY44" s="760"/>
      <c r="SZ44" s="760"/>
      <c r="TA44" s="760"/>
      <c r="TB44" s="760"/>
      <c r="TC44" s="760"/>
      <c r="TD44" s="760"/>
      <c r="TE44" s="760"/>
      <c r="TF44" s="760"/>
      <c r="TG44" s="760"/>
      <c r="TH44" s="760"/>
      <c r="TI44" s="760"/>
      <c r="TJ44" s="760"/>
      <c r="TK44" s="760"/>
      <c r="TL44" s="760"/>
      <c r="TM44" s="760"/>
      <c r="TN44" s="760"/>
      <c r="TO44" s="760"/>
      <c r="TP44" s="760"/>
      <c r="TQ44" s="760"/>
      <c r="TR44" s="760"/>
      <c r="TS44" s="760"/>
      <c r="TT44" s="760"/>
      <c r="TU44" s="760"/>
      <c r="TV44" s="760"/>
      <c r="TW44" s="760"/>
      <c r="TX44" s="760"/>
      <c r="TY44" s="760"/>
      <c r="TZ44" s="760"/>
      <c r="UA44" s="760"/>
      <c r="UB44" s="760"/>
      <c r="UC44" s="760"/>
      <c r="UD44" s="760"/>
      <c r="UE44" s="760"/>
      <c r="UF44" s="760"/>
      <c r="UG44" s="760"/>
      <c r="UH44" s="760"/>
      <c r="UI44" s="760"/>
      <c r="UJ44" s="760"/>
      <c r="UK44" s="760"/>
      <c r="UL44" s="760"/>
      <c r="UM44" s="760"/>
      <c r="UN44" s="760"/>
      <c r="UO44" s="760"/>
      <c r="UP44" s="760"/>
      <c r="UQ44" s="760"/>
      <c r="UR44" s="760"/>
      <c r="US44" s="760"/>
      <c r="UT44" s="760"/>
      <c r="UU44" s="760"/>
      <c r="UV44" s="760"/>
      <c r="UW44" s="760"/>
      <c r="UX44" s="760"/>
      <c r="UY44" s="760"/>
      <c r="UZ44" s="760"/>
      <c r="VA44" s="760"/>
      <c r="VB44" s="760"/>
      <c r="VC44" s="760"/>
      <c r="VD44" s="760"/>
      <c r="VE44" s="760"/>
      <c r="VF44" s="760"/>
      <c r="VG44" s="760"/>
      <c r="VH44" s="760"/>
      <c r="VI44" s="760"/>
      <c r="VJ44" s="760"/>
      <c r="VK44" s="760"/>
      <c r="VL44" s="760"/>
      <c r="VM44" s="760"/>
      <c r="VN44" s="760"/>
      <c r="VO44" s="760"/>
      <c r="VP44" s="760"/>
      <c r="VQ44" s="760"/>
      <c r="VR44" s="760"/>
      <c r="VS44" s="760"/>
      <c r="VT44" s="760"/>
      <c r="VU44" s="760"/>
      <c r="VV44" s="760"/>
      <c r="VW44" s="760"/>
      <c r="VX44" s="760"/>
      <c r="VY44" s="760"/>
      <c r="VZ44" s="760"/>
      <c r="WA44" s="760"/>
      <c r="WB44" s="760"/>
      <c r="WC44" s="760"/>
      <c r="WD44" s="760"/>
      <c r="WE44" s="760"/>
      <c r="WF44" s="760"/>
      <c r="WG44" s="760"/>
      <c r="WH44" s="760"/>
      <c r="WI44" s="760"/>
      <c r="WJ44" s="760"/>
      <c r="WK44" s="760"/>
      <c r="WL44" s="760"/>
      <c r="WM44" s="760"/>
      <c r="WN44" s="760"/>
      <c r="WO44" s="760"/>
      <c r="WP44" s="760"/>
      <c r="WQ44" s="760"/>
      <c r="WR44" s="760"/>
      <c r="WS44" s="760"/>
      <c r="WT44" s="760"/>
      <c r="WU44" s="760"/>
      <c r="WV44" s="760"/>
      <c r="WW44" s="760"/>
      <c r="WX44" s="760"/>
      <c r="WY44" s="760"/>
      <c r="WZ44" s="760"/>
      <c r="XA44" s="760"/>
      <c r="XB44" s="760"/>
      <c r="XC44" s="760"/>
      <c r="XD44" s="760"/>
      <c r="XE44" s="760"/>
      <c r="XF44" s="760"/>
      <c r="XG44" s="760"/>
      <c r="XH44" s="760"/>
      <c r="XI44" s="760"/>
      <c r="XJ44" s="760"/>
      <c r="XK44" s="760"/>
      <c r="XL44" s="760"/>
      <c r="XM44" s="760"/>
      <c r="XN44" s="760"/>
      <c r="XO44" s="760"/>
      <c r="XP44" s="760"/>
      <c r="XQ44" s="760"/>
      <c r="XR44" s="760"/>
      <c r="XS44" s="760"/>
      <c r="XT44" s="760"/>
      <c r="XU44" s="760"/>
      <c r="XV44" s="760"/>
      <c r="XW44" s="760"/>
      <c r="XX44" s="760"/>
      <c r="XY44" s="760"/>
      <c r="XZ44" s="760"/>
      <c r="YA44" s="760"/>
      <c r="YB44" s="760"/>
      <c r="YC44" s="760"/>
      <c r="YD44" s="760"/>
      <c r="YE44" s="760"/>
      <c r="YF44" s="760"/>
      <c r="YG44" s="760"/>
      <c r="YH44" s="760"/>
      <c r="YI44" s="760"/>
      <c r="YJ44" s="760"/>
      <c r="YK44" s="760"/>
      <c r="YL44" s="760"/>
      <c r="YM44" s="760"/>
      <c r="YN44" s="760"/>
      <c r="YO44" s="760"/>
      <c r="YP44" s="760"/>
      <c r="YQ44" s="760"/>
      <c r="YR44" s="760"/>
      <c r="YS44" s="760"/>
      <c r="YT44" s="760"/>
      <c r="YU44" s="760"/>
      <c r="YV44" s="760"/>
      <c r="YW44" s="760"/>
      <c r="YX44" s="760"/>
      <c r="YY44" s="760"/>
      <c r="YZ44" s="760"/>
      <c r="ZA44" s="760"/>
      <c r="ZB44" s="760"/>
      <c r="ZC44" s="760"/>
      <c r="ZD44" s="760"/>
      <c r="ZE44" s="760"/>
      <c r="ZF44" s="760"/>
      <c r="ZG44" s="760"/>
      <c r="ZH44" s="760"/>
      <c r="ZI44" s="760"/>
      <c r="ZJ44" s="760"/>
      <c r="ZK44" s="760"/>
      <c r="ZL44" s="760"/>
      <c r="ZM44" s="760"/>
      <c r="ZN44" s="760"/>
      <c r="ZO44" s="760"/>
      <c r="ZP44" s="760"/>
      <c r="ZQ44" s="760"/>
      <c r="ZR44" s="760"/>
      <c r="ZS44" s="760"/>
      <c r="ZT44" s="760"/>
      <c r="ZU44" s="760"/>
      <c r="ZV44" s="760"/>
      <c r="ZW44" s="760"/>
      <c r="ZX44" s="760"/>
      <c r="ZY44" s="760"/>
      <c r="ZZ44" s="760"/>
      <c r="AAA44" s="760"/>
      <c r="AAB44" s="760"/>
      <c r="AAC44" s="760"/>
      <c r="AAD44" s="760"/>
      <c r="AAE44" s="760"/>
      <c r="AAF44" s="760"/>
      <c r="AAG44" s="760"/>
      <c r="AAH44" s="760"/>
      <c r="AAI44" s="760"/>
      <c r="AAJ44" s="760"/>
      <c r="AAK44" s="760"/>
      <c r="AAL44" s="760"/>
      <c r="AAM44" s="760"/>
      <c r="AAN44" s="760"/>
      <c r="AAO44" s="760"/>
      <c r="AAP44" s="760"/>
      <c r="AAQ44" s="760"/>
      <c r="AAR44" s="760"/>
      <c r="AAS44" s="760"/>
      <c r="AAT44" s="760"/>
      <c r="AAU44" s="760"/>
      <c r="AAV44" s="760"/>
      <c r="AAW44" s="760"/>
      <c r="AAX44" s="760"/>
      <c r="AAY44" s="760"/>
      <c r="AAZ44" s="760"/>
      <c r="ABA44" s="760"/>
      <c r="ABB44" s="760"/>
      <c r="ABC44" s="760"/>
      <c r="ABD44" s="760"/>
      <c r="ABE44" s="760"/>
      <c r="ABF44" s="760"/>
      <c r="ABG44" s="760"/>
      <c r="ABH44" s="760"/>
      <c r="ABI44" s="760"/>
      <c r="ABJ44" s="760"/>
      <c r="ABK44" s="760"/>
      <c r="ABL44" s="760"/>
      <c r="ABM44" s="760"/>
      <c r="ABN44" s="760"/>
      <c r="ABO44" s="760"/>
      <c r="ABP44" s="760"/>
      <c r="ABQ44" s="760"/>
      <c r="ABR44" s="760"/>
      <c r="ABS44" s="760"/>
      <c r="ABT44" s="760"/>
      <c r="ABU44" s="760"/>
      <c r="ABV44" s="760"/>
      <c r="ABW44" s="760"/>
      <c r="ABX44" s="760"/>
      <c r="ABY44" s="760"/>
      <c r="ABZ44" s="760"/>
      <c r="ACA44" s="760"/>
      <c r="ACB44" s="760"/>
      <c r="ACC44" s="760"/>
      <c r="ACD44" s="760"/>
      <c r="ACE44" s="760"/>
      <c r="ACF44" s="760"/>
      <c r="ACG44" s="760"/>
      <c r="ACH44" s="760"/>
      <c r="ACI44" s="760"/>
      <c r="ACJ44" s="760"/>
      <c r="ACK44" s="760"/>
      <c r="ACL44" s="760"/>
      <c r="ACM44" s="760"/>
      <c r="ACN44" s="760"/>
      <c r="ACO44" s="760"/>
      <c r="ACP44" s="760"/>
      <c r="ACQ44" s="760"/>
      <c r="ACR44" s="760"/>
      <c r="ACS44" s="760"/>
      <c r="ACT44" s="760"/>
      <c r="ACU44" s="760"/>
      <c r="ACV44" s="760"/>
      <c r="ACW44" s="760"/>
      <c r="ACX44" s="760"/>
      <c r="ACY44" s="760"/>
      <c r="ACZ44" s="760"/>
      <c r="ADA44" s="760"/>
      <c r="ADB44" s="760"/>
      <c r="ADC44" s="760"/>
      <c r="ADD44" s="760"/>
      <c r="ADE44" s="760"/>
      <c r="ADF44" s="760"/>
      <c r="ADG44" s="760"/>
      <c r="ADH44" s="760"/>
      <c r="ADI44" s="760"/>
      <c r="ADJ44" s="760"/>
      <c r="ADK44" s="760"/>
      <c r="ADL44" s="760"/>
      <c r="ADM44" s="760"/>
      <c r="ADN44" s="760"/>
      <c r="ADO44" s="760"/>
      <c r="ADP44" s="760"/>
      <c r="ADQ44" s="760"/>
      <c r="ADR44" s="760"/>
      <c r="ADS44" s="760"/>
      <c r="ADT44" s="760"/>
      <c r="ADU44" s="760"/>
      <c r="ADV44" s="760"/>
      <c r="ADW44" s="760"/>
      <c r="ADX44" s="760"/>
      <c r="ADY44" s="760"/>
      <c r="ADZ44" s="760"/>
      <c r="AEA44" s="760"/>
      <c r="AEB44" s="760"/>
      <c r="AEC44" s="760"/>
      <c r="AED44" s="760"/>
      <c r="AEE44" s="760"/>
      <c r="AEF44" s="760"/>
      <c r="AEG44" s="760"/>
      <c r="AEH44" s="760"/>
      <c r="AEI44" s="760"/>
      <c r="AEJ44" s="760"/>
      <c r="AEK44" s="760"/>
      <c r="AEL44" s="760"/>
      <c r="AEM44" s="760"/>
      <c r="AEN44" s="760"/>
      <c r="AEO44" s="760"/>
      <c r="AEP44" s="760"/>
      <c r="AEQ44" s="760"/>
      <c r="AER44" s="760"/>
      <c r="AES44" s="760"/>
      <c r="AET44" s="760"/>
      <c r="AEU44" s="760"/>
      <c r="AEV44" s="760"/>
      <c r="AEW44" s="760"/>
      <c r="AEX44" s="760"/>
      <c r="AEY44" s="760"/>
      <c r="AEZ44" s="760"/>
      <c r="AFA44" s="760"/>
      <c r="AFB44" s="760"/>
      <c r="AFC44" s="760"/>
      <c r="AFD44" s="760"/>
      <c r="AFE44" s="760"/>
      <c r="AFF44" s="760"/>
      <c r="AFG44" s="760"/>
      <c r="AFH44" s="760"/>
      <c r="AFI44" s="760"/>
      <c r="AFJ44" s="760"/>
      <c r="AFK44" s="760"/>
      <c r="AFL44" s="760"/>
      <c r="AFM44" s="760"/>
      <c r="AFN44" s="760"/>
      <c r="AFO44" s="760"/>
      <c r="AFP44" s="760"/>
      <c r="AFQ44" s="760"/>
      <c r="AFR44" s="760"/>
      <c r="AFS44" s="760"/>
      <c r="AFT44" s="760"/>
      <c r="AFU44" s="760"/>
      <c r="AFV44" s="760"/>
      <c r="AFW44" s="760"/>
      <c r="AFX44" s="760"/>
      <c r="AFY44" s="760"/>
      <c r="AFZ44" s="760"/>
      <c r="AGA44" s="760"/>
      <c r="AGB44" s="760"/>
      <c r="AGC44" s="760"/>
      <c r="AGD44" s="760"/>
      <c r="AGE44" s="760"/>
      <c r="AGF44" s="760"/>
      <c r="AGG44" s="760"/>
      <c r="AGH44" s="760"/>
      <c r="AGI44" s="760"/>
      <c r="AGJ44" s="760"/>
      <c r="AGK44" s="760"/>
      <c r="AGL44" s="760"/>
      <c r="AGM44" s="760"/>
      <c r="AGN44" s="760"/>
      <c r="AGO44" s="760"/>
      <c r="AGP44" s="760"/>
      <c r="AGQ44" s="760"/>
      <c r="AGR44" s="760"/>
      <c r="AGS44" s="760"/>
      <c r="AGT44" s="760"/>
      <c r="AGU44" s="760"/>
      <c r="AGV44" s="760"/>
      <c r="AGW44" s="760"/>
      <c r="AGX44" s="760"/>
      <c r="AGY44" s="760"/>
      <c r="AGZ44" s="760"/>
      <c r="AHA44" s="760"/>
      <c r="AHB44" s="760"/>
      <c r="AHC44" s="760"/>
      <c r="AHD44" s="760"/>
      <c r="AHE44" s="760"/>
      <c r="AHF44" s="760"/>
      <c r="AHG44" s="760"/>
      <c r="AHH44" s="760"/>
      <c r="AHI44" s="760"/>
      <c r="AHJ44" s="760"/>
      <c r="AHK44" s="760"/>
      <c r="AHL44" s="760"/>
      <c r="AHM44" s="760"/>
      <c r="AHN44" s="760"/>
      <c r="AHO44" s="760"/>
      <c r="AHP44" s="760"/>
      <c r="AHQ44" s="760"/>
      <c r="AHR44" s="760"/>
      <c r="AHS44" s="760"/>
      <c r="AHT44" s="760"/>
      <c r="AHU44" s="760"/>
      <c r="AHV44" s="760"/>
      <c r="AHW44" s="760"/>
      <c r="AHX44" s="760"/>
      <c r="AHY44" s="760"/>
      <c r="AHZ44" s="760"/>
      <c r="AIA44" s="760"/>
      <c r="AIB44" s="760"/>
      <c r="AIC44" s="760"/>
      <c r="AID44" s="760"/>
      <c r="AIE44" s="760"/>
      <c r="AIF44" s="760"/>
      <c r="AIG44" s="760"/>
      <c r="AIH44" s="760"/>
      <c r="AII44" s="760"/>
      <c r="AIJ44" s="760"/>
      <c r="AIK44" s="760"/>
      <c r="AIL44" s="760"/>
      <c r="AIM44" s="760"/>
      <c r="AIN44" s="760"/>
      <c r="AIO44" s="760"/>
      <c r="AIP44" s="760"/>
      <c r="AIQ44" s="760"/>
      <c r="AIR44" s="760"/>
      <c r="AIS44" s="760"/>
      <c r="AIT44" s="760"/>
      <c r="AIU44" s="760"/>
      <c r="AIV44" s="760"/>
      <c r="AIW44" s="760"/>
      <c r="AIX44" s="760"/>
      <c r="AIY44" s="760"/>
      <c r="AIZ44" s="760"/>
      <c r="AJA44" s="760"/>
      <c r="AJB44" s="760"/>
      <c r="AJC44" s="760"/>
      <c r="AJD44" s="760"/>
      <c r="AJE44" s="760"/>
      <c r="AJF44" s="760"/>
      <c r="AJG44" s="760"/>
      <c r="AJH44" s="760"/>
      <c r="AJI44" s="760"/>
      <c r="AJJ44" s="760"/>
      <c r="AJK44" s="760"/>
      <c r="AJL44" s="760"/>
      <c r="AJM44" s="760"/>
      <c r="AJN44" s="760"/>
      <c r="AJO44" s="760"/>
      <c r="AJP44" s="760"/>
      <c r="AJQ44" s="760"/>
      <c r="AJR44" s="760"/>
      <c r="AJS44" s="760"/>
      <c r="AJT44" s="760"/>
      <c r="AJU44" s="760"/>
      <c r="AJV44" s="760"/>
      <c r="AJW44" s="760"/>
      <c r="AJX44" s="760"/>
      <c r="AJY44" s="760"/>
      <c r="AJZ44" s="760"/>
      <c r="AKA44" s="760"/>
      <c r="AKB44" s="760"/>
      <c r="AKC44" s="760"/>
      <c r="AKD44" s="760"/>
      <c r="AKE44" s="760"/>
      <c r="AKF44" s="760"/>
      <c r="AKG44" s="760"/>
      <c r="AKH44" s="760"/>
      <c r="AKI44" s="760"/>
      <c r="AKJ44" s="760"/>
      <c r="AKK44" s="760"/>
      <c r="AKL44" s="760"/>
      <c r="AKM44" s="760"/>
      <c r="AKN44" s="760"/>
      <c r="AKO44" s="760"/>
      <c r="AKP44" s="760"/>
      <c r="AKQ44" s="760"/>
      <c r="AKR44" s="760"/>
      <c r="AKS44" s="760"/>
      <c r="AKT44" s="760"/>
      <c r="AKU44" s="760"/>
      <c r="AKV44" s="760"/>
      <c r="AKW44" s="760"/>
      <c r="AKX44" s="760"/>
      <c r="AKY44" s="760"/>
      <c r="AKZ44" s="760"/>
      <c r="ALA44" s="760"/>
      <c r="ALB44" s="760"/>
      <c r="ALC44" s="760"/>
      <c r="ALD44" s="760"/>
      <c r="ALE44" s="760"/>
      <c r="ALF44" s="760"/>
      <c r="ALG44" s="760"/>
      <c r="ALH44" s="760"/>
      <c r="ALI44" s="760"/>
      <c r="ALJ44" s="760"/>
      <c r="ALK44" s="760"/>
      <c r="ALL44" s="760"/>
      <c r="ALM44" s="760"/>
      <c r="ALN44" s="760"/>
      <c r="ALO44" s="760"/>
      <c r="ALP44" s="760"/>
      <c r="ALQ44" s="760"/>
      <c r="ALR44" s="760"/>
      <c r="ALS44" s="760"/>
      <c r="ALT44" s="760"/>
      <c r="ALU44" s="760"/>
      <c r="ALV44" s="760"/>
      <c r="ALW44" s="760"/>
      <c r="ALX44" s="760"/>
      <c r="ALY44" s="760"/>
      <c r="ALZ44" s="760"/>
      <c r="AMA44" s="760"/>
      <c r="AMB44" s="760"/>
      <c r="AMC44" s="760"/>
      <c r="AMD44" s="760"/>
      <c r="AME44" s="760"/>
      <c r="AMF44" s="760"/>
      <c r="AMG44" s="760"/>
      <c r="AMH44" s="760"/>
      <c r="AMI44" s="760"/>
      <c r="AMJ44" s="760"/>
      <c r="AMK44" s="760"/>
      <c r="AML44" s="760"/>
      <c r="AMM44" s="760"/>
      <c r="AMN44" s="760"/>
      <c r="AMO44" s="760"/>
      <c r="AMP44" s="760"/>
      <c r="AMQ44" s="760"/>
      <c r="AMR44" s="760"/>
      <c r="AMS44" s="760"/>
      <c r="AMT44" s="760"/>
      <c r="AMU44" s="760"/>
      <c r="AMV44" s="760"/>
      <c r="AMW44" s="760"/>
      <c r="AMX44" s="760"/>
      <c r="AMY44" s="760"/>
      <c r="AMZ44" s="760"/>
      <c r="ANA44" s="760"/>
      <c r="ANB44" s="760"/>
      <c r="ANC44" s="760"/>
      <c r="AND44" s="760"/>
      <c r="ANE44" s="760"/>
      <c r="ANF44" s="760"/>
      <c r="ANG44" s="760"/>
      <c r="ANH44" s="760"/>
      <c r="ANI44" s="760"/>
      <c r="ANJ44" s="760"/>
      <c r="ANK44" s="760"/>
      <c r="ANL44" s="760"/>
      <c r="ANM44" s="760"/>
      <c r="ANN44" s="760"/>
      <c r="ANO44" s="760"/>
      <c r="ANP44" s="760"/>
      <c r="ANQ44" s="760"/>
      <c r="ANR44" s="760"/>
      <c r="ANS44" s="760"/>
      <c r="ANT44" s="760"/>
      <c r="ANU44" s="760"/>
      <c r="ANV44" s="760"/>
      <c r="ANW44" s="760"/>
      <c r="ANX44" s="760"/>
      <c r="ANY44" s="760"/>
      <c r="ANZ44" s="760"/>
      <c r="AOA44" s="760"/>
      <c r="AOB44" s="760"/>
      <c r="AOC44" s="760"/>
      <c r="AOD44" s="760"/>
      <c r="AOE44" s="760"/>
      <c r="AOF44" s="760"/>
      <c r="AOG44" s="760"/>
      <c r="AOH44" s="760"/>
      <c r="AOI44" s="760"/>
      <c r="AOJ44" s="760"/>
      <c r="AOK44" s="760"/>
      <c r="AOL44" s="760"/>
      <c r="AOM44" s="760"/>
      <c r="AON44" s="760"/>
      <c r="AOO44" s="760"/>
      <c r="AOP44" s="760"/>
      <c r="AOQ44" s="760"/>
      <c r="AOR44" s="760"/>
      <c r="AOS44" s="760"/>
      <c r="AOT44" s="760"/>
      <c r="AOU44" s="760"/>
      <c r="AOV44" s="760"/>
      <c r="AOW44" s="760"/>
      <c r="AOX44" s="760"/>
      <c r="AOY44" s="760"/>
      <c r="AOZ44" s="760"/>
      <c r="APA44" s="760"/>
      <c r="APB44" s="760"/>
      <c r="APC44" s="760"/>
      <c r="APD44" s="760"/>
      <c r="APE44" s="760"/>
      <c r="APF44" s="760"/>
      <c r="APG44" s="760"/>
      <c r="APH44" s="760"/>
      <c r="API44" s="760"/>
      <c r="APJ44" s="760"/>
      <c r="APK44" s="760"/>
      <c r="APL44" s="760"/>
      <c r="APM44" s="760"/>
      <c r="APN44" s="760"/>
      <c r="APO44" s="760"/>
      <c r="APP44" s="760"/>
      <c r="APQ44" s="760"/>
      <c r="APR44" s="760"/>
      <c r="APS44" s="760"/>
      <c r="APT44" s="760"/>
      <c r="APU44" s="760"/>
      <c r="APV44" s="760"/>
      <c r="APW44" s="760"/>
      <c r="APX44" s="760"/>
      <c r="APY44" s="760"/>
      <c r="APZ44" s="760"/>
      <c r="AQA44" s="760"/>
      <c r="AQB44" s="760"/>
      <c r="AQC44" s="760"/>
      <c r="AQD44" s="760"/>
      <c r="AQE44" s="760"/>
      <c r="AQF44" s="760"/>
      <c r="AQG44" s="760"/>
      <c r="AQH44" s="760"/>
      <c r="AQI44" s="760"/>
      <c r="AQJ44" s="760"/>
      <c r="AQK44" s="760"/>
      <c r="AQL44" s="760"/>
      <c r="AQM44" s="760"/>
      <c r="AQN44" s="760"/>
      <c r="AQO44" s="760"/>
      <c r="AQP44" s="760"/>
      <c r="AQQ44" s="760"/>
      <c r="AQR44" s="760"/>
      <c r="AQS44" s="760"/>
      <c r="AQT44" s="760"/>
      <c r="AQU44" s="760"/>
      <c r="AQV44" s="760"/>
      <c r="AQW44" s="760"/>
      <c r="AQX44" s="760"/>
      <c r="AQY44" s="760"/>
      <c r="AQZ44" s="760"/>
      <c r="ARA44" s="760"/>
      <c r="ARB44" s="760"/>
      <c r="ARC44" s="760"/>
      <c r="ARD44" s="760"/>
      <c r="ARE44" s="760"/>
      <c r="ARF44" s="760"/>
      <c r="ARG44" s="760"/>
      <c r="ARH44" s="760"/>
      <c r="ARI44" s="760"/>
      <c r="ARJ44" s="760"/>
      <c r="ARK44" s="760"/>
      <c r="ARL44" s="760"/>
      <c r="ARM44" s="760"/>
      <c r="ARN44" s="760"/>
      <c r="ARO44" s="760"/>
      <c r="ARP44" s="760"/>
      <c r="ARQ44" s="760"/>
      <c r="ARR44" s="760"/>
      <c r="ARS44" s="760"/>
      <c r="ART44" s="760"/>
      <c r="ARU44" s="760"/>
      <c r="ARV44" s="760"/>
      <c r="ARW44" s="760"/>
      <c r="ARX44" s="760"/>
      <c r="ARY44" s="760"/>
      <c r="ARZ44" s="760"/>
      <c r="ASA44" s="760"/>
      <c r="ASB44" s="760"/>
      <c r="ASC44" s="760"/>
      <c r="ASD44" s="760"/>
      <c r="ASE44" s="760"/>
      <c r="ASF44" s="760"/>
      <c r="ASG44" s="760"/>
      <c r="ASH44" s="760"/>
      <c r="ASI44" s="760"/>
      <c r="ASJ44" s="760"/>
      <c r="ASK44" s="760"/>
      <c r="ASL44" s="760"/>
      <c r="ASM44" s="760"/>
      <c r="ASN44" s="760"/>
      <c r="ASO44" s="760"/>
      <c r="ASP44" s="760"/>
      <c r="ASQ44" s="760"/>
      <c r="ASR44" s="760"/>
      <c r="ASS44" s="760"/>
      <c r="AST44" s="760"/>
      <c r="ASU44" s="760"/>
      <c r="ASV44" s="760"/>
      <c r="ASW44" s="760"/>
      <c r="ASX44" s="760"/>
      <c r="ASY44" s="760"/>
      <c r="ASZ44" s="760"/>
      <c r="ATA44" s="760"/>
      <c r="ATB44" s="760"/>
      <c r="ATC44" s="760"/>
      <c r="ATD44" s="760"/>
      <c r="ATE44" s="760"/>
      <c r="ATF44" s="760"/>
      <c r="ATG44" s="760"/>
      <c r="ATH44" s="760"/>
      <c r="ATI44" s="760"/>
      <c r="ATJ44" s="760"/>
      <c r="ATK44" s="760"/>
      <c r="ATL44" s="760"/>
      <c r="ATM44" s="760"/>
      <c r="ATN44" s="760"/>
      <c r="ATO44" s="760"/>
      <c r="ATP44" s="760"/>
      <c r="ATQ44" s="760"/>
      <c r="ATR44" s="760"/>
      <c r="ATS44" s="760"/>
      <c r="ATT44" s="760"/>
      <c r="ATU44" s="760"/>
      <c r="ATV44" s="760"/>
      <c r="ATW44" s="760"/>
      <c r="ATX44" s="760"/>
      <c r="ATY44" s="760"/>
      <c r="ATZ44" s="760"/>
      <c r="AUA44" s="760"/>
      <c r="AUB44" s="760"/>
      <c r="AUC44" s="760"/>
      <c r="AUD44" s="760"/>
      <c r="AUE44" s="760"/>
      <c r="AUF44" s="760"/>
      <c r="AUG44" s="760"/>
      <c r="AUH44" s="760"/>
      <c r="AUI44" s="760"/>
      <c r="AUJ44" s="760"/>
      <c r="AUK44" s="760"/>
      <c r="AUL44" s="760"/>
      <c r="AUM44" s="760"/>
      <c r="AUN44" s="760"/>
      <c r="AUO44" s="760"/>
      <c r="AUP44" s="760"/>
      <c r="AUQ44" s="760"/>
      <c r="AUR44" s="760"/>
      <c r="AUS44" s="760"/>
      <c r="AUT44" s="760"/>
      <c r="AUU44" s="760"/>
      <c r="AUV44" s="760"/>
      <c r="AUW44" s="760"/>
      <c r="AUX44" s="760"/>
      <c r="AUY44" s="760"/>
      <c r="AUZ44" s="760"/>
      <c r="AVA44" s="760"/>
      <c r="AVB44" s="760"/>
      <c r="AVC44" s="760"/>
      <c r="AVD44" s="760"/>
      <c r="AVE44" s="760"/>
      <c r="AVF44" s="760"/>
      <c r="AVG44" s="760"/>
      <c r="AVH44" s="760"/>
      <c r="AVI44" s="760"/>
      <c r="AVJ44" s="760"/>
      <c r="AVK44" s="760"/>
      <c r="AVL44" s="760"/>
      <c r="AVM44" s="760"/>
      <c r="AVN44" s="760"/>
      <c r="AVO44" s="760"/>
      <c r="AVP44" s="760"/>
      <c r="AVQ44" s="760"/>
      <c r="AVR44" s="760"/>
      <c r="AVS44" s="760"/>
      <c r="AVT44" s="760"/>
      <c r="AVU44" s="760"/>
      <c r="AVV44" s="760"/>
      <c r="AVW44" s="760"/>
      <c r="AVX44" s="760"/>
      <c r="AVY44" s="760"/>
      <c r="AVZ44" s="760"/>
      <c r="AWA44" s="760"/>
      <c r="AWB44" s="760"/>
      <c r="AWC44" s="760"/>
      <c r="AWD44" s="760"/>
      <c r="AWE44" s="760"/>
      <c r="AWF44" s="760"/>
      <c r="AWG44" s="760"/>
      <c r="AWH44" s="760"/>
      <c r="AWI44" s="760"/>
      <c r="AWJ44" s="760"/>
      <c r="AWK44" s="760"/>
      <c r="AWL44" s="760"/>
      <c r="AWM44" s="760"/>
      <c r="AWN44" s="760"/>
      <c r="AWO44" s="760"/>
      <c r="AWP44" s="760"/>
      <c r="AWQ44" s="760"/>
      <c r="AWR44" s="760"/>
      <c r="AWS44" s="760"/>
      <c r="AWT44" s="760"/>
      <c r="AWU44" s="760"/>
      <c r="AWV44" s="760"/>
      <c r="AWW44" s="760"/>
      <c r="AWX44" s="760"/>
      <c r="AWY44" s="760"/>
      <c r="AWZ44" s="760"/>
      <c r="AXA44" s="760"/>
      <c r="AXB44" s="760"/>
      <c r="AXC44" s="760"/>
      <c r="AXD44" s="760"/>
      <c r="AXE44" s="760"/>
      <c r="AXF44" s="760"/>
      <c r="AXG44" s="760"/>
      <c r="AXH44" s="760"/>
      <c r="AXI44" s="760"/>
      <c r="AXJ44" s="760"/>
      <c r="AXK44" s="760"/>
      <c r="AXL44" s="760"/>
      <c r="AXM44" s="760"/>
      <c r="AXN44" s="760"/>
      <c r="AXO44" s="760"/>
      <c r="AXP44" s="760"/>
      <c r="AXQ44" s="760"/>
      <c r="AXR44" s="760"/>
      <c r="AXS44" s="760"/>
      <c r="AXT44" s="760"/>
      <c r="AXU44" s="760"/>
      <c r="AXV44" s="760"/>
      <c r="AXW44" s="760"/>
      <c r="AXX44" s="760"/>
      <c r="AXY44" s="760"/>
      <c r="AXZ44" s="760"/>
      <c r="AYA44" s="760"/>
      <c r="AYB44" s="760"/>
      <c r="AYC44" s="760"/>
      <c r="AYD44" s="760"/>
      <c r="AYE44" s="760"/>
      <c r="AYF44" s="760"/>
      <c r="AYG44" s="760"/>
      <c r="AYH44" s="760"/>
      <c r="AYI44" s="760"/>
      <c r="AYJ44" s="760"/>
      <c r="AYK44" s="760"/>
      <c r="AYL44" s="760"/>
      <c r="AYM44" s="760"/>
      <c r="AYN44" s="760"/>
      <c r="AYO44" s="760"/>
      <c r="AYP44" s="760"/>
      <c r="AYQ44" s="760"/>
      <c r="AYR44" s="760"/>
      <c r="AYS44" s="760"/>
      <c r="AYT44" s="760"/>
      <c r="AYU44" s="760"/>
      <c r="AYV44" s="760"/>
      <c r="AYW44" s="760"/>
      <c r="AYX44" s="760"/>
      <c r="AYY44" s="760"/>
      <c r="AYZ44" s="760"/>
      <c r="AZA44" s="760"/>
      <c r="AZB44" s="760"/>
      <c r="AZC44" s="760"/>
      <c r="AZD44" s="760"/>
      <c r="AZE44" s="760"/>
      <c r="AZF44" s="760"/>
      <c r="AZG44" s="760"/>
      <c r="AZH44" s="760"/>
      <c r="AZI44" s="760"/>
      <c r="AZJ44" s="760"/>
      <c r="AZK44" s="760"/>
      <c r="AZL44" s="760"/>
      <c r="AZM44" s="760"/>
      <c r="AZN44" s="760"/>
      <c r="AZO44" s="760"/>
      <c r="AZP44" s="760"/>
      <c r="AZQ44" s="760"/>
      <c r="AZR44" s="760"/>
      <c r="AZS44" s="760"/>
      <c r="AZT44" s="760"/>
      <c r="AZU44" s="760"/>
      <c r="AZV44" s="760"/>
      <c r="AZW44" s="760"/>
      <c r="AZX44" s="760"/>
      <c r="AZY44" s="760"/>
      <c r="AZZ44" s="760"/>
      <c r="BAA44" s="760"/>
      <c r="BAB44" s="760"/>
      <c r="BAC44" s="760"/>
      <c r="BAD44" s="760"/>
      <c r="BAE44" s="760"/>
      <c r="BAF44" s="760"/>
      <c r="BAG44" s="760"/>
      <c r="BAH44" s="760"/>
      <c r="BAI44" s="760"/>
      <c r="BAJ44" s="760"/>
      <c r="BAK44" s="760"/>
      <c r="BAL44" s="760"/>
      <c r="BAM44" s="760"/>
      <c r="BAN44" s="760"/>
      <c r="BAO44" s="760"/>
      <c r="BAP44" s="760"/>
      <c r="BAQ44" s="760"/>
      <c r="BAR44" s="760"/>
      <c r="BAS44" s="760"/>
      <c r="BAT44" s="760"/>
      <c r="BAU44" s="760"/>
      <c r="BAV44" s="760"/>
      <c r="BAW44" s="760"/>
      <c r="BAX44" s="760"/>
      <c r="BAY44" s="760"/>
      <c r="BAZ44" s="760"/>
      <c r="BBA44" s="760"/>
      <c r="BBB44" s="760"/>
      <c r="BBC44" s="760"/>
      <c r="BBD44" s="760"/>
      <c r="BBE44" s="760"/>
      <c r="BBF44" s="760"/>
      <c r="BBG44" s="760"/>
      <c r="BBH44" s="760"/>
      <c r="BBI44" s="760"/>
      <c r="BBJ44" s="760"/>
      <c r="BBK44" s="760"/>
      <c r="BBL44" s="760"/>
      <c r="BBM44" s="760"/>
      <c r="BBN44" s="760"/>
      <c r="BBO44" s="760"/>
      <c r="BBP44" s="760"/>
      <c r="BBQ44" s="760"/>
      <c r="BBR44" s="760"/>
      <c r="BBS44" s="760"/>
      <c r="BBT44" s="760"/>
      <c r="BBU44" s="760"/>
      <c r="BBV44" s="760"/>
      <c r="BBW44" s="760"/>
      <c r="BBX44" s="760"/>
      <c r="BBY44" s="760"/>
      <c r="BBZ44" s="760"/>
      <c r="BCA44" s="760"/>
      <c r="BCB44" s="760"/>
      <c r="BCC44" s="760"/>
      <c r="BCD44" s="760"/>
      <c r="BCE44" s="760"/>
      <c r="BCF44" s="760"/>
      <c r="BCG44" s="760"/>
      <c r="BCH44" s="760"/>
      <c r="BCI44" s="760"/>
      <c r="BCJ44" s="760"/>
      <c r="BCK44" s="760"/>
      <c r="BCL44" s="760"/>
      <c r="BCM44" s="760"/>
      <c r="BCN44" s="760"/>
      <c r="BCO44" s="760"/>
      <c r="BCP44" s="760"/>
      <c r="BCQ44" s="760"/>
      <c r="BCR44" s="760"/>
      <c r="BCS44" s="760"/>
      <c r="BCT44" s="760"/>
      <c r="BCU44" s="760"/>
      <c r="BCV44" s="760"/>
      <c r="BCW44" s="760"/>
      <c r="BCX44" s="760"/>
      <c r="BCY44" s="760"/>
      <c r="BCZ44" s="760"/>
      <c r="BDA44" s="760"/>
      <c r="BDB44" s="760"/>
      <c r="BDC44" s="760"/>
      <c r="BDD44" s="760"/>
      <c r="BDE44" s="760"/>
      <c r="BDF44" s="760"/>
      <c r="BDG44" s="760"/>
      <c r="BDH44" s="760"/>
      <c r="BDI44" s="760"/>
      <c r="BDJ44" s="760"/>
      <c r="BDK44" s="760"/>
      <c r="BDL44" s="760"/>
      <c r="BDM44" s="760"/>
      <c r="BDN44" s="760"/>
      <c r="BDO44" s="760"/>
      <c r="BDP44" s="760"/>
      <c r="BDQ44" s="760"/>
      <c r="BDR44" s="760"/>
      <c r="BDS44" s="760"/>
      <c r="BDT44" s="760"/>
      <c r="BDU44" s="760"/>
      <c r="BDV44" s="760"/>
      <c r="BDW44" s="760"/>
      <c r="BDX44" s="760"/>
      <c r="BDY44" s="760"/>
      <c r="BDZ44" s="760"/>
      <c r="BEA44" s="760"/>
      <c r="BEB44" s="760"/>
      <c r="BEC44" s="760"/>
      <c r="BED44" s="760"/>
      <c r="BEE44" s="760"/>
      <c r="BEF44" s="760"/>
      <c r="BEG44" s="760"/>
      <c r="BEH44" s="760"/>
      <c r="BEI44" s="760"/>
      <c r="BEJ44" s="760"/>
      <c r="BEK44" s="760"/>
      <c r="BEL44" s="760"/>
      <c r="BEM44" s="760"/>
      <c r="BEN44" s="760"/>
      <c r="BEO44" s="760"/>
      <c r="BEP44" s="760"/>
      <c r="BEQ44" s="760"/>
      <c r="BER44" s="760"/>
      <c r="BES44" s="760"/>
      <c r="BET44" s="760"/>
      <c r="BEU44" s="760"/>
      <c r="BEV44" s="760"/>
      <c r="BEW44" s="760"/>
      <c r="BEX44" s="760"/>
      <c r="BEY44" s="760"/>
      <c r="BEZ44" s="760"/>
      <c r="BFA44" s="760"/>
      <c r="BFB44" s="760"/>
      <c r="BFC44" s="760"/>
      <c r="BFD44" s="760"/>
      <c r="BFE44" s="760"/>
      <c r="BFF44" s="760"/>
      <c r="BFG44" s="760"/>
      <c r="BFH44" s="760"/>
      <c r="BFI44" s="760"/>
      <c r="BFJ44" s="760"/>
      <c r="BFK44" s="760"/>
      <c r="BFL44" s="760"/>
      <c r="BFM44" s="760"/>
      <c r="BFN44" s="760"/>
      <c r="BFO44" s="760"/>
      <c r="BFP44" s="760"/>
      <c r="BFQ44" s="760"/>
      <c r="BFR44" s="760"/>
      <c r="BFS44" s="760"/>
      <c r="BFT44" s="760"/>
      <c r="BFU44" s="760"/>
      <c r="BFV44" s="760"/>
      <c r="BFW44" s="760"/>
      <c r="BFX44" s="760"/>
      <c r="BFY44" s="760"/>
      <c r="BFZ44" s="760"/>
      <c r="BGA44" s="760"/>
      <c r="BGB44" s="760"/>
      <c r="BGC44" s="760"/>
      <c r="BGD44" s="760"/>
      <c r="BGE44" s="760"/>
      <c r="BGF44" s="760"/>
      <c r="BGG44" s="760"/>
      <c r="BGH44" s="760"/>
      <c r="BGI44" s="760"/>
      <c r="BGJ44" s="760"/>
      <c r="BGK44" s="760"/>
      <c r="BGL44" s="760"/>
      <c r="BGM44" s="760"/>
      <c r="BGN44" s="760"/>
      <c r="BGO44" s="760"/>
      <c r="BGP44" s="760"/>
      <c r="BGQ44" s="760"/>
      <c r="BGR44" s="760"/>
      <c r="BGS44" s="760"/>
      <c r="BGT44" s="760"/>
      <c r="BGU44" s="760"/>
      <c r="BGV44" s="760"/>
      <c r="BGW44" s="760"/>
      <c r="BGX44" s="760"/>
      <c r="BGY44" s="760"/>
      <c r="BGZ44" s="760"/>
      <c r="BHA44" s="760"/>
      <c r="BHB44" s="760"/>
      <c r="BHC44" s="760"/>
      <c r="BHD44" s="760"/>
      <c r="BHE44" s="760"/>
      <c r="BHF44" s="760"/>
      <c r="BHG44" s="760"/>
      <c r="BHH44" s="760"/>
      <c r="BHI44" s="760"/>
      <c r="BHJ44" s="760"/>
      <c r="BHK44" s="760"/>
      <c r="BHL44" s="760"/>
      <c r="BHM44" s="760"/>
      <c r="BHN44" s="760"/>
      <c r="BHO44" s="760"/>
      <c r="BHP44" s="760"/>
      <c r="BHQ44" s="760"/>
      <c r="BHR44" s="760"/>
      <c r="BHS44" s="760"/>
      <c r="BHT44" s="760"/>
      <c r="BHU44" s="760"/>
      <c r="BHV44" s="760"/>
      <c r="BHW44" s="760"/>
      <c r="BHX44" s="760"/>
      <c r="BHY44" s="760"/>
      <c r="BHZ44" s="760"/>
      <c r="BIA44" s="760"/>
      <c r="BIB44" s="760"/>
      <c r="BIC44" s="760"/>
      <c r="BID44" s="760"/>
      <c r="BIE44" s="760"/>
      <c r="BIF44" s="760"/>
      <c r="BIG44" s="760"/>
      <c r="BIH44" s="760"/>
      <c r="BII44" s="760"/>
      <c r="BIJ44" s="760"/>
      <c r="BIK44" s="760"/>
      <c r="BIL44" s="760"/>
      <c r="BIM44" s="760"/>
      <c r="BIN44" s="760"/>
      <c r="BIO44" s="760"/>
      <c r="BIP44" s="760"/>
      <c r="BIQ44" s="760"/>
      <c r="BIR44" s="760"/>
      <c r="BIS44" s="760"/>
      <c r="BIT44" s="760"/>
      <c r="BIU44" s="760"/>
      <c r="BIV44" s="760"/>
      <c r="BIW44" s="760"/>
      <c r="BIX44" s="760"/>
      <c r="BIY44" s="760"/>
      <c r="BIZ44" s="760"/>
      <c r="BJA44" s="760"/>
      <c r="BJB44" s="760"/>
      <c r="BJC44" s="760"/>
      <c r="BJD44" s="760"/>
      <c r="BJE44" s="760"/>
      <c r="BJF44" s="760"/>
      <c r="BJG44" s="760"/>
      <c r="BJH44" s="760"/>
      <c r="BJI44" s="760"/>
      <c r="BJJ44" s="760"/>
      <c r="BJK44" s="760"/>
      <c r="BJL44" s="760"/>
      <c r="BJM44" s="760"/>
      <c r="BJN44" s="760"/>
      <c r="BJO44" s="760"/>
      <c r="BJP44" s="760"/>
      <c r="BJQ44" s="760"/>
      <c r="BJR44" s="760"/>
      <c r="BJS44" s="760"/>
      <c r="BJT44" s="760"/>
      <c r="BJU44" s="760"/>
      <c r="BJV44" s="760"/>
      <c r="BJW44" s="760"/>
      <c r="BJX44" s="760"/>
      <c r="BJY44" s="760"/>
      <c r="BJZ44" s="760"/>
      <c r="BKA44" s="760"/>
      <c r="BKB44" s="760"/>
      <c r="BKC44" s="760"/>
      <c r="BKD44" s="760"/>
      <c r="BKE44" s="760"/>
      <c r="BKF44" s="760"/>
      <c r="BKG44" s="760"/>
      <c r="BKH44" s="760"/>
      <c r="BKI44" s="760"/>
      <c r="BKJ44" s="760"/>
      <c r="BKK44" s="760"/>
      <c r="BKL44" s="760"/>
      <c r="BKM44" s="760"/>
      <c r="BKN44" s="760"/>
      <c r="BKO44" s="760"/>
      <c r="BKP44" s="760"/>
      <c r="BKQ44" s="760"/>
      <c r="BKR44" s="760"/>
      <c r="BKS44" s="760"/>
      <c r="BKT44" s="760"/>
      <c r="BKU44" s="760"/>
      <c r="BKV44" s="760"/>
      <c r="BKW44" s="760"/>
      <c r="BKX44" s="760"/>
      <c r="BKY44" s="760"/>
      <c r="BKZ44" s="760"/>
      <c r="BLA44" s="760"/>
      <c r="BLB44" s="760"/>
      <c r="BLC44" s="760"/>
      <c r="BLD44" s="760"/>
      <c r="BLE44" s="760"/>
      <c r="BLF44" s="760"/>
      <c r="BLG44" s="760"/>
      <c r="BLH44" s="760"/>
      <c r="BLI44" s="760"/>
      <c r="BLJ44" s="760"/>
      <c r="BLK44" s="760"/>
      <c r="BLL44" s="760"/>
      <c r="BLM44" s="760"/>
      <c r="BLN44" s="760"/>
      <c r="BLO44" s="760"/>
      <c r="BLP44" s="760"/>
      <c r="BLQ44" s="760"/>
      <c r="BLR44" s="760"/>
      <c r="BLS44" s="760"/>
      <c r="BLT44" s="760"/>
      <c r="BLU44" s="760"/>
      <c r="BLV44" s="760"/>
      <c r="BLW44" s="760"/>
      <c r="BLX44" s="760"/>
      <c r="BLY44" s="760"/>
      <c r="BLZ44" s="760"/>
      <c r="BMA44" s="760"/>
      <c r="BMB44" s="760"/>
      <c r="BMC44" s="760"/>
      <c r="BMD44" s="760"/>
      <c r="BME44" s="760"/>
      <c r="BMF44" s="760"/>
      <c r="BMG44" s="760"/>
      <c r="BMH44" s="760"/>
      <c r="BMI44" s="760"/>
      <c r="BMJ44" s="760"/>
      <c r="BMK44" s="760"/>
      <c r="BML44" s="760"/>
      <c r="BMM44" s="760"/>
      <c r="BMN44" s="760"/>
      <c r="BMO44" s="760"/>
      <c r="BMP44" s="760"/>
      <c r="BMQ44" s="760"/>
      <c r="BMR44" s="760"/>
      <c r="BMS44" s="760"/>
      <c r="BMT44" s="760"/>
      <c r="BMU44" s="760"/>
      <c r="BMV44" s="760"/>
      <c r="BMW44" s="760"/>
      <c r="BMX44" s="760"/>
      <c r="BMY44" s="760"/>
      <c r="BMZ44" s="760"/>
      <c r="BNA44" s="760"/>
      <c r="BNB44" s="760"/>
      <c r="BNC44" s="760"/>
      <c r="BND44" s="760"/>
      <c r="BNE44" s="760"/>
      <c r="BNF44" s="760"/>
      <c r="BNG44" s="760"/>
      <c r="BNH44" s="760"/>
      <c r="BNI44" s="760"/>
      <c r="BNJ44" s="760"/>
      <c r="BNK44" s="760"/>
      <c r="BNL44" s="760"/>
      <c r="BNM44" s="760"/>
      <c r="BNN44" s="760"/>
      <c r="BNO44" s="760"/>
      <c r="BNP44" s="760"/>
      <c r="BNQ44" s="760"/>
      <c r="BNR44" s="760"/>
      <c r="BNS44" s="760"/>
      <c r="BNT44" s="760"/>
      <c r="BNU44" s="760"/>
      <c r="BNV44" s="760"/>
      <c r="BNW44" s="760"/>
      <c r="BNX44" s="760"/>
      <c r="BNY44" s="760"/>
      <c r="BNZ44" s="760"/>
      <c r="BOA44" s="760"/>
      <c r="BOB44" s="760"/>
      <c r="BOC44" s="760"/>
      <c r="BOD44" s="760"/>
      <c r="BOE44" s="760"/>
      <c r="BOF44" s="760"/>
      <c r="BOG44" s="760"/>
      <c r="BOH44" s="760"/>
      <c r="BOI44" s="760"/>
      <c r="BOJ44" s="760"/>
      <c r="BOK44" s="760"/>
      <c r="BOL44" s="760"/>
      <c r="BOM44" s="760"/>
      <c r="BON44" s="760"/>
      <c r="BOO44" s="760"/>
      <c r="BOP44" s="760"/>
      <c r="BOQ44" s="760"/>
      <c r="BOR44" s="760"/>
      <c r="BOS44" s="760"/>
      <c r="BOT44" s="760"/>
      <c r="BOU44" s="760"/>
      <c r="BOV44" s="760"/>
      <c r="BOW44" s="760"/>
      <c r="BOX44" s="760"/>
      <c r="BOY44" s="760"/>
      <c r="BOZ44" s="760"/>
      <c r="BPA44" s="760"/>
      <c r="BPB44" s="760"/>
      <c r="BPC44" s="760"/>
      <c r="BPD44" s="760"/>
      <c r="BPE44" s="760"/>
      <c r="BPF44" s="760"/>
      <c r="BPG44" s="760"/>
      <c r="BPH44" s="760"/>
      <c r="BPI44" s="760"/>
      <c r="BPJ44" s="760"/>
      <c r="BPK44" s="760"/>
      <c r="BPL44" s="760"/>
      <c r="BPM44" s="760"/>
      <c r="BPN44" s="760"/>
      <c r="BPO44" s="760"/>
      <c r="BPP44" s="760"/>
      <c r="BPQ44" s="760"/>
      <c r="BPR44" s="760"/>
      <c r="BPS44" s="760"/>
      <c r="BPT44" s="760"/>
      <c r="BPU44" s="760"/>
      <c r="BPV44" s="760"/>
      <c r="BPW44" s="760"/>
      <c r="BPX44" s="760"/>
      <c r="BPY44" s="760"/>
      <c r="BPZ44" s="760"/>
      <c r="BQA44" s="760"/>
      <c r="BQB44" s="760"/>
      <c r="BQC44" s="760"/>
      <c r="BQD44" s="760"/>
      <c r="BQE44" s="760"/>
      <c r="BQF44" s="760"/>
      <c r="BQG44" s="760"/>
      <c r="BQH44" s="760"/>
      <c r="BQI44" s="760"/>
      <c r="BQJ44" s="760"/>
      <c r="BQK44" s="760"/>
      <c r="BQL44" s="760"/>
      <c r="BQM44" s="760"/>
      <c r="BQN44" s="760"/>
      <c r="BQO44" s="760"/>
      <c r="BQP44" s="760"/>
      <c r="BQQ44" s="760"/>
      <c r="BQR44" s="760"/>
      <c r="BQS44" s="760"/>
      <c r="BQT44" s="760"/>
      <c r="BQU44" s="760"/>
      <c r="BQV44" s="760"/>
      <c r="BQW44" s="760"/>
      <c r="BQX44" s="760"/>
      <c r="BQY44" s="760"/>
      <c r="BQZ44" s="760"/>
      <c r="BRA44" s="760"/>
      <c r="BRB44" s="760"/>
      <c r="BRC44" s="760"/>
      <c r="BRD44" s="760"/>
      <c r="BRE44" s="760"/>
      <c r="BRF44" s="760"/>
      <c r="BRG44" s="760"/>
      <c r="BRH44" s="760"/>
      <c r="BRI44" s="760"/>
      <c r="BRJ44" s="760"/>
      <c r="BRK44" s="760"/>
      <c r="BRL44" s="760"/>
      <c r="BRM44" s="760"/>
      <c r="BRN44" s="760"/>
      <c r="BRO44" s="760"/>
      <c r="BRP44" s="760"/>
      <c r="BRQ44" s="760"/>
      <c r="BRR44" s="760"/>
      <c r="BRS44" s="760"/>
      <c r="BRT44" s="760"/>
      <c r="BRU44" s="760"/>
      <c r="BRV44" s="760"/>
      <c r="BRW44" s="760"/>
      <c r="BRX44" s="760"/>
      <c r="BRY44" s="760"/>
      <c r="BRZ44" s="760"/>
      <c r="BSA44" s="760"/>
      <c r="BSB44" s="760"/>
      <c r="BSC44" s="760"/>
      <c r="BSD44" s="760"/>
      <c r="BSE44" s="760"/>
      <c r="BSF44" s="760"/>
      <c r="BSG44" s="760"/>
      <c r="BSH44" s="760"/>
      <c r="BSI44" s="760"/>
      <c r="BSJ44" s="760"/>
      <c r="BSK44" s="760"/>
      <c r="BSL44" s="760"/>
      <c r="BSM44" s="760"/>
      <c r="BSN44" s="760"/>
      <c r="BSO44" s="760"/>
      <c r="BSP44" s="760"/>
      <c r="BSQ44" s="760"/>
      <c r="BSR44" s="760"/>
      <c r="BSS44" s="760"/>
      <c r="BST44" s="760"/>
      <c r="BSU44" s="760"/>
      <c r="BSV44" s="760"/>
      <c r="BSW44" s="760"/>
      <c r="BSX44" s="760"/>
      <c r="BSY44" s="760"/>
      <c r="BSZ44" s="760"/>
      <c r="BTA44" s="760"/>
      <c r="BTB44" s="760"/>
      <c r="BTC44" s="760"/>
      <c r="BTD44" s="760"/>
      <c r="BTE44" s="760"/>
      <c r="BTF44" s="760"/>
      <c r="BTG44" s="760"/>
      <c r="BTH44" s="760"/>
      <c r="BTI44" s="760"/>
      <c r="BTJ44" s="760"/>
      <c r="BTK44" s="760"/>
      <c r="BTL44" s="760"/>
      <c r="BTM44" s="760"/>
      <c r="BTN44" s="760"/>
      <c r="BTO44" s="760"/>
      <c r="BTP44" s="760"/>
      <c r="BTQ44" s="760"/>
      <c r="BTR44" s="760"/>
      <c r="BTS44" s="760"/>
      <c r="BTT44" s="760"/>
      <c r="BTU44" s="760"/>
      <c r="BTV44" s="760"/>
      <c r="BTW44" s="760"/>
      <c r="BTX44" s="760"/>
      <c r="BTY44" s="760"/>
      <c r="BTZ44" s="760"/>
      <c r="BUA44" s="760"/>
      <c r="BUB44" s="760"/>
      <c r="BUC44" s="760"/>
      <c r="BUD44" s="760"/>
      <c r="BUE44" s="760"/>
      <c r="BUF44" s="760"/>
      <c r="BUG44" s="760"/>
      <c r="BUH44" s="760"/>
      <c r="BUI44" s="760"/>
      <c r="BUJ44" s="760"/>
      <c r="BUK44" s="760"/>
      <c r="BUL44" s="760"/>
      <c r="BUM44" s="760"/>
      <c r="BUN44" s="760"/>
      <c r="BUO44" s="760"/>
      <c r="BUP44" s="760"/>
      <c r="BUQ44" s="760"/>
      <c r="BUR44" s="760"/>
      <c r="BUS44" s="760"/>
      <c r="BUT44" s="760"/>
      <c r="BUU44" s="760"/>
      <c r="BUV44" s="760"/>
      <c r="BUW44" s="760"/>
      <c r="BUX44" s="760"/>
      <c r="BUY44" s="760"/>
      <c r="BUZ44" s="760"/>
      <c r="BVA44" s="760"/>
      <c r="BVB44" s="760"/>
      <c r="BVC44" s="760"/>
      <c r="BVD44" s="760"/>
      <c r="BVE44" s="760"/>
      <c r="BVF44" s="760"/>
      <c r="BVG44" s="760"/>
      <c r="BVH44" s="760"/>
      <c r="BVI44" s="760"/>
      <c r="BVJ44" s="760"/>
      <c r="BVK44" s="760"/>
      <c r="BVL44" s="760"/>
      <c r="BVM44" s="760"/>
      <c r="BVN44" s="760"/>
      <c r="BVO44" s="760"/>
      <c r="BVP44" s="760"/>
      <c r="BVQ44" s="760"/>
      <c r="BVR44" s="760"/>
      <c r="BVS44" s="760"/>
      <c r="BVT44" s="760"/>
      <c r="BVU44" s="760"/>
      <c r="BVV44" s="760"/>
      <c r="BVW44" s="760"/>
      <c r="BVX44" s="760"/>
      <c r="BVY44" s="760"/>
      <c r="BVZ44" s="760"/>
      <c r="BWA44" s="760"/>
      <c r="BWB44" s="760"/>
      <c r="BWC44" s="760"/>
      <c r="BWD44" s="760"/>
      <c r="BWE44" s="760"/>
      <c r="BWF44" s="760"/>
      <c r="BWG44" s="760"/>
      <c r="BWH44" s="760"/>
      <c r="BWI44" s="760"/>
      <c r="BWJ44" s="760"/>
      <c r="BWK44" s="760"/>
      <c r="BWL44" s="760"/>
      <c r="BWM44" s="760"/>
      <c r="BWN44" s="760"/>
      <c r="BWO44" s="760"/>
      <c r="BWP44" s="760"/>
      <c r="BWQ44" s="760"/>
      <c r="BWR44" s="760"/>
      <c r="BWS44" s="760"/>
      <c r="BWT44" s="760"/>
      <c r="BWU44" s="760"/>
      <c r="BWV44" s="760"/>
      <c r="BWW44" s="760"/>
      <c r="BWX44" s="760"/>
      <c r="BWY44" s="760"/>
      <c r="BWZ44" s="760"/>
      <c r="BXA44" s="760"/>
      <c r="BXB44" s="760"/>
      <c r="BXC44" s="760"/>
      <c r="BXD44" s="760"/>
      <c r="BXE44" s="760"/>
      <c r="BXF44" s="760"/>
      <c r="BXG44" s="760"/>
      <c r="BXH44" s="760"/>
      <c r="BXI44" s="760"/>
      <c r="BXJ44" s="760"/>
      <c r="BXK44" s="760"/>
      <c r="BXL44" s="760"/>
      <c r="BXM44" s="760"/>
      <c r="BXN44" s="760"/>
      <c r="BXO44" s="760"/>
      <c r="BXP44" s="760"/>
      <c r="BXQ44" s="760"/>
      <c r="BXR44" s="760"/>
      <c r="BXS44" s="760"/>
      <c r="BXT44" s="760"/>
      <c r="BXU44" s="760"/>
      <c r="BXV44" s="760"/>
      <c r="BXW44" s="760"/>
      <c r="BXX44" s="760"/>
      <c r="BXY44" s="760"/>
      <c r="BXZ44" s="760"/>
      <c r="BYA44" s="760"/>
      <c r="BYB44" s="760"/>
      <c r="BYC44" s="760"/>
      <c r="BYD44" s="760"/>
      <c r="BYE44" s="760"/>
      <c r="BYF44" s="760"/>
      <c r="BYG44" s="760"/>
      <c r="BYH44" s="760"/>
      <c r="BYI44" s="760"/>
      <c r="BYJ44" s="760"/>
      <c r="BYK44" s="760"/>
      <c r="BYL44" s="760"/>
      <c r="BYM44" s="760"/>
      <c r="BYN44" s="760"/>
      <c r="BYO44" s="760"/>
      <c r="BYP44" s="760"/>
      <c r="BYQ44" s="760"/>
      <c r="BYR44" s="760"/>
      <c r="BYS44" s="760"/>
      <c r="BYT44" s="760"/>
      <c r="BYU44" s="760"/>
      <c r="BYV44" s="760"/>
      <c r="BYW44" s="760"/>
      <c r="BYX44" s="760"/>
      <c r="BYY44" s="760"/>
      <c r="BYZ44" s="760"/>
      <c r="BZA44" s="760"/>
      <c r="BZB44" s="760"/>
      <c r="BZC44" s="760"/>
      <c r="BZD44" s="760"/>
      <c r="BZE44" s="760"/>
      <c r="BZF44" s="760"/>
      <c r="BZG44" s="760"/>
      <c r="BZH44" s="760"/>
      <c r="BZI44" s="760"/>
      <c r="BZJ44" s="760"/>
      <c r="BZK44" s="760"/>
      <c r="BZL44" s="760"/>
      <c r="BZM44" s="760"/>
      <c r="BZN44" s="760"/>
      <c r="BZO44" s="760"/>
      <c r="BZP44" s="760"/>
      <c r="BZQ44" s="760"/>
      <c r="BZR44" s="760"/>
      <c r="BZS44" s="760"/>
      <c r="BZT44" s="760"/>
      <c r="BZU44" s="760"/>
      <c r="BZV44" s="760"/>
      <c r="BZW44" s="760"/>
      <c r="BZX44" s="760"/>
      <c r="BZY44" s="760"/>
      <c r="BZZ44" s="760"/>
      <c r="CAA44" s="760"/>
      <c r="CAB44" s="760"/>
      <c r="CAC44" s="760"/>
      <c r="CAD44" s="760"/>
      <c r="CAE44" s="760"/>
      <c r="CAF44" s="760"/>
      <c r="CAG44" s="760"/>
      <c r="CAH44" s="760"/>
      <c r="CAI44" s="760"/>
      <c r="CAJ44" s="760"/>
      <c r="CAK44" s="760"/>
      <c r="CAL44" s="760"/>
      <c r="CAM44" s="760"/>
      <c r="CAN44" s="760"/>
      <c r="CAO44" s="760"/>
      <c r="CAP44" s="760"/>
      <c r="CAQ44" s="760"/>
      <c r="CAR44" s="760"/>
      <c r="CAS44" s="760"/>
      <c r="CAT44" s="760"/>
      <c r="CAU44" s="760"/>
      <c r="CAV44" s="760"/>
      <c r="CAW44" s="760"/>
      <c r="CAX44" s="760"/>
      <c r="CAY44" s="760"/>
      <c r="CAZ44" s="760"/>
      <c r="CBA44" s="760"/>
      <c r="CBB44" s="760"/>
      <c r="CBC44" s="760"/>
      <c r="CBD44" s="760"/>
      <c r="CBE44" s="760"/>
      <c r="CBF44" s="760"/>
      <c r="CBG44" s="760"/>
      <c r="CBH44" s="760"/>
      <c r="CBI44" s="760"/>
      <c r="CBJ44" s="760"/>
      <c r="CBK44" s="760"/>
      <c r="CBL44" s="760"/>
      <c r="CBM44" s="760"/>
      <c r="CBN44" s="760"/>
      <c r="CBO44" s="760"/>
      <c r="CBP44" s="760"/>
      <c r="CBQ44" s="760"/>
      <c r="CBR44" s="760"/>
      <c r="CBS44" s="760"/>
      <c r="CBT44" s="760"/>
      <c r="CBU44" s="760"/>
      <c r="CBV44" s="760"/>
      <c r="CBW44" s="760"/>
      <c r="CBX44" s="760"/>
      <c r="CBY44" s="760"/>
      <c r="CBZ44" s="760"/>
      <c r="CCA44" s="760"/>
      <c r="CCB44" s="760"/>
      <c r="CCC44" s="760"/>
      <c r="CCD44" s="760"/>
      <c r="CCE44" s="760"/>
      <c r="CCF44" s="760"/>
      <c r="CCG44" s="760"/>
      <c r="CCH44" s="760"/>
      <c r="CCI44" s="760"/>
      <c r="CCJ44" s="760"/>
      <c r="CCK44" s="760"/>
      <c r="CCL44" s="760"/>
      <c r="CCM44" s="760"/>
      <c r="CCN44" s="760"/>
      <c r="CCO44" s="760"/>
      <c r="CCP44" s="760"/>
      <c r="CCQ44" s="760"/>
      <c r="CCR44" s="760"/>
      <c r="CCS44" s="760"/>
      <c r="CCT44" s="760"/>
      <c r="CCU44" s="760"/>
      <c r="CCV44" s="760"/>
      <c r="CCW44" s="760"/>
      <c r="CCX44" s="760"/>
      <c r="CCY44" s="760"/>
      <c r="CCZ44" s="760"/>
      <c r="CDA44" s="760"/>
      <c r="CDB44" s="760"/>
      <c r="CDC44" s="760"/>
      <c r="CDD44" s="760"/>
      <c r="CDE44" s="760"/>
      <c r="CDF44" s="760"/>
      <c r="CDG44" s="760"/>
      <c r="CDH44" s="760"/>
      <c r="CDI44" s="760"/>
      <c r="CDJ44" s="760"/>
      <c r="CDK44" s="760"/>
      <c r="CDL44" s="760"/>
      <c r="CDM44" s="760"/>
      <c r="CDN44" s="760"/>
      <c r="CDO44" s="760"/>
      <c r="CDP44" s="760"/>
      <c r="CDQ44" s="760"/>
      <c r="CDR44" s="760"/>
      <c r="CDS44" s="760"/>
      <c r="CDT44" s="760"/>
      <c r="CDU44" s="760"/>
      <c r="CDV44" s="760"/>
      <c r="CDW44" s="760"/>
      <c r="CDX44" s="760"/>
      <c r="CDY44" s="760"/>
      <c r="CDZ44" s="760"/>
      <c r="CEA44" s="760"/>
      <c r="CEB44" s="760"/>
      <c r="CEC44" s="760"/>
      <c r="CED44" s="760"/>
      <c r="CEE44" s="760"/>
      <c r="CEF44" s="760"/>
      <c r="CEG44" s="760"/>
      <c r="CEH44" s="760"/>
      <c r="CEI44" s="760"/>
      <c r="CEJ44" s="760"/>
      <c r="CEK44" s="760"/>
      <c r="CEL44" s="760"/>
      <c r="CEM44" s="760"/>
      <c r="CEN44" s="760"/>
      <c r="CEO44" s="760"/>
      <c r="CEP44" s="760"/>
      <c r="CEQ44" s="760"/>
      <c r="CER44" s="760"/>
      <c r="CES44" s="760"/>
      <c r="CET44" s="760"/>
      <c r="CEU44" s="760"/>
      <c r="CEV44" s="760"/>
      <c r="CEW44" s="760"/>
      <c r="CEX44" s="760"/>
      <c r="CEY44" s="760"/>
      <c r="CEZ44" s="760"/>
      <c r="CFA44" s="760"/>
      <c r="CFB44" s="760"/>
      <c r="CFC44" s="760"/>
      <c r="CFD44" s="760"/>
      <c r="CFE44" s="760"/>
      <c r="CFF44" s="760"/>
      <c r="CFG44" s="760"/>
      <c r="CFH44" s="760"/>
      <c r="CFI44" s="760"/>
      <c r="CFJ44" s="760"/>
      <c r="CFK44" s="760"/>
      <c r="CFL44" s="760"/>
      <c r="CFM44" s="760"/>
      <c r="CFN44" s="760"/>
      <c r="CFO44" s="760"/>
      <c r="CFP44" s="760"/>
      <c r="CFQ44" s="760"/>
      <c r="CFR44" s="760"/>
      <c r="CFS44" s="760"/>
      <c r="CFT44" s="760"/>
      <c r="CFU44" s="760"/>
      <c r="CFV44" s="760"/>
      <c r="CFW44" s="760"/>
      <c r="CFX44" s="760"/>
      <c r="CFY44" s="760"/>
      <c r="CFZ44" s="760"/>
      <c r="CGA44" s="760"/>
      <c r="CGB44" s="760"/>
      <c r="CGC44" s="760"/>
      <c r="CGD44" s="760"/>
      <c r="CGE44" s="760"/>
      <c r="CGF44" s="760"/>
      <c r="CGG44" s="760"/>
      <c r="CGH44" s="760"/>
      <c r="CGI44" s="760"/>
      <c r="CGJ44" s="760"/>
      <c r="CGK44" s="760"/>
      <c r="CGL44" s="760"/>
      <c r="CGM44" s="760"/>
      <c r="CGN44" s="760"/>
      <c r="CGO44" s="760"/>
      <c r="CGP44" s="760"/>
      <c r="CGQ44" s="760"/>
      <c r="CGR44" s="760"/>
      <c r="CGS44" s="760"/>
      <c r="CGT44" s="760"/>
      <c r="CGU44" s="760"/>
      <c r="CGV44" s="760"/>
      <c r="CGW44" s="760"/>
      <c r="CGX44" s="760"/>
      <c r="CGY44" s="760"/>
      <c r="CGZ44" s="760"/>
      <c r="CHA44" s="760"/>
      <c r="CHB44" s="760"/>
      <c r="CHC44" s="760"/>
      <c r="CHD44" s="760"/>
      <c r="CHE44" s="760"/>
      <c r="CHF44" s="760"/>
      <c r="CHG44" s="760"/>
      <c r="CHH44" s="760"/>
      <c r="CHI44" s="760"/>
      <c r="CHJ44" s="760"/>
      <c r="CHK44" s="760"/>
      <c r="CHL44" s="760"/>
      <c r="CHM44" s="760"/>
      <c r="CHN44" s="760"/>
      <c r="CHO44" s="760"/>
      <c r="CHP44" s="760"/>
      <c r="CHQ44" s="760"/>
      <c r="CHR44" s="760"/>
      <c r="CHS44" s="760"/>
      <c r="CHT44" s="760"/>
      <c r="CHU44" s="760"/>
      <c r="CHV44" s="760"/>
      <c r="CHW44" s="760"/>
      <c r="CHX44" s="760"/>
      <c r="CHY44" s="760"/>
      <c r="CHZ44" s="760"/>
      <c r="CIA44" s="760"/>
      <c r="CIB44" s="760"/>
      <c r="CIC44" s="760"/>
      <c r="CID44" s="760"/>
      <c r="CIE44" s="760"/>
      <c r="CIF44" s="760"/>
      <c r="CIG44" s="760"/>
      <c r="CIH44" s="760"/>
      <c r="CII44" s="760"/>
      <c r="CIJ44" s="760"/>
      <c r="CIK44" s="760"/>
      <c r="CIL44" s="760"/>
      <c r="CIM44" s="760"/>
      <c r="CIN44" s="760"/>
      <c r="CIO44" s="760"/>
      <c r="CIP44" s="760"/>
      <c r="CIQ44" s="760"/>
      <c r="CIR44" s="760"/>
      <c r="CIS44" s="760"/>
      <c r="CIT44" s="760"/>
      <c r="CIU44" s="760"/>
      <c r="CIV44" s="760"/>
      <c r="CIW44" s="760"/>
      <c r="CIX44" s="760"/>
      <c r="CIY44" s="760"/>
      <c r="CIZ44" s="760"/>
      <c r="CJA44" s="760"/>
      <c r="CJB44" s="760"/>
      <c r="CJC44" s="760"/>
      <c r="CJD44" s="760"/>
      <c r="CJE44" s="760"/>
      <c r="CJF44" s="760"/>
      <c r="CJG44" s="760"/>
      <c r="CJH44" s="760"/>
      <c r="CJI44" s="760"/>
      <c r="CJJ44" s="760"/>
      <c r="CJK44" s="760"/>
      <c r="CJL44" s="760"/>
      <c r="CJM44" s="760"/>
      <c r="CJN44" s="760"/>
      <c r="CJO44" s="760"/>
      <c r="CJP44" s="760"/>
      <c r="CJQ44" s="760"/>
      <c r="CJR44" s="760"/>
      <c r="CJS44" s="760"/>
      <c r="CJT44" s="760"/>
      <c r="CJU44" s="760"/>
      <c r="CJV44" s="760"/>
      <c r="CJW44" s="760"/>
      <c r="CJX44" s="760"/>
      <c r="CJY44" s="760"/>
      <c r="CJZ44" s="760"/>
      <c r="CKA44" s="760"/>
      <c r="CKB44" s="760"/>
      <c r="CKC44" s="760"/>
      <c r="CKD44" s="760"/>
      <c r="CKE44" s="760"/>
      <c r="CKF44" s="760"/>
      <c r="CKG44" s="760"/>
      <c r="CKH44" s="760"/>
      <c r="CKI44" s="760"/>
      <c r="CKJ44" s="760"/>
      <c r="CKK44" s="760"/>
      <c r="CKL44" s="760"/>
      <c r="CKM44" s="760"/>
      <c r="CKN44" s="760"/>
      <c r="CKO44" s="760"/>
      <c r="CKP44" s="760"/>
      <c r="CKQ44" s="760"/>
      <c r="CKR44" s="760"/>
      <c r="CKS44" s="760"/>
      <c r="CKT44" s="760"/>
      <c r="CKU44" s="760"/>
      <c r="CKV44" s="760"/>
      <c r="CKW44" s="760"/>
      <c r="CKX44" s="760"/>
      <c r="CKY44" s="760"/>
      <c r="CKZ44" s="760"/>
      <c r="CLA44" s="760"/>
      <c r="CLB44" s="760"/>
      <c r="CLC44" s="760"/>
      <c r="CLD44" s="760"/>
      <c r="CLE44" s="760"/>
      <c r="CLF44" s="760"/>
      <c r="CLG44" s="760"/>
      <c r="CLH44" s="760"/>
      <c r="CLI44" s="760"/>
      <c r="CLJ44" s="760"/>
      <c r="CLK44" s="760"/>
      <c r="CLL44" s="760"/>
      <c r="CLM44" s="760"/>
      <c r="CLN44" s="760"/>
      <c r="CLO44" s="760"/>
      <c r="CLP44" s="760"/>
      <c r="CLQ44" s="760"/>
      <c r="CLR44" s="760"/>
      <c r="CLS44" s="760"/>
      <c r="CLT44" s="760"/>
      <c r="CLU44" s="760"/>
      <c r="CLV44" s="760"/>
      <c r="CLW44" s="760"/>
      <c r="CLX44" s="760"/>
      <c r="CLY44" s="760"/>
      <c r="CLZ44" s="760"/>
      <c r="CMA44" s="760"/>
      <c r="CMB44" s="760"/>
      <c r="CMC44" s="760"/>
      <c r="CMD44" s="760"/>
      <c r="CME44" s="760"/>
      <c r="CMF44" s="760"/>
      <c r="CMG44" s="760"/>
      <c r="CMH44" s="760"/>
      <c r="CMI44" s="760"/>
      <c r="CMJ44" s="760"/>
      <c r="CMK44" s="760"/>
      <c r="CML44" s="760"/>
      <c r="CMM44" s="760"/>
      <c r="CMN44" s="760"/>
      <c r="CMO44" s="760"/>
      <c r="CMP44" s="760"/>
      <c r="CMQ44" s="760"/>
      <c r="CMR44" s="760"/>
      <c r="CMS44" s="760"/>
      <c r="CMT44" s="760"/>
      <c r="CMU44" s="760"/>
      <c r="CMV44" s="760"/>
      <c r="CMW44" s="760"/>
      <c r="CMX44" s="760"/>
      <c r="CMY44" s="760"/>
      <c r="CMZ44" s="760"/>
      <c r="CNA44" s="760"/>
      <c r="CNB44" s="760"/>
      <c r="CNC44" s="760"/>
      <c r="CND44" s="760"/>
      <c r="CNE44" s="760"/>
      <c r="CNF44" s="760"/>
      <c r="CNG44" s="760"/>
      <c r="CNH44" s="760"/>
      <c r="CNI44" s="760"/>
      <c r="CNJ44" s="760"/>
      <c r="CNK44" s="760"/>
      <c r="CNL44" s="760"/>
      <c r="CNM44" s="760"/>
      <c r="CNN44" s="760"/>
      <c r="CNO44" s="760"/>
      <c r="CNP44" s="760"/>
      <c r="CNQ44" s="760"/>
      <c r="CNR44" s="760"/>
      <c r="CNS44" s="760"/>
      <c r="CNT44" s="760"/>
      <c r="CNU44" s="760"/>
      <c r="CNV44" s="760"/>
      <c r="CNW44" s="760"/>
      <c r="CNX44" s="760"/>
      <c r="CNY44" s="760"/>
      <c r="CNZ44" s="760"/>
      <c r="COA44" s="760"/>
      <c r="COB44" s="760"/>
      <c r="COC44" s="760"/>
      <c r="COD44" s="760"/>
      <c r="COE44" s="760"/>
      <c r="COF44" s="760"/>
      <c r="COG44" s="760"/>
      <c r="COH44" s="760"/>
      <c r="COI44" s="760"/>
      <c r="COJ44" s="760"/>
      <c r="COK44" s="760"/>
      <c r="COL44" s="760"/>
      <c r="COM44" s="760"/>
      <c r="CON44" s="760"/>
      <c r="COO44" s="760"/>
      <c r="COP44" s="760"/>
      <c r="COQ44" s="760"/>
      <c r="COR44" s="760"/>
      <c r="COS44" s="760"/>
      <c r="COT44" s="760"/>
      <c r="COU44" s="760"/>
      <c r="COV44" s="760"/>
      <c r="COW44" s="760"/>
      <c r="COX44" s="760"/>
      <c r="COY44" s="760"/>
      <c r="COZ44" s="760"/>
      <c r="CPA44" s="760"/>
      <c r="CPB44" s="760"/>
      <c r="CPC44" s="760"/>
      <c r="CPD44" s="760"/>
      <c r="CPE44" s="760"/>
      <c r="CPF44" s="760"/>
      <c r="CPG44" s="760"/>
      <c r="CPH44" s="760"/>
      <c r="CPI44" s="760"/>
      <c r="CPJ44" s="760"/>
      <c r="CPK44" s="760"/>
      <c r="CPL44" s="760"/>
      <c r="CPM44" s="760"/>
      <c r="CPN44" s="760"/>
      <c r="CPO44" s="760"/>
      <c r="CPP44" s="760"/>
      <c r="CPQ44" s="760"/>
      <c r="CPR44" s="760"/>
      <c r="CPS44" s="760"/>
      <c r="CPT44" s="760"/>
      <c r="CPU44" s="760"/>
      <c r="CPV44" s="760"/>
      <c r="CPW44" s="760"/>
      <c r="CPX44" s="760"/>
      <c r="CPY44" s="760"/>
      <c r="CPZ44" s="760"/>
      <c r="CQA44" s="760"/>
      <c r="CQB44" s="760"/>
      <c r="CQC44" s="760"/>
      <c r="CQD44" s="760"/>
      <c r="CQE44" s="760"/>
      <c r="CQF44" s="760"/>
      <c r="CQG44" s="760"/>
      <c r="CQH44" s="760"/>
      <c r="CQI44" s="760"/>
      <c r="CQJ44" s="760"/>
      <c r="CQK44" s="760"/>
      <c r="CQL44" s="760"/>
      <c r="CQM44" s="760"/>
      <c r="CQN44" s="760"/>
      <c r="CQO44" s="760"/>
      <c r="CQP44" s="760"/>
      <c r="CQQ44" s="760"/>
      <c r="CQR44" s="760"/>
      <c r="CQS44" s="760"/>
      <c r="CQT44" s="760"/>
      <c r="CQU44" s="760"/>
      <c r="CQV44" s="760"/>
      <c r="CQW44" s="760"/>
      <c r="CQX44" s="760"/>
      <c r="CQY44" s="760"/>
      <c r="CQZ44" s="760"/>
      <c r="CRA44" s="760"/>
      <c r="CRB44" s="760"/>
      <c r="CRC44" s="760"/>
      <c r="CRD44" s="760"/>
      <c r="CRE44" s="760"/>
      <c r="CRF44" s="760"/>
      <c r="CRG44" s="760"/>
      <c r="CRH44" s="760"/>
      <c r="CRI44" s="760"/>
      <c r="CRJ44" s="760"/>
      <c r="CRK44" s="760"/>
      <c r="CRL44" s="760"/>
      <c r="CRM44" s="760"/>
      <c r="CRN44" s="760"/>
      <c r="CRO44" s="760"/>
      <c r="CRP44" s="760"/>
      <c r="CRQ44" s="760"/>
      <c r="CRR44" s="760"/>
      <c r="CRS44" s="760"/>
      <c r="CRT44" s="760"/>
      <c r="CRU44" s="760"/>
      <c r="CRV44" s="760"/>
      <c r="CRW44" s="760"/>
      <c r="CRX44" s="760"/>
      <c r="CRY44" s="760"/>
      <c r="CRZ44" s="760"/>
      <c r="CSA44" s="760"/>
      <c r="CSB44" s="760"/>
      <c r="CSC44" s="760"/>
      <c r="CSD44" s="760"/>
      <c r="CSE44" s="760"/>
      <c r="CSF44" s="760"/>
      <c r="CSG44" s="760"/>
      <c r="CSH44" s="760"/>
      <c r="CSI44" s="760"/>
      <c r="CSJ44" s="760"/>
      <c r="CSK44" s="760"/>
      <c r="CSL44" s="760"/>
      <c r="CSM44" s="760"/>
      <c r="CSN44" s="760"/>
      <c r="CSO44" s="760"/>
      <c r="CSP44" s="760"/>
      <c r="CSQ44" s="760"/>
      <c r="CSR44" s="760"/>
      <c r="CSS44" s="760"/>
      <c r="CST44" s="760"/>
      <c r="CSU44" s="760"/>
      <c r="CSV44" s="760"/>
      <c r="CSW44" s="760"/>
      <c r="CSX44" s="760"/>
      <c r="CSY44" s="760"/>
      <c r="CSZ44" s="760"/>
      <c r="CTA44" s="760"/>
      <c r="CTB44" s="760"/>
      <c r="CTC44" s="760"/>
      <c r="CTD44" s="760"/>
      <c r="CTE44" s="760"/>
      <c r="CTF44" s="760"/>
      <c r="CTG44" s="760"/>
      <c r="CTH44" s="760"/>
      <c r="CTI44" s="760"/>
      <c r="CTJ44" s="760"/>
      <c r="CTK44" s="760"/>
      <c r="CTL44" s="760"/>
      <c r="CTM44" s="760"/>
      <c r="CTN44" s="760"/>
      <c r="CTO44" s="760"/>
      <c r="CTP44" s="760"/>
      <c r="CTQ44" s="760"/>
      <c r="CTR44" s="760"/>
      <c r="CTS44" s="760"/>
      <c r="CTT44" s="760"/>
      <c r="CTU44" s="760"/>
      <c r="CTV44" s="760"/>
      <c r="CTW44" s="760"/>
      <c r="CTX44" s="760"/>
      <c r="CTY44" s="760"/>
      <c r="CTZ44" s="760"/>
      <c r="CUA44" s="760"/>
      <c r="CUB44" s="760"/>
      <c r="CUC44" s="760"/>
      <c r="CUD44" s="760"/>
      <c r="CUE44" s="760"/>
      <c r="CUF44" s="760"/>
      <c r="CUG44" s="760"/>
      <c r="CUH44" s="760"/>
      <c r="CUI44" s="760"/>
      <c r="CUJ44" s="760"/>
      <c r="CUK44" s="760"/>
      <c r="CUL44" s="760"/>
      <c r="CUM44" s="760"/>
      <c r="CUN44" s="760"/>
      <c r="CUO44" s="760"/>
      <c r="CUP44" s="760"/>
      <c r="CUQ44" s="760"/>
      <c r="CUR44" s="760"/>
      <c r="CUS44" s="760"/>
      <c r="CUT44" s="760"/>
      <c r="CUU44" s="760"/>
      <c r="CUV44" s="760"/>
      <c r="CUW44" s="760"/>
      <c r="CUX44" s="760"/>
      <c r="CUY44" s="760"/>
      <c r="CUZ44" s="760"/>
      <c r="CVA44" s="760"/>
      <c r="CVB44" s="760"/>
      <c r="CVC44" s="760"/>
      <c r="CVD44" s="760"/>
      <c r="CVE44" s="760"/>
      <c r="CVF44" s="760"/>
      <c r="CVG44" s="760"/>
      <c r="CVH44" s="760"/>
      <c r="CVI44" s="760"/>
      <c r="CVJ44" s="760"/>
      <c r="CVK44" s="760"/>
      <c r="CVL44" s="760"/>
      <c r="CVM44" s="760"/>
      <c r="CVN44" s="760"/>
      <c r="CVO44" s="760"/>
      <c r="CVP44" s="760"/>
      <c r="CVQ44" s="760"/>
      <c r="CVR44" s="760"/>
      <c r="CVS44" s="760"/>
      <c r="CVT44" s="760"/>
      <c r="CVU44" s="760"/>
      <c r="CVV44" s="760"/>
      <c r="CVW44" s="760"/>
      <c r="CVX44" s="760"/>
      <c r="CVY44" s="760"/>
      <c r="CVZ44" s="760"/>
      <c r="CWA44" s="760"/>
      <c r="CWB44" s="760"/>
      <c r="CWC44" s="760"/>
      <c r="CWD44" s="760"/>
      <c r="CWE44" s="760"/>
      <c r="CWF44" s="760"/>
      <c r="CWG44" s="760"/>
      <c r="CWH44" s="760"/>
      <c r="CWI44" s="760"/>
      <c r="CWJ44" s="760"/>
      <c r="CWK44" s="760"/>
      <c r="CWL44" s="760"/>
      <c r="CWM44" s="760"/>
      <c r="CWN44" s="760"/>
      <c r="CWO44" s="760"/>
      <c r="CWP44" s="760"/>
      <c r="CWQ44" s="760"/>
      <c r="CWR44" s="760"/>
      <c r="CWS44" s="760"/>
      <c r="CWT44" s="760"/>
      <c r="CWU44" s="760"/>
      <c r="CWV44" s="760"/>
      <c r="CWW44" s="760"/>
      <c r="CWX44" s="760"/>
      <c r="CWY44" s="760"/>
      <c r="CWZ44" s="760"/>
      <c r="CXA44" s="760"/>
      <c r="CXB44" s="760"/>
      <c r="CXC44" s="760"/>
      <c r="CXD44" s="760"/>
      <c r="CXE44" s="760"/>
      <c r="CXF44" s="760"/>
      <c r="CXG44" s="760"/>
      <c r="CXH44" s="760"/>
      <c r="CXI44" s="760"/>
      <c r="CXJ44" s="760"/>
      <c r="CXK44" s="760"/>
      <c r="CXL44" s="760"/>
      <c r="CXM44" s="760"/>
      <c r="CXN44" s="760"/>
      <c r="CXO44" s="760"/>
      <c r="CXP44" s="760"/>
      <c r="CXQ44" s="760"/>
      <c r="CXR44" s="760"/>
      <c r="CXS44" s="760"/>
      <c r="CXT44" s="760"/>
      <c r="CXU44" s="760"/>
      <c r="CXV44" s="760"/>
      <c r="CXW44" s="760"/>
      <c r="CXX44" s="760"/>
      <c r="CXY44" s="760"/>
      <c r="CXZ44" s="760"/>
      <c r="CYA44" s="760"/>
      <c r="CYB44" s="760"/>
      <c r="CYC44" s="760"/>
      <c r="CYD44" s="760"/>
      <c r="CYE44" s="760"/>
      <c r="CYF44" s="760"/>
      <c r="CYG44" s="760"/>
      <c r="CYH44" s="760"/>
      <c r="CYI44" s="760"/>
      <c r="CYJ44" s="760"/>
      <c r="CYK44" s="760"/>
      <c r="CYL44" s="760"/>
      <c r="CYM44" s="760"/>
      <c r="CYN44" s="760"/>
      <c r="CYO44" s="760"/>
      <c r="CYP44" s="760"/>
      <c r="CYQ44" s="760"/>
      <c r="CYR44" s="760"/>
      <c r="CYS44" s="760"/>
      <c r="CYT44" s="760"/>
      <c r="CYU44" s="760"/>
      <c r="CYV44" s="760"/>
      <c r="CYW44" s="760"/>
      <c r="CYX44" s="760"/>
      <c r="CYY44" s="760"/>
      <c r="CYZ44" s="760"/>
      <c r="CZA44" s="760"/>
      <c r="CZB44" s="760"/>
      <c r="CZC44" s="760"/>
      <c r="CZD44" s="760"/>
      <c r="CZE44" s="760"/>
      <c r="CZF44" s="760"/>
      <c r="CZG44" s="760"/>
      <c r="CZH44" s="760"/>
      <c r="CZI44" s="760"/>
      <c r="CZJ44" s="760"/>
      <c r="CZK44" s="760"/>
      <c r="CZL44" s="760"/>
      <c r="CZM44" s="760"/>
      <c r="CZN44" s="760"/>
      <c r="CZO44" s="760"/>
      <c r="CZP44" s="760"/>
      <c r="CZQ44" s="760"/>
      <c r="CZR44" s="760"/>
      <c r="CZS44" s="760"/>
      <c r="CZT44" s="760"/>
      <c r="CZU44" s="760"/>
      <c r="CZV44" s="760"/>
      <c r="CZW44" s="760"/>
      <c r="CZX44" s="760"/>
      <c r="CZY44" s="760"/>
      <c r="CZZ44" s="760"/>
      <c r="DAA44" s="760"/>
      <c r="DAB44" s="760"/>
      <c r="DAC44" s="760"/>
      <c r="DAD44" s="760"/>
      <c r="DAE44" s="760"/>
      <c r="DAF44" s="760"/>
      <c r="DAG44" s="760"/>
      <c r="DAH44" s="760"/>
      <c r="DAI44" s="760"/>
      <c r="DAJ44" s="760"/>
      <c r="DAK44" s="760"/>
      <c r="DAL44" s="760"/>
      <c r="DAM44" s="760"/>
      <c r="DAN44" s="760"/>
      <c r="DAO44" s="760"/>
      <c r="DAP44" s="760"/>
      <c r="DAQ44" s="760"/>
      <c r="DAR44" s="760"/>
      <c r="DAS44" s="760"/>
      <c r="DAT44" s="760"/>
      <c r="DAU44" s="760"/>
      <c r="DAV44" s="760"/>
      <c r="DAW44" s="760"/>
      <c r="DAX44" s="760"/>
      <c r="DAY44" s="760"/>
      <c r="DAZ44" s="760"/>
      <c r="DBA44" s="760"/>
      <c r="DBB44" s="760"/>
      <c r="DBC44" s="760"/>
      <c r="DBD44" s="760"/>
      <c r="DBE44" s="760"/>
      <c r="DBF44" s="760"/>
      <c r="DBG44" s="760"/>
      <c r="DBH44" s="760"/>
      <c r="DBI44" s="760"/>
      <c r="DBJ44" s="760"/>
      <c r="DBK44" s="760"/>
      <c r="DBL44" s="760"/>
      <c r="DBM44" s="760"/>
      <c r="DBN44" s="760"/>
      <c r="DBO44" s="760"/>
      <c r="DBP44" s="760"/>
      <c r="DBQ44" s="760"/>
      <c r="DBR44" s="760"/>
      <c r="DBS44" s="760"/>
      <c r="DBT44" s="760"/>
      <c r="DBU44" s="760"/>
      <c r="DBV44" s="760"/>
      <c r="DBW44" s="760"/>
      <c r="DBX44" s="760"/>
      <c r="DBY44" s="760"/>
      <c r="DBZ44" s="760"/>
      <c r="DCA44" s="760"/>
      <c r="DCB44" s="760"/>
      <c r="DCC44" s="760"/>
      <c r="DCD44" s="760"/>
      <c r="DCE44" s="760"/>
      <c r="DCF44" s="760"/>
      <c r="DCG44" s="760"/>
      <c r="DCH44" s="760"/>
      <c r="DCI44" s="760"/>
      <c r="DCJ44" s="760"/>
      <c r="DCK44" s="760"/>
      <c r="DCL44" s="760"/>
      <c r="DCM44" s="760"/>
      <c r="DCN44" s="760"/>
      <c r="DCO44" s="760"/>
      <c r="DCP44" s="760"/>
      <c r="DCQ44" s="760"/>
      <c r="DCR44" s="760"/>
      <c r="DCS44" s="760"/>
      <c r="DCT44" s="760"/>
      <c r="DCU44" s="760"/>
      <c r="DCV44" s="760"/>
      <c r="DCW44" s="760"/>
      <c r="DCX44" s="760"/>
      <c r="DCY44" s="760"/>
      <c r="DCZ44" s="760"/>
      <c r="DDA44" s="760"/>
      <c r="DDB44" s="760"/>
      <c r="DDC44" s="760"/>
      <c r="DDD44" s="760"/>
      <c r="DDE44" s="760"/>
      <c r="DDF44" s="760"/>
      <c r="DDG44" s="760"/>
      <c r="DDH44" s="760"/>
      <c r="DDI44" s="760"/>
      <c r="DDJ44" s="760"/>
      <c r="DDK44" s="760"/>
      <c r="DDL44" s="760"/>
      <c r="DDM44" s="760"/>
      <c r="DDN44" s="760"/>
      <c r="DDO44" s="760"/>
      <c r="DDP44" s="760"/>
      <c r="DDQ44" s="760"/>
      <c r="DDR44" s="760"/>
      <c r="DDS44" s="760"/>
      <c r="DDT44" s="760"/>
      <c r="DDU44" s="760"/>
      <c r="DDV44" s="760"/>
      <c r="DDW44" s="760"/>
      <c r="DDX44" s="760"/>
      <c r="DDY44" s="760"/>
      <c r="DDZ44" s="760"/>
      <c r="DEA44" s="760"/>
      <c r="DEB44" s="760"/>
      <c r="DEC44" s="760"/>
      <c r="DED44" s="760"/>
      <c r="DEE44" s="760"/>
      <c r="DEF44" s="760"/>
      <c r="DEG44" s="760"/>
      <c r="DEH44" s="760"/>
      <c r="DEI44" s="760"/>
      <c r="DEJ44" s="760"/>
      <c r="DEK44" s="760"/>
      <c r="DEL44" s="760"/>
      <c r="DEM44" s="760"/>
      <c r="DEN44" s="760"/>
      <c r="DEO44" s="760"/>
      <c r="DEP44" s="760"/>
      <c r="DEQ44" s="760"/>
      <c r="DER44" s="760"/>
      <c r="DES44" s="760"/>
      <c r="DET44" s="760"/>
      <c r="DEU44" s="760"/>
      <c r="DEV44" s="760"/>
      <c r="DEW44" s="760"/>
      <c r="DEX44" s="760"/>
      <c r="DEY44" s="760"/>
      <c r="DEZ44" s="760"/>
      <c r="DFA44" s="760"/>
      <c r="DFB44" s="760"/>
      <c r="DFC44" s="760"/>
      <c r="DFD44" s="760"/>
      <c r="DFE44" s="760"/>
      <c r="DFF44" s="760"/>
      <c r="DFG44" s="760"/>
      <c r="DFH44" s="760"/>
      <c r="DFI44" s="760"/>
      <c r="DFJ44" s="760"/>
      <c r="DFK44" s="760"/>
      <c r="DFL44" s="760"/>
      <c r="DFM44" s="760"/>
      <c r="DFN44" s="760"/>
      <c r="DFO44" s="760"/>
      <c r="DFP44" s="760"/>
      <c r="DFQ44" s="760"/>
      <c r="DFR44" s="760"/>
      <c r="DFS44" s="760"/>
      <c r="DFT44" s="760"/>
      <c r="DFU44" s="760"/>
      <c r="DFV44" s="760"/>
      <c r="DFW44" s="760"/>
      <c r="DFX44" s="760"/>
      <c r="DFY44" s="760"/>
      <c r="DFZ44" s="760"/>
      <c r="DGA44" s="760"/>
      <c r="DGB44" s="760"/>
      <c r="DGC44" s="760"/>
      <c r="DGD44" s="760"/>
      <c r="DGE44" s="760"/>
      <c r="DGF44" s="760"/>
      <c r="DGG44" s="760"/>
      <c r="DGH44" s="760"/>
      <c r="DGI44" s="760"/>
      <c r="DGJ44" s="760"/>
      <c r="DGK44" s="760"/>
      <c r="DGL44" s="760"/>
      <c r="DGM44" s="760"/>
      <c r="DGN44" s="760"/>
      <c r="DGO44" s="760"/>
      <c r="DGP44" s="760"/>
      <c r="DGQ44" s="760"/>
      <c r="DGR44" s="760"/>
      <c r="DGS44" s="760"/>
      <c r="DGT44" s="760"/>
      <c r="DGU44" s="760"/>
      <c r="DGV44" s="760"/>
      <c r="DGW44" s="760"/>
      <c r="DGX44" s="760"/>
      <c r="DGY44" s="760"/>
      <c r="DGZ44" s="760"/>
      <c r="DHA44" s="760"/>
      <c r="DHB44" s="760"/>
      <c r="DHC44" s="760"/>
      <c r="DHD44" s="760"/>
      <c r="DHE44" s="760"/>
      <c r="DHF44" s="760"/>
      <c r="DHG44" s="760"/>
      <c r="DHH44" s="760"/>
      <c r="DHI44" s="760"/>
      <c r="DHJ44" s="760"/>
      <c r="DHK44" s="760"/>
      <c r="DHL44" s="760"/>
      <c r="DHM44" s="760"/>
      <c r="DHN44" s="760"/>
      <c r="DHO44" s="760"/>
      <c r="DHP44" s="760"/>
      <c r="DHQ44" s="760"/>
      <c r="DHR44" s="760"/>
      <c r="DHS44" s="760"/>
      <c r="DHT44" s="760"/>
      <c r="DHU44" s="760"/>
      <c r="DHV44" s="760"/>
      <c r="DHW44" s="760"/>
      <c r="DHX44" s="760"/>
      <c r="DHY44" s="760"/>
      <c r="DHZ44" s="760"/>
      <c r="DIA44" s="760"/>
      <c r="DIB44" s="760"/>
      <c r="DIC44" s="760"/>
      <c r="DID44" s="760"/>
      <c r="DIE44" s="760"/>
      <c r="DIF44" s="760"/>
      <c r="DIG44" s="760"/>
      <c r="DIH44" s="760"/>
      <c r="DII44" s="760"/>
      <c r="DIJ44" s="760"/>
      <c r="DIK44" s="760"/>
      <c r="DIL44" s="760"/>
      <c r="DIM44" s="760"/>
      <c r="DIN44" s="760"/>
      <c r="DIO44" s="760"/>
      <c r="DIP44" s="760"/>
      <c r="DIQ44" s="760"/>
      <c r="DIR44" s="760"/>
      <c r="DIS44" s="760"/>
      <c r="DIT44" s="760"/>
      <c r="DIU44" s="760"/>
      <c r="DIV44" s="760"/>
      <c r="DIW44" s="760"/>
      <c r="DIX44" s="760"/>
      <c r="DIY44" s="760"/>
      <c r="DIZ44" s="760"/>
      <c r="DJA44" s="760"/>
      <c r="DJB44" s="760"/>
      <c r="DJC44" s="760"/>
      <c r="DJD44" s="760"/>
      <c r="DJE44" s="760"/>
      <c r="DJF44" s="760"/>
      <c r="DJG44" s="760"/>
      <c r="DJH44" s="760"/>
      <c r="DJI44" s="760"/>
      <c r="DJJ44" s="760"/>
      <c r="DJK44" s="760"/>
      <c r="DJL44" s="760"/>
      <c r="DJM44" s="760"/>
      <c r="DJN44" s="760"/>
      <c r="DJO44" s="760"/>
      <c r="DJP44" s="760"/>
      <c r="DJQ44" s="760"/>
      <c r="DJR44" s="760"/>
      <c r="DJS44" s="760"/>
      <c r="DJT44" s="760"/>
      <c r="DJU44" s="760"/>
      <c r="DJV44" s="760"/>
      <c r="DJW44" s="760"/>
      <c r="DJX44" s="760"/>
      <c r="DJY44" s="760"/>
      <c r="DJZ44" s="760"/>
      <c r="DKA44" s="760"/>
      <c r="DKB44" s="760"/>
      <c r="DKC44" s="760"/>
      <c r="DKD44" s="760"/>
      <c r="DKE44" s="760"/>
      <c r="DKF44" s="760"/>
      <c r="DKG44" s="760"/>
      <c r="DKH44" s="760"/>
      <c r="DKI44" s="760"/>
      <c r="DKJ44" s="760"/>
      <c r="DKK44" s="760"/>
      <c r="DKL44" s="760"/>
      <c r="DKM44" s="760"/>
      <c r="DKN44" s="760"/>
      <c r="DKO44" s="760"/>
      <c r="DKP44" s="760"/>
      <c r="DKQ44" s="760"/>
      <c r="DKR44" s="760"/>
      <c r="DKS44" s="760"/>
      <c r="DKT44" s="760"/>
      <c r="DKU44" s="760"/>
      <c r="DKV44" s="760"/>
      <c r="DKW44" s="760"/>
      <c r="DKX44" s="760"/>
      <c r="DKY44" s="760"/>
      <c r="DKZ44" s="760"/>
      <c r="DLA44" s="760"/>
      <c r="DLB44" s="760"/>
      <c r="DLC44" s="760"/>
      <c r="DLD44" s="760"/>
      <c r="DLE44" s="760"/>
      <c r="DLF44" s="760"/>
      <c r="DLG44" s="760"/>
      <c r="DLH44" s="760"/>
      <c r="DLI44" s="760"/>
      <c r="DLJ44" s="760"/>
      <c r="DLK44" s="760"/>
      <c r="DLL44" s="760"/>
      <c r="DLM44" s="760"/>
      <c r="DLN44" s="760"/>
      <c r="DLO44" s="760"/>
      <c r="DLP44" s="760"/>
      <c r="DLQ44" s="760"/>
      <c r="DLR44" s="760"/>
      <c r="DLS44" s="760"/>
      <c r="DLT44" s="760"/>
      <c r="DLU44" s="760"/>
      <c r="DLV44" s="760"/>
      <c r="DLW44" s="760"/>
      <c r="DLX44" s="760"/>
      <c r="DLY44" s="760"/>
      <c r="DLZ44" s="760"/>
      <c r="DMA44" s="760"/>
      <c r="DMB44" s="760"/>
      <c r="DMC44" s="760"/>
      <c r="DMD44" s="760"/>
      <c r="DME44" s="760"/>
      <c r="DMF44" s="760"/>
      <c r="DMG44" s="760"/>
      <c r="DMH44" s="760"/>
      <c r="DMI44" s="760"/>
      <c r="DMJ44" s="760"/>
      <c r="DMK44" s="760"/>
      <c r="DML44" s="760"/>
      <c r="DMM44" s="760"/>
      <c r="DMN44" s="760"/>
      <c r="DMO44" s="760"/>
      <c r="DMP44" s="760"/>
      <c r="DMQ44" s="760"/>
      <c r="DMR44" s="760"/>
      <c r="DMS44" s="760"/>
      <c r="DMT44" s="760"/>
      <c r="DMU44" s="760"/>
      <c r="DMV44" s="760"/>
      <c r="DMW44" s="760"/>
      <c r="DMX44" s="760"/>
      <c r="DMY44" s="760"/>
      <c r="DMZ44" s="760"/>
      <c r="DNA44" s="760"/>
      <c r="DNB44" s="760"/>
      <c r="DNC44" s="760"/>
      <c r="DND44" s="760"/>
      <c r="DNE44" s="760"/>
      <c r="DNF44" s="760"/>
      <c r="DNG44" s="760"/>
      <c r="DNH44" s="760"/>
      <c r="DNI44" s="760"/>
      <c r="DNJ44" s="760"/>
      <c r="DNK44" s="760"/>
      <c r="DNL44" s="760"/>
      <c r="DNM44" s="760"/>
      <c r="DNN44" s="760"/>
      <c r="DNO44" s="760"/>
      <c r="DNP44" s="760"/>
      <c r="DNQ44" s="760"/>
      <c r="DNR44" s="760"/>
      <c r="DNS44" s="760"/>
      <c r="DNT44" s="760"/>
      <c r="DNU44" s="760"/>
      <c r="DNV44" s="760"/>
      <c r="DNW44" s="760"/>
      <c r="DNX44" s="760"/>
      <c r="DNY44" s="760"/>
      <c r="DNZ44" s="760"/>
      <c r="DOA44" s="760"/>
      <c r="DOB44" s="760"/>
      <c r="DOC44" s="760"/>
      <c r="DOD44" s="760"/>
      <c r="DOE44" s="760"/>
      <c r="DOF44" s="760"/>
      <c r="DOG44" s="760"/>
      <c r="DOH44" s="760"/>
      <c r="DOI44" s="760"/>
      <c r="DOJ44" s="760"/>
      <c r="DOK44" s="760"/>
      <c r="DOL44" s="760"/>
      <c r="DOM44" s="760"/>
      <c r="DON44" s="760"/>
      <c r="DOO44" s="760"/>
      <c r="DOP44" s="760"/>
      <c r="DOQ44" s="760"/>
      <c r="DOR44" s="760"/>
      <c r="DOS44" s="760"/>
      <c r="DOT44" s="760"/>
      <c r="DOU44" s="760"/>
      <c r="DOV44" s="760"/>
      <c r="DOW44" s="760"/>
      <c r="DOX44" s="760"/>
      <c r="DOY44" s="760"/>
      <c r="DOZ44" s="760"/>
      <c r="DPA44" s="760"/>
      <c r="DPB44" s="760"/>
      <c r="DPC44" s="760"/>
      <c r="DPD44" s="760"/>
      <c r="DPE44" s="760"/>
      <c r="DPF44" s="760"/>
      <c r="DPG44" s="760"/>
      <c r="DPH44" s="760"/>
      <c r="DPI44" s="760"/>
      <c r="DPJ44" s="760"/>
      <c r="DPK44" s="760"/>
      <c r="DPL44" s="760"/>
      <c r="DPM44" s="760"/>
      <c r="DPN44" s="760"/>
      <c r="DPO44" s="760"/>
      <c r="DPP44" s="760"/>
      <c r="DPQ44" s="760"/>
      <c r="DPR44" s="760"/>
      <c r="DPS44" s="760"/>
      <c r="DPT44" s="760"/>
      <c r="DPU44" s="760"/>
      <c r="DPV44" s="760"/>
      <c r="DPW44" s="760"/>
      <c r="DPX44" s="760"/>
      <c r="DPY44" s="760"/>
      <c r="DPZ44" s="760"/>
      <c r="DQA44" s="760"/>
      <c r="DQB44" s="760"/>
      <c r="DQC44" s="760"/>
      <c r="DQD44" s="760"/>
      <c r="DQE44" s="760"/>
      <c r="DQF44" s="760"/>
      <c r="DQG44" s="760"/>
      <c r="DQH44" s="760"/>
      <c r="DQI44" s="760"/>
      <c r="DQJ44" s="760"/>
      <c r="DQK44" s="760"/>
      <c r="DQL44" s="760"/>
      <c r="DQM44" s="760"/>
      <c r="DQN44" s="760"/>
      <c r="DQO44" s="760"/>
      <c r="DQP44" s="760"/>
      <c r="DQQ44" s="760"/>
      <c r="DQR44" s="760"/>
      <c r="DQS44" s="760"/>
      <c r="DQT44" s="760"/>
      <c r="DQU44" s="760"/>
      <c r="DQV44" s="760"/>
      <c r="DQW44" s="760"/>
      <c r="DQX44" s="760"/>
      <c r="DQY44" s="760"/>
      <c r="DQZ44" s="760"/>
      <c r="DRA44" s="760"/>
      <c r="DRB44" s="760"/>
      <c r="DRC44" s="760"/>
      <c r="DRD44" s="760"/>
      <c r="DRE44" s="760"/>
      <c r="DRF44" s="760"/>
      <c r="DRG44" s="760"/>
      <c r="DRH44" s="760"/>
      <c r="DRI44" s="760"/>
      <c r="DRJ44" s="760"/>
      <c r="DRK44" s="760"/>
      <c r="DRL44" s="760"/>
      <c r="DRM44" s="760"/>
      <c r="DRN44" s="760"/>
      <c r="DRO44" s="760"/>
      <c r="DRP44" s="760"/>
      <c r="DRQ44" s="760"/>
      <c r="DRR44" s="760"/>
      <c r="DRS44" s="760"/>
      <c r="DRT44" s="760"/>
      <c r="DRU44" s="760"/>
      <c r="DRV44" s="760"/>
      <c r="DRW44" s="760"/>
      <c r="DRX44" s="760"/>
      <c r="DRY44" s="760"/>
      <c r="DRZ44" s="760"/>
      <c r="DSA44" s="760"/>
      <c r="DSB44" s="760"/>
      <c r="DSC44" s="760"/>
      <c r="DSD44" s="760"/>
      <c r="DSE44" s="760"/>
      <c r="DSF44" s="760"/>
      <c r="DSG44" s="760"/>
      <c r="DSH44" s="760"/>
      <c r="DSI44" s="760"/>
      <c r="DSJ44" s="760"/>
      <c r="DSK44" s="760"/>
      <c r="DSL44" s="760"/>
      <c r="DSM44" s="760"/>
      <c r="DSN44" s="760"/>
      <c r="DSO44" s="760"/>
      <c r="DSP44" s="760"/>
      <c r="DSQ44" s="760"/>
      <c r="DSR44" s="760"/>
      <c r="DSS44" s="760"/>
      <c r="DST44" s="760"/>
      <c r="DSU44" s="760"/>
      <c r="DSV44" s="760"/>
      <c r="DSW44" s="760"/>
      <c r="DSX44" s="760"/>
      <c r="DSY44" s="760"/>
      <c r="DSZ44" s="760"/>
      <c r="DTA44" s="760"/>
      <c r="DTB44" s="760"/>
      <c r="DTC44" s="760"/>
      <c r="DTD44" s="760"/>
      <c r="DTE44" s="760"/>
      <c r="DTF44" s="760"/>
      <c r="DTG44" s="760"/>
      <c r="DTH44" s="760"/>
      <c r="DTI44" s="760"/>
      <c r="DTJ44" s="760"/>
      <c r="DTK44" s="760"/>
      <c r="DTL44" s="760"/>
      <c r="DTM44" s="760"/>
      <c r="DTN44" s="760"/>
      <c r="DTO44" s="760"/>
      <c r="DTP44" s="760"/>
      <c r="DTQ44" s="760"/>
      <c r="DTR44" s="760"/>
      <c r="DTS44" s="760"/>
      <c r="DTT44" s="760"/>
      <c r="DTU44" s="760"/>
      <c r="DTV44" s="760"/>
      <c r="DTW44" s="760"/>
      <c r="DTX44" s="760"/>
      <c r="DTY44" s="760"/>
      <c r="DTZ44" s="760"/>
      <c r="DUA44" s="760"/>
      <c r="DUB44" s="760"/>
      <c r="DUC44" s="760"/>
      <c r="DUD44" s="760"/>
      <c r="DUE44" s="760"/>
      <c r="DUF44" s="760"/>
      <c r="DUG44" s="760"/>
      <c r="DUH44" s="760"/>
      <c r="DUI44" s="760"/>
      <c r="DUJ44" s="760"/>
      <c r="DUK44" s="760"/>
      <c r="DUL44" s="760"/>
      <c r="DUM44" s="760"/>
      <c r="DUN44" s="760"/>
      <c r="DUO44" s="760"/>
      <c r="DUP44" s="760"/>
      <c r="DUQ44" s="760"/>
      <c r="DUR44" s="760"/>
      <c r="DUS44" s="760"/>
      <c r="DUT44" s="760"/>
      <c r="DUU44" s="760"/>
      <c r="DUV44" s="760"/>
      <c r="DUW44" s="760"/>
      <c r="DUX44" s="760"/>
      <c r="DUY44" s="760"/>
      <c r="DUZ44" s="760"/>
      <c r="DVA44" s="760"/>
      <c r="DVB44" s="760"/>
      <c r="DVC44" s="760"/>
      <c r="DVD44" s="760"/>
      <c r="DVE44" s="760"/>
      <c r="DVF44" s="760"/>
      <c r="DVG44" s="760"/>
      <c r="DVH44" s="760"/>
      <c r="DVI44" s="760"/>
      <c r="DVJ44" s="760"/>
      <c r="DVK44" s="760"/>
      <c r="DVL44" s="760"/>
      <c r="DVM44" s="760"/>
      <c r="DVN44" s="760"/>
      <c r="DVO44" s="760"/>
      <c r="DVP44" s="760"/>
      <c r="DVQ44" s="760"/>
      <c r="DVR44" s="760"/>
      <c r="DVS44" s="760"/>
      <c r="DVT44" s="760"/>
      <c r="DVU44" s="760"/>
      <c r="DVV44" s="760"/>
      <c r="DVW44" s="760"/>
      <c r="DVX44" s="760"/>
      <c r="DVY44" s="760"/>
      <c r="DVZ44" s="760"/>
      <c r="DWA44" s="760"/>
      <c r="DWB44" s="760"/>
      <c r="DWC44" s="760"/>
      <c r="DWD44" s="760"/>
      <c r="DWE44" s="760"/>
      <c r="DWF44" s="760"/>
      <c r="DWG44" s="760"/>
      <c r="DWH44" s="760"/>
      <c r="DWI44" s="760"/>
      <c r="DWJ44" s="760"/>
      <c r="DWK44" s="760"/>
      <c r="DWL44" s="760"/>
      <c r="DWM44" s="760"/>
      <c r="DWN44" s="760"/>
      <c r="DWO44" s="760"/>
      <c r="DWP44" s="760"/>
      <c r="DWQ44" s="760"/>
      <c r="DWR44" s="760"/>
      <c r="DWS44" s="760"/>
      <c r="DWT44" s="760"/>
      <c r="DWU44" s="760"/>
      <c r="DWV44" s="760"/>
      <c r="DWW44" s="760"/>
      <c r="DWX44" s="760"/>
      <c r="DWY44" s="760"/>
      <c r="DWZ44" s="760"/>
      <c r="DXA44" s="760"/>
      <c r="DXB44" s="760"/>
      <c r="DXC44" s="760"/>
      <c r="DXD44" s="760"/>
      <c r="DXE44" s="760"/>
      <c r="DXF44" s="760"/>
      <c r="DXG44" s="760"/>
      <c r="DXH44" s="760"/>
      <c r="DXI44" s="760"/>
      <c r="DXJ44" s="760"/>
      <c r="DXK44" s="760"/>
      <c r="DXL44" s="760"/>
      <c r="DXM44" s="760"/>
      <c r="DXN44" s="760"/>
      <c r="DXO44" s="760"/>
      <c r="DXP44" s="760"/>
      <c r="DXQ44" s="760"/>
      <c r="DXR44" s="760"/>
      <c r="DXS44" s="760"/>
      <c r="DXT44" s="760"/>
      <c r="DXU44" s="760"/>
      <c r="DXV44" s="760"/>
      <c r="DXW44" s="760"/>
      <c r="DXX44" s="760"/>
      <c r="DXY44" s="760"/>
      <c r="DXZ44" s="760"/>
      <c r="DYA44" s="760"/>
      <c r="DYB44" s="760"/>
      <c r="DYC44" s="760"/>
      <c r="DYD44" s="760"/>
      <c r="DYE44" s="760"/>
      <c r="DYF44" s="760"/>
      <c r="DYG44" s="760"/>
      <c r="DYH44" s="760"/>
      <c r="DYI44" s="760"/>
      <c r="DYJ44" s="760"/>
      <c r="DYK44" s="760"/>
      <c r="DYL44" s="760"/>
      <c r="DYM44" s="760"/>
      <c r="DYN44" s="760"/>
      <c r="DYO44" s="760"/>
      <c r="DYP44" s="760"/>
      <c r="DYQ44" s="760"/>
      <c r="DYR44" s="760"/>
      <c r="DYS44" s="760"/>
      <c r="DYT44" s="760"/>
      <c r="DYU44" s="760"/>
      <c r="DYV44" s="760"/>
      <c r="DYW44" s="760"/>
      <c r="DYX44" s="760"/>
      <c r="DYY44" s="760"/>
      <c r="DYZ44" s="760"/>
      <c r="DZA44" s="760"/>
      <c r="DZB44" s="760"/>
      <c r="DZC44" s="760"/>
      <c r="DZD44" s="760"/>
      <c r="DZE44" s="760"/>
      <c r="DZF44" s="760"/>
      <c r="DZG44" s="760"/>
      <c r="DZH44" s="760"/>
      <c r="DZI44" s="760"/>
      <c r="DZJ44" s="760"/>
      <c r="DZK44" s="760"/>
      <c r="DZL44" s="760"/>
      <c r="DZM44" s="760"/>
      <c r="DZN44" s="760"/>
      <c r="DZO44" s="760"/>
      <c r="DZP44" s="760"/>
      <c r="DZQ44" s="760"/>
      <c r="DZR44" s="760"/>
      <c r="DZS44" s="760"/>
      <c r="DZT44" s="760"/>
      <c r="DZU44" s="760"/>
      <c r="DZV44" s="760"/>
      <c r="DZW44" s="760"/>
      <c r="DZX44" s="760"/>
      <c r="DZY44" s="760"/>
      <c r="DZZ44" s="760"/>
      <c r="EAA44" s="760"/>
      <c r="EAB44" s="760"/>
      <c r="EAC44" s="760"/>
      <c r="EAD44" s="760"/>
      <c r="EAE44" s="760"/>
      <c r="EAF44" s="760"/>
      <c r="EAG44" s="760"/>
      <c r="EAH44" s="760"/>
      <c r="EAI44" s="760"/>
      <c r="EAJ44" s="760"/>
      <c r="EAK44" s="760"/>
      <c r="EAL44" s="760"/>
      <c r="EAM44" s="760"/>
      <c r="EAN44" s="760"/>
      <c r="EAO44" s="760"/>
      <c r="EAP44" s="760"/>
      <c r="EAQ44" s="760"/>
      <c r="EAR44" s="760"/>
      <c r="EAS44" s="760"/>
      <c r="EAT44" s="760"/>
      <c r="EAU44" s="760"/>
      <c r="EAV44" s="760"/>
      <c r="EAW44" s="760"/>
      <c r="EAX44" s="760"/>
      <c r="EAY44" s="760"/>
      <c r="EAZ44" s="760"/>
      <c r="EBA44" s="760"/>
      <c r="EBB44" s="760"/>
      <c r="EBC44" s="760"/>
      <c r="EBD44" s="760"/>
      <c r="EBE44" s="760"/>
      <c r="EBF44" s="760"/>
      <c r="EBG44" s="760"/>
      <c r="EBH44" s="760"/>
      <c r="EBI44" s="760"/>
      <c r="EBJ44" s="760"/>
      <c r="EBK44" s="760"/>
      <c r="EBL44" s="760"/>
      <c r="EBM44" s="760"/>
      <c r="EBN44" s="760"/>
      <c r="EBO44" s="760"/>
      <c r="EBP44" s="760"/>
      <c r="EBQ44" s="760"/>
      <c r="EBR44" s="760"/>
      <c r="EBS44" s="760"/>
      <c r="EBT44" s="760"/>
      <c r="EBU44" s="760"/>
      <c r="EBV44" s="760"/>
      <c r="EBW44" s="760"/>
      <c r="EBX44" s="760"/>
      <c r="EBY44" s="760"/>
      <c r="EBZ44" s="760"/>
      <c r="ECA44" s="760"/>
      <c r="ECB44" s="760"/>
      <c r="ECC44" s="760"/>
      <c r="ECD44" s="760"/>
      <c r="ECE44" s="760"/>
      <c r="ECF44" s="760"/>
      <c r="ECG44" s="760"/>
      <c r="ECH44" s="760"/>
      <c r="ECI44" s="760"/>
      <c r="ECJ44" s="760"/>
      <c r="ECK44" s="760"/>
      <c r="ECL44" s="760"/>
      <c r="ECM44" s="760"/>
      <c r="ECN44" s="760"/>
      <c r="ECO44" s="760"/>
      <c r="ECP44" s="760"/>
      <c r="ECQ44" s="760"/>
      <c r="ECR44" s="760"/>
      <c r="ECS44" s="760"/>
      <c r="ECT44" s="760"/>
      <c r="ECU44" s="760"/>
      <c r="ECV44" s="760"/>
      <c r="ECW44" s="760"/>
      <c r="ECX44" s="760"/>
      <c r="ECY44" s="760"/>
      <c r="ECZ44" s="760"/>
      <c r="EDA44" s="760"/>
      <c r="EDB44" s="760"/>
      <c r="EDC44" s="760"/>
      <c r="EDD44" s="760"/>
      <c r="EDE44" s="760"/>
      <c r="EDF44" s="760"/>
      <c r="EDG44" s="760"/>
      <c r="EDH44" s="760"/>
      <c r="EDI44" s="760"/>
      <c r="EDJ44" s="760"/>
      <c r="EDK44" s="760"/>
      <c r="EDL44" s="760"/>
      <c r="EDM44" s="760"/>
      <c r="EDN44" s="760"/>
      <c r="EDO44" s="760"/>
      <c r="EDP44" s="760"/>
      <c r="EDQ44" s="760"/>
      <c r="EDR44" s="760"/>
      <c r="EDS44" s="760"/>
      <c r="EDT44" s="760"/>
      <c r="EDU44" s="760"/>
      <c r="EDV44" s="760"/>
      <c r="EDW44" s="760"/>
      <c r="EDX44" s="760"/>
      <c r="EDY44" s="760"/>
      <c r="EDZ44" s="760"/>
      <c r="EEA44" s="760"/>
      <c r="EEB44" s="760"/>
      <c r="EEC44" s="760"/>
      <c r="EED44" s="760"/>
      <c r="EEE44" s="760"/>
      <c r="EEF44" s="760"/>
      <c r="EEG44" s="760"/>
      <c r="EEH44" s="760"/>
      <c r="EEI44" s="760"/>
      <c r="EEJ44" s="760"/>
      <c r="EEK44" s="760"/>
      <c r="EEL44" s="760"/>
      <c r="EEM44" s="760"/>
      <c r="EEN44" s="760"/>
      <c r="EEO44" s="760"/>
      <c r="EEP44" s="760"/>
      <c r="EEQ44" s="760"/>
      <c r="EER44" s="760"/>
      <c r="EES44" s="760"/>
      <c r="EET44" s="760"/>
      <c r="EEU44" s="760"/>
      <c r="EEV44" s="760"/>
      <c r="EEW44" s="760"/>
      <c r="EEX44" s="760"/>
      <c r="EEY44" s="760"/>
      <c r="EEZ44" s="760"/>
      <c r="EFA44" s="760"/>
      <c r="EFB44" s="760"/>
      <c r="EFC44" s="760"/>
      <c r="EFD44" s="760"/>
      <c r="EFE44" s="760"/>
      <c r="EFF44" s="760"/>
      <c r="EFG44" s="760"/>
      <c r="EFH44" s="760"/>
      <c r="EFI44" s="760"/>
      <c r="EFJ44" s="760"/>
      <c r="EFK44" s="760"/>
      <c r="EFL44" s="760"/>
      <c r="EFM44" s="760"/>
      <c r="EFN44" s="760"/>
      <c r="EFO44" s="760"/>
      <c r="EFP44" s="760"/>
      <c r="EFQ44" s="760"/>
      <c r="EFR44" s="760"/>
      <c r="EFS44" s="760"/>
      <c r="EFT44" s="760"/>
      <c r="EFU44" s="760"/>
      <c r="EFV44" s="760"/>
      <c r="EFW44" s="760"/>
      <c r="EFX44" s="760"/>
      <c r="EFY44" s="760"/>
      <c r="EFZ44" s="760"/>
      <c r="EGA44" s="760"/>
      <c r="EGB44" s="760"/>
      <c r="EGC44" s="760"/>
      <c r="EGD44" s="760"/>
      <c r="EGE44" s="760"/>
      <c r="EGF44" s="760"/>
      <c r="EGG44" s="760"/>
      <c r="EGH44" s="760"/>
      <c r="EGI44" s="760"/>
      <c r="EGJ44" s="760"/>
      <c r="EGK44" s="760"/>
      <c r="EGL44" s="760"/>
      <c r="EGM44" s="760"/>
      <c r="EGN44" s="760"/>
      <c r="EGO44" s="760"/>
      <c r="EGP44" s="760"/>
      <c r="EGQ44" s="760"/>
      <c r="EGR44" s="760"/>
      <c r="EGS44" s="760"/>
      <c r="EGT44" s="760"/>
      <c r="EGU44" s="760"/>
      <c r="EGV44" s="760"/>
      <c r="EGW44" s="760"/>
      <c r="EGX44" s="760"/>
      <c r="EGY44" s="760"/>
      <c r="EGZ44" s="760"/>
      <c r="EHA44" s="760"/>
      <c r="EHB44" s="760"/>
      <c r="EHC44" s="760"/>
      <c r="EHD44" s="760"/>
      <c r="EHE44" s="760"/>
      <c r="EHF44" s="760"/>
      <c r="EHG44" s="760"/>
      <c r="EHH44" s="760"/>
      <c r="EHI44" s="760"/>
      <c r="EHJ44" s="760"/>
      <c r="EHK44" s="760"/>
      <c r="EHL44" s="760"/>
      <c r="EHM44" s="760"/>
      <c r="EHN44" s="760"/>
      <c r="EHO44" s="760"/>
      <c r="EHP44" s="760"/>
      <c r="EHQ44" s="760"/>
      <c r="EHR44" s="760"/>
      <c r="EHS44" s="760"/>
      <c r="EHT44" s="760"/>
      <c r="EHU44" s="760"/>
      <c r="EHV44" s="760"/>
      <c r="EHW44" s="760"/>
      <c r="EHX44" s="760"/>
      <c r="EHY44" s="760"/>
      <c r="EHZ44" s="760"/>
      <c r="EIA44" s="760"/>
      <c r="EIB44" s="760"/>
      <c r="EIC44" s="760"/>
      <c r="EID44" s="760"/>
      <c r="EIE44" s="760"/>
      <c r="EIF44" s="760"/>
      <c r="EIG44" s="760"/>
      <c r="EIH44" s="760"/>
      <c r="EII44" s="760"/>
      <c r="EIJ44" s="760"/>
      <c r="EIK44" s="760"/>
      <c r="EIL44" s="760"/>
      <c r="EIM44" s="760"/>
      <c r="EIN44" s="760"/>
      <c r="EIO44" s="760"/>
      <c r="EIP44" s="760"/>
      <c r="EIQ44" s="760"/>
      <c r="EIR44" s="760"/>
      <c r="EIS44" s="760"/>
      <c r="EIT44" s="760"/>
      <c r="EIU44" s="760"/>
      <c r="EIV44" s="760"/>
      <c r="EIW44" s="760"/>
      <c r="EIX44" s="760"/>
      <c r="EIY44" s="760"/>
      <c r="EIZ44" s="760"/>
      <c r="EJA44" s="760"/>
      <c r="EJB44" s="760"/>
      <c r="EJC44" s="760"/>
      <c r="EJD44" s="760"/>
      <c r="EJE44" s="760"/>
      <c r="EJF44" s="760"/>
      <c r="EJG44" s="760"/>
      <c r="EJH44" s="760"/>
      <c r="EJI44" s="760"/>
      <c r="EJJ44" s="760"/>
      <c r="EJK44" s="760"/>
      <c r="EJL44" s="760"/>
      <c r="EJM44" s="760"/>
      <c r="EJN44" s="760"/>
      <c r="EJO44" s="760"/>
      <c r="EJP44" s="760"/>
      <c r="EJQ44" s="760"/>
      <c r="EJR44" s="760"/>
      <c r="EJS44" s="760"/>
      <c r="EJT44" s="760"/>
      <c r="EJU44" s="760"/>
      <c r="EJV44" s="760"/>
      <c r="EJW44" s="760"/>
      <c r="EJX44" s="760"/>
      <c r="EJY44" s="760"/>
      <c r="EJZ44" s="760"/>
      <c r="EKA44" s="760"/>
      <c r="EKB44" s="760"/>
      <c r="EKC44" s="760"/>
      <c r="EKD44" s="760"/>
      <c r="EKE44" s="760"/>
      <c r="EKF44" s="760"/>
      <c r="EKG44" s="760"/>
      <c r="EKH44" s="760"/>
      <c r="EKI44" s="760"/>
      <c r="EKJ44" s="760"/>
      <c r="EKK44" s="760"/>
      <c r="EKL44" s="760"/>
      <c r="EKM44" s="760"/>
      <c r="EKN44" s="760"/>
      <c r="EKO44" s="760"/>
      <c r="EKP44" s="760"/>
      <c r="EKQ44" s="760"/>
      <c r="EKR44" s="760"/>
      <c r="EKS44" s="760"/>
      <c r="EKT44" s="760"/>
      <c r="EKU44" s="760"/>
      <c r="EKV44" s="760"/>
      <c r="EKW44" s="760"/>
      <c r="EKX44" s="760"/>
      <c r="EKY44" s="760"/>
      <c r="EKZ44" s="760"/>
      <c r="ELA44" s="760"/>
      <c r="ELB44" s="760"/>
      <c r="ELC44" s="760"/>
      <c r="ELD44" s="760"/>
      <c r="ELE44" s="760"/>
      <c r="ELF44" s="760"/>
      <c r="ELG44" s="760"/>
      <c r="ELH44" s="760"/>
      <c r="ELI44" s="760"/>
      <c r="ELJ44" s="760"/>
      <c r="ELK44" s="760"/>
      <c r="ELL44" s="760"/>
      <c r="ELM44" s="760"/>
      <c r="ELN44" s="760"/>
      <c r="ELO44" s="760"/>
      <c r="ELP44" s="760"/>
      <c r="ELQ44" s="760"/>
      <c r="ELR44" s="760"/>
      <c r="ELS44" s="760"/>
      <c r="ELT44" s="760"/>
      <c r="ELU44" s="760"/>
      <c r="ELV44" s="760"/>
      <c r="ELW44" s="760"/>
      <c r="ELX44" s="760"/>
      <c r="ELY44" s="760"/>
      <c r="ELZ44" s="760"/>
      <c r="EMA44" s="760"/>
      <c r="EMB44" s="760"/>
      <c r="EMC44" s="760"/>
      <c r="EMD44" s="760"/>
      <c r="EME44" s="760"/>
      <c r="EMF44" s="760"/>
      <c r="EMG44" s="760"/>
      <c r="EMH44" s="760"/>
      <c r="EMI44" s="760"/>
      <c r="EMJ44" s="760"/>
      <c r="EMK44" s="760"/>
      <c r="EML44" s="760"/>
      <c r="EMM44" s="760"/>
      <c r="EMN44" s="760"/>
      <c r="EMO44" s="760"/>
      <c r="EMP44" s="760"/>
      <c r="EMQ44" s="760"/>
      <c r="EMR44" s="760"/>
      <c r="EMS44" s="760"/>
      <c r="EMT44" s="760"/>
      <c r="EMU44" s="760"/>
      <c r="EMV44" s="760"/>
      <c r="EMW44" s="760"/>
      <c r="EMX44" s="760"/>
      <c r="EMY44" s="760"/>
      <c r="EMZ44" s="760"/>
      <c r="ENA44" s="760"/>
      <c r="ENB44" s="760"/>
      <c r="ENC44" s="760"/>
      <c r="END44" s="760"/>
      <c r="ENE44" s="760"/>
      <c r="ENF44" s="760"/>
      <c r="ENG44" s="760"/>
      <c r="ENH44" s="760"/>
      <c r="ENI44" s="760"/>
      <c r="ENJ44" s="760"/>
      <c r="ENK44" s="760"/>
      <c r="ENL44" s="760"/>
      <c r="ENM44" s="760"/>
      <c r="ENN44" s="760"/>
      <c r="ENO44" s="760"/>
      <c r="ENP44" s="760"/>
      <c r="ENQ44" s="760"/>
      <c r="ENR44" s="760"/>
      <c r="ENS44" s="760"/>
      <c r="ENT44" s="760"/>
      <c r="ENU44" s="760"/>
      <c r="ENV44" s="760"/>
      <c r="ENW44" s="760"/>
      <c r="ENX44" s="760"/>
      <c r="ENY44" s="760"/>
      <c r="ENZ44" s="760"/>
      <c r="EOA44" s="760"/>
      <c r="EOB44" s="760"/>
      <c r="EOC44" s="760"/>
      <c r="EOD44" s="760"/>
      <c r="EOE44" s="760"/>
      <c r="EOF44" s="760"/>
      <c r="EOG44" s="760"/>
      <c r="EOH44" s="760"/>
      <c r="EOI44" s="760"/>
      <c r="EOJ44" s="760"/>
      <c r="EOK44" s="760"/>
      <c r="EOL44" s="760"/>
      <c r="EOM44" s="760"/>
      <c r="EON44" s="760"/>
      <c r="EOO44" s="760"/>
      <c r="EOP44" s="760"/>
      <c r="EOQ44" s="760"/>
      <c r="EOR44" s="760"/>
      <c r="EOS44" s="760"/>
      <c r="EOT44" s="760"/>
      <c r="EOU44" s="760"/>
      <c r="EOV44" s="760"/>
      <c r="EOW44" s="760"/>
      <c r="EOX44" s="760"/>
      <c r="EOY44" s="760"/>
      <c r="EOZ44" s="760"/>
      <c r="EPA44" s="760"/>
      <c r="EPB44" s="760"/>
      <c r="EPC44" s="760"/>
      <c r="EPD44" s="760"/>
      <c r="EPE44" s="760"/>
      <c r="EPF44" s="760"/>
      <c r="EPG44" s="760"/>
      <c r="EPH44" s="760"/>
      <c r="EPI44" s="760"/>
      <c r="EPJ44" s="760"/>
      <c r="EPK44" s="760"/>
      <c r="EPL44" s="760"/>
      <c r="EPM44" s="760"/>
      <c r="EPN44" s="760"/>
      <c r="EPO44" s="760"/>
      <c r="EPP44" s="760"/>
      <c r="EPQ44" s="760"/>
      <c r="EPR44" s="760"/>
      <c r="EPS44" s="760"/>
      <c r="EPT44" s="760"/>
      <c r="EPU44" s="760"/>
      <c r="EPV44" s="760"/>
      <c r="EPW44" s="760"/>
      <c r="EPX44" s="760"/>
      <c r="EPY44" s="760"/>
      <c r="EPZ44" s="760"/>
      <c r="EQA44" s="760"/>
      <c r="EQB44" s="760"/>
      <c r="EQC44" s="760"/>
      <c r="EQD44" s="760"/>
      <c r="EQE44" s="760"/>
      <c r="EQF44" s="760"/>
      <c r="EQG44" s="760"/>
      <c r="EQH44" s="760"/>
      <c r="EQI44" s="760"/>
      <c r="EQJ44" s="760"/>
      <c r="EQK44" s="760"/>
      <c r="EQL44" s="760"/>
      <c r="EQM44" s="760"/>
      <c r="EQN44" s="760"/>
      <c r="EQO44" s="760"/>
      <c r="EQP44" s="760"/>
      <c r="EQQ44" s="760"/>
      <c r="EQR44" s="760"/>
      <c r="EQS44" s="760"/>
      <c r="EQT44" s="760"/>
      <c r="EQU44" s="760"/>
      <c r="EQV44" s="760"/>
      <c r="EQW44" s="760"/>
      <c r="EQX44" s="760"/>
      <c r="EQY44" s="760"/>
      <c r="EQZ44" s="760"/>
      <c r="ERA44" s="760"/>
      <c r="ERB44" s="760"/>
      <c r="ERC44" s="760"/>
      <c r="ERD44" s="760"/>
      <c r="ERE44" s="760"/>
      <c r="ERF44" s="760"/>
      <c r="ERG44" s="760"/>
      <c r="ERH44" s="760"/>
      <c r="ERI44" s="760"/>
      <c r="ERJ44" s="760"/>
      <c r="ERK44" s="760"/>
      <c r="ERL44" s="760"/>
      <c r="ERM44" s="760"/>
      <c r="ERN44" s="760"/>
      <c r="ERO44" s="760"/>
      <c r="ERP44" s="760"/>
      <c r="ERQ44" s="760"/>
      <c r="ERR44" s="760"/>
      <c r="ERS44" s="760"/>
      <c r="ERT44" s="760"/>
      <c r="ERU44" s="760"/>
      <c r="ERV44" s="760"/>
      <c r="ERW44" s="760"/>
      <c r="ERX44" s="760"/>
      <c r="ERY44" s="760"/>
      <c r="ERZ44" s="760"/>
      <c r="ESA44" s="760"/>
      <c r="ESB44" s="760"/>
      <c r="ESC44" s="760"/>
      <c r="ESD44" s="760"/>
      <c r="ESE44" s="760"/>
      <c r="ESF44" s="760"/>
      <c r="ESG44" s="760"/>
      <c r="ESH44" s="760"/>
      <c r="ESI44" s="760"/>
      <c r="ESJ44" s="760"/>
      <c r="ESK44" s="760"/>
      <c r="ESL44" s="760"/>
      <c r="ESM44" s="760"/>
      <c r="ESN44" s="760"/>
      <c r="ESO44" s="760"/>
      <c r="ESP44" s="760"/>
      <c r="ESQ44" s="760"/>
      <c r="ESR44" s="760"/>
      <c r="ESS44" s="760"/>
      <c r="EST44" s="760"/>
      <c r="ESU44" s="760"/>
      <c r="ESV44" s="760"/>
      <c r="ESW44" s="760"/>
      <c r="ESX44" s="760"/>
      <c r="ESY44" s="760"/>
      <c r="ESZ44" s="760"/>
      <c r="ETA44" s="760"/>
      <c r="ETB44" s="760"/>
      <c r="ETC44" s="760"/>
      <c r="ETD44" s="760"/>
      <c r="ETE44" s="760"/>
      <c r="ETF44" s="760"/>
      <c r="ETG44" s="760"/>
      <c r="ETH44" s="760"/>
      <c r="ETI44" s="760"/>
      <c r="ETJ44" s="760"/>
      <c r="ETK44" s="760"/>
      <c r="ETL44" s="760"/>
      <c r="ETM44" s="760"/>
      <c r="ETN44" s="760"/>
      <c r="ETO44" s="760"/>
      <c r="ETP44" s="760"/>
      <c r="ETQ44" s="760"/>
      <c r="ETR44" s="760"/>
      <c r="ETS44" s="760"/>
      <c r="ETT44" s="760"/>
      <c r="ETU44" s="760"/>
      <c r="ETV44" s="760"/>
      <c r="ETW44" s="760"/>
      <c r="ETX44" s="760"/>
      <c r="ETY44" s="760"/>
      <c r="ETZ44" s="760"/>
      <c r="EUA44" s="760"/>
      <c r="EUB44" s="760"/>
      <c r="EUC44" s="760"/>
      <c r="EUD44" s="760"/>
      <c r="EUE44" s="760"/>
      <c r="EUF44" s="760"/>
      <c r="EUG44" s="760"/>
      <c r="EUH44" s="760"/>
      <c r="EUI44" s="760"/>
      <c r="EUJ44" s="760"/>
      <c r="EUK44" s="760"/>
      <c r="EUL44" s="760"/>
      <c r="EUM44" s="760"/>
      <c r="EUN44" s="760"/>
      <c r="EUO44" s="760"/>
      <c r="EUP44" s="760"/>
      <c r="EUQ44" s="760"/>
      <c r="EUR44" s="760"/>
      <c r="EUS44" s="760"/>
      <c r="EUT44" s="760"/>
      <c r="EUU44" s="760"/>
      <c r="EUV44" s="760"/>
      <c r="EUW44" s="760"/>
      <c r="EUX44" s="760"/>
      <c r="EUY44" s="760"/>
      <c r="EUZ44" s="760"/>
      <c r="EVA44" s="760"/>
      <c r="EVB44" s="760"/>
      <c r="EVC44" s="760"/>
      <c r="EVD44" s="760"/>
      <c r="EVE44" s="760"/>
      <c r="EVF44" s="760"/>
      <c r="EVG44" s="760"/>
      <c r="EVH44" s="760"/>
      <c r="EVI44" s="760"/>
      <c r="EVJ44" s="760"/>
      <c r="EVK44" s="760"/>
      <c r="EVL44" s="760"/>
      <c r="EVM44" s="760"/>
      <c r="EVN44" s="760"/>
      <c r="EVO44" s="760"/>
      <c r="EVP44" s="760"/>
      <c r="EVQ44" s="760"/>
      <c r="EVR44" s="760"/>
      <c r="EVS44" s="760"/>
      <c r="EVT44" s="760"/>
      <c r="EVU44" s="760"/>
      <c r="EVV44" s="760"/>
      <c r="EVW44" s="760"/>
      <c r="EVX44" s="760"/>
      <c r="EVY44" s="760"/>
      <c r="EVZ44" s="760"/>
      <c r="EWA44" s="760"/>
      <c r="EWB44" s="760"/>
      <c r="EWC44" s="760"/>
      <c r="EWD44" s="760"/>
      <c r="EWE44" s="760"/>
      <c r="EWF44" s="760"/>
      <c r="EWG44" s="760"/>
      <c r="EWH44" s="760"/>
      <c r="EWI44" s="760"/>
      <c r="EWJ44" s="760"/>
      <c r="EWK44" s="760"/>
      <c r="EWL44" s="760"/>
      <c r="EWM44" s="760"/>
      <c r="EWN44" s="760"/>
      <c r="EWO44" s="760"/>
      <c r="EWP44" s="760"/>
      <c r="EWQ44" s="760"/>
      <c r="EWR44" s="760"/>
      <c r="EWS44" s="760"/>
      <c r="EWT44" s="760"/>
      <c r="EWU44" s="760"/>
      <c r="EWV44" s="760"/>
      <c r="EWW44" s="760"/>
      <c r="EWX44" s="760"/>
      <c r="EWY44" s="760"/>
      <c r="EWZ44" s="760"/>
      <c r="EXA44" s="760"/>
      <c r="EXB44" s="760"/>
      <c r="EXC44" s="760"/>
      <c r="EXD44" s="760"/>
      <c r="EXE44" s="760"/>
      <c r="EXF44" s="760"/>
      <c r="EXG44" s="760"/>
      <c r="EXH44" s="760"/>
      <c r="EXI44" s="760"/>
      <c r="EXJ44" s="760"/>
      <c r="EXK44" s="760"/>
      <c r="EXL44" s="760"/>
      <c r="EXM44" s="760"/>
      <c r="EXN44" s="760"/>
      <c r="EXO44" s="760"/>
      <c r="EXP44" s="760"/>
      <c r="EXQ44" s="760"/>
      <c r="EXR44" s="760"/>
      <c r="EXS44" s="760"/>
      <c r="EXT44" s="760"/>
      <c r="EXU44" s="760"/>
      <c r="EXV44" s="760"/>
      <c r="EXW44" s="760"/>
      <c r="EXX44" s="760"/>
      <c r="EXY44" s="760"/>
      <c r="EXZ44" s="760"/>
      <c r="EYA44" s="760"/>
      <c r="EYB44" s="760"/>
      <c r="EYC44" s="760"/>
      <c r="EYD44" s="760"/>
      <c r="EYE44" s="760"/>
      <c r="EYF44" s="760"/>
      <c r="EYG44" s="760"/>
      <c r="EYH44" s="760"/>
      <c r="EYI44" s="760"/>
      <c r="EYJ44" s="760"/>
      <c r="EYK44" s="760"/>
      <c r="EYL44" s="760"/>
      <c r="EYM44" s="760"/>
      <c r="EYN44" s="760"/>
      <c r="EYO44" s="760"/>
      <c r="EYP44" s="760"/>
      <c r="EYQ44" s="760"/>
      <c r="EYR44" s="760"/>
      <c r="EYS44" s="760"/>
      <c r="EYT44" s="760"/>
      <c r="EYU44" s="760"/>
      <c r="EYV44" s="760"/>
      <c r="EYW44" s="760"/>
      <c r="EYX44" s="760"/>
      <c r="EYY44" s="760"/>
      <c r="EYZ44" s="760"/>
      <c r="EZA44" s="760"/>
      <c r="EZB44" s="760"/>
      <c r="EZC44" s="760"/>
      <c r="EZD44" s="760"/>
      <c r="EZE44" s="760"/>
      <c r="EZF44" s="760"/>
      <c r="EZG44" s="760"/>
      <c r="EZH44" s="760"/>
      <c r="EZI44" s="760"/>
      <c r="EZJ44" s="760"/>
      <c r="EZK44" s="760"/>
      <c r="EZL44" s="760"/>
      <c r="EZM44" s="760"/>
      <c r="EZN44" s="760"/>
      <c r="EZO44" s="760"/>
      <c r="EZP44" s="760"/>
      <c r="EZQ44" s="760"/>
      <c r="EZR44" s="760"/>
      <c r="EZS44" s="760"/>
      <c r="EZT44" s="760"/>
      <c r="EZU44" s="760"/>
      <c r="EZV44" s="760"/>
      <c r="EZW44" s="760"/>
      <c r="EZX44" s="760"/>
      <c r="EZY44" s="760"/>
      <c r="EZZ44" s="760"/>
      <c r="FAA44" s="760"/>
      <c r="FAB44" s="760"/>
      <c r="FAC44" s="760"/>
      <c r="FAD44" s="760"/>
      <c r="FAE44" s="760"/>
      <c r="FAF44" s="760"/>
      <c r="FAG44" s="760"/>
      <c r="FAH44" s="760"/>
      <c r="FAI44" s="760"/>
      <c r="FAJ44" s="760"/>
      <c r="FAK44" s="760"/>
      <c r="FAL44" s="760"/>
      <c r="FAM44" s="760"/>
      <c r="FAN44" s="760"/>
      <c r="FAO44" s="760"/>
      <c r="FAP44" s="760"/>
      <c r="FAQ44" s="760"/>
      <c r="FAR44" s="760"/>
      <c r="FAS44" s="760"/>
      <c r="FAT44" s="760"/>
      <c r="FAU44" s="760"/>
      <c r="FAV44" s="760"/>
      <c r="FAW44" s="760"/>
      <c r="FAX44" s="760"/>
      <c r="FAY44" s="760"/>
      <c r="FAZ44" s="760"/>
      <c r="FBA44" s="760"/>
      <c r="FBB44" s="760"/>
      <c r="FBC44" s="760"/>
      <c r="FBD44" s="760"/>
      <c r="FBE44" s="760"/>
      <c r="FBF44" s="760"/>
      <c r="FBG44" s="760"/>
      <c r="FBH44" s="760"/>
      <c r="FBI44" s="760"/>
      <c r="FBJ44" s="760"/>
      <c r="FBK44" s="760"/>
      <c r="FBL44" s="760"/>
      <c r="FBM44" s="760"/>
      <c r="FBN44" s="760"/>
      <c r="FBO44" s="760"/>
      <c r="FBP44" s="760"/>
      <c r="FBQ44" s="760"/>
      <c r="FBR44" s="760"/>
      <c r="FBS44" s="760"/>
      <c r="FBT44" s="760"/>
      <c r="FBU44" s="760"/>
      <c r="FBV44" s="760"/>
      <c r="FBW44" s="760"/>
      <c r="FBX44" s="760"/>
      <c r="FBY44" s="760"/>
      <c r="FBZ44" s="760"/>
      <c r="FCA44" s="760"/>
      <c r="FCB44" s="760"/>
      <c r="FCC44" s="760"/>
      <c r="FCD44" s="760"/>
      <c r="FCE44" s="760"/>
      <c r="FCF44" s="760"/>
      <c r="FCG44" s="760"/>
      <c r="FCH44" s="760"/>
      <c r="FCI44" s="760"/>
      <c r="FCJ44" s="760"/>
      <c r="FCK44" s="760"/>
      <c r="FCL44" s="760"/>
      <c r="FCM44" s="760"/>
      <c r="FCN44" s="760"/>
      <c r="FCO44" s="760"/>
      <c r="FCP44" s="760"/>
      <c r="FCQ44" s="760"/>
      <c r="FCR44" s="760"/>
      <c r="FCS44" s="760"/>
      <c r="FCT44" s="760"/>
      <c r="FCU44" s="760"/>
      <c r="FCV44" s="760"/>
      <c r="FCW44" s="760"/>
      <c r="FCX44" s="760"/>
      <c r="FCY44" s="760"/>
      <c r="FCZ44" s="760"/>
      <c r="FDA44" s="760"/>
      <c r="FDB44" s="760"/>
      <c r="FDC44" s="760"/>
      <c r="FDD44" s="760"/>
      <c r="FDE44" s="760"/>
      <c r="FDF44" s="760"/>
      <c r="FDG44" s="760"/>
      <c r="FDH44" s="760"/>
      <c r="FDI44" s="760"/>
      <c r="FDJ44" s="760"/>
      <c r="FDK44" s="760"/>
      <c r="FDL44" s="760"/>
      <c r="FDM44" s="760"/>
      <c r="FDN44" s="760"/>
      <c r="FDO44" s="760"/>
      <c r="FDP44" s="760"/>
      <c r="FDQ44" s="760"/>
      <c r="FDR44" s="760"/>
      <c r="FDS44" s="760"/>
      <c r="FDT44" s="760"/>
      <c r="FDU44" s="760"/>
      <c r="FDV44" s="760"/>
      <c r="FDW44" s="760"/>
      <c r="FDX44" s="760"/>
      <c r="FDY44" s="760"/>
      <c r="FDZ44" s="760"/>
      <c r="FEA44" s="760"/>
      <c r="FEB44" s="760"/>
      <c r="FEC44" s="760"/>
      <c r="FED44" s="760"/>
      <c r="FEE44" s="760"/>
      <c r="FEF44" s="760"/>
      <c r="FEG44" s="760"/>
      <c r="FEH44" s="760"/>
      <c r="FEI44" s="760"/>
      <c r="FEJ44" s="760"/>
      <c r="FEK44" s="760"/>
      <c r="FEL44" s="760"/>
      <c r="FEM44" s="760"/>
      <c r="FEN44" s="760"/>
      <c r="FEO44" s="760"/>
      <c r="FEP44" s="760"/>
      <c r="FEQ44" s="760"/>
      <c r="FER44" s="760"/>
      <c r="FES44" s="760"/>
      <c r="FET44" s="760"/>
      <c r="FEU44" s="760"/>
      <c r="FEV44" s="760"/>
      <c r="FEW44" s="760"/>
      <c r="FEX44" s="760"/>
      <c r="FEY44" s="760"/>
      <c r="FEZ44" s="760"/>
      <c r="FFA44" s="760"/>
      <c r="FFB44" s="760"/>
      <c r="FFC44" s="760"/>
      <c r="FFD44" s="760"/>
      <c r="FFE44" s="760"/>
      <c r="FFF44" s="760"/>
      <c r="FFG44" s="760"/>
      <c r="FFH44" s="760"/>
      <c r="FFI44" s="760"/>
      <c r="FFJ44" s="760"/>
      <c r="FFK44" s="760"/>
      <c r="FFL44" s="760"/>
      <c r="FFM44" s="760"/>
      <c r="FFN44" s="760"/>
      <c r="FFO44" s="760"/>
      <c r="FFP44" s="760"/>
      <c r="FFQ44" s="760"/>
      <c r="FFR44" s="760"/>
      <c r="FFS44" s="760"/>
      <c r="FFT44" s="760"/>
      <c r="FFU44" s="760"/>
      <c r="FFV44" s="760"/>
      <c r="FFW44" s="760"/>
      <c r="FFX44" s="760"/>
      <c r="FFY44" s="760"/>
      <c r="FFZ44" s="760"/>
      <c r="FGA44" s="760"/>
      <c r="FGB44" s="760"/>
      <c r="FGC44" s="760"/>
      <c r="FGD44" s="760"/>
      <c r="FGE44" s="760"/>
      <c r="FGF44" s="760"/>
      <c r="FGG44" s="760"/>
      <c r="FGH44" s="760"/>
      <c r="FGI44" s="760"/>
      <c r="FGJ44" s="760"/>
      <c r="FGK44" s="760"/>
      <c r="FGL44" s="760"/>
      <c r="FGM44" s="760"/>
      <c r="FGN44" s="760"/>
      <c r="FGO44" s="760"/>
      <c r="FGP44" s="760"/>
      <c r="FGQ44" s="760"/>
      <c r="FGR44" s="760"/>
      <c r="FGS44" s="760"/>
      <c r="FGT44" s="760"/>
      <c r="FGU44" s="760"/>
      <c r="FGV44" s="760"/>
      <c r="FGW44" s="760"/>
      <c r="FGX44" s="760"/>
      <c r="FGY44" s="760"/>
      <c r="FGZ44" s="760"/>
      <c r="FHA44" s="760"/>
      <c r="FHB44" s="760"/>
      <c r="FHC44" s="760"/>
      <c r="FHD44" s="760"/>
      <c r="FHE44" s="760"/>
      <c r="FHF44" s="760"/>
      <c r="FHG44" s="760"/>
      <c r="FHH44" s="760"/>
      <c r="FHI44" s="760"/>
      <c r="FHJ44" s="760"/>
      <c r="FHK44" s="760"/>
      <c r="FHL44" s="760"/>
      <c r="FHM44" s="760"/>
      <c r="FHN44" s="760"/>
      <c r="FHO44" s="760"/>
      <c r="FHP44" s="760"/>
      <c r="FHQ44" s="760"/>
      <c r="FHR44" s="760"/>
      <c r="FHS44" s="760"/>
      <c r="FHT44" s="760"/>
      <c r="FHU44" s="760"/>
      <c r="FHV44" s="760"/>
      <c r="FHW44" s="760"/>
      <c r="FHX44" s="760"/>
      <c r="FHY44" s="760"/>
      <c r="FHZ44" s="760"/>
      <c r="FIA44" s="760"/>
      <c r="FIB44" s="760"/>
      <c r="FIC44" s="760"/>
      <c r="FID44" s="760"/>
      <c r="FIE44" s="760"/>
      <c r="FIF44" s="760"/>
      <c r="FIG44" s="760"/>
      <c r="FIH44" s="760"/>
      <c r="FII44" s="760"/>
      <c r="FIJ44" s="760"/>
      <c r="FIK44" s="760"/>
      <c r="FIL44" s="760"/>
      <c r="FIM44" s="760"/>
      <c r="FIN44" s="760"/>
      <c r="FIO44" s="760"/>
      <c r="FIP44" s="760"/>
      <c r="FIQ44" s="760"/>
      <c r="FIR44" s="760"/>
      <c r="FIS44" s="760"/>
      <c r="FIT44" s="760"/>
      <c r="FIU44" s="760"/>
      <c r="FIV44" s="760"/>
      <c r="FIW44" s="760"/>
      <c r="FIX44" s="760"/>
      <c r="FIY44" s="760"/>
      <c r="FIZ44" s="760"/>
      <c r="FJA44" s="760"/>
      <c r="FJB44" s="760"/>
      <c r="FJC44" s="760"/>
      <c r="FJD44" s="760"/>
      <c r="FJE44" s="760"/>
      <c r="FJF44" s="760"/>
      <c r="FJG44" s="760"/>
      <c r="FJH44" s="760"/>
      <c r="FJI44" s="760"/>
      <c r="FJJ44" s="760"/>
      <c r="FJK44" s="760"/>
      <c r="FJL44" s="760"/>
      <c r="FJM44" s="760"/>
      <c r="FJN44" s="760"/>
      <c r="FJO44" s="760"/>
      <c r="FJP44" s="760"/>
      <c r="FJQ44" s="760"/>
      <c r="FJR44" s="760"/>
      <c r="FJS44" s="760"/>
      <c r="FJT44" s="760"/>
      <c r="FJU44" s="760"/>
      <c r="FJV44" s="760"/>
      <c r="FJW44" s="760"/>
      <c r="FJX44" s="760"/>
      <c r="FJY44" s="760"/>
      <c r="FJZ44" s="760"/>
      <c r="FKA44" s="760"/>
      <c r="FKB44" s="760"/>
      <c r="FKC44" s="760"/>
      <c r="FKD44" s="760"/>
      <c r="FKE44" s="760"/>
      <c r="FKF44" s="760"/>
      <c r="FKG44" s="760"/>
      <c r="FKH44" s="760"/>
      <c r="FKI44" s="760"/>
      <c r="FKJ44" s="760"/>
      <c r="FKK44" s="760"/>
      <c r="FKL44" s="760"/>
      <c r="FKM44" s="760"/>
      <c r="FKN44" s="760"/>
      <c r="FKO44" s="760"/>
      <c r="FKP44" s="760"/>
      <c r="FKQ44" s="760"/>
      <c r="FKR44" s="760"/>
      <c r="FKS44" s="760"/>
      <c r="FKT44" s="760"/>
      <c r="FKU44" s="760"/>
      <c r="FKV44" s="760"/>
      <c r="FKW44" s="760"/>
      <c r="FKX44" s="760"/>
      <c r="FKY44" s="760"/>
      <c r="FKZ44" s="760"/>
      <c r="FLA44" s="760"/>
      <c r="FLB44" s="760"/>
      <c r="FLC44" s="760"/>
      <c r="FLD44" s="760"/>
      <c r="FLE44" s="760"/>
      <c r="FLF44" s="760"/>
      <c r="FLG44" s="760"/>
      <c r="FLH44" s="760"/>
      <c r="FLI44" s="760"/>
      <c r="FLJ44" s="760"/>
      <c r="FLK44" s="760"/>
      <c r="FLL44" s="760"/>
      <c r="FLM44" s="760"/>
      <c r="FLN44" s="760"/>
      <c r="FLO44" s="760"/>
      <c r="FLP44" s="760"/>
      <c r="FLQ44" s="760"/>
      <c r="FLR44" s="760"/>
      <c r="FLS44" s="760"/>
      <c r="FLT44" s="760"/>
      <c r="FLU44" s="760"/>
      <c r="FLV44" s="760"/>
      <c r="FLW44" s="760"/>
      <c r="FLX44" s="760"/>
      <c r="FLY44" s="760"/>
      <c r="FLZ44" s="760"/>
      <c r="FMA44" s="760"/>
      <c r="FMB44" s="760"/>
      <c r="FMC44" s="760"/>
      <c r="FMD44" s="760"/>
      <c r="FME44" s="760"/>
      <c r="FMF44" s="760"/>
      <c r="FMG44" s="760"/>
      <c r="FMH44" s="760"/>
      <c r="FMI44" s="760"/>
      <c r="FMJ44" s="760"/>
      <c r="FMK44" s="760"/>
      <c r="FML44" s="760"/>
      <c r="FMM44" s="760"/>
      <c r="FMN44" s="760"/>
      <c r="FMO44" s="760"/>
      <c r="FMP44" s="760"/>
      <c r="FMQ44" s="760"/>
      <c r="FMR44" s="760"/>
      <c r="FMS44" s="760"/>
      <c r="FMT44" s="760"/>
      <c r="FMU44" s="760"/>
      <c r="FMV44" s="760"/>
      <c r="FMW44" s="760"/>
      <c r="FMX44" s="760"/>
      <c r="FMY44" s="760"/>
      <c r="FMZ44" s="760"/>
      <c r="FNA44" s="760"/>
      <c r="FNB44" s="760"/>
      <c r="FNC44" s="760"/>
      <c r="FND44" s="760"/>
      <c r="FNE44" s="760"/>
      <c r="FNF44" s="760"/>
      <c r="FNG44" s="760"/>
      <c r="FNH44" s="760"/>
      <c r="FNI44" s="760"/>
      <c r="FNJ44" s="760"/>
      <c r="FNK44" s="760"/>
      <c r="FNL44" s="760"/>
      <c r="FNM44" s="760"/>
      <c r="FNN44" s="760"/>
      <c r="FNO44" s="760"/>
      <c r="FNP44" s="760"/>
      <c r="FNQ44" s="760"/>
      <c r="FNR44" s="760"/>
      <c r="FNS44" s="760"/>
      <c r="FNT44" s="760"/>
      <c r="FNU44" s="760"/>
      <c r="FNV44" s="760"/>
      <c r="FNW44" s="760"/>
      <c r="FNX44" s="760"/>
      <c r="FNY44" s="760"/>
      <c r="FNZ44" s="760"/>
      <c r="FOA44" s="760"/>
      <c r="FOB44" s="760"/>
      <c r="FOC44" s="760"/>
      <c r="FOD44" s="760"/>
      <c r="FOE44" s="760"/>
      <c r="FOF44" s="760"/>
      <c r="FOG44" s="760"/>
      <c r="FOH44" s="760"/>
      <c r="FOI44" s="760"/>
      <c r="FOJ44" s="760"/>
      <c r="FOK44" s="760"/>
      <c r="FOL44" s="760"/>
      <c r="FOM44" s="760"/>
      <c r="FON44" s="760"/>
      <c r="FOO44" s="760"/>
      <c r="FOP44" s="760"/>
      <c r="FOQ44" s="760"/>
      <c r="FOR44" s="760"/>
      <c r="FOS44" s="760"/>
      <c r="FOT44" s="760"/>
      <c r="FOU44" s="760"/>
      <c r="FOV44" s="760"/>
      <c r="FOW44" s="760"/>
      <c r="FOX44" s="760"/>
      <c r="FOY44" s="760"/>
      <c r="FOZ44" s="760"/>
      <c r="FPA44" s="760"/>
      <c r="FPB44" s="760"/>
      <c r="FPC44" s="760"/>
      <c r="FPD44" s="760"/>
      <c r="FPE44" s="760"/>
      <c r="FPF44" s="760"/>
      <c r="FPG44" s="760"/>
      <c r="FPH44" s="760"/>
      <c r="FPI44" s="760"/>
      <c r="FPJ44" s="760"/>
      <c r="FPK44" s="760"/>
      <c r="FPL44" s="760"/>
      <c r="FPM44" s="760"/>
      <c r="FPN44" s="760"/>
      <c r="FPO44" s="760"/>
      <c r="FPP44" s="760"/>
      <c r="FPQ44" s="760"/>
      <c r="FPR44" s="760"/>
      <c r="FPS44" s="760"/>
      <c r="FPT44" s="760"/>
      <c r="FPU44" s="760"/>
      <c r="FPV44" s="760"/>
      <c r="FPW44" s="760"/>
      <c r="FPX44" s="760"/>
      <c r="FPY44" s="760"/>
      <c r="FPZ44" s="760"/>
      <c r="FQA44" s="760"/>
      <c r="FQB44" s="760"/>
      <c r="FQC44" s="760"/>
      <c r="FQD44" s="760"/>
      <c r="FQE44" s="760"/>
      <c r="FQF44" s="760"/>
      <c r="FQG44" s="760"/>
      <c r="FQH44" s="760"/>
      <c r="FQI44" s="760"/>
      <c r="FQJ44" s="760"/>
      <c r="FQK44" s="760"/>
      <c r="FQL44" s="760"/>
      <c r="FQM44" s="760"/>
      <c r="FQN44" s="760"/>
      <c r="FQO44" s="760"/>
      <c r="FQP44" s="760"/>
      <c r="FQQ44" s="760"/>
      <c r="FQR44" s="760"/>
      <c r="FQS44" s="760"/>
      <c r="FQT44" s="760"/>
      <c r="FQU44" s="760"/>
      <c r="FQV44" s="760"/>
      <c r="FQW44" s="760"/>
      <c r="FQX44" s="760"/>
      <c r="FQY44" s="760"/>
      <c r="FQZ44" s="760"/>
      <c r="FRA44" s="760"/>
      <c r="FRB44" s="760"/>
      <c r="FRC44" s="760"/>
      <c r="FRD44" s="760"/>
      <c r="FRE44" s="760"/>
      <c r="FRF44" s="760"/>
      <c r="FRG44" s="760"/>
      <c r="FRH44" s="760"/>
      <c r="FRI44" s="760"/>
      <c r="FRJ44" s="760"/>
      <c r="FRK44" s="760"/>
      <c r="FRL44" s="760"/>
      <c r="FRM44" s="760"/>
      <c r="FRN44" s="760"/>
      <c r="FRO44" s="760"/>
      <c r="FRP44" s="760"/>
      <c r="FRQ44" s="760"/>
      <c r="FRR44" s="760"/>
      <c r="FRS44" s="760"/>
      <c r="FRT44" s="760"/>
      <c r="FRU44" s="760"/>
      <c r="FRV44" s="760"/>
      <c r="FRW44" s="760"/>
      <c r="FRX44" s="760"/>
      <c r="FRY44" s="760"/>
      <c r="FRZ44" s="760"/>
      <c r="FSA44" s="760"/>
      <c r="FSB44" s="760"/>
      <c r="FSC44" s="760"/>
      <c r="FSD44" s="760"/>
      <c r="FSE44" s="760"/>
      <c r="FSF44" s="760"/>
      <c r="FSG44" s="760"/>
      <c r="FSH44" s="760"/>
      <c r="FSI44" s="760"/>
      <c r="FSJ44" s="760"/>
      <c r="FSK44" s="760"/>
      <c r="FSL44" s="760"/>
      <c r="FSM44" s="760"/>
      <c r="FSN44" s="760"/>
      <c r="FSO44" s="760"/>
      <c r="FSP44" s="760"/>
      <c r="FSQ44" s="760"/>
      <c r="FSR44" s="760"/>
      <c r="FSS44" s="760"/>
      <c r="FST44" s="760"/>
      <c r="FSU44" s="760"/>
      <c r="FSV44" s="760"/>
      <c r="FSW44" s="760"/>
      <c r="FSX44" s="760"/>
      <c r="FSY44" s="760"/>
      <c r="FSZ44" s="760"/>
      <c r="FTA44" s="760"/>
      <c r="FTB44" s="760"/>
      <c r="FTC44" s="760"/>
      <c r="FTD44" s="760"/>
      <c r="FTE44" s="760"/>
      <c r="FTF44" s="760"/>
      <c r="FTG44" s="760"/>
      <c r="FTH44" s="760"/>
      <c r="FTI44" s="760"/>
      <c r="FTJ44" s="760"/>
      <c r="FTK44" s="760"/>
      <c r="FTL44" s="760"/>
      <c r="FTM44" s="760"/>
      <c r="FTN44" s="760"/>
      <c r="FTO44" s="760"/>
      <c r="FTP44" s="760"/>
      <c r="FTQ44" s="760"/>
      <c r="FTR44" s="760"/>
      <c r="FTS44" s="760"/>
      <c r="FTT44" s="760"/>
      <c r="FTU44" s="760"/>
      <c r="FTV44" s="760"/>
      <c r="FTW44" s="760"/>
      <c r="FTX44" s="760"/>
      <c r="FTY44" s="760"/>
      <c r="FTZ44" s="760"/>
      <c r="FUA44" s="760"/>
      <c r="FUB44" s="760"/>
      <c r="FUC44" s="760"/>
      <c r="FUD44" s="760"/>
      <c r="FUE44" s="760"/>
      <c r="FUF44" s="760"/>
      <c r="FUG44" s="760"/>
      <c r="FUH44" s="760"/>
      <c r="FUI44" s="760"/>
      <c r="FUJ44" s="760"/>
      <c r="FUK44" s="760"/>
      <c r="FUL44" s="760"/>
      <c r="FUM44" s="760"/>
      <c r="FUN44" s="760"/>
      <c r="FUO44" s="760"/>
      <c r="FUP44" s="760"/>
      <c r="FUQ44" s="760"/>
      <c r="FUR44" s="760"/>
      <c r="FUS44" s="760"/>
      <c r="FUT44" s="760"/>
      <c r="FUU44" s="760"/>
      <c r="FUV44" s="760"/>
      <c r="FUW44" s="760"/>
      <c r="FUX44" s="760"/>
      <c r="FUY44" s="760"/>
      <c r="FUZ44" s="760"/>
      <c r="FVA44" s="760"/>
      <c r="FVB44" s="760"/>
      <c r="FVC44" s="760"/>
      <c r="FVD44" s="760"/>
      <c r="FVE44" s="760"/>
      <c r="FVF44" s="760"/>
      <c r="FVG44" s="760"/>
      <c r="FVH44" s="760"/>
      <c r="FVI44" s="760"/>
      <c r="FVJ44" s="760"/>
      <c r="FVK44" s="760"/>
      <c r="FVL44" s="760"/>
      <c r="FVM44" s="760"/>
      <c r="FVN44" s="760"/>
      <c r="FVO44" s="760"/>
      <c r="FVP44" s="760"/>
      <c r="FVQ44" s="760"/>
      <c r="FVR44" s="760"/>
      <c r="FVS44" s="760"/>
      <c r="FVT44" s="760"/>
      <c r="FVU44" s="760"/>
      <c r="FVV44" s="760"/>
      <c r="FVW44" s="760"/>
      <c r="FVX44" s="760"/>
      <c r="FVY44" s="760"/>
      <c r="FVZ44" s="760"/>
      <c r="FWA44" s="760"/>
      <c r="FWB44" s="760"/>
      <c r="FWC44" s="760"/>
      <c r="FWD44" s="760"/>
      <c r="FWE44" s="760"/>
      <c r="FWF44" s="760"/>
      <c r="FWG44" s="760"/>
      <c r="FWH44" s="760"/>
      <c r="FWI44" s="760"/>
      <c r="FWJ44" s="760"/>
      <c r="FWK44" s="760"/>
      <c r="FWL44" s="760"/>
      <c r="FWM44" s="760"/>
      <c r="FWN44" s="760"/>
      <c r="FWO44" s="760"/>
      <c r="FWP44" s="760"/>
      <c r="FWQ44" s="760"/>
      <c r="FWR44" s="760"/>
      <c r="FWS44" s="760"/>
      <c r="FWT44" s="760"/>
      <c r="FWU44" s="760"/>
      <c r="FWV44" s="760"/>
      <c r="FWW44" s="760"/>
      <c r="FWX44" s="760"/>
      <c r="FWY44" s="760"/>
      <c r="FWZ44" s="760"/>
      <c r="FXA44" s="760"/>
      <c r="FXB44" s="760"/>
      <c r="FXC44" s="760"/>
      <c r="FXD44" s="760"/>
      <c r="FXE44" s="760"/>
      <c r="FXF44" s="760"/>
      <c r="FXG44" s="760"/>
      <c r="FXH44" s="760"/>
      <c r="FXI44" s="760"/>
      <c r="FXJ44" s="760"/>
      <c r="FXK44" s="760"/>
      <c r="FXL44" s="760"/>
      <c r="FXM44" s="760"/>
      <c r="FXN44" s="760"/>
      <c r="FXO44" s="760"/>
      <c r="FXP44" s="760"/>
      <c r="FXQ44" s="760"/>
      <c r="FXR44" s="760"/>
      <c r="FXS44" s="760"/>
      <c r="FXT44" s="760"/>
      <c r="FXU44" s="760"/>
      <c r="FXV44" s="760"/>
      <c r="FXW44" s="760"/>
      <c r="FXX44" s="760"/>
      <c r="FXY44" s="760"/>
      <c r="FXZ44" s="760"/>
      <c r="FYA44" s="760"/>
      <c r="FYB44" s="760"/>
      <c r="FYC44" s="760"/>
      <c r="FYD44" s="760"/>
      <c r="FYE44" s="760"/>
      <c r="FYF44" s="760"/>
      <c r="FYG44" s="760"/>
      <c r="FYH44" s="760"/>
      <c r="FYI44" s="760"/>
      <c r="FYJ44" s="760"/>
      <c r="FYK44" s="760"/>
      <c r="FYL44" s="760"/>
      <c r="FYM44" s="760"/>
      <c r="FYN44" s="760"/>
      <c r="FYO44" s="760"/>
      <c r="FYP44" s="760"/>
      <c r="FYQ44" s="760"/>
      <c r="FYR44" s="760"/>
      <c r="FYS44" s="760"/>
      <c r="FYT44" s="760"/>
      <c r="FYU44" s="760"/>
      <c r="FYV44" s="760"/>
      <c r="FYW44" s="760"/>
      <c r="FYX44" s="760"/>
      <c r="FYY44" s="760"/>
      <c r="FYZ44" s="760"/>
      <c r="FZA44" s="760"/>
      <c r="FZB44" s="760"/>
      <c r="FZC44" s="760"/>
      <c r="FZD44" s="760"/>
      <c r="FZE44" s="760"/>
      <c r="FZF44" s="760"/>
      <c r="FZG44" s="760"/>
      <c r="FZH44" s="760"/>
      <c r="FZI44" s="760"/>
      <c r="FZJ44" s="760"/>
      <c r="FZK44" s="760"/>
      <c r="FZL44" s="760"/>
      <c r="FZM44" s="760"/>
      <c r="FZN44" s="760"/>
      <c r="FZO44" s="760"/>
      <c r="FZP44" s="760"/>
      <c r="FZQ44" s="760"/>
      <c r="FZR44" s="760"/>
      <c r="FZS44" s="760"/>
      <c r="FZT44" s="760"/>
      <c r="FZU44" s="760"/>
      <c r="FZV44" s="760"/>
      <c r="FZW44" s="760"/>
      <c r="FZX44" s="760"/>
      <c r="FZY44" s="760"/>
      <c r="FZZ44" s="760"/>
      <c r="GAA44" s="760"/>
      <c r="GAB44" s="760"/>
      <c r="GAC44" s="760"/>
      <c r="GAD44" s="760"/>
      <c r="GAE44" s="760"/>
      <c r="GAF44" s="760"/>
      <c r="GAG44" s="760"/>
      <c r="GAH44" s="760"/>
      <c r="GAI44" s="760"/>
      <c r="GAJ44" s="760"/>
      <c r="GAK44" s="760"/>
      <c r="GAL44" s="760"/>
      <c r="GAM44" s="760"/>
      <c r="GAN44" s="760"/>
      <c r="GAO44" s="760"/>
      <c r="GAP44" s="760"/>
      <c r="GAQ44" s="760"/>
      <c r="GAR44" s="760"/>
      <c r="GAS44" s="760"/>
      <c r="GAT44" s="760"/>
      <c r="GAU44" s="760"/>
      <c r="GAV44" s="760"/>
      <c r="GAW44" s="760"/>
      <c r="GAX44" s="760"/>
      <c r="GAY44" s="760"/>
      <c r="GAZ44" s="760"/>
      <c r="GBA44" s="760"/>
      <c r="GBB44" s="760"/>
      <c r="GBC44" s="760"/>
      <c r="GBD44" s="760"/>
      <c r="GBE44" s="760"/>
      <c r="GBF44" s="760"/>
      <c r="GBG44" s="760"/>
      <c r="GBH44" s="760"/>
      <c r="GBI44" s="760"/>
      <c r="GBJ44" s="760"/>
      <c r="GBK44" s="760"/>
      <c r="GBL44" s="760"/>
      <c r="GBM44" s="760"/>
      <c r="GBN44" s="760"/>
      <c r="GBO44" s="760"/>
      <c r="GBP44" s="760"/>
      <c r="GBQ44" s="760"/>
      <c r="GBR44" s="760"/>
      <c r="GBS44" s="760"/>
      <c r="GBT44" s="760"/>
      <c r="GBU44" s="760"/>
      <c r="GBV44" s="760"/>
      <c r="GBW44" s="760"/>
      <c r="GBX44" s="760"/>
      <c r="GBY44" s="760"/>
      <c r="GBZ44" s="760"/>
      <c r="GCA44" s="760"/>
      <c r="GCB44" s="760"/>
      <c r="GCC44" s="760"/>
      <c r="GCD44" s="760"/>
      <c r="GCE44" s="760"/>
      <c r="GCF44" s="760"/>
      <c r="GCG44" s="760"/>
      <c r="GCH44" s="760"/>
      <c r="GCI44" s="760"/>
      <c r="GCJ44" s="760"/>
      <c r="GCK44" s="760"/>
      <c r="GCL44" s="760"/>
      <c r="GCM44" s="760"/>
      <c r="GCN44" s="760"/>
      <c r="GCO44" s="760"/>
      <c r="GCP44" s="760"/>
      <c r="GCQ44" s="760"/>
      <c r="GCR44" s="760"/>
      <c r="GCS44" s="760"/>
      <c r="GCT44" s="760"/>
      <c r="GCU44" s="760"/>
      <c r="GCV44" s="760"/>
      <c r="GCW44" s="760"/>
      <c r="GCX44" s="760"/>
      <c r="GCY44" s="760"/>
      <c r="GCZ44" s="760"/>
      <c r="GDA44" s="760"/>
      <c r="GDB44" s="760"/>
      <c r="GDC44" s="760"/>
      <c r="GDD44" s="760"/>
      <c r="GDE44" s="760"/>
      <c r="GDF44" s="760"/>
      <c r="GDG44" s="760"/>
      <c r="GDH44" s="760"/>
      <c r="GDI44" s="760"/>
      <c r="GDJ44" s="760"/>
      <c r="GDK44" s="760"/>
      <c r="GDL44" s="760"/>
      <c r="GDM44" s="760"/>
      <c r="GDN44" s="760"/>
      <c r="GDO44" s="760"/>
      <c r="GDP44" s="760"/>
      <c r="GDQ44" s="760"/>
      <c r="GDR44" s="760"/>
      <c r="GDS44" s="760"/>
      <c r="GDT44" s="760"/>
      <c r="GDU44" s="760"/>
      <c r="GDV44" s="760"/>
      <c r="GDW44" s="760"/>
      <c r="GDX44" s="760"/>
      <c r="GDY44" s="760"/>
      <c r="GDZ44" s="760"/>
      <c r="GEA44" s="760"/>
      <c r="GEB44" s="760"/>
      <c r="GEC44" s="760"/>
      <c r="GED44" s="760"/>
      <c r="GEE44" s="760"/>
      <c r="GEF44" s="760"/>
      <c r="GEG44" s="760"/>
      <c r="GEH44" s="760"/>
      <c r="GEI44" s="760"/>
      <c r="GEJ44" s="760"/>
      <c r="GEK44" s="760"/>
      <c r="GEL44" s="760"/>
      <c r="GEM44" s="760"/>
      <c r="GEN44" s="760"/>
      <c r="GEO44" s="760"/>
      <c r="GEP44" s="760"/>
      <c r="GEQ44" s="760"/>
      <c r="GER44" s="760"/>
      <c r="GES44" s="760"/>
      <c r="GET44" s="760"/>
      <c r="GEU44" s="760"/>
      <c r="GEV44" s="760"/>
      <c r="GEW44" s="760"/>
      <c r="GEX44" s="760"/>
      <c r="GEY44" s="760"/>
      <c r="GEZ44" s="760"/>
      <c r="GFA44" s="760"/>
      <c r="GFB44" s="760"/>
      <c r="GFC44" s="760"/>
      <c r="GFD44" s="760"/>
      <c r="GFE44" s="760"/>
      <c r="GFF44" s="760"/>
      <c r="GFG44" s="760"/>
      <c r="GFH44" s="760"/>
      <c r="GFI44" s="760"/>
      <c r="GFJ44" s="760"/>
      <c r="GFK44" s="760"/>
      <c r="GFL44" s="760"/>
      <c r="GFM44" s="760"/>
      <c r="GFN44" s="760"/>
      <c r="GFO44" s="760"/>
      <c r="GFP44" s="760"/>
      <c r="GFQ44" s="760"/>
      <c r="GFR44" s="760"/>
      <c r="GFS44" s="760"/>
      <c r="GFT44" s="760"/>
      <c r="GFU44" s="760"/>
      <c r="GFV44" s="760"/>
      <c r="GFW44" s="760"/>
      <c r="GFX44" s="760"/>
      <c r="GFY44" s="760"/>
      <c r="GFZ44" s="760"/>
      <c r="GGA44" s="760"/>
      <c r="GGB44" s="760"/>
      <c r="GGC44" s="760"/>
      <c r="GGD44" s="760"/>
      <c r="GGE44" s="760"/>
      <c r="GGF44" s="760"/>
      <c r="GGG44" s="760"/>
      <c r="GGH44" s="760"/>
      <c r="GGI44" s="760"/>
      <c r="GGJ44" s="760"/>
      <c r="GGK44" s="760"/>
      <c r="GGL44" s="760"/>
      <c r="GGM44" s="760"/>
      <c r="GGN44" s="760"/>
      <c r="GGO44" s="760"/>
      <c r="GGP44" s="760"/>
      <c r="GGQ44" s="760"/>
      <c r="GGR44" s="760"/>
      <c r="GGS44" s="760"/>
      <c r="GGT44" s="760"/>
      <c r="GGU44" s="760"/>
      <c r="GGV44" s="760"/>
      <c r="GGW44" s="760"/>
      <c r="GGX44" s="760"/>
      <c r="GGY44" s="760"/>
      <c r="GGZ44" s="760"/>
      <c r="GHA44" s="760"/>
      <c r="GHB44" s="760"/>
      <c r="GHC44" s="760"/>
      <c r="GHD44" s="760"/>
      <c r="GHE44" s="760"/>
      <c r="GHF44" s="760"/>
      <c r="GHG44" s="760"/>
      <c r="GHH44" s="760"/>
      <c r="GHI44" s="760"/>
      <c r="GHJ44" s="760"/>
      <c r="GHK44" s="760"/>
      <c r="GHL44" s="760"/>
      <c r="GHM44" s="760"/>
      <c r="GHN44" s="760"/>
      <c r="GHO44" s="760"/>
      <c r="GHP44" s="760"/>
      <c r="GHQ44" s="760"/>
      <c r="GHR44" s="760"/>
      <c r="GHS44" s="760"/>
      <c r="GHT44" s="760"/>
      <c r="GHU44" s="760"/>
      <c r="GHV44" s="760"/>
      <c r="GHW44" s="760"/>
      <c r="GHX44" s="760"/>
      <c r="GHY44" s="760"/>
      <c r="GHZ44" s="760"/>
      <c r="GIA44" s="760"/>
      <c r="GIB44" s="760"/>
      <c r="GIC44" s="760"/>
      <c r="GID44" s="760"/>
      <c r="GIE44" s="760"/>
      <c r="GIF44" s="760"/>
      <c r="GIG44" s="760"/>
      <c r="GIH44" s="760"/>
      <c r="GII44" s="760"/>
      <c r="GIJ44" s="760"/>
      <c r="GIK44" s="760"/>
      <c r="GIL44" s="760"/>
      <c r="GIM44" s="760"/>
      <c r="GIN44" s="760"/>
      <c r="GIO44" s="760"/>
      <c r="GIP44" s="760"/>
      <c r="GIQ44" s="760"/>
      <c r="GIR44" s="760"/>
      <c r="GIS44" s="760"/>
      <c r="GIT44" s="760"/>
      <c r="GIU44" s="760"/>
      <c r="GIV44" s="760"/>
      <c r="GIW44" s="760"/>
      <c r="GIX44" s="760"/>
      <c r="GIY44" s="760"/>
      <c r="GIZ44" s="760"/>
      <c r="GJA44" s="760"/>
      <c r="GJB44" s="760"/>
      <c r="GJC44" s="760"/>
      <c r="GJD44" s="760"/>
      <c r="GJE44" s="760"/>
      <c r="GJF44" s="760"/>
      <c r="GJG44" s="760"/>
      <c r="GJH44" s="760"/>
      <c r="GJI44" s="760"/>
      <c r="GJJ44" s="760"/>
      <c r="GJK44" s="760"/>
      <c r="GJL44" s="760"/>
      <c r="GJM44" s="760"/>
      <c r="GJN44" s="760"/>
      <c r="GJO44" s="760"/>
      <c r="GJP44" s="760"/>
      <c r="GJQ44" s="760"/>
      <c r="GJR44" s="760"/>
      <c r="GJS44" s="760"/>
      <c r="GJT44" s="760"/>
      <c r="GJU44" s="760"/>
      <c r="GJV44" s="760"/>
      <c r="GJW44" s="760"/>
      <c r="GJX44" s="760"/>
      <c r="GJY44" s="760"/>
      <c r="GJZ44" s="760"/>
      <c r="GKA44" s="760"/>
      <c r="GKB44" s="760"/>
      <c r="GKC44" s="760"/>
      <c r="GKD44" s="760"/>
      <c r="GKE44" s="760"/>
      <c r="GKF44" s="760"/>
      <c r="GKG44" s="760"/>
      <c r="GKH44" s="760"/>
      <c r="GKI44" s="760"/>
      <c r="GKJ44" s="760"/>
      <c r="GKK44" s="760"/>
      <c r="GKL44" s="760"/>
      <c r="GKM44" s="760"/>
      <c r="GKN44" s="760"/>
      <c r="GKO44" s="760"/>
      <c r="GKP44" s="760"/>
      <c r="GKQ44" s="760"/>
      <c r="GKR44" s="760"/>
      <c r="GKS44" s="760"/>
      <c r="GKT44" s="760"/>
      <c r="GKU44" s="760"/>
      <c r="GKV44" s="760"/>
      <c r="GKW44" s="760"/>
      <c r="GKX44" s="760"/>
      <c r="GKY44" s="760"/>
      <c r="GKZ44" s="760"/>
      <c r="GLA44" s="760"/>
      <c r="GLB44" s="760"/>
      <c r="GLC44" s="760"/>
      <c r="GLD44" s="760"/>
      <c r="GLE44" s="760"/>
      <c r="GLF44" s="760"/>
      <c r="GLG44" s="760"/>
      <c r="GLH44" s="760"/>
      <c r="GLI44" s="760"/>
      <c r="GLJ44" s="760"/>
      <c r="GLK44" s="760"/>
      <c r="GLL44" s="760"/>
      <c r="GLM44" s="760"/>
      <c r="GLN44" s="760"/>
      <c r="GLO44" s="760"/>
      <c r="GLP44" s="760"/>
      <c r="GLQ44" s="760"/>
      <c r="GLR44" s="760"/>
      <c r="GLS44" s="760"/>
      <c r="GLT44" s="760"/>
      <c r="GLU44" s="760"/>
      <c r="GLV44" s="760"/>
      <c r="GLW44" s="760"/>
      <c r="GLX44" s="760"/>
      <c r="GLY44" s="760"/>
      <c r="GLZ44" s="760"/>
      <c r="GMA44" s="760"/>
      <c r="GMB44" s="760"/>
      <c r="GMC44" s="760"/>
      <c r="GMD44" s="760"/>
      <c r="GME44" s="760"/>
      <c r="GMF44" s="760"/>
      <c r="GMG44" s="760"/>
      <c r="GMH44" s="760"/>
      <c r="GMI44" s="760"/>
      <c r="GMJ44" s="760"/>
      <c r="GMK44" s="760"/>
      <c r="GML44" s="760"/>
      <c r="GMM44" s="760"/>
      <c r="GMN44" s="760"/>
      <c r="GMO44" s="760"/>
      <c r="GMP44" s="760"/>
      <c r="GMQ44" s="760"/>
      <c r="GMR44" s="760"/>
      <c r="GMS44" s="760"/>
      <c r="GMT44" s="760"/>
      <c r="GMU44" s="760"/>
      <c r="GMV44" s="760"/>
      <c r="GMW44" s="760"/>
      <c r="GMX44" s="760"/>
      <c r="GMY44" s="760"/>
      <c r="GMZ44" s="760"/>
      <c r="GNA44" s="760"/>
      <c r="GNB44" s="760"/>
      <c r="GNC44" s="760"/>
      <c r="GND44" s="760"/>
      <c r="GNE44" s="760"/>
      <c r="GNF44" s="760"/>
      <c r="GNG44" s="760"/>
      <c r="GNH44" s="760"/>
      <c r="GNI44" s="760"/>
      <c r="GNJ44" s="760"/>
      <c r="GNK44" s="760"/>
      <c r="GNL44" s="760"/>
      <c r="GNM44" s="760"/>
      <c r="GNN44" s="760"/>
      <c r="GNO44" s="760"/>
      <c r="GNP44" s="760"/>
      <c r="GNQ44" s="760"/>
      <c r="GNR44" s="760"/>
      <c r="GNS44" s="760"/>
      <c r="GNT44" s="760"/>
      <c r="GNU44" s="760"/>
      <c r="GNV44" s="760"/>
      <c r="GNW44" s="760"/>
      <c r="GNX44" s="760"/>
      <c r="GNY44" s="760"/>
      <c r="GNZ44" s="760"/>
      <c r="GOA44" s="760"/>
      <c r="GOB44" s="760"/>
      <c r="GOC44" s="760"/>
      <c r="GOD44" s="760"/>
      <c r="GOE44" s="760"/>
      <c r="GOF44" s="760"/>
      <c r="GOG44" s="760"/>
      <c r="GOH44" s="760"/>
      <c r="GOI44" s="760"/>
      <c r="GOJ44" s="760"/>
      <c r="GOK44" s="760"/>
      <c r="GOL44" s="760"/>
      <c r="GOM44" s="760"/>
      <c r="GON44" s="760"/>
      <c r="GOO44" s="760"/>
      <c r="GOP44" s="760"/>
      <c r="GOQ44" s="760"/>
      <c r="GOR44" s="760"/>
      <c r="GOS44" s="760"/>
      <c r="GOT44" s="760"/>
      <c r="GOU44" s="760"/>
      <c r="GOV44" s="760"/>
      <c r="GOW44" s="760"/>
      <c r="GOX44" s="760"/>
      <c r="GOY44" s="760"/>
      <c r="GOZ44" s="760"/>
      <c r="GPA44" s="760"/>
      <c r="GPB44" s="760"/>
      <c r="GPC44" s="760"/>
      <c r="GPD44" s="760"/>
      <c r="GPE44" s="760"/>
      <c r="GPF44" s="760"/>
      <c r="GPG44" s="760"/>
      <c r="GPH44" s="760"/>
      <c r="GPI44" s="760"/>
      <c r="GPJ44" s="760"/>
      <c r="GPK44" s="760"/>
      <c r="GPL44" s="760"/>
      <c r="GPM44" s="760"/>
      <c r="GPN44" s="760"/>
      <c r="GPO44" s="760"/>
      <c r="GPP44" s="760"/>
      <c r="GPQ44" s="760"/>
      <c r="GPR44" s="760"/>
      <c r="GPS44" s="760"/>
      <c r="GPT44" s="760"/>
      <c r="GPU44" s="760"/>
      <c r="GPV44" s="760"/>
      <c r="GPW44" s="760"/>
      <c r="GPX44" s="760"/>
      <c r="GPY44" s="760"/>
      <c r="GPZ44" s="760"/>
      <c r="GQA44" s="760"/>
      <c r="GQB44" s="760"/>
      <c r="GQC44" s="760"/>
      <c r="GQD44" s="760"/>
      <c r="GQE44" s="760"/>
      <c r="GQF44" s="760"/>
      <c r="GQG44" s="760"/>
      <c r="GQH44" s="760"/>
      <c r="GQI44" s="760"/>
      <c r="GQJ44" s="760"/>
      <c r="GQK44" s="760"/>
      <c r="GQL44" s="760"/>
      <c r="GQM44" s="760"/>
      <c r="GQN44" s="760"/>
      <c r="GQO44" s="760"/>
      <c r="GQP44" s="760"/>
      <c r="GQQ44" s="760"/>
      <c r="GQR44" s="760"/>
      <c r="GQS44" s="760"/>
      <c r="GQT44" s="760"/>
      <c r="GQU44" s="760"/>
      <c r="GQV44" s="760"/>
      <c r="GQW44" s="760"/>
      <c r="GQX44" s="760"/>
      <c r="GQY44" s="760"/>
      <c r="GQZ44" s="760"/>
      <c r="GRA44" s="760"/>
      <c r="GRB44" s="760"/>
      <c r="GRC44" s="760"/>
      <c r="GRD44" s="760"/>
      <c r="GRE44" s="760"/>
      <c r="GRF44" s="760"/>
      <c r="GRG44" s="760"/>
      <c r="GRH44" s="760"/>
      <c r="GRI44" s="760"/>
      <c r="GRJ44" s="760"/>
      <c r="GRK44" s="760"/>
      <c r="GRL44" s="760"/>
      <c r="GRM44" s="760"/>
      <c r="GRN44" s="760"/>
      <c r="GRO44" s="760"/>
      <c r="GRP44" s="760"/>
      <c r="GRQ44" s="760"/>
      <c r="GRR44" s="760"/>
      <c r="GRS44" s="760"/>
      <c r="GRT44" s="760"/>
      <c r="GRU44" s="760"/>
      <c r="GRV44" s="760"/>
      <c r="GRW44" s="760"/>
      <c r="GRX44" s="760"/>
      <c r="GRY44" s="760"/>
      <c r="GRZ44" s="760"/>
      <c r="GSA44" s="760"/>
      <c r="GSB44" s="760"/>
      <c r="GSC44" s="760"/>
      <c r="GSD44" s="760"/>
      <c r="GSE44" s="760"/>
      <c r="GSF44" s="760"/>
      <c r="GSG44" s="760"/>
      <c r="GSH44" s="760"/>
      <c r="GSI44" s="760"/>
      <c r="GSJ44" s="760"/>
      <c r="GSK44" s="760"/>
      <c r="GSL44" s="760"/>
      <c r="GSM44" s="760"/>
      <c r="GSN44" s="760"/>
      <c r="GSO44" s="760"/>
      <c r="GSP44" s="760"/>
      <c r="GSQ44" s="760"/>
      <c r="GSR44" s="760"/>
      <c r="GSS44" s="760"/>
      <c r="GST44" s="760"/>
      <c r="GSU44" s="760"/>
      <c r="GSV44" s="760"/>
      <c r="GSW44" s="760"/>
      <c r="GSX44" s="760"/>
      <c r="GSY44" s="760"/>
      <c r="GSZ44" s="760"/>
      <c r="GTA44" s="760"/>
      <c r="GTB44" s="760"/>
      <c r="GTC44" s="760"/>
      <c r="GTD44" s="760"/>
      <c r="GTE44" s="760"/>
      <c r="GTF44" s="760"/>
      <c r="GTG44" s="760"/>
      <c r="GTH44" s="760"/>
      <c r="GTI44" s="760"/>
      <c r="GTJ44" s="760"/>
      <c r="GTK44" s="760"/>
      <c r="GTL44" s="760"/>
      <c r="GTM44" s="760"/>
      <c r="GTN44" s="760"/>
      <c r="GTO44" s="760"/>
      <c r="GTP44" s="760"/>
      <c r="GTQ44" s="760"/>
      <c r="GTR44" s="760"/>
      <c r="GTS44" s="760"/>
      <c r="GTT44" s="760"/>
      <c r="GTU44" s="760"/>
      <c r="GTV44" s="760"/>
      <c r="GTW44" s="760"/>
      <c r="GTX44" s="760"/>
      <c r="GTY44" s="760"/>
      <c r="GTZ44" s="760"/>
      <c r="GUA44" s="760"/>
      <c r="GUB44" s="760"/>
      <c r="GUC44" s="760"/>
      <c r="GUD44" s="760"/>
      <c r="GUE44" s="760"/>
      <c r="GUF44" s="760"/>
      <c r="GUG44" s="760"/>
      <c r="GUH44" s="760"/>
      <c r="GUI44" s="760"/>
      <c r="GUJ44" s="760"/>
      <c r="GUK44" s="760"/>
      <c r="GUL44" s="760"/>
      <c r="GUM44" s="760"/>
      <c r="GUN44" s="760"/>
      <c r="GUO44" s="760"/>
      <c r="GUP44" s="760"/>
      <c r="GUQ44" s="760"/>
      <c r="GUR44" s="760"/>
      <c r="GUS44" s="760"/>
      <c r="GUT44" s="760"/>
      <c r="GUU44" s="760"/>
      <c r="GUV44" s="760"/>
      <c r="GUW44" s="760"/>
      <c r="GUX44" s="760"/>
      <c r="GUY44" s="760"/>
      <c r="GUZ44" s="760"/>
      <c r="GVA44" s="760"/>
      <c r="GVB44" s="760"/>
      <c r="GVC44" s="760"/>
      <c r="GVD44" s="760"/>
      <c r="GVE44" s="760"/>
      <c r="GVF44" s="760"/>
      <c r="GVG44" s="760"/>
      <c r="GVH44" s="760"/>
      <c r="GVI44" s="760"/>
      <c r="GVJ44" s="760"/>
      <c r="GVK44" s="760"/>
      <c r="GVL44" s="760"/>
      <c r="GVM44" s="760"/>
      <c r="GVN44" s="760"/>
      <c r="GVO44" s="760"/>
      <c r="GVP44" s="760"/>
      <c r="GVQ44" s="760"/>
      <c r="GVR44" s="760"/>
      <c r="GVS44" s="760"/>
      <c r="GVT44" s="760"/>
      <c r="GVU44" s="760"/>
      <c r="GVV44" s="760"/>
      <c r="GVW44" s="760"/>
      <c r="GVX44" s="760"/>
      <c r="GVY44" s="760"/>
      <c r="GVZ44" s="760"/>
      <c r="GWA44" s="760"/>
      <c r="GWB44" s="760"/>
      <c r="GWC44" s="760"/>
      <c r="GWD44" s="760"/>
      <c r="GWE44" s="760"/>
      <c r="GWF44" s="760"/>
      <c r="GWG44" s="760"/>
      <c r="GWH44" s="760"/>
      <c r="GWI44" s="760"/>
      <c r="GWJ44" s="760"/>
      <c r="GWK44" s="760"/>
      <c r="GWL44" s="760"/>
      <c r="GWM44" s="760"/>
      <c r="GWN44" s="760"/>
      <c r="GWO44" s="760"/>
      <c r="GWP44" s="760"/>
      <c r="GWQ44" s="760"/>
      <c r="GWR44" s="760"/>
      <c r="GWS44" s="760"/>
      <c r="GWT44" s="760"/>
      <c r="GWU44" s="760"/>
      <c r="GWV44" s="760"/>
      <c r="GWW44" s="760"/>
      <c r="GWX44" s="760"/>
      <c r="GWY44" s="760"/>
      <c r="GWZ44" s="760"/>
      <c r="GXA44" s="760"/>
      <c r="GXB44" s="760"/>
      <c r="GXC44" s="760"/>
      <c r="GXD44" s="760"/>
      <c r="GXE44" s="760"/>
      <c r="GXF44" s="760"/>
      <c r="GXG44" s="760"/>
      <c r="GXH44" s="760"/>
      <c r="GXI44" s="760"/>
      <c r="GXJ44" s="760"/>
      <c r="GXK44" s="760"/>
      <c r="GXL44" s="760"/>
      <c r="GXM44" s="760"/>
      <c r="GXN44" s="760"/>
      <c r="GXO44" s="760"/>
      <c r="GXP44" s="760"/>
      <c r="GXQ44" s="760"/>
      <c r="GXR44" s="760"/>
      <c r="GXS44" s="760"/>
      <c r="GXT44" s="760"/>
      <c r="GXU44" s="760"/>
      <c r="GXV44" s="760"/>
      <c r="GXW44" s="760"/>
      <c r="GXX44" s="760"/>
      <c r="GXY44" s="760"/>
      <c r="GXZ44" s="760"/>
      <c r="GYA44" s="760"/>
      <c r="GYB44" s="760"/>
      <c r="GYC44" s="760"/>
      <c r="GYD44" s="760"/>
      <c r="GYE44" s="760"/>
      <c r="GYF44" s="760"/>
      <c r="GYG44" s="760"/>
      <c r="GYH44" s="760"/>
      <c r="GYI44" s="760"/>
      <c r="GYJ44" s="760"/>
      <c r="GYK44" s="760"/>
      <c r="GYL44" s="760"/>
      <c r="GYM44" s="760"/>
      <c r="GYN44" s="760"/>
      <c r="GYO44" s="760"/>
      <c r="GYP44" s="760"/>
      <c r="GYQ44" s="760"/>
      <c r="GYR44" s="760"/>
      <c r="GYS44" s="760"/>
      <c r="GYT44" s="760"/>
      <c r="GYU44" s="760"/>
      <c r="GYV44" s="760"/>
      <c r="GYW44" s="760"/>
      <c r="GYX44" s="760"/>
      <c r="GYY44" s="760"/>
      <c r="GYZ44" s="760"/>
      <c r="GZA44" s="760"/>
      <c r="GZB44" s="760"/>
      <c r="GZC44" s="760"/>
      <c r="GZD44" s="760"/>
      <c r="GZE44" s="760"/>
      <c r="GZF44" s="760"/>
      <c r="GZG44" s="760"/>
      <c r="GZH44" s="760"/>
      <c r="GZI44" s="760"/>
      <c r="GZJ44" s="760"/>
      <c r="GZK44" s="760"/>
      <c r="GZL44" s="760"/>
      <c r="GZM44" s="760"/>
      <c r="GZN44" s="760"/>
      <c r="GZO44" s="760"/>
      <c r="GZP44" s="760"/>
      <c r="GZQ44" s="760"/>
      <c r="GZR44" s="760"/>
      <c r="GZS44" s="760"/>
      <c r="GZT44" s="760"/>
      <c r="GZU44" s="760"/>
      <c r="GZV44" s="760"/>
      <c r="GZW44" s="760"/>
      <c r="GZX44" s="760"/>
      <c r="GZY44" s="760"/>
      <c r="GZZ44" s="760"/>
      <c r="HAA44" s="760"/>
      <c r="HAB44" s="760"/>
      <c r="HAC44" s="760"/>
      <c r="HAD44" s="760"/>
      <c r="HAE44" s="760"/>
      <c r="HAF44" s="760"/>
      <c r="HAG44" s="760"/>
      <c r="HAH44" s="760"/>
      <c r="HAI44" s="760"/>
      <c r="HAJ44" s="760"/>
      <c r="HAK44" s="760"/>
      <c r="HAL44" s="760"/>
      <c r="HAM44" s="760"/>
      <c r="HAN44" s="760"/>
      <c r="HAO44" s="760"/>
      <c r="HAP44" s="760"/>
      <c r="HAQ44" s="760"/>
      <c r="HAR44" s="760"/>
      <c r="HAS44" s="760"/>
      <c r="HAT44" s="760"/>
      <c r="HAU44" s="760"/>
      <c r="HAV44" s="760"/>
      <c r="HAW44" s="760"/>
      <c r="HAX44" s="760"/>
      <c r="HAY44" s="760"/>
      <c r="HAZ44" s="760"/>
      <c r="HBA44" s="760"/>
      <c r="HBB44" s="760"/>
      <c r="HBC44" s="760"/>
      <c r="HBD44" s="760"/>
      <c r="HBE44" s="760"/>
      <c r="HBF44" s="760"/>
      <c r="HBG44" s="760"/>
      <c r="HBH44" s="760"/>
      <c r="HBI44" s="760"/>
      <c r="HBJ44" s="760"/>
      <c r="HBK44" s="760"/>
      <c r="HBL44" s="760"/>
      <c r="HBM44" s="760"/>
      <c r="HBN44" s="760"/>
      <c r="HBO44" s="760"/>
      <c r="HBP44" s="760"/>
      <c r="HBQ44" s="760"/>
      <c r="HBR44" s="760"/>
      <c r="HBS44" s="760"/>
      <c r="HBT44" s="760"/>
      <c r="HBU44" s="760"/>
      <c r="HBV44" s="760"/>
      <c r="HBW44" s="760"/>
      <c r="HBX44" s="760"/>
      <c r="HBY44" s="760"/>
      <c r="HBZ44" s="760"/>
      <c r="HCA44" s="760"/>
      <c r="HCB44" s="760"/>
      <c r="HCC44" s="760"/>
      <c r="HCD44" s="760"/>
      <c r="HCE44" s="760"/>
      <c r="HCF44" s="760"/>
      <c r="HCG44" s="760"/>
      <c r="HCH44" s="760"/>
      <c r="HCI44" s="760"/>
      <c r="HCJ44" s="760"/>
      <c r="HCK44" s="760"/>
      <c r="HCL44" s="760"/>
      <c r="HCM44" s="760"/>
      <c r="HCN44" s="760"/>
      <c r="HCO44" s="760"/>
      <c r="HCP44" s="760"/>
      <c r="HCQ44" s="760"/>
      <c r="HCR44" s="760"/>
      <c r="HCS44" s="760"/>
      <c r="HCT44" s="760"/>
      <c r="HCU44" s="760"/>
      <c r="HCV44" s="760"/>
      <c r="HCW44" s="760"/>
      <c r="HCX44" s="760"/>
      <c r="HCY44" s="760"/>
      <c r="HCZ44" s="760"/>
      <c r="HDA44" s="760"/>
      <c r="HDB44" s="760"/>
      <c r="HDC44" s="760"/>
      <c r="HDD44" s="760"/>
      <c r="HDE44" s="760"/>
      <c r="HDF44" s="760"/>
      <c r="HDG44" s="760"/>
      <c r="HDH44" s="760"/>
      <c r="HDI44" s="760"/>
      <c r="HDJ44" s="760"/>
      <c r="HDK44" s="760"/>
      <c r="HDL44" s="760"/>
      <c r="HDM44" s="760"/>
      <c r="HDN44" s="760"/>
      <c r="HDO44" s="760"/>
      <c r="HDP44" s="760"/>
      <c r="HDQ44" s="760"/>
      <c r="HDR44" s="760"/>
      <c r="HDS44" s="760"/>
      <c r="HDT44" s="760"/>
      <c r="HDU44" s="760"/>
      <c r="HDV44" s="760"/>
      <c r="HDW44" s="760"/>
      <c r="HDX44" s="760"/>
      <c r="HDY44" s="760"/>
      <c r="HDZ44" s="760"/>
      <c r="HEA44" s="760"/>
      <c r="HEB44" s="760"/>
      <c r="HEC44" s="760"/>
      <c r="HED44" s="760"/>
      <c r="HEE44" s="760"/>
      <c r="HEF44" s="760"/>
      <c r="HEG44" s="760"/>
      <c r="HEH44" s="760"/>
      <c r="HEI44" s="760"/>
      <c r="HEJ44" s="760"/>
      <c r="HEK44" s="760"/>
      <c r="HEL44" s="760"/>
      <c r="HEM44" s="760"/>
      <c r="HEN44" s="760"/>
      <c r="HEO44" s="760"/>
      <c r="HEP44" s="760"/>
      <c r="HEQ44" s="760"/>
      <c r="HER44" s="760"/>
      <c r="HES44" s="760"/>
      <c r="HET44" s="760"/>
      <c r="HEU44" s="760"/>
      <c r="HEV44" s="760"/>
      <c r="HEW44" s="760"/>
      <c r="HEX44" s="760"/>
      <c r="HEY44" s="760"/>
      <c r="HEZ44" s="760"/>
      <c r="HFA44" s="760"/>
      <c r="HFB44" s="760"/>
      <c r="HFC44" s="760"/>
      <c r="HFD44" s="760"/>
      <c r="HFE44" s="760"/>
      <c r="HFF44" s="760"/>
      <c r="HFG44" s="760"/>
      <c r="HFH44" s="760"/>
      <c r="HFI44" s="760"/>
      <c r="HFJ44" s="760"/>
      <c r="HFK44" s="760"/>
      <c r="HFL44" s="760"/>
      <c r="HFM44" s="760"/>
      <c r="HFN44" s="760"/>
      <c r="HFO44" s="760"/>
      <c r="HFP44" s="760"/>
      <c r="HFQ44" s="760"/>
      <c r="HFR44" s="760"/>
      <c r="HFS44" s="760"/>
      <c r="HFT44" s="760"/>
      <c r="HFU44" s="760"/>
      <c r="HFV44" s="760"/>
      <c r="HFW44" s="760"/>
      <c r="HFX44" s="760"/>
      <c r="HFY44" s="760"/>
      <c r="HFZ44" s="760"/>
      <c r="HGA44" s="760"/>
      <c r="HGB44" s="760"/>
      <c r="HGC44" s="760"/>
      <c r="HGD44" s="760"/>
      <c r="HGE44" s="760"/>
      <c r="HGF44" s="760"/>
      <c r="HGG44" s="760"/>
      <c r="HGH44" s="760"/>
      <c r="HGI44" s="760"/>
      <c r="HGJ44" s="760"/>
      <c r="HGK44" s="760"/>
      <c r="HGL44" s="760"/>
      <c r="HGM44" s="760"/>
      <c r="HGN44" s="760"/>
      <c r="HGO44" s="760"/>
      <c r="HGP44" s="760"/>
      <c r="HGQ44" s="760"/>
      <c r="HGR44" s="760"/>
      <c r="HGS44" s="760"/>
      <c r="HGT44" s="760"/>
      <c r="HGU44" s="760"/>
      <c r="HGV44" s="760"/>
      <c r="HGW44" s="760"/>
      <c r="HGX44" s="760"/>
      <c r="HGY44" s="760"/>
      <c r="HGZ44" s="760"/>
      <c r="HHA44" s="760"/>
      <c r="HHB44" s="760"/>
      <c r="HHC44" s="760"/>
      <c r="HHD44" s="760"/>
      <c r="HHE44" s="760"/>
      <c r="HHF44" s="760"/>
      <c r="HHG44" s="760"/>
      <c r="HHH44" s="760"/>
      <c r="HHI44" s="760"/>
      <c r="HHJ44" s="760"/>
      <c r="HHK44" s="760"/>
      <c r="HHL44" s="760"/>
      <c r="HHM44" s="760"/>
      <c r="HHN44" s="760"/>
      <c r="HHO44" s="760"/>
      <c r="HHP44" s="760"/>
      <c r="HHQ44" s="760"/>
      <c r="HHR44" s="760"/>
      <c r="HHS44" s="760"/>
      <c r="HHT44" s="760"/>
      <c r="HHU44" s="760"/>
      <c r="HHV44" s="760"/>
      <c r="HHW44" s="760"/>
      <c r="HHX44" s="760"/>
      <c r="HHY44" s="760"/>
      <c r="HHZ44" s="760"/>
      <c r="HIA44" s="760"/>
      <c r="HIB44" s="760"/>
      <c r="HIC44" s="760"/>
      <c r="HID44" s="760"/>
      <c r="HIE44" s="760"/>
      <c r="HIF44" s="760"/>
      <c r="HIG44" s="760"/>
      <c r="HIH44" s="760"/>
      <c r="HII44" s="760"/>
      <c r="HIJ44" s="760"/>
      <c r="HIK44" s="760"/>
      <c r="HIL44" s="760"/>
      <c r="HIM44" s="760"/>
      <c r="HIN44" s="760"/>
      <c r="HIO44" s="760"/>
      <c r="HIP44" s="760"/>
      <c r="HIQ44" s="760"/>
      <c r="HIR44" s="760"/>
      <c r="HIS44" s="760"/>
      <c r="HIT44" s="760"/>
      <c r="HIU44" s="760"/>
      <c r="HIV44" s="760"/>
      <c r="HIW44" s="760"/>
      <c r="HIX44" s="760"/>
      <c r="HIY44" s="760"/>
      <c r="HIZ44" s="760"/>
      <c r="HJA44" s="760"/>
      <c r="HJB44" s="760"/>
      <c r="HJC44" s="760"/>
      <c r="HJD44" s="760"/>
      <c r="HJE44" s="760"/>
      <c r="HJF44" s="760"/>
      <c r="HJG44" s="760"/>
      <c r="HJH44" s="760"/>
      <c r="HJI44" s="760"/>
      <c r="HJJ44" s="760"/>
      <c r="HJK44" s="760"/>
      <c r="HJL44" s="760"/>
      <c r="HJM44" s="760"/>
      <c r="HJN44" s="760"/>
      <c r="HJO44" s="760"/>
      <c r="HJP44" s="760"/>
      <c r="HJQ44" s="760"/>
      <c r="HJR44" s="760"/>
      <c r="HJS44" s="760"/>
      <c r="HJT44" s="760"/>
      <c r="HJU44" s="760"/>
      <c r="HJV44" s="760"/>
      <c r="HJW44" s="760"/>
      <c r="HJX44" s="760"/>
      <c r="HJY44" s="760"/>
      <c r="HJZ44" s="760"/>
      <c r="HKA44" s="760"/>
      <c r="HKB44" s="760"/>
      <c r="HKC44" s="760"/>
      <c r="HKD44" s="760"/>
      <c r="HKE44" s="760"/>
      <c r="HKF44" s="760"/>
      <c r="HKG44" s="760"/>
      <c r="HKH44" s="760"/>
      <c r="HKI44" s="760"/>
      <c r="HKJ44" s="760"/>
      <c r="HKK44" s="760"/>
      <c r="HKL44" s="760"/>
      <c r="HKM44" s="760"/>
      <c r="HKN44" s="760"/>
      <c r="HKO44" s="760"/>
      <c r="HKP44" s="760"/>
      <c r="HKQ44" s="760"/>
      <c r="HKR44" s="760"/>
      <c r="HKS44" s="760"/>
      <c r="HKT44" s="760"/>
      <c r="HKU44" s="760"/>
      <c r="HKV44" s="760"/>
      <c r="HKW44" s="760"/>
      <c r="HKX44" s="760"/>
      <c r="HKY44" s="760"/>
      <c r="HKZ44" s="760"/>
      <c r="HLA44" s="760"/>
      <c r="HLB44" s="760"/>
      <c r="HLC44" s="760"/>
      <c r="HLD44" s="760"/>
      <c r="HLE44" s="760"/>
      <c r="HLF44" s="760"/>
      <c r="HLG44" s="760"/>
      <c r="HLH44" s="760"/>
      <c r="HLI44" s="760"/>
      <c r="HLJ44" s="760"/>
      <c r="HLK44" s="760"/>
      <c r="HLL44" s="760"/>
      <c r="HLM44" s="760"/>
      <c r="HLN44" s="760"/>
      <c r="HLO44" s="760"/>
      <c r="HLP44" s="760"/>
      <c r="HLQ44" s="760"/>
      <c r="HLR44" s="760"/>
      <c r="HLS44" s="760"/>
      <c r="HLT44" s="760"/>
      <c r="HLU44" s="760"/>
      <c r="HLV44" s="760"/>
      <c r="HLW44" s="760"/>
      <c r="HLX44" s="760"/>
      <c r="HLY44" s="760"/>
      <c r="HLZ44" s="760"/>
      <c r="HMA44" s="760"/>
      <c r="HMB44" s="760"/>
      <c r="HMC44" s="760"/>
      <c r="HMD44" s="760"/>
      <c r="HME44" s="760"/>
      <c r="HMF44" s="760"/>
      <c r="HMG44" s="760"/>
      <c r="HMH44" s="760"/>
      <c r="HMI44" s="760"/>
      <c r="HMJ44" s="760"/>
      <c r="HMK44" s="760"/>
      <c r="HML44" s="760"/>
      <c r="HMM44" s="760"/>
      <c r="HMN44" s="760"/>
      <c r="HMO44" s="760"/>
      <c r="HMP44" s="760"/>
      <c r="HMQ44" s="760"/>
      <c r="HMR44" s="760"/>
      <c r="HMS44" s="760"/>
      <c r="HMT44" s="760"/>
      <c r="HMU44" s="760"/>
      <c r="HMV44" s="760"/>
      <c r="HMW44" s="760"/>
      <c r="HMX44" s="760"/>
      <c r="HMY44" s="760"/>
      <c r="HMZ44" s="760"/>
      <c r="HNA44" s="760"/>
      <c r="HNB44" s="760"/>
      <c r="HNC44" s="760"/>
      <c r="HND44" s="760"/>
      <c r="HNE44" s="760"/>
      <c r="HNF44" s="760"/>
      <c r="HNG44" s="760"/>
      <c r="HNH44" s="760"/>
      <c r="HNI44" s="760"/>
      <c r="HNJ44" s="760"/>
      <c r="HNK44" s="760"/>
      <c r="HNL44" s="760"/>
      <c r="HNM44" s="760"/>
      <c r="HNN44" s="760"/>
      <c r="HNO44" s="760"/>
      <c r="HNP44" s="760"/>
      <c r="HNQ44" s="760"/>
      <c r="HNR44" s="760"/>
      <c r="HNS44" s="760"/>
      <c r="HNT44" s="760"/>
      <c r="HNU44" s="760"/>
      <c r="HNV44" s="760"/>
      <c r="HNW44" s="760"/>
      <c r="HNX44" s="760"/>
      <c r="HNY44" s="760"/>
      <c r="HNZ44" s="760"/>
      <c r="HOA44" s="760"/>
      <c r="HOB44" s="760"/>
      <c r="HOC44" s="760"/>
      <c r="HOD44" s="760"/>
      <c r="HOE44" s="760"/>
      <c r="HOF44" s="760"/>
      <c r="HOG44" s="760"/>
      <c r="HOH44" s="760"/>
      <c r="HOI44" s="760"/>
      <c r="HOJ44" s="760"/>
      <c r="HOK44" s="760"/>
      <c r="HOL44" s="760"/>
      <c r="HOM44" s="760"/>
      <c r="HON44" s="760"/>
      <c r="HOO44" s="760"/>
      <c r="HOP44" s="760"/>
      <c r="HOQ44" s="760"/>
      <c r="HOR44" s="760"/>
      <c r="HOS44" s="760"/>
      <c r="HOT44" s="760"/>
      <c r="HOU44" s="760"/>
      <c r="HOV44" s="760"/>
      <c r="HOW44" s="760"/>
      <c r="HOX44" s="760"/>
      <c r="HOY44" s="760"/>
      <c r="HOZ44" s="760"/>
      <c r="HPA44" s="760"/>
      <c r="HPB44" s="760"/>
      <c r="HPC44" s="760"/>
      <c r="HPD44" s="760"/>
      <c r="HPE44" s="760"/>
      <c r="HPF44" s="760"/>
      <c r="HPG44" s="760"/>
      <c r="HPH44" s="760"/>
      <c r="HPI44" s="760"/>
      <c r="HPJ44" s="760"/>
      <c r="HPK44" s="760"/>
      <c r="HPL44" s="760"/>
      <c r="HPM44" s="760"/>
      <c r="HPN44" s="760"/>
      <c r="HPO44" s="760"/>
      <c r="HPP44" s="760"/>
      <c r="HPQ44" s="760"/>
      <c r="HPR44" s="760"/>
      <c r="HPS44" s="760"/>
      <c r="HPT44" s="760"/>
      <c r="HPU44" s="760"/>
      <c r="HPV44" s="760"/>
      <c r="HPW44" s="760"/>
      <c r="HPX44" s="760"/>
      <c r="HPY44" s="760"/>
      <c r="HPZ44" s="760"/>
      <c r="HQA44" s="760"/>
      <c r="HQB44" s="760"/>
      <c r="HQC44" s="760"/>
      <c r="HQD44" s="760"/>
      <c r="HQE44" s="760"/>
      <c r="HQF44" s="760"/>
      <c r="HQG44" s="760"/>
      <c r="HQH44" s="760"/>
      <c r="HQI44" s="760"/>
      <c r="HQJ44" s="760"/>
      <c r="HQK44" s="760"/>
      <c r="HQL44" s="760"/>
      <c r="HQM44" s="760"/>
      <c r="HQN44" s="760"/>
      <c r="HQO44" s="760"/>
      <c r="HQP44" s="760"/>
      <c r="HQQ44" s="760"/>
      <c r="HQR44" s="760"/>
      <c r="HQS44" s="760"/>
      <c r="HQT44" s="760"/>
      <c r="HQU44" s="760"/>
      <c r="HQV44" s="760"/>
      <c r="HQW44" s="760"/>
      <c r="HQX44" s="760"/>
      <c r="HQY44" s="760"/>
      <c r="HQZ44" s="760"/>
      <c r="HRA44" s="760"/>
      <c r="HRB44" s="760"/>
      <c r="HRC44" s="760"/>
      <c r="HRD44" s="760"/>
      <c r="HRE44" s="760"/>
      <c r="HRF44" s="760"/>
      <c r="HRG44" s="760"/>
      <c r="HRH44" s="760"/>
      <c r="HRI44" s="760"/>
      <c r="HRJ44" s="760"/>
      <c r="HRK44" s="760"/>
      <c r="HRL44" s="760"/>
      <c r="HRM44" s="760"/>
      <c r="HRN44" s="760"/>
      <c r="HRO44" s="760"/>
      <c r="HRP44" s="760"/>
      <c r="HRQ44" s="760"/>
      <c r="HRR44" s="760"/>
      <c r="HRS44" s="760"/>
      <c r="HRT44" s="760"/>
      <c r="HRU44" s="760"/>
      <c r="HRV44" s="760"/>
      <c r="HRW44" s="760"/>
      <c r="HRX44" s="760"/>
      <c r="HRY44" s="760"/>
      <c r="HRZ44" s="760"/>
      <c r="HSA44" s="760"/>
      <c r="HSB44" s="760"/>
      <c r="HSC44" s="760"/>
      <c r="HSD44" s="760"/>
      <c r="HSE44" s="760"/>
      <c r="HSF44" s="760"/>
      <c r="HSG44" s="760"/>
      <c r="HSH44" s="760"/>
      <c r="HSI44" s="760"/>
      <c r="HSJ44" s="760"/>
      <c r="HSK44" s="760"/>
      <c r="HSL44" s="760"/>
      <c r="HSM44" s="760"/>
      <c r="HSN44" s="760"/>
      <c r="HSO44" s="760"/>
      <c r="HSP44" s="760"/>
      <c r="HSQ44" s="760"/>
      <c r="HSR44" s="760"/>
      <c r="HSS44" s="760"/>
      <c r="HST44" s="760"/>
      <c r="HSU44" s="760"/>
      <c r="HSV44" s="760"/>
      <c r="HSW44" s="760"/>
      <c r="HSX44" s="760"/>
      <c r="HSY44" s="760"/>
      <c r="HSZ44" s="760"/>
      <c r="HTA44" s="760"/>
      <c r="HTB44" s="760"/>
      <c r="HTC44" s="760"/>
      <c r="HTD44" s="760"/>
      <c r="HTE44" s="760"/>
      <c r="HTF44" s="760"/>
      <c r="HTG44" s="760"/>
      <c r="HTH44" s="760"/>
      <c r="HTI44" s="760"/>
      <c r="HTJ44" s="760"/>
      <c r="HTK44" s="760"/>
      <c r="HTL44" s="760"/>
      <c r="HTM44" s="760"/>
      <c r="HTN44" s="760"/>
      <c r="HTO44" s="760"/>
      <c r="HTP44" s="760"/>
      <c r="HTQ44" s="760"/>
      <c r="HTR44" s="760"/>
      <c r="HTS44" s="760"/>
      <c r="HTT44" s="760"/>
      <c r="HTU44" s="760"/>
      <c r="HTV44" s="760"/>
      <c r="HTW44" s="760"/>
      <c r="HTX44" s="760"/>
      <c r="HTY44" s="760"/>
      <c r="HTZ44" s="760"/>
      <c r="HUA44" s="760"/>
      <c r="HUB44" s="760"/>
      <c r="HUC44" s="760"/>
      <c r="HUD44" s="760"/>
      <c r="HUE44" s="760"/>
      <c r="HUF44" s="760"/>
      <c r="HUG44" s="760"/>
      <c r="HUH44" s="760"/>
      <c r="HUI44" s="760"/>
      <c r="HUJ44" s="760"/>
      <c r="HUK44" s="760"/>
      <c r="HUL44" s="760"/>
      <c r="HUM44" s="760"/>
      <c r="HUN44" s="760"/>
      <c r="HUO44" s="760"/>
      <c r="HUP44" s="760"/>
      <c r="HUQ44" s="760"/>
      <c r="HUR44" s="760"/>
      <c r="HUS44" s="760"/>
      <c r="HUT44" s="760"/>
      <c r="HUU44" s="760"/>
      <c r="HUV44" s="760"/>
      <c r="HUW44" s="760"/>
      <c r="HUX44" s="760"/>
      <c r="HUY44" s="760"/>
      <c r="HUZ44" s="760"/>
      <c r="HVA44" s="760"/>
      <c r="HVB44" s="760"/>
      <c r="HVC44" s="760"/>
      <c r="HVD44" s="760"/>
      <c r="HVE44" s="760"/>
      <c r="HVF44" s="760"/>
      <c r="HVG44" s="760"/>
      <c r="HVH44" s="760"/>
      <c r="HVI44" s="760"/>
      <c r="HVJ44" s="760"/>
      <c r="HVK44" s="760"/>
      <c r="HVL44" s="760"/>
      <c r="HVM44" s="760"/>
      <c r="HVN44" s="760"/>
      <c r="HVO44" s="760"/>
      <c r="HVP44" s="760"/>
      <c r="HVQ44" s="760"/>
      <c r="HVR44" s="760"/>
      <c r="HVS44" s="760"/>
      <c r="HVT44" s="760"/>
      <c r="HVU44" s="760"/>
      <c r="HVV44" s="760"/>
      <c r="HVW44" s="760"/>
      <c r="HVX44" s="760"/>
      <c r="HVY44" s="760"/>
      <c r="HVZ44" s="760"/>
      <c r="HWA44" s="760"/>
      <c r="HWB44" s="760"/>
      <c r="HWC44" s="760"/>
      <c r="HWD44" s="760"/>
      <c r="HWE44" s="760"/>
      <c r="HWF44" s="760"/>
      <c r="HWG44" s="760"/>
      <c r="HWH44" s="760"/>
      <c r="HWI44" s="760"/>
      <c r="HWJ44" s="760"/>
      <c r="HWK44" s="760"/>
      <c r="HWL44" s="760"/>
      <c r="HWM44" s="760"/>
      <c r="HWN44" s="760"/>
      <c r="HWO44" s="760"/>
      <c r="HWP44" s="760"/>
      <c r="HWQ44" s="760"/>
      <c r="HWR44" s="760"/>
      <c r="HWS44" s="760"/>
      <c r="HWT44" s="760"/>
      <c r="HWU44" s="760"/>
      <c r="HWV44" s="760"/>
      <c r="HWW44" s="760"/>
      <c r="HWX44" s="760"/>
      <c r="HWY44" s="760"/>
      <c r="HWZ44" s="760"/>
      <c r="HXA44" s="760"/>
      <c r="HXB44" s="760"/>
      <c r="HXC44" s="760"/>
      <c r="HXD44" s="760"/>
      <c r="HXE44" s="760"/>
      <c r="HXF44" s="760"/>
      <c r="HXG44" s="760"/>
      <c r="HXH44" s="760"/>
      <c r="HXI44" s="760"/>
      <c r="HXJ44" s="760"/>
      <c r="HXK44" s="760"/>
      <c r="HXL44" s="760"/>
      <c r="HXM44" s="760"/>
      <c r="HXN44" s="760"/>
      <c r="HXO44" s="760"/>
      <c r="HXP44" s="760"/>
      <c r="HXQ44" s="760"/>
      <c r="HXR44" s="760"/>
      <c r="HXS44" s="760"/>
      <c r="HXT44" s="760"/>
      <c r="HXU44" s="760"/>
      <c r="HXV44" s="760"/>
      <c r="HXW44" s="760"/>
      <c r="HXX44" s="760"/>
      <c r="HXY44" s="760"/>
      <c r="HXZ44" s="760"/>
      <c r="HYA44" s="760"/>
      <c r="HYB44" s="760"/>
      <c r="HYC44" s="760"/>
      <c r="HYD44" s="760"/>
      <c r="HYE44" s="760"/>
      <c r="HYF44" s="760"/>
      <c r="HYG44" s="760"/>
      <c r="HYH44" s="760"/>
      <c r="HYI44" s="760"/>
      <c r="HYJ44" s="760"/>
      <c r="HYK44" s="760"/>
      <c r="HYL44" s="760"/>
      <c r="HYM44" s="760"/>
      <c r="HYN44" s="760"/>
      <c r="HYO44" s="760"/>
      <c r="HYP44" s="760"/>
      <c r="HYQ44" s="760"/>
      <c r="HYR44" s="760"/>
      <c r="HYS44" s="760"/>
      <c r="HYT44" s="760"/>
      <c r="HYU44" s="760"/>
      <c r="HYV44" s="760"/>
      <c r="HYW44" s="760"/>
      <c r="HYX44" s="760"/>
      <c r="HYY44" s="760"/>
      <c r="HYZ44" s="760"/>
      <c r="HZA44" s="760"/>
      <c r="HZB44" s="760"/>
      <c r="HZC44" s="760"/>
      <c r="HZD44" s="760"/>
      <c r="HZE44" s="760"/>
      <c r="HZF44" s="760"/>
      <c r="HZG44" s="760"/>
      <c r="HZH44" s="760"/>
      <c r="HZI44" s="760"/>
      <c r="HZJ44" s="760"/>
      <c r="HZK44" s="760"/>
      <c r="HZL44" s="760"/>
      <c r="HZM44" s="760"/>
      <c r="HZN44" s="760"/>
      <c r="HZO44" s="760"/>
      <c r="HZP44" s="760"/>
      <c r="HZQ44" s="760"/>
      <c r="HZR44" s="760"/>
      <c r="HZS44" s="760"/>
      <c r="HZT44" s="760"/>
      <c r="HZU44" s="760"/>
      <c r="HZV44" s="760"/>
      <c r="HZW44" s="760"/>
      <c r="HZX44" s="760"/>
      <c r="HZY44" s="760"/>
      <c r="HZZ44" s="760"/>
      <c r="IAA44" s="760"/>
      <c r="IAB44" s="760"/>
      <c r="IAC44" s="760"/>
      <c r="IAD44" s="760"/>
      <c r="IAE44" s="760"/>
      <c r="IAF44" s="760"/>
      <c r="IAG44" s="760"/>
      <c r="IAH44" s="760"/>
      <c r="IAI44" s="760"/>
      <c r="IAJ44" s="760"/>
      <c r="IAK44" s="760"/>
      <c r="IAL44" s="760"/>
      <c r="IAM44" s="760"/>
      <c r="IAN44" s="760"/>
      <c r="IAO44" s="760"/>
      <c r="IAP44" s="760"/>
      <c r="IAQ44" s="760"/>
      <c r="IAR44" s="760"/>
      <c r="IAS44" s="760"/>
      <c r="IAT44" s="760"/>
      <c r="IAU44" s="760"/>
      <c r="IAV44" s="760"/>
      <c r="IAW44" s="760"/>
      <c r="IAX44" s="760"/>
      <c r="IAY44" s="760"/>
      <c r="IAZ44" s="760"/>
      <c r="IBA44" s="760"/>
      <c r="IBB44" s="760"/>
      <c r="IBC44" s="760"/>
      <c r="IBD44" s="760"/>
      <c r="IBE44" s="760"/>
      <c r="IBF44" s="760"/>
      <c r="IBG44" s="760"/>
      <c r="IBH44" s="760"/>
      <c r="IBI44" s="760"/>
      <c r="IBJ44" s="760"/>
      <c r="IBK44" s="760"/>
      <c r="IBL44" s="760"/>
      <c r="IBM44" s="760"/>
      <c r="IBN44" s="760"/>
      <c r="IBO44" s="760"/>
      <c r="IBP44" s="760"/>
      <c r="IBQ44" s="760"/>
      <c r="IBR44" s="760"/>
      <c r="IBS44" s="760"/>
      <c r="IBT44" s="760"/>
      <c r="IBU44" s="760"/>
      <c r="IBV44" s="760"/>
      <c r="IBW44" s="760"/>
      <c r="IBX44" s="760"/>
      <c r="IBY44" s="760"/>
      <c r="IBZ44" s="760"/>
      <c r="ICA44" s="760"/>
      <c r="ICB44" s="760"/>
      <c r="ICC44" s="760"/>
      <c r="ICD44" s="760"/>
      <c r="ICE44" s="760"/>
      <c r="ICF44" s="760"/>
      <c r="ICG44" s="760"/>
      <c r="ICH44" s="760"/>
      <c r="ICI44" s="760"/>
      <c r="ICJ44" s="760"/>
      <c r="ICK44" s="760"/>
      <c r="ICL44" s="760"/>
      <c r="ICM44" s="760"/>
      <c r="ICN44" s="760"/>
      <c r="ICO44" s="760"/>
      <c r="ICP44" s="760"/>
      <c r="ICQ44" s="760"/>
      <c r="ICR44" s="760"/>
      <c r="ICS44" s="760"/>
      <c r="ICT44" s="760"/>
      <c r="ICU44" s="760"/>
      <c r="ICV44" s="760"/>
      <c r="ICW44" s="760"/>
      <c r="ICX44" s="760"/>
      <c r="ICY44" s="760"/>
      <c r="ICZ44" s="760"/>
      <c r="IDA44" s="760"/>
      <c r="IDB44" s="760"/>
      <c r="IDC44" s="760"/>
      <c r="IDD44" s="760"/>
      <c r="IDE44" s="760"/>
      <c r="IDF44" s="760"/>
      <c r="IDG44" s="760"/>
      <c r="IDH44" s="760"/>
      <c r="IDI44" s="760"/>
      <c r="IDJ44" s="760"/>
      <c r="IDK44" s="760"/>
      <c r="IDL44" s="760"/>
      <c r="IDM44" s="760"/>
      <c r="IDN44" s="760"/>
      <c r="IDO44" s="760"/>
      <c r="IDP44" s="760"/>
      <c r="IDQ44" s="760"/>
      <c r="IDR44" s="760"/>
      <c r="IDS44" s="760"/>
      <c r="IDT44" s="760"/>
      <c r="IDU44" s="760"/>
      <c r="IDV44" s="760"/>
      <c r="IDW44" s="760"/>
      <c r="IDX44" s="760"/>
      <c r="IDY44" s="760"/>
      <c r="IDZ44" s="760"/>
      <c r="IEA44" s="760"/>
      <c r="IEB44" s="760"/>
      <c r="IEC44" s="760"/>
      <c r="IED44" s="760"/>
      <c r="IEE44" s="760"/>
      <c r="IEF44" s="760"/>
      <c r="IEG44" s="760"/>
      <c r="IEH44" s="760"/>
      <c r="IEI44" s="760"/>
      <c r="IEJ44" s="760"/>
      <c r="IEK44" s="760"/>
      <c r="IEL44" s="760"/>
      <c r="IEM44" s="760"/>
      <c r="IEN44" s="760"/>
      <c r="IEO44" s="760"/>
      <c r="IEP44" s="760"/>
      <c r="IEQ44" s="760"/>
      <c r="IER44" s="760"/>
      <c r="IES44" s="760"/>
      <c r="IET44" s="760"/>
      <c r="IEU44" s="760"/>
      <c r="IEV44" s="760"/>
      <c r="IEW44" s="760"/>
      <c r="IEX44" s="760"/>
      <c r="IEY44" s="760"/>
      <c r="IEZ44" s="760"/>
      <c r="IFA44" s="760"/>
      <c r="IFB44" s="760"/>
      <c r="IFC44" s="760"/>
      <c r="IFD44" s="760"/>
      <c r="IFE44" s="760"/>
      <c r="IFF44" s="760"/>
      <c r="IFG44" s="760"/>
      <c r="IFH44" s="760"/>
      <c r="IFI44" s="760"/>
      <c r="IFJ44" s="760"/>
      <c r="IFK44" s="760"/>
      <c r="IFL44" s="760"/>
      <c r="IFM44" s="760"/>
      <c r="IFN44" s="760"/>
      <c r="IFO44" s="760"/>
      <c r="IFP44" s="760"/>
      <c r="IFQ44" s="760"/>
      <c r="IFR44" s="760"/>
      <c r="IFS44" s="760"/>
      <c r="IFT44" s="760"/>
      <c r="IFU44" s="760"/>
      <c r="IFV44" s="760"/>
      <c r="IFW44" s="760"/>
      <c r="IFX44" s="760"/>
      <c r="IFY44" s="760"/>
      <c r="IFZ44" s="760"/>
      <c r="IGA44" s="760"/>
      <c r="IGB44" s="760"/>
      <c r="IGC44" s="760"/>
      <c r="IGD44" s="760"/>
      <c r="IGE44" s="760"/>
      <c r="IGF44" s="760"/>
      <c r="IGG44" s="760"/>
      <c r="IGH44" s="760"/>
      <c r="IGI44" s="760"/>
      <c r="IGJ44" s="760"/>
      <c r="IGK44" s="760"/>
      <c r="IGL44" s="760"/>
      <c r="IGM44" s="760"/>
      <c r="IGN44" s="760"/>
      <c r="IGO44" s="760"/>
      <c r="IGP44" s="760"/>
      <c r="IGQ44" s="760"/>
      <c r="IGR44" s="760"/>
      <c r="IGS44" s="760"/>
      <c r="IGT44" s="760"/>
      <c r="IGU44" s="760"/>
      <c r="IGV44" s="760"/>
      <c r="IGW44" s="760"/>
      <c r="IGX44" s="760"/>
      <c r="IGY44" s="760"/>
      <c r="IGZ44" s="760"/>
      <c r="IHA44" s="760"/>
      <c r="IHB44" s="760"/>
      <c r="IHC44" s="760"/>
      <c r="IHD44" s="760"/>
      <c r="IHE44" s="760"/>
      <c r="IHF44" s="760"/>
      <c r="IHG44" s="760"/>
      <c r="IHH44" s="760"/>
      <c r="IHI44" s="760"/>
      <c r="IHJ44" s="760"/>
      <c r="IHK44" s="760"/>
      <c r="IHL44" s="760"/>
      <c r="IHM44" s="760"/>
      <c r="IHN44" s="760"/>
      <c r="IHO44" s="760"/>
      <c r="IHP44" s="760"/>
      <c r="IHQ44" s="760"/>
      <c r="IHR44" s="760"/>
      <c r="IHS44" s="760"/>
      <c r="IHT44" s="760"/>
      <c r="IHU44" s="760"/>
      <c r="IHV44" s="760"/>
      <c r="IHW44" s="760"/>
      <c r="IHX44" s="760"/>
      <c r="IHY44" s="760"/>
      <c r="IHZ44" s="760"/>
      <c r="IIA44" s="760"/>
      <c r="IIB44" s="760"/>
      <c r="IIC44" s="760"/>
      <c r="IID44" s="760"/>
      <c r="IIE44" s="760"/>
      <c r="IIF44" s="760"/>
      <c r="IIG44" s="760"/>
      <c r="IIH44" s="760"/>
      <c r="III44" s="760"/>
      <c r="IIJ44" s="760"/>
      <c r="IIK44" s="760"/>
      <c r="IIL44" s="760"/>
      <c r="IIM44" s="760"/>
      <c r="IIN44" s="760"/>
      <c r="IIO44" s="760"/>
      <c r="IIP44" s="760"/>
      <c r="IIQ44" s="760"/>
      <c r="IIR44" s="760"/>
      <c r="IIS44" s="760"/>
      <c r="IIT44" s="760"/>
      <c r="IIU44" s="760"/>
      <c r="IIV44" s="760"/>
      <c r="IIW44" s="760"/>
      <c r="IIX44" s="760"/>
      <c r="IIY44" s="760"/>
      <c r="IIZ44" s="760"/>
      <c r="IJA44" s="760"/>
      <c r="IJB44" s="760"/>
      <c r="IJC44" s="760"/>
      <c r="IJD44" s="760"/>
      <c r="IJE44" s="760"/>
      <c r="IJF44" s="760"/>
      <c r="IJG44" s="760"/>
      <c r="IJH44" s="760"/>
      <c r="IJI44" s="760"/>
      <c r="IJJ44" s="760"/>
      <c r="IJK44" s="760"/>
      <c r="IJL44" s="760"/>
      <c r="IJM44" s="760"/>
      <c r="IJN44" s="760"/>
      <c r="IJO44" s="760"/>
      <c r="IJP44" s="760"/>
      <c r="IJQ44" s="760"/>
      <c r="IJR44" s="760"/>
      <c r="IJS44" s="760"/>
      <c r="IJT44" s="760"/>
      <c r="IJU44" s="760"/>
      <c r="IJV44" s="760"/>
      <c r="IJW44" s="760"/>
      <c r="IJX44" s="760"/>
      <c r="IJY44" s="760"/>
      <c r="IJZ44" s="760"/>
      <c r="IKA44" s="760"/>
      <c r="IKB44" s="760"/>
      <c r="IKC44" s="760"/>
      <c r="IKD44" s="760"/>
      <c r="IKE44" s="760"/>
      <c r="IKF44" s="760"/>
      <c r="IKG44" s="760"/>
      <c r="IKH44" s="760"/>
      <c r="IKI44" s="760"/>
      <c r="IKJ44" s="760"/>
      <c r="IKK44" s="760"/>
      <c r="IKL44" s="760"/>
      <c r="IKM44" s="760"/>
      <c r="IKN44" s="760"/>
      <c r="IKO44" s="760"/>
      <c r="IKP44" s="760"/>
      <c r="IKQ44" s="760"/>
      <c r="IKR44" s="760"/>
      <c r="IKS44" s="760"/>
      <c r="IKT44" s="760"/>
      <c r="IKU44" s="760"/>
      <c r="IKV44" s="760"/>
      <c r="IKW44" s="760"/>
      <c r="IKX44" s="760"/>
      <c r="IKY44" s="760"/>
      <c r="IKZ44" s="760"/>
      <c r="ILA44" s="760"/>
      <c r="ILB44" s="760"/>
      <c r="ILC44" s="760"/>
      <c r="ILD44" s="760"/>
      <c r="ILE44" s="760"/>
      <c r="ILF44" s="760"/>
      <c r="ILG44" s="760"/>
      <c r="ILH44" s="760"/>
      <c r="ILI44" s="760"/>
      <c r="ILJ44" s="760"/>
      <c r="ILK44" s="760"/>
      <c r="ILL44" s="760"/>
      <c r="ILM44" s="760"/>
      <c r="ILN44" s="760"/>
      <c r="ILO44" s="760"/>
      <c r="ILP44" s="760"/>
      <c r="ILQ44" s="760"/>
      <c r="ILR44" s="760"/>
      <c r="ILS44" s="760"/>
      <c r="ILT44" s="760"/>
      <c r="ILU44" s="760"/>
      <c r="ILV44" s="760"/>
      <c r="ILW44" s="760"/>
      <c r="ILX44" s="760"/>
      <c r="ILY44" s="760"/>
      <c r="ILZ44" s="760"/>
      <c r="IMA44" s="760"/>
      <c r="IMB44" s="760"/>
      <c r="IMC44" s="760"/>
      <c r="IMD44" s="760"/>
      <c r="IME44" s="760"/>
      <c r="IMF44" s="760"/>
      <c r="IMG44" s="760"/>
      <c r="IMH44" s="760"/>
      <c r="IMI44" s="760"/>
      <c r="IMJ44" s="760"/>
      <c r="IMK44" s="760"/>
      <c r="IML44" s="760"/>
      <c r="IMM44" s="760"/>
      <c r="IMN44" s="760"/>
      <c r="IMO44" s="760"/>
      <c r="IMP44" s="760"/>
      <c r="IMQ44" s="760"/>
      <c r="IMR44" s="760"/>
      <c r="IMS44" s="760"/>
      <c r="IMT44" s="760"/>
      <c r="IMU44" s="760"/>
      <c r="IMV44" s="760"/>
      <c r="IMW44" s="760"/>
      <c r="IMX44" s="760"/>
      <c r="IMY44" s="760"/>
      <c r="IMZ44" s="760"/>
      <c r="INA44" s="760"/>
      <c r="INB44" s="760"/>
      <c r="INC44" s="760"/>
      <c r="IND44" s="760"/>
      <c r="INE44" s="760"/>
      <c r="INF44" s="760"/>
      <c r="ING44" s="760"/>
      <c r="INH44" s="760"/>
      <c r="INI44" s="760"/>
      <c r="INJ44" s="760"/>
      <c r="INK44" s="760"/>
      <c r="INL44" s="760"/>
      <c r="INM44" s="760"/>
      <c r="INN44" s="760"/>
      <c r="INO44" s="760"/>
      <c r="INP44" s="760"/>
      <c r="INQ44" s="760"/>
      <c r="INR44" s="760"/>
      <c r="INS44" s="760"/>
      <c r="INT44" s="760"/>
      <c r="INU44" s="760"/>
      <c r="INV44" s="760"/>
      <c r="INW44" s="760"/>
      <c r="INX44" s="760"/>
      <c r="INY44" s="760"/>
      <c r="INZ44" s="760"/>
      <c r="IOA44" s="760"/>
      <c r="IOB44" s="760"/>
      <c r="IOC44" s="760"/>
      <c r="IOD44" s="760"/>
      <c r="IOE44" s="760"/>
      <c r="IOF44" s="760"/>
      <c r="IOG44" s="760"/>
      <c r="IOH44" s="760"/>
      <c r="IOI44" s="760"/>
      <c r="IOJ44" s="760"/>
      <c r="IOK44" s="760"/>
      <c r="IOL44" s="760"/>
      <c r="IOM44" s="760"/>
      <c r="ION44" s="760"/>
      <c r="IOO44" s="760"/>
      <c r="IOP44" s="760"/>
      <c r="IOQ44" s="760"/>
      <c r="IOR44" s="760"/>
      <c r="IOS44" s="760"/>
      <c r="IOT44" s="760"/>
      <c r="IOU44" s="760"/>
      <c r="IOV44" s="760"/>
      <c r="IOW44" s="760"/>
      <c r="IOX44" s="760"/>
      <c r="IOY44" s="760"/>
      <c r="IOZ44" s="760"/>
      <c r="IPA44" s="760"/>
      <c r="IPB44" s="760"/>
      <c r="IPC44" s="760"/>
      <c r="IPD44" s="760"/>
      <c r="IPE44" s="760"/>
      <c r="IPF44" s="760"/>
      <c r="IPG44" s="760"/>
      <c r="IPH44" s="760"/>
      <c r="IPI44" s="760"/>
      <c r="IPJ44" s="760"/>
      <c r="IPK44" s="760"/>
      <c r="IPL44" s="760"/>
      <c r="IPM44" s="760"/>
      <c r="IPN44" s="760"/>
      <c r="IPO44" s="760"/>
      <c r="IPP44" s="760"/>
      <c r="IPQ44" s="760"/>
      <c r="IPR44" s="760"/>
      <c r="IPS44" s="760"/>
      <c r="IPT44" s="760"/>
      <c r="IPU44" s="760"/>
      <c r="IPV44" s="760"/>
      <c r="IPW44" s="760"/>
      <c r="IPX44" s="760"/>
      <c r="IPY44" s="760"/>
      <c r="IPZ44" s="760"/>
      <c r="IQA44" s="760"/>
      <c r="IQB44" s="760"/>
      <c r="IQC44" s="760"/>
      <c r="IQD44" s="760"/>
      <c r="IQE44" s="760"/>
      <c r="IQF44" s="760"/>
      <c r="IQG44" s="760"/>
      <c r="IQH44" s="760"/>
      <c r="IQI44" s="760"/>
      <c r="IQJ44" s="760"/>
      <c r="IQK44" s="760"/>
      <c r="IQL44" s="760"/>
      <c r="IQM44" s="760"/>
      <c r="IQN44" s="760"/>
      <c r="IQO44" s="760"/>
      <c r="IQP44" s="760"/>
      <c r="IQQ44" s="760"/>
      <c r="IQR44" s="760"/>
      <c r="IQS44" s="760"/>
      <c r="IQT44" s="760"/>
      <c r="IQU44" s="760"/>
      <c r="IQV44" s="760"/>
      <c r="IQW44" s="760"/>
      <c r="IQX44" s="760"/>
      <c r="IQY44" s="760"/>
      <c r="IQZ44" s="760"/>
      <c r="IRA44" s="760"/>
      <c r="IRB44" s="760"/>
      <c r="IRC44" s="760"/>
      <c r="IRD44" s="760"/>
      <c r="IRE44" s="760"/>
      <c r="IRF44" s="760"/>
      <c r="IRG44" s="760"/>
      <c r="IRH44" s="760"/>
      <c r="IRI44" s="760"/>
      <c r="IRJ44" s="760"/>
      <c r="IRK44" s="760"/>
      <c r="IRL44" s="760"/>
      <c r="IRM44" s="760"/>
      <c r="IRN44" s="760"/>
      <c r="IRO44" s="760"/>
      <c r="IRP44" s="760"/>
      <c r="IRQ44" s="760"/>
      <c r="IRR44" s="760"/>
      <c r="IRS44" s="760"/>
      <c r="IRT44" s="760"/>
      <c r="IRU44" s="760"/>
      <c r="IRV44" s="760"/>
      <c r="IRW44" s="760"/>
      <c r="IRX44" s="760"/>
      <c r="IRY44" s="760"/>
      <c r="IRZ44" s="760"/>
      <c r="ISA44" s="760"/>
      <c r="ISB44" s="760"/>
      <c r="ISC44" s="760"/>
      <c r="ISD44" s="760"/>
      <c r="ISE44" s="760"/>
      <c r="ISF44" s="760"/>
      <c r="ISG44" s="760"/>
      <c r="ISH44" s="760"/>
      <c r="ISI44" s="760"/>
      <c r="ISJ44" s="760"/>
      <c r="ISK44" s="760"/>
      <c r="ISL44" s="760"/>
      <c r="ISM44" s="760"/>
      <c r="ISN44" s="760"/>
      <c r="ISO44" s="760"/>
      <c r="ISP44" s="760"/>
      <c r="ISQ44" s="760"/>
      <c r="ISR44" s="760"/>
      <c r="ISS44" s="760"/>
      <c r="IST44" s="760"/>
      <c r="ISU44" s="760"/>
      <c r="ISV44" s="760"/>
      <c r="ISW44" s="760"/>
      <c r="ISX44" s="760"/>
      <c r="ISY44" s="760"/>
      <c r="ISZ44" s="760"/>
      <c r="ITA44" s="760"/>
      <c r="ITB44" s="760"/>
      <c r="ITC44" s="760"/>
      <c r="ITD44" s="760"/>
      <c r="ITE44" s="760"/>
      <c r="ITF44" s="760"/>
      <c r="ITG44" s="760"/>
      <c r="ITH44" s="760"/>
      <c r="ITI44" s="760"/>
      <c r="ITJ44" s="760"/>
      <c r="ITK44" s="760"/>
      <c r="ITL44" s="760"/>
      <c r="ITM44" s="760"/>
      <c r="ITN44" s="760"/>
      <c r="ITO44" s="760"/>
      <c r="ITP44" s="760"/>
      <c r="ITQ44" s="760"/>
      <c r="ITR44" s="760"/>
      <c r="ITS44" s="760"/>
      <c r="ITT44" s="760"/>
      <c r="ITU44" s="760"/>
      <c r="ITV44" s="760"/>
      <c r="ITW44" s="760"/>
      <c r="ITX44" s="760"/>
      <c r="ITY44" s="760"/>
      <c r="ITZ44" s="760"/>
      <c r="IUA44" s="760"/>
      <c r="IUB44" s="760"/>
      <c r="IUC44" s="760"/>
      <c r="IUD44" s="760"/>
      <c r="IUE44" s="760"/>
      <c r="IUF44" s="760"/>
      <c r="IUG44" s="760"/>
      <c r="IUH44" s="760"/>
      <c r="IUI44" s="760"/>
      <c r="IUJ44" s="760"/>
      <c r="IUK44" s="760"/>
      <c r="IUL44" s="760"/>
      <c r="IUM44" s="760"/>
      <c r="IUN44" s="760"/>
      <c r="IUO44" s="760"/>
      <c r="IUP44" s="760"/>
      <c r="IUQ44" s="760"/>
      <c r="IUR44" s="760"/>
      <c r="IUS44" s="760"/>
      <c r="IUT44" s="760"/>
      <c r="IUU44" s="760"/>
      <c r="IUV44" s="760"/>
      <c r="IUW44" s="760"/>
      <c r="IUX44" s="760"/>
      <c r="IUY44" s="760"/>
      <c r="IUZ44" s="760"/>
      <c r="IVA44" s="760"/>
      <c r="IVB44" s="760"/>
      <c r="IVC44" s="760"/>
      <c r="IVD44" s="760"/>
      <c r="IVE44" s="760"/>
      <c r="IVF44" s="760"/>
      <c r="IVG44" s="760"/>
      <c r="IVH44" s="760"/>
      <c r="IVI44" s="760"/>
      <c r="IVJ44" s="760"/>
      <c r="IVK44" s="760"/>
      <c r="IVL44" s="760"/>
      <c r="IVM44" s="760"/>
      <c r="IVN44" s="760"/>
      <c r="IVO44" s="760"/>
      <c r="IVP44" s="760"/>
      <c r="IVQ44" s="760"/>
      <c r="IVR44" s="760"/>
      <c r="IVS44" s="760"/>
      <c r="IVT44" s="760"/>
      <c r="IVU44" s="760"/>
      <c r="IVV44" s="760"/>
      <c r="IVW44" s="760"/>
      <c r="IVX44" s="760"/>
      <c r="IVY44" s="760"/>
      <c r="IVZ44" s="760"/>
      <c r="IWA44" s="760"/>
      <c r="IWB44" s="760"/>
      <c r="IWC44" s="760"/>
      <c r="IWD44" s="760"/>
      <c r="IWE44" s="760"/>
      <c r="IWF44" s="760"/>
      <c r="IWG44" s="760"/>
      <c r="IWH44" s="760"/>
      <c r="IWI44" s="760"/>
      <c r="IWJ44" s="760"/>
      <c r="IWK44" s="760"/>
      <c r="IWL44" s="760"/>
      <c r="IWM44" s="760"/>
      <c r="IWN44" s="760"/>
      <c r="IWO44" s="760"/>
      <c r="IWP44" s="760"/>
      <c r="IWQ44" s="760"/>
      <c r="IWR44" s="760"/>
      <c r="IWS44" s="760"/>
      <c r="IWT44" s="760"/>
      <c r="IWU44" s="760"/>
      <c r="IWV44" s="760"/>
      <c r="IWW44" s="760"/>
      <c r="IWX44" s="760"/>
      <c r="IWY44" s="760"/>
      <c r="IWZ44" s="760"/>
      <c r="IXA44" s="760"/>
      <c r="IXB44" s="760"/>
      <c r="IXC44" s="760"/>
      <c r="IXD44" s="760"/>
      <c r="IXE44" s="760"/>
      <c r="IXF44" s="760"/>
      <c r="IXG44" s="760"/>
      <c r="IXH44" s="760"/>
      <c r="IXI44" s="760"/>
      <c r="IXJ44" s="760"/>
      <c r="IXK44" s="760"/>
      <c r="IXL44" s="760"/>
      <c r="IXM44" s="760"/>
      <c r="IXN44" s="760"/>
      <c r="IXO44" s="760"/>
      <c r="IXP44" s="760"/>
      <c r="IXQ44" s="760"/>
      <c r="IXR44" s="760"/>
      <c r="IXS44" s="760"/>
      <c r="IXT44" s="760"/>
      <c r="IXU44" s="760"/>
      <c r="IXV44" s="760"/>
      <c r="IXW44" s="760"/>
      <c r="IXX44" s="760"/>
      <c r="IXY44" s="760"/>
      <c r="IXZ44" s="760"/>
      <c r="IYA44" s="760"/>
      <c r="IYB44" s="760"/>
      <c r="IYC44" s="760"/>
      <c r="IYD44" s="760"/>
      <c r="IYE44" s="760"/>
      <c r="IYF44" s="760"/>
      <c r="IYG44" s="760"/>
      <c r="IYH44" s="760"/>
      <c r="IYI44" s="760"/>
      <c r="IYJ44" s="760"/>
      <c r="IYK44" s="760"/>
      <c r="IYL44" s="760"/>
      <c r="IYM44" s="760"/>
      <c r="IYN44" s="760"/>
      <c r="IYO44" s="760"/>
      <c r="IYP44" s="760"/>
      <c r="IYQ44" s="760"/>
      <c r="IYR44" s="760"/>
      <c r="IYS44" s="760"/>
      <c r="IYT44" s="760"/>
      <c r="IYU44" s="760"/>
      <c r="IYV44" s="760"/>
      <c r="IYW44" s="760"/>
      <c r="IYX44" s="760"/>
      <c r="IYY44" s="760"/>
      <c r="IYZ44" s="760"/>
      <c r="IZA44" s="760"/>
      <c r="IZB44" s="760"/>
      <c r="IZC44" s="760"/>
      <c r="IZD44" s="760"/>
      <c r="IZE44" s="760"/>
      <c r="IZF44" s="760"/>
      <c r="IZG44" s="760"/>
      <c r="IZH44" s="760"/>
      <c r="IZI44" s="760"/>
      <c r="IZJ44" s="760"/>
      <c r="IZK44" s="760"/>
      <c r="IZL44" s="760"/>
      <c r="IZM44" s="760"/>
      <c r="IZN44" s="760"/>
      <c r="IZO44" s="760"/>
      <c r="IZP44" s="760"/>
      <c r="IZQ44" s="760"/>
      <c r="IZR44" s="760"/>
      <c r="IZS44" s="760"/>
      <c r="IZT44" s="760"/>
      <c r="IZU44" s="760"/>
      <c r="IZV44" s="760"/>
      <c r="IZW44" s="760"/>
      <c r="IZX44" s="760"/>
      <c r="IZY44" s="760"/>
      <c r="IZZ44" s="760"/>
      <c r="JAA44" s="760"/>
      <c r="JAB44" s="760"/>
      <c r="JAC44" s="760"/>
      <c r="JAD44" s="760"/>
      <c r="JAE44" s="760"/>
      <c r="JAF44" s="760"/>
      <c r="JAG44" s="760"/>
      <c r="JAH44" s="760"/>
      <c r="JAI44" s="760"/>
      <c r="JAJ44" s="760"/>
      <c r="JAK44" s="760"/>
      <c r="JAL44" s="760"/>
      <c r="JAM44" s="760"/>
      <c r="JAN44" s="760"/>
      <c r="JAO44" s="760"/>
      <c r="JAP44" s="760"/>
      <c r="JAQ44" s="760"/>
      <c r="JAR44" s="760"/>
      <c r="JAS44" s="760"/>
      <c r="JAT44" s="760"/>
      <c r="JAU44" s="760"/>
      <c r="JAV44" s="760"/>
      <c r="JAW44" s="760"/>
      <c r="JAX44" s="760"/>
      <c r="JAY44" s="760"/>
      <c r="JAZ44" s="760"/>
      <c r="JBA44" s="760"/>
      <c r="JBB44" s="760"/>
      <c r="JBC44" s="760"/>
      <c r="JBD44" s="760"/>
      <c r="JBE44" s="760"/>
      <c r="JBF44" s="760"/>
      <c r="JBG44" s="760"/>
      <c r="JBH44" s="760"/>
      <c r="JBI44" s="760"/>
      <c r="JBJ44" s="760"/>
      <c r="JBK44" s="760"/>
      <c r="JBL44" s="760"/>
      <c r="JBM44" s="760"/>
      <c r="JBN44" s="760"/>
      <c r="JBO44" s="760"/>
      <c r="JBP44" s="760"/>
      <c r="JBQ44" s="760"/>
      <c r="JBR44" s="760"/>
      <c r="JBS44" s="760"/>
      <c r="JBT44" s="760"/>
      <c r="JBU44" s="760"/>
      <c r="JBV44" s="760"/>
      <c r="JBW44" s="760"/>
      <c r="JBX44" s="760"/>
      <c r="JBY44" s="760"/>
      <c r="JBZ44" s="760"/>
      <c r="JCA44" s="760"/>
      <c r="JCB44" s="760"/>
      <c r="JCC44" s="760"/>
      <c r="JCD44" s="760"/>
      <c r="JCE44" s="760"/>
      <c r="JCF44" s="760"/>
      <c r="JCG44" s="760"/>
      <c r="JCH44" s="760"/>
      <c r="JCI44" s="760"/>
      <c r="JCJ44" s="760"/>
      <c r="JCK44" s="760"/>
      <c r="JCL44" s="760"/>
      <c r="JCM44" s="760"/>
      <c r="JCN44" s="760"/>
      <c r="JCO44" s="760"/>
      <c r="JCP44" s="760"/>
      <c r="JCQ44" s="760"/>
      <c r="JCR44" s="760"/>
      <c r="JCS44" s="760"/>
      <c r="JCT44" s="760"/>
      <c r="JCU44" s="760"/>
      <c r="JCV44" s="760"/>
      <c r="JCW44" s="760"/>
      <c r="JCX44" s="760"/>
      <c r="JCY44" s="760"/>
      <c r="JCZ44" s="760"/>
      <c r="JDA44" s="760"/>
      <c r="JDB44" s="760"/>
      <c r="JDC44" s="760"/>
      <c r="JDD44" s="760"/>
      <c r="JDE44" s="760"/>
      <c r="JDF44" s="760"/>
      <c r="JDG44" s="760"/>
      <c r="JDH44" s="760"/>
      <c r="JDI44" s="760"/>
      <c r="JDJ44" s="760"/>
      <c r="JDK44" s="760"/>
      <c r="JDL44" s="760"/>
      <c r="JDM44" s="760"/>
      <c r="JDN44" s="760"/>
      <c r="JDO44" s="760"/>
      <c r="JDP44" s="760"/>
      <c r="JDQ44" s="760"/>
      <c r="JDR44" s="760"/>
      <c r="JDS44" s="760"/>
      <c r="JDT44" s="760"/>
      <c r="JDU44" s="760"/>
      <c r="JDV44" s="760"/>
      <c r="JDW44" s="760"/>
      <c r="JDX44" s="760"/>
      <c r="JDY44" s="760"/>
      <c r="JDZ44" s="760"/>
      <c r="JEA44" s="760"/>
      <c r="JEB44" s="760"/>
      <c r="JEC44" s="760"/>
      <c r="JED44" s="760"/>
      <c r="JEE44" s="760"/>
      <c r="JEF44" s="760"/>
      <c r="JEG44" s="760"/>
      <c r="JEH44" s="760"/>
      <c r="JEI44" s="760"/>
      <c r="JEJ44" s="760"/>
      <c r="JEK44" s="760"/>
      <c r="JEL44" s="760"/>
      <c r="JEM44" s="760"/>
      <c r="JEN44" s="760"/>
      <c r="JEO44" s="760"/>
      <c r="JEP44" s="760"/>
      <c r="JEQ44" s="760"/>
      <c r="JER44" s="760"/>
      <c r="JES44" s="760"/>
      <c r="JET44" s="760"/>
      <c r="JEU44" s="760"/>
      <c r="JEV44" s="760"/>
      <c r="JEW44" s="760"/>
      <c r="JEX44" s="760"/>
      <c r="JEY44" s="760"/>
      <c r="JEZ44" s="760"/>
      <c r="JFA44" s="760"/>
      <c r="JFB44" s="760"/>
      <c r="JFC44" s="760"/>
      <c r="JFD44" s="760"/>
      <c r="JFE44" s="760"/>
      <c r="JFF44" s="760"/>
      <c r="JFG44" s="760"/>
      <c r="JFH44" s="760"/>
      <c r="JFI44" s="760"/>
      <c r="JFJ44" s="760"/>
      <c r="JFK44" s="760"/>
      <c r="JFL44" s="760"/>
      <c r="JFM44" s="760"/>
      <c r="JFN44" s="760"/>
      <c r="JFO44" s="760"/>
      <c r="JFP44" s="760"/>
      <c r="JFQ44" s="760"/>
      <c r="JFR44" s="760"/>
      <c r="JFS44" s="760"/>
      <c r="JFT44" s="760"/>
      <c r="JFU44" s="760"/>
      <c r="JFV44" s="760"/>
      <c r="JFW44" s="760"/>
      <c r="JFX44" s="760"/>
      <c r="JFY44" s="760"/>
      <c r="JFZ44" s="760"/>
      <c r="JGA44" s="760"/>
      <c r="JGB44" s="760"/>
      <c r="JGC44" s="760"/>
      <c r="JGD44" s="760"/>
      <c r="JGE44" s="760"/>
      <c r="JGF44" s="760"/>
      <c r="JGG44" s="760"/>
      <c r="JGH44" s="760"/>
      <c r="JGI44" s="760"/>
      <c r="JGJ44" s="760"/>
      <c r="JGK44" s="760"/>
      <c r="JGL44" s="760"/>
      <c r="JGM44" s="760"/>
      <c r="JGN44" s="760"/>
      <c r="JGO44" s="760"/>
      <c r="JGP44" s="760"/>
      <c r="JGQ44" s="760"/>
      <c r="JGR44" s="760"/>
      <c r="JGS44" s="760"/>
      <c r="JGT44" s="760"/>
      <c r="JGU44" s="760"/>
      <c r="JGV44" s="760"/>
      <c r="JGW44" s="760"/>
      <c r="JGX44" s="760"/>
      <c r="JGY44" s="760"/>
      <c r="JGZ44" s="760"/>
      <c r="JHA44" s="760"/>
      <c r="JHB44" s="760"/>
      <c r="JHC44" s="760"/>
      <c r="JHD44" s="760"/>
      <c r="JHE44" s="760"/>
      <c r="JHF44" s="760"/>
      <c r="JHG44" s="760"/>
      <c r="JHH44" s="760"/>
      <c r="JHI44" s="760"/>
      <c r="JHJ44" s="760"/>
      <c r="JHK44" s="760"/>
      <c r="JHL44" s="760"/>
      <c r="JHM44" s="760"/>
      <c r="JHN44" s="760"/>
      <c r="JHO44" s="760"/>
      <c r="JHP44" s="760"/>
      <c r="JHQ44" s="760"/>
      <c r="JHR44" s="760"/>
      <c r="JHS44" s="760"/>
      <c r="JHT44" s="760"/>
      <c r="JHU44" s="760"/>
      <c r="JHV44" s="760"/>
      <c r="JHW44" s="760"/>
      <c r="JHX44" s="760"/>
      <c r="JHY44" s="760"/>
      <c r="JHZ44" s="760"/>
      <c r="JIA44" s="760"/>
      <c r="JIB44" s="760"/>
      <c r="JIC44" s="760"/>
      <c r="JID44" s="760"/>
      <c r="JIE44" s="760"/>
      <c r="JIF44" s="760"/>
      <c r="JIG44" s="760"/>
      <c r="JIH44" s="760"/>
      <c r="JII44" s="760"/>
      <c r="JIJ44" s="760"/>
      <c r="JIK44" s="760"/>
      <c r="JIL44" s="760"/>
      <c r="JIM44" s="760"/>
      <c r="JIN44" s="760"/>
      <c r="JIO44" s="760"/>
      <c r="JIP44" s="760"/>
      <c r="JIQ44" s="760"/>
      <c r="JIR44" s="760"/>
      <c r="JIS44" s="760"/>
      <c r="JIT44" s="760"/>
      <c r="JIU44" s="760"/>
      <c r="JIV44" s="760"/>
      <c r="JIW44" s="760"/>
      <c r="JIX44" s="760"/>
      <c r="JIY44" s="760"/>
      <c r="JIZ44" s="760"/>
      <c r="JJA44" s="760"/>
      <c r="JJB44" s="760"/>
      <c r="JJC44" s="760"/>
      <c r="JJD44" s="760"/>
      <c r="JJE44" s="760"/>
      <c r="JJF44" s="760"/>
      <c r="JJG44" s="760"/>
      <c r="JJH44" s="760"/>
      <c r="JJI44" s="760"/>
      <c r="JJJ44" s="760"/>
      <c r="JJK44" s="760"/>
      <c r="JJL44" s="760"/>
      <c r="JJM44" s="760"/>
      <c r="JJN44" s="760"/>
      <c r="JJO44" s="760"/>
      <c r="JJP44" s="760"/>
      <c r="JJQ44" s="760"/>
      <c r="JJR44" s="760"/>
      <c r="JJS44" s="760"/>
      <c r="JJT44" s="760"/>
      <c r="JJU44" s="760"/>
      <c r="JJV44" s="760"/>
      <c r="JJW44" s="760"/>
      <c r="JJX44" s="760"/>
      <c r="JJY44" s="760"/>
      <c r="JJZ44" s="760"/>
      <c r="JKA44" s="760"/>
      <c r="JKB44" s="760"/>
      <c r="JKC44" s="760"/>
      <c r="JKD44" s="760"/>
      <c r="JKE44" s="760"/>
      <c r="JKF44" s="760"/>
      <c r="JKG44" s="760"/>
      <c r="JKH44" s="760"/>
      <c r="JKI44" s="760"/>
      <c r="JKJ44" s="760"/>
      <c r="JKK44" s="760"/>
      <c r="JKL44" s="760"/>
      <c r="JKM44" s="760"/>
      <c r="JKN44" s="760"/>
      <c r="JKO44" s="760"/>
      <c r="JKP44" s="760"/>
      <c r="JKQ44" s="760"/>
      <c r="JKR44" s="760"/>
      <c r="JKS44" s="760"/>
      <c r="JKT44" s="760"/>
      <c r="JKU44" s="760"/>
      <c r="JKV44" s="760"/>
      <c r="JKW44" s="760"/>
      <c r="JKX44" s="760"/>
      <c r="JKY44" s="760"/>
      <c r="JKZ44" s="760"/>
      <c r="JLA44" s="760"/>
      <c r="JLB44" s="760"/>
      <c r="JLC44" s="760"/>
      <c r="JLD44" s="760"/>
      <c r="JLE44" s="760"/>
      <c r="JLF44" s="760"/>
      <c r="JLG44" s="760"/>
      <c r="JLH44" s="760"/>
      <c r="JLI44" s="760"/>
      <c r="JLJ44" s="760"/>
      <c r="JLK44" s="760"/>
      <c r="JLL44" s="760"/>
      <c r="JLM44" s="760"/>
      <c r="JLN44" s="760"/>
      <c r="JLO44" s="760"/>
      <c r="JLP44" s="760"/>
      <c r="JLQ44" s="760"/>
      <c r="JLR44" s="760"/>
      <c r="JLS44" s="760"/>
      <c r="JLT44" s="760"/>
      <c r="JLU44" s="760"/>
      <c r="JLV44" s="760"/>
      <c r="JLW44" s="760"/>
      <c r="JLX44" s="760"/>
      <c r="JLY44" s="760"/>
      <c r="JLZ44" s="760"/>
      <c r="JMA44" s="760"/>
      <c r="JMB44" s="760"/>
      <c r="JMC44" s="760"/>
      <c r="JMD44" s="760"/>
      <c r="JME44" s="760"/>
      <c r="JMF44" s="760"/>
      <c r="JMG44" s="760"/>
      <c r="JMH44" s="760"/>
      <c r="JMI44" s="760"/>
      <c r="JMJ44" s="760"/>
      <c r="JMK44" s="760"/>
      <c r="JML44" s="760"/>
      <c r="JMM44" s="760"/>
      <c r="JMN44" s="760"/>
      <c r="JMO44" s="760"/>
      <c r="JMP44" s="760"/>
      <c r="JMQ44" s="760"/>
      <c r="JMR44" s="760"/>
      <c r="JMS44" s="760"/>
      <c r="JMT44" s="760"/>
      <c r="JMU44" s="760"/>
      <c r="JMV44" s="760"/>
      <c r="JMW44" s="760"/>
      <c r="JMX44" s="760"/>
      <c r="JMY44" s="760"/>
      <c r="JMZ44" s="760"/>
      <c r="JNA44" s="760"/>
      <c r="JNB44" s="760"/>
      <c r="JNC44" s="760"/>
      <c r="JND44" s="760"/>
      <c r="JNE44" s="760"/>
      <c r="JNF44" s="760"/>
      <c r="JNG44" s="760"/>
      <c r="JNH44" s="760"/>
      <c r="JNI44" s="760"/>
      <c r="JNJ44" s="760"/>
      <c r="JNK44" s="760"/>
      <c r="JNL44" s="760"/>
      <c r="JNM44" s="760"/>
      <c r="JNN44" s="760"/>
      <c r="JNO44" s="760"/>
      <c r="JNP44" s="760"/>
      <c r="JNQ44" s="760"/>
      <c r="JNR44" s="760"/>
      <c r="JNS44" s="760"/>
      <c r="JNT44" s="760"/>
      <c r="JNU44" s="760"/>
      <c r="JNV44" s="760"/>
      <c r="JNW44" s="760"/>
      <c r="JNX44" s="760"/>
      <c r="JNY44" s="760"/>
      <c r="JNZ44" s="760"/>
      <c r="JOA44" s="760"/>
      <c r="JOB44" s="760"/>
      <c r="JOC44" s="760"/>
      <c r="JOD44" s="760"/>
      <c r="JOE44" s="760"/>
      <c r="JOF44" s="760"/>
      <c r="JOG44" s="760"/>
      <c r="JOH44" s="760"/>
      <c r="JOI44" s="760"/>
      <c r="JOJ44" s="760"/>
      <c r="JOK44" s="760"/>
      <c r="JOL44" s="760"/>
      <c r="JOM44" s="760"/>
      <c r="JON44" s="760"/>
      <c r="JOO44" s="760"/>
      <c r="JOP44" s="760"/>
      <c r="JOQ44" s="760"/>
      <c r="JOR44" s="760"/>
      <c r="JOS44" s="760"/>
      <c r="JOT44" s="760"/>
      <c r="JOU44" s="760"/>
      <c r="JOV44" s="760"/>
      <c r="JOW44" s="760"/>
      <c r="JOX44" s="760"/>
      <c r="JOY44" s="760"/>
      <c r="JOZ44" s="760"/>
      <c r="JPA44" s="760"/>
      <c r="JPB44" s="760"/>
      <c r="JPC44" s="760"/>
      <c r="JPD44" s="760"/>
      <c r="JPE44" s="760"/>
      <c r="JPF44" s="760"/>
      <c r="JPG44" s="760"/>
      <c r="JPH44" s="760"/>
      <c r="JPI44" s="760"/>
      <c r="JPJ44" s="760"/>
      <c r="JPK44" s="760"/>
      <c r="JPL44" s="760"/>
      <c r="JPM44" s="760"/>
      <c r="JPN44" s="760"/>
      <c r="JPO44" s="760"/>
      <c r="JPP44" s="760"/>
      <c r="JPQ44" s="760"/>
      <c r="JPR44" s="760"/>
      <c r="JPS44" s="760"/>
      <c r="JPT44" s="760"/>
      <c r="JPU44" s="760"/>
      <c r="JPV44" s="760"/>
      <c r="JPW44" s="760"/>
      <c r="JPX44" s="760"/>
      <c r="JPY44" s="760"/>
      <c r="JPZ44" s="760"/>
      <c r="JQA44" s="760"/>
      <c r="JQB44" s="760"/>
      <c r="JQC44" s="760"/>
      <c r="JQD44" s="760"/>
      <c r="JQE44" s="760"/>
      <c r="JQF44" s="760"/>
      <c r="JQG44" s="760"/>
      <c r="JQH44" s="760"/>
      <c r="JQI44" s="760"/>
      <c r="JQJ44" s="760"/>
      <c r="JQK44" s="760"/>
      <c r="JQL44" s="760"/>
      <c r="JQM44" s="760"/>
      <c r="JQN44" s="760"/>
      <c r="JQO44" s="760"/>
      <c r="JQP44" s="760"/>
      <c r="JQQ44" s="760"/>
      <c r="JQR44" s="760"/>
      <c r="JQS44" s="760"/>
      <c r="JQT44" s="760"/>
      <c r="JQU44" s="760"/>
      <c r="JQV44" s="760"/>
      <c r="JQW44" s="760"/>
      <c r="JQX44" s="760"/>
      <c r="JQY44" s="760"/>
      <c r="JQZ44" s="760"/>
      <c r="JRA44" s="760"/>
      <c r="JRB44" s="760"/>
      <c r="JRC44" s="760"/>
      <c r="JRD44" s="760"/>
      <c r="JRE44" s="760"/>
      <c r="JRF44" s="760"/>
      <c r="JRG44" s="760"/>
      <c r="JRH44" s="760"/>
      <c r="JRI44" s="760"/>
      <c r="JRJ44" s="760"/>
      <c r="JRK44" s="760"/>
      <c r="JRL44" s="760"/>
      <c r="JRM44" s="760"/>
      <c r="JRN44" s="760"/>
      <c r="JRO44" s="760"/>
      <c r="JRP44" s="760"/>
      <c r="JRQ44" s="760"/>
      <c r="JRR44" s="760"/>
      <c r="JRS44" s="760"/>
      <c r="JRT44" s="760"/>
      <c r="JRU44" s="760"/>
      <c r="JRV44" s="760"/>
      <c r="JRW44" s="760"/>
      <c r="JRX44" s="760"/>
      <c r="JRY44" s="760"/>
      <c r="JRZ44" s="760"/>
      <c r="JSA44" s="760"/>
      <c r="JSB44" s="760"/>
      <c r="JSC44" s="760"/>
      <c r="JSD44" s="760"/>
      <c r="JSE44" s="760"/>
      <c r="JSF44" s="760"/>
      <c r="JSG44" s="760"/>
      <c r="JSH44" s="760"/>
      <c r="JSI44" s="760"/>
      <c r="JSJ44" s="760"/>
      <c r="JSK44" s="760"/>
      <c r="JSL44" s="760"/>
      <c r="JSM44" s="760"/>
      <c r="JSN44" s="760"/>
      <c r="JSO44" s="760"/>
      <c r="JSP44" s="760"/>
      <c r="JSQ44" s="760"/>
      <c r="JSR44" s="760"/>
      <c r="JSS44" s="760"/>
      <c r="JST44" s="760"/>
      <c r="JSU44" s="760"/>
      <c r="JSV44" s="760"/>
      <c r="JSW44" s="760"/>
      <c r="JSX44" s="760"/>
      <c r="JSY44" s="760"/>
      <c r="JSZ44" s="760"/>
      <c r="JTA44" s="760"/>
      <c r="JTB44" s="760"/>
      <c r="JTC44" s="760"/>
      <c r="JTD44" s="760"/>
      <c r="JTE44" s="760"/>
      <c r="JTF44" s="760"/>
      <c r="JTG44" s="760"/>
      <c r="JTH44" s="760"/>
      <c r="JTI44" s="760"/>
      <c r="JTJ44" s="760"/>
      <c r="JTK44" s="760"/>
      <c r="JTL44" s="760"/>
      <c r="JTM44" s="760"/>
      <c r="JTN44" s="760"/>
      <c r="JTO44" s="760"/>
      <c r="JTP44" s="760"/>
      <c r="JTQ44" s="760"/>
      <c r="JTR44" s="760"/>
      <c r="JTS44" s="760"/>
      <c r="JTT44" s="760"/>
      <c r="JTU44" s="760"/>
      <c r="JTV44" s="760"/>
      <c r="JTW44" s="760"/>
      <c r="JTX44" s="760"/>
      <c r="JTY44" s="760"/>
      <c r="JTZ44" s="760"/>
      <c r="JUA44" s="760"/>
      <c r="JUB44" s="760"/>
      <c r="JUC44" s="760"/>
      <c r="JUD44" s="760"/>
      <c r="JUE44" s="760"/>
      <c r="JUF44" s="760"/>
      <c r="JUG44" s="760"/>
      <c r="JUH44" s="760"/>
      <c r="JUI44" s="760"/>
      <c r="JUJ44" s="760"/>
      <c r="JUK44" s="760"/>
      <c r="JUL44" s="760"/>
      <c r="JUM44" s="760"/>
      <c r="JUN44" s="760"/>
      <c r="JUO44" s="760"/>
      <c r="JUP44" s="760"/>
      <c r="JUQ44" s="760"/>
      <c r="JUR44" s="760"/>
      <c r="JUS44" s="760"/>
      <c r="JUT44" s="760"/>
      <c r="JUU44" s="760"/>
      <c r="JUV44" s="760"/>
      <c r="JUW44" s="760"/>
      <c r="JUX44" s="760"/>
      <c r="JUY44" s="760"/>
      <c r="JUZ44" s="760"/>
      <c r="JVA44" s="760"/>
      <c r="JVB44" s="760"/>
      <c r="JVC44" s="760"/>
      <c r="JVD44" s="760"/>
      <c r="JVE44" s="760"/>
      <c r="JVF44" s="760"/>
      <c r="JVG44" s="760"/>
      <c r="JVH44" s="760"/>
      <c r="JVI44" s="760"/>
      <c r="JVJ44" s="760"/>
      <c r="JVK44" s="760"/>
      <c r="JVL44" s="760"/>
      <c r="JVM44" s="760"/>
      <c r="JVN44" s="760"/>
      <c r="JVO44" s="760"/>
      <c r="JVP44" s="760"/>
      <c r="JVQ44" s="760"/>
      <c r="JVR44" s="760"/>
      <c r="JVS44" s="760"/>
      <c r="JVT44" s="760"/>
      <c r="JVU44" s="760"/>
      <c r="JVV44" s="760"/>
      <c r="JVW44" s="760"/>
      <c r="JVX44" s="760"/>
      <c r="JVY44" s="760"/>
      <c r="JVZ44" s="760"/>
      <c r="JWA44" s="760"/>
      <c r="JWB44" s="760"/>
      <c r="JWC44" s="760"/>
      <c r="JWD44" s="760"/>
      <c r="JWE44" s="760"/>
      <c r="JWF44" s="760"/>
      <c r="JWG44" s="760"/>
      <c r="JWH44" s="760"/>
      <c r="JWI44" s="760"/>
      <c r="JWJ44" s="760"/>
      <c r="JWK44" s="760"/>
      <c r="JWL44" s="760"/>
      <c r="JWM44" s="760"/>
      <c r="JWN44" s="760"/>
      <c r="JWO44" s="760"/>
      <c r="JWP44" s="760"/>
      <c r="JWQ44" s="760"/>
      <c r="JWR44" s="760"/>
      <c r="JWS44" s="760"/>
      <c r="JWT44" s="760"/>
      <c r="JWU44" s="760"/>
      <c r="JWV44" s="760"/>
      <c r="JWW44" s="760"/>
      <c r="JWX44" s="760"/>
      <c r="JWY44" s="760"/>
      <c r="JWZ44" s="760"/>
      <c r="JXA44" s="760"/>
      <c r="JXB44" s="760"/>
      <c r="JXC44" s="760"/>
      <c r="JXD44" s="760"/>
      <c r="JXE44" s="760"/>
      <c r="JXF44" s="760"/>
      <c r="JXG44" s="760"/>
      <c r="JXH44" s="760"/>
      <c r="JXI44" s="760"/>
      <c r="JXJ44" s="760"/>
      <c r="JXK44" s="760"/>
      <c r="JXL44" s="760"/>
      <c r="JXM44" s="760"/>
      <c r="JXN44" s="760"/>
      <c r="JXO44" s="760"/>
      <c r="JXP44" s="760"/>
      <c r="JXQ44" s="760"/>
      <c r="JXR44" s="760"/>
      <c r="JXS44" s="760"/>
      <c r="JXT44" s="760"/>
      <c r="JXU44" s="760"/>
      <c r="JXV44" s="760"/>
      <c r="JXW44" s="760"/>
      <c r="JXX44" s="760"/>
      <c r="JXY44" s="760"/>
      <c r="JXZ44" s="760"/>
      <c r="JYA44" s="760"/>
      <c r="JYB44" s="760"/>
      <c r="JYC44" s="760"/>
      <c r="JYD44" s="760"/>
      <c r="JYE44" s="760"/>
      <c r="JYF44" s="760"/>
      <c r="JYG44" s="760"/>
      <c r="JYH44" s="760"/>
      <c r="JYI44" s="760"/>
      <c r="JYJ44" s="760"/>
      <c r="JYK44" s="760"/>
      <c r="JYL44" s="760"/>
      <c r="JYM44" s="760"/>
      <c r="JYN44" s="760"/>
      <c r="JYO44" s="760"/>
      <c r="JYP44" s="760"/>
      <c r="JYQ44" s="760"/>
      <c r="JYR44" s="760"/>
      <c r="JYS44" s="760"/>
      <c r="JYT44" s="760"/>
      <c r="JYU44" s="760"/>
      <c r="JYV44" s="760"/>
      <c r="JYW44" s="760"/>
      <c r="JYX44" s="760"/>
      <c r="JYY44" s="760"/>
      <c r="JYZ44" s="760"/>
      <c r="JZA44" s="760"/>
      <c r="JZB44" s="760"/>
      <c r="JZC44" s="760"/>
      <c r="JZD44" s="760"/>
      <c r="JZE44" s="760"/>
      <c r="JZF44" s="760"/>
      <c r="JZG44" s="760"/>
      <c r="JZH44" s="760"/>
      <c r="JZI44" s="760"/>
      <c r="JZJ44" s="760"/>
      <c r="JZK44" s="760"/>
      <c r="JZL44" s="760"/>
      <c r="JZM44" s="760"/>
      <c r="JZN44" s="760"/>
      <c r="JZO44" s="760"/>
      <c r="JZP44" s="760"/>
      <c r="JZQ44" s="760"/>
      <c r="JZR44" s="760"/>
      <c r="JZS44" s="760"/>
      <c r="JZT44" s="760"/>
      <c r="JZU44" s="760"/>
      <c r="JZV44" s="760"/>
      <c r="JZW44" s="760"/>
      <c r="JZX44" s="760"/>
      <c r="JZY44" s="760"/>
      <c r="JZZ44" s="760"/>
      <c r="KAA44" s="760"/>
      <c r="KAB44" s="760"/>
      <c r="KAC44" s="760"/>
      <c r="KAD44" s="760"/>
      <c r="KAE44" s="760"/>
      <c r="KAF44" s="760"/>
      <c r="KAG44" s="760"/>
      <c r="KAH44" s="760"/>
      <c r="KAI44" s="760"/>
      <c r="KAJ44" s="760"/>
      <c r="KAK44" s="760"/>
      <c r="KAL44" s="760"/>
      <c r="KAM44" s="760"/>
      <c r="KAN44" s="760"/>
      <c r="KAO44" s="760"/>
      <c r="KAP44" s="760"/>
      <c r="KAQ44" s="760"/>
      <c r="KAR44" s="760"/>
      <c r="KAS44" s="760"/>
      <c r="KAT44" s="760"/>
      <c r="KAU44" s="760"/>
      <c r="KAV44" s="760"/>
      <c r="KAW44" s="760"/>
      <c r="KAX44" s="760"/>
      <c r="KAY44" s="760"/>
      <c r="KAZ44" s="760"/>
      <c r="KBA44" s="760"/>
      <c r="KBB44" s="760"/>
      <c r="KBC44" s="760"/>
      <c r="KBD44" s="760"/>
      <c r="KBE44" s="760"/>
      <c r="KBF44" s="760"/>
      <c r="KBG44" s="760"/>
      <c r="KBH44" s="760"/>
      <c r="KBI44" s="760"/>
      <c r="KBJ44" s="760"/>
      <c r="KBK44" s="760"/>
      <c r="KBL44" s="760"/>
      <c r="KBM44" s="760"/>
      <c r="KBN44" s="760"/>
      <c r="KBO44" s="760"/>
      <c r="KBP44" s="760"/>
      <c r="KBQ44" s="760"/>
      <c r="KBR44" s="760"/>
      <c r="KBS44" s="760"/>
      <c r="KBT44" s="760"/>
      <c r="KBU44" s="760"/>
      <c r="KBV44" s="760"/>
      <c r="KBW44" s="760"/>
      <c r="KBX44" s="760"/>
      <c r="KBY44" s="760"/>
      <c r="KBZ44" s="760"/>
      <c r="KCA44" s="760"/>
      <c r="KCB44" s="760"/>
      <c r="KCC44" s="760"/>
      <c r="KCD44" s="760"/>
      <c r="KCE44" s="760"/>
      <c r="KCF44" s="760"/>
      <c r="KCG44" s="760"/>
      <c r="KCH44" s="760"/>
      <c r="KCI44" s="760"/>
      <c r="KCJ44" s="760"/>
      <c r="KCK44" s="760"/>
      <c r="KCL44" s="760"/>
      <c r="KCM44" s="760"/>
      <c r="KCN44" s="760"/>
      <c r="KCO44" s="760"/>
      <c r="KCP44" s="760"/>
      <c r="KCQ44" s="760"/>
      <c r="KCR44" s="760"/>
      <c r="KCS44" s="760"/>
      <c r="KCT44" s="760"/>
      <c r="KCU44" s="760"/>
      <c r="KCV44" s="760"/>
      <c r="KCW44" s="760"/>
      <c r="KCX44" s="760"/>
      <c r="KCY44" s="760"/>
      <c r="KCZ44" s="760"/>
      <c r="KDA44" s="760"/>
      <c r="KDB44" s="760"/>
      <c r="KDC44" s="760"/>
      <c r="KDD44" s="760"/>
      <c r="KDE44" s="760"/>
      <c r="KDF44" s="760"/>
      <c r="KDG44" s="760"/>
      <c r="KDH44" s="760"/>
      <c r="KDI44" s="760"/>
      <c r="KDJ44" s="760"/>
      <c r="KDK44" s="760"/>
      <c r="KDL44" s="760"/>
      <c r="KDM44" s="760"/>
      <c r="KDN44" s="760"/>
      <c r="KDO44" s="760"/>
      <c r="KDP44" s="760"/>
      <c r="KDQ44" s="760"/>
      <c r="KDR44" s="760"/>
      <c r="KDS44" s="760"/>
      <c r="KDT44" s="760"/>
      <c r="KDU44" s="760"/>
      <c r="KDV44" s="760"/>
      <c r="KDW44" s="760"/>
      <c r="KDX44" s="760"/>
      <c r="KDY44" s="760"/>
      <c r="KDZ44" s="760"/>
      <c r="KEA44" s="760"/>
      <c r="KEB44" s="760"/>
      <c r="KEC44" s="760"/>
      <c r="KED44" s="760"/>
      <c r="KEE44" s="760"/>
      <c r="KEF44" s="760"/>
      <c r="KEG44" s="760"/>
      <c r="KEH44" s="760"/>
      <c r="KEI44" s="760"/>
      <c r="KEJ44" s="760"/>
      <c r="KEK44" s="760"/>
      <c r="KEL44" s="760"/>
      <c r="KEM44" s="760"/>
      <c r="KEN44" s="760"/>
      <c r="KEO44" s="760"/>
      <c r="KEP44" s="760"/>
      <c r="KEQ44" s="760"/>
      <c r="KER44" s="760"/>
      <c r="KES44" s="760"/>
      <c r="KET44" s="760"/>
      <c r="KEU44" s="760"/>
      <c r="KEV44" s="760"/>
      <c r="KEW44" s="760"/>
      <c r="KEX44" s="760"/>
      <c r="KEY44" s="760"/>
      <c r="KEZ44" s="760"/>
      <c r="KFA44" s="760"/>
      <c r="KFB44" s="760"/>
      <c r="KFC44" s="760"/>
      <c r="KFD44" s="760"/>
      <c r="KFE44" s="760"/>
      <c r="KFF44" s="760"/>
      <c r="KFG44" s="760"/>
      <c r="KFH44" s="760"/>
      <c r="KFI44" s="760"/>
      <c r="KFJ44" s="760"/>
      <c r="KFK44" s="760"/>
      <c r="KFL44" s="760"/>
      <c r="KFM44" s="760"/>
      <c r="KFN44" s="760"/>
      <c r="KFO44" s="760"/>
      <c r="KFP44" s="760"/>
      <c r="KFQ44" s="760"/>
      <c r="KFR44" s="760"/>
      <c r="KFS44" s="760"/>
      <c r="KFT44" s="760"/>
      <c r="KFU44" s="760"/>
      <c r="KFV44" s="760"/>
      <c r="KFW44" s="760"/>
      <c r="KFX44" s="760"/>
      <c r="KFY44" s="760"/>
      <c r="KFZ44" s="760"/>
      <c r="KGA44" s="760"/>
      <c r="KGB44" s="760"/>
      <c r="KGC44" s="760"/>
      <c r="KGD44" s="760"/>
      <c r="KGE44" s="760"/>
      <c r="KGF44" s="760"/>
      <c r="KGG44" s="760"/>
      <c r="KGH44" s="760"/>
      <c r="KGI44" s="760"/>
      <c r="KGJ44" s="760"/>
      <c r="KGK44" s="760"/>
      <c r="KGL44" s="760"/>
      <c r="KGM44" s="760"/>
      <c r="KGN44" s="760"/>
      <c r="KGO44" s="760"/>
      <c r="KGP44" s="760"/>
      <c r="KGQ44" s="760"/>
      <c r="KGR44" s="760"/>
      <c r="KGS44" s="760"/>
      <c r="KGT44" s="760"/>
      <c r="KGU44" s="760"/>
      <c r="KGV44" s="760"/>
      <c r="KGW44" s="760"/>
      <c r="KGX44" s="760"/>
      <c r="KGY44" s="760"/>
      <c r="KGZ44" s="760"/>
      <c r="KHA44" s="760"/>
      <c r="KHB44" s="760"/>
      <c r="KHC44" s="760"/>
      <c r="KHD44" s="760"/>
      <c r="KHE44" s="760"/>
      <c r="KHF44" s="760"/>
      <c r="KHG44" s="760"/>
      <c r="KHH44" s="760"/>
      <c r="KHI44" s="760"/>
      <c r="KHJ44" s="760"/>
      <c r="KHK44" s="760"/>
      <c r="KHL44" s="760"/>
      <c r="KHM44" s="760"/>
      <c r="KHN44" s="760"/>
      <c r="KHO44" s="760"/>
      <c r="KHP44" s="760"/>
      <c r="KHQ44" s="760"/>
      <c r="KHR44" s="760"/>
      <c r="KHS44" s="760"/>
      <c r="KHT44" s="760"/>
      <c r="KHU44" s="760"/>
      <c r="KHV44" s="760"/>
      <c r="KHW44" s="760"/>
      <c r="KHX44" s="760"/>
      <c r="KHY44" s="760"/>
      <c r="KHZ44" s="760"/>
      <c r="KIA44" s="760"/>
      <c r="KIB44" s="760"/>
      <c r="KIC44" s="760"/>
      <c r="KID44" s="760"/>
      <c r="KIE44" s="760"/>
      <c r="KIF44" s="760"/>
      <c r="KIG44" s="760"/>
      <c r="KIH44" s="760"/>
      <c r="KII44" s="760"/>
      <c r="KIJ44" s="760"/>
      <c r="KIK44" s="760"/>
      <c r="KIL44" s="760"/>
      <c r="KIM44" s="760"/>
      <c r="KIN44" s="760"/>
      <c r="KIO44" s="760"/>
      <c r="KIP44" s="760"/>
      <c r="KIQ44" s="760"/>
      <c r="KIR44" s="760"/>
      <c r="KIS44" s="760"/>
      <c r="KIT44" s="760"/>
      <c r="KIU44" s="760"/>
      <c r="KIV44" s="760"/>
      <c r="KIW44" s="760"/>
      <c r="KIX44" s="760"/>
      <c r="KIY44" s="760"/>
      <c r="KIZ44" s="760"/>
      <c r="KJA44" s="760"/>
      <c r="KJB44" s="760"/>
      <c r="KJC44" s="760"/>
      <c r="KJD44" s="760"/>
      <c r="KJE44" s="760"/>
      <c r="KJF44" s="760"/>
      <c r="KJG44" s="760"/>
      <c r="KJH44" s="760"/>
      <c r="KJI44" s="760"/>
      <c r="KJJ44" s="760"/>
      <c r="KJK44" s="760"/>
      <c r="KJL44" s="760"/>
      <c r="KJM44" s="760"/>
      <c r="KJN44" s="760"/>
      <c r="KJO44" s="760"/>
      <c r="KJP44" s="760"/>
      <c r="KJQ44" s="760"/>
      <c r="KJR44" s="760"/>
      <c r="KJS44" s="760"/>
      <c r="KJT44" s="760"/>
      <c r="KJU44" s="760"/>
      <c r="KJV44" s="760"/>
      <c r="KJW44" s="760"/>
      <c r="KJX44" s="760"/>
      <c r="KJY44" s="760"/>
      <c r="KJZ44" s="760"/>
      <c r="KKA44" s="760"/>
      <c r="KKB44" s="760"/>
      <c r="KKC44" s="760"/>
      <c r="KKD44" s="760"/>
      <c r="KKE44" s="760"/>
      <c r="KKF44" s="760"/>
      <c r="KKG44" s="760"/>
      <c r="KKH44" s="760"/>
      <c r="KKI44" s="760"/>
      <c r="KKJ44" s="760"/>
      <c r="KKK44" s="760"/>
      <c r="KKL44" s="760"/>
      <c r="KKM44" s="760"/>
      <c r="KKN44" s="760"/>
      <c r="KKO44" s="760"/>
      <c r="KKP44" s="760"/>
      <c r="KKQ44" s="760"/>
      <c r="KKR44" s="760"/>
      <c r="KKS44" s="760"/>
      <c r="KKT44" s="760"/>
      <c r="KKU44" s="760"/>
      <c r="KKV44" s="760"/>
      <c r="KKW44" s="760"/>
      <c r="KKX44" s="760"/>
      <c r="KKY44" s="760"/>
      <c r="KKZ44" s="760"/>
      <c r="KLA44" s="760"/>
      <c r="KLB44" s="760"/>
      <c r="KLC44" s="760"/>
      <c r="KLD44" s="760"/>
      <c r="KLE44" s="760"/>
      <c r="KLF44" s="760"/>
      <c r="KLG44" s="760"/>
      <c r="KLH44" s="760"/>
      <c r="KLI44" s="760"/>
      <c r="KLJ44" s="760"/>
      <c r="KLK44" s="760"/>
      <c r="KLL44" s="760"/>
      <c r="KLM44" s="760"/>
      <c r="KLN44" s="760"/>
      <c r="KLO44" s="760"/>
      <c r="KLP44" s="760"/>
      <c r="KLQ44" s="760"/>
      <c r="KLR44" s="760"/>
      <c r="KLS44" s="760"/>
      <c r="KLT44" s="760"/>
      <c r="KLU44" s="760"/>
      <c r="KLV44" s="760"/>
      <c r="KLW44" s="760"/>
      <c r="KLX44" s="760"/>
      <c r="KLY44" s="760"/>
      <c r="KLZ44" s="760"/>
      <c r="KMA44" s="760"/>
      <c r="KMB44" s="760"/>
      <c r="KMC44" s="760"/>
      <c r="KMD44" s="760"/>
      <c r="KME44" s="760"/>
      <c r="KMF44" s="760"/>
      <c r="KMG44" s="760"/>
      <c r="KMH44" s="760"/>
      <c r="KMI44" s="760"/>
      <c r="KMJ44" s="760"/>
      <c r="KMK44" s="760"/>
      <c r="KML44" s="760"/>
      <c r="KMM44" s="760"/>
      <c r="KMN44" s="760"/>
      <c r="KMO44" s="760"/>
      <c r="KMP44" s="760"/>
      <c r="KMQ44" s="760"/>
      <c r="KMR44" s="760"/>
      <c r="KMS44" s="760"/>
      <c r="KMT44" s="760"/>
      <c r="KMU44" s="760"/>
      <c r="KMV44" s="760"/>
      <c r="KMW44" s="760"/>
      <c r="KMX44" s="760"/>
      <c r="KMY44" s="760"/>
      <c r="KMZ44" s="760"/>
      <c r="KNA44" s="760"/>
      <c r="KNB44" s="760"/>
      <c r="KNC44" s="760"/>
      <c r="KND44" s="760"/>
      <c r="KNE44" s="760"/>
      <c r="KNF44" s="760"/>
      <c r="KNG44" s="760"/>
      <c r="KNH44" s="760"/>
      <c r="KNI44" s="760"/>
      <c r="KNJ44" s="760"/>
      <c r="KNK44" s="760"/>
      <c r="KNL44" s="760"/>
      <c r="KNM44" s="760"/>
      <c r="KNN44" s="760"/>
      <c r="KNO44" s="760"/>
      <c r="KNP44" s="760"/>
      <c r="KNQ44" s="760"/>
      <c r="KNR44" s="760"/>
      <c r="KNS44" s="760"/>
      <c r="KNT44" s="760"/>
      <c r="KNU44" s="760"/>
      <c r="KNV44" s="760"/>
      <c r="KNW44" s="760"/>
      <c r="KNX44" s="760"/>
      <c r="KNY44" s="760"/>
      <c r="KNZ44" s="760"/>
      <c r="KOA44" s="760"/>
      <c r="KOB44" s="760"/>
      <c r="KOC44" s="760"/>
      <c r="KOD44" s="760"/>
      <c r="KOE44" s="760"/>
      <c r="KOF44" s="760"/>
      <c r="KOG44" s="760"/>
      <c r="KOH44" s="760"/>
      <c r="KOI44" s="760"/>
      <c r="KOJ44" s="760"/>
      <c r="KOK44" s="760"/>
      <c r="KOL44" s="760"/>
      <c r="KOM44" s="760"/>
      <c r="KON44" s="760"/>
      <c r="KOO44" s="760"/>
      <c r="KOP44" s="760"/>
      <c r="KOQ44" s="760"/>
      <c r="KOR44" s="760"/>
      <c r="KOS44" s="760"/>
      <c r="KOT44" s="760"/>
      <c r="KOU44" s="760"/>
      <c r="KOV44" s="760"/>
      <c r="KOW44" s="760"/>
      <c r="KOX44" s="760"/>
      <c r="KOY44" s="760"/>
      <c r="KOZ44" s="760"/>
      <c r="KPA44" s="760"/>
      <c r="KPB44" s="760"/>
      <c r="KPC44" s="760"/>
      <c r="KPD44" s="760"/>
      <c r="KPE44" s="760"/>
      <c r="KPF44" s="760"/>
      <c r="KPG44" s="760"/>
      <c r="KPH44" s="760"/>
      <c r="KPI44" s="760"/>
      <c r="KPJ44" s="760"/>
      <c r="KPK44" s="760"/>
      <c r="KPL44" s="760"/>
      <c r="KPM44" s="760"/>
      <c r="KPN44" s="760"/>
      <c r="KPO44" s="760"/>
      <c r="KPP44" s="760"/>
      <c r="KPQ44" s="760"/>
      <c r="KPR44" s="760"/>
      <c r="KPS44" s="760"/>
      <c r="KPT44" s="760"/>
      <c r="KPU44" s="760"/>
      <c r="KPV44" s="760"/>
      <c r="KPW44" s="760"/>
      <c r="KPX44" s="760"/>
      <c r="KPY44" s="760"/>
      <c r="KPZ44" s="760"/>
      <c r="KQA44" s="760"/>
      <c r="KQB44" s="760"/>
      <c r="KQC44" s="760"/>
      <c r="KQD44" s="760"/>
      <c r="KQE44" s="760"/>
      <c r="KQF44" s="760"/>
      <c r="KQG44" s="760"/>
      <c r="KQH44" s="760"/>
      <c r="KQI44" s="760"/>
      <c r="KQJ44" s="760"/>
      <c r="KQK44" s="760"/>
      <c r="KQL44" s="760"/>
      <c r="KQM44" s="760"/>
      <c r="KQN44" s="760"/>
      <c r="KQO44" s="760"/>
      <c r="KQP44" s="760"/>
      <c r="KQQ44" s="760"/>
      <c r="KQR44" s="760"/>
      <c r="KQS44" s="760"/>
      <c r="KQT44" s="760"/>
      <c r="KQU44" s="760"/>
      <c r="KQV44" s="760"/>
      <c r="KQW44" s="760"/>
      <c r="KQX44" s="760"/>
      <c r="KQY44" s="760"/>
      <c r="KQZ44" s="760"/>
      <c r="KRA44" s="760"/>
      <c r="KRB44" s="760"/>
      <c r="KRC44" s="760"/>
      <c r="KRD44" s="760"/>
      <c r="KRE44" s="760"/>
      <c r="KRF44" s="760"/>
      <c r="KRG44" s="760"/>
      <c r="KRH44" s="760"/>
      <c r="KRI44" s="760"/>
      <c r="KRJ44" s="760"/>
      <c r="KRK44" s="760"/>
      <c r="KRL44" s="760"/>
      <c r="KRM44" s="760"/>
      <c r="KRN44" s="760"/>
      <c r="KRO44" s="760"/>
      <c r="KRP44" s="760"/>
      <c r="KRQ44" s="760"/>
      <c r="KRR44" s="760"/>
      <c r="KRS44" s="760"/>
      <c r="KRT44" s="760"/>
      <c r="KRU44" s="760"/>
      <c r="KRV44" s="760"/>
      <c r="KRW44" s="760"/>
      <c r="KRX44" s="760"/>
      <c r="KRY44" s="760"/>
      <c r="KRZ44" s="760"/>
      <c r="KSA44" s="760"/>
      <c r="KSB44" s="760"/>
      <c r="KSC44" s="760"/>
      <c r="KSD44" s="760"/>
      <c r="KSE44" s="760"/>
      <c r="KSF44" s="760"/>
      <c r="KSG44" s="760"/>
      <c r="KSH44" s="760"/>
      <c r="KSI44" s="760"/>
      <c r="KSJ44" s="760"/>
      <c r="KSK44" s="760"/>
      <c r="KSL44" s="760"/>
      <c r="KSM44" s="760"/>
      <c r="KSN44" s="760"/>
      <c r="KSO44" s="760"/>
      <c r="KSP44" s="760"/>
      <c r="KSQ44" s="760"/>
      <c r="KSR44" s="760"/>
      <c r="KSS44" s="760"/>
      <c r="KST44" s="760"/>
      <c r="KSU44" s="760"/>
      <c r="KSV44" s="760"/>
      <c r="KSW44" s="760"/>
      <c r="KSX44" s="760"/>
      <c r="KSY44" s="760"/>
      <c r="KSZ44" s="760"/>
      <c r="KTA44" s="760"/>
      <c r="KTB44" s="760"/>
      <c r="KTC44" s="760"/>
      <c r="KTD44" s="760"/>
      <c r="KTE44" s="760"/>
      <c r="KTF44" s="760"/>
      <c r="KTG44" s="760"/>
      <c r="KTH44" s="760"/>
      <c r="KTI44" s="760"/>
      <c r="KTJ44" s="760"/>
      <c r="KTK44" s="760"/>
      <c r="KTL44" s="760"/>
      <c r="KTM44" s="760"/>
      <c r="KTN44" s="760"/>
      <c r="KTO44" s="760"/>
      <c r="KTP44" s="760"/>
      <c r="KTQ44" s="760"/>
      <c r="KTR44" s="760"/>
      <c r="KTS44" s="760"/>
      <c r="KTT44" s="760"/>
      <c r="KTU44" s="760"/>
      <c r="KTV44" s="760"/>
      <c r="KTW44" s="760"/>
      <c r="KTX44" s="760"/>
      <c r="KTY44" s="760"/>
      <c r="KTZ44" s="760"/>
      <c r="KUA44" s="760"/>
      <c r="KUB44" s="760"/>
      <c r="KUC44" s="760"/>
      <c r="KUD44" s="760"/>
      <c r="KUE44" s="760"/>
      <c r="KUF44" s="760"/>
      <c r="KUG44" s="760"/>
      <c r="KUH44" s="760"/>
      <c r="KUI44" s="760"/>
      <c r="KUJ44" s="760"/>
      <c r="KUK44" s="760"/>
      <c r="KUL44" s="760"/>
      <c r="KUM44" s="760"/>
      <c r="KUN44" s="760"/>
      <c r="KUO44" s="760"/>
      <c r="KUP44" s="760"/>
      <c r="KUQ44" s="760"/>
      <c r="KUR44" s="760"/>
      <c r="KUS44" s="760"/>
      <c r="KUT44" s="760"/>
      <c r="KUU44" s="760"/>
      <c r="KUV44" s="760"/>
      <c r="KUW44" s="760"/>
      <c r="KUX44" s="760"/>
      <c r="KUY44" s="760"/>
      <c r="KUZ44" s="760"/>
      <c r="KVA44" s="760"/>
      <c r="KVB44" s="760"/>
      <c r="KVC44" s="760"/>
      <c r="KVD44" s="760"/>
      <c r="KVE44" s="760"/>
      <c r="KVF44" s="760"/>
      <c r="KVG44" s="760"/>
      <c r="KVH44" s="760"/>
      <c r="KVI44" s="760"/>
      <c r="KVJ44" s="760"/>
      <c r="KVK44" s="760"/>
      <c r="KVL44" s="760"/>
      <c r="KVM44" s="760"/>
      <c r="KVN44" s="760"/>
      <c r="KVO44" s="760"/>
      <c r="KVP44" s="760"/>
      <c r="KVQ44" s="760"/>
      <c r="KVR44" s="760"/>
      <c r="KVS44" s="760"/>
      <c r="KVT44" s="760"/>
      <c r="KVU44" s="760"/>
      <c r="KVV44" s="760"/>
      <c r="KVW44" s="760"/>
      <c r="KVX44" s="760"/>
      <c r="KVY44" s="760"/>
      <c r="KVZ44" s="760"/>
      <c r="KWA44" s="760"/>
      <c r="KWB44" s="760"/>
      <c r="KWC44" s="760"/>
      <c r="KWD44" s="760"/>
      <c r="KWE44" s="760"/>
      <c r="KWF44" s="760"/>
      <c r="KWG44" s="760"/>
      <c r="KWH44" s="760"/>
      <c r="KWI44" s="760"/>
      <c r="KWJ44" s="760"/>
      <c r="KWK44" s="760"/>
      <c r="KWL44" s="760"/>
      <c r="KWM44" s="760"/>
      <c r="KWN44" s="760"/>
      <c r="KWO44" s="760"/>
      <c r="KWP44" s="760"/>
      <c r="KWQ44" s="760"/>
      <c r="KWR44" s="760"/>
      <c r="KWS44" s="760"/>
      <c r="KWT44" s="760"/>
      <c r="KWU44" s="760"/>
      <c r="KWV44" s="760"/>
      <c r="KWW44" s="760"/>
      <c r="KWX44" s="760"/>
      <c r="KWY44" s="760"/>
      <c r="KWZ44" s="760"/>
      <c r="KXA44" s="760"/>
      <c r="KXB44" s="760"/>
      <c r="KXC44" s="760"/>
      <c r="KXD44" s="760"/>
      <c r="KXE44" s="760"/>
      <c r="KXF44" s="760"/>
      <c r="KXG44" s="760"/>
      <c r="KXH44" s="760"/>
      <c r="KXI44" s="760"/>
      <c r="KXJ44" s="760"/>
      <c r="KXK44" s="760"/>
      <c r="KXL44" s="760"/>
      <c r="KXM44" s="760"/>
      <c r="KXN44" s="760"/>
      <c r="KXO44" s="760"/>
      <c r="KXP44" s="760"/>
      <c r="KXQ44" s="760"/>
      <c r="KXR44" s="760"/>
      <c r="KXS44" s="760"/>
      <c r="KXT44" s="760"/>
      <c r="KXU44" s="760"/>
      <c r="KXV44" s="760"/>
      <c r="KXW44" s="760"/>
      <c r="KXX44" s="760"/>
      <c r="KXY44" s="760"/>
      <c r="KXZ44" s="760"/>
      <c r="KYA44" s="760"/>
      <c r="KYB44" s="760"/>
      <c r="KYC44" s="760"/>
      <c r="KYD44" s="760"/>
      <c r="KYE44" s="760"/>
      <c r="KYF44" s="760"/>
      <c r="KYG44" s="760"/>
      <c r="KYH44" s="760"/>
      <c r="KYI44" s="760"/>
      <c r="KYJ44" s="760"/>
      <c r="KYK44" s="760"/>
      <c r="KYL44" s="760"/>
      <c r="KYM44" s="760"/>
      <c r="KYN44" s="760"/>
      <c r="KYO44" s="760"/>
      <c r="KYP44" s="760"/>
      <c r="KYQ44" s="760"/>
      <c r="KYR44" s="760"/>
      <c r="KYS44" s="760"/>
      <c r="KYT44" s="760"/>
      <c r="KYU44" s="760"/>
      <c r="KYV44" s="760"/>
      <c r="KYW44" s="760"/>
      <c r="KYX44" s="760"/>
      <c r="KYY44" s="760"/>
      <c r="KYZ44" s="760"/>
      <c r="KZA44" s="760"/>
      <c r="KZB44" s="760"/>
      <c r="KZC44" s="760"/>
      <c r="KZD44" s="760"/>
      <c r="KZE44" s="760"/>
      <c r="KZF44" s="760"/>
      <c r="KZG44" s="760"/>
      <c r="KZH44" s="760"/>
      <c r="KZI44" s="760"/>
      <c r="KZJ44" s="760"/>
      <c r="KZK44" s="760"/>
      <c r="KZL44" s="760"/>
      <c r="KZM44" s="760"/>
      <c r="KZN44" s="760"/>
      <c r="KZO44" s="760"/>
      <c r="KZP44" s="760"/>
      <c r="KZQ44" s="760"/>
      <c r="KZR44" s="760"/>
      <c r="KZS44" s="760"/>
      <c r="KZT44" s="760"/>
      <c r="KZU44" s="760"/>
      <c r="KZV44" s="760"/>
      <c r="KZW44" s="760"/>
      <c r="KZX44" s="760"/>
      <c r="KZY44" s="760"/>
      <c r="KZZ44" s="760"/>
      <c r="LAA44" s="760"/>
      <c r="LAB44" s="760"/>
      <c r="LAC44" s="760"/>
      <c r="LAD44" s="760"/>
      <c r="LAE44" s="760"/>
      <c r="LAF44" s="760"/>
      <c r="LAG44" s="760"/>
      <c r="LAH44" s="760"/>
      <c r="LAI44" s="760"/>
      <c r="LAJ44" s="760"/>
      <c r="LAK44" s="760"/>
      <c r="LAL44" s="760"/>
      <c r="LAM44" s="760"/>
      <c r="LAN44" s="760"/>
      <c r="LAO44" s="760"/>
      <c r="LAP44" s="760"/>
      <c r="LAQ44" s="760"/>
      <c r="LAR44" s="760"/>
      <c r="LAS44" s="760"/>
      <c r="LAT44" s="760"/>
      <c r="LAU44" s="760"/>
      <c r="LAV44" s="760"/>
      <c r="LAW44" s="760"/>
      <c r="LAX44" s="760"/>
      <c r="LAY44" s="760"/>
      <c r="LAZ44" s="760"/>
      <c r="LBA44" s="760"/>
      <c r="LBB44" s="760"/>
      <c r="LBC44" s="760"/>
      <c r="LBD44" s="760"/>
      <c r="LBE44" s="760"/>
      <c r="LBF44" s="760"/>
      <c r="LBG44" s="760"/>
      <c r="LBH44" s="760"/>
      <c r="LBI44" s="760"/>
      <c r="LBJ44" s="760"/>
      <c r="LBK44" s="760"/>
      <c r="LBL44" s="760"/>
      <c r="LBM44" s="760"/>
      <c r="LBN44" s="760"/>
      <c r="LBO44" s="760"/>
      <c r="LBP44" s="760"/>
      <c r="LBQ44" s="760"/>
      <c r="LBR44" s="760"/>
      <c r="LBS44" s="760"/>
      <c r="LBT44" s="760"/>
      <c r="LBU44" s="760"/>
      <c r="LBV44" s="760"/>
      <c r="LBW44" s="760"/>
      <c r="LBX44" s="760"/>
      <c r="LBY44" s="760"/>
      <c r="LBZ44" s="760"/>
      <c r="LCA44" s="760"/>
      <c r="LCB44" s="760"/>
      <c r="LCC44" s="760"/>
      <c r="LCD44" s="760"/>
      <c r="LCE44" s="760"/>
      <c r="LCF44" s="760"/>
      <c r="LCG44" s="760"/>
      <c r="LCH44" s="760"/>
      <c r="LCI44" s="760"/>
      <c r="LCJ44" s="760"/>
      <c r="LCK44" s="760"/>
      <c r="LCL44" s="760"/>
      <c r="LCM44" s="760"/>
      <c r="LCN44" s="760"/>
      <c r="LCO44" s="760"/>
      <c r="LCP44" s="760"/>
      <c r="LCQ44" s="760"/>
      <c r="LCR44" s="760"/>
      <c r="LCS44" s="760"/>
      <c r="LCT44" s="760"/>
      <c r="LCU44" s="760"/>
      <c r="LCV44" s="760"/>
      <c r="LCW44" s="760"/>
      <c r="LCX44" s="760"/>
      <c r="LCY44" s="760"/>
      <c r="LCZ44" s="760"/>
      <c r="LDA44" s="760"/>
      <c r="LDB44" s="760"/>
      <c r="LDC44" s="760"/>
      <c r="LDD44" s="760"/>
      <c r="LDE44" s="760"/>
      <c r="LDF44" s="760"/>
      <c r="LDG44" s="760"/>
      <c r="LDH44" s="760"/>
      <c r="LDI44" s="760"/>
      <c r="LDJ44" s="760"/>
      <c r="LDK44" s="760"/>
      <c r="LDL44" s="760"/>
      <c r="LDM44" s="760"/>
      <c r="LDN44" s="760"/>
      <c r="LDO44" s="760"/>
      <c r="LDP44" s="760"/>
      <c r="LDQ44" s="760"/>
      <c r="LDR44" s="760"/>
      <c r="LDS44" s="760"/>
      <c r="LDT44" s="760"/>
      <c r="LDU44" s="760"/>
      <c r="LDV44" s="760"/>
      <c r="LDW44" s="760"/>
      <c r="LDX44" s="760"/>
      <c r="LDY44" s="760"/>
      <c r="LDZ44" s="760"/>
      <c r="LEA44" s="760"/>
      <c r="LEB44" s="760"/>
      <c r="LEC44" s="760"/>
      <c r="LED44" s="760"/>
      <c r="LEE44" s="760"/>
      <c r="LEF44" s="760"/>
      <c r="LEG44" s="760"/>
      <c r="LEH44" s="760"/>
      <c r="LEI44" s="760"/>
      <c r="LEJ44" s="760"/>
      <c r="LEK44" s="760"/>
      <c r="LEL44" s="760"/>
      <c r="LEM44" s="760"/>
      <c r="LEN44" s="760"/>
      <c r="LEO44" s="760"/>
      <c r="LEP44" s="760"/>
      <c r="LEQ44" s="760"/>
      <c r="LER44" s="760"/>
      <c r="LES44" s="760"/>
      <c r="LET44" s="760"/>
      <c r="LEU44" s="760"/>
      <c r="LEV44" s="760"/>
      <c r="LEW44" s="760"/>
      <c r="LEX44" s="760"/>
      <c r="LEY44" s="760"/>
      <c r="LEZ44" s="760"/>
      <c r="LFA44" s="760"/>
      <c r="LFB44" s="760"/>
      <c r="LFC44" s="760"/>
      <c r="LFD44" s="760"/>
      <c r="LFE44" s="760"/>
      <c r="LFF44" s="760"/>
      <c r="LFG44" s="760"/>
      <c r="LFH44" s="760"/>
      <c r="LFI44" s="760"/>
      <c r="LFJ44" s="760"/>
      <c r="LFK44" s="760"/>
      <c r="LFL44" s="760"/>
      <c r="LFM44" s="760"/>
      <c r="LFN44" s="760"/>
      <c r="LFO44" s="760"/>
      <c r="LFP44" s="760"/>
      <c r="LFQ44" s="760"/>
      <c r="LFR44" s="760"/>
      <c r="LFS44" s="760"/>
      <c r="LFT44" s="760"/>
      <c r="LFU44" s="760"/>
      <c r="LFV44" s="760"/>
      <c r="LFW44" s="760"/>
      <c r="LFX44" s="760"/>
      <c r="LFY44" s="760"/>
      <c r="LFZ44" s="760"/>
      <c r="LGA44" s="760"/>
      <c r="LGB44" s="760"/>
      <c r="LGC44" s="760"/>
      <c r="LGD44" s="760"/>
      <c r="LGE44" s="760"/>
      <c r="LGF44" s="760"/>
      <c r="LGG44" s="760"/>
      <c r="LGH44" s="760"/>
      <c r="LGI44" s="760"/>
      <c r="LGJ44" s="760"/>
      <c r="LGK44" s="760"/>
      <c r="LGL44" s="760"/>
      <c r="LGM44" s="760"/>
      <c r="LGN44" s="760"/>
      <c r="LGO44" s="760"/>
      <c r="LGP44" s="760"/>
      <c r="LGQ44" s="760"/>
      <c r="LGR44" s="760"/>
      <c r="LGS44" s="760"/>
      <c r="LGT44" s="760"/>
      <c r="LGU44" s="760"/>
      <c r="LGV44" s="760"/>
      <c r="LGW44" s="760"/>
      <c r="LGX44" s="760"/>
      <c r="LGY44" s="760"/>
      <c r="LGZ44" s="760"/>
      <c r="LHA44" s="760"/>
      <c r="LHB44" s="760"/>
      <c r="LHC44" s="760"/>
      <c r="LHD44" s="760"/>
      <c r="LHE44" s="760"/>
      <c r="LHF44" s="760"/>
      <c r="LHG44" s="760"/>
      <c r="LHH44" s="760"/>
      <c r="LHI44" s="760"/>
      <c r="LHJ44" s="760"/>
      <c r="LHK44" s="760"/>
      <c r="LHL44" s="760"/>
      <c r="LHM44" s="760"/>
      <c r="LHN44" s="760"/>
      <c r="LHO44" s="760"/>
      <c r="LHP44" s="760"/>
      <c r="LHQ44" s="760"/>
      <c r="LHR44" s="760"/>
      <c r="LHS44" s="760"/>
      <c r="LHT44" s="760"/>
      <c r="LHU44" s="760"/>
      <c r="LHV44" s="760"/>
      <c r="LHW44" s="760"/>
      <c r="LHX44" s="760"/>
      <c r="LHY44" s="760"/>
      <c r="LHZ44" s="760"/>
      <c r="LIA44" s="760"/>
      <c r="LIB44" s="760"/>
      <c r="LIC44" s="760"/>
      <c r="LID44" s="760"/>
      <c r="LIE44" s="760"/>
      <c r="LIF44" s="760"/>
      <c r="LIG44" s="760"/>
      <c r="LIH44" s="760"/>
      <c r="LII44" s="760"/>
      <c r="LIJ44" s="760"/>
      <c r="LIK44" s="760"/>
      <c r="LIL44" s="760"/>
      <c r="LIM44" s="760"/>
      <c r="LIN44" s="760"/>
      <c r="LIO44" s="760"/>
      <c r="LIP44" s="760"/>
      <c r="LIQ44" s="760"/>
      <c r="LIR44" s="760"/>
      <c r="LIS44" s="760"/>
      <c r="LIT44" s="760"/>
      <c r="LIU44" s="760"/>
      <c r="LIV44" s="760"/>
      <c r="LIW44" s="760"/>
      <c r="LIX44" s="760"/>
      <c r="LIY44" s="760"/>
      <c r="LIZ44" s="760"/>
      <c r="LJA44" s="760"/>
      <c r="LJB44" s="760"/>
      <c r="LJC44" s="760"/>
      <c r="LJD44" s="760"/>
      <c r="LJE44" s="760"/>
      <c r="LJF44" s="760"/>
      <c r="LJG44" s="760"/>
      <c r="LJH44" s="760"/>
      <c r="LJI44" s="760"/>
      <c r="LJJ44" s="760"/>
      <c r="LJK44" s="760"/>
      <c r="LJL44" s="760"/>
      <c r="LJM44" s="760"/>
      <c r="LJN44" s="760"/>
      <c r="LJO44" s="760"/>
      <c r="LJP44" s="760"/>
      <c r="LJQ44" s="760"/>
      <c r="LJR44" s="760"/>
      <c r="LJS44" s="760"/>
      <c r="LJT44" s="760"/>
      <c r="LJU44" s="760"/>
      <c r="LJV44" s="760"/>
      <c r="LJW44" s="760"/>
      <c r="LJX44" s="760"/>
      <c r="LJY44" s="760"/>
      <c r="LJZ44" s="760"/>
      <c r="LKA44" s="760"/>
      <c r="LKB44" s="760"/>
      <c r="LKC44" s="760"/>
      <c r="LKD44" s="760"/>
      <c r="LKE44" s="760"/>
      <c r="LKF44" s="760"/>
      <c r="LKG44" s="760"/>
      <c r="LKH44" s="760"/>
      <c r="LKI44" s="760"/>
      <c r="LKJ44" s="760"/>
      <c r="LKK44" s="760"/>
      <c r="LKL44" s="760"/>
      <c r="LKM44" s="760"/>
      <c r="LKN44" s="760"/>
      <c r="LKO44" s="760"/>
      <c r="LKP44" s="760"/>
      <c r="LKQ44" s="760"/>
      <c r="LKR44" s="760"/>
      <c r="LKS44" s="760"/>
      <c r="LKT44" s="760"/>
      <c r="LKU44" s="760"/>
      <c r="LKV44" s="760"/>
      <c r="LKW44" s="760"/>
      <c r="LKX44" s="760"/>
      <c r="LKY44" s="760"/>
      <c r="LKZ44" s="760"/>
      <c r="LLA44" s="760"/>
      <c r="LLB44" s="760"/>
      <c r="LLC44" s="760"/>
      <c r="LLD44" s="760"/>
      <c r="LLE44" s="760"/>
      <c r="LLF44" s="760"/>
      <c r="LLG44" s="760"/>
      <c r="LLH44" s="760"/>
      <c r="LLI44" s="760"/>
      <c r="LLJ44" s="760"/>
      <c r="LLK44" s="760"/>
      <c r="LLL44" s="760"/>
      <c r="LLM44" s="760"/>
      <c r="LLN44" s="760"/>
      <c r="LLO44" s="760"/>
      <c r="LLP44" s="760"/>
      <c r="LLQ44" s="760"/>
      <c r="LLR44" s="760"/>
      <c r="LLS44" s="760"/>
      <c r="LLT44" s="760"/>
      <c r="LLU44" s="760"/>
      <c r="LLV44" s="760"/>
      <c r="LLW44" s="760"/>
      <c r="LLX44" s="760"/>
      <c r="LLY44" s="760"/>
      <c r="LLZ44" s="760"/>
      <c r="LMA44" s="760"/>
      <c r="LMB44" s="760"/>
      <c r="LMC44" s="760"/>
      <c r="LMD44" s="760"/>
      <c r="LME44" s="760"/>
      <c r="LMF44" s="760"/>
      <c r="LMG44" s="760"/>
      <c r="LMH44" s="760"/>
      <c r="LMI44" s="760"/>
      <c r="LMJ44" s="760"/>
      <c r="LMK44" s="760"/>
      <c r="LML44" s="760"/>
      <c r="LMM44" s="760"/>
      <c r="LMN44" s="760"/>
      <c r="LMO44" s="760"/>
      <c r="LMP44" s="760"/>
      <c r="LMQ44" s="760"/>
      <c r="LMR44" s="760"/>
      <c r="LMS44" s="760"/>
      <c r="LMT44" s="760"/>
      <c r="LMU44" s="760"/>
      <c r="LMV44" s="760"/>
      <c r="LMW44" s="760"/>
      <c r="LMX44" s="760"/>
      <c r="LMY44" s="760"/>
      <c r="LMZ44" s="760"/>
      <c r="LNA44" s="760"/>
      <c r="LNB44" s="760"/>
      <c r="LNC44" s="760"/>
      <c r="LND44" s="760"/>
      <c r="LNE44" s="760"/>
      <c r="LNF44" s="760"/>
      <c r="LNG44" s="760"/>
      <c r="LNH44" s="760"/>
      <c r="LNI44" s="760"/>
      <c r="LNJ44" s="760"/>
      <c r="LNK44" s="760"/>
      <c r="LNL44" s="760"/>
      <c r="LNM44" s="760"/>
      <c r="LNN44" s="760"/>
      <c r="LNO44" s="760"/>
      <c r="LNP44" s="760"/>
      <c r="LNQ44" s="760"/>
      <c r="LNR44" s="760"/>
      <c r="LNS44" s="760"/>
      <c r="LNT44" s="760"/>
      <c r="LNU44" s="760"/>
      <c r="LNV44" s="760"/>
      <c r="LNW44" s="760"/>
      <c r="LNX44" s="760"/>
      <c r="LNY44" s="760"/>
      <c r="LNZ44" s="760"/>
      <c r="LOA44" s="760"/>
      <c r="LOB44" s="760"/>
      <c r="LOC44" s="760"/>
      <c r="LOD44" s="760"/>
      <c r="LOE44" s="760"/>
      <c r="LOF44" s="760"/>
      <c r="LOG44" s="760"/>
      <c r="LOH44" s="760"/>
      <c r="LOI44" s="760"/>
      <c r="LOJ44" s="760"/>
      <c r="LOK44" s="760"/>
      <c r="LOL44" s="760"/>
      <c r="LOM44" s="760"/>
      <c r="LON44" s="760"/>
      <c r="LOO44" s="760"/>
      <c r="LOP44" s="760"/>
      <c r="LOQ44" s="760"/>
      <c r="LOR44" s="760"/>
      <c r="LOS44" s="760"/>
      <c r="LOT44" s="760"/>
      <c r="LOU44" s="760"/>
      <c r="LOV44" s="760"/>
      <c r="LOW44" s="760"/>
      <c r="LOX44" s="760"/>
      <c r="LOY44" s="760"/>
      <c r="LOZ44" s="760"/>
      <c r="LPA44" s="760"/>
      <c r="LPB44" s="760"/>
      <c r="LPC44" s="760"/>
      <c r="LPD44" s="760"/>
      <c r="LPE44" s="760"/>
      <c r="LPF44" s="760"/>
      <c r="LPG44" s="760"/>
      <c r="LPH44" s="760"/>
      <c r="LPI44" s="760"/>
      <c r="LPJ44" s="760"/>
      <c r="LPK44" s="760"/>
      <c r="LPL44" s="760"/>
      <c r="LPM44" s="760"/>
      <c r="LPN44" s="760"/>
      <c r="LPO44" s="760"/>
      <c r="LPP44" s="760"/>
      <c r="LPQ44" s="760"/>
      <c r="LPR44" s="760"/>
      <c r="LPS44" s="760"/>
      <c r="LPT44" s="760"/>
      <c r="LPU44" s="760"/>
      <c r="LPV44" s="760"/>
      <c r="LPW44" s="760"/>
      <c r="LPX44" s="760"/>
      <c r="LPY44" s="760"/>
      <c r="LPZ44" s="760"/>
      <c r="LQA44" s="760"/>
      <c r="LQB44" s="760"/>
      <c r="LQC44" s="760"/>
      <c r="LQD44" s="760"/>
      <c r="LQE44" s="760"/>
      <c r="LQF44" s="760"/>
      <c r="LQG44" s="760"/>
      <c r="LQH44" s="760"/>
      <c r="LQI44" s="760"/>
      <c r="LQJ44" s="760"/>
      <c r="LQK44" s="760"/>
      <c r="LQL44" s="760"/>
      <c r="LQM44" s="760"/>
      <c r="LQN44" s="760"/>
      <c r="LQO44" s="760"/>
      <c r="LQP44" s="760"/>
      <c r="LQQ44" s="760"/>
      <c r="LQR44" s="760"/>
      <c r="LQS44" s="760"/>
      <c r="LQT44" s="760"/>
      <c r="LQU44" s="760"/>
      <c r="LQV44" s="760"/>
      <c r="LQW44" s="760"/>
      <c r="LQX44" s="760"/>
      <c r="LQY44" s="760"/>
      <c r="LQZ44" s="760"/>
      <c r="LRA44" s="760"/>
      <c r="LRB44" s="760"/>
      <c r="LRC44" s="760"/>
      <c r="LRD44" s="760"/>
      <c r="LRE44" s="760"/>
      <c r="LRF44" s="760"/>
      <c r="LRG44" s="760"/>
      <c r="LRH44" s="760"/>
      <c r="LRI44" s="760"/>
      <c r="LRJ44" s="760"/>
      <c r="LRK44" s="760"/>
      <c r="LRL44" s="760"/>
      <c r="LRM44" s="760"/>
      <c r="LRN44" s="760"/>
      <c r="LRO44" s="760"/>
      <c r="LRP44" s="760"/>
      <c r="LRQ44" s="760"/>
      <c r="LRR44" s="760"/>
      <c r="LRS44" s="760"/>
      <c r="LRT44" s="760"/>
      <c r="LRU44" s="760"/>
      <c r="LRV44" s="760"/>
      <c r="LRW44" s="760"/>
      <c r="LRX44" s="760"/>
      <c r="LRY44" s="760"/>
      <c r="LRZ44" s="760"/>
      <c r="LSA44" s="760"/>
      <c r="LSB44" s="760"/>
      <c r="LSC44" s="760"/>
      <c r="LSD44" s="760"/>
      <c r="LSE44" s="760"/>
      <c r="LSF44" s="760"/>
      <c r="LSG44" s="760"/>
      <c r="LSH44" s="760"/>
      <c r="LSI44" s="760"/>
      <c r="LSJ44" s="760"/>
      <c r="LSK44" s="760"/>
      <c r="LSL44" s="760"/>
      <c r="LSM44" s="760"/>
      <c r="LSN44" s="760"/>
      <c r="LSO44" s="760"/>
      <c r="LSP44" s="760"/>
      <c r="LSQ44" s="760"/>
      <c r="LSR44" s="760"/>
      <c r="LSS44" s="760"/>
      <c r="LST44" s="760"/>
      <c r="LSU44" s="760"/>
      <c r="LSV44" s="760"/>
      <c r="LSW44" s="760"/>
      <c r="LSX44" s="760"/>
      <c r="LSY44" s="760"/>
      <c r="LSZ44" s="760"/>
      <c r="LTA44" s="760"/>
      <c r="LTB44" s="760"/>
      <c r="LTC44" s="760"/>
      <c r="LTD44" s="760"/>
      <c r="LTE44" s="760"/>
      <c r="LTF44" s="760"/>
      <c r="LTG44" s="760"/>
      <c r="LTH44" s="760"/>
      <c r="LTI44" s="760"/>
      <c r="LTJ44" s="760"/>
      <c r="LTK44" s="760"/>
      <c r="LTL44" s="760"/>
      <c r="LTM44" s="760"/>
      <c r="LTN44" s="760"/>
      <c r="LTO44" s="760"/>
      <c r="LTP44" s="760"/>
      <c r="LTQ44" s="760"/>
      <c r="LTR44" s="760"/>
      <c r="LTS44" s="760"/>
      <c r="LTT44" s="760"/>
      <c r="LTU44" s="760"/>
      <c r="LTV44" s="760"/>
      <c r="LTW44" s="760"/>
      <c r="LTX44" s="760"/>
      <c r="LTY44" s="760"/>
      <c r="LTZ44" s="760"/>
      <c r="LUA44" s="760"/>
      <c r="LUB44" s="760"/>
      <c r="LUC44" s="760"/>
      <c r="LUD44" s="760"/>
      <c r="LUE44" s="760"/>
      <c r="LUF44" s="760"/>
      <c r="LUG44" s="760"/>
      <c r="LUH44" s="760"/>
      <c r="LUI44" s="760"/>
      <c r="LUJ44" s="760"/>
      <c r="LUK44" s="760"/>
      <c r="LUL44" s="760"/>
      <c r="LUM44" s="760"/>
      <c r="LUN44" s="760"/>
      <c r="LUO44" s="760"/>
      <c r="LUP44" s="760"/>
      <c r="LUQ44" s="760"/>
      <c r="LUR44" s="760"/>
      <c r="LUS44" s="760"/>
      <c r="LUT44" s="760"/>
      <c r="LUU44" s="760"/>
      <c r="LUV44" s="760"/>
      <c r="LUW44" s="760"/>
      <c r="LUX44" s="760"/>
      <c r="LUY44" s="760"/>
      <c r="LUZ44" s="760"/>
      <c r="LVA44" s="760"/>
      <c r="LVB44" s="760"/>
      <c r="LVC44" s="760"/>
      <c r="LVD44" s="760"/>
      <c r="LVE44" s="760"/>
      <c r="LVF44" s="760"/>
      <c r="LVG44" s="760"/>
      <c r="LVH44" s="760"/>
      <c r="LVI44" s="760"/>
      <c r="LVJ44" s="760"/>
      <c r="LVK44" s="760"/>
      <c r="LVL44" s="760"/>
      <c r="LVM44" s="760"/>
      <c r="LVN44" s="760"/>
      <c r="LVO44" s="760"/>
      <c r="LVP44" s="760"/>
      <c r="LVQ44" s="760"/>
      <c r="LVR44" s="760"/>
      <c r="LVS44" s="760"/>
      <c r="LVT44" s="760"/>
      <c r="LVU44" s="760"/>
      <c r="LVV44" s="760"/>
      <c r="LVW44" s="760"/>
      <c r="LVX44" s="760"/>
      <c r="LVY44" s="760"/>
      <c r="LVZ44" s="760"/>
      <c r="LWA44" s="760"/>
      <c r="LWB44" s="760"/>
      <c r="LWC44" s="760"/>
      <c r="LWD44" s="760"/>
      <c r="LWE44" s="760"/>
      <c r="LWF44" s="760"/>
      <c r="LWG44" s="760"/>
      <c r="LWH44" s="760"/>
      <c r="LWI44" s="760"/>
      <c r="LWJ44" s="760"/>
      <c r="LWK44" s="760"/>
      <c r="LWL44" s="760"/>
      <c r="LWM44" s="760"/>
      <c r="LWN44" s="760"/>
      <c r="LWO44" s="760"/>
      <c r="LWP44" s="760"/>
      <c r="LWQ44" s="760"/>
      <c r="LWR44" s="760"/>
      <c r="LWS44" s="760"/>
      <c r="LWT44" s="760"/>
      <c r="LWU44" s="760"/>
      <c r="LWV44" s="760"/>
      <c r="LWW44" s="760"/>
      <c r="LWX44" s="760"/>
      <c r="LWY44" s="760"/>
      <c r="LWZ44" s="760"/>
      <c r="LXA44" s="760"/>
      <c r="LXB44" s="760"/>
      <c r="LXC44" s="760"/>
      <c r="LXD44" s="760"/>
      <c r="LXE44" s="760"/>
      <c r="LXF44" s="760"/>
      <c r="LXG44" s="760"/>
      <c r="LXH44" s="760"/>
      <c r="LXI44" s="760"/>
      <c r="LXJ44" s="760"/>
      <c r="LXK44" s="760"/>
      <c r="LXL44" s="760"/>
      <c r="LXM44" s="760"/>
      <c r="LXN44" s="760"/>
      <c r="LXO44" s="760"/>
      <c r="LXP44" s="760"/>
      <c r="LXQ44" s="760"/>
      <c r="LXR44" s="760"/>
      <c r="LXS44" s="760"/>
      <c r="LXT44" s="760"/>
      <c r="LXU44" s="760"/>
      <c r="LXV44" s="760"/>
      <c r="LXW44" s="760"/>
      <c r="LXX44" s="760"/>
      <c r="LXY44" s="760"/>
      <c r="LXZ44" s="760"/>
      <c r="LYA44" s="760"/>
      <c r="LYB44" s="760"/>
      <c r="LYC44" s="760"/>
      <c r="LYD44" s="760"/>
      <c r="LYE44" s="760"/>
      <c r="LYF44" s="760"/>
      <c r="LYG44" s="760"/>
      <c r="LYH44" s="760"/>
      <c r="LYI44" s="760"/>
      <c r="LYJ44" s="760"/>
      <c r="LYK44" s="760"/>
      <c r="LYL44" s="760"/>
      <c r="LYM44" s="760"/>
      <c r="LYN44" s="760"/>
      <c r="LYO44" s="760"/>
      <c r="LYP44" s="760"/>
      <c r="LYQ44" s="760"/>
      <c r="LYR44" s="760"/>
      <c r="LYS44" s="760"/>
      <c r="LYT44" s="760"/>
      <c r="LYU44" s="760"/>
      <c r="LYV44" s="760"/>
      <c r="LYW44" s="760"/>
      <c r="LYX44" s="760"/>
      <c r="LYY44" s="760"/>
      <c r="LYZ44" s="760"/>
      <c r="LZA44" s="760"/>
      <c r="LZB44" s="760"/>
      <c r="LZC44" s="760"/>
      <c r="LZD44" s="760"/>
      <c r="LZE44" s="760"/>
      <c r="LZF44" s="760"/>
      <c r="LZG44" s="760"/>
      <c r="LZH44" s="760"/>
      <c r="LZI44" s="760"/>
      <c r="LZJ44" s="760"/>
      <c r="LZK44" s="760"/>
      <c r="LZL44" s="760"/>
      <c r="LZM44" s="760"/>
      <c r="LZN44" s="760"/>
      <c r="LZO44" s="760"/>
      <c r="LZP44" s="760"/>
      <c r="LZQ44" s="760"/>
      <c r="LZR44" s="760"/>
      <c r="LZS44" s="760"/>
      <c r="LZT44" s="760"/>
      <c r="LZU44" s="760"/>
      <c r="LZV44" s="760"/>
      <c r="LZW44" s="760"/>
      <c r="LZX44" s="760"/>
      <c r="LZY44" s="760"/>
      <c r="LZZ44" s="760"/>
      <c r="MAA44" s="760"/>
      <c r="MAB44" s="760"/>
      <c r="MAC44" s="760"/>
      <c r="MAD44" s="760"/>
      <c r="MAE44" s="760"/>
      <c r="MAF44" s="760"/>
      <c r="MAG44" s="760"/>
      <c r="MAH44" s="760"/>
      <c r="MAI44" s="760"/>
      <c r="MAJ44" s="760"/>
      <c r="MAK44" s="760"/>
      <c r="MAL44" s="760"/>
      <c r="MAM44" s="760"/>
      <c r="MAN44" s="760"/>
      <c r="MAO44" s="760"/>
      <c r="MAP44" s="760"/>
      <c r="MAQ44" s="760"/>
      <c r="MAR44" s="760"/>
      <c r="MAS44" s="760"/>
      <c r="MAT44" s="760"/>
      <c r="MAU44" s="760"/>
      <c r="MAV44" s="760"/>
      <c r="MAW44" s="760"/>
      <c r="MAX44" s="760"/>
      <c r="MAY44" s="760"/>
      <c r="MAZ44" s="760"/>
      <c r="MBA44" s="760"/>
      <c r="MBB44" s="760"/>
      <c r="MBC44" s="760"/>
      <c r="MBD44" s="760"/>
      <c r="MBE44" s="760"/>
      <c r="MBF44" s="760"/>
      <c r="MBG44" s="760"/>
      <c r="MBH44" s="760"/>
      <c r="MBI44" s="760"/>
      <c r="MBJ44" s="760"/>
      <c r="MBK44" s="760"/>
      <c r="MBL44" s="760"/>
      <c r="MBM44" s="760"/>
      <c r="MBN44" s="760"/>
      <c r="MBO44" s="760"/>
      <c r="MBP44" s="760"/>
      <c r="MBQ44" s="760"/>
      <c r="MBR44" s="760"/>
      <c r="MBS44" s="760"/>
      <c r="MBT44" s="760"/>
      <c r="MBU44" s="760"/>
      <c r="MBV44" s="760"/>
      <c r="MBW44" s="760"/>
      <c r="MBX44" s="760"/>
      <c r="MBY44" s="760"/>
      <c r="MBZ44" s="760"/>
      <c r="MCA44" s="760"/>
      <c r="MCB44" s="760"/>
      <c r="MCC44" s="760"/>
      <c r="MCD44" s="760"/>
      <c r="MCE44" s="760"/>
      <c r="MCF44" s="760"/>
      <c r="MCG44" s="760"/>
      <c r="MCH44" s="760"/>
      <c r="MCI44" s="760"/>
      <c r="MCJ44" s="760"/>
      <c r="MCK44" s="760"/>
      <c r="MCL44" s="760"/>
      <c r="MCM44" s="760"/>
      <c r="MCN44" s="760"/>
      <c r="MCO44" s="760"/>
      <c r="MCP44" s="760"/>
      <c r="MCQ44" s="760"/>
      <c r="MCR44" s="760"/>
      <c r="MCS44" s="760"/>
      <c r="MCT44" s="760"/>
      <c r="MCU44" s="760"/>
      <c r="MCV44" s="760"/>
      <c r="MCW44" s="760"/>
      <c r="MCX44" s="760"/>
      <c r="MCY44" s="760"/>
      <c r="MCZ44" s="760"/>
      <c r="MDA44" s="760"/>
      <c r="MDB44" s="760"/>
      <c r="MDC44" s="760"/>
      <c r="MDD44" s="760"/>
      <c r="MDE44" s="760"/>
      <c r="MDF44" s="760"/>
      <c r="MDG44" s="760"/>
      <c r="MDH44" s="760"/>
      <c r="MDI44" s="760"/>
      <c r="MDJ44" s="760"/>
      <c r="MDK44" s="760"/>
      <c r="MDL44" s="760"/>
      <c r="MDM44" s="760"/>
      <c r="MDN44" s="760"/>
      <c r="MDO44" s="760"/>
      <c r="MDP44" s="760"/>
      <c r="MDQ44" s="760"/>
      <c r="MDR44" s="760"/>
      <c r="MDS44" s="760"/>
      <c r="MDT44" s="760"/>
      <c r="MDU44" s="760"/>
      <c r="MDV44" s="760"/>
      <c r="MDW44" s="760"/>
      <c r="MDX44" s="760"/>
      <c r="MDY44" s="760"/>
      <c r="MDZ44" s="760"/>
      <c r="MEA44" s="760"/>
      <c r="MEB44" s="760"/>
      <c r="MEC44" s="760"/>
      <c r="MED44" s="760"/>
      <c r="MEE44" s="760"/>
      <c r="MEF44" s="760"/>
      <c r="MEG44" s="760"/>
      <c r="MEH44" s="760"/>
      <c r="MEI44" s="760"/>
      <c r="MEJ44" s="760"/>
      <c r="MEK44" s="760"/>
      <c r="MEL44" s="760"/>
      <c r="MEM44" s="760"/>
      <c r="MEN44" s="760"/>
      <c r="MEO44" s="760"/>
      <c r="MEP44" s="760"/>
      <c r="MEQ44" s="760"/>
      <c r="MER44" s="760"/>
      <c r="MES44" s="760"/>
      <c r="MET44" s="760"/>
      <c r="MEU44" s="760"/>
      <c r="MEV44" s="760"/>
      <c r="MEW44" s="760"/>
      <c r="MEX44" s="760"/>
      <c r="MEY44" s="760"/>
      <c r="MEZ44" s="760"/>
      <c r="MFA44" s="760"/>
      <c r="MFB44" s="760"/>
      <c r="MFC44" s="760"/>
      <c r="MFD44" s="760"/>
      <c r="MFE44" s="760"/>
      <c r="MFF44" s="760"/>
      <c r="MFG44" s="760"/>
      <c r="MFH44" s="760"/>
      <c r="MFI44" s="760"/>
      <c r="MFJ44" s="760"/>
      <c r="MFK44" s="760"/>
      <c r="MFL44" s="760"/>
      <c r="MFM44" s="760"/>
      <c r="MFN44" s="760"/>
      <c r="MFO44" s="760"/>
      <c r="MFP44" s="760"/>
      <c r="MFQ44" s="760"/>
      <c r="MFR44" s="760"/>
      <c r="MFS44" s="760"/>
      <c r="MFT44" s="760"/>
      <c r="MFU44" s="760"/>
      <c r="MFV44" s="760"/>
      <c r="MFW44" s="760"/>
      <c r="MFX44" s="760"/>
      <c r="MFY44" s="760"/>
      <c r="MFZ44" s="760"/>
      <c r="MGA44" s="760"/>
      <c r="MGB44" s="760"/>
      <c r="MGC44" s="760"/>
      <c r="MGD44" s="760"/>
      <c r="MGE44" s="760"/>
      <c r="MGF44" s="760"/>
      <c r="MGG44" s="760"/>
      <c r="MGH44" s="760"/>
      <c r="MGI44" s="760"/>
      <c r="MGJ44" s="760"/>
      <c r="MGK44" s="760"/>
      <c r="MGL44" s="760"/>
      <c r="MGM44" s="760"/>
      <c r="MGN44" s="760"/>
      <c r="MGO44" s="760"/>
      <c r="MGP44" s="760"/>
      <c r="MGQ44" s="760"/>
      <c r="MGR44" s="760"/>
      <c r="MGS44" s="760"/>
      <c r="MGT44" s="760"/>
      <c r="MGU44" s="760"/>
      <c r="MGV44" s="760"/>
      <c r="MGW44" s="760"/>
      <c r="MGX44" s="760"/>
      <c r="MGY44" s="760"/>
      <c r="MGZ44" s="760"/>
      <c r="MHA44" s="760"/>
      <c r="MHB44" s="760"/>
      <c r="MHC44" s="760"/>
      <c r="MHD44" s="760"/>
      <c r="MHE44" s="760"/>
      <c r="MHF44" s="760"/>
      <c r="MHG44" s="760"/>
      <c r="MHH44" s="760"/>
      <c r="MHI44" s="760"/>
      <c r="MHJ44" s="760"/>
      <c r="MHK44" s="760"/>
      <c r="MHL44" s="760"/>
      <c r="MHM44" s="760"/>
      <c r="MHN44" s="760"/>
      <c r="MHO44" s="760"/>
      <c r="MHP44" s="760"/>
      <c r="MHQ44" s="760"/>
      <c r="MHR44" s="760"/>
      <c r="MHS44" s="760"/>
      <c r="MHT44" s="760"/>
      <c r="MHU44" s="760"/>
      <c r="MHV44" s="760"/>
      <c r="MHW44" s="760"/>
      <c r="MHX44" s="760"/>
      <c r="MHY44" s="760"/>
      <c r="MHZ44" s="760"/>
      <c r="MIA44" s="760"/>
      <c r="MIB44" s="760"/>
      <c r="MIC44" s="760"/>
      <c r="MID44" s="760"/>
      <c r="MIE44" s="760"/>
      <c r="MIF44" s="760"/>
      <c r="MIG44" s="760"/>
      <c r="MIH44" s="760"/>
      <c r="MII44" s="760"/>
      <c r="MIJ44" s="760"/>
      <c r="MIK44" s="760"/>
      <c r="MIL44" s="760"/>
      <c r="MIM44" s="760"/>
      <c r="MIN44" s="760"/>
      <c r="MIO44" s="760"/>
      <c r="MIP44" s="760"/>
      <c r="MIQ44" s="760"/>
      <c r="MIR44" s="760"/>
      <c r="MIS44" s="760"/>
      <c r="MIT44" s="760"/>
      <c r="MIU44" s="760"/>
      <c r="MIV44" s="760"/>
      <c r="MIW44" s="760"/>
      <c r="MIX44" s="760"/>
      <c r="MIY44" s="760"/>
      <c r="MIZ44" s="760"/>
      <c r="MJA44" s="760"/>
      <c r="MJB44" s="760"/>
      <c r="MJC44" s="760"/>
      <c r="MJD44" s="760"/>
      <c r="MJE44" s="760"/>
      <c r="MJF44" s="760"/>
      <c r="MJG44" s="760"/>
      <c r="MJH44" s="760"/>
      <c r="MJI44" s="760"/>
      <c r="MJJ44" s="760"/>
      <c r="MJK44" s="760"/>
      <c r="MJL44" s="760"/>
      <c r="MJM44" s="760"/>
      <c r="MJN44" s="760"/>
      <c r="MJO44" s="760"/>
      <c r="MJP44" s="760"/>
      <c r="MJQ44" s="760"/>
      <c r="MJR44" s="760"/>
      <c r="MJS44" s="760"/>
      <c r="MJT44" s="760"/>
      <c r="MJU44" s="760"/>
      <c r="MJV44" s="760"/>
      <c r="MJW44" s="760"/>
      <c r="MJX44" s="760"/>
      <c r="MJY44" s="760"/>
      <c r="MJZ44" s="760"/>
      <c r="MKA44" s="760"/>
      <c r="MKB44" s="760"/>
      <c r="MKC44" s="760"/>
      <c r="MKD44" s="760"/>
      <c r="MKE44" s="760"/>
      <c r="MKF44" s="760"/>
      <c r="MKG44" s="760"/>
      <c r="MKH44" s="760"/>
      <c r="MKI44" s="760"/>
      <c r="MKJ44" s="760"/>
      <c r="MKK44" s="760"/>
      <c r="MKL44" s="760"/>
      <c r="MKM44" s="760"/>
      <c r="MKN44" s="760"/>
      <c r="MKO44" s="760"/>
      <c r="MKP44" s="760"/>
      <c r="MKQ44" s="760"/>
      <c r="MKR44" s="760"/>
      <c r="MKS44" s="760"/>
      <c r="MKT44" s="760"/>
      <c r="MKU44" s="760"/>
      <c r="MKV44" s="760"/>
      <c r="MKW44" s="760"/>
      <c r="MKX44" s="760"/>
      <c r="MKY44" s="760"/>
      <c r="MKZ44" s="760"/>
      <c r="MLA44" s="760"/>
      <c r="MLB44" s="760"/>
      <c r="MLC44" s="760"/>
      <c r="MLD44" s="760"/>
      <c r="MLE44" s="760"/>
      <c r="MLF44" s="760"/>
      <c r="MLG44" s="760"/>
      <c r="MLH44" s="760"/>
      <c r="MLI44" s="760"/>
      <c r="MLJ44" s="760"/>
      <c r="MLK44" s="760"/>
      <c r="MLL44" s="760"/>
      <c r="MLM44" s="760"/>
      <c r="MLN44" s="760"/>
      <c r="MLO44" s="760"/>
      <c r="MLP44" s="760"/>
      <c r="MLQ44" s="760"/>
      <c r="MLR44" s="760"/>
      <c r="MLS44" s="760"/>
      <c r="MLT44" s="760"/>
      <c r="MLU44" s="760"/>
      <c r="MLV44" s="760"/>
      <c r="MLW44" s="760"/>
      <c r="MLX44" s="760"/>
      <c r="MLY44" s="760"/>
      <c r="MLZ44" s="760"/>
      <c r="MMA44" s="760"/>
      <c r="MMB44" s="760"/>
      <c r="MMC44" s="760"/>
      <c r="MMD44" s="760"/>
      <c r="MME44" s="760"/>
      <c r="MMF44" s="760"/>
      <c r="MMG44" s="760"/>
      <c r="MMH44" s="760"/>
      <c r="MMI44" s="760"/>
      <c r="MMJ44" s="760"/>
      <c r="MMK44" s="760"/>
      <c r="MML44" s="760"/>
      <c r="MMM44" s="760"/>
      <c r="MMN44" s="760"/>
      <c r="MMO44" s="760"/>
      <c r="MMP44" s="760"/>
      <c r="MMQ44" s="760"/>
      <c r="MMR44" s="760"/>
      <c r="MMS44" s="760"/>
      <c r="MMT44" s="760"/>
      <c r="MMU44" s="760"/>
      <c r="MMV44" s="760"/>
      <c r="MMW44" s="760"/>
      <c r="MMX44" s="760"/>
      <c r="MMY44" s="760"/>
      <c r="MMZ44" s="760"/>
      <c r="MNA44" s="760"/>
      <c r="MNB44" s="760"/>
      <c r="MNC44" s="760"/>
      <c r="MND44" s="760"/>
      <c r="MNE44" s="760"/>
      <c r="MNF44" s="760"/>
      <c r="MNG44" s="760"/>
      <c r="MNH44" s="760"/>
      <c r="MNI44" s="760"/>
      <c r="MNJ44" s="760"/>
      <c r="MNK44" s="760"/>
      <c r="MNL44" s="760"/>
      <c r="MNM44" s="760"/>
      <c r="MNN44" s="760"/>
      <c r="MNO44" s="760"/>
      <c r="MNP44" s="760"/>
      <c r="MNQ44" s="760"/>
      <c r="MNR44" s="760"/>
      <c r="MNS44" s="760"/>
      <c r="MNT44" s="760"/>
      <c r="MNU44" s="760"/>
      <c r="MNV44" s="760"/>
      <c r="MNW44" s="760"/>
      <c r="MNX44" s="760"/>
      <c r="MNY44" s="760"/>
      <c r="MNZ44" s="760"/>
      <c r="MOA44" s="760"/>
      <c r="MOB44" s="760"/>
      <c r="MOC44" s="760"/>
      <c r="MOD44" s="760"/>
      <c r="MOE44" s="760"/>
      <c r="MOF44" s="760"/>
      <c r="MOG44" s="760"/>
      <c r="MOH44" s="760"/>
      <c r="MOI44" s="760"/>
      <c r="MOJ44" s="760"/>
      <c r="MOK44" s="760"/>
      <c r="MOL44" s="760"/>
      <c r="MOM44" s="760"/>
      <c r="MON44" s="760"/>
      <c r="MOO44" s="760"/>
      <c r="MOP44" s="760"/>
      <c r="MOQ44" s="760"/>
      <c r="MOR44" s="760"/>
      <c r="MOS44" s="760"/>
      <c r="MOT44" s="760"/>
      <c r="MOU44" s="760"/>
      <c r="MOV44" s="760"/>
      <c r="MOW44" s="760"/>
      <c r="MOX44" s="760"/>
      <c r="MOY44" s="760"/>
      <c r="MOZ44" s="760"/>
      <c r="MPA44" s="760"/>
      <c r="MPB44" s="760"/>
      <c r="MPC44" s="760"/>
      <c r="MPD44" s="760"/>
      <c r="MPE44" s="760"/>
      <c r="MPF44" s="760"/>
      <c r="MPG44" s="760"/>
      <c r="MPH44" s="760"/>
      <c r="MPI44" s="760"/>
      <c r="MPJ44" s="760"/>
      <c r="MPK44" s="760"/>
      <c r="MPL44" s="760"/>
      <c r="MPM44" s="760"/>
      <c r="MPN44" s="760"/>
      <c r="MPO44" s="760"/>
      <c r="MPP44" s="760"/>
      <c r="MPQ44" s="760"/>
      <c r="MPR44" s="760"/>
      <c r="MPS44" s="760"/>
      <c r="MPT44" s="760"/>
      <c r="MPU44" s="760"/>
      <c r="MPV44" s="760"/>
      <c r="MPW44" s="760"/>
      <c r="MPX44" s="760"/>
      <c r="MPY44" s="760"/>
      <c r="MPZ44" s="760"/>
      <c r="MQA44" s="760"/>
      <c r="MQB44" s="760"/>
      <c r="MQC44" s="760"/>
      <c r="MQD44" s="760"/>
      <c r="MQE44" s="760"/>
      <c r="MQF44" s="760"/>
      <c r="MQG44" s="760"/>
      <c r="MQH44" s="760"/>
      <c r="MQI44" s="760"/>
      <c r="MQJ44" s="760"/>
      <c r="MQK44" s="760"/>
      <c r="MQL44" s="760"/>
      <c r="MQM44" s="760"/>
      <c r="MQN44" s="760"/>
      <c r="MQO44" s="760"/>
      <c r="MQP44" s="760"/>
      <c r="MQQ44" s="760"/>
      <c r="MQR44" s="760"/>
      <c r="MQS44" s="760"/>
      <c r="MQT44" s="760"/>
      <c r="MQU44" s="760"/>
      <c r="MQV44" s="760"/>
      <c r="MQW44" s="760"/>
      <c r="MQX44" s="760"/>
      <c r="MQY44" s="760"/>
      <c r="MQZ44" s="760"/>
      <c r="MRA44" s="760"/>
      <c r="MRB44" s="760"/>
      <c r="MRC44" s="760"/>
      <c r="MRD44" s="760"/>
      <c r="MRE44" s="760"/>
      <c r="MRF44" s="760"/>
      <c r="MRG44" s="760"/>
      <c r="MRH44" s="760"/>
      <c r="MRI44" s="760"/>
      <c r="MRJ44" s="760"/>
      <c r="MRK44" s="760"/>
      <c r="MRL44" s="760"/>
      <c r="MRM44" s="760"/>
      <c r="MRN44" s="760"/>
      <c r="MRO44" s="760"/>
      <c r="MRP44" s="760"/>
      <c r="MRQ44" s="760"/>
      <c r="MRR44" s="760"/>
      <c r="MRS44" s="760"/>
      <c r="MRT44" s="760"/>
      <c r="MRU44" s="760"/>
      <c r="MRV44" s="760"/>
      <c r="MRW44" s="760"/>
      <c r="MRX44" s="760"/>
      <c r="MRY44" s="760"/>
      <c r="MRZ44" s="760"/>
      <c r="MSA44" s="760"/>
      <c r="MSB44" s="760"/>
      <c r="MSC44" s="760"/>
      <c r="MSD44" s="760"/>
      <c r="MSE44" s="760"/>
      <c r="MSF44" s="760"/>
      <c r="MSG44" s="760"/>
      <c r="MSH44" s="760"/>
      <c r="MSI44" s="760"/>
      <c r="MSJ44" s="760"/>
      <c r="MSK44" s="760"/>
      <c r="MSL44" s="760"/>
      <c r="MSM44" s="760"/>
      <c r="MSN44" s="760"/>
      <c r="MSO44" s="760"/>
      <c r="MSP44" s="760"/>
      <c r="MSQ44" s="760"/>
      <c r="MSR44" s="760"/>
      <c r="MSS44" s="760"/>
      <c r="MST44" s="760"/>
      <c r="MSU44" s="760"/>
      <c r="MSV44" s="760"/>
      <c r="MSW44" s="760"/>
      <c r="MSX44" s="760"/>
      <c r="MSY44" s="760"/>
      <c r="MSZ44" s="760"/>
      <c r="MTA44" s="760"/>
      <c r="MTB44" s="760"/>
      <c r="MTC44" s="760"/>
      <c r="MTD44" s="760"/>
      <c r="MTE44" s="760"/>
      <c r="MTF44" s="760"/>
      <c r="MTG44" s="760"/>
      <c r="MTH44" s="760"/>
      <c r="MTI44" s="760"/>
      <c r="MTJ44" s="760"/>
      <c r="MTK44" s="760"/>
      <c r="MTL44" s="760"/>
      <c r="MTM44" s="760"/>
      <c r="MTN44" s="760"/>
      <c r="MTO44" s="760"/>
      <c r="MTP44" s="760"/>
      <c r="MTQ44" s="760"/>
      <c r="MTR44" s="760"/>
      <c r="MTS44" s="760"/>
      <c r="MTT44" s="760"/>
      <c r="MTU44" s="760"/>
      <c r="MTV44" s="760"/>
      <c r="MTW44" s="760"/>
      <c r="MTX44" s="760"/>
      <c r="MTY44" s="760"/>
      <c r="MTZ44" s="760"/>
      <c r="MUA44" s="760"/>
      <c r="MUB44" s="760"/>
      <c r="MUC44" s="760"/>
      <c r="MUD44" s="760"/>
      <c r="MUE44" s="760"/>
      <c r="MUF44" s="760"/>
      <c r="MUG44" s="760"/>
      <c r="MUH44" s="760"/>
      <c r="MUI44" s="760"/>
      <c r="MUJ44" s="760"/>
      <c r="MUK44" s="760"/>
      <c r="MUL44" s="760"/>
      <c r="MUM44" s="760"/>
      <c r="MUN44" s="760"/>
      <c r="MUO44" s="760"/>
      <c r="MUP44" s="760"/>
      <c r="MUQ44" s="760"/>
      <c r="MUR44" s="760"/>
      <c r="MUS44" s="760"/>
      <c r="MUT44" s="760"/>
      <c r="MUU44" s="760"/>
      <c r="MUV44" s="760"/>
      <c r="MUW44" s="760"/>
      <c r="MUX44" s="760"/>
      <c r="MUY44" s="760"/>
      <c r="MUZ44" s="760"/>
      <c r="MVA44" s="760"/>
      <c r="MVB44" s="760"/>
      <c r="MVC44" s="760"/>
      <c r="MVD44" s="760"/>
      <c r="MVE44" s="760"/>
      <c r="MVF44" s="760"/>
      <c r="MVG44" s="760"/>
      <c r="MVH44" s="760"/>
      <c r="MVI44" s="760"/>
      <c r="MVJ44" s="760"/>
      <c r="MVK44" s="760"/>
      <c r="MVL44" s="760"/>
      <c r="MVM44" s="760"/>
      <c r="MVN44" s="760"/>
      <c r="MVO44" s="760"/>
      <c r="MVP44" s="760"/>
      <c r="MVQ44" s="760"/>
      <c r="MVR44" s="760"/>
      <c r="MVS44" s="760"/>
      <c r="MVT44" s="760"/>
      <c r="MVU44" s="760"/>
      <c r="MVV44" s="760"/>
      <c r="MVW44" s="760"/>
      <c r="MVX44" s="760"/>
      <c r="MVY44" s="760"/>
      <c r="MVZ44" s="760"/>
      <c r="MWA44" s="760"/>
      <c r="MWB44" s="760"/>
      <c r="MWC44" s="760"/>
      <c r="MWD44" s="760"/>
      <c r="MWE44" s="760"/>
      <c r="MWF44" s="760"/>
      <c r="MWG44" s="760"/>
      <c r="MWH44" s="760"/>
      <c r="MWI44" s="760"/>
      <c r="MWJ44" s="760"/>
      <c r="MWK44" s="760"/>
      <c r="MWL44" s="760"/>
      <c r="MWM44" s="760"/>
      <c r="MWN44" s="760"/>
      <c r="MWO44" s="760"/>
      <c r="MWP44" s="760"/>
      <c r="MWQ44" s="760"/>
      <c r="MWR44" s="760"/>
      <c r="MWS44" s="760"/>
      <c r="MWT44" s="760"/>
      <c r="MWU44" s="760"/>
      <c r="MWV44" s="760"/>
      <c r="MWW44" s="760"/>
      <c r="MWX44" s="760"/>
      <c r="MWY44" s="760"/>
      <c r="MWZ44" s="760"/>
      <c r="MXA44" s="760"/>
      <c r="MXB44" s="760"/>
      <c r="MXC44" s="760"/>
      <c r="MXD44" s="760"/>
      <c r="MXE44" s="760"/>
      <c r="MXF44" s="760"/>
      <c r="MXG44" s="760"/>
      <c r="MXH44" s="760"/>
      <c r="MXI44" s="760"/>
      <c r="MXJ44" s="760"/>
      <c r="MXK44" s="760"/>
      <c r="MXL44" s="760"/>
      <c r="MXM44" s="760"/>
      <c r="MXN44" s="760"/>
      <c r="MXO44" s="760"/>
      <c r="MXP44" s="760"/>
      <c r="MXQ44" s="760"/>
      <c r="MXR44" s="760"/>
      <c r="MXS44" s="760"/>
      <c r="MXT44" s="760"/>
      <c r="MXU44" s="760"/>
      <c r="MXV44" s="760"/>
      <c r="MXW44" s="760"/>
      <c r="MXX44" s="760"/>
      <c r="MXY44" s="760"/>
      <c r="MXZ44" s="760"/>
      <c r="MYA44" s="760"/>
      <c r="MYB44" s="760"/>
      <c r="MYC44" s="760"/>
      <c r="MYD44" s="760"/>
      <c r="MYE44" s="760"/>
      <c r="MYF44" s="760"/>
      <c r="MYG44" s="760"/>
      <c r="MYH44" s="760"/>
      <c r="MYI44" s="760"/>
      <c r="MYJ44" s="760"/>
      <c r="MYK44" s="760"/>
      <c r="MYL44" s="760"/>
      <c r="MYM44" s="760"/>
      <c r="MYN44" s="760"/>
      <c r="MYO44" s="760"/>
      <c r="MYP44" s="760"/>
      <c r="MYQ44" s="760"/>
      <c r="MYR44" s="760"/>
      <c r="MYS44" s="760"/>
      <c r="MYT44" s="760"/>
      <c r="MYU44" s="760"/>
      <c r="MYV44" s="760"/>
      <c r="MYW44" s="760"/>
      <c r="MYX44" s="760"/>
      <c r="MYY44" s="760"/>
      <c r="MYZ44" s="760"/>
      <c r="MZA44" s="760"/>
      <c r="MZB44" s="760"/>
      <c r="MZC44" s="760"/>
      <c r="MZD44" s="760"/>
      <c r="MZE44" s="760"/>
      <c r="MZF44" s="760"/>
      <c r="MZG44" s="760"/>
      <c r="MZH44" s="760"/>
      <c r="MZI44" s="760"/>
      <c r="MZJ44" s="760"/>
      <c r="MZK44" s="760"/>
      <c r="MZL44" s="760"/>
      <c r="MZM44" s="760"/>
      <c r="MZN44" s="760"/>
      <c r="MZO44" s="760"/>
      <c r="MZP44" s="760"/>
      <c r="MZQ44" s="760"/>
      <c r="MZR44" s="760"/>
      <c r="MZS44" s="760"/>
      <c r="MZT44" s="760"/>
      <c r="MZU44" s="760"/>
      <c r="MZV44" s="760"/>
      <c r="MZW44" s="760"/>
      <c r="MZX44" s="760"/>
      <c r="MZY44" s="760"/>
      <c r="MZZ44" s="760"/>
      <c r="NAA44" s="760"/>
      <c r="NAB44" s="760"/>
      <c r="NAC44" s="760"/>
      <c r="NAD44" s="760"/>
      <c r="NAE44" s="760"/>
      <c r="NAF44" s="760"/>
      <c r="NAG44" s="760"/>
      <c r="NAH44" s="760"/>
      <c r="NAI44" s="760"/>
      <c r="NAJ44" s="760"/>
      <c r="NAK44" s="760"/>
      <c r="NAL44" s="760"/>
      <c r="NAM44" s="760"/>
      <c r="NAN44" s="760"/>
      <c r="NAO44" s="760"/>
      <c r="NAP44" s="760"/>
      <c r="NAQ44" s="760"/>
      <c r="NAR44" s="760"/>
      <c r="NAS44" s="760"/>
      <c r="NAT44" s="760"/>
      <c r="NAU44" s="760"/>
      <c r="NAV44" s="760"/>
      <c r="NAW44" s="760"/>
      <c r="NAX44" s="760"/>
      <c r="NAY44" s="760"/>
      <c r="NAZ44" s="760"/>
      <c r="NBA44" s="760"/>
      <c r="NBB44" s="760"/>
      <c r="NBC44" s="760"/>
      <c r="NBD44" s="760"/>
      <c r="NBE44" s="760"/>
      <c r="NBF44" s="760"/>
      <c r="NBG44" s="760"/>
      <c r="NBH44" s="760"/>
      <c r="NBI44" s="760"/>
      <c r="NBJ44" s="760"/>
      <c r="NBK44" s="760"/>
      <c r="NBL44" s="760"/>
      <c r="NBM44" s="760"/>
      <c r="NBN44" s="760"/>
      <c r="NBO44" s="760"/>
      <c r="NBP44" s="760"/>
      <c r="NBQ44" s="760"/>
      <c r="NBR44" s="760"/>
      <c r="NBS44" s="760"/>
      <c r="NBT44" s="760"/>
      <c r="NBU44" s="760"/>
      <c r="NBV44" s="760"/>
      <c r="NBW44" s="760"/>
      <c r="NBX44" s="760"/>
      <c r="NBY44" s="760"/>
      <c r="NBZ44" s="760"/>
      <c r="NCA44" s="760"/>
      <c r="NCB44" s="760"/>
      <c r="NCC44" s="760"/>
      <c r="NCD44" s="760"/>
      <c r="NCE44" s="760"/>
      <c r="NCF44" s="760"/>
      <c r="NCG44" s="760"/>
      <c r="NCH44" s="760"/>
      <c r="NCI44" s="760"/>
      <c r="NCJ44" s="760"/>
      <c r="NCK44" s="760"/>
      <c r="NCL44" s="760"/>
      <c r="NCM44" s="760"/>
      <c r="NCN44" s="760"/>
      <c r="NCO44" s="760"/>
      <c r="NCP44" s="760"/>
      <c r="NCQ44" s="760"/>
      <c r="NCR44" s="760"/>
      <c r="NCS44" s="760"/>
      <c r="NCT44" s="760"/>
      <c r="NCU44" s="760"/>
      <c r="NCV44" s="760"/>
      <c r="NCW44" s="760"/>
      <c r="NCX44" s="760"/>
      <c r="NCY44" s="760"/>
      <c r="NCZ44" s="760"/>
      <c r="NDA44" s="760"/>
      <c r="NDB44" s="760"/>
      <c r="NDC44" s="760"/>
      <c r="NDD44" s="760"/>
      <c r="NDE44" s="760"/>
      <c r="NDF44" s="760"/>
      <c r="NDG44" s="760"/>
      <c r="NDH44" s="760"/>
      <c r="NDI44" s="760"/>
      <c r="NDJ44" s="760"/>
      <c r="NDK44" s="760"/>
      <c r="NDL44" s="760"/>
      <c r="NDM44" s="760"/>
      <c r="NDN44" s="760"/>
      <c r="NDO44" s="760"/>
      <c r="NDP44" s="760"/>
      <c r="NDQ44" s="760"/>
      <c r="NDR44" s="760"/>
      <c r="NDS44" s="760"/>
      <c r="NDT44" s="760"/>
      <c r="NDU44" s="760"/>
      <c r="NDV44" s="760"/>
      <c r="NDW44" s="760"/>
      <c r="NDX44" s="760"/>
      <c r="NDY44" s="760"/>
      <c r="NDZ44" s="760"/>
      <c r="NEA44" s="760"/>
      <c r="NEB44" s="760"/>
      <c r="NEC44" s="760"/>
      <c r="NED44" s="760"/>
      <c r="NEE44" s="760"/>
      <c r="NEF44" s="760"/>
      <c r="NEG44" s="760"/>
      <c r="NEH44" s="760"/>
      <c r="NEI44" s="760"/>
      <c r="NEJ44" s="760"/>
      <c r="NEK44" s="760"/>
      <c r="NEL44" s="760"/>
      <c r="NEM44" s="760"/>
      <c r="NEN44" s="760"/>
      <c r="NEO44" s="760"/>
      <c r="NEP44" s="760"/>
      <c r="NEQ44" s="760"/>
      <c r="NER44" s="760"/>
      <c r="NES44" s="760"/>
      <c r="NET44" s="760"/>
      <c r="NEU44" s="760"/>
      <c r="NEV44" s="760"/>
      <c r="NEW44" s="760"/>
      <c r="NEX44" s="760"/>
      <c r="NEY44" s="760"/>
      <c r="NEZ44" s="760"/>
      <c r="NFA44" s="760"/>
      <c r="NFB44" s="760"/>
      <c r="NFC44" s="760"/>
      <c r="NFD44" s="760"/>
      <c r="NFE44" s="760"/>
      <c r="NFF44" s="760"/>
      <c r="NFG44" s="760"/>
      <c r="NFH44" s="760"/>
      <c r="NFI44" s="760"/>
      <c r="NFJ44" s="760"/>
      <c r="NFK44" s="760"/>
      <c r="NFL44" s="760"/>
      <c r="NFM44" s="760"/>
      <c r="NFN44" s="760"/>
      <c r="NFO44" s="760"/>
      <c r="NFP44" s="760"/>
      <c r="NFQ44" s="760"/>
      <c r="NFR44" s="760"/>
      <c r="NFS44" s="760"/>
      <c r="NFT44" s="760"/>
      <c r="NFU44" s="760"/>
      <c r="NFV44" s="760"/>
      <c r="NFW44" s="760"/>
      <c r="NFX44" s="760"/>
      <c r="NFY44" s="760"/>
      <c r="NFZ44" s="760"/>
      <c r="NGA44" s="760"/>
      <c r="NGB44" s="760"/>
      <c r="NGC44" s="760"/>
      <c r="NGD44" s="760"/>
      <c r="NGE44" s="760"/>
      <c r="NGF44" s="760"/>
      <c r="NGG44" s="760"/>
      <c r="NGH44" s="760"/>
      <c r="NGI44" s="760"/>
      <c r="NGJ44" s="760"/>
      <c r="NGK44" s="760"/>
      <c r="NGL44" s="760"/>
      <c r="NGM44" s="760"/>
      <c r="NGN44" s="760"/>
      <c r="NGO44" s="760"/>
      <c r="NGP44" s="760"/>
      <c r="NGQ44" s="760"/>
      <c r="NGR44" s="760"/>
      <c r="NGS44" s="760"/>
      <c r="NGT44" s="760"/>
      <c r="NGU44" s="760"/>
      <c r="NGV44" s="760"/>
      <c r="NGW44" s="760"/>
      <c r="NGX44" s="760"/>
      <c r="NGY44" s="760"/>
      <c r="NGZ44" s="760"/>
      <c r="NHA44" s="760"/>
      <c r="NHB44" s="760"/>
      <c r="NHC44" s="760"/>
      <c r="NHD44" s="760"/>
      <c r="NHE44" s="760"/>
      <c r="NHF44" s="760"/>
      <c r="NHG44" s="760"/>
      <c r="NHH44" s="760"/>
      <c r="NHI44" s="760"/>
      <c r="NHJ44" s="760"/>
      <c r="NHK44" s="760"/>
      <c r="NHL44" s="760"/>
      <c r="NHM44" s="760"/>
      <c r="NHN44" s="760"/>
      <c r="NHO44" s="760"/>
      <c r="NHP44" s="760"/>
      <c r="NHQ44" s="760"/>
      <c r="NHR44" s="760"/>
      <c r="NHS44" s="760"/>
      <c r="NHT44" s="760"/>
      <c r="NHU44" s="760"/>
      <c r="NHV44" s="760"/>
      <c r="NHW44" s="760"/>
      <c r="NHX44" s="760"/>
      <c r="NHY44" s="760"/>
      <c r="NHZ44" s="760"/>
      <c r="NIA44" s="760"/>
      <c r="NIB44" s="760"/>
      <c r="NIC44" s="760"/>
      <c r="NID44" s="760"/>
      <c r="NIE44" s="760"/>
      <c r="NIF44" s="760"/>
      <c r="NIG44" s="760"/>
      <c r="NIH44" s="760"/>
      <c r="NII44" s="760"/>
      <c r="NIJ44" s="760"/>
      <c r="NIK44" s="760"/>
      <c r="NIL44" s="760"/>
      <c r="NIM44" s="760"/>
      <c r="NIN44" s="760"/>
      <c r="NIO44" s="760"/>
      <c r="NIP44" s="760"/>
      <c r="NIQ44" s="760"/>
      <c r="NIR44" s="760"/>
      <c r="NIS44" s="760"/>
      <c r="NIT44" s="760"/>
      <c r="NIU44" s="760"/>
      <c r="NIV44" s="760"/>
      <c r="NIW44" s="760"/>
      <c r="NIX44" s="760"/>
      <c r="NIY44" s="760"/>
      <c r="NIZ44" s="760"/>
      <c r="NJA44" s="760"/>
      <c r="NJB44" s="760"/>
      <c r="NJC44" s="760"/>
      <c r="NJD44" s="760"/>
      <c r="NJE44" s="760"/>
      <c r="NJF44" s="760"/>
      <c r="NJG44" s="760"/>
      <c r="NJH44" s="760"/>
      <c r="NJI44" s="760"/>
      <c r="NJJ44" s="760"/>
      <c r="NJK44" s="760"/>
      <c r="NJL44" s="760"/>
      <c r="NJM44" s="760"/>
      <c r="NJN44" s="760"/>
      <c r="NJO44" s="760"/>
      <c r="NJP44" s="760"/>
      <c r="NJQ44" s="760"/>
      <c r="NJR44" s="760"/>
      <c r="NJS44" s="760"/>
      <c r="NJT44" s="760"/>
      <c r="NJU44" s="760"/>
      <c r="NJV44" s="760"/>
      <c r="NJW44" s="760"/>
      <c r="NJX44" s="760"/>
      <c r="NJY44" s="760"/>
      <c r="NJZ44" s="760"/>
      <c r="NKA44" s="760"/>
      <c r="NKB44" s="760"/>
      <c r="NKC44" s="760"/>
      <c r="NKD44" s="760"/>
      <c r="NKE44" s="760"/>
      <c r="NKF44" s="760"/>
      <c r="NKG44" s="760"/>
      <c r="NKH44" s="760"/>
      <c r="NKI44" s="760"/>
      <c r="NKJ44" s="760"/>
      <c r="NKK44" s="760"/>
      <c r="NKL44" s="760"/>
      <c r="NKM44" s="760"/>
      <c r="NKN44" s="760"/>
      <c r="NKO44" s="760"/>
      <c r="NKP44" s="760"/>
      <c r="NKQ44" s="760"/>
      <c r="NKR44" s="760"/>
      <c r="NKS44" s="760"/>
      <c r="NKT44" s="760"/>
      <c r="NKU44" s="760"/>
      <c r="NKV44" s="760"/>
      <c r="NKW44" s="760"/>
      <c r="NKX44" s="760"/>
      <c r="NKY44" s="760"/>
      <c r="NKZ44" s="760"/>
      <c r="NLA44" s="760"/>
      <c r="NLB44" s="760"/>
      <c r="NLC44" s="760"/>
      <c r="NLD44" s="760"/>
      <c r="NLE44" s="760"/>
      <c r="NLF44" s="760"/>
      <c r="NLG44" s="760"/>
      <c r="NLH44" s="760"/>
      <c r="NLI44" s="760"/>
      <c r="NLJ44" s="760"/>
      <c r="NLK44" s="760"/>
      <c r="NLL44" s="760"/>
      <c r="NLM44" s="760"/>
      <c r="NLN44" s="760"/>
      <c r="NLO44" s="760"/>
      <c r="NLP44" s="760"/>
      <c r="NLQ44" s="760"/>
      <c r="NLR44" s="760"/>
      <c r="NLS44" s="760"/>
      <c r="NLT44" s="760"/>
      <c r="NLU44" s="760"/>
      <c r="NLV44" s="760"/>
      <c r="NLW44" s="760"/>
      <c r="NLX44" s="760"/>
      <c r="NLY44" s="760"/>
      <c r="NLZ44" s="760"/>
      <c r="NMA44" s="760"/>
      <c r="NMB44" s="760"/>
      <c r="NMC44" s="760"/>
      <c r="NMD44" s="760"/>
      <c r="NME44" s="760"/>
      <c r="NMF44" s="760"/>
      <c r="NMG44" s="760"/>
      <c r="NMH44" s="760"/>
      <c r="NMI44" s="760"/>
      <c r="NMJ44" s="760"/>
      <c r="NMK44" s="760"/>
      <c r="NML44" s="760"/>
      <c r="NMM44" s="760"/>
      <c r="NMN44" s="760"/>
      <c r="NMO44" s="760"/>
      <c r="NMP44" s="760"/>
      <c r="NMQ44" s="760"/>
      <c r="NMR44" s="760"/>
      <c r="NMS44" s="760"/>
      <c r="NMT44" s="760"/>
      <c r="NMU44" s="760"/>
      <c r="NMV44" s="760"/>
      <c r="NMW44" s="760"/>
      <c r="NMX44" s="760"/>
      <c r="NMY44" s="760"/>
      <c r="NMZ44" s="760"/>
      <c r="NNA44" s="760"/>
      <c r="NNB44" s="760"/>
      <c r="NNC44" s="760"/>
      <c r="NND44" s="760"/>
      <c r="NNE44" s="760"/>
      <c r="NNF44" s="760"/>
      <c r="NNG44" s="760"/>
      <c r="NNH44" s="760"/>
      <c r="NNI44" s="760"/>
      <c r="NNJ44" s="760"/>
      <c r="NNK44" s="760"/>
      <c r="NNL44" s="760"/>
      <c r="NNM44" s="760"/>
      <c r="NNN44" s="760"/>
      <c r="NNO44" s="760"/>
      <c r="NNP44" s="760"/>
      <c r="NNQ44" s="760"/>
      <c r="NNR44" s="760"/>
      <c r="NNS44" s="760"/>
      <c r="NNT44" s="760"/>
      <c r="NNU44" s="760"/>
      <c r="NNV44" s="760"/>
      <c r="NNW44" s="760"/>
      <c r="NNX44" s="760"/>
      <c r="NNY44" s="760"/>
      <c r="NNZ44" s="760"/>
      <c r="NOA44" s="760"/>
      <c r="NOB44" s="760"/>
      <c r="NOC44" s="760"/>
      <c r="NOD44" s="760"/>
      <c r="NOE44" s="760"/>
      <c r="NOF44" s="760"/>
      <c r="NOG44" s="760"/>
      <c r="NOH44" s="760"/>
      <c r="NOI44" s="760"/>
      <c r="NOJ44" s="760"/>
      <c r="NOK44" s="760"/>
      <c r="NOL44" s="760"/>
      <c r="NOM44" s="760"/>
      <c r="NON44" s="760"/>
      <c r="NOO44" s="760"/>
      <c r="NOP44" s="760"/>
      <c r="NOQ44" s="760"/>
      <c r="NOR44" s="760"/>
      <c r="NOS44" s="760"/>
      <c r="NOT44" s="760"/>
      <c r="NOU44" s="760"/>
      <c r="NOV44" s="760"/>
      <c r="NOW44" s="760"/>
      <c r="NOX44" s="760"/>
      <c r="NOY44" s="760"/>
      <c r="NOZ44" s="760"/>
      <c r="NPA44" s="760"/>
      <c r="NPB44" s="760"/>
      <c r="NPC44" s="760"/>
      <c r="NPD44" s="760"/>
      <c r="NPE44" s="760"/>
      <c r="NPF44" s="760"/>
      <c r="NPG44" s="760"/>
      <c r="NPH44" s="760"/>
      <c r="NPI44" s="760"/>
      <c r="NPJ44" s="760"/>
      <c r="NPK44" s="760"/>
      <c r="NPL44" s="760"/>
      <c r="NPM44" s="760"/>
      <c r="NPN44" s="760"/>
      <c r="NPO44" s="760"/>
      <c r="NPP44" s="760"/>
      <c r="NPQ44" s="760"/>
      <c r="NPR44" s="760"/>
      <c r="NPS44" s="760"/>
      <c r="NPT44" s="760"/>
      <c r="NPU44" s="760"/>
      <c r="NPV44" s="760"/>
      <c r="NPW44" s="760"/>
      <c r="NPX44" s="760"/>
      <c r="NPY44" s="760"/>
      <c r="NPZ44" s="760"/>
      <c r="NQA44" s="760"/>
      <c r="NQB44" s="760"/>
      <c r="NQC44" s="760"/>
      <c r="NQD44" s="760"/>
      <c r="NQE44" s="760"/>
      <c r="NQF44" s="760"/>
      <c r="NQG44" s="760"/>
      <c r="NQH44" s="760"/>
      <c r="NQI44" s="760"/>
      <c r="NQJ44" s="760"/>
      <c r="NQK44" s="760"/>
      <c r="NQL44" s="760"/>
      <c r="NQM44" s="760"/>
      <c r="NQN44" s="760"/>
      <c r="NQO44" s="760"/>
      <c r="NQP44" s="760"/>
      <c r="NQQ44" s="760"/>
      <c r="NQR44" s="760"/>
      <c r="NQS44" s="760"/>
      <c r="NQT44" s="760"/>
      <c r="NQU44" s="760"/>
      <c r="NQV44" s="760"/>
      <c r="NQW44" s="760"/>
      <c r="NQX44" s="760"/>
      <c r="NQY44" s="760"/>
      <c r="NQZ44" s="760"/>
      <c r="NRA44" s="760"/>
      <c r="NRB44" s="760"/>
      <c r="NRC44" s="760"/>
      <c r="NRD44" s="760"/>
      <c r="NRE44" s="760"/>
      <c r="NRF44" s="760"/>
      <c r="NRG44" s="760"/>
      <c r="NRH44" s="760"/>
      <c r="NRI44" s="760"/>
      <c r="NRJ44" s="760"/>
      <c r="NRK44" s="760"/>
      <c r="NRL44" s="760"/>
      <c r="NRM44" s="760"/>
      <c r="NRN44" s="760"/>
      <c r="NRO44" s="760"/>
      <c r="NRP44" s="760"/>
      <c r="NRQ44" s="760"/>
      <c r="NRR44" s="760"/>
      <c r="NRS44" s="760"/>
      <c r="NRT44" s="760"/>
      <c r="NRU44" s="760"/>
      <c r="NRV44" s="760"/>
      <c r="NRW44" s="760"/>
      <c r="NRX44" s="760"/>
      <c r="NRY44" s="760"/>
      <c r="NRZ44" s="760"/>
      <c r="NSA44" s="760"/>
      <c r="NSB44" s="760"/>
      <c r="NSC44" s="760"/>
      <c r="NSD44" s="760"/>
      <c r="NSE44" s="760"/>
      <c r="NSF44" s="760"/>
      <c r="NSG44" s="760"/>
      <c r="NSH44" s="760"/>
      <c r="NSI44" s="760"/>
      <c r="NSJ44" s="760"/>
      <c r="NSK44" s="760"/>
      <c r="NSL44" s="760"/>
      <c r="NSM44" s="760"/>
      <c r="NSN44" s="760"/>
      <c r="NSO44" s="760"/>
      <c r="NSP44" s="760"/>
      <c r="NSQ44" s="760"/>
      <c r="NSR44" s="760"/>
      <c r="NSS44" s="760"/>
      <c r="NST44" s="760"/>
      <c r="NSU44" s="760"/>
      <c r="NSV44" s="760"/>
      <c r="NSW44" s="760"/>
      <c r="NSX44" s="760"/>
      <c r="NSY44" s="760"/>
      <c r="NSZ44" s="760"/>
      <c r="NTA44" s="760"/>
      <c r="NTB44" s="760"/>
      <c r="NTC44" s="760"/>
      <c r="NTD44" s="760"/>
      <c r="NTE44" s="760"/>
      <c r="NTF44" s="760"/>
      <c r="NTG44" s="760"/>
      <c r="NTH44" s="760"/>
      <c r="NTI44" s="760"/>
      <c r="NTJ44" s="760"/>
      <c r="NTK44" s="760"/>
      <c r="NTL44" s="760"/>
      <c r="NTM44" s="760"/>
      <c r="NTN44" s="760"/>
      <c r="NTO44" s="760"/>
      <c r="NTP44" s="760"/>
      <c r="NTQ44" s="760"/>
      <c r="NTR44" s="760"/>
      <c r="NTS44" s="760"/>
      <c r="NTT44" s="760"/>
      <c r="NTU44" s="760"/>
      <c r="NTV44" s="760"/>
      <c r="NTW44" s="760"/>
      <c r="NTX44" s="760"/>
      <c r="NTY44" s="760"/>
      <c r="NTZ44" s="760"/>
      <c r="NUA44" s="760"/>
      <c r="NUB44" s="760"/>
      <c r="NUC44" s="760"/>
      <c r="NUD44" s="760"/>
      <c r="NUE44" s="760"/>
      <c r="NUF44" s="760"/>
      <c r="NUG44" s="760"/>
      <c r="NUH44" s="760"/>
      <c r="NUI44" s="760"/>
      <c r="NUJ44" s="760"/>
      <c r="NUK44" s="760"/>
      <c r="NUL44" s="760"/>
      <c r="NUM44" s="760"/>
      <c r="NUN44" s="760"/>
      <c r="NUO44" s="760"/>
      <c r="NUP44" s="760"/>
      <c r="NUQ44" s="760"/>
      <c r="NUR44" s="760"/>
      <c r="NUS44" s="760"/>
      <c r="NUT44" s="760"/>
      <c r="NUU44" s="760"/>
      <c r="NUV44" s="760"/>
      <c r="NUW44" s="760"/>
      <c r="NUX44" s="760"/>
      <c r="NUY44" s="760"/>
      <c r="NUZ44" s="760"/>
      <c r="NVA44" s="760"/>
      <c r="NVB44" s="760"/>
      <c r="NVC44" s="760"/>
      <c r="NVD44" s="760"/>
      <c r="NVE44" s="760"/>
      <c r="NVF44" s="760"/>
      <c r="NVG44" s="760"/>
      <c r="NVH44" s="760"/>
      <c r="NVI44" s="760"/>
      <c r="NVJ44" s="760"/>
      <c r="NVK44" s="760"/>
      <c r="NVL44" s="760"/>
      <c r="NVM44" s="760"/>
      <c r="NVN44" s="760"/>
      <c r="NVO44" s="760"/>
      <c r="NVP44" s="760"/>
      <c r="NVQ44" s="760"/>
      <c r="NVR44" s="760"/>
      <c r="NVS44" s="760"/>
      <c r="NVT44" s="760"/>
      <c r="NVU44" s="760"/>
      <c r="NVV44" s="760"/>
      <c r="NVW44" s="760"/>
      <c r="NVX44" s="760"/>
      <c r="NVY44" s="760"/>
      <c r="NVZ44" s="760"/>
      <c r="NWA44" s="760"/>
      <c r="NWB44" s="760"/>
      <c r="NWC44" s="760"/>
      <c r="NWD44" s="760"/>
      <c r="NWE44" s="760"/>
      <c r="NWF44" s="760"/>
      <c r="NWG44" s="760"/>
      <c r="NWH44" s="760"/>
      <c r="NWI44" s="760"/>
      <c r="NWJ44" s="760"/>
      <c r="NWK44" s="760"/>
      <c r="NWL44" s="760"/>
      <c r="NWM44" s="760"/>
      <c r="NWN44" s="760"/>
      <c r="NWO44" s="760"/>
      <c r="NWP44" s="760"/>
      <c r="NWQ44" s="760"/>
      <c r="NWR44" s="760"/>
      <c r="NWS44" s="760"/>
      <c r="NWT44" s="760"/>
      <c r="NWU44" s="760"/>
      <c r="NWV44" s="760"/>
      <c r="NWW44" s="760"/>
      <c r="NWX44" s="760"/>
      <c r="NWY44" s="760"/>
      <c r="NWZ44" s="760"/>
      <c r="NXA44" s="760"/>
      <c r="NXB44" s="760"/>
      <c r="NXC44" s="760"/>
      <c r="NXD44" s="760"/>
      <c r="NXE44" s="760"/>
      <c r="NXF44" s="760"/>
      <c r="NXG44" s="760"/>
      <c r="NXH44" s="760"/>
      <c r="NXI44" s="760"/>
      <c r="NXJ44" s="760"/>
      <c r="NXK44" s="760"/>
      <c r="NXL44" s="760"/>
      <c r="NXM44" s="760"/>
      <c r="NXN44" s="760"/>
      <c r="NXO44" s="760"/>
      <c r="NXP44" s="760"/>
      <c r="NXQ44" s="760"/>
      <c r="NXR44" s="760"/>
      <c r="NXS44" s="760"/>
      <c r="NXT44" s="760"/>
      <c r="NXU44" s="760"/>
      <c r="NXV44" s="760"/>
      <c r="NXW44" s="760"/>
      <c r="NXX44" s="760"/>
      <c r="NXY44" s="760"/>
      <c r="NXZ44" s="760"/>
      <c r="NYA44" s="760"/>
      <c r="NYB44" s="760"/>
      <c r="NYC44" s="760"/>
      <c r="NYD44" s="760"/>
      <c r="NYE44" s="760"/>
      <c r="NYF44" s="760"/>
      <c r="NYG44" s="760"/>
      <c r="NYH44" s="760"/>
      <c r="NYI44" s="760"/>
      <c r="NYJ44" s="760"/>
      <c r="NYK44" s="760"/>
      <c r="NYL44" s="760"/>
      <c r="NYM44" s="760"/>
      <c r="NYN44" s="760"/>
      <c r="NYO44" s="760"/>
      <c r="NYP44" s="760"/>
      <c r="NYQ44" s="760"/>
      <c r="NYR44" s="760"/>
      <c r="NYS44" s="760"/>
      <c r="NYT44" s="760"/>
      <c r="NYU44" s="760"/>
      <c r="NYV44" s="760"/>
      <c r="NYW44" s="760"/>
      <c r="NYX44" s="760"/>
      <c r="NYY44" s="760"/>
      <c r="NYZ44" s="760"/>
      <c r="NZA44" s="760"/>
      <c r="NZB44" s="760"/>
      <c r="NZC44" s="760"/>
      <c r="NZD44" s="760"/>
      <c r="NZE44" s="760"/>
      <c r="NZF44" s="760"/>
      <c r="NZG44" s="760"/>
      <c r="NZH44" s="760"/>
      <c r="NZI44" s="760"/>
      <c r="NZJ44" s="760"/>
      <c r="NZK44" s="760"/>
      <c r="NZL44" s="760"/>
      <c r="NZM44" s="760"/>
      <c r="NZN44" s="760"/>
      <c r="NZO44" s="760"/>
      <c r="NZP44" s="760"/>
      <c r="NZQ44" s="760"/>
      <c r="NZR44" s="760"/>
      <c r="NZS44" s="760"/>
      <c r="NZT44" s="760"/>
      <c r="NZU44" s="760"/>
      <c r="NZV44" s="760"/>
      <c r="NZW44" s="760"/>
      <c r="NZX44" s="760"/>
      <c r="NZY44" s="760"/>
      <c r="NZZ44" s="760"/>
      <c r="OAA44" s="760"/>
      <c r="OAB44" s="760"/>
      <c r="OAC44" s="760"/>
      <c r="OAD44" s="760"/>
      <c r="OAE44" s="760"/>
      <c r="OAF44" s="760"/>
      <c r="OAG44" s="760"/>
      <c r="OAH44" s="760"/>
      <c r="OAI44" s="760"/>
      <c r="OAJ44" s="760"/>
      <c r="OAK44" s="760"/>
      <c r="OAL44" s="760"/>
      <c r="OAM44" s="760"/>
      <c r="OAN44" s="760"/>
      <c r="OAO44" s="760"/>
      <c r="OAP44" s="760"/>
      <c r="OAQ44" s="760"/>
      <c r="OAR44" s="760"/>
      <c r="OAS44" s="760"/>
      <c r="OAT44" s="760"/>
      <c r="OAU44" s="760"/>
      <c r="OAV44" s="760"/>
      <c r="OAW44" s="760"/>
      <c r="OAX44" s="760"/>
      <c r="OAY44" s="760"/>
      <c r="OAZ44" s="760"/>
      <c r="OBA44" s="760"/>
      <c r="OBB44" s="760"/>
      <c r="OBC44" s="760"/>
      <c r="OBD44" s="760"/>
      <c r="OBE44" s="760"/>
      <c r="OBF44" s="760"/>
      <c r="OBG44" s="760"/>
      <c r="OBH44" s="760"/>
      <c r="OBI44" s="760"/>
      <c r="OBJ44" s="760"/>
      <c r="OBK44" s="760"/>
      <c r="OBL44" s="760"/>
      <c r="OBM44" s="760"/>
      <c r="OBN44" s="760"/>
      <c r="OBO44" s="760"/>
      <c r="OBP44" s="760"/>
      <c r="OBQ44" s="760"/>
      <c r="OBR44" s="760"/>
      <c r="OBS44" s="760"/>
      <c r="OBT44" s="760"/>
      <c r="OBU44" s="760"/>
      <c r="OBV44" s="760"/>
      <c r="OBW44" s="760"/>
      <c r="OBX44" s="760"/>
      <c r="OBY44" s="760"/>
      <c r="OBZ44" s="760"/>
      <c r="OCA44" s="760"/>
      <c r="OCB44" s="760"/>
      <c r="OCC44" s="760"/>
      <c r="OCD44" s="760"/>
      <c r="OCE44" s="760"/>
      <c r="OCF44" s="760"/>
      <c r="OCG44" s="760"/>
      <c r="OCH44" s="760"/>
      <c r="OCI44" s="760"/>
      <c r="OCJ44" s="760"/>
      <c r="OCK44" s="760"/>
      <c r="OCL44" s="760"/>
      <c r="OCM44" s="760"/>
      <c r="OCN44" s="760"/>
      <c r="OCO44" s="760"/>
      <c r="OCP44" s="760"/>
      <c r="OCQ44" s="760"/>
      <c r="OCR44" s="760"/>
      <c r="OCS44" s="760"/>
      <c r="OCT44" s="760"/>
      <c r="OCU44" s="760"/>
      <c r="OCV44" s="760"/>
      <c r="OCW44" s="760"/>
      <c r="OCX44" s="760"/>
      <c r="OCY44" s="760"/>
      <c r="OCZ44" s="760"/>
      <c r="ODA44" s="760"/>
      <c r="ODB44" s="760"/>
      <c r="ODC44" s="760"/>
      <c r="ODD44" s="760"/>
      <c r="ODE44" s="760"/>
      <c r="ODF44" s="760"/>
      <c r="ODG44" s="760"/>
      <c r="ODH44" s="760"/>
      <c r="ODI44" s="760"/>
      <c r="ODJ44" s="760"/>
      <c r="ODK44" s="760"/>
      <c r="ODL44" s="760"/>
      <c r="ODM44" s="760"/>
      <c r="ODN44" s="760"/>
      <c r="ODO44" s="760"/>
      <c r="ODP44" s="760"/>
      <c r="ODQ44" s="760"/>
      <c r="ODR44" s="760"/>
      <c r="ODS44" s="760"/>
      <c r="ODT44" s="760"/>
      <c r="ODU44" s="760"/>
      <c r="ODV44" s="760"/>
      <c r="ODW44" s="760"/>
      <c r="ODX44" s="760"/>
      <c r="ODY44" s="760"/>
      <c r="ODZ44" s="760"/>
      <c r="OEA44" s="760"/>
      <c r="OEB44" s="760"/>
      <c r="OEC44" s="760"/>
      <c r="OED44" s="760"/>
      <c r="OEE44" s="760"/>
      <c r="OEF44" s="760"/>
      <c r="OEG44" s="760"/>
      <c r="OEH44" s="760"/>
      <c r="OEI44" s="760"/>
      <c r="OEJ44" s="760"/>
      <c r="OEK44" s="760"/>
      <c r="OEL44" s="760"/>
      <c r="OEM44" s="760"/>
      <c r="OEN44" s="760"/>
      <c r="OEO44" s="760"/>
      <c r="OEP44" s="760"/>
      <c r="OEQ44" s="760"/>
      <c r="OER44" s="760"/>
      <c r="OES44" s="760"/>
      <c r="OET44" s="760"/>
      <c r="OEU44" s="760"/>
      <c r="OEV44" s="760"/>
      <c r="OEW44" s="760"/>
      <c r="OEX44" s="760"/>
      <c r="OEY44" s="760"/>
      <c r="OEZ44" s="760"/>
      <c r="OFA44" s="760"/>
      <c r="OFB44" s="760"/>
      <c r="OFC44" s="760"/>
      <c r="OFD44" s="760"/>
      <c r="OFE44" s="760"/>
      <c r="OFF44" s="760"/>
      <c r="OFG44" s="760"/>
      <c r="OFH44" s="760"/>
      <c r="OFI44" s="760"/>
      <c r="OFJ44" s="760"/>
      <c r="OFK44" s="760"/>
      <c r="OFL44" s="760"/>
      <c r="OFM44" s="760"/>
      <c r="OFN44" s="760"/>
      <c r="OFO44" s="760"/>
      <c r="OFP44" s="760"/>
      <c r="OFQ44" s="760"/>
      <c r="OFR44" s="760"/>
      <c r="OFS44" s="760"/>
      <c r="OFT44" s="760"/>
      <c r="OFU44" s="760"/>
      <c r="OFV44" s="760"/>
      <c r="OFW44" s="760"/>
      <c r="OFX44" s="760"/>
      <c r="OFY44" s="760"/>
      <c r="OFZ44" s="760"/>
      <c r="OGA44" s="760"/>
      <c r="OGB44" s="760"/>
      <c r="OGC44" s="760"/>
      <c r="OGD44" s="760"/>
      <c r="OGE44" s="760"/>
      <c r="OGF44" s="760"/>
      <c r="OGG44" s="760"/>
      <c r="OGH44" s="760"/>
      <c r="OGI44" s="760"/>
      <c r="OGJ44" s="760"/>
      <c r="OGK44" s="760"/>
      <c r="OGL44" s="760"/>
      <c r="OGM44" s="760"/>
      <c r="OGN44" s="760"/>
      <c r="OGO44" s="760"/>
      <c r="OGP44" s="760"/>
      <c r="OGQ44" s="760"/>
      <c r="OGR44" s="760"/>
      <c r="OGS44" s="760"/>
      <c r="OGT44" s="760"/>
      <c r="OGU44" s="760"/>
      <c r="OGV44" s="760"/>
      <c r="OGW44" s="760"/>
      <c r="OGX44" s="760"/>
      <c r="OGY44" s="760"/>
      <c r="OGZ44" s="760"/>
      <c r="OHA44" s="760"/>
      <c r="OHB44" s="760"/>
      <c r="OHC44" s="760"/>
      <c r="OHD44" s="760"/>
      <c r="OHE44" s="760"/>
      <c r="OHF44" s="760"/>
      <c r="OHG44" s="760"/>
      <c r="OHH44" s="760"/>
      <c r="OHI44" s="760"/>
      <c r="OHJ44" s="760"/>
      <c r="OHK44" s="760"/>
      <c r="OHL44" s="760"/>
      <c r="OHM44" s="760"/>
      <c r="OHN44" s="760"/>
      <c r="OHO44" s="760"/>
      <c r="OHP44" s="760"/>
      <c r="OHQ44" s="760"/>
      <c r="OHR44" s="760"/>
      <c r="OHS44" s="760"/>
      <c r="OHT44" s="760"/>
      <c r="OHU44" s="760"/>
      <c r="OHV44" s="760"/>
      <c r="OHW44" s="760"/>
      <c r="OHX44" s="760"/>
      <c r="OHY44" s="760"/>
      <c r="OHZ44" s="760"/>
      <c r="OIA44" s="760"/>
      <c r="OIB44" s="760"/>
      <c r="OIC44" s="760"/>
      <c r="OID44" s="760"/>
      <c r="OIE44" s="760"/>
      <c r="OIF44" s="760"/>
      <c r="OIG44" s="760"/>
      <c r="OIH44" s="760"/>
      <c r="OII44" s="760"/>
      <c r="OIJ44" s="760"/>
      <c r="OIK44" s="760"/>
      <c r="OIL44" s="760"/>
      <c r="OIM44" s="760"/>
      <c r="OIN44" s="760"/>
      <c r="OIO44" s="760"/>
      <c r="OIP44" s="760"/>
      <c r="OIQ44" s="760"/>
      <c r="OIR44" s="760"/>
      <c r="OIS44" s="760"/>
      <c r="OIT44" s="760"/>
      <c r="OIU44" s="760"/>
      <c r="OIV44" s="760"/>
      <c r="OIW44" s="760"/>
      <c r="OIX44" s="760"/>
      <c r="OIY44" s="760"/>
      <c r="OIZ44" s="760"/>
      <c r="OJA44" s="760"/>
      <c r="OJB44" s="760"/>
      <c r="OJC44" s="760"/>
      <c r="OJD44" s="760"/>
      <c r="OJE44" s="760"/>
      <c r="OJF44" s="760"/>
      <c r="OJG44" s="760"/>
      <c r="OJH44" s="760"/>
      <c r="OJI44" s="760"/>
      <c r="OJJ44" s="760"/>
      <c r="OJK44" s="760"/>
      <c r="OJL44" s="760"/>
      <c r="OJM44" s="760"/>
      <c r="OJN44" s="760"/>
      <c r="OJO44" s="760"/>
      <c r="OJP44" s="760"/>
      <c r="OJQ44" s="760"/>
      <c r="OJR44" s="760"/>
      <c r="OJS44" s="760"/>
      <c r="OJT44" s="760"/>
      <c r="OJU44" s="760"/>
      <c r="OJV44" s="760"/>
      <c r="OJW44" s="760"/>
      <c r="OJX44" s="760"/>
      <c r="OJY44" s="760"/>
      <c r="OJZ44" s="760"/>
      <c r="OKA44" s="760"/>
      <c r="OKB44" s="760"/>
      <c r="OKC44" s="760"/>
      <c r="OKD44" s="760"/>
      <c r="OKE44" s="760"/>
      <c r="OKF44" s="760"/>
      <c r="OKG44" s="760"/>
      <c r="OKH44" s="760"/>
      <c r="OKI44" s="760"/>
      <c r="OKJ44" s="760"/>
      <c r="OKK44" s="760"/>
      <c r="OKL44" s="760"/>
      <c r="OKM44" s="760"/>
      <c r="OKN44" s="760"/>
      <c r="OKO44" s="760"/>
      <c r="OKP44" s="760"/>
      <c r="OKQ44" s="760"/>
      <c r="OKR44" s="760"/>
      <c r="OKS44" s="760"/>
      <c r="OKT44" s="760"/>
      <c r="OKU44" s="760"/>
      <c r="OKV44" s="760"/>
      <c r="OKW44" s="760"/>
      <c r="OKX44" s="760"/>
      <c r="OKY44" s="760"/>
      <c r="OKZ44" s="760"/>
      <c r="OLA44" s="760"/>
      <c r="OLB44" s="760"/>
      <c r="OLC44" s="760"/>
      <c r="OLD44" s="760"/>
      <c r="OLE44" s="760"/>
      <c r="OLF44" s="760"/>
      <c r="OLG44" s="760"/>
      <c r="OLH44" s="760"/>
      <c r="OLI44" s="760"/>
      <c r="OLJ44" s="760"/>
      <c r="OLK44" s="760"/>
      <c r="OLL44" s="760"/>
      <c r="OLM44" s="760"/>
      <c r="OLN44" s="760"/>
      <c r="OLO44" s="760"/>
      <c r="OLP44" s="760"/>
      <c r="OLQ44" s="760"/>
      <c r="OLR44" s="760"/>
      <c r="OLS44" s="760"/>
      <c r="OLT44" s="760"/>
      <c r="OLU44" s="760"/>
      <c r="OLV44" s="760"/>
      <c r="OLW44" s="760"/>
      <c r="OLX44" s="760"/>
      <c r="OLY44" s="760"/>
      <c r="OLZ44" s="760"/>
      <c r="OMA44" s="760"/>
      <c r="OMB44" s="760"/>
      <c r="OMC44" s="760"/>
      <c r="OMD44" s="760"/>
      <c r="OME44" s="760"/>
      <c r="OMF44" s="760"/>
      <c r="OMG44" s="760"/>
      <c r="OMH44" s="760"/>
      <c r="OMI44" s="760"/>
      <c r="OMJ44" s="760"/>
      <c r="OMK44" s="760"/>
      <c r="OML44" s="760"/>
      <c r="OMM44" s="760"/>
      <c r="OMN44" s="760"/>
      <c r="OMO44" s="760"/>
      <c r="OMP44" s="760"/>
      <c r="OMQ44" s="760"/>
      <c r="OMR44" s="760"/>
      <c r="OMS44" s="760"/>
      <c r="OMT44" s="760"/>
      <c r="OMU44" s="760"/>
      <c r="OMV44" s="760"/>
      <c r="OMW44" s="760"/>
      <c r="OMX44" s="760"/>
      <c r="OMY44" s="760"/>
      <c r="OMZ44" s="760"/>
      <c r="ONA44" s="760"/>
      <c r="ONB44" s="760"/>
      <c r="ONC44" s="760"/>
      <c r="OND44" s="760"/>
      <c r="ONE44" s="760"/>
      <c r="ONF44" s="760"/>
      <c r="ONG44" s="760"/>
      <c r="ONH44" s="760"/>
      <c r="ONI44" s="760"/>
      <c r="ONJ44" s="760"/>
      <c r="ONK44" s="760"/>
      <c r="ONL44" s="760"/>
      <c r="ONM44" s="760"/>
      <c r="ONN44" s="760"/>
      <c r="ONO44" s="760"/>
      <c r="ONP44" s="760"/>
      <c r="ONQ44" s="760"/>
      <c r="ONR44" s="760"/>
      <c r="ONS44" s="760"/>
      <c r="ONT44" s="760"/>
      <c r="ONU44" s="760"/>
      <c r="ONV44" s="760"/>
      <c r="ONW44" s="760"/>
      <c r="ONX44" s="760"/>
      <c r="ONY44" s="760"/>
      <c r="ONZ44" s="760"/>
      <c r="OOA44" s="760"/>
      <c r="OOB44" s="760"/>
      <c r="OOC44" s="760"/>
      <c r="OOD44" s="760"/>
      <c r="OOE44" s="760"/>
      <c r="OOF44" s="760"/>
      <c r="OOG44" s="760"/>
      <c r="OOH44" s="760"/>
      <c r="OOI44" s="760"/>
      <c r="OOJ44" s="760"/>
      <c r="OOK44" s="760"/>
      <c r="OOL44" s="760"/>
      <c r="OOM44" s="760"/>
      <c r="OON44" s="760"/>
      <c r="OOO44" s="760"/>
      <c r="OOP44" s="760"/>
      <c r="OOQ44" s="760"/>
      <c r="OOR44" s="760"/>
      <c r="OOS44" s="760"/>
      <c r="OOT44" s="760"/>
      <c r="OOU44" s="760"/>
      <c r="OOV44" s="760"/>
      <c r="OOW44" s="760"/>
      <c r="OOX44" s="760"/>
      <c r="OOY44" s="760"/>
      <c r="OOZ44" s="760"/>
      <c r="OPA44" s="760"/>
      <c r="OPB44" s="760"/>
      <c r="OPC44" s="760"/>
      <c r="OPD44" s="760"/>
      <c r="OPE44" s="760"/>
      <c r="OPF44" s="760"/>
      <c r="OPG44" s="760"/>
      <c r="OPH44" s="760"/>
      <c r="OPI44" s="760"/>
      <c r="OPJ44" s="760"/>
      <c r="OPK44" s="760"/>
      <c r="OPL44" s="760"/>
      <c r="OPM44" s="760"/>
      <c r="OPN44" s="760"/>
      <c r="OPO44" s="760"/>
      <c r="OPP44" s="760"/>
      <c r="OPQ44" s="760"/>
      <c r="OPR44" s="760"/>
      <c r="OPS44" s="760"/>
      <c r="OPT44" s="760"/>
      <c r="OPU44" s="760"/>
      <c r="OPV44" s="760"/>
      <c r="OPW44" s="760"/>
      <c r="OPX44" s="760"/>
      <c r="OPY44" s="760"/>
      <c r="OPZ44" s="760"/>
      <c r="OQA44" s="760"/>
      <c r="OQB44" s="760"/>
      <c r="OQC44" s="760"/>
      <c r="OQD44" s="760"/>
      <c r="OQE44" s="760"/>
      <c r="OQF44" s="760"/>
      <c r="OQG44" s="760"/>
      <c r="OQH44" s="760"/>
      <c r="OQI44" s="760"/>
      <c r="OQJ44" s="760"/>
      <c r="OQK44" s="760"/>
      <c r="OQL44" s="760"/>
      <c r="OQM44" s="760"/>
      <c r="OQN44" s="760"/>
      <c r="OQO44" s="760"/>
      <c r="OQP44" s="760"/>
      <c r="OQQ44" s="760"/>
      <c r="OQR44" s="760"/>
      <c r="OQS44" s="760"/>
      <c r="OQT44" s="760"/>
      <c r="OQU44" s="760"/>
      <c r="OQV44" s="760"/>
      <c r="OQW44" s="760"/>
      <c r="OQX44" s="760"/>
      <c r="OQY44" s="760"/>
      <c r="OQZ44" s="760"/>
      <c r="ORA44" s="760"/>
      <c r="ORB44" s="760"/>
      <c r="ORC44" s="760"/>
      <c r="ORD44" s="760"/>
      <c r="ORE44" s="760"/>
      <c r="ORF44" s="760"/>
      <c r="ORG44" s="760"/>
      <c r="ORH44" s="760"/>
      <c r="ORI44" s="760"/>
      <c r="ORJ44" s="760"/>
      <c r="ORK44" s="760"/>
      <c r="ORL44" s="760"/>
      <c r="ORM44" s="760"/>
      <c r="ORN44" s="760"/>
      <c r="ORO44" s="760"/>
      <c r="ORP44" s="760"/>
      <c r="ORQ44" s="760"/>
      <c r="ORR44" s="760"/>
      <c r="ORS44" s="760"/>
      <c r="ORT44" s="760"/>
      <c r="ORU44" s="760"/>
      <c r="ORV44" s="760"/>
      <c r="ORW44" s="760"/>
      <c r="ORX44" s="760"/>
      <c r="ORY44" s="760"/>
      <c r="ORZ44" s="760"/>
      <c r="OSA44" s="760"/>
      <c r="OSB44" s="760"/>
      <c r="OSC44" s="760"/>
      <c r="OSD44" s="760"/>
      <c r="OSE44" s="760"/>
      <c r="OSF44" s="760"/>
      <c r="OSG44" s="760"/>
      <c r="OSH44" s="760"/>
      <c r="OSI44" s="760"/>
      <c r="OSJ44" s="760"/>
      <c r="OSK44" s="760"/>
      <c r="OSL44" s="760"/>
      <c r="OSM44" s="760"/>
      <c r="OSN44" s="760"/>
      <c r="OSO44" s="760"/>
      <c r="OSP44" s="760"/>
      <c r="OSQ44" s="760"/>
      <c r="OSR44" s="760"/>
      <c r="OSS44" s="760"/>
      <c r="OST44" s="760"/>
      <c r="OSU44" s="760"/>
      <c r="OSV44" s="760"/>
      <c r="OSW44" s="760"/>
      <c r="OSX44" s="760"/>
      <c r="OSY44" s="760"/>
      <c r="OSZ44" s="760"/>
      <c r="OTA44" s="760"/>
      <c r="OTB44" s="760"/>
      <c r="OTC44" s="760"/>
      <c r="OTD44" s="760"/>
      <c r="OTE44" s="760"/>
      <c r="OTF44" s="760"/>
      <c r="OTG44" s="760"/>
      <c r="OTH44" s="760"/>
      <c r="OTI44" s="760"/>
      <c r="OTJ44" s="760"/>
      <c r="OTK44" s="760"/>
      <c r="OTL44" s="760"/>
      <c r="OTM44" s="760"/>
      <c r="OTN44" s="760"/>
      <c r="OTO44" s="760"/>
      <c r="OTP44" s="760"/>
      <c r="OTQ44" s="760"/>
      <c r="OTR44" s="760"/>
      <c r="OTS44" s="760"/>
      <c r="OTT44" s="760"/>
      <c r="OTU44" s="760"/>
      <c r="OTV44" s="760"/>
      <c r="OTW44" s="760"/>
      <c r="OTX44" s="760"/>
      <c r="OTY44" s="760"/>
      <c r="OTZ44" s="760"/>
      <c r="OUA44" s="760"/>
      <c r="OUB44" s="760"/>
      <c r="OUC44" s="760"/>
      <c r="OUD44" s="760"/>
      <c r="OUE44" s="760"/>
      <c r="OUF44" s="760"/>
      <c r="OUG44" s="760"/>
      <c r="OUH44" s="760"/>
      <c r="OUI44" s="760"/>
      <c r="OUJ44" s="760"/>
      <c r="OUK44" s="760"/>
      <c r="OUL44" s="760"/>
      <c r="OUM44" s="760"/>
      <c r="OUN44" s="760"/>
      <c r="OUO44" s="760"/>
      <c r="OUP44" s="760"/>
      <c r="OUQ44" s="760"/>
      <c r="OUR44" s="760"/>
      <c r="OUS44" s="760"/>
      <c r="OUT44" s="760"/>
      <c r="OUU44" s="760"/>
      <c r="OUV44" s="760"/>
      <c r="OUW44" s="760"/>
      <c r="OUX44" s="760"/>
      <c r="OUY44" s="760"/>
      <c r="OUZ44" s="760"/>
      <c r="OVA44" s="760"/>
      <c r="OVB44" s="760"/>
      <c r="OVC44" s="760"/>
      <c r="OVD44" s="760"/>
      <c r="OVE44" s="760"/>
      <c r="OVF44" s="760"/>
      <c r="OVG44" s="760"/>
      <c r="OVH44" s="760"/>
      <c r="OVI44" s="760"/>
      <c r="OVJ44" s="760"/>
      <c r="OVK44" s="760"/>
      <c r="OVL44" s="760"/>
      <c r="OVM44" s="760"/>
      <c r="OVN44" s="760"/>
      <c r="OVO44" s="760"/>
      <c r="OVP44" s="760"/>
      <c r="OVQ44" s="760"/>
      <c r="OVR44" s="760"/>
      <c r="OVS44" s="760"/>
      <c r="OVT44" s="760"/>
      <c r="OVU44" s="760"/>
      <c r="OVV44" s="760"/>
      <c r="OVW44" s="760"/>
      <c r="OVX44" s="760"/>
      <c r="OVY44" s="760"/>
      <c r="OVZ44" s="760"/>
      <c r="OWA44" s="760"/>
      <c r="OWB44" s="760"/>
      <c r="OWC44" s="760"/>
      <c r="OWD44" s="760"/>
      <c r="OWE44" s="760"/>
      <c r="OWF44" s="760"/>
      <c r="OWG44" s="760"/>
      <c r="OWH44" s="760"/>
      <c r="OWI44" s="760"/>
      <c r="OWJ44" s="760"/>
      <c r="OWK44" s="760"/>
      <c r="OWL44" s="760"/>
      <c r="OWM44" s="760"/>
      <c r="OWN44" s="760"/>
      <c r="OWO44" s="760"/>
      <c r="OWP44" s="760"/>
      <c r="OWQ44" s="760"/>
      <c r="OWR44" s="760"/>
      <c r="OWS44" s="760"/>
      <c r="OWT44" s="760"/>
      <c r="OWU44" s="760"/>
      <c r="OWV44" s="760"/>
      <c r="OWW44" s="760"/>
      <c r="OWX44" s="760"/>
      <c r="OWY44" s="760"/>
      <c r="OWZ44" s="760"/>
      <c r="OXA44" s="760"/>
      <c r="OXB44" s="760"/>
      <c r="OXC44" s="760"/>
      <c r="OXD44" s="760"/>
      <c r="OXE44" s="760"/>
      <c r="OXF44" s="760"/>
      <c r="OXG44" s="760"/>
      <c r="OXH44" s="760"/>
      <c r="OXI44" s="760"/>
      <c r="OXJ44" s="760"/>
      <c r="OXK44" s="760"/>
      <c r="OXL44" s="760"/>
      <c r="OXM44" s="760"/>
      <c r="OXN44" s="760"/>
      <c r="OXO44" s="760"/>
      <c r="OXP44" s="760"/>
      <c r="OXQ44" s="760"/>
      <c r="OXR44" s="760"/>
      <c r="OXS44" s="760"/>
      <c r="OXT44" s="760"/>
      <c r="OXU44" s="760"/>
      <c r="OXV44" s="760"/>
      <c r="OXW44" s="760"/>
      <c r="OXX44" s="760"/>
      <c r="OXY44" s="760"/>
      <c r="OXZ44" s="760"/>
      <c r="OYA44" s="760"/>
      <c r="OYB44" s="760"/>
      <c r="OYC44" s="760"/>
      <c r="OYD44" s="760"/>
      <c r="OYE44" s="760"/>
      <c r="OYF44" s="760"/>
      <c r="OYG44" s="760"/>
      <c r="OYH44" s="760"/>
      <c r="OYI44" s="760"/>
      <c r="OYJ44" s="760"/>
      <c r="OYK44" s="760"/>
      <c r="OYL44" s="760"/>
      <c r="OYM44" s="760"/>
      <c r="OYN44" s="760"/>
      <c r="OYO44" s="760"/>
      <c r="OYP44" s="760"/>
      <c r="OYQ44" s="760"/>
      <c r="OYR44" s="760"/>
      <c r="OYS44" s="760"/>
      <c r="OYT44" s="760"/>
      <c r="OYU44" s="760"/>
      <c r="OYV44" s="760"/>
      <c r="OYW44" s="760"/>
      <c r="OYX44" s="760"/>
      <c r="OYY44" s="760"/>
      <c r="OYZ44" s="760"/>
      <c r="OZA44" s="760"/>
      <c r="OZB44" s="760"/>
      <c r="OZC44" s="760"/>
      <c r="OZD44" s="760"/>
      <c r="OZE44" s="760"/>
      <c r="OZF44" s="760"/>
      <c r="OZG44" s="760"/>
      <c r="OZH44" s="760"/>
      <c r="OZI44" s="760"/>
      <c r="OZJ44" s="760"/>
      <c r="OZK44" s="760"/>
      <c r="OZL44" s="760"/>
      <c r="OZM44" s="760"/>
      <c r="OZN44" s="760"/>
      <c r="OZO44" s="760"/>
      <c r="OZP44" s="760"/>
      <c r="OZQ44" s="760"/>
      <c r="OZR44" s="760"/>
      <c r="OZS44" s="760"/>
      <c r="OZT44" s="760"/>
      <c r="OZU44" s="760"/>
      <c r="OZV44" s="760"/>
      <c r="OZW44" s="760"/>
      <c r="OZX44" s="760"/>
      <c r="OZY44" s="760"/>
      <c r="OZZ44" s="760"/>
      <c r="PAA44" s="760"/>
      <c r="PAB44" s="760"/>
      <c r="PAC44" s="760"/>
      <c r="PAD44" s="760"/>
      <c r="PAE44" s="760"/>
      <c r="PAF44" s="760"/>
      <c r="PAG44" s="760"/>
      <c r="PAH44" s="760"/>
      <c r="PAI44" s="760"/>
      <c r="PAJ44" s="760"/>
      <c r="PAK44" s="760"/>
      <c r="PAL44" s="760"/>
      <c r="PAM44" s="760"/>
      <c r="PAN44" s="760"/>
      <c r="PAO44" s="760"/>
      <c r="PAP44" s="760"/>
      <c r="PAQ44" s="760"/>
      <c r="PAR44" s="760"/>
      <c r="PAS44" s="760"/>
      <c r="PAT44" s="760"/>
      <c r="PAU44" s="760"/>
      <c r="PAV44" s="760"/>
      <c r="PAW44" s="760"/>
      <c r="PAX44" s="760"/>
      <c r="PAY44" s="760"/>
      <c r="PAZ44" s="760"/>
      <c r="PBA44" s="760"/>
      <c r="PBB44" s="760"/>
      <c r="PBC44" s="760"/>
      <c r="PBD44" s="760"/>
      <c r="PBE44" s="760"/>
      <c r="PBF44" s="760"/>
      <c r="PBG44" s="760"/>
      <c r="PBH44" s="760"/>
      <c r="PBI44" s="760"/>
      <c r="PBJ44" s="760"/>
      <c r="PBK44" s="760"/>
      <c r="PBL44" s="760"/>
      <c r="PBM44" s="760"/>
      <c r="PBN44" s="760"/>
      <c r="PBO44" s="760"/>
      <c r="PBP44" s="760"/>
      <c r="PBQ44" s="760"/>
      <c r="PBR44" s="760"/>
      <c r="PBS44" s="760"/>
      <c r="PBT44" s="760"/>
      <c r="PBU44" s="760"/>
      <c r="PBV44" s="760"/>
      <c r="PBW44" s="760"/>
      <c r="PBX44" s="760"/>
      <c r="PBY44" s="760"/>
      <c r="PBZ44" s="760"/>
      <c r="PCA44" s="760"/>
      <c r="PCB44" s="760"/>
      <c r="PCC44" s="760"/>
      <c r="PCD44" s="760"/>
      <c r="PCE44" s="760"/>
      <c r="PCF44" s="760"/>
      <c r="PCG44" s="760"/>
      <c r="PCH44" s="760"/>
      <c r="PCI44" s="760"/>
      <c r="PCJ44" s="760"/>
      <c r="PCK44" s="760"/>
      <c r="PCL44" s="760"/>
      <c r="PCM44" s="760"/>
      <c r="PCN44" s="760"/>
      <c r="PCO44" s="760"/>
      <c r="PCP44" s="760"/>
      <c r="PCQ44" s="760"/>
      <c r="PCR44" s="760"/>
      <c r="PCS44" s="760"/>
      <c r="PCT44" s="760"/>
      <c r="PCU44" s="760"/>
      <c r="PCV44" s="760"/>
      <c r="PCW44" s="760"/>
      <c r="PCX44" s="760"/>
      <c r="PCY44" s="760"/>
      <c r="PCZ44" s="760"/>
      <c r="PDA44" s="760"/>
      <c r="PDB44" s="760"/>
      <c r="PDC44" s="760"/>
      <c r="PDD44" s="760"/>
      <c r="PDE44" s="760"/>
      <c r="PDF44" s="760"/>
      <c r="PDG44" s="760"/>
      <c r="PDH44" s="760"/>
      <c r="PDI44" s="760"/>
      <c r="PDJ44" s="760"/>
      <c r="PDK44" s="760"/>
      <c r="PDL44" s="760"/>
      <c r="PDM44" s="760"/>
      <c r="PDN44" s="760"/>
      <c r="PDO44" s="760"/>
      <c r="PDP44" s="760"/>
      <c r="PDQ44" s="760"/>
      <c r="PDR44" s="760"/>
      <c r="PDS44" s="760"/>
      <c r="PDT44" s="760"/>
      <c r="PDU44" s="760"/>
      <c r="PDV44" s="760"/>
      <c r="PDW44" s="760"/>
      <c r="PDX44" s="760"/>
      <c r="PDY44" s="760"/>
      <c r="PDZ44" s="760"/>
      <c r="PEA44" s="760"/>
      <c r="PEB44" s="760"/>
      <c r="PEC44" s="760"/>
      <c r="PED44" s="760"/>
      <c r="PEE44" s="760"/>
      <c r="PEF44" s="760"/>
      <c r="PEG44" s="760"/>
      <c r="PEH44" s="760"/>
      <c r="PEI44" s="760"/>
      <c r="PEJ44" s="760"/>
      <c r="PEK44" s="760"/>
      <c r="PEL44" s="760"/>
      <c r="PEM44" s="760"/>
      <c r="PEN44" s="760"/>
      <c r="PEO44" s="760"/>
      <c r="PEP44" s="760"/>
      <c r="PEQ44" s="760"/>
      <c r="PER44" s="760"/>
      <c r="PES44" s="760"/>
      <c r="PET44" s="760"/>
      <c r="PEU44" s="760"/>
      <c r="PEV44" s="760"/>
      <c r="PEW44" s="760"/>
      <c r="PEX44" s="760"/>
      <c r="PEY44" s="760"/>
      <c r="PEZ44" s="760"/>
      <c r="PFA44" s="760"/>
      <c r="PFB44" s="760"/>
      <c r="PFC44" s="760"/>
      <c r="PFD44" s="760"/>
      <c r="PFE44" s="760"/>
      <c r="PFF44" s="760"/>
      <c r="PFG44" s="760"/>
      <c r="PFH44" s="760"/>
      <c r="PFI44" s="760"/>
      <c r="PFJ44" s="760"/>
      <c r="PFK44" s="760"/>
      <c r="PFL44" s="760"/>
      <c r="PFM44" s="760"/>
      <c r="PFN44" s="760"/>
      <c r="PFO44" s="760"/>
      <c r="PFP44" s="760"/>
      <c r="PFQ44" s="760"/>
      <c r="PFR44" s="760"/>
      <c r="PFS44" s="760"/>
      <c r="PFT44" s="760"/>
      <c r="PFU44" s="760"/>
      <c r="PFV44" s="760"/>
      <c r="PFW44" s="760"/>
      <c r="PFX44" s="760"/>
      <c r="PFY44" s="760"/>
      <c r="PFZ44" s="760"/>
      <c r="PGA44" s="760"/>
      <c r="PGB44" s="760"/>
      <c r="PGC44" s="760"/>
      <c r="PGD44" s="760"/>
      <c r="PGE44" s="760"/>
      <c r="PGF44" s="760"/>
      <c r="PGG44" s="760"/>
      <c r="PGH44" s="760"/>
      <c r="PGI44" s="760"/>
      <c r="PGJ44" s="760"/>
      <c r="PGK44" s="760"/>
      <c r="PGL44" s="760"/>
      <c r="PGM44" s="760"/>
      <c r="PGN44" s="760"/>
      <c r="PGO44" s="760"/>
      <c r="PGP44" s="760"/>
      <c r="PGQ44" s="760"/>
      <c r="PGR44" s="760"/>
      <c r="PGS44" s="760"/>
      <c r="PGT44" s="760"/>
      <c r="PGU44" s="760"/>
      <c r="PGV44" s="760"/>
      <c r="PGW44" s="760"/>
      <c r="PGX44" s="760"/>
      <c r="PGY44" s="760"/>
      <c r="PGZ44" s="760"/>
      <c r="PHA44" s="760"/>
      <c r="PHB44" s="760"/>
      <c r="PHC44" s="760"/>
      <c r="PHD44" s="760"/>
      <c r="PHE44" s="760"/>
      <c r="PHF44" s="760"/>
      <c r="PHG44" s="760"/>
      <c r="PHH44" s="760"/>
      <c r="PHI44" s="760"/>
      <c r="PHJ44" s="760"/>
      <c r="PHK44" s="760"/>
      <c r="PHL44" s="760"/>
      <c r="PHM44" s="760"/>
      <c r="PHN44" s="760"/>
      <c r="PHO44" s="760"/>
      <c r="PHP44" s="760"/>
      <c r="PHQ44" s="760"/>
      <c r="PHR44" s="760"/>
      <c r="PHS44" s="760"/>
      <c r="PHT44" s="760"/>
      <c r="PHU44" s="760"/>
      <c r="PHV44" s="760"/>
      <c r="PHW44" s="760"/>
      <c r="PHX44" s="760"/>
      <c r="PHY44" s="760"/>
      <c r="PHZ44" s="760"/>
      <c r="PIA44" s="760"/>
      <c r="PIB44" s="760"/>
      <c r="PIC44" s="760"/>
      <c r="PID44" s="760"/>
      <c r="PIE44" s="760"/>
      <c r="PIF44" s="760"/>
      <c r="PIG44" s="760"/>
      <c r="PIH44" s="760"/>
      <c r="PII44" s="760"/>
      <c r="PIJ44" s="760"/>
      <c r="PIK44" s="760"/>
      <c r="PIL44" s="760"/>
      <c r="PIM44" s="760"/>
      <c r="PIN44" s="760"/>
      <c r="PIO44" s="760"/>
      <c r="PIP44" s="760"/>
      <c r="PIQ44" s="760"/>
      <c r="PIR44" s="760"/>
      <c r="PIS44" s="760"/>
      <c r="PIT44" s="760"/>
      <c r="PIU44" s="760"/>
      <c r="PIV44" s="760"/>
      <c r="PIW44" s="760"/>
      <c r="PIX44" s="760"/>
      <c r="PIY44" s="760"/>
      <c r="PIZ44" s="760"/>
      <c r="PJA44" s="760"/>
      <c r="PJB44" s="760"/>
      <c r="PJC44" s="760"/>
      <c r="PJD44" s="760"/>
      <c r="PJE44" s="760"/>
      <c r="PJF44" s="760"/>
      <c r="PJG44" s="760"/>
      <c r="PJH44" s="760"/>
      <c r="PJI44" s="760"/>
      <c r="PJJ44" s="760"/>
      <c r="PJK44" s="760"/>
      <c r="PJL44" s="760"/>
      <c r="PJM44" s="760"/>
      <c r="PJN44" s="760"/>
      <c r="PJO44" s="760"/>
      <c r="PJP44" s="760"/>
      <c r="PJQ44" s="760"/>
      <c r="PJR44" s="760"/>
      <c r="PJS44" s="760"/>
      <c r="PJT44" s="760"/>
      <c r="PJU44" s="760"/>
      <c r="PJV44" s="760"/>
      <c r="PJW44" s="760"/>
      <c r="PJX44" s="760"/>
      <c r="PJY44" s="760"/>
      <c r="PJZ44" s="760"/>
      <c r="PKA44" s="760"/>
      <c r="PKB44" s="760"/>
      <c r="PKC44" s="760"/>
      <c r="PKD44" s="760"/>
      <c r="PKE44" s="760"/>
      <c r="PKF44" s="760"/>
      <c r="PKG44" s="760"/>
      <c r="PKH44" s="760"/>
      <c r="PKI44" s="760"/>
      <c r="PKJ44" s="760"/>
      <c r="PKK44" s="760"/>
      <c r="PKL44" s="760"/>
      <c r="PKM44" s="760"/>
      <c r="PKN44" s="760"/>
      <c r="PKO44" s="760"/>
      <c r="PKP44" s="760"/>
      <c r="PKQ44" s="760"/>
      <c r="PKR44" s="760"/>
      <c r="PKS44" s="760"/>
      <c r="PKT44" s="760"/>
      <c r="PKU44" s="760"/>
      <c r="PKV44" s="760"/>
      <c r="PKW44" s="760"/>
      <c r="PKX44" s="760"/>
      <c r="PKY44" s="760"/>
      <c r="PKZ44" s="760"/>
      <c r="PLA44" s="760"/>
      <c r="PLB44" s="760"/>
      <c r="PLC44" s="760"/>
      <c r="PLD44" s="760"/>
      <c r="PLE44" s="760"/>
      <c r="PLF44" s="760"/>
      <c r="PLG44" s="760"/>
      <c r="PLH44" s="760"/>
      <c r="PLI44" s="760"/>
      <c r="PLJ44" s="760"/>
      <c r="PLK44" s="760"/>
      <c r="PLL44" s="760"/>
      <c r="PLM44" s="760"/>
      <c r="PLN44" s="760"/>
      <c r="PLO44" s="760"/>
      <c r="PLP44" s="760"/>
      <c r="PLQ44" s="760"/>
      <c r="PLR44" s="760"/>
      <c r="PLS44" s="760"/>
      <c r="PLT44" s="760"/>
      <c r="PLU44" s="760"/>
      <c r="PLV44" s="760"/>
      <c r="PLW44" s="760"/>
      <c r="PLX44" s="760"/>
      <c r="PLY44" s="760"/>
      <c r="PLZ44" s="760"/>
      <c r="PMA44" s="760"/>
      <c r="PMB44" s="760"/>
      <c r="PMC44" s="760"/>
      <c r="PMD44" s="760"/>
      <c r="PME44" s="760"/>
      <c r="PMF44" s="760"/>
      <c r="PMG44" s="760"/>
      <c r="PMH44" s="760"/>
      <c r="PMI44" s="760"/>
      <c r="PMJ44" s="760"/>
      <c r="PMK44" s="760"/>
      <c r="PML44" s="760"/>
      <c r="PMM44" s="760"/>
      <c r="PMN44" s="760"/>
      <c r="PMO44" s="760"/>
      <c r="PMP44" s="760"/>
      <c r="PMQ44" s="760"/>
      <c r="PMR44" s="760"/>
      <c r="PMS44" s="760"/>
      <c r="PMT44" s="760"/>
      <c r="PMU44" s="760"/>
      <c r="PMV44" s="760"/>
      <c r="PMW44" s="760"/>
      <c r="PMX44" s="760"/>
      <c r="PMY44" s="760"/>
      <c r="PMZ44" s="760"/>
      <c r="PNA44" s="760"/>
      <c r="PNB44" s="760"/>
      <c r="PNC44" s="760"/>
      <c r="PND44" s="760"/>
      <c r="PNE44" s="760"/>
      <c r="PNF44" s="760"/>
      <c r="PNG44" s="760"/>
      <c r="PNH44" s="760"/>
      <c r="PNI44" s="760"/>
      <c r="PNJ44" s="760"/>
      <c r="PNK44" s="760"/>
      <c r="PNL44" s="760"/>
      <c r="PNM44" s="760"/>
      <c r="PNN44" s="760"/>
      <c r="PNO44" s="760"/>
      <c r="PNP44" s="760"/>
      <c r="PNQ44" s="760"/>
      <c r="PNR44" s="760"/>
      <c r="PNS44" s="760"/>
      <c r="PNT44" s="760"/>
      <c r="PNU44" s="760"/>
      <c r="PNV44" s="760"/>
      <c r="PNW44" s="760"/>
      <c r="PNX44" s="760"/>
      <c r="PNY44" s="760"/>
      <c r="PNZ44" s="760"/>
      <c r="POA44" s="760"/>
      <c r="POB44" s="760"/>
      <c r="POC44" s="760"/>
      <c r="POD44" s="760"/>
      <c r="POE44" s="760"/>
      <c r="POF44" s="760"/>
      <c r="POG44" s="760"/>
      <c r="POH44" s="760"/>
      <c r="POI44" s="760"/>
      <c r="POJ44" s="760"/>
      <c r="POK44" s="760"/>
      <c r="POL44" s="760"/>
      <c r="POM44" s="760"/>
      <c r="PON44" s="760"/>
      <c r="POO44" s="760"/>
      <c r="POP44" s="760"/>
      <c r="POQ44" s="760"/>
      <c r="POR44" s="760"/>
      <c r="POS44" s="760"/>
      <c r="POT44" s="760"/>
      <c r="POU44" s="760"/>
      <c r="POV44" s="760"/>
      <c r="POW44" s="760"/>
      <c r="POX44" s="760"/>
      <c r="POY44" s="760"/>
      <c r="POZ44" s="760"/>
      <c r="PPA44" s="760"/>
      <c r="PPB44" s="760"/>
      <c r="PPC44" s="760"/>
      <c r="PPD44" s="760"/>
      <c r="PPE44" s="760"/>
      <c r="PPF44" s="760"/>
      <c r="PPG44" s="760"/>
      <c r="PPH44" s="760"/>
      <c r="PPI44" s="760"/>
      <c r="PPJ44" s="760"/>
      <c r="PPK44" s="760"/>
      <c r="PPL44" s="760"/>
      <c r="PPM44" s="760"/>
      <c r="PPN44" s="760"/>
      <c r="PPO44" s="760"/>
      <c r="PPP44" s="760"/>
      <c r="PPQ44" s="760"/>
      <c r="PPR44" s="760"/>
      <c r="PPS44" s="760"/>
      <c r="PPT44" s="760"/>
      <c r="PPU44" s="760"/>
      <c r="PPV44" s="760"/>
      <c r="PPW44" s="760"/>
      <c r="PPX44" s="760"/>
      <c r="PPY44" s="760"/>
      <c r="PPZ44" s="760"/>
      <c r="PQA44" s="760"/>
      <c r="PQB44" s="760"/>
      <c r="PQC44" s="760"/>
      <c r="PQD44" s="760"/>
      <c r="PQE44" s="760"/>
      <c r="PQF44" s="760"/>
      <c r="PQG44" s="760"/>
      <c r="PQH44" s="760"/>
      <c r="PQI44" s="760"/>
      <c r="PQJ44" s="760"/>
      <c r="PQK44" s="760"/>
      <c r="PQL44" s="760"/>
      <c r="PQM44" s="760"/>
      <c r="PQN44" s="760"/>
      <c r="PQO44" s="760"/>
      <c r="PQP44" s="760"/>
      <c r="PQQ44" s="760"/>
      <c r="PQR44" s="760"/>
      <c r="PQS44" s="760"/>
      <c r="PQT44" s="760"/>
      <c r="PQU44" s="760"/>
      <c r="PQV44" s="760"/>
      <c r="PQW44" s="760"/>
      <c r="PQX44" s="760"/>
      <c r="PQY44" s="760"/>
      <c r="PQZ44" s="760"/>
      <c r="PRA44" s="760"/>
      <c r="PRB44" s="760"/>
      <c r="PRC44" s="760"/>
      <c r="PRD44" s="760"/>
      <c r="PRE44" s="760"/>
      <c r="PRF44" s="760"/>
      <c r="PRG44" s="760"/>
      <c r="PRH44" s="760"/>
      <c r="PRI44" s="760"/>
      <c r="PRJ44" s="760"/>
      <c r="PRK44" s="760"/>
      <c r="PRL44" s="760"/>
      <c r="PRM44" s="760"/>
      <c r="PRN44" s="760"/>
      <c r="PRO44" s="760"/>
      <c r="PRP44" s="760"/>
      <c r="PRQ44" s="760"/>
      <c r="PRR44" s="760"/>
      <c r="PRS44" s="760"/>
      <c r="PRT44" s="760"/>
      <c r="PRU44" s="760"/>
      <c r="PRV44" s="760"/>
      <c r="PRW44" s="760"/>
      <c r="PRX44" s="760"/>
      <c r="PRY44" s="760"/>
      <c r="PRZ44" s="760"/>
      <c r="PSA44" s="760"/>
      <c r="PSB44" s="760"/>
      <c r="PSC44" s="760"/>
      <c r="PSD44" s="760"/>
      <c r="PSE44" s="760"/>
      <c r="PSF44" s="760"/>
      <c r="PSG44" s="760"/>
      <c r="PSH44" s="760"/>
      <c r="PSI44" s="760"/>
      <c r="PSJ44" s="760"/>
      <c r="PSK44" s="760"/>
      <c r="PSL44" s="760"/>
      <c r="PSM44" s="760"/>
      <c r="PSN44" s="760"/>
      <c r="PSO44" s="760"/>
      <c r="PSP44" s="760"/>
      <c r="PSQ44" s="760"/>
      <c r="PSR44" s="760"/>
      <c r="PSS44" s="760"/>
      <c r="PST44" s="760"/>
      <c r="PSU44" s="760"/>
      <c r="PSV44" s="760"/>
      <c r="PSW44" s="760"/>
      <c r="PSX44" s="760"/>
      <c r="PSY44" s="760"/>
      <c r="PSZ44" s="760"/>
      <c r="PTA44" s="760"/>
      <c r="PTB44" s="760"/>
      <c r="PTC44" s="760"/>
      <c r="PTD44" s="760"/>
      <c r="PTE44" s="760"/>
      <c r="PTF44" s="760"/>
      <c r="PTG44" s="760"/>
      <c r="PTH44" s="760"/>
      <c r="PTI44" s="760"/>
      <c r="PTJ44" s="760"/>
      <c r="PTK44" s="760"/>
      <c r="PTL44" s="760"/>
      <c r="PTM44" s="760"/>
      <c r="PTN44" s="760"/>
      <c r="PTO44" s="760"/>
      <c r="PTP44" s="760"/>
      <c r="PTQ44" s="760"/>
      <c r="PTR44" s="760"/>
      <c r="PTS44" s="760"/>
      <c r="PTT44" s="760"/>
      <c r="PTU44" s="760"/>
      <c r="PTV44" s="760"/>
      <c r="PTW44" s="760"/>
      <c r="PTX44" s="760"/>
      <c r="PTY44" s="760"/>
      <c r="PTZ44" s="760"/>
      <c r="PUA44" s="760"/>
      <c r="PUB44" s="760"/>
      <c r="PUC44" s="760"/>
      <c r="PUD44" s="760"/>
      <c r="PUE44" s="760"/>
      <c r="PUF44" s="760"/>
      <c r="PUG44" s="760"/>
      <c r="PUH44" s="760"/>
      <c r="PUI44" s="760"/>
      <c r="PUJ44" s="760"/>
      <c r="PUK44" s="760"/>
      <c r="PUL44" s="760"/>
      <c r="PUM44" s="760"/>
      <c r="PUN44" s="760"/>
      <c r="PUO44" s="760"/>
      <c r="PUP44" s="760"/>
      <c r="PUQ44" s="760"/>
      <c r="PUR44" s="760"/>
      <c r="PUS44" s="760"/>
      <c r="PUT44" s="760"/>
      <c r="PUU44" s="760"/>
      <c r="PUV44" s="760"/>
      <c r="PUW44" s="760"/>
      <c r="PUX44" s="760"/>
      <c r="PUY44" s="760"/>
      <c r="PUZ44" s="760"/>
      <c r="PVA44" s="760"/>
      <c r="PVB44" s="760"/>
      <c r="PVC44" s="760"/>
      <c r="PVD44" s="760"/>
      <c r="PVE44" s="760"/>
      <c r="PVF44" s="760"/>
      <c r="PVG44" s="760"/>
      <c r="PVH44" s="760"/>
      <c r="PVI44" s="760"/>
      <c r="PVJ44" s="760"/>
      <c r="PVK44" s="760"/>
      <c r="PVL44" s="760"/>
      <c r="PVM44" s="760"/>
      <c r="PVN44" s="760"/>
      <c r="PVO44" s="760"/>
      <c r="PVP44" s="760"/>
      <c r="PVQ44" s="760"/>
      <c r="PVR44" s="760"/>
      <c r="PVS44" s="760"/>
      <c r="PVT44" s="760"/>
      <c r="PVU44" s="760"/>
      <c r="PVV44" s="760"/>
      <c r="PVW44" s="760"/>
      <c r="PVX44" s="760"/>
      <c r="PVY44" s="760"/>
      <c r="PVZ44" s="760"/>
      <c r="PWA44" s="760"/>
      <c r="PWB44" s="760"/>
      <c r="PWC44" s="760"/>
      <c r="PWD44" s="760"/>
      <c r="PWE44" s="760"/>
      <c r="PWF44" s="760"/>
      <c r="PWG44" s="760"/>
      <c r="PWH44" s="760"/>
      <c r="PWI44" s="760"/>
      <c r="PWJ44" s="760"/>
      <c r="PWK44" s="760"/>
      <c r="PWL44" s="760"/>
      <c r="PWM44" s="760"/>
      <c r="PWN44" s="760"/>
      <c r="PWO44" s="760"/>
      <c r="PWP44" s="760"/>
      <c r="PWQ44" s="760"/>
      <c r="PWR44" s="760"/>
      <c r="PWS44" s="760"/>
      <c r="PWT44" s="760"/>
      <c r="PWU44" s="760"/>
      <c r="PWV44" s="760"/>
      <c r="PWW44" s="760"/>
      <c r="PWX44" s="760"/>
      <c r="PWY44" s="760"/>
      <c r="PWZ44" s="760"/>
      <c r="PXA44" s="760"/>
      <c r="PXB44" s="760"/>
      <c r="PXC44" s="760"/>
      <c r="PXD44" s="760"/>
      <c r="PXE44" s="760"/>
      <c r="PXF44" s="760"/>
      <c r="PXG44" s="760"/>
      <c r="PXH44" s="760"/>
      <c r="PXI44" s="760"/>
      <c r="PXJ44" s="760"/>
      <c r="PXK44" s="760"/>
      <c r="PXL44" s="760"/>
      <c r="PXM44" s="760"/>
      <c r="PXN44" s="760"/>
      <c r="PXO44" s="760"/>
      <c r="PXP44" s="760"/>
      <c r="PXQ44" s="760"/>
      <c r="PXR44" s="760"/>
      <c r="PXS44" s="760"/>
      <c r="PXT44" s="760"/>
      <c r="PXU44" s="760"/>
      <c r="PXV44" s="760"/>
      <c r="PXW44" s="760"/>
      <c r="PXX44" s="760"/>
      <c r="PXY44" s="760"/>
      <c r="PXZ44" s="760"/>
      <c r="PYA44" s="760"/>
      <c r="PYB44" s="760"/>
      <c r="PYC44" s="760"/>
      <c r="PYD44" s="760"/>
      <c r="PYE44" s="760"/>
      <c r="PYF44" s="760"/>
      <c r="PYG44" s="760"/>
      <c r="PYH44" s="760"/>
      <c r="PYI44" s="760"/>
      <c r="PYJ44" s="760"/>
      <c r="PYK44" s="760"/>
      <c r="PYL44" s="760"/>
      <c r="PYM44" s="760"/>
      <c r="PYN44" s="760"/>
      <c r="PYO44" s="760"/>
      <c r="PYP44" s="760"/>
      <c r="PYQ44" s="760"/>
      <c r="PYR44" s="760"/>
      <c r="PYS44" s="760"/>
      <c r="PYT44" s="760"/>
      <c r="PYU44" s="760"/>
      <c r="PYV44" s="760"/>
      <c r="PYW44" s="760"/>
      <c r="PYX44" s="760"/>
      <c r="PYY44" s="760"/>
      <c r="PYZ44" s="760"/>
      <c r="PZA44" s="760"/>
      <c r="PZB44" s="760"/>
      <c r="PZC44" s="760"/>
      <c r="PZD44" s="760"/>
      <c r="PZE44" s="760"/>
      <c r="PZF44" s="760"/>
      <c r="PZG44" s="760"/>
      <c r="PZH44" s="760"/>
      <c r="PZI44" s="760"/>
      <c r="PZJ44" s="760"/>
      <c r="PZK44" s="760"/>
      <c r="PZL44" s="760"/>
      <c r="PZM44" s="760"/>
      <c r="PZN44" s="760"/>
      <c r="PZO44" s="760"/>
      <c r="PZP44" s="760"/>
      <c r="PZQ44" s="760"/>
      <c r="PZR44" s="760"/>
      <c r="PZS44" s="760"/>
      <c r="PZT44" s="760"/>
      <c r="PZU44" s="760"/>
      <c r="PZV44" s="760"/>
      <c r="PZW44" s="760"/>
      <c r="PZX44" s="760"/>
      <c r="PZY44" s="760"/>
      <c r="PZZ44" s="760"/>
      <c r="QAA44" s="760"/>
      <c r="QAB44" s="760"/>
      <c r="QAC44" s="760"/>
      <c r="QAD44" s="760"/>
      <c r="QAE44" s="760"/>
      <c r="QAF44" s="760"/>
      <c r="QAG44" s="760"/>
      <c r="QAH44" s="760"/>
      <c r="QAI44" s="760"/>
      <c r="QAJ44" s="760"/>
      <c r="QAK44" s="760"/>
      <c r="QAL44" s="760"/>
      <c r="QAM44" s="760"/>
      <c r="QAN44" s="760"/>
      <c r="QAO44" s="760"/>
      <c r="QAP44" s="760"/>
      <c r="QAQ44" s="760"/>
      <c r="QAR44" s="760"/>
      <c r="QAS44" s="760"/>
      <c r="QAT44" s="760"/>
      <c r="QAU44" s="760"/>
      <c r="QAV44" s="760"/>
      <c r="QAW44" s="760"/>
      <c r="QAX44" s="760"/>
      <c r="QAY44" s="760"/>
      <c r="QAZ44" s="760"/>
      <c r="QBA44" s="760"/>
      <c r="QBB44" s="760"/>
      <c r="QBC44" s="760"/>
      <c r="QBD44" s="760"/>
      <c r="QBE44" s="760"/>
      <c r="QBF44" s="760"/>
      <c r="QBG44" s="760"/>
      <c r="QBH44" s="760"/>
      <c r="QBI44" s="760"/>
      <c r="QBJ44" s="760"/>
      <c r="QBK44" s="760"/>
      <c r="QBL44" s="760"/>
      <c r="QBM44" s="760"/>
      <c r="QBN44" s="760"/>
      <c r="QBO44" s="760"/>
      <c r="QBP44" s="760"/>
      <c r="QBQ44" s="760"/>
      <c r="QBR44" s="760"/>
      <c r="QBS44" s="760"/>
      <c r="QBT44" s="760"/>
      <c r="QBU44" s="760"/>
      <c r="QBV44" s="760"/>
      <c r="QBW44" s="760"/>
      <c r="QBX44" s="760"/>
      <c r="QBY44" s="760"/>
      <c r="QBZ44" s="760"/>
      <c r="QCA44" s="760"/>
      <c r="QCB44" s="760"/>
      <c r="QCC44" s="760"/>
      <c r="QCD44" s="760"/>
      <c r="QCE44" s="760"/>
      <c r="QCF44" s="760"/>
      <c r="QCG44" s="760"/>
      <c r="QCH44" s="760"/>
      <c r="QCI44" s="760"/>
      <c r="QCJ44" s="760"/>
      <c r="QCK44" s="760"/>
      <c r="QCL44" s="760"/>
      <c r="QCM44" s="760"/>
      <c r="QCN44" s="760"/>
      <c r="QCO44" s="760"/>
      <c r="QCP44" s="760"/>
      <c r="QCQ44" s="760"/>
      <c r="QCR44" s="760"/>
      <c r="QCS44" s="760"/>
      <c r="QCT44" s="760"/>
      <c r="QCU44" s="760"/>
      <c r="QCV44" s="760"/>
      <c r="QCW44" s="760"/>
      <c r="QCX44" s="760"/>
      <c r="QCY44" s="760"/>
      <c r="QCZ44" s="760"/>
      <c r="QDA44" s="760"/>
      <c r="QDB44" s="760"/>
      <c r="QDC44" s="760"/>
      <c r="QDD44" s="760"/>
      <c r="QDE44" s="760"/>
      <c r="QDF44" s="760"/>
      <c r="QDG44" s="760"/>
      <c r="QDH44" s="760"/>
      <c r="QDI44" s="760"/>
      <c r="QDJ44" s="760"/>
      <c r="QDK44" s="760"/>
      <c r="QDL44" s="760"/>
      <c r="QDM44" s="760"/>
      <c r="QDN44" s="760"/>
      <c r="QDO44" s="760"/>
      <c r="QDP44" s="760"/>
      <c r="QDQ44" s="760"/>
      <c r="QDR44" s="760"/>
      <c r="QDS44" s="760"/>
      <c r="QDT44" s="760"/>
      <c r="QDU44" s="760"/>
      <c r="QDV44" s="760"/>
      <c r="QDW44" s="760"/>
      <c r="QDX44" s="760"/>
      <c r="QDY44" s="760"/>
      <c r="QDZ44" s="760"/>
      <c r="QEA44" s="760"/>
      <c r="QEB44" s="760"/>
      <c r="QEC44" s="760"/>
      <c r="QED44" s="760"/>
      <c r="QEE44" s="760"/>
      <c r="QEF44" s="760"/>
      <c r="QEG44" s="760"/>
      <c r="QEH44" s="760"/>
      <c r="QEI44" s="760"/>
      <c r="QEJ44" s="760"/>
      <c r="QEK44" s="760"/>
      <c r="QEL44" s="760"/>
      <c r="QEM44" s="760"/>
      <c r="QEN44" s="760"/>
      <c r="QEO44" s="760"/>
      <c r="QEP44" s="760"/>
      <c r="QEQ44" s="760"/>
      <c r="QER44" s="760"/>
      <c r="QES44" s="760"/>
      <c r="QET44" s="760"/>
      <c r="QEU44" s="760"/>
      <c r="QEV44" s="760"/>
      <c r="QEW44" s="760"/>
      <c r="QEX44" s="760"/>
      <c r="QEY44" s="760"/>
      <c r="QEZ44" s="760"/>
      <c r="QFA44" s="760"/>
      <c r="QFB44" s="760"/>
      <c r="QFC44" s="760"/>
      <c r="QFD44" s="760"/>
      <c r="QFE44" s="760"/>
      <c r="QFF44" s="760"/>
      <c r="QFG44" s="760"/>
      <c r="QFH44" s="760"/>
      <c r="QFI44" s="760"/>
      <c r="QFJ44" s="760"/>
      <c r="QFK44" s="760"/>
      <c r="QFL44" s="760"/>
      <c r="QFM44" s="760"/>
      <c r="QFN44" s="760"/>
      <c r="QFO44" s="760"/>
      <c r="QFP44" s="760"/>
      <c r="QFQ44" s="760"/>
      <c r="QFR44" s="760"/>
      <c r="QFS44" s="760"/>
      <c r="QFT44" s="760"/>
      <c r="QFU44" s="760"/>
      <c r="QFV44" s="760"/>
      <c r="QFW44" s="760"/>
      <c r="QFX44" s="760"/>
      <c r="QFY44" s="760"/>
      <c r="QFZ44" s="760"/>
      <c r="QGA44" s="760"/>
      <c r="QGB44" s="760"/>
      <c r="QGC44" s="760"/>
      <c r="QGD44" s="760"/>
      <c r="QGE44" s="760"/>
      <c r="QGF44" s="760"/>
      <c r="QGG44" s="760"/>
      <c r="QGH44" s="760"/>
      <c r="QGI44" s="760"/>
      <c r="QGJ44" s="760"/>
      <c r="QGK44" s="760"/>
      <c r="QGL44" s="760"/>
      <c r="QGM44" s="760"/>
      <c r="QGN44" s="760"/>
      <c r="QGO44" s="760"/>
      <c r="QGP44" s="760"/>
      <c r="QGQ44" s="760"/>
      <c r="QGR44" s="760"/>
      <c r="QGS44" s="760"/>
      <c r="QGT44" s="760"/>
      <c r="QGU44" s="760"/>
      <c r="QGV44" s="760"/>
      <c r="QGW44" s="760"/>
      <c r="QGX44" s="760"/>
      <c r="QGY44" s="760"/>
      <c r="QGZ44" s="760"/>
      <c r="QHA44" s="760"/>
      <c r="QHB44" s="760"/>
      <c r="QHC44" s="760"/>
      <c r="QHD44" s="760"/>
      <c r="QHE44" s="760"/>
      <c r="QHF44" s="760"/>
      <c r="QHG44" s="760"/>
      <c r="QHH44" s="760"/>
      <c r="QHI44" s="760"/>
      <c r="QHJ44" s="760"/>
      <c r="QHK44" s="760"/>
      <c r="QHL44" s="760"/>
      <c r="QHM44" s="760"/>
      <c r="QHN44" s="760"/>
      <c r="QHO44" s="760"/>
      <c r="QHP44" s="760"/>
      <c r="QHQ44" s="760"/>
      <c r="QHR44" s="760"/>
      <c r="QHS44" s="760"/>
      <c r="QHT44" s="760"/>
      <c r="QHU44" s="760"/>
      <c r="QHV44" s="760"/>
      <c r="QHW44" s="760"/>
      <c r="QHX44" s="760"/>
      <c r="QHY44" s="760"/>
      <c r="QHZ44" s="760"/>
      <c r="QIA44" s="760"/>
      <c r="QIB44" s="760"/>
      <c r="QIC44" s="760"/>
      <c r="QID44" s="760"/>
      <c r="QIE44" s="760"/>
      <c r="QIF44" s="760"/>
      <c r="QIG44" s="760"/>
      <c r="QIH44" s="760"/>
      <c r="QII44" s="760"/>
      <c r="QIJ44" s="760"/>
      <c r="QIK44" s="760"/>
      <c r="QIL44" s="760"/>
      <c r="QIM44" s="760"/>
      <c r="QIN44" s="760"/>
      <c r="QIO44" s="760"/>
      <c r="QIP44" s="760"/>
      <c r="QIQ44" s="760"/>
      <c r="QIR44" s="760"/>
      <c r="QIS44" s="760"/>
      <c r="QIT44" s="760"/>
      <c r="QIU44" s="760"/>
      <c r="QIV44" s="760"/>
      <c r="QIW44" s="760"/>
      <c r="QIX44" s="760"/>
      <c r="QIY44" s="760"/>
      <c r="QIZ44" s="760"/>
      <c r="QJA44" s="760"/>
      <c r="QJB44" s="760"/>
      <c r="QJC44" s="760"/>
      <c r="QJD44" s="760"/>
      <c r="QJE44" s="760"/>
      <c r="QJF44" s="760"/>
      <c r="QJG44" s="760"/>
      <c r="QJH44" s="760"/>
      <c r="QJI44" s="760"/>
      <c r="QJJ44" s="760"/>
      <c r="QJK44" s="760"/>
      <c r="QJL44" s="760"/>
      <c r="QJM44" s="760"/>
      <c r="QJN44" s="760"/>
      <c r="QJO44" s="760"/>
      <c r="QJP44" s="760"/>
      <c r="QJQ44" s="760"/>
      <c r="QJR44" s="760"/>
      <c r="QJS44" s="760"/>
      <c r="QJT44" s="760"/>
      <c r="QJU44" s="760"/>
      <c r="QJV44" s="760"/>
      <c r="QJW44" s="760"/>
      <c r="QJX44" s="760"/>
      <c r="QJY44" s="760"/>
      <c r="QJZ44" s="760"/>
      <c r="QKA44" s="760"/>
      <c r="QKB44" s="760"/>
      <c r="QKC44" s="760"/>
      <c r="QKD44" s="760"/>
      <c r="QKE44" s="760"/>
      <c r="QKF44" s="760"/>
      <c r="QKG44" s="760"/>
      <c r="QKH44" s="760"/>
      <c r="QKI44" s="760"/>
      <c r="QKJ44" s="760"/>
      <c r="QKK44" s="760"/>
      <c r="QKL44" s="760"/>
      <c r="QKM44" s="760"/>
      <c r="QKN44" s="760"/>
      <c r="QKO44" s="760"/>
      <c r="QKP44" s="760"/>
      <c r="QKQ44" s="760"/>
      <c r="QKR44" s="760"/>
      <c r="QKS44" s="760"/>
      <c r="QKT44" s="760"/>
      <c r="QKU44" s="760"/>
      <c r="QKV44" s="760"/>
      <c r="QKW44" s="760"/>
      <c r="QKX44" s="760"/>
      <c r="QKY44" s="760"/>
      <c r="QKZ44" s="760"/>
      <c r="QLA44" s="760"/>
      <c r="QLB44" s="760"/>
      <c r="QLC44" s="760"/>
      <c r="QLD44" s="760"/>
      <c r="QLE44" s="760"/>
      <c r="QLF44" s="760"/>
      <c r="QLG44" s="760"/>
      <c r="QLH44" s="760"/>
      <c r="QLI44" s="760"/>
      <c r="QLJ44" s="760"/>
      <c r="QLK44" s="760"/>
      <c r="QLL44" s="760"/>
      <c r="QLM44" s="760"/>
      <c r="QLN44" s="760"/>
      <c r="QLO44" s="760"/>
      <c r="QLP44" s="760"/>
      <c r="QLQ44" s="760"/>
      <c r="QLR44" s="760"/>
      <c r="QLS44" s="760"/>
      <c r="QLT44" s="760"/>
      <c r="QLU44" s="760"/>
      <c r="QLV44" s="760"/>
      <c r="QLW44" s="760"/>
      <c r="QLX44" s="760"/>
      <c r="QLY44" s="760"/>
      <c r="QLZ44" s="760"/>
      <c r="QMA44" s="760"/>
      <c r="QMB44" s="760"/>
      <c r="QMC44" s="760"/>
      <c r="QMD44" s="760"/>
      <c r="QME44" s="760"/>
      <c r="QMF44" s="760"/>
      <c r="QMG44" s="760"/>
      <c r="QMH44" s="760"/>
      <c r="QMI44" s="760"/>
      <c r="QMJ44" s="760"/>
      <c r="QMK44" s="760"/>
      <c r="QML44" s="760"/>
      <c r="QMM44" s="760"/>
      <c r="QMN44" s="760"/>
      <c r="QMO44" s="760"/>
      <c r="QMP44" s="760"/>
      <c r="QMQ44" s="760"/>
      <c r="QMR44" s="760"/>
      <c r="QMS44" s="760"/>
      <c r="QMT44" s="760"/>
      <c r="QMU44" s="760"/>
      <c r="QMV44" s="760"/>
      <c r="QMW44" s="760"/>
      <c r="QMX44" s="760"/>
      <c r="QMY44" s="760"/>
      <c r="QMZ44" s="760"/>
      <c r="QNA44" s="760"/>
      <c r="QNB44" s="760"/>
      <c r="QNC44" s="760"/>
      <c r="QND44" s="760"/>
      <c r="QNE44" s="760"/>
      <c r="QNF44" s="760"/>
      <c r="QNG44" s="760"/>
      <c r="QNH44" s="760"/>
      <c r="QNI44" s="760"/>
      <c r="QNJ44" s="760"/>
      <c r="QNK44" s="760"/>
      <c r="QNL44" s="760"/>
      <c r="QNM44" s="760"/>
      <c r="QNN44" s="760"/>
      <c r="QNO44" s="760"/>
      <c r="QNP44" s="760"/>
      <c r="QNQ44" s="760"/>
      <c r="QNR44" s="760"/>
      <c r="QNS44" s="760"/>
      <c r="QNT44" s="760"/>
      <c r="QNU44" s="760"/>
      <c r="QNV44" s="760"/>
      <c r="QNW44" s="760"/>
      <c r="QNX44" s="760"/>
      <c r="QNY44" s="760"/>
      <c r="QNZ44" s="760"/>
      <c r="QOA44" s="760"/>
      <c r="QOB44" s="760"/>
      <c r="QOC44" s="760"/>
      <c r="QOD44" s="760"/>
      <c r="QOE44" s="760"/>
      <c r="QOF44" s="760"/>
      <c r="QOG44" s="760"/>
      <c r="QOH44" s="760"/>
      <c r="QOI44" s="760"/>
      <c r="QOJ44" s="760"/>
      <c r="QOK44" s="760"/>
      <c r="QOL44" s="760"/>
      <c r="QOM44" s="760"/>
      <c r="QON44" s="760"/>
      <c r="QOO44" s="760"/>
      <c r="QOP44" s="760"/>
      <c r="QOQ44" s="760"/>
      <c r="QOR44" s="760"/>
      <c r="QOS44" s="760"/>
      <c r="QOT44" s="760"/>
      <c r="QOU44" s="760"/>
      <c r="QOV44" s="760"/>
      <c r="QOW44" s="760"/>
      <c r="QOX44" s="760"/>
      <c r="QOY44" s="760"/>
      <c r="QOZ44" s="760"/>
      <c r="QPA44" s="760"/>
      <c r="QPB44" s="760"/>
      <c r="QPC44" s="760"/>
      <c r="QPD44" s="760"/>
      <c r="QPE44" s="760"/>
      <c r="QPF44" s="760"/>
      <c r="QPG44" s="760"/>
      <c r="QPH44" s="760"/>
      <c r="QPI44" s="760"/>
      <c r="QPJ44" s="760"/>
      <c r="QPK44" s="760"/>
      <c r="QPL44" s="760"/>
      <c r="QPM44" s="760"/>
      <c r="QPN44" s="760"/>
      <c r="QPO44" s="760"/>
      <c r="QPP44" s="760"/>
      <c r="QPQ44" s="760"/>
      <c r="QPR44" s="760"/>
      <c r="QPS44" s="760"/>
      <c r="QPT44" s="760"/>
      <c r="QPU44" s="760"/>
      <c r="QPV44" s="760"/>
      <c r="QPW44" s="760"/>
      <c r="QPX44" s="760"/>
      <c r="QPY44" s="760"/>
      <c r="QPZ44" s="760"/>
      <c r="QQA44" s="760"/>
      <c r="QQB44" s="760"/>
      <c r="QQC44" s="760"/>
      <c r="QQD44" s="760"/>
      <c r="QQE44" s="760"/>
      <c r="QQF44" s="760"/>
      <c r="QQG44" s="760"/>
      <c r="QQH44" s="760"/>
      <c r="QQI44" s="760"/>
      <c r="QQJ44" s="760"/>
      <c r="QQK44" s="760"/>
      <c r="QQL44" s="760"/>
      <c r="QQM44" s="760"/>
      <c r="QQN44" s="760"/>
      <c r="QQO44" s="760"/>
      <c r="QQP44" s="760"/>
      <c r="QQQ44" s="760"/>
      <c r="QQR44" s="760"/>
      <c r="QQS44" s="760"/>
      <c r="QQT44" s="760"/>
      <c r="QQU44" s="760"/>
      <c r="QQV44" s="760"/>
      <c r="QQW44" s="760"/>
      <c r="QQX44" s="760"/>
      <c r="QQY44" s="760"/>
      <c r="QQZ44" s="760"/>
      <c r="QRA44" s="760"/>
      <c r="QRB44" s="760"/>
      <c r="QRC44" s="760"/>
      <c r="QRD44" s="760"/>
      <c r="QRE44" s="760"/>
      <c r="QRF44" s="760"/>
      <c r="QRG44" s="760"/>
      <c r="QRH44" s="760"/>
      <c r="QRI44" s="760"/>
      <c r="QRJ44" s="760"/>
      <c r="QRK44" s="760"/>
      <c r="QRL44" s="760"/>
      <c r="QRM44" s="760"/>
      <c r="QRN44" s="760"/>
      <c r="QRO44" s="760"/>
      <c r="QRP44" s="760"/>
      <c r="QRQ44" s="760"/>
      <c r="QRR44" s="760"/>
      <c r="QRS44" s="760"/>
      <c r="QRT44" s="760"/>
      <c r="QRU44" s="760"/>
      <c r="QRV44" s="760"/>
      <c r="QRW44" s="760"/>
      <c r="QRX44" s="760"/>
      <c r="QRY44" s="760"/>
      <c r="QRZ44" s="760"/>
      <c r="QSA44" s="760"/>
      <c r="QSB44" s="760"/>
      <c r="QSC44" s="760"/>
      <c r="QSD44" s="760"/>
      <c r="QSE44" s="760"/>
      <c r="QSF44" s="760"/>
      <c r="QSG44" s="760"/>
      <c r="QSH44" s="760"/>
      <c r="QSI44" s="760"/>
      <c r="QSJ44" s="760"/>
      <c r="QSK44" s="760"/>
      <c r="QSL44" s="760"/>
      <c r="QSM44" s="760"/>
      <c r="QSN44" s="760"/>
      <c r="QSO44" s="760"/>
      <c r="QSP44" s="760"/>
      <c r="QSQ44" s="760"/>
      <c r="QSR44" s="760"/>
      <c r="QSS44" s="760"/>
      <c r="QST44" s="760"/>
      <c r="QSU44" s="760"/>
      <c r="QSV44" s="760"/>
      <c r="QSW44" s="760"/>
      <c r="QSX44" s="760"/>
      <c r="QSY44" s="760"/>
      <c r="QSZ44" s="760"/>
      <c r="QTA44" s="760"/>
      <c r="QTB44" s="760"/>
      <c r="QTC44" s="760"/>
      <c r="QTD44" s="760"/>
      <c r="QTE44" s="760"/>
      <c r="QTF44" s="760"/>
      <c r="QTG44" s="760"/>
      <c r="QTH44" s="760"/>
      <c r="QTI44" s="760"/>
      <c r="QTJ44" s="760"/>
      <c r="QTK44" s="760"/>
      <c r="QTL44" s="760"/>
      <c r="QTM44" s="760"/>
      <c r="QTN44" s="760"/>
      <c r="QTO44" s="760"/>
      <c r="QTP44" s="760"/>
      <c r="QTQ44" s="760"/>
      <c r="QTR44" s="760"/>
      <c r="QTS44" s="760"/>
      <c r="QTT44" s="760"/>
      <c r="QTU44" s="760"/>
      <c r="QTV44" s="760"/>
      <c r="QTW44" s="760"/>
      <c r="QTX44" s="760"/>
      <c r="QTY44" s="760"/>
      <c r="QTZ44" s="760"/>
      <c r="QUA44" s="760"/>
      <c r="QUB44" s="760"/>
      <c r="QUC44" s="760"/>
      <c r="QUD44" s="760"/>
      <c r="QUE44" s="760"/>
      <c r="QUF44" s="760"/>
      <c r="QUG44" s="760"/>
      <c r="QUH44" s="760"/>
      <c r="QUI44" s="760"/>
      <c r="QUJ44" s="760"/>
      <c r="QUK44" s="760"/>
      <c r="QUL44" s="760"/>
      <c r="QUM44" s="760"/>
      <c r="QUN44" s="760"/>
      <c r="QUO44" s="760"/>
      <c r="QUP44" s="760"/>
      <c r="QUQ44" s="760"/>
      <c r="QUR44" s="760"/>
      <c r="QUS44" s="760"/>
      <c r="QUT44" s="760"/>
      <c r="QUU44" s="760"/>
      <c r="QUV44" s="760"/>
      <c r="QUW44" s="760"/>
      <c r="QUX44" s="760"/>
      <c r="QUY44" s="760"/>
      <c r="QUZ44" s="760"/>
      <c r="QVA44" s="760"/>
      <c r="QVB44" s="760"/>
      <c r="QVC44" s="760"/>
      <c r="QVD44" s="760"/>
      <c r="QVE44" s="760"/>
      <c r="QVF44" s="760"/>
      <c r="QVG44" s="760"/>
      <c r="QVH44" s="760"/>
      <c r="QVI44" s="760"/>
      <c r="QVJ44" s="760"/>
      <c r="QVK44" s="760"/>
      <c r="QVL44" s="760"/>
      <c r="QVM44" s="760"/>
      <c r="QVN44" s="760"/>
      <c r="QVO44" s="760"/>
      <c r="QVP44" s="760"/>
      <c r="QVQ44" s="760"/>
      <c r="QVR44" s="760"/>
      <c r="QVS44" s="760"/>
      <c r="QVT44" s="760"/>
      <c r="QVU44" s="760"/>
      <c r="QVV44" s="760"/>
      <c r="QVW44" s="760"/>
      <c r="QVX44" s="760"/>
      <c r="QVY44" s="760"/>
      <c r="QVZ44" s="760"/>
      <c r="QWA44" s="760"/>
      <c r="QWB44" s="760"/>
      <c r="QWC44" s="760"/>
      <c r="QWD44" s="760"/>
      <c r="QWE44" s="760"/>
      <c r="QWF44" s="760"/>
      <c r="QWG44" s="760"/>
      <c r="QWH44" s="760"/>
      <c r="QWI44" s="760"/>
      <c r="QWJ44" s="760"/>
      <c r="QWK44" s="760"/>
      <c r="QWL44" s="760"/>
      <c r="QWM44" s="760"/>
      <c r="QWN44" s="760"/>
      <c r="QWO44" s="760"/>
      <c r="QWP44" s="760"/>
      <c r="QWQ44" s="760"/>
      <c r="QWR44" s="760"/>
      <c r="QWS44" s="760"/>
      <c r="QWT44" s="760"/>
      <c r="QWU44" s="760"/>
      <c r="QWV44" s="760"/>
      <c r="QWW44" s="760"/>
      <c r="QWX44" s="760"/>
      <c r="QWY44" s="760"/>
      <c r="QWZ44" s="760"/>
      <c r="QXA44" s="760"/>
      <c r="QXB44" s="760"/>
      <c r="QXC44" s="760"/>
      <c r="QXD44" s="760"/>
      <c r="QXE44" s="760"/>
      <c r="QXF44" s="760"/>
      <c r="QXG44" s="760"/>
      <c r="QXH44" s="760"/>
      <c r="QXI44" s="760"/>
      <c r="QXJ44" s="760"/>
      <c r="QXK44" s="760"/>
      <c r="QXL44" s="760"/>
      <c r="QXM44" s="760"/>
      <c r="QXN44" s="760"/>
      <c r="QXO44" s="760"/>
      <c r="QXP44" s="760"/>
      <c r="QXQ44" s="760"/>
      <c r="QXR44" s="760"/>
      <c r="QXS44" s="760"/>
      <c r="QXT44" s="760"/>
      <c r="QXU44" s="760"/>
      <c r="QXV44" s="760"/>
      <c r="QXW44" s="760"/>
      <c r="QXX44" s="760"/>
      <c r="QXY44" s="760"/>
      <c r="QXZ44" s="760"/>
      <c r="QYA44" s="760"/>
      <c r="QYB44" s="760"/>
      <c r="QYC44" s="760"/>
      <c r="QYD44" s="760"/>
      <c r="QYE44" s="760"/>
      <c r="QYF44" s="760"/>
      <c r="QYG44" s="760"/>
      <c r="QYH44" s="760"/>
      <c r="QYI44" s="760"/>
      <c r="QYJ44" s="760"/>
      <c r="QYK44" s="760"/>
      <c r="QYL44" s="760"/>
      <c r="QYM44" s="760"/>
      <c r="QYN44" s="760"/>
      <c r="QYO44" s="760"/>
      <c r="QYP44" s="760"/>
      <c r="QYQ44" s="760"/>
      <c r="QYR44" s="760"/>
      <c r="QYS44" s="760"/>
      <c r="QYT44" s="760"/>
      <c r="QYU44" s="760"/>
      <c r="QYV44" s="760"/>
      <c r="QYW44" s="760"/>
      <c r="QYX44" s="760"/>
      <c r="QYY44" s="760"/>
      <c r="QYZ44" s="760"/>
      <c r="QZA44" s="760"/>
      <c r="QZB44" s="760"/>
      <c r="QZC44" s="760"/>
      <c r="QZD44" s="760"/>
      <c r="QZE44" s="760"/>
      <c r="QZF44" s="760"/>
      <c r="QZG44" s="760"/>
      <c r="QZH44" s="760"/>
      <c r="QZI44" s="760"/>
      <c r="QZJ44" s="760"/>
      <c r="QZK44" s="760"/>
      <c r="QZL44" s="760"/>
      <c r="QZM44" s="760"/>
      <c r="QZN44" s="760"/>
      <c r="QZO44" s="760"/>
      <c r="QZP44" s="760"/>
      <c r="QZQ44" s="760"/>
      <c r="QZR44" s="760"/>
      <c r="QZS44" s="760"/>
      <c r="QZT44" s="760"/>
      <c r="QZU44" s="760"/>
      <c r="QZV44" s="760"/>
      <c r="QZW44" s="760"/>
      <c r="QZX44" s="760"/>
      <c r="QZY44" s="760"/>
      <c r="QZZ44" s="760"/>
      <c r="RAA44" s="760"/>
      <c r="RAB44" s="760"/>
      <c r="RAC44" s="760"/>
      <c r="RAD44" s="760"/>
      <c r="RAE44" s="760"/>
      <c r="RAF44" s="760"/>
      <c r="RAG44" s="760"/>
      <c r="RAH44" s="760"/>
      <c r="RAI44" s="760"/>
      <c r="RAJ44" s="760"/>
      <c r="RAK44" s="760"/>
      <c r="RAL44" s="760"/>
      <c r="RAM44" s="760"/>
      <c r="RAN44" s="760"/>
      <c r="RAO44" s="760"/>
      <c r="RAP44" s="760"/>
      <c r="RAQ44" s="760"/>
      <c r="RAR44" s="760"/>
      <c r="RAS44" s="760"/>
      <c r="RAT44" s="760"/>
      <c r="RAU44" s="760"/>
      <c r="RAV44" s="760"/>
      <c r="RAW44" s="760"/>
      <c r="RAX44" s="760"/>
      <c r="RAY44" s="760"/>
      <c r="RAZ44" s="760"/>
      <c r="RBA44" s="760"/>
      <c r="RBB44" s="760"/>
      <c r="RBC44" s="760"/>
      <c r="RBD44" s="760"/>
      <c r="RBE44" s="760"/>
      <c r="RBF44" s="760"/>
      <c r="RBG44" s="760"/>
      <c r="RBH44" s="760"/>
      <c r="RBI44" s="760"/>
      <c r="RBJ44" s="760"/>
      <c r="RBK44" s="760"/>
      <c r="RBL44" s="760"/>
      <c r="RBM44" s="760"/>
      <c r="RBN44" s="760"/>
      <c r="RBO44" s="760"/>
      <c r="RBP44" s="760"/>
      <c r="RBQ44" s="760"/>
      <c r="RBR44" s="760"/>
      <c r="RBS44" s="760"/>
      <c r="RBT44" s="760"/>
      <c r="RBU44" s="760"/>
      <c r="RBV44" s="760"/>
      <c r="RBW44" s="760"/>
      <c r="RBX44" s="760"/>
      <c r="RBY44" s="760"/>
      <c r="RBZ44" s="760"/>
      <c r="RCA44" s="760"/>
      <c r="RCB44" s="760"/>
      <c r="RCC44" s="760"/>
      <c r="RCD44" s="760"/>
      <c r="RCE44" s="760"/>
      <c r="RCF44" s="760"/>
      <c r="RCG44" s="760"/>
      <c r="RCH44" s="760"/>
      <c r="RCI44" s="760"/>
      <c r="RCJ44" s="760"/>
      <c r="RCK44" s="760"/>
      <c r="RCL44" s="760"/>
      <c r="RCM44" s="760"/>
      <c r="RCN44" s="760"/>
      <c r="RCO44" s="760"/>
      <c r="RCP44" s="760"/>
      <c r="RCQ44" s="760"/>
      <c r="RCR44" s="760"/>
      <c r="RCS44" s="760"/>
      <c r="RCT44" s="760"/>
      <c r="RCU44" s="760"/>
      <c r="RCV44" s="760"/>
      <c r="RCW44" s="760"/>
      <c r="RCX44" s="760"/>
      <c r="RCY44" s="760"/>
      <c r="RCZ44" s="760"/>
      <c r="RDA44" s="760"/>
      <c r="RDB44" s="760"/>
      <c r="RDC44" s="760"/>
      <c r="RDD44" s="760"/>
      <c r="RDE44" s="760"/>
      <c r="RDF44" s="760"/>
      <c r="RDG44" s="760"/>
      <c r="RDH44" s="760"/>
      <c r="RDI44" s="760"/>
      <c r="RDJ44" s="760"/>
      <c r="RDK44" s="760"/>
      <c r="RDL44" s="760"/>
      <c r="RDM44" s="760"/>
      <c r="RDN44" s="760"/>
      <c r="RDO44" s="760"/>
      <c r="RDP44" s="760"/>
      <c r="RDQ44" s="760"/>
      <c r="RDR44" s="760"/>
      <c r="RDS44" s="760"/>
      <c r="RDT44" s="760"/>
      <c r="RDU44" s="760"/>
      <c r="RDV44" s="760"/>
      <c r="RDW44" s="760"/>
      <c r="RDX44" s="760"/>
      <c r="RDY44" s="760"/>
      <c r="RDZ44" s="760"/>
      <c r="REA44" s="760"/>
      <c r="REB44" s="760"/>
      <c r="REC44" s="760"/>
      <c r="RED44" s="760"/>
      <c r="REE44" s="760"/>
      <c r="REF44" s="760"/>
      <c r="REG44" s="760"/>
      <c r="REH44" s="760"/>
      <c r="REI44" s="760"/>
      <c r="REJ44" s="760"/>
      <c r="REK44" s="760"/>
      <c r="REL44" s="760"/>
      <c r="REM44" s="760"/>
      <c r="REN44" s="760"/>
      <c r="REO44" s="760"/>
      <c r="REP44" s="760"/>
      <c r="REQ44" s="760"/>
      <c r="RER44" s="760"/>
      <c r="RES44" s="760"/>
      <c r="RET44" s="760"/>
      <c r="REU44" s="760"/>
      <c r="REV44" s="760"/>
      <c r="REW44" s="760"/>
      <c r="REX44" s="760"/>
      <c r="REY44" s="760"/>
      <c r="REZ44" s="760"/>
      <c r="RFA44" s="760"/>
      <c r="RFB44" s="760"/>
      <c r="RFC44" s="760"/>
      <c r="RFD44" s="760"/>
      <c r="RFE44" s="760"/>
      <c r="RFF44" s="760"/>
      <c r="RFG44" s="760"/>
      <c r="RFH44" s="760"/>
      <c r="RFI44" s="760"/>
      <c r="RFJ44" s="760"/>
      <c r="RFK44" s="760"/>
      <c r="RFL44" s="760"/>
      <c r="RFM44" s="760"/>
      <c r="RFN44" s="760"/>
      <c r="RFO44" s="760"/>
      <c r="RFP44" s="760"/>
      <c r="RFQ44" s="760"/>
      <c r="RFR44" s="760"/>
      <c r="RFS44" s="760"/>
      <c r="RFT44" s="760"/>
      <c r="RFU44" s="760"/>
      <c r="RFV44" s="760"/>
      <c r="RFW44" s="760"/>
      <c r="RFX44" s="760"/>
      <c r="RFY44" s="760"/>
      <c r="RFZ44" s="760"/>
      <c r="RGA44" s="760"/>
      <c r="RGB44" s="760"/>
      <c r="RGC44" s="760"/>
      <c r="RGD44" s="760"/>
      <c r="RGE44" s="760"/>
      <c r="RGF44" s="760"/>
      <c r="RGG44" s="760"/>
      <c r="RGH44" s="760"/>
      <c r="RGI44" s="760"/>
      <c r="RGJ44" s="760"/>
      <c r="RGK44" s="760"/>
      <c r="RGL44" s="760"/>
      <c r="RGM44" s="760"/>
      <c r="RGN44" s="760"/>
      <c r="RGO44" s="760"/>
      <c r="RGP44" s="760"/>
      <c r="RGQ44" s="760"/>
      <c r="RGR44" s="760"/>
      <c r="RGS44" s="760"/>
      <c r="RGT44" s="760"/>
      <c r="RGU44" s="760"/>
      <c r="RGV44" s="760"/>
      <c r="RGW44" s="760"/>
      <c r="RGX44" s="760"/>
      <c r="RGY44" s="760"/>
      <c r="RGZ44" s="760"/>
      <c r="RHA44" s="760"/>
      <c r="RHB44" s="760"/>
      <c r="RHC44" s="760"/>
      <c r="RHD44" s="760"/>
      <c r="RHE44" s="760"/>
      <c r="RHF44" s="760"/>
      <c r="RHG44" s="760"/>
      <c r="RHH44" s="760"/>
      <c r="RHI44" s="760"/>
      <c r="RHJ44" s="760"/>
      <c r="RHK44" s="760"/>
      <c r="RHL44" s="760"/>
      <c r="RHM44" s="760"/>
      <c r="RHN44" s="760"/>
      <c r="RHO44" s="760"/>
      <c r="RHP44" s="760"/>
      <c r="RHQ44" s="760"/>
      <c r="RHR44" s="760"/>
      <c r="RHS44" s="760"/>
      <c r="RHT44" s="760"/>
      <c r="RHU44" s="760"/>
      <c r="RHV44" s="760"/>
      <c r="RHW44" s="760"/>
      <c r="RHX44" s="760"/>
      <c r="RHY44" s="760"/>
      <c r="RHZ44" s="760"/>
      <c r="RIA44" s="760"/>
      <c r="RIB44" s="760"/>
      <c r="RIC44" s="760"/>
      <c r="RID44" s="760"/>
      <c r="RIE44" s="760"/>
      <c r="RIF44" s="760"/>
      <c r="RIG44" s="760"/>
      <c r="RIH44" s="760"/>
      <c r="RII44" s="760"/>
      <c r="RIJ44" s="760"/>
      <c r="RIK44" s="760"/>
      <c r="RIL44" s="760"/>
      <c r="RIM44" s="760"/>
      <c r="RIN44" s="760"/>
      <c r="RIO44" s="760"/>
      <c r="RIP44" s="760"/>
      <c r="RIQ44" s="760"/>
      <c r="RIR44" s="760"/>
      <c r="RIS44" s="760"/>
      <c r="RIT44" s="760"/>
      <c r="RIU44" s="760"/>
      <c r="RIV44" s="760"/>
      <c r="RIW44" s="760"/>
      <c r="RIX44" s="760"/>
      <c r="RIY44" s="760"/>
      <c r="RIZ44" s="760"/>
      <c r="RJA44" s="760"/>
      <c r="RJB44" s="760"/>
      <c r="RJC44" s="760"/>
      <c r="RJD44" s="760"/>
      <c r="RJE44" s="760"/>
      <c r="RJF44" s="760"/>
      <c r="RJG44" s="760"/>
      <c r="RJH44" s="760"/>
      <c r="RJI44" s="760"/>
      <c r="RJJ44" s="760"/>
      <c r="RJK44" s="760"/>
      <c r="RJL44" s="760"/>
      <c r="RJM44" s="760"/>
      <c r="RJN44" s="760"/>
      <c r="RJO44" s="760"/>
      <c r="RJP44" s="760"/>
      <c r="RJQ44" s="760"/>
      <c r="RJR44" s="760"/>
      <c r="RJS44" s="760"/>
      <c r="RJT44" s="760"/>
      <c r="RJU44" s="760"/>
      <c r="RJV44" s="760"/>
      <c r="RJW44" s="760"/>
      <c r="RJX44" s="760"/>
      <c r="RJY44" s="760"/>
      <c r="RJZ44" s="760"/>
      <c r="RKA44" s="760"/>
      <c r="RKB44" s="760"/>
      <c r="RKC44" s="760"/>
      <c r="RKD44" s="760"/>
      <c r="RKE44" s="760"/>
      <c r="RKF44" s="760"/>
      <c r="RKG44" s="760"/>
      <c r="RKH44" s="760"/>
      <c r="RKI44" s="760"/>
      <c r="RKJ44" s="760"/>
      <c r="RKK44" s="760"/>
      <c r="RKL44" s="760"/>
      <c r="RKM44" s="760"/>
      <c r="RKN44" s="760"/>
      <c r="RKO44" s="760"/>
      <c r="RKP44" s="760"/>
      <c r="RKQ44" s="760"/>
      <c r="RKR44" s="760"/>
      <c r="RKS44" s="760"/>
      <c r="RKT44" s="760"/>
      <c r="RKU44" s="760"/>
      <c r="RKV44" s="760"/>
      <c r="RKW44" s="760"/>
      <c r="RKX44" s="760"/>
      <c r="RKY44" s="760"/>
      <c r="RKZ44" s="760"/>
      <c r="RLA44" s="760"/>
      <c r="RLB44" s="760"/>
      <c r="RLC44" s="760"/>
      <c r="RLD44" s="760"/>
      <c r="RLE44" s="760"/>
      <c r="RLF44" s="760"/>
      <c r="RLG44" s="760"/>
      <c r="RLH44" s="760"/>
      <c r="RLI44" s="760"/>
      <c r="RLJ44" s="760"/>
      <c r="RLK44" s="760"/>
      <c r="RLL44" s="760"/>
      <c r="RLM44" s="760"/>
      <c r="RLN44" s="760"/>
      <c r="RLO44" s="760"/>
      <c r="RLP44" s="760"/>
      <c r="RLQ44" s="760"/>
      <c r="RLR44" s="760"/>
      <c r="RLS44" s="760"/>
      <c r="RLT44" s="760"/>
      <c r="RLU44" s="760"/>
      <c r="RLV44" s="760"/>
      <c r="RLW44" s="760"/>
      <c r="RLX44" s="760"/>
      <c r="RLY44" s="760"/>
      <c r="RLZ44" s="760"/>
      <c r="RMA44" s="760"/>
      <c r="RMB44" s="760"/>
      <c r="RMC44" s="760"/>
      <c r="RMD44" s="760"/>
      <c r="RME44" s="760"/>
      <c r="RMF44" s="760"/>
      <c r="RMG44" s="760"/>
      <c r="RMH44" s="760"/>
      <c r="RMI44" s="760"/>
      <c r="RMJ44" s="760"/>
      <c r="RMK44" s="760"/>
      <c r="RML44" s="760"/>
      <c r="RMM44" s="760"/>
      <c r="RMN44" s="760"/>
      <c r="RMO44" s="760"/>
      <c r="RMP44" s="760"/>
      <c r="RMQ44" s="760"/>
      <c r="RMR44" s="760"/>
      <c r="RMS44" s="760"/>
      <c r="RMT44" s="760"/>
      <c r="RMU44" s="760"/>
      <c r="RMV44" s="760"/>
      <c r="RMW44" s="760"/>
      <c r="RMX44" s="760"/>
      <c r="RMY44" s="760"/>
      <c r="RMZ44" s="760"/>
      <c r="RNA44" s="760"/>
      <c r="RNB44" s="760"/>
      <c r="RNC44" s="760"/>
      <c r="RND44" s="760"/>
      <c r="RNE44" s="760"/>
      <c r="RNF44" s="760"/>
      <c r="RNG44" s="760"/>
      <c r="RNH44" s="760"/>
      <c r="RNI44" s="760"/>
      <c r="RNJ44" s="760"/>
      <c r="RNK44" s="760"/>
      <c r="RNL44" s="760"/>
      <c r="RNM44" s="760"/>
      <c r="RNN44" s="760"/>
      <c r="RNO44" s="760"/>
      <c r="RNP44" s="760"/>
      <c r="RNQ44" s="760"/>
      <c r="RNR44" s="760"/>
      <c r="RNS44" s="760"/>
      <c r="RNT44" s="760"/>
      <c r="RNU44" s="760"/>
      <c r="RNV44" s="760"/>
      <c r="RNW44" s="760"/>
      <c r="RNX44" s="760"/>
      <c r="RNY44" s="760"/>
      <c r="RNZ44" s="760"/>
      <c r="ROA44" s="760"/>
      <c r="ROB44" s="760"/>
      <c r="ROC44" s="760"/>
      <c r="ROD44" s="760"/>
      <c r="ROE44" s="760"/>
      <c r="ROF44" s="760"/>
      <c r="ROG44" s="760"/>
      <c r="ROH44" s="760"/>
      <c r="ROI44" s="760"/>
      <c r="ROJ44" s="760"/>
      <c r="ROK44" s="760"/>
      <c r="ROL44" s="760"/>
      <c r="ROM44" s="760"/>
      <c r="RON44" s="760"/>
      <c r="ROO44" s="760"/>
      <c r="ROP44" s="760"/>
      <c r="ROQ44" s="760"/>
      <c r="ROR44" s="760"/>
      <c r="ROS44" s="760"/>
      <c r="ROT44" s="760"/>
      <c r="ROU44" s="760"/>
      <c r="ROV44" s="760"/>
      <c r="ROW44" s="760"/>
      <c r="ROX44" s="760"/>
      <c r="ROY44" s="760"/>
      <c r="ROZ44" s="760"/>
      <c r="RPA44" s="760"/>
      <c r="RPB44" s="760"/>
      <c r="RPC44" s="760"/>
      <c r="RPD44" s="760"/>
      <c r="RPE44" s="760"/>
      <c r="RPF44" s="760"/>
      <c r="RPG44" s="760"/>
      <c r="RPH44" s="760"/>
      <c r="RPI44" s="760"/>
      <c r="RPJ44" s="760"/>
      <c r="RPK44" s="760"/>
      <c r="RPL44" s="760"/>
      <c r="RPM44" s="760"/>
      <c r="RPN44" s="760"/>
      <c r="RPO44" s="760"/>
      <c r="RPP44" s="760"/>
      <c r="RPQ44" s="760"/>
      <c r="RPR44" s="760"/>
      <c r="RPS44" s="760"/>
      <c r="RPT44" s="760"/>
      <c r="RPU44" s="760"/>
      <c r="RPV44" s="760"/>
      <c r="RPW44" s="760"/>
      <c r="RPX44" s="760"/>
      <c r="RPY44" s="760"/>
      <c r="RPZ44" s="760"/>
      <c r="RQA44" s="760"/>
      <c r="RQB44" s="760"/>
      <c r="RQC44" s="760"/>
      <c r="RQD44" s="760"/>
      <c r="RQE44" s="760"/>
      <c r="RQF44" s="760"/>
      <c r="RQG44" s="760"/>
      <c r="RQH44" s="760"/>
      <c r="RQI44" s="760"/>
      <c r="RQJ44" s="760"/>
      <c r="RQK44" s="760"/>
      <c r="RQL44" s="760"/>
      <c r="RQM44" s="760"/>
      <c r="RQN44" s="760"/>
      <c r="RQO44" s="760"/>
      <c r="RQP44" s="760"/>
      <c r="RQQ44" s="760"/>
      <c r="RQR44" s="760"/>
      <c r="RQS44" s="760"/>
      <c r="RQT44" s="760"/>
      <c r="RQU44" s="760"/>
      <c r="RQV44" s="760"/>
      <c r="RQW44" s="760"/>
      <c r="RQX44" s="760"/>
      <c r="RQY44" s="760"/>
      <c r="RQZ44" s="760"/>
      <c r="RRA44" s="760"/>
      <c r="RRB44" s="760"/>
      <c r="RRC44" s="760"/>
      <c r="RRD44" s="760"/>
      <c r="RRE44" s="760"/>
      <c r="RRF44" s="760"/>
      <c r="RRG44" s="760"/>
      <c r="RRH44" s="760"/>
      <c r="RRI44" s="760"/>
      <c r="RRJ44" s="760"/>
      <c r="RRK44" s="760"/>
      <c r="RRL44" s="760"/>
      <c r="RRM44" s="760"/>
      <c r="RRN44" s="760"/>
      <c r="RRO44" s="760"/>
      <c r="RRP44" s="760"/>
      <c r="RRQ44" s="760"/>
      <c r="RRR44" s="760"/>
      <c r="RRS44" s="760"/>
      <c r="RRT44" s="760"/>
      <c r="RRU44" s="760"/>
      <c r="RRV44" s="760"/>
      <c r="RRW44" s="760"/>
      <c r="RRX44" s="760"/>
      <c r="RRY44" s="760"/>
      <c r="RRZ44" s="760"/>
      <c r="RSA44" s="760"/>
      <c r="RSB44" s="760"/>
      <c r="RSC44" s="760"/>
      <c r="RSD44" s="760"/>
      <c r="RSE44" s="760"/>
      <c r="RSF44" s="760"/>
      <c r="RSG44" s="760"/>
      <c r="RSH44" s="760"/>
      <c r="RSI44" s="760"/>
      <c r="RSJ44" s="760"/>
      <c r="RSK44" s="760"/>
      <c r="RSL44" s="760"/>
      <c r="RSM44" s="760"/>
      <c r="RSN44" s="760"/>
      <c r="RSO44" s="760"/>
      <c r="RSP44" s="760"/>
      <c r="RSQ44" s="760"/>
      <c r="RSR44" s="760"/>
      <c r="RSS44" s="760"/>
      <c r="RST44" s="760"/>
      <c r="RSU44" s="760"/>
      <c r="RSV44" s="760"/>
      <c r="RSW44" s="760"/>
      <c r="RSX44" s="760"/>
      <c r="RSY44" s="760"/>
      <c r="RSZ44" s="760"/>
      <c r="RTA44" s="760"/>
      <c r="RTB44" s="760"/>
      <c r="RTC44" s="760"/>
      <c r="RTD44" s="760"/>
      <c r="RTE44" s="760"/>
      <c r="RTF44" s="760"/>
      <c r="RTG44" s="760"/>
      <c r="RTH44" s="760"/>
      <c r="RTI44" s="760"/>
      <c r="RTJ44" s="760"/>
      <c r="RTK44" s="760"/>
      <c r="RTL44" s="760"/>
      <c r="RTM44" s="760"/>
      <c r="RTN44" s="760"/>
      <c r="RTO44" s="760"/>
      <c r="RTP44" s="760"/>
      <c r="RTQ44" s="760"/>
      <c r="RTR44" s="760"/>
      <c r="RTS44" s="760"/>
      <c r="RTT44" s="760"/>
      <c r="RTU44" s="760"/>
      <c r="RTV44" s="760"/>
      <c r="RTW44" s="760"/>
      <c r="RTX44" s="760"/>
      <c r="RTY44" s="760"/>
      <c r="RTZ44" s="760"/>
      <c r="RUA44" s="760"/>
      <c r="RUB44" s="760"/>
      <c r="RUC44" s="760"/>
      <c r="RUD44" s="760"/>
      <c r="RUE44" s="760"/>
      <c r="RUF44" s="760"/>
      <c r="RUG44" s="760"/>
      <c r="RUH44" s="760"/>
      <c r="RUI44" s="760"/>
      <c r="RUJ44" s="760"/>
      <c r="RUK44" s="760"/>
      <c r="RUL44" s="760"/>
      <c r="RUM44" s="760"/>
      <c r="RUN44" s="760"/>
      <c r="RUO44" s="760"/>
      <c r="RUP44" s="760"/>
      <c r="RUQ44" s="760"/>
      <c r="RUR44" s="760"/>
      <c r="RUS44" s="760"/>
      <c r="RUT44" s="760"/>
      <c r="RUU44" s="760"/>
      <c r="RUV44" s="760"/>
      <c r="RUW44" s="760"/>
      <c r="RUX44" s="760"/>
      <c r="RUY44" s="760"/>
      <c r="RUZ44" s="760"/>
      <c r="RVA44" s="760"/>
      <c r="RVB44" s="760"/>
      <c r="RVC44" s="760"/>
      <c r="RVD44" s="760"/>
      <c r="RVE44" s="760"/>
      <c r="RVF44" s="760"/>
      <c r="RVG44" s="760"/>
      <c r="RVH44" s="760"/>
      <c r="RVI44" s="760"/>
      <c r="RVJ44" s="760"/>
      <c r="RVK44" s="760"/>
      <c r="RVL44" s="760"/>
      <c r="RVM44" s="760"/>
      <c r="RVN44" s="760"/>
      <c r="RVO44" s="760"/>
      <c r="RVP44" s="760"/>
      <c r="RVQ44" s="760"/>
      <c r="RVR44" s="760"/>
      <c r="RVS44" s="760"/>
      <c r="RVT44" s="760"/>
      <c r="RVU44" s="760"/>
      <c r="RVV44" s="760"/>
      <c r="RVW44" s="760"/>
      <c r="RVX44" s="760"/>
      <c r="RVY44" s="760"/>
      <c r="RVZ44" s="760"/>
      <c r="RWA44" s="760"/>
      <c r="RWB44" s="760"/>
      <c r="RWC44" s="760"/>
      <c r="RWD44" s="760"/>
      <c r="RWE44" s="760"/>
      <c r="RWF44" s="760"/>
      <c r="RWG44" s="760"/>
      <c r="RWH44" s="760"/>
      <c r="RWI44" s="760"/>
      <c r="RWJ44" s="760"/>
      <c r="RWK44" s="760"/>
      <c r="RWL44" s="760"/>
      <c r="RWM44" s="760"/>
      <c r="RWN44" s="760"/>
      <c r="RWO44" s="760"/>
      <c r="RWP44" s="760"/>
      <c r="RWQ44" s="760"/>
      <c r="RWR44" s="760"/>
      <c r="RWS44" s="760"/>
      <c r="RWT44" s="760"/>
      <c r="RWU44" s="760"/>
      <c r="RWV44" s="760"/>
      <c r="RWW44" s="760"/>
      <c r="RWX44" s="760"/>
      <c r="RWY44" s="760"/>
      <c r="RWZ44" s="760"/>
      <c r="RXA44" s="760"/>
      <c r="RXB44" s="760"/>
      <c r="RXC44" s="760"/>
      <c r="RXD44" s="760"/>
      <c r="RXE44" s="760"/>
      <c r="RXF44" s="760"/>
      <c r="RXG44" s="760"/>
      <c r="RXH44" s="760"/>
      <c r="RXI44" s="760"/>
      <c r="RXJ44" s="760"/>
      <c r="RXK44" s="760"/>
      <c r="RXL44" s="760"/>
      <c r="RXM44" s="760"/>
      <c r="RXN44" s="760"/>
      <c r="RXO44" s="760"/>
      <c r="RXP44" s="760"/>
      <c r="RXQ44" s="760"/>
      <c r="RXR44" s="760"/>
      <c r="RXS44" s="760"/>
      <c r="RXT44" s="760"/>
      <c r="RXU44" s="760"/>
      <c r="RXV44" s="760"/>
      <c r="RXW44" s="760"/>
      <c r="RXX44" s="760"/>
      <c r="RXY44" s="760"/>
      <c r="RXZ44" s="760"/>
      <c r="RYA44" s="760"/>
      <c r="RYB44" s="760"/>
      <c r="RYC44" s="760"/>
      <c r="RYD44" s="760"/>
      <c r="RYE44" s="760"/>
      <c r="RYF44" s="760"/>
      <c r="RYG44" s="760"/>
      <c r="RYH44" s="760"/>
      <c r="RYI44" s="760"/>
      <c r="RYJ44" s="760"/>
      <c r="RYK44" s="760"/>
      <c r="RYL44" s="760"/>
      <c r="RYM44" s="760"/>
      <c r="RYN44" s="760"/>
      <c r="RYO44" s="760"/>
      <c r="RYP44" s="760"/>
      <c r="RYQ44" s="760"/>
      <c r="RYR44" s="760"/>
      <c r="RYS44" s="760"/>
      <c r="RYT44" s="760"/>
      <c r="RYU44" s="760"/>
      <c r="RYV44" s="760"/>
      <c r="RYW44" s="760"/>
      <c r="RYX44" s="760"/>
      <c r="RYY44" s="760"/>
      <c r="RYZ44" s="760"/>
      <c r="RZA44" s="760"/>
      <c r="RZB44" s="760"/>
      <c r="RZC44" s="760"/>
      <c r="RZD44" s="760"/>
      <c r="RZE44" s="760"/>
      <c r="RZF44" s="760"/>
      <c r="RZG44" s="760"/>
      <c r="RZH44" s="760"/>
      <c r="RZI44" s="760"/>
      <c r="RZJ44" s="760"/>
      <c r="RZK44" s="760"/>
      <c r="RZL44" s="760"/>
      <c r="RZM44" s="760"/>
      <c r="RZN44" s="760"/>
      <c r="RZO44" s="760"/>
      <c r="RZP44" s="760"/>
      <c r="RZQ44" s="760"/>
      <c r="RZR44" s="760"/>
      <c r="RZS44" s="760"/>
      <c r="RZT44" s="760"/>
      <c r="RZU44" s="760"/>
      <c r="RZV44" s="760"/>
      <c r="RZW44" s="760"/>
      <c r="RZX44" s="760"/>
      <c r="RZY44" s="760"/>
      <c r="RZZ44" s="760"/>
      <c r="SAA44" s="760"/>
      <c r="SAB44" s="760"/>
      <c r="SAC44" s="760"/>
      <c r="SAD44" s="760"/>
      <c r="SAE44" s="760"/>
      <c r="SAF44" s="760"/>
      <c r="SAG44" s="760"/>
      <c r="SAH44" s="760"/>
      <c r="SAI44" s="760"/>
      <c r="SAJ44" s="760"/>
      <c r="SAK44" s="760"/>
      <c r="SAL44" s="760"/>
      <c r="SAM44" s="760"/>
      <c r="SAN44" s="760"/>
      <c r="SAO44" s="760"/>
      <c r="SAP44" s="760"/>
      <c r="SAQ44" s="760"/>
      <c r="SAR44" s="760"/>
      <c r="SAS44" s="760"/>
      <c r="SAT44" s="760"/>
      <c r="SAU44" s="760"/>
      <c r="SAV44" s="760"/>
      <c r="SAW44" s="760"/>
      <c r="SAX44" s="760"/>
      <c r="SAY44" s="760"/>
      <c r="SAZ44" s="760"/>
      <c r="SBA44" s="760"/>
      <c r="SBB44" s="760"/>
      <c r="SBC44" s="760"/>
      <c r="SBD44" s="760"/>
      <c r="SBE44" s="760"/>
      <c r="SBF44" s="760"/>
      <c r="SBG44" s="760"/>
      <c r="SBH44" s="760"/>
      <c r="SBI44" s="760"/>
      <c r="SBJ44" s="760"/>
      <c r="SBK44" s="760"/>
      <c r="SBL44" s="760"/>
      <c r="SBM44" s="760"/>
      <c r="SBN44" s="760"/>
      <c r="SBO44" s="760"/>
      <c r="SBP44" s="760"/>
      <c r="SBQ44" s="760"/>
      <c r="SBR44" s="760"/>
      <c r="SBS44" s="760"/>
      <c r="SBT44" s="760"/>
      <c r="SBU44" s="760"/>
      <c r="SBV44" s="760"/>
      <c r="SBW44" s="760"/>
      <c r="SBX44" s="760"/>
      <c r="SBY44" s="760"/>
      <c r="SBZ44" s="760"/>
      <c r="SCA44" s="760"/>
      <c r="SCB44" s="760"/>
      <c r="SCC44" s="760"/>
      <c r="SCD44" s="760"/>
      <c r="SCE44" s="760"/>
      <c r="SCF44" s="760"/>
      <c r="SCG44" s="760"/>
      <c r="SCH44" s="760"/>
      <c r="SCI44" s="760"/>
      <c r="SCJ44" s="760"/>
      <c r="SCK44" s="760"/>
      <c r="SCL44" s="760"/>
      <c r="SCM44" s="760"/>
      <c r="SCN44" s="760"/>
      <c r="SCO44" s="760"/>
      <c r="SCP44" s="760"/>
      <c r="SCQ44" s="760"/>
      <c r="SCR44" s="760"/>
      <c r="SCS44" s="760"/>
      <c r="SCT44" s="760"/>
      <c r="SCU44" s="760"/>
      <c r="SCV44" s="760"/>
      <c r="SCW44" s="760"/>
      <c r="SCX44" s="760"/>
      <c r="SCY44" s="760"/>
      <c r="SCZ44" s="760"/>
      <c r="SDA44" s="760"/>
      <c r="SDB44" s="760"/>
      <c r="SDC44" s="760"/>
      <c r="SDD44" s="760"/>
      <c r="SDE44" s="760"/>
      <c r="SDF44" s="760"/>
      <c r="SDG44" s="760"/>
      <c r="SDH44" s="760"/>
      <c r="SDI44" s="760"/>
      <c r="SDJ44" s="760"/>
      <c r="SDK44" s="760"/>
      <c r="SDL44" s="760"/>
      <c r="SDM44" s="760"/>
      <c r="SDN44" s="760"/>
      <c r="SDO44" s="760"/>
      <c r="SDP44" s="760"/>
      <c r="SDQ44" s="760"/>
      <c r="SDR44" s="760"/>
      <c r="SDS44" s="760"/>
      <c r="SDT44" s="760"/>
      <c r="SDU44" s="760"/>
      <c r="SDV44" s="760"/>
      <c r="SDW44" s="760"/>
      <c r="SDX44" s="760"/>
      <c r="SDY44" s="760"/>
      <c r="SDZ44" s="760"/>
      <c r="SEA44" s="760"/>
      <c r="SEB44" s="760"/>
      <c r="SEC44" s="760"/>
      <c r="SED44" s="760"/>
      <c r="SEE44" s="760"/>
      <c r="SEF44" s="760"/>
      <c r="SEG44" s="760"/>
      <c r="SEH44" s="760"/>
      <c r="SEI44" s="760"/>
      <c r="SEJ44" s="760"/>
      <c r="SEK44" s="760"/>
      <c r="SEL44" s="760"/>
      <c r="SEM44" s="760"/>
      <c r="SEN44" s="760"/>
      <c r="SEO44" s="760"/>
      <c r="SEP44" s="760"/>
      <c r="SEQ44" s="760"/>
      <c r="SER44" s="760"/>
      <c r="SES44" s="760"/>
      <c r="SET44" s="760"/>
      <c r="SEU44" s="760"/>
      <c r="SEV44" s="760"/>
      <c r="SEW44" s="760"/>
      <c r="SEX44" s="760"/>
      <c r="SEY44" s="760"/>
      <c r="SEZ44" s="760"/>
      <c r="SFA44" s="760"/>
      <c r="SFB44" s="760"/>
      <c r="SFC44" s="760"/>
      <c r="SFD44" s="760"/>
      <c r="SFE44" s="760"/>
      <c r="SFF44" s="760"/>
      <c r="SFG44" s="760"/>
      <c r="SFH44" s="760"/>
      <c r="SFI44" s="760"/>
      <c r="SFJ44" s="760"/>
      <c r="SFK44" s="760"/>
      <c r="SFL44" s="760"/>
      <c r="SFM44" s="760"/>
      <c r="SFN44" s="760"/>
      <c r="SFO44" s="760"/>
      <c r="SFP44" s="760"/>
      <c r="SFQ44" s="760"/>
      <c r="SFR44" s="760"/>
      <c r="SFS44" s="760"/>
      <c r="SFT44" s="760"/>
      <c r="SFU44" s="760"/>
      <c r="SFV44" s="760"/>
      <c r="SFW44" s="760"/>
      <c r="SFX44" s="760"/>
      <c r="SFY44" s="760"/>
      <c r="SFZ44" s="760"/>
      <c r="SGA44" s="760"/>
      <c r="SGB44" s="760"/>
      <c r="SGC44" s="760"/>
      <c r="SGD44" s="760"/>
      <c r="SGE44" s="760"/>
      <c r="SGF44" s="760"/>
      <c r="SGG44" s="760"/>
      <c r="SGH44" s="760"/>
      <c r="SGI44" s="760"/>
      <c r="SGJ44" s="760"/>
      <c r="SGK44" s="760"/>
      <c r="SGL44" s="760"/>
      <c r="SGM44" s="760"/>
      <c r="SGN44" s="760"/>
      <c r="SGO44" s="760"/>
      <c r="SGP44" s="760"/>
      <c r="SGQ44" s="760"/>
      <c r="SGR44" s="760"/>
      <c r="SGS44" s="760"/>
      <c r="SGT44" s="760"/>
      <c r="SGU44" s="760"/>
      <c r="SGV44" s="760"/>
      <c r="SGW44" s="760"/>
      <c r="SGX44" s="760"/>
      <c r="SGY44" s="760"/>
      <c r="SGZ44" s="760"/>
      <c r="SHA44" s="760"/>
      <c r="SHB44" s="760"/>
      <c r="SHC44" s="760"/>
      <c r="SHD44" s="760"/>
      <c r="SHE44" s="760"/>
      <c r="SHF44" s="760"/>
      <c r="SHG44" s="760"/>
      <c r="SHH44" s="760"/>
      <c r="SHI44" s="760"/>
      <c r="SHJ44" s="760"/>
      <c r="SHK44" s="760"/>
      <c r="SHL44" s="760"/>
      <c r="SHM44" s="760"/>
      <c r="SHN44" s="760"/>
      <c r="SHO44" s="760"/>
      <c r="SHP44" s="760"/>
      <c r="SHQ44" s="760"/>
      <c r="SHR44" s="760"/>
      <c r="SHS44" s="760"/>
      <c r="SHT44" s="760"/>
      <c r="SHU44" s="760"/>
      <c r="SHV44" s="760"/>
      <c r="SHW44" s="760"/>
      <c r="SHX44" s="760"/>
      <c r="SHY44" s="760"/>
      <c r="SHZ44" s="760"/>
      <c r="SIA44" s="760"/>
      <c r="SIB44" s="760"/>
      <c r="SIC44" s="760"/>
      <c r="SID44" s="760"/>
      <c r="SIE44" s="760"/>
      <c r="SIF44" s="760"/>
      <c r="SIG44" s="760"/>
      <c r="SIH44" s="760"/>
      <c r="SII44" s="760"/>
      <c r="SIJ44" s="760"/>
      <c r="SIK44" s="760"/>
      <c r="SIL44" s="760"/>
      <c r="SIM44" s="760"/>
      <c r="SIN44" s="760"/>
      <c r="SIO44" s="760"/>
      <c r="SIP44" s="760"/>
      <c r="SIQ44" s="760"/>
      <c r="SIR44" s="760"/>
      <c r="SIS44" s="760"/>
      <c r="SIT44" s="760"/>
      <c r="SIU44" s="760"/>
      <c r="SIV44" s="760"/>
      <c r="SIW44" s="760"/>
      <c r="SIX44" s="760"/>
      <c r="SIY44" s="760"/>
      <c r="SIZ44" s="760"/>
      <c r="SJA44" s="760"/>
      <c r="SJB44" s="760"/>
      <c r="SJC44" s="760"/>
      <c r="SJD44" s="760"/>
      <c r="SJE44" s="760"/>
      <c r="SJF44" s="760"/>
      <c r="SJG44" s="760"/>
      <c r="SJH44" s="760"/>
      <c r="SJI44" s="760"/>
      <c r="SJJ44" s="760"/>
      <c r="SJK44" s="760"/>
      <c r="SJL44" s="760"/>
      <c r="SJM44" s="760"/>
      <c r="SJN44" s="760"/>
      <c r="SJO44" s="760"/>
      <c r="SJP44" s="760"/>
      <c r="SJQ44" s="760"/>
      <c r="SJR44" s="760"/>
      <c r="SJS44" s="760"/>
      <c r="SJT44" s="760"/>
      <c r="SJU44" s="760"/>
      <c r="SJV44" s="760"/>
      <c r="SJW44" s="760"/>
      <c r="SJX44" s="760"/>
      <c r="SJY44" s="760"/>
      <c r="SJZ44" s="760"/>
      <c r="SKA44" s="760"/>
      <c r="SKB44" s="760"/>
      <c r="SKC44" s="760"/>
      <c r="SKD44" s="760"/>
      <c r="SKE44" s="760"/>
      <c r="SKF44" s="760"/>
      <c r="SKG44" s="760"/>
      <c r="SKH44" s="760"/>
      <c r="SKI44" s="760"/>
      <c r="SKJ44" s="760"/>
      <c r="SKK44" s="760"/>
      <c r="SKL44" s="760"/>
      <c r="SKM44" s="760"/>
      <c r="SKN44" s="760"/>
      <c r="SKO44" s="760"/>
      <c r="SKP44" s="760"/>
      <c r="SKQ44" s="760"/>
      <c r="SKR44" s="760"/>
      <c r="SKS44" s="760"/>
      <c r="SKT44" s="760"/>
      <c r="SKU44" s="760"/>
      <c r="SKV44" s="760"/>
      <c r="SKW44" s="760"/>
      <c r="SKX44" s="760"/>
      <c r="SKY44" s="760"/>
      <c r="SKZ44" s="760"/>
      <c r="SLA44" s="760"/>
      <c r="SLB44" s="760"/>
      <c r="SLC44" s="760"/>
      <c r="SLD44" s="760"/>
      <c r="SLE44" s="760"/>
      <c r="SLF44" s="760"/>
      <c r="SLG44" s="760"/>
      <c r="SLH44" s="760"/>
      <c r="SLI44" s="760"/>
      <c r="SLJ44" s="760"/>
      <c r="SLK44" s="760"/>
      <c r="SLL44" s="760"/>
      <c r="SLM44" s="760"/>
      <c r="SLN44" s="760"/>
      <c r="SLO44" s="760"/>
      <c r="SLP44" s="760"/>
      <c r="SLQ44" s="760"/>
      <c r="SLR44" s="760"/>
      <c r="SLS44" s="760"/>
      <c r="SLT44" s="760"/>
      <c r="SLU44" s="760"/>
      <c r="SLV44" s="760"/>
      <c r="SLW44" s="760"/>
      <c r="SLX44" s="760"/>
      <c r="SLY44" s="760"/>
      <c r="SLZ44" s="760"/>
      <c r="SMA44" s="760"/>
      <c r="SMB44" s="760"/>
      <c r="SMC44" s="760"/>
      <c r="SMD44" s="760"/>
      <c r="SME44" s="760"/>
      <c r="SMF44" s="760"/>
      <c r="SMG44" s="760"/>
      <c r="SMH44" s="760"/>
      <c r="SMI44" s="760"/>
      <c r="SMJ44" s="760"/>
      <c r="SMK44" s="760"/>
      <c r="SML44" s="760"/>
      <c r="SMM44" s="760"/>
      <c r="SMN44" s="760"/>
      <c r="SMO44" s="760"/>
      <c r="SMP44" s="760"/>
      <c r="SMQ44" s="760"/>
      <c r="SMR44" s="760"/>
      <c r="SMS44" s="760"/>
      <c r="SMT44" s="760"/>
      <c r="SMU44" s="760"/>
      <c r="SMV44" s="760"/>
      <c r="SMW44" s="760"/>
      <c r="SMX44" s="760"/>
      <c r="SMY44" s="760"/>
      <c r="SMZ44" s="760"/>
      <c r="SNA44" s="760"/>
      <c r="SNB44" s="760"/>
      <c r="SNC44" s="760"/>
      <c r="SND44" s="760"/>
      <c r="SNE44" s="760"/>
      <c r="SNF44" s="760"/>
      <c r="SNG44" s="760"/>
      <c r="SNH44" s="760"/>
      <c r="SNI44" s="760"/>
      <c r="SNJ44" s="760"/>
      <c r="SNK44" s="760"/>
      <c r="SNL44" s="760"/>
      <c r="SNM44" s="760"/>
      <c r="SNN44" s="760"/>
      <c r="SNO44" s="760"/>
      <c r="SNP44" s="760"/>
      <c r="SNQ44" s="760"/>
      <c r="SNR44" s="760"/>
      <c r="SNS44" s="760"/>
      <c r="SNT44" s="760"/>
      <c r="SNU44" s="760"/>
      <c r="SNV44" s="760"/>
      <c r="SNW44" s="760"/>
      <c r="SNX44" s="760"/>
      <c r="SNY44" s="760"/>
      <c r="SNZ44" s="760"/>
      <c r="SOA44" s="760"/>
      <c r="SOB44" s="760"/>
      <c r="SOC44" s="760"/>
      <c r="SOD44" s="760"/>
      <c r="SOE44" s="760"/>
      <c r="SOF44" s="760"/>
      <c r="SOG44" s="760"/>
      <c r="SOH44" s="760"/>
      <c r="SOI44" s="760"/>
      <c r="SOJ44" s="760"/>
      <c r="SOK44" s="760"/>
      <c r="SOL44" s="760"/>
      <c r="SOM44" s="760"/>
      <c r="SON44" s="760"/>
      <c r="SOO44" s="760"/>
      <c r="SOP44" s="760"/>
      <c r="SOQ44" s="760"/>
      <c r="SOR44" s="760"/>
      <c r="SOS44" s="760"/>
      <c r="SOT44" s="760"/>
      <c r="SOU44" s="760"/>
      <c r="SOV44" s="760"/>
      <c r="SOW44" s="760"/>
      <c r="SOX44" s="760"/>
      <c r="SOY44" s="760"/>
      <c r="SOZ44" s="760"/>
      <c r="SPA44" s="760"/>
      <c r="SPB44" s="760"/>
      <c r="SPC44" s="760"/>
      <c r="SPD44" s="760"/>
      <c r="SPE44" s="760"/>
      <c r="SPF44" s="760"/>
      <c r="SPG44" s="760"/>
      <c r="SPH44" s="760"/>
      <c r="SPI44" s="760"/>
      <c r="SPJ44" s="760"/>
      <c r="SPK44" s="760"/>
      <c r="SPL44" s="760"/>
      <c r="SPM44" s="760"/>
      <c r="SPN44" s="760"/>
      <c r="SPO44" s="760"/>
      <c r="SPP44" s="760"/>
      <c r="SPQ44" s="760"/>
      <c r="SPR44" s="760"/>
      <c r="SPS44" s="760"/>
      <c r="SPT44" s="760"/>
      <c r="SPU44" s="760"/>
      <c r="SPV44" s="760"/>
      <c r="SPW44" s="760"/>
      <c r="SPX44" s="760"/>
      <c r="SPY44" s="760"/>
      <c r="SPZ44" s="760"/>
      <c r="SQA44" s="760"/>
      <c r="SQB44" s="760"/>
      <c r="SQC44" s="760"/>
      <c r="SQD44" s="760"/>
      <c r="SQE44" s="760"/>
      <c r="SQF44" s="760"/>
      <c r="SQG44" s="760"/>
      <c r="SQH44" s="760"/>
      <c r="SQI44" s="760"/>
      <c r="SQJ44" s="760"/>
      <c r="SQK44" s="760"/>
      <c r="SQL44" s="760"/>
      <c r="SQM44" s="760"/>
      <c r="SQN44" s="760"/>
      <c r="SQO44" s="760"/>
      <c r="SQP44" s="760"/>
      <c r="SQQ44" s="760"/>
      <c r="SQR44" s="760"/>
      <c r="SQS44" s="760"/>
      <c r="SQT44" s="760"/>
      <c r="SQU44" s="760"/>
      <c r="SQV44" s="760"/>
      <c r="SQW44" s="760"/>
      <c r="SQX44" s="760"/>
      <c r="SQY44" s="760"/>
      <c r="SQZ44" s="760"/>
      <c r="SRA44" s="760"/>
      <c r="SRB44" s="760"/>
      <c r="SRC44" s="760"/>
      <c r="SRD44" s="760"/>
      <c r="SRE44" s="760"/>
      <c r="SRF44" s="760"/>
      <c r="SRG44" s="760"/>
      <c r="SRH44" s="760"/>
      <c r="SRI44" s="760"/>
      <c r="SRJ44" s="760"/>
      <c r="SRK44" s="760"/>
      <c r="SRL44" s="760"/>
      <c r="SRM44" s="760"/>
      <c r="SRN44" s="760"/>
      <c r="SRO44" s="760"/>
      <c r="SRP44" s="760"/>
      <c r="SRQ44" s="760"/>
      <c r="SRR44" s="760"/>
      <c r="SRS44" s="760"/>
      <c r="SRT44" s="760"/>
      <c r="SRU44" s="760"/>
      <c r="SRV44" s="760"/>
      <c r="SRW44" s="760"/>
      <c r="SRX44" s="760"/>
      <c r="SRY44" s="760"/>
      <c r="SRZ44" s="760"/>
      <c r="SSA44" s="760"/>
      <c r="SSB44" s="760"/>
      <c r="SSC44" s="760"/>
      <c r="SSD44" s="760"/>
      <c r="SSE44" s="760"/>
      <c r="SSF44" s="760"/>
      <c r="SSG44" s="760"/>
      <c r="SSH44" s="760"/>
      <c r="SSI44" s="760"/>
      <c r="SSJ44" s="760"/>
      <c r="SSK44" s="760"/>
      <c r="SSL44" s="760"/>
      <c r="SSM44" s="760"/>
      <c r="SSN44" s="760"/>
      <c r="SSO44" s="760"/>
      <c r="SSP44" s="760"/>
      <c r="SSQ44" s="760"/>
      <c r="SSR44" s="760"/>
      <c r="SSS44" s="760"/>
      <c r="SST44" s="760"/>
      <c r="SSU44" s="760"/>
      <c r="SSV44" s="760"/>
      <c r="SSW44" s="760"/>
      <c r="SSX44" s="760"/>
      <c r="SSY44" s="760"/>
      <c r="SSZ44" s="760"/>
      <c r="STA44" s="760"/>
      <c r="STB44" s="760"/>
      <c r="STC44" s="760"/>
      <c r="STD44" s="760"/>
      <c r="STE44" s="760"/>
      <c r="STF44" s="760"/>
      <c r="STG44" s="760"/>
      <c r="STH44" s="760"/>
      <c r="STI44" s="760"/>
      <c r="STJ44" s="760"/>
      <c r="STK44" s="760"/>
      <c r="STL44" s="760"/>
      <c r="STM44" s="760"/>
      <c r="STN44" s="760"/>
      <c r="STO44" s="760"/>
      <c r="STP44" s="760"/>
      <c r="STQ44" s="760"/>
      <c r="STR44" s="760"/>
      <c r="STS44" s="760"/>
      <c r="STT44" s="760"/>
      <c r="STU44" s="760"/>
      <c r="STV44" s="760"/>
      <c r="STW44" s="760"/>
      <c r="STX44" s="760"/>
      <c r="STY44" s="760"/>
      <c r="STZ44" s="760"/>
      <c r="SUA44" s="760"/>
      <c r="SUB44" s="760"/>
      <c r="SUC44" s="760"/>
      <c r="SUD44" s="760"/>
      <c r="SUE44" s="760"/>
      <c r="SUF44" s="760"/>
      <c r="SUG44" s="760"/>
      <c r="SUH44" s="760"/>
      <c r="SUI44" s="760"/>
      <c r="SUJ44" s="760"/>
      <c r="SUK44" s="760"/>
      <c r="SUL44" s="760"/>
      <c r="SUM44" s="760"/>
      <c r="SUN44" s="760"/>
      <c r="SUO44" s="760"/>
      <c r="SUP44" s="760"/>
      <c r="SUQ44" s="760"/>
      <c r="SUR44" s="760"/>
      <c r="SUS44" s="760"/>
      <c r="SUT44" s="760"/>
      <c r="SUU44" s="760"/>
      <c r="SUV44" s="760"/>
      <c r="SUW44" s="760"/>
      <c r="SUX44" s="760"/>
      <c r="SUY44" s="760"/>
      <c r="SUZ44" s="760"/>
      <c r="SVA44" s="760"/>
      <c r="SVB44" s="760"/>
      <c r="SVC44" s="760"/>
      <c r="SVD44" s="760"/>
      <c r="SVE44" s="760"/>
      <c r="SVF44" s="760"/>
      <c r="SVG44" s="760"/>
      <c r="SVH44" s="760"/>
      <c r="SVI44" s="760"/>
      <c r="SVJ44" s="760"/>
      <c r="SVK44" s="760"/>
      <c r="SVL44" s="760"/>
      <c r="SVM44" s="760"/>
      <c r="SVN44" s="760"/>
      <c r="SVO44" s="760"/>
      <c r="SVP44" s="760"/>
      <c r="SVQ44" s="760"/>
      <c r="SVR44" s="760"/>
      <c r="SVS44" s="760"/>
      <c r="SVT44" s="760"/>
      <c r="SVU44" s="760"/>
      <c r="SVV44" s="760"/>
      <c r="SVW44" s="760"/>
      <c r="SVX44" s="760"/>
      <c r="SVY44" s="760"/>
      <c r="SVZ44" s="760"/>
      <c r="SWA44" s="760"/>
      <c r="SWB44" s="760"/>
      <c r="SWC44" s="760"/>
      <c r="SWD44" s="760"/>
      <c r="SWE44" s="760"/>
      <c r="SWF44" s="760"/>
      <c r="SWG44" s="760"/>
      <c r="SWH44" s="760"/>
      <c r="SWI44" s="760"/>
      <c r="SWJ44" s="760"/>
      <c r="SWK44" s="760"/>
      <c r="SWL44" s="760"/>
      <c r="SWM44" s="760"/>
      <c r="SWN44" s="760"/>
      <c r="SWO44" s="760"/>
      <c r="SWP44" s="760"/>
      <c r="SWQ44" s="760"/>
      <c r="SWR44" s="760"/>
      <c r="SWS44" s="760"/>
      <c r="SWT44" s="760"/>
      <c r="SWU44" s="760"/>
      <c r="SWV44" s="760"/>
      <c r="SWW44" s="760"/>
      <c r="SWX44" s="760"/>
      <c r="SWY44" s="760"/>
      <c r="SWZ44" s="760"/>
      <c r="SXA44" s="760"/>
      <c r="SXB44" s="760"/>
      <c r="SXC44" s="760"/>
      <c r="SXD44" s="760"/>
      <c r="SXE44" s="760"/>
      <c r="SXF44" s="760"/>
      <c r="SXG44" s="760"/>
      <c r="SXH44" s="760"/>
      <c r="SXI44" s="760"/>
      <c r="SXJ44" s="760"/>
      <c r="SXK44" s="760"/>
      <c r="SXL44" s="760"/>
      <c r="SXM44" s="760"/>
      <c r="SXN44" s="760"/>
      <c r="SXO44" s="760"/>
      <c r="SXP44" s="760"/>
      <c r="SXQ44" s="760"/>
      <c r="SXR44" s="760"/>
      <c r="SXS44" s="760"/>
      <c r="SXT44" s="760"/>
      <c r="SXU44" s="760"/>
      <c r="SXV44" s="760"/>
      <c r="SXW44" s="760"/>
      <c r="SXX44" s="760"/>
      <c r="SXY44" s="760"/>
      <c r="SXZ44" s="760"/>
      <c r="SYA44" s="760"/>
      <c r="SYB44" s="760"/>
      <c r="SYC44" s="760"/>
      <c r="SYD44" s="760"/>
      <c r="SYE44" s="760"/>
      <c r="SYF44" s="760"/>
      <c r="SYG44" s="760"/>
      <c r="SYH44" s="760"/>
      <c r="SYI44" s="760"/>
      <c r="SYJ44" s="760"/>
      <c r="SYK44" s="760"/>
      <c r="SYL44" s="760"/>
      <c r="SYM44" s="760"/>
      <c r="SYN44" s="760"/>
      <c r="SYO44" s="760"/>
      <c r="SYP44" s="760"/>
      <c r="SYQ44" s="760"/>
      <c r="SYR44" s="760"/>
      <c r="SYS44" s="760"/>
      <c r="SYT44" s="760"/>
      <c r="SYU44" s="760"/>
      <c r="SYV44" s="760"/>
      <c r="SYW44" s="760"/>
      <c r="SYX44" s="760"/>
      <c r="SYY44" s="760"/>
      <c r="SYZ44" s="760"/>
      <c r="SZA44" s="760"/>
      <c r="SZB44" s="760"/>
      <c r="SZC44" s="760"/>
      <c r="SZD44" s="760"/>
      <c r="SZE44" s="760"/>
      <c r="SZF44" s="760"/>
      <c r="SZG44" s="760"/>
      <c r="SZH44" s="760"/>
      <c r="SZI44" s="760"/>
      <c r="SZJ44" s="760"/>
      <c r="SZK44" s="760"/>
      <c r="SZL44" s="760"/>
      <c r="SZM44" s="760"/>
      <c r="SZN44" s="760"/>
      <c r="SZO44" s="760"/>
      <c r="SZP44" s="760"/>
      <c r="SZQ44" s="760"/>
      <c r="SZR44" s="760"/>
      <c r="SZS44" s="760"/>
      <c r="SZT44" s="760"/>
      <c r="SZU44" s="760"/>
      <c r="SZV44" s="760"/>
      <c r="SZW44" s="760"/>
      <c r="SZX44" s="760"/>
      <c r="SZY44" s="760"/>
      <c r="SZZ44" s="760"/>
      <c r="TAA44" s="760"/>
      <c r="TAB44" s="760"/>
      <c r="TAC44" s="760"/>
      <c r="TAD44" s="760"/>
      <c r="TAE44" s="760"/>
      <c r="TAF44" s="760"/>
      <c r="TAG44" s="760"/>
      <c r="TAH44" s="760"/>
      <c r="TAI44" s="760"/>
      <c r="TAJ44" s="760"/>
      <c r="TAK44" s="760"/>
      <c r="TAL44" s="760"/>
      <c r="TAM44" s="760"/>
      <c r="TAN44" s="760"/>
      <c r="TAO44" s="760"/>
      <c r="TAP44" s="760"/>
      <c r="TAQ44" s="760"/>
      <c r="TAR44" s="760"/>
      <c r="TAS44" s="760"/>
      <c r="TAT44" s="760"/>
      <c r="TAU44" s="760"/>
      <c r="TAV44" s="760"/>
      <c r="TAW44" s="760"/>
      <c r="TAX44" s="760"/>
      <c r="TAY44" s="760"/>
      <c r="TAZ44" s="760"/>
      <c r="TBA44" s="760"/>
      <c r="TBB44" s="760"/>
      <c r="TBC44" s="760"/>
      <c r="TBD44" s="760"/>
      <c r="TBE44" s="760"/>
      <c r="TBF44" s="760"/>
      <c r="TBG44" s="760"/>
      <c r="TBH44" s="760"/>
      <c r="TBI44" s="760"/>
      <c r="TBJ44" s="760"/>
      <c r="TBK44" s="760"/>
      <c r="TBL44" s="760"/>
      <c r="TBM44" s="760"/>
      <c r="TBN44" s="760"/>
      <c r="TBO44" s="760"/>
      <c r="TBP44" s="760"/>
      <c r="TBQ44" s="760"/>
      <c r="TBR44" s="760"/>
      <c r="TBS44" s="760"/>
      <c r="TBT44" s="760"/>
      <c r="TBU44" s="760"/>
      <c r="TBV44" s="760"/>
      <c r="TBW44" s="760"/>
      <c r="TBX44" s="760"/>
      <c r="TBY44" s="760"/>
      <c r="TBZ44" s="760"/>
      <c r="TCA44" s="760"/>
      <c r="TCB44" s="760"/>
      <c r="TCC44" s="760"/>
      <c r="TCD44" s="760"/>
      <c r="TCE44" s="760"/>
      <c r="TCF44" s="760"/>
      <c r="TCG44" s="760"/>
      <c r="TCH44" s="760"/>
      <c r="TCI44" s="760"/>
      <c r="TCJ44" s="760"/>
      <c r="TCK44" s="760"/>
      <c r="TCL44" s="760"/>
      <c r="TCM44" s="760"/>
      <c r="TCN44" s="760"/>
      <c r="TCO44" s="760"/>
      <c r="TCP44" s="760"/>
      <c r="TCQ44" s="760"/>
      <c r="TCR44" s="760"/>
      <c r="TCS44" s="760"/>
      <c r="TCT44" s="760"/>
      <c r="TCU44" s="760"/>
      <c r="TCV44" s="760"/>
      <c r="TCW44" s="760"/>
      <c r="TCX44" s="760"/>
      <c r="TCY44" s="760"/>
      <c r="TCZ44" s="760"/>
      <c r="TDA44" s="760"/>
      <c r="TDB44" s="760"/>
      <c r="TDC44" s="760"/>
      <c r="TDD44" s="760"/>
      <c r="TDE44" s="760"/>
      <c r="TDF44" s="760"/>
      <c r="TDG44" s="760"/>
      <c r="TDH44" s="760"/>
      <c r="TDI44" s="760"/>
      <c r="TDJ44" s="760"/>
      <c r="TDK44" s="760"/>
      <c r="TDL44" s="760"/>
      <c r="TDM44" s="760"/>
      <c r="TDN44" s="760"/>
      <c r="TDO44" s="760"/>
      <c r="TDP44" s="760"/>
      <c r="TDQ44" s="760"/>
      <c r="TDR44" s="760"/>
      <c r="TDS44" s="760"/>
      <c r="TDT44" s="760"/>
      <c r="TDU44" s="760"/>
      <c r="TDV44" s="760"/>
      <c r="TDW44" s="760"/>
      <c r="TDX44" s="760"/>
      <c r="TDY44" s="760"/>
      <c r="TDZ44" s="760"/>
      <c r="TEA44" s="760"/>
      <c r="TEB44" s="760"/>
      <c r="TEC44" s="760"/>
      <c r="TED44" s="760"/>
      <c r="TEE44" s="760"/>
      <c r="TEF44" s="760"/>
      <c r="TEG44" s="760"/>
      <c r="TEH44" s="760"/>
      <c r="TEI44" s="760"/>
      <c r="TEJ44" s="760"/>
      <c r="TEK44" s="760"/>
      <c r="TEL44" s="760"/>
      <c r="TEM44" s="760"/>
      <c r="TEN44" s="760"/>
      <c r="TEO44" s="760"/>
      <c r="TEP44" s="760"/>
      <c r="TEQ44" s="760"/>
      <c r="TER44" s="760"/>
      <c r="TES44" s="760"/>
      <c r="TET44" s="760"/>
      <c r="TEU44" s="760"/>
      <c r="TEV44" s="760"/>
      <c r="TEW44" s="760"/>
      <c r="TEX44" s="760"/>
      <c r="TEY44" s="760"/>
      <c r="TEZ44" s="760"/>
      <c r="TFA44" s="760"/>
      <c r="TFB44" s="760"/>
      <c r="TFC44" s="760"/>
      <c r="TFD44" s="760"/>
      <c r="TFE44" s="760"/>
      <c r="TFF44" s="760"/>
      <c r="TFG44" s="760"/>
      <c r="TFH44" s="760"/>
      <c r="TFI44" s="760"/>
      <c r="TFJ44" s="760"/>
      <c r="TFK44" s="760"/>
      <c r="TFL44" s="760"/>
      <c r="TFM44" s="760"/>
      <c r="TFN44" s="760"/>
      <c r="TFO44" s="760"/>
      <c r="TFP44" s="760"/>
      <c r="TFQ44" s="760"/>
      <c r="TFR44" s="760"/>
      <c r="TFS44" s="760"/>
      <c r="TFT44" s="760"/>
      <c r="TFU44" s="760"/>
      <c r="TFV44" s="760"/>
      <c r="TFW44" s="760"/>
      <c r="TFX44" s="760"/>
      <c r="TFY44" s="760"/>
      <c r="TFZ44" s="760"/>
      <c r="TGA44" s="760"/>
      <c r="TGB44" s="760"/>
      <c r="TGC44" s="760"/>
      <c r="TGD44" s="760"/>
      <c r="TGE44" s="760"/>
      <c r="TGF44" s="760"/>
      <c r="TGG44" s="760"/>
      <c r="TGH44" s="760"/>
      <c r="TGI44" s="760"/>
      <c r="TGJ44" s="760"/>
      <c r="TGK44" s="760"/>
      <c r="TGL44" s="760"/>
      <c r="TGM44" s="760"/>
      <c r="TGN44" s="760"/>
      <c r="TGO44" s="760"/>
      <c r="TGP44" s="760"/>
      <c r="TGQ44" s="760"/>
      <c r="TGR44" s="760"/>
      <c r="TGS44" s="760"/>
      <c r="TGT44" s="760"/>
      <c r="TGU44" s="760"/>
      <c r="TGV44" s="760"/>
      <c r="TGW44" s="760"/>
      <c r="TGX44" s="760"/>
      <c r="TGY44" s="760"/>
      <c r="TGZ44" s="760"/>
      <c r="THA44" s="760"/>
      <c r="THB44" s="760"/>
      <c r="THC44" s="760"/>
      <c r="THD44" s="760"/>
      <c r="THE44" s="760"/>
      <c r="THF44" s="760"/>
      <c r="THG44" s="760"/>
      <c r="THH44" s="760"/>
      <c r="THI44" s="760"/>
      <c r="THJ44" s="760"/>
      <c r="THK44" s="760"/>
      <c r="THL44" s="760"/>
      <c r="THM44" s="760"/>
      <c r="THN44" s="760"/>
      <c r="THO44" s="760"/>
      <c r="THP44" s="760"/>
      <c r="THQ44" s="760"/>
      <c r="THR44" s="760"/>
      <c r="THS44" s="760"/>
      <c r="THT44" s="760"/>
      <c r="THU44" s="760"/>
      <c r="THV44" s="760"/>
      <c r="THW44" s="760"/>
      <c r="THX44" s="760"/>
      <c r="THY44" s="760"/>
      <c r="THZ44" s="760"/>
      <c r="TIA44" s="760"/>
      <c r="TIB44" s="760"/>
      <c r="TIC44" s="760"/>
      <c r="TID44" s="760"/>
      <c r="TIE44" s="760"/>
      <c r="TIF44" s="760"/>
      <c r="TIG44" s="760"/>
      <c r="TIH44" s="760"/>
      <c r="TII44" s="760"/>
      <c r="TIJ44" s="760"/>
      <c r="TIK44" s="760"/>
      <c r="TIL44" s="760"/>
      <c r="TIM44" s="760"/>
      <c r="TIN44" s="760"/>
      <c r="TIO44" s="760"/>
      <c r="TIP44" s="760"/>
      <c r="TIQ44" s="760"/>
      <c r="TIR44" s="760"/>
      <c r="TIS44" s="760"/>
      <c r="TIT44" s="760"/>
      <c r="TIU44" s="760"/>
      <c r="TIV44" s="760"/>
      <c r="TIW44" s="760"/>
      <c r="TIX44" s="760"/>
      <c r="TIY44" s="760"/>
      <c r="TIZ44" s="760"/>
      <c r="TJA44" s="760"/>
      <c r="TJB44" s="760"/>
      <c r="TJC44" s="760"/>
      <c r="TJD44" s="760"/>
      <c r="TJE44" s="760"/>
      <c r="TJF44" s="760"/>
      <c r="TJG44" s="760"/>
      <c r="TJH44" s="760"/>
      <c r="TJI44" s="760"/>
      <c r="TJJ44" s="760"/>
      <c r="TJK44" s="760"/>
      <c r="TJL44" s="760"/>
      <c r="TJM44" s="760"/>
      <c r="TJN44" s="760"/>
      <c r="TJO44" s="760"/>
      <c r="TJP44" s="760"/>
      <c r="TJQ44" s="760"/>
      <c r="TJR44" s="760"/>
      <c r="TJS44" s="760"/>
      <c r="TJT44" s="760"/>
      <c r="TJU44" s="760"/>
      <c r="TJV44" s="760"/>
      <c r="TJW44" s="760"/>
      <c r="TJX44" s="760"/>
      <c r="TJY44" s="760"/>
      <c r="TJZ44" s="760"/>
      <c r="TKA44" s="760"/>
      <c r="TKB44" s="760"/>
      <c r="TKC44" s="760"/>
      <c r="TKD44" s="760"/>
      <c r="TKE44" s="760"/>
      <c r="TKF44" s="760"/>
      <c r="TKG44" s="760"/>
      <c r="TKH44" s="760"/>
      <c r="TKI44" s="760"/>
      <c r="TKJ44" s="760"/>
      <c r="TKK44" s="760"/>
      <c r="TKL44" s="760"/>
      <c r="TKM44" s="760"/>
      <c r="TKN44" s="760"/>
      <c r="TKO44" s="760"/>
      <c r="TKP44" s="760"/>
      <c r="TKQ44" s="760"/>
      <c r="TKR44" s="760"/>
      <c r="TKS44" s="760"/>
      <c r="TKT44" s="760"/>
      <c r="TKU44" s="760"/>
      <c r="TKV44" s="760"/>
      <c r="TKW44" s="760"/>
      <c r="TKX44" s="760"/>
      <c r="TKY44" s="760"/>
      <c r="TKZ44" s="760"/>
      <c r="TLA44" s="760"/>
      <c r="TLB44" s="760"/>
      <c r="TLC44" s="760"/>
      <c r="TLD44" s="760"/>
      <c r="TLE44" s="760"/>
      <c r="TLF44" s="760"/>
      <c r="TLG44" s="760"/>
      <c r="TLH44" s="760"/>
      <c r="TLI44" s="760"/>
      <c r="TLJ44" s="760"/>
      <c r="TLK44" s="760"/>
      <c r="TLL44" s="760"/>
      <c r="TLM44" s="760"/>
      <c r="TLN44" s="760"/>
      <c r="TLO44" s="760"/>
      <c r="TLP44" s="760"/>
      <c r="TLQ44" s="760"/>
      <c r="TLR44" s="760"/>
      <c r="TLS44" s="760"/>
      <c r="TLT44" s="760"/>
      <c r="TLU44" s="760"/>
      <c r="TLV44" s="760"/>
      <c r="TLW44" s="760"/>
      <c r="TLX44" s="760"/>
      <c r="TLY44" s="760"/>
      <c r="TLZ44" s="760"/>
      <c r="TMA44" s="760"/>
      <c r="TMB44" s="760"/>
      <c r="TMC44" s="760"/>
      <c r="TMD44" s="760"/>
      <c r="TME44" s="760"/>
      <c r="TMF44" s="760"/>
      <c r="TMG44" s="760"/>
      <c r="TMH44" s="760"/>
      <c r="TMI44" s="760"/>
      <c r="TMJ44" s="760"/>
      <c r="TMK44" s="760"/>
      <c r="TML44" s="760"/>
      <c r="TMM44" s="760"/>
      <c r="TMN44" s="760"/>
      <c r="TMO44" s="760"/>
      <c r="TMP44" s="760"/>
      <c r="TMQ44" s="760"/>
      <c r="TMR44" s="760"/>
      <c r="TMS44" s="760"/>
      <c r="TMT44" s="760"/>
      <c r="TMU44" s="760"/>
      <c r="TMV44" s="760"/>
      <c r="TMW44" s="760"/>
      <c r="TMX44" s="760"/>
      <c r="TMY44" s="760"/>
      <c r="TMZ44" s="760"/>
      <c r="TNA44" s="760"/>
      <c r="TNB44" s="760"/>
      <c r="TNC44" s="760"/>
      <c r="TND44" s="760"/>
      <c r="TNE44" s="760"/>
      <c r="TNF44" s="760"/>
      <c r="TNG44" s="760"/>
      <c r="TNH44" s="760"/>
      <c r="TNI44" s="760"/>
      <c r="TNJ44" s="760"/>
      <c r="TNK44" s="760"/>
      <c r="TNL44" s="760"/>
      <c r="TNM44" s="760"/>
      <c r="TNN44" s="760"/>
      <c r="TNO44" s="760"/>
      <c r="TNP44" s="760"/>
      <c r="TNQ44" s="760"/>
      <c r="TNR44" s="760"/>
      <c r="TNS44" s="760"/>
      <c r="TNT44" s="760"/>
      <c r="TNU44" s="760"/>
      <c r="TNV44" s="760"/>
      <c r="TNW44" s="760"/>
      <c r="TNX44" s="760"/>
      <c r="TNY44" s="760"/>
      <c r="TNZ44" s="760"/>
      <c r="TOA44" s="760"/>
      <c r="TOB44" s="760"/>
      <c r="TOC44" s="760"/>
      <c r="TOD44" s="760"/>
      <c r="TOE44" s="760"/>
      <c r="TOF44" s="760"/>
      <c r="TOG44" s="760"/>
      <c r="TOH44" s="760"/>
      <c r="TOI44" s="760"/>
      <c r="TOJ44" s="760"/>
      <c r="TOK44" s="760"/>
      <c r="TOL44" s="760"/>
      <c r="TOM44" s="760"/>
      <c r="TON44" s="760"/>
      <c r="TOO44" s="760"/>
      <c r="TOP44" s="760"/>
      <c r="TOQ44" s="760"/>
      <c r="TOR44" s="760"/>
      <c r="TOS44" s="760"/>
      <c r="TOT44" s="760"/>
      <c r="TOU44" s="760"/>
      <c r="TOV44" s="760"/>
      <c r="TOW44" s="760"/>
      <c r="TOX44" s="760"/>
      <c r="TOY44" s="760"/>
      <c r="TOZ44" s="760"/>
      <c r="TPA44" s="760"/>
      <c r="TPB44" s="760"/>
      <c r="TPC44" s="760"/>
      <c r="TPD44" s="760"/>
      <c r="TPE44" s="760"/>
      <c r="TPF44" s="760"/>
      <c r="TPG44" s="760"/>
      <c r="TPH44" s="760"/>
      <c r="TPI44" s="760"/>
      <c r="TPJ44" s="760"/>
      <c r="TPK44" s="760"/>
      <c r="TPL44" s="760"/>
      <c r="TPM44" s="760"/>
      <c r="TPN44" s="760"/>
      <c r="TPO44" s="760"/>
      <c r="TPP44" s="760"/>
      <c r="TPQ44" s="760"/>
      <c r="TPR44" s="760"/>
      <c r="TPS44" s="760"/>
      <c r="TPT44" s="760"/>
      <c r="TPU44" s="760"/>
      <c r="TPV44" s="760"/>
      <c r="TPW44" s="760"/>
      <c r="TPX44" s="760"/>
      <c r="TPY44" s="760"/>
      <c r="TPZ44" s="760"/>
      <c r="TQA44" s="760"/>
      <c r="TQB44" s="760"/>
      <c r="TQC44" s="760"/>
      <c r="TQD44" s="760"/>
      <c r="TQE44" s="760"/>
      <c r="TQF44" s="760"/>
      <c r="TQG44" s="760"/>
      <c r="TQH44" s="760"/>
      <c r="TQI44" s="760"/>
      <c r="TQJ44" s="760"/>
      <c r="TQK44" s="760"/>
      <c r="TQL44" s="760"/>
      <c r="TQM44" s="760"/>
      <c r="TQN44" s="760"/>
      <c r="TQO44" s="760"/>
      <c r="TQP44" s="760"/>
      <c r="TQQ44" s="760"/>
      <c r="TQR44" s="760"/>
      <c r="TQS44" s="760"/>
      <c r="TQT44" s="760"/>
      <c r="TQU44" s="760"/>
      <c r="TQV44" s="760"/>
      <c r="TQW44" s="760"/>
      <c r="TQX44" s="760"/>
      <c r="TQY44" s="760"/>
      <c r="TQZ44" s="760"/>
      <c r="TRA44" s="760"/>
      <c r="TRB44" s="760"/>
      <c r="TRC44" s="760"/>
      <c r="TRD44" s="760"/>
      <c r="TRE44" s="760"/>
      <c r="TRF44" s="760"/>
      <c r="TRG44" s="760"/>
      <c r="TRH44" s="760"/>
      <c r="TRI44" s="760"/>
      <c r="TRJ44" s="760"/>
      <c r="TRK44" s="760"/>
      <c r="TRL44" s="760"/>
      <c r="TRM44" s="760"/>
      <c r="TRN44" s="760"/>
      <c r="TRO44" s="760"/>
      <c r="TRP44" s="760"/>
      <c r="TRQ44" s="760"/>
      <c r="TRR44" s="760"/>
      <c r="TRS44" s="760"/>
      <c r="TRT44" s="760"/>
      <c r="TRU44" s="760"/>
      <c r="TRV44" s="760"/>
      <c r="TRW44" s="760"/>
      <c r="TRX44" s="760"/>
      <c r="TRY44" s="760"/>
      <c r="TRZ44" s="760"/>
      <c r="TSA44" s="760"/>
      <c r="TSB44" s="760"/>
      <c r="TSC44" s="760"/>
      <c r="TSD44" s="760"/>
      <c r="TSE44" s="760"/>
      <c r="TSF44" s="760"/>
      <c r="TSG44" s="760"/>
      <c r="TSH44" s="760"/>
      <c r="TSI44" s="760"/>
      <c r="TSJ44" s="760"/>
      <c r="TSK44" s="760"/>
      <c r="TSL44" s="760"/>
      <c r="TSM44" s="760"/>
      <c r="TSN44" s="760"/>
      <c r="TSO44" s="760"/>
      <c r="TSP44" s="760"/>
      <c r="TSQ44" s="760"/>
      <c r="TSR44" s="760"/>
      <c r="TSS44" s="760"/>
      <c r="TST44" s="760"/>
      <c r="TSU44" s="760"/>
      <c r="TSV44" s="760"/>
      <c r="TSW44" s="760"/>
      <c r="TSX44" s="760"/>
      <c r="TSY44" s="760"/>
      <c r="TSZ44" s="760"/>
      <c r="TTA44" s="760"/>
      <c r="TTB44" s="760"/>
      <c r="TTC44" s="760"/>
      <c r="TTD44" s="760"/>
      <c r="TTE44" s="760"/>
      <c r="TTF44" s="760"/>
      <c r="TTG44" s="760"/>
      <c r="TTH44" s="760"/>
      <c r="TTI44" s="760"/>
      <c r="TTJ44" s="760"/>
      <c r="TTK44" s="760"/>
      <c r="TTL44" s="760"/>
      <c r="TTM44" s="760"/>
      <c r="TTN44" s="760"/>
      <c r="TTO44" s="760"/>
      <c r="TTP44" s="760"/>
      <c r="TTQ44" s="760"/>
      <c r="TTR44" s="760"/>
      <c r="TTS44" s="760"/>
      <c r="TTT44" s="760"/>
      <c r="TTU44" s="760"/>
      <c r="TTV44" s="760"/>
      <c r="TTW44" s="760"/>
      <c r="TTX44" s="760"/>
      <c r="TTY44" s="760"/>
      <c r="TTZ44" s="760"/>
      <c r="TUA44" s="760"/>
      <c r="TUB44" s="760"/>
      <c r="TUC44" s="760"/>
      <c r="TUD44" s="760"/>
      <c r="TUE44" s="760"/>
      <c r="TUF44" s="760"/>
      <c r="TUG44" s="760"/>
      <c r="TUH44" s="760"/>
      <c r="TUI44" s="760"/>
      <c r="TUJ44" s="760"/>
      <c r="TUK44" s="760"/>
      <c r="TUL44" s="760"/>
      <c r="TUM44" s="760"/>
      <c r="TUN44" s="760"/>
      <c r="TUO44" s="760"/>
      <c r="TUP44" s="760"/>
      <c r="TUQ44" s="760"/>
      <c r="TUR44" s="760"/>
      <c r="TUS44" s="760"/>
      <c r="TUT44" s="760"/>
      <c r="TUU44" s="760"/>
      <c r="TUV44" s="760"/>
      <c r="TUW44" s="760"/>
      <c r="TUX44" s="760"/>
      <c r="TUY44" s="760"/>
      <c r="TUZ44" s="760"/>
      <c r="TVA44" s="760"/>
      <c r="TVB44" s="760"/>
      <c r="TVC44" s="760"/>
      <c r="TVD44" s="760"/>
      <c r="TVE44" s="760"/>
      <c r="TVF44" s="760"/>
      <c r="TVG44" s="760"/>
      <c r="TVH44" s="760"/>
      <c r="TVI44" s="760"/>
      <c r="TVJ44" s="760"/>
      <c r="TVK44" s="760"/>
      <c r="TVL44" s="760"/>
      <c r="TVM44" s="760"/>
      <c r="TVN44" s="760"/>
      <c r="TVO44" s="760"/>
      <c r="TVP44" s="760"/>
      <c r="TVQ44" s="760"/>
      <c r="TVR44" s="760"/>
      <c r="TVS44" s="760"/>
      <c r="TVT44" s="760"/>
      <c r="TVU44" s="760"/>
      <c r="TVV44" s="760"/>
      <c r="TVW44" s="760"/>
      <c r="TVX44" s="760"/>
      <c r="TVY44" s="760"/>
      <c r="TVZ44" s="760"/>
      <c r="TWA44" s="760"/>
      <c r="TWB44" s="760"/>
      <c r="TWC44" s="760"/>
      <c r="TWD44" s="760"/>
      <c r="TWE44" s="760"/>
      <c r="TWF44" s="760"/>
      <c r="TWG44" s="760"/>
      <c r="TWH44" s="760"/>
      <c r="TWI44" s="760"/>
      <c r="TWJ44" s="760"/>
      <c r="TWK44" s="760"/>
      <c r="TWL44" s="760"/>
      <c r="TWM44" s="760"/>
      <c r="TWN44" s="760"/>
      <c r="TWO44" s="760"/>
      <c r="TWP44" s="760"/>
      <c r="TWQ44" s="760"/>
      <c r="TWR44" s="760"/>
      <c r="TWS44" s="760"/>
      <c r="TWT44" s="760"/>
      <c r="TWU44" s="760"/>
      <c r="TWV44" s="760"/>
      <c r="TWW44" s="760"/>
      <c r="TWX44" s="760"/>
      <c r="TWY44" s="760"/>
      <c r="TWZ44" s="760"/>
      <c r="TXA44" s="760"/>
      <c r="TXB44" s="760"/>
      <c r="TXC44" s="760"/>
      <c r="TXD44" s="760"/>
      <c r="TXE44" s="760"/>
      <c r="TXF44" s="760"/>
      <c r="TXG44" s="760"/>
      <c r="TXH44" s="760"/>
      <c r="TXI44" s="760"/>
      <c r="TXJ44" s="760"/>
      <c r="TXK44" s="760"/>
      <c r="TXL44" s="760"/>
      <c r="TXM44" s="760"/>
      <c r="TXN44" s="760"/>
      <c r="TXO44" s="760"/>
      <c r="TXP44" s="760"/>
      <c r="TXQ44" s="760"/>
      <c r="TXR44" s="760"/>
      <c r="TXS44" s="760"/>
      <c r="TXT44" s="760"/>
      <c r="TXU44" s="760"/>
      <c r="TXV44" s="760"/>
      <c r="TXW44" s="760"/>
      <c r="TXX44" s="760"/>
      <c r="TXY44" s="760"/>
      <c r="TXZ44" s="760"/>
      <c r="TYA44" s="760"/>
      <c r="TYB44" s="760"/>
      <c r="TYC44" s="760"/>
      <c r="TYD44" s="760"/>
      <c r="TYE44" s="760"/>
      <c r="TYF44" s="760"/>
      <c r="TYG44" s="760"/>
      <c r="TYH44" s="760"/>
      <c r="TYI44" s="760"/>
      <c r="TYJ44" s="760"/>
      <c r="TYK44" s="760"/>
      <c r="TYL44" s="760"/>
      <c r="TYM44" s="760"/>
      <c r="TYN44" s="760"/>
      <c r="TYO44" s="760"/>
      <c r="TYP44" s="760"/>
      <c r="TYQ44" s="760"/>
      <c r="TYR44" s="760"/>
      <c r="TYS44" s="760"/>
      <c r="TYT44" s="760"/>
      <c r="TYU44" s="760"/>
      <c r="TYV44" s="760"/>
      <c r="TYW44" s="760"/>
      <c r="TYX44" s="760"/>
      <c r="TYY44" s="760"/>
      <c r="TYZ44" s="760"/>
      <c r="TZA44" s="760"/>
      <c r="TZB44" s="760"/>
      <c r="TZC44" s="760"/>
      <c r="TZD44" s="760"/>
      <c r="TZE44" s="760"/>
      <c r="TZF44" s="760"/>
      <c r="TZG44" s="760"/>
      <c r="TZH44" s="760"/>
      <c r="TZI44" s="760"/>
      <c r="TZJ44" s="760"/>
      <c r="TZK44" s="760"/>
      <c r="TZL44" s="760"/>
      <c r="TZM44" s="760"/>
      <c r="TZN44" s="760"/>
      <c r="TZO44" s="760"/>
      <c r="TZP44" s="760"/>
      <c r="TZQ44" s="760"/>
      <c r="TZR44" s="760"/>
      <c r="TZS44" s="760"/>
      <c r="TZT44" s="760"/>
      <c r="TZU44" s="760"/>
      <c r="TZV44" s="760"/>
      <c r="TZW44" s="760"/>
      <c r="TZX44" s="760"/>
      <c r="TZY44" s="760"/>
      <c r="TZZ44" s="760"/>
      <c r="UAA44" s="760"/>
      <c r="UAB44" s="760"/>
      <c r="UAC44" s="760"/>
      <c r="UAD44" s="760"/>
      <c r="UAE44" s="760"/>
      <c r="UAF44" s="760"/>
      <c r="UAG44" s="760"/>
      <c r="UAH44" s="760"/>
      <c r="UAI44" s="760"/>
      <c r="UAJ44" s="760"/>
      <c r="UAK44" s="760"/>
      <c r="UAL44" s="760"/>
      <c r="UAM44" s="760"/>
      <c r="UAN44" s="760"/>
      <c r="UAO44" s="760"/>
      <c r="UAP44" s="760"/>
      <c r="UAQ44" s="760"/>
      <c r="UAR44" s="760"/>
      <c r="UAS44" s="760"/>
      <c r="UAT44" s="760"/>
      <c r="UAU44" s="760"/>
      <c r="UAV44" s="760"/>
      <c r="UAW44" s="760"/>
      <c r="UAX44" s="760"/>
      <c r="UAY44" s="760"/>
      <c r="UAZ44" s="760"/>
      <c r="UBA44" s="760"/>
      <c r="UBB44" s="760"/>
      <c r="UBC44" s="760"/>
      <c r="UBD44" s="760"/>
      <c r="UBE44" s="760"/>
      <c r="UBF44" s="760"/>
      <c r="UBG44" s="760"/>
      <c r="UBH44" s="760"/>
      <c r="UBI44" s="760"/>
      <c r="UBJ44" s="760"/>
      <c r="UBK44" s="760"/>
      <c r="UBL44" s="760"/>
      <c r="UBM44" s="760"/>
      <c r="UBN44" s="760"/>
      <c r="UBO44" s="760"/>
      <c r="UBP44" s="760"/>
      <c r="UBQ44" s="760"/>
      <c r="UBR44" s="760"/>
      <c r="UBS44" s="760"/>
      <c r="UBT44" s="760"/>
      <c r="UBU44" s="760"/>
      <c r="UBV44" s="760"/>
      <c r="UBW44" s="760"/>
      <c r="UBX44" s="760"/>
      <c r="UBY44" s="760"/>
      <c r="UBZ44" s="760"/>
      <c r="UCA44" s="760"/>
      <c r="UCB44" s="760"/>
      <c r="UCC44" s="760"/>
      <c r="UCD44" s="760"/>
      <c r="UCE44" s="760"/>
      <c r="UCF44" s="760"/>
      <c r="UCG44" s="760"/>
      <c r="UCH44" s="760"/>
      <c r="UCI44" s="760"/>
      <c r="UCJ44" s="760"/>
      <c r="UCK44" s="760"/>
      <c r="UCL44" s="760"/>
      <c r="UCM44" s="760"/>
      <c r="UCN44" s="760"/>
      <c r="UCO44" s="760"/>
      <c r="UCP44" s="760"/>
      <c r="UCQ44" s="760"/>
      <c r="UCR44" s="760"/>
      <c r="UCS44" s="760"/>
      <c r="UCT44" s="760"/>
      <c r="UCU44" s="760"/>
      <c r="UCV44" s="760"/>
      <c r="UCW44" s="760"/>
      <c r="UCX44" s="760"/>
      <c r="UCY44" s="760"/>
      <c r="UCZ44" s="760"/>
      <c r="UDA44" s="760"/>
      <c r="UDB44" s="760"/>
      <c r="UDC44" s="760"/>
      <c r="UDD44" s="760"/>
      <c r="UDE44" s="760"/>
      <c r="UDF44" s="760"/>
      <c r="UDG44" s="760"/>
      <c r="UDH44" s="760"/>
      <c r="UDI44" s="760"/>
      <c r="UDJ44" s="760"/>
      <c r="UDK44" s="760"/>
      <c r="UDL44" s="760"/>
      <c r="UDM44" s="760"/>
      <c r="UDN44" s="760"/>
      <c r="UDO44" s="760"/>
      <c r="UDP44" s="760"/>
      <c r="UDQ44" s="760"/>
      <c r="UDR44" s="760"/>
      <c r="UDS44" s="760"/>
      <c r="UDT44" s="760"/>
      <c r="UDU44" s="760"/>
      <c r="UDV44" s="760"/>
      <c r="UDW44" s="760"/>
      <c r="UDX44" s="760"/>
      <c r="UDY44" s="760"/>
      <c r="UDZ44" s="760"/>
      <c r="UEA44" s="760"/>
      <c r="UEB44" s="760"/>
      <c r="UEC44" s="760"/>
      <c r="UED44" s="760"/>
      <c r="UEE44" s="760"/>
      <c r="UEF44" s="760"/>
      <c r="UEG44" s="760"/>
      <c r="UEH44" s="760"/>
      <c r="UEI44" s="760"/>
      <c r="UEJ44" s="760"/>
      <c r="UEK44" s="760"/>
      <c r="UEL44" s="760"/>
      <c r="UEM44" s="760"/>
      <c r="UEN44" s="760"/>
      <c r="UEO44" s="760"/>
      <c r="UEP44" s="760"/>
      <c r="UEQ44" s="760"/>
      <c r="UER44" s="760"/>
      <c r="UES44" s="760"/>
      <c r="UET44" s="760"/>
      <c r="UEU44" s="760"/>
      <c r="UEV44" s="760"/>
      <c r="UEW44" s="760"/>
      <c r="UEX44" s="760"/>
      <c r="UEY44" s="760"/>
      <c r="UEZ44" s="760"/>
      <c r="UFA44" s="760"/>
      <c r="UFB44" s="760"/>
      <c r="UFC44" s="760"/>
      <c r="UFD44" s="760"/>
      <c r="UFE44" s="760"/>
      <c r="UFF44" s="760"/>
      <c r="UFG44" s="760"/>
      <c r="UFH44" s="760"/>
      <c r="UFI44" s="760"/>
      <c r="UFJ44" s="760"/>
      <c r="UFK44" s="760"/>
      <c r="UFL44" s="760"/>
      <c r="UFM44" s="760"/>
      <c r="UFN44" s="760"/>
      <c r="UFO44" s="760"/>
      <c r="UFP44" s="760"/>
      <c r="UFQ44" s="760"/>
      <c r="UFR44" s="760"/>
      <c r="UFS44" s="760"/>
      <c r="UFT44" s="760"/>
      <c r="UFU44" s="760"/>
      <c r="UFV44" s="760"/>
      <c r="UFW44" s="760"/>
      <c r="UFX44" s="760"/>
      <c r="UFY44" s="760"/>
      <c r="UFZ44" s="760"/>
      <c r="UGA44" s="760"/>
      <c r="UGB44" s="760"/>
      <c r="UGC44" s="760"/>
      <c r="UGD44" s="760"/>
      <c r="UGE44" s="760"/>
      <c r="UGF44" s="760"/>
      <c r="UGG44" s="760"/>
      <c r="UGH44" s="760"/>
      <c r="UGI44" s="760"/>
      <c r="UGJ44" s="760"/>
      <c r="UGK44" s="760"/>
      <c r="UGL44" s="760"/>
      <c r="UGM44" s="760"/>
      <c r="UGN44" s="760"/>
      <c r="UGO44" s="760"/>
      <c r="UGP44" s="760"/>
      <c r="UGQ44" s="760"/>
      <c r="UGR44" s="760"/>
      <c r="UGS44" s="760"/>
      <c r="UGT44" s="760"/>
      <c r="UGU44" s="760"/>
      <c r="UGV44" s="760"/>
      <c r="UGW44" s="760"/>
      <c r="UGX44" s="760"/>
      <c r="UGY44" s="760"/>
      <c r="UGZ44" s="760"/>
      <c r="UHA44" s="760"/>
      <c r="UHB44" s="760"/>
      <c r="UHC44" s="760"/>
      <c r="UHD44" s="760"/>
      <c r="UHE44" s="760"/>
      <c r="UHF44" s="760"/>
      <c r="UHG44" s="760"/>
      <c r="UHH44" s="760"/>
      <c r="UHI44" s="760"/>
      <c r="UHJ44" s="760"/>
      <c r="UHK44" s="760"/>
      <c r="UHL44" s="760"/>
      <c r="UHM44" s="760"/>
      <c r="UHN44" s="760"/>
      <c r="UHO44" s="760"/>
      <c r="UHP44" s="760"/>
      <c r="UHQ44" s="760"/>
      <c r="UHR44" s="760"/>
      <c r="UHS44" s="760"/>
      <c r="UHT44" s="760"/>
      <c r="UHU44" s="760"/>
      <c r="UHV44" s="760"/>
      <c r="UHW44" s="760"/>
      <c r="UHX44" s="760"/>
      <c r="UHY44" s="760"/>
      <c r="UHZ44" s="760"/>
      <c r="UIA44" s="760"/>
      <c r="UIB44" s="760"/>
      <c r="UIC44" s="760"/>
      <c r="UID44" s="760"/>
      <c r="UIE44" s="760"/>
      <c r="UIF44" s="760"/>
      <c r="UIG44" s="760"/>
      <c r="UIH44" s="760"/>
      <c r="UII44" s="760"/>
      <c r="UIJ44" s="760"/>
      <c r="UIK44" s="760"/>
      <c r="UIL44" s="760"/>
      <c r="UIM44" s="760"/>
      <c r="UIN44" s="760"/>
      <c r="UIO44" s="760"/>
      <c r="UIP44" s="760"/>
      <c r="UIQ44" s="760"/>
      <c r="UIR44" s="760"/>
      <c r="UIS44" s="760"/>
      <c r="UIT44" s="760"/>
      <c r="UIU44" s="760"/>
      <c r="UIV44" s="760"/>
      <c r="UIW44" s="760"/>
      <c r="UIX44" s="760"/>
      <c r="UIY44" s="760"/>
      <c r="UIZ44" s="760"/>
      <c r="UJA44" s="760"/>
      <c r="UJB44" s="760"/>
      <c r="UJC44" s="760"/>
      <c r="UJD44" s="760"/>
      <c r="UJE44" s="760"/>
      <c r="UJF44" s="760"/>
      <c r="UJG44" s="760"/>
      <c r="UJH44" s="760"/>
      <c r="UJI44" s="760"/>
      <c r="UJJ44" s="760"/>
      <c r="UJK44" s="760"/>
      <c r="UJL44" s="760"/>
      <c r="UJM44" s="760"/>
      <c r="UJN44" s="760"/>
      <c r="UJO44" s="760"/>
      <c r="UJP44" s="760"/>
      <c r="UJQ44" s="760"/>
      <c r="UJR44" s="760"/>
      <c r="UJS44" s="760"/>
      <c r="UJT44" s="760"/>
      <c r="UJU44" s="760"/>
      <c r="UJV44" s="760"/>
      <c r="UJW44" s="760"/>
      <c r="UJX44" s="760"/>
      <c r="UJY44" s="760"/>
      <c r="UJZ44" s="760"/>
      <c r="UKA44" s="760"/>
      <c r="UKB44" s="760"/>
      <c r="UKC44" s="760"/>
      <c r="UKD44" s="760"/>
      <c r="UKE44" s="760"/>
      <c r="UKF44" s="760"/>
      <c r="UKG44" s="760"/>
      <c r="UKH44" s="760"/>
      <c r="UKI44" s="760"/>
      <c r="UKJ44" s="760"/>
      <c r="UKK44" s="760"/>
      <c r="UKL44" s="760"/>
      <c r="UKM44" s="760"/>
      <c r="UKN44" s="760"/>
      <c r="UKO44" s="760"/>
      <c r="UKP44" s="760"/>
      <c r="UKQ44" s="760"/>
      <c r="UKR44" s="760"/>
      <c r="UKS44" s="760"/>
      <c r="UKT44" s="760"/>
      <c r="UKU44" s="760"/>
      <c r="UKV44" s="760"/>
      <c r="UKW44" s="760"/>
      <c r="UKX44" s="760"/>
      <c r="UKY44" s="760"/>
      <c r="UKZ44" s="760"/>
      <c r="ULA44" s="760"/>
      <c r="ULB44" s="760"/>
      <c r="ULC44" s="760"/>
      <c r="ULD44" s="760"/>
      <c r="ULE44" s="760"/>
      <c r="ULF44" s="760"/>
      <c r="ULG44" s="760"/>
      <c r="ULH44" s="760"/>
      <c r="ULI44" s="760"/>
      <c r="ULJ44" s="760"/>
      <c r="ULK44" s="760"/>
      <c r="ULL44" s="760"/>
      <c r="ULM44" s="760"/>
      <c r="ULN44" s="760"/>
      <c r="ULO44" s="760"/>
      <c r="ULP44" s="760"/>
      <c r="ULQ44" s="760"/>
      <c r="ULR44" s="760"/>
      <c r="ULS44" s="760"/>
      <c r="ULT44" s="760"/>
      <c r="ULU44" s="760"/>
      <c r="ULV44" s="760"/>
      <c r="ULW44" s="760"/>
      <c r="ULX44" s="760"/>
      <c r="ULY44" s="760"/>
      <c r="ULZ44" s="760"/>
      <c r="UMA44" s="760"/>
      <c r="UMB44" s="760"/>
      <c r="UMC44" s="760"/>
      <c r="UMD44" s="760"/>
      <c r="UME44" s="760"/>
      <c r="UMF44" s="760"/>
      <c r="UMG44" s="760"/>
      <c r="UMH44" s="760"/>
      <c r="UMI44" s="760"/>
      <c r="UMJ44" s="760"/>
      <c r="UMK44" s="760"/>
      <c r="UML44" s="760"/>
      <c r="UMM44" s="760"/>
      <c r="UMN44" s="760"/>
      <c r="UMO44" s="760"/>
      <c r="UMP44" s="760"/>
      <c r="UMQ44" s="760"/>
      <c r="UMR44" s="760"/>
      <c r="UMS44" s="760"/>
      <c r="UMT44" s="760"/>
      <c r="UMU44" s="760"/>
      <c r="UMV44" s="760"/>
      <c r="UMW44" s="760"/>
      <c r="UMX44" s="760"/>
      <c r="UMY44" s="760"/>
      <c r="UMZ44" s="760"/>
      <c r="UNA44" s="760"/>
      <c r="UNB44" s="760"/>
      <c r="UNC44" s="760"/>
      <c r="UND44" s="760"/>
      <c r="UNE44" s="760"/>
      <c r="UNF44" s="760"/>
      <c r="UNG44" s="760"/>
      <c r="UNH44" s="760"/>
      <c r="UNI44" s="760"/>
      <c r="UNJ44" s="760"/>
      <c r="UNK44" s="760"/>
      <c r="UNL44" s="760"/>
      <c r="UNM44" s="760"/>
      <c r="UNN44" s="760"/>
      <c r="UNO44" s="760"/>
      <c r="UNP44" s="760"/>
      <c r="UNQ44" s="760"/>
      <c r="UNR44" s="760"/>
      <c r="UNS44" s="760"/>
      <c r="UNT44" s="760"/>
      <c r="UNU44" s="760"/>
      <c r="UNV44" s="760"/>
      <c r="UNW44" s="760"/>
      <c r="UNX44" s="760"/>
      <c r="UNY44" s="760"/>
      <c r="UNZ44" s="760"/>
      <c r="UOA44" s="760"/>
      <c r="UOB44" s="760"/>
      <c r="UOC44" s="760"/>
      <c r="UOD44" s="760"/>
      <c r="UOE44" s="760"/>
      <c r="UOF44" s="760"/>
      <c r="UOG44" s="760"/>
      <c r="UOH44" s="760"/>
      <c r="UOI44" s="760"/>
      <c r="UOJ44" s="760"/>
      <c r="UOK44" s="760"/>
      <c r="UOL44" s="760"/>
      <c r="UOM44" s="760"/>
      <c r="UON44" s="760"/>
      <c r="UOO44" s="760"/>
      <c r="UOP44" s="760"/>
      <c r="UOQ44" s="760"/>
      <c r="UOR44" s="760"/>
      <c r="UOS44" s="760"/>
      <c r="UOT44" s="760"/>
      <c r="UOU44" s="760"/>
      <c r="UOV44" s="760"/>
      <c r="UOW44" s="760"/>
      <c r="UOX44" s="760"/>
      <c r="UOY44" s="760"/>
      <c r="UOZ44" s="760"/>
      <c r="UPA44" s="760"/>
      <c r="UPB44" s="760"/>
      <c r="UPC44" s="760"/>
      <c r="UPD44" s="760"/>
      <c r="UPE44" s="760"/>
      <c r="UPF44" s="760"/>
      <c r="UPG44" s="760"/>
      <c r="UPH44" s="760"/>
      <c r="UPI44" s="760"/>
      <c r="UPJ44" s="760"/>
      <c r="UPK44" s="760"/>
      <c r="UPL44" s="760"/>
      <c r="UPM44" s="760"/>
      <c r="UPN44" s="760"/>
      <c r="UPO44" s="760"/>
      <c r="UPP44" s="760"/>
      <c r="UPQ44" s="760"/>
      <c r="UPR44" s="760"/>
      <c r="UPS44" s="760"/>
      <c r="UPT44" s="760"/>
      <c r="UPU44" s="760"/>
      <c r="UPV44" s="760"/>
      <c r="UPW44" s="760"/>
      <c r="UPX44" s="760"/>
      <c r="UPY44" s="760"/>
      <c r="UPZ44" s="760"/>
      <c r="UQA44" s="760"/>
      <c r="UQB44" s="760"/>
      <c r="UQC44" s="760"/>
      <c r="UQD44" s="760"/>
      <c r="UQE44" s="760"/>
      <c r="UQF44" s="760"/>
      <c r="UQG44" s="760"/>
      <c r="UQH44" s="760"/>
      <c r="UQI44" s="760"/>
      <c r="UQJ44" s="760"/>
      <c r="UQK44" s="760"/>
      <c r="UQL44" s="760"/>
      <c r="UQM44" s="760"/>
      <c r="UQN44" s="760"/>
      <c r="UQO44" s="760"/>
      <c r="UQP44" s="760"/>
      <c r="UQQ44" s="760"/>
      <c r="UQR44" s="760"/>
      <c r="UQS44" s="760"/>
      <c r="UQT44" s="760"/>
      <c r="UQU44" s="760"/>
      <c r="UQV44" s="760"/>
      <c r="UQW44" s="760"/>
      <c r="UQX44" s="760"/>
      <c r="UQY44" s="760"/>
      <c r="UQZ44" s="760"/>
      <c r="URA44" s="760"/>
      <c r="URB44" s="760"/>
      <c r="URC44" s="760"/>
      <c r="URD44" s="760"/>
      <c r="URE44" s="760"/>
      <c r="URF44" s="760"/>
      <c r="URG44" s="760"/>
      <c r="URH44" s="760"/>
      <c r="URI44" s="760"/>
      <c r="URJ44" s="760"/>
      <c r="URK44" s="760"/>
      <c r="URL44" s="760"/>
      <c r="URM44" s="760"/>
      <c r="URN44" s="760"/>
      <c r="URO44" s="760"/>
      <c r="URP44" s="760"/>
      <c r="URQ44" s="760"/>
      <c r="URR44" s="760"/>
      <c r="URS44" s="760"/>
      <c r="URT44" s="760"/>
      <c r="URU44" s="760"/>
      <c r="URV44" s="760"/>
      <c r="URW44" s="760"/>
      <c r="URX44" s="760"/>
      <c r="URY44" s="760"/>
      <c r="URZ44" s="760"/>
      <c r="USA44" s="760"/>
      <c r="USB44" s="760"/>
      <c r="USC44" s="760"/>
      <c r="USD44" s="760"/>
      <c r="USE44" s="760"/>
      <c r="USF44" s="760"/>
      <c r="USG44" s="760"/>
      <c r="USH44" s="760"/>
      <c r="USI44" s="760"/>
      <c r="USJ44" s="760"/>
      <c r="USK44" s="760"/>
      <c r="USL44" s="760"/>
      <c r="USM44" s="760"/>
      <c r="USN44" s="760"/>
      <c r="USO44" s="760"/>
      <c r="USP44" s="760"/>
      <c r="USQ44" s="760"/>
      <c r="USR44" s="760"/>
      <c r="USS44" s="760"/>
      <c r="UST44" s="760"/>
      <c r="USU44" s="760"/>
      <c r="USV44" s="760"/>
      <c r="USW44" s="760"/>
      <c r="USX44" s="760"/>
      <c r="USY44" s="760"/>
      <c r="USZ44" s="760"/>
      <c r="UTA44" s="760"/>
      <c r="UTB44" s="760"/>
      <c r="UTC44" s="760"/>
      <c r="UTD44" s="760"/>
      <c r="UTE44" s="760"/>
      <c r="UTF44" s="760"/>
      <c r="UTG44" s="760"/>
      <c r="UTH44" s="760"/>
      <c r="UTI44" s="760"/>
      <c r="UTJ44" s="760"/>
      <c r="UTK44" s="760"/>
      <c r="UTL44" s="760"/>
      <c r="UTM44" s="760"/>
      <c r="UTN44" s="760"/>
      <c r="UTO44" s="760"/>
      <c r="UTP44" s="760"/>
      <c r="UTQ44" s="760"/>
      <c r="UTR44" s="760"/>
      <c r="UTS44" s="760"/>
      <c r="UTT44" s="760"/>
      <c r="UTU44" s="760"/>
      <c r="UTV44" s="760"/>
      <c r="UTW44" s="760"/>
      <c r="UTX44" s="760"/>
      <c r="UTY44" s="760"/>
      <c r="UTZ44" s="760"/>
      <c r="UUA44" s="760"/>
      <c r="UUB44" s="760"/>
      <c r="UUC44" s="760"/>
      <c r="UUD44" s="760"/>
      <c r="UUE44" s="760"/>
      <c r="UUF44" s="760"/>
      <c r="UUG44" s="760"/>
      <c r="UUH44" s="760"/>
      <c r="UUI44" s="760"/>
      <c r="UUJ44" s="760"/>
      <c r="UUK44" s="760"/>
      <c r="UUL44" s="760"/>
      <c r="UUM44" s="760"/>
      <c r="UUN44" s="760"/>
      <c r="UUO44" s="760"/>
      <c r="UUP44" s="760"/>
      <c r="UUQ44" s="760"/>
      <c r="UUR44" s="760"/>
      <c r="UUS44" s="760"/>
      <c r="UUT44" s="760"/>
      <c r="UUU44" s="760"/>
      <c r="UUV44" s="760"/>
      <c r="UUW44" s="760"/>
      <c r="UUX44" s="760"/>
      <c r="UUY44" s="760"/>
      <c r="UUZ44" s="760"/>
      <c r="UVA44" s="760"/>
      <c r="UVB44" s="760"/>
      <c r="UVC44" s="760"/>
      <c r="UVD44" s="760"/>
      <c r="UVE44" s="760"/>
      <c r="UVF44" s="760"/>
      <c r="UVG44" s="760"/>
      <c r="UVH44" s="760"/>
      <c r="UVI44" s="760"/>
      <c r="UVJ44" s="760"/>
      <c r="UVK44" s="760"/>
      <c r="UVL44" s="760"/>
      <c r="UVM44" s="760"/>
      <c r="UVN44" s="760"/>
      <c r="UVO44" s="760"/>
      <c r="UVP44" s="760"/>
      <c r="UVQ44" s="760"/>
      <c r="UVR44" s="760"/>
      <c r="UVS44" s="760"/>
      <c r="UVT44" s="760"/>
      <c r="UVU44" s="760"/>
      <c r="UVV44" s="760"/>
      <c r="UVW44" s="760"/>
      <c r="UVX44" s="760"/>
      <c r="UVY44" s="760"/>
      <c r="UVZ44" s="760"/>
      <c r="UWA44" s="760"/>
      <c r="UWB44" s="760"/>
      <c r="UWC44" s="760"/>
      <c r="UWD44" s="760"/>
      <c r="UWE44" s="760"/>
      <c r="UWF44" s="760"/>
      <c r="UWG44" s="760"/>
      <c r="UWH44" s="760"/>
      <c r="UWI44" s="760"/>
      <c r="UWJ44" s="760"/>
      <c r="UWK44" s="760"/>
      <c r="UWL44" s="760"/>
      <c r="UWM44" s="760"/>
      <c r="UWN44" s="760"/>
      <c r="UWO44" s="760"/>
      <c r="UWP44" s="760"/>
      <c r="UWQ44" s="760"/>
      <c r="UWR44" s="760"/>
      <c r="UWS44" s="760"/>
      <c r="UWT44" s="760"/>
      <c r="UWU44" s="760"/>
      <c r="UWV44" s="760"/>
      <c r="UWW44" s="760"/>
      <c r="UWX44" s="760"/>
      <c r="UWY44" s="760"/>
      <c r="UWZ44" s="760"/>
      <c r="UXA44" s="760"/>
      <c r="UXB44" s="760"/>
      <c r="UXC44" s="760"/>
      <c r="UXD44" s="760"/>
      <c r="UXE44" s="760"/>
      <c r="UXF44" s="760"/>
      <c r="UXG44" s="760"/>
      <c r="UXH44" s="760"/>
      <c r="UXI44" s="760"/>
      <c r="UXJ44" s="760"/>
      <c r="UXK44" s="760"/>
      <c r="UXL44" s="760"/>
      <c r="UXM44" s="760"/>
      <c r="UXN44" s="760"/>
      <c r="UXO44" s="760"/>
      <c r="UXP44" s="760"/>
      <c r="UXQ44" s="760"/>
      <c r="UXR44" s="760"/>
      <c r="UXS44" s="760"/>
      <c r="UXT44" s="760"/>
      <c r="UXU44" s="760"/>
      <c r="UXV44" s="760"/>
      <c r="UXW44" s="760"/>
      <c r="UXX44" s="760"/>
      <c r="UXY44" s="760"/>
      <c r="UXZ44" s="760"/>
      <c r="UYA44" s="760"/>
      <c r="UYB44" s="760"/>
      <c r="UYC44" s="760"/>
      <c r="UYD44" s="760"/>
      <c r="UYE44" s="760"/>
      <c r="UYF44" s="760"/>
      <c r="UYG44" s="760"/>
      <c r="UYH44" s="760"/>
      <c r="UYI44" s="760"/>
      <c r="UYJ44" s="760"/>
      <c r="UYK44" s="760"/>
      <c r="UYL44" s="760"/>
      <c r="UYM44" s="760"/>
      <c r="UYN44" s="760"/>
      <c r="UYO44" s="760"/>
      <c r="UYP44" s="760"/>
      <c r="UYQ44" s="760"/>
      <c r="UYR44" s="760"/>
      <c r="UYS44" s="760"/>
      <c r="UYT44" s="760"/>
      <c r="UYU44" s="760"/>
      <c r="UYV44" s="760"/>
      <c r="UYW44" s="760"/>
      <c r="UYX44" s="760"/>
      <c r="UYY44" s="760"/>
      <c r="UYZ44" s="760"/>
      <c r="UZA44" s="760"/>
      <c r="UZB44" s="760"/>
      <c r="UZC44" s="760"/>
      <c r="UZD44" s="760"/>
      <c r="UZE44" s="760"/>
      <c r="UZF44" s="760"/>
      <c r="UZG44" s="760"/>
      <c r="UZH44" s="760"/>
      <c r="UZI44" s="760"/>
      <c r="UZJ44" s="760"/>
      <c r="UZK44" s="760"/>
      <c r="UZL44" s="760"/>
      <c r="UZM44" s="760"/>
      <c r="UZN44" s="760"/>
      <c r="UZO44" s="760"/>
      <c r="UZP44" s="760"/>
      <c r="UZQ44" s="760"/>
      <c r="UZR44" s="760"/>
      <c r="UZS44" s="760"/>
      <c r="UZT44" s="760"/>
      <c r="UZU44" s="760"/>
      <c r="UZV44" s="760"/>
      <c r="UZW44" s="760"/>
      <c r="UZX44" s="760"/>
      <c r="UZY44" s="760"/>
      <c r="UZZ44" s="760"/>
      <c r="VAA44" s="760"/>
      <c r="VAB44" s="760"/>
      <c r="VAC44" s="760"/>
      <c r="VAD44" s="760"/>
      <c r="VAE44" s="760"/>
      <c r="VAF44" s="760"/>
      <c r="VAG44" s="760"/>
      <c r="VAH44" s="760"/>
      <c r="VAI44" s="760"/>
      <c r="VAJ44" s="760"/>
      <c r="VAK44" s="760"/>
      <c r="VAL44" s="760"/>
      <c r="VAM44" s="760"/>
      <c r="VAN44" s="760"/>
      <c r="VAO44" s="760"/>
      <c r="VAP44" s="760"/>
      <c r="VAQ44" s="760"/>
      <c r="VAR44" s="760"/>
      <c r="VAS44" s="760"/>
      <c r="VAT44" s="760"/>
      <c r="VAU44" s="760"/>
      <c r="VAV44" s="760"/>
      <c r="VAW44" s="760"/>
      <c r="VAX44" s="760"/>
      <c r="VAY44" s="760"/>
      <c r="VAZ44" s="760"/>
      <c r="VBA44" s="760"/>
      <c r="VBB44" s="760"/>
      <c r="VBC44" s="760"/>
      <c r="VBD44" s="760"/>
      <c r="VBE44" s="760"/>
      <c r="VBF44" s="760"/>
      <c r="VBG44" s="760"/>
      <c r="VBH44" s="760"/>
      <c r="VBI44" s="760"/>
      <c r="VBJ44" s="760"/>
      <c r="VBK44" s="760"/>
      <c r="VBL44" s="760"/>
      <c r="VBM44" s="760"/>
      <c r="VBN44" s="760"/>
      <c r="VBO44" s="760"/>
      <c r="VBP44" s="760"/>
      <c r="VBQ44" s="760"/>
      <c r="VBR44" s="760"/>
      <c r="VBS44" s="760"/>
      <c r="VBT44" s="760"/>
      <c r="VBU44" s="760"/>
      <c r="VBV44" s="760"/>
      <c r="VBW44" s="760"/>
      <c r="VBX44" s="760"/>
      <c r="VBY44" s="760"/>
      <c r="VBZ44" s="760"/>
      <c r="VCA44" s="760"/>
      <c r="VCB44" s="760"/>
      <c r="VCC44" s="760"/>
      <c r="VCD44" s="760"/>
      <c r="VCE44" s="760"/>
      <c r="VCF44" s="760"/>
      <c r="VCG44" s="760"/>
      <c r="VCH44" s="760"/>
      <c r="VCI44" s="760"/>
      <c r="VCJ44" s="760"/>
      <c r="VCK44" s="760"/>
      <c r="VCL44" s="760"/>
      <c r="VCM44" s="760"/>
      <c r="VCN44" s="760"/>
      <c r="VCO44" s="760"/>
      <c r="VCP44" s="760"/>
      <c r="VCQ44" s="760"/>
      <c r="VCR44" s="760"/>
      <c r="VCS44" s="760"/>
      <c r="VCT44" s="760"/>
      <c r="VCU44" s="760"/>
      <c r="VCV44" s="760"/>
      <c r="VCW44" s="760"/>
      <c r="VCX44" s="760"/>
      <c r="VCY44" s="760"/>
      <c r="VCZ44" s="760"/>
      <c r="VDA44" s="760"/>
      <c r="VDB44" s="760"/>
      <c r="VDC44" s="760"/>
      <c r="VDD44" s="760"/>
      <c r="VDE44" s="760"/>
      <c r="VDF44" s="760"/>
      <c r="VDG44" s="760"/>
      <c r="VDH44" s="760"/>
      <c r="VDI44" s="760"/>
      <c r="VDJ44" s="760"/>
      <c r="VDK44" s="760"/>
      <c r="VDL44" s="760"/>
      <c r="VDM44" s="760"/>
      <c r="VDN44" s="760"/>
      <c r="VDO44" s="760"/>
      <c r="VDP44" s="760"/>
      <c r="VDQ44" s="760"/>
      <c r="VDR44" s="760"/>
      <c r="VDS44" s="760"/>
      <c r="VDT44" s="760"/>
      <c r="VDU44" s="760"/>
      <c r="VDV44" s="760"/>
      <c r="VDW44" s="760"/>
      <c r="VDX44" s="760"/>
      <c r="VDY44" s="760"/>
      <c r="VDZ44" s="760"/>
      <c r="VEA44" s="760"/>
      <c r="VEB44" s="760"/>
      <c r="VEC44" s="760"/>
      <c r="VED44" s="760"/>
      <c r="VEE44" s="760"/>
      <c r="VEF44" s="760"/>
      <c r="VEG44" s="760"/>
      <c r="VEH44" s="760"/>
      <c r="VEI44" s="760"/>
      <c r="VEJ44" s="760"/>
      <c r="VEK44" s="760"/>
      <c r="VEL44" s="760"/>
      <c r="VEM44" s="760"/>
      <c r="VEN44" s="760"/>
      <c r="VEO44" s="760"/>
      <c r="VEP44" s="760"/>
      <c r="VEQ44" s="760"/>
      <c r="VER44" s="760"/>
      <c r="VES44" s="760"/>
      <c r="VET44" s="760"/>
      <c r="VEU44" s="760"/>
      <c r="VEV44" s="760"/>
      <c r="VEW44" s="760"/>
      <c r="VEX44" s="760"/>
      <c r="VEY44" s="760"/>
      <c r="VEZ44" s="760"/>
      <c r="VFA44" s="760"/>
      <c r="VFB44" s="760"/>
      <c r="VFC44" s="760"/>
      <c r="VFD44" s="760"/>
      <c r="VFE44" s="760"/>
      <c r="VFF44" s="760"/>
      <c r="VFG44" s="760"/>
      <c r="VFH44" s="760"/>
      <c r="VFI44" s="760"/>
      <c r="VFJ44" s="760"/>
      <c r="VFK44" s="760"/>
      <c r="VFL44" s="760"/>
      <c r="VFM44" s="760"/>
      <c r="VFN44" s="760"/>
      <c r="VFO44" s="760"/>
      <c r="VFP44" s="760"/>
      <c r="VFQ44" s="760"/>
      <c r="VFR44" s="760"/>
      <c r="VFS44" s="760"/>
      <c r="VFT44" s="760"/>
      <c r="VFU44" s="760"/>
      <c r="VFV44" s="760"/>
      <c r="VFW44" s="760"/>
      <c r="VFX44" s="760"/>
      <c r="VFY44" s="760"/>
      <c r="VFZ44" s="760"/>
      <c r="VGA44" s="760"/>
      <c r="VGB44" s="760"/>
      <c r="VGC44" s="760"/>
      <c r="VGD44" s="760"/>
      <c r="VGE44" s="760"/>
      <c r="VGF44" s="760"/>
      <c r="VGG44" s="760"/>
      <c r="VGH44" s="760"/>
      <c r="VGI44" s="760"/>
      <c r="VGJ44" s="760"/>
      <c r="VGK44" s="760"/>
      <c r="VGL44" s="760"/>
      <c r="VGM44" s="760"/>
      <c r="VGN44" s="760"/>
      <c r="VGO44" s="760"/>
      <c r="VGP44" s="760"/>
      <c r="VGQ44" s="760"/>
      <c r="VGR44" s="760"/>
      <c r="VGS44" s="760"/>
      <c r="VGT44" s="760"/>
      <c r="VGU44" s="760"/>
      <c r="VGV44" s="760"/>
      <c r="VGW44" s="760"/>
      <c r="VGX44" s="760"/>
      <c r="VGY44" s="760"/>
      <c r="VGZ44" s="760"/>
      <c r="VHA44" s="760"/>
      <c r="VHB44" s="760"/>
      <c r="VHC44" s="760"/>
      <c r="VHD44" s="760"/>
      <c r="VHE44" s="760"/>
      <c r="VHF44" s="760"/>
      <c r="VHG44" s="760"/>
      <c r="VHH44" s="760"/>
      <c r="VHI44" s="760"/>
      <c r="VHJ44" s="760"/>
      <c r="VHK44" s="760"/>
      <c r="VHL44" s="760"/>
      <c r="VHM44" s="760"/>
      <c r="VHN44" s="760"/>
      <c r="VHO44" s="760"/>
      <c r="VHP44" s="760"/>
      <c r="VHQ44" s="760"/>
      <c r="VHR44" s="760"/>
      <c r="VHS44" s="760"/>
      <c r="VHT44" s="760"/>
      <c r="VHU44" s="760"/>
      <c r="VHV44" s="760"/>
      <c r="VHW44" s="760"/>
      <c r="VHX44" s="760"/>
      <c r="VHY44" s="760"/>
      <c r="VHZ44" s="760"/>
      <c r="VIA44" s="760"/>
      <c r="VIB44" s="760"/>
      <c r="VIC44" s="760"/>
      <c r="VID44" s="760"/>
      <c r="VIE44" s="760"/>
      <c r="VIF44" s="760"/>
      <c r="VIG44" s="760"/>
      <c r="VIH44" s="760"/>
      <c r="VII44" s="760"/>
      <c r="VIJ44" s="760"/>
      <c r="VIK44" s="760"/>
      <c r="VIL44" s="760"/>
      <c r="VIM44" s="760"/>
      <c r="VIN44" s="760"/>
      <c r="VIO44" s="760"/>
      <c r="VIP44" s="760"/>
      <c r="VIQ44" s="760"/>
      <c r="VIR44" s="760"/>
      <c r="VIS44" s="760"/>
      <c r="VIT44" s="760"/>
      <c r="VIU44" s="760"/>
      <c r="VIV44" s="760"/>
      <c r="VIW44" s="760"/>
      <c r="VIX44" s="760"/>
      <c r="VIY44" s="760"/>
      <c r="VIZ44" s="760"/>
      <c r="VJA44" s="760"/>
      <c r="VJB44" s="760"/>
      <c r="VJC44" s="760"/>
      <c r="VJD44" s="760"/>
      <c r="VJE44" s="760"/>
      <c r="VJF44" s="760"/>
      <c r="VJG44" s="760"/>
      <c r="VJH44" s="760"/>
      <c r="VJI44" s="760"/>
      <c r="VJJ44" s="760"/>
      <c r="VJK44" s="760"/>
      <c r="VJL44" s="760"/>
      <c r="VJM44" s="760"/>
      <c r="VJN44" s="760"/>
      <c r="VJO44" s="760"/>
      <c r="VJP44" s="760"/>
      <c r="VJQ44" s="760"/>
      <c r="VJR44" s="760"/>
      <c r="VJS44" s="760"/>
      <c r="VJT44" s="760"/>
      <c r="VJU44" s="760"/>
      <c r="VJV44" s="760"/>
      <c r="VJW44" s="760"/>
      <c r="VJX44" s="760"/>
      <c r="VJY44" s="760"/>
      <c r="VJZ44" s="760"/>
      <c r="VKA44" s="760"/>
      <c r="VKB44" s="760"/>
      <c r="VKC44" s="760"/>
      <c r="VKD44" s="760"/>
      <c r="VKE44" s="760"/>
      <c r="VKF44" s="760"/>
      <c r="VKG44" s="760"/>
      <c r="VKH44" s="760"/>
      <c r="VKI44" s="760"/>
      <c r="VKJ44" s="760"/>
      <c r="VKK44" s="760"/>
      <c r="VKL44" s="760"/>
      <c r="VKM44" s="760"/>
      <c r="VKN44" s="760"/>
      <c r="VKO44" s="760"/>
      <c r="VKP44" s="760"/>
      <c r="VKQ44" s="760"/>
      <c r="VKR44" s="760"/>
      <c r="VKS44" s="760"/>
      <c r="VKT44" s="760"/>
      <c r="VKU44" s="760"/>
      <c r="VKV44" s="760"/>
      <c r="VKW44" s="760"/>
      <c r="VKX44" s="760"/>
      <c r="VKY44" s="760"/>
      <c r="VKZ44" s="760"/>
      <c r="VLA44" s="760"/>
      <c r="VLB44" s="760"/>
      <c r="VLC44" s="760"/>
      <c r="VLD44" s="760"/>
      <c r="VLE44" s="760"/>
      <c r="VLF44" s="760"/>
      <c r="VLG44" s="760"/>
      <c r="VLH44" s="760"/>
      <c r="VLI44" s="760"/>
      <c r="VLJ44" s="760"/>
      <c r="VLK44" s="760"/>
      <c r="VLL44" s="760"/>
      <c r="VLM44" s="760"/>
      <c r="VLN44" s="760"/>
      <c r="VLO44" s="760"/>
      <c r="VLP44" s="760"/>
      <c r="VLQ44" s="760"/>
      <c r="VLR44" s="760"/>
      <c r="VLS44" s="760"/>
      <c r="VLT44" s="760"/>
      <c r="VLU44" s="760"/>
      <c r="VLV44" s="760"/>
      <c r="VLW44" s="760"/>
      <c r="VLX44" s="760"/>
      <c r="VLY44" s="760"/>
      <c r="VLZ44" s="760"/>
      <c r="VMA44" s="760"/>
      <c r="VMB44" s="760"/>
      <c r="VMC44" s="760"/>
      <c r="VMD44" s="760"/>
      <c r="VME44" s="760"/>
      <c r="VMF44" s="760"/>
      <c r="VMG44" s="760"/>
      <c r="VMH44" s="760"/>
      <c r="VMI44" s="760"/>
      <c r="VMJ44" s="760"/>
      <c r="VMK44" s="760"/>
      <c r="VML44" s="760"/>
      <c r="VMM44" s="760"/>
      <c r="VMN44" s="760"/>
      <c r="VMO44" s="760"/>
      <c r="VMP44" s="760"/>
      <c r="VMQ44" s="760"/>
      <c r="VMR44" s="760"/>
      <c r="VMS44" s="760"/>
      <c r="VMT44" s="760"/>
      <c r="VMU44" s="760"/>
      <c r="VMV44" s="760"/>
      <c r="VMW44" s="760"/>
      <c r="VMX44" s="760"/>
      <c r="VMY44" s="760"/>
      <c r="VMZ44" s="760"/>
      <c r="VNA44" s="760"/>
      <c r="VNB44" s="760"/>
      <c r="VNC44" s="760"/>
      <c r="VND44" s="760"/>
      <c r="VNE44" s="760"/>
      <c r="VNF44" s="760"/>
      <c r="VNG44" s="760"/>
      <c r="VNH44" s="760"/>
      <c r="VNI44" s="760"/>
      <c r="VNJ44" s="760"/>
      <c r="VNK44" s="760"/>
      <c r="VNL44" s="760"/>
      <c r="VNM44" s="760"/>
      <c r="VNN44" s="760"/>
      <c r="VNO44" s="760"/>
      <c r="VNP44" s="760"/>
      <c r="VNQ44" s="760"/>
      <c r="VNR44" s="760"/>
      <c r="VNS44" s="760"/>
      <c r="VNT44" s="760"/>
      <c r="VNU44" s="760"/>
      <c r="VNV44" s="760"/>
      <c r="VNW44" s="760"/>
      <c r="VNX44" s="760"/>
      <c r="VNY44" s="760"/>
      <c r="VNZ44" s="760"/>
      <c r="VOA44" s="760"/>
      <c r="VOB44" s="760"/>
      <c r="VOC44" s="760"/>
      <c r="VOD44" s="760"/>
      <c r="VOE44" s="760"/>
      <c r="VOF44" s="760"/>
      <c r="VOG44" s="760"/>
      <c r="VOH44" s="760"/>
      <c r="VOI44" s="760"/>
      <c r="VOJ44" s="760"/>
      <c r="VOK44" s="760"/>
      <c r="VOL44" s="760"/>
      <c r="VOM44" s="760"/>
      <c r="VON44" s="760"/>
      <c r="VOO44" s="760"/>
      <c r="VOP44" s="760"/>
      <c r="VOQ44" s="760"/>
      <c r="VOR44" s="760"/>
      <c r="VOS44" s="760"/>
      <c r="VOT44" s="760"/>
      <c r="VOU44" s="760"/>
      <c r="VOV44" s="760"/>
      <c r="VOW44" s="760"/>
      <c r="VOX44" s="760"/>
      <c r="VOY44" s="760"/>
      <c r="VOZ44" s="760"/>
      <c r="VPA44" s="760"/>
      <c r="VPB44" s="760"/>
      <c r="VPC44" s="760"/>
      <c r="VPD44" s="760"/>
      <c r="VPE44" s="760"/>
      <c r="VPF44" s="760"/>
      <c r="VPG44" s="760"/>
      <c r="VPH44" s="760"/>
      <c r="VPI44" s="760"/>
      <c r="VPJ44" s="760"/>
      <c r="VPK44" s="760"/>
      <c r="VPL44" s="760"/>
      <c r="VPM44" s="760"/>
      <c r="VPN44" s="760"/>
      <c r="VPO44" s="760"/>
      <c r="VPP44" s="760"/>
      <c r="VPQ44" s="760"/>
      <c r="VPR44" s="760"/>
      <c r="VPS44" s="760"/>
      <c r="VPT44" s="760"/>
      <c r="VPU44" s="760"/>
      <c r="VPV44" s="760"/>
      <c r="VPW44" s="760"/>
      <c r="VPX44" s="760"/>
      <c r="VPY44" s="760"/>
      <c r="VPZ44" s="760"/>
      <c r="VQA44" s="760"/>
      <c r="VQB44" s="760"/>
      <c r="VQC44" s="760"/>
      <c r="VQD44" s="760"/>
      <c r="VQE44" s="760"/>
      <c r="VQF44" s="760"/>
      <c r="VQG44" s="760"/>
      <c r="VQH44" s="760"/>
      <c r="VQI44" s="760"/>
      <c r="VQJ44" s="760"/>
      <c r="VQK44" s="760"/>
      <c r="VQL44" s="760"/>
      <c r="VQM44" s="760"/>
      <c r="VQN44" s="760"/>
      <c r="VQO44" s="760"/>
      <c r="VQP44" s="760"/>
      <c r="VQQ44" s="760"/>
      <c r="VQR44" s="760"/>
      <c r="VQS44" s="760"/>
      <c r="VQT44" s="760"/>
      <c r="VQU44" s="760"/>
      <c r="VQV44" s="760"/>
      <c r="VQW44" s="760"/>
      <c r="VQX44" s="760"/>
      <c r="VQY44" s="760"/>
      <c r="VQZ44" s="760"/>
      <c r="VRA44" s="760"/>
      <c r="VRB44" s="760"/>
      <c r="VRC44" s="760"/>
      <c r="VRD44" s="760"/>
      <c r="VRE44" s="760"/>
      <c r="VRF44" s="760"/>
      <c r="VRG44" s="760"/>
      <c r="VRH44" s="760"/>
      <c r="VRI44" s="760"/>
      <c r="VRJ44" s="760"/>
      <c r="VRK44" s="760"/>
      <c r="VRL44" s="760"/>
      <c r="VRM44" s="760"/>
      <c r="VRN44" s="760"/>
      <c r="VRO44" s="760"/>
      <c r="VRP44" s="760"/>
      <c r="VRQ44" s="760"/>
      <c r="VRR44" s="760"/>
      <c r="VRS44" s="760"/>
      <c r="VRT44" s="760"/>
      <c r="VRU44" s="760"/>
      <c r="VRV44" s="760"/>
      <c r="VRW44" s="760"/>
      <c r="VRX44" s="760"/>
      <c r="VRY44" s="760"/>
      <c r="VRZ44" s="760"/>
      <c r="VSA44" s="760"/>
      <c r="VSB44" s="760"/>
      <c r="VSC44" s="760"/>
      <c r="VSD44" s="760"/>
      <c r="VSE44" s="760"/>
      <c r="VSF44" s="760"/>
      <c r="VSG44" s="760"/>
      <c r="VSH44" s="760"/>
      <c r="VSI44" s="760"/>
      <c r="VSJ44" s="760"/>
      <c r="VSK44" s="760"/>
      <c r="VSL44" s="760"/>
      <c r="VSM44" s="760"/>
      <c r="VSN44" s="760"/>
      <c r="VSO44" s="760"/>
      <c r="VSP44" s="760"/>
      <c r="VSQ44" s="760"/>
      <c r="VSR44" s="760"/>
      <c r="VSS44" s="760"/>
      <c r="VST44" s="760"/>
      <c r="VSU44" s="760"/>
      <c r="VSV44" s="760"/>
      <c r="VSW44" s="760"/>
      <c r="VSX44" s="760"/>
      <c r="VSY44" s="760"/>
      <c r="VSZ44" s="760"/>
      <c r="VTA44" s="760"/>
      <c r="VTB44" s="760"/>
      <c r="VTC44" s="760"/>
      <c r="VTD44" s="760"/>
      <c r="VTE44" s="760"/>
      <c r="VTF44" s="760"/>
      <c r="VTG44" s="760"/>
      <c r="VTH44" s="760"/>
      <c r="VTI44" s="760"/>
      <c r="VTJ44" s="760"/>
      <c r="VTK44" s="760"/>
      <c r="VTL44" s="760"/>
      <c r="VTM44" s="760"/>
      <c r="VTN44" s="760"/>
      <c r="VTO44" s="760"/>
      <c r="VTP44" s="760"/>
      <c r="VTQ44" s="760"/>
      <c r="VTR44" s="760"/>
      <c r="VTS44" s="760"/>
      <c r="VTT44" s="760"/>
      <c r="VTU44" s="760"/>
      <c r="VTV44" s="760"/>
      <c r="VTW44" s="760"/>
      <c r="VTX44" s="760"/>
      <c r="VTY44" s="760"/>
      <c r="VTZ44" s="760"/>
      <c r="VUA44" s="760"/>
      <c r="VUB44" s="760"/>
      <c r="VUC44" s="760"/>
      <c r="VUD44" s="760"/>
      <c r="VUE44" s="760"/>
      <c r="VUF44" s="760"/>
      <c r="VUG44" s="760"/>
      <c r="VUH44" s="760"/>
      <c r="VUI44" s="760"/>
      <c r="VUJ44" s="760"/>
      <c r="VUK44" s="760"/>
      <c r="VUL44" s="760"/>
      <c r="VUM44" s="760"/>
      <c r="VUN44" s="760"/>
      <c r="VUO44" s="760"/>
      <c r="VUP44" s="760"/>
      <c r="VUQ44" s="760"/>
      <c r="VUR44" s="760"/>
      <c r="VUS44" s="760"/>
      <c r="VUT44" s="760"/>
      <c r="VUU44" s="760"/>
      <c r="VUV44" s="760"/>
      <c r="VUW44" s="760"/>
      <c r="VUX44" s="760"/>
      <c r="VUY44" s="760"/>
      <c r="VUZ44" s="760"/>
      <c r="VVA44" s="760"/>
      <c r="VVB44" s="760"/>
      <c r="VVC44" s="760"/>
      <c r="VVD44" s="760"/>
      <c r="VVE44" s="760"/>
      <c r="VVF44" s="760"/>
      <c r="VVG44" s="760"/>
      <c r="VVH44" s="760"/>
      <c r="VVI44" s="760"/>
      <c r="VVJ44" s="760"/>
      <c r="VVK44" s="760"/>
      <c r="VVL44" s="760"/>
      <c r="VVM44" s="760"/>
      <c r="VVN44" s="760"/>
      <c r="VVO44" s="760"/>
      <c r="VVP44" s="760"/>
      <c r="VVQ44" s="760"/>
      <c r="VVR44" s="760"/>
      <c r="VVS44" s="760"/>
      <c r="VVT44" s="760"/>
      <c r="VVU44" s="760"/>
      <c r="VVV44" s="760"/>
      <c r="VVW44" s="760"/>
      <c r="VVX44" s="760"/>
      <c r="VVY44" s="760"/>
      <c r="VVZ44" s="760"/>
      <c r="VWA44" s="760"/>
      <c r="VWB44" s="760"/>
      <c r="VWC44" s="760"/>
      <c r="VWD44" s="760"/>
      <c r="VWE44" s="760"/>
      <c r="VWF44" s="760"/>
      <c r="VWG44" s="760"/>
      <c r="VWH44" s="760"/>
      <c r="VWI44" s="760"/>
      <c r="VWJ44" s="760"/>
      <c r="VWK44" s="760"/>
      <c r="VWL44" s="760"/>
      <c r="VWM44" s="760"/>
      <c r="VWN44" s="760"/>
      <c r="VWO44" s="760"/>
      <c r="VWP44" s="760"/>
      <c r="VWQ44" s="760"/>
      <c r="VWR44" s="760"/>
      <c r="VWS44" s="760"/>
      <c r="VWT44" s="760"/>
      <c r="VWU44" s="760"/>
      <c r="VWV44" s="760"/>
      <c r="VWW44" s="760"/>
      <c r="VWX44" s="760"/>
      <c r="VWY44" s="760"/>
      <c r="VWZ44" s="760"/>
      <c r="VXA44" s="760"/>
      <c r="VXB44" s="760"/>
      <c r="VXC44" s="760"/>
      <c r="VXD44" s="760"/>
      <c r="VXE44" s="760"/>
      <c r="VXF44" s="760"/>
      <c r="VXG44" s="760"/>
      <c r="VXH44" s="760"/>
      <c r="VXI44" s="760"/>
      <c r="VXJ44" s="760"/>
      <c r="VXK44" s="760"/>
      <c r="VXL44" s="760"/>
      <c r="VXM44" s="760"/>
      <c r="VXN44" s="760"/>
      <c r="VXO44" s="760"/>
      <c r="VXP44" s="760"/>
      <c r="VXQ44" s="760"/>
      <c r="VXR44" s="760"/>
      <c r="VXS44" s="760"/>
      <c r="VXT44" s="760"/>
      <c r="VXU44" s="760"/>
      <c r="VXV44" s="760"/>
      <c r="VXW44" s="760"/>
      <c r="VXX44" s="760"/>
      <c r="VXY44" s="760"/>
      <c r="VXZ44" s="760"/>
      <c r="VYA44" s="760"/>
      <c r="VYB44" s="760"/>
      <c r="VYC44" s="760"/>
      <c r="VYD44" s="760"/>
      <c r="VYE44" s="760"/>
      <c r="VYF44" s="760"/>
      <c r="VYG44" s="760"/>
      <c r="VYH44" s="760"/>
      <c r="VYI44" s="760"/>
      <c r="VYJ44" s="760"/>
      <c r="VYK44" s="760"/>
      <c r="VYL44" s="760"/>
      <c r="VYM44" s="760"/>
      <c r="VYN44" s="760"/>
      <c r="VYO44" s="760"/>
      <c r="VYP44" s="760"/>
      <c r="VYQ44" s="760"/>
      <c r="VYR44" s="760"/>
      <c r="VYS44" s="760"/>
      <c r="VYT44" s="760"/>
      <c r="VYU44" s="760"/>
      <c r="VYV44" s="760"/>
      <c r="VYW44" s="760"/>
      <c r="VYX44" s="760"/>
      <c r="VYY44" s="760"/>
      <c r="VYZ44" s="760"/>
      <c r="VZA44" s="760"/>
      <c r="VZB44" s="760"/>
      <c r="VZC44" s="760"/>
      <c r="VZD44" s="760"/>
      <c r="VZE44" s="760"/>
      <c r="VZF44" s="760"/>
      <c r="VZG44" s="760"/>
      <c r="VZH44" s="760"/>
      <c r="VZI44" s="760"/>
      <c r="VZJ44" s="760"/>
      <c r="VZK44" s="760"/>
      <c r="VZL44" s="760"/>
      <c r="VZM44" s="760"/>
      <c r="VZN44" s="760"/>
      <c r="VZO44" s="760"/>
      <c r="VZP44" s="760"/>
      <c r="VZQ44" s="760"/>
      <c r="VZR44" s="760"/>
      <c r="VZS44" s="760"/>
      <c r="VZT44" s="760"/>
      <c r="VZU44" s="760"/>
      <c r="VZV44" s="760"/>
      <c r="VZW44" s="760"/>
      <c r="VZX44" s="760"/>
      <c r="VZY44" s="760"/>
      <c r="VZZ44" s="760"/>
      <c r="WAA44" s="760"/>
      <c r="WAB44" s="760"/>
      <c r="WAC44" s="760"/>
      <c r="WAD44" s="760"/>
      <c r="WAE44" s="760"/>
      <c r="WAF44" s="760"/>
      <c r="WAG44" s="760"/>
      <c r="WAH44" s="760"/>
      <c r="WAI44" s="760"/>
      <c r="WAJ44" s="760"/>
      <c r="WAK44" s="760"/>
      <c r="WAL44" s="760"/>
      <c r="WAM44" s="760"/>
      <c r="WAN44" s="760"/>
      <c r="WAO44" s="760"/>
      <c r="WAP44" s="760"/>
      <c r="WAQ44" s="760"/>
      <c r="WAR44" s="760"/>
      <c r="WAS44" s="760"/>
      <c r="WAT44" s="760"/>
      <c r="WAU44" s="760"/>
      <c r="WAV44" s="760"/>
      <c r="WAW44" s="760"/>
      <c r="WAX44" s="760"/>
      <c r="WAY44" s="760"/>
      <c r="WAZ44" s="760"/>
      <c r="WBA44" s="760"/>
      <c r="WBB44" s="760"/>
      <c r="WBC44" s="760"/>
      <c r="WBD44" s="760"/>
      <c r="WBE44" s="760"/>
      <c r="WBF44" s="760"/>
      <c r="WBG44" s="760"/>
      <c r="WBH44" s="760"/>
      <c r="WBI44" s="760"/>
      <c r="WBJ44" s="760"/>
      <c r="WBK44" s="760"/>
      <c r="WBL44" s="760"/>
      <c r="WBM44" s="760"/>
      <c r="WBN44" s="760"/>
      <c r="WBO44" s="760"/>
      <c r="WBP44" s="760"/>
      <c r="WBQ44" s="760"/>
      <c r="WBR44" s="760"/>
      <c r="WBS44" s="760"/>
      <c r="WBT44" s="760"/>
      <c r="WBU44" s="760"/>
      <c r="WBV44" s="760"/>
      <c r="WBW44" s="760"/>
      <c r="WBX44" s="760"/>
      <c r="WBY44" s="760"/>
      <c r="WBZ44" s="760"/>
      <c r="WCA44" s="760"/>
      <c r="WCB44" s="760"/>
      <c r="WCC44" s="760"/>
      <c r="WCD44" s="760"/>
      <c r="WCE44" s="760"/>
      <c r="WCF44" s="760"/>
      <c r="WCG44" s="760"/>
      <c r="WCH44" s="760"/>
      <c r="WCI44" s="760"/>
      <c r="WCJ44" s="760"/>
      <c r="WCK44" s="760"/>
      <c r="WCL44" s="760"/>
      <c r="WCM44" s="760"/>
      <c r="WCN44" s="760"/>
      <c r="WCO44" s="760"/>
      <c r="WCP44" s="760"/>
      <c r="WCQ44" s="760"/>
      <c r="WCR44" s="760"/>
      <c r="WCS44" s="760"/>
      <c r="WCT44" s="760"/>
      <c r="WCU44" s="760"/>
      <c r="WCV44" s="760"/>
      <c r="WCW44" s="760"/>
      <c r="WCX44" s="760"/>
      <c r="WCY44" s="760"/>
      <c r="WCZ44" s="760"/>
      <c r="WDA44" s="760"/>
      <c r="WDB44" s="760"/>
      <c r="WDC44" s="760"/>
      <c r="WDD44" s="760"/>
      <c r="WDE44" s="760"/>
      <c r="WDF44" s="760"/>
      <c r="WDG44" s="760"/>
      <c r="WDH44" s="760"/>
      <c r="WDI44" s="760"/>
      <c r="WDJ44" s="760"/>
      <c r="WDK44" s="760"/>
      <c r="WDL44" s="760"/>
      <c r="WDM44" s="760"/>
      <c r="WDN44" s="760"/>
      <c r="WDO44" s="760"/>
      <c r="WDP44" s="760"/>
      <c r="WDQ44" s="760"/>
      <c r="WDR44" s="760"/>
      <c r="WDS44" s="760"/>
      <c r="WDT44" s="760"/>
      <c r="WDU44" s="760"/>
      <c r="WDV44" s="760"/>
      <c r="WDW44" s="760"/>
      <c r="WDX44" s="760"/>
      <c r="WDY44" s="760"/>
      <c r="WDZ44" s="760"/>
      <c r="WEA44" s="760"/>
      <c r="WEB44" s="760"/>
      <c r="WEC44" s="760"/>
      <c r="WED44" s="760"/>
      <c r="WEE44" s="760"/>
      <c r="WEF44" s="760"/>
      <c r="WEG44" s="760"/>
      <c r="WEH44" s="760"/>
      <c r="WEI44" s="760"/>
      <c r="WEJ44" s="760"/>
      <c r="WEK44" s="760"/>
      <c r="WEL44" s="760"/>
      <c r="WEM44" s="760"/>
      <c r="WEN44" s="760"/>
      <c r="WEO44" s="760"/>
      <c r="WEP44" s="760"/>
      <c r="WEQ44" s="760"/>
      <c r="WER44" s="760"/>
      <c r="WES44" s="760"/>
      <c r="WET44" s="760"/>
      <c r="WEU44" s="760"/>
      <c r="WEV44" s="760"/>
      <c r="WEW44" s="760"/>
      <c r="WEX44" s="760"/>
      <c r="WEY44" s="760"/>
      <c r="WEZ44" s="760"/>
      <c r="WFA44" s="760"/>
      <c r="WFB44" s="760"/>
      <c r="WFC44" s="760"/>
      <c r="WFD44" s="760"/>
      <c r="WFE44" s="760"/>
      <c r="WFF44" s="760"/>
      <c r="WFG44" s="760"/>
      <c r="WFH44" s="760"/>
      <c r="WFI44" s="760"/>
      <c r="WFJ44" s="760"/>
      <c r="WFK44" s="760"/>
      <c r="WFL44" s="760"/>
      <c r="WFM44" s="760"/>
      <c r="WFN44" s="760"/>
      <c r="WFO44" s="760"/>
      <c r="WFP44" s="760"/>
      <c r="WFQ44" s="760"/>
      <c r="WFR44" s="760"/>
      <c r="WFS44" s="760"/>
      <c r="WFT44" s="760"/>
      <c r="WFU44" s="760"/>
      <c r="WFV44" s="760"/>
      <c r="WFW44" s="760"/>
      <c r="WFX44" s="760"/>
      <c r="WFY44" s="760"/>
      <c r="WFZ44" s="760"/>
      <c r="WGA44" s="760"/>
      <c r="WGB44" s="760"/>
      <c r="WGC44" s="760"/>
      <c r="WGD44" s="760"/>
      <c r="WGE44" s="760"/>
      <c r="WGF44" s="760"/>
      <c r="WGG44" s="760"/>
      <c r="WGH44" s="760"/>
      <c r="WGI44" s="760"/>
      <c r="WGJ44" s="760"/>
      <c r="WGK44" s="760"/>
      <c r="WGL44" s="760"/>
      <c r="WGM44" s="760"/>
      <c r="WGN44" s="760"/>
      <c r="WGO44" s="760"/>
      <c r="WGP44" s="760"/>
      <c r="WGQ44" s="760"/>
      <c r="WGR44" s="760"/>
      <c r="WGS44" s="760"/>
      <c r="WGT44" s="760"/>
      <c r="WGU44" s="760"/>
      <c r="WGV44" s="760"/>
      <c r="WGW44" s="760"/>
      <c r="WGX44" s="760"/>
      <c r="WGY44" s="760"/>
      <c r="WGZ44" s="760"/>
      <c r="WHA44" s="760"/>
      <c r="WHB44" s="760"/>
      <c r="WHC44" s="760"/>
      <c r="WHD44" s="760"/>
      <c r="WHE44" s="760"/>
      <c r="WHF44" s="760"/>
      <c r="WHG44" s="760"/>
      <c r="WHH44" s="760"/>
      <c r="WHI44" s="760"/>
      <c r="WHJ44" s="760"/>
      <c r="WHK44" s="760"/>
      <c r="WHL44" s="760"/>
      <c r="WHM44" s="760"/>
      <c r="WHN44" s="760"/>
      <c r="WHO44" s="760"/>
      <c r="WHP44" s="760"/>
      <c r="WHQ44" s="760"/>
      <c r="WHR44" s="760"/>
      <c r="WHS44" s="760"/>
      <c r="WHT44" s="760"/>
      <c r="WHU44" s="760"/>
      <c r="WHV44" s="760"/>
      <c r="WHW44" s="760"/>
      <c r="WHX44" s="760"/>
      <c r="WHY44" s="760"/>
      <c r="WHZ44" s="760"/>
      <c r="WIA44" s="760"/>
      <c r="WIB44" s="760"/>
      <c r="WIC44" s="760"/>
      <c r="WID44" s="760"/>
      <c r="WIE44" s="760"/>
      <c r="WIF44" s="760"/>
      <c r="WIG44" s="760"/>
      <c r="WIH44" s="760"/>
      <c r="WII44" s="760"/>
      <c r="WIJ44" s="760"/>
      <c r="WIK44" s="760"/>
      <c r="WIL44" s="760"/>
      <c r="WIM44" s="760"/>
      <c r="WIN44" s="760"/>
      <c r="WIO44" s="760"/>
      <c r="WIP44" s="760"/>
      <c r="WIQ44" s="760"/>
      <c r="WIR44" s="760"/>
      <c r="WIS44" s="760"/>
      <c r="WIT44" s="760"/>
      <c r="WIU44" s="760"/>
      <c r="WIV44" s="760"/>
      <c r="WIW44" s="760"/>
      <c r="WIX44" s="760"/>
      <c r="WIY44" s="760"/>
      <c r="WIZ44" s="760"/>
      <c r="WJA44" s="760"/>
      <c r="WJB44" s="760"/>
      <c r="WJC44" s="760"/>
      <c r="WJD44" s="760"/>
      <c r="WJE44" s="760"/>
      <c r="WJF44" s="760"/>
      <c r="WJG44" s="760"/>
      <c r="WJH44" s="760"/>
      <c r="WJI44" s="760"/>
      <c r="WJJ44" s="760"/>
      <c r="WJK44" s="760"/>
      <c r="WJL44" s="760"/>
      <c r="WJM44" s="760"/>
      <c r="WJN44" s="760"/>
      <c r="WJO44" s="760"/>
      <c r="WJP44" s="760"/>
      <c r="WJQ44" s="760"/>
      <c r="WJR44" s="760"/>
      <c r="WJS44" s="760"/>
      <c r="WJT44" s="760"/>
      <c r="WJU44" s="760"/>
      <c r="WJV44" s="760"/>
      <c r="WJW44" s="760"/>
      <c r="WJX44" s="760"/>
      <c r="WJY44" s="760"/>
      <c r="WJZ44" s="760"/>
      <c r="WKA44" s="760"/>
      <c r="WKB44" s="760"/>
      <c r="WKC44" s="760"/>
      <c r="WKD44" s="760"/>
      <c r="WKE44" s="760"/>
      <c r="WKF44" s="760"/>
      <c r="WKG44" s="760"/>
      <c r="WKH44" s="760"/>
      <c r="WKI44" s="760"/>
      <c r="WKJ44" s="760"/>
      <c r="WKK44" s="760"/>
      <c r="WKL44" s="760"/>
      <c r="WKM44" s="760"/>
      <c r="WKN44" s="760"/>
      <c r="WKO44" s="760"/>
      <c r="WKP44" s="760"/>
      <c r="WKQ44" s="760"/>
      <c r="WKR44" s="760"/>
      <c r="WKS44" s="760"/>
      <c r="WKT44" s="760"/>
      <c r="WKU44" s="760"/>
      <c r="WKV44" s="760"/>
      <c r="WKW44" s="760"/>
      <c r="WKX44" s="760"/>
      <c r="WKY44" s="760"/>
      <c r="WKZ44" s="760"/>
      <c r="WLA44" s="760"/>
      <c r="WLB44" s="760"/>
      <c r="WLC44" s="760"/>
      <c r="WLD44" s="760"/>
      <c r="WLE44" s="760"/>
      <c r="WLF44" s="760"/>
      <c r="WLG44" s="760"/>
      <c r="WLH44" s="760"/>
      <c r="WLI44" s="760"/>
      <c r="WLJ44" s="760"/>
      <c r="WLK44" s="760"/>
      <c r="WLL44" s="760"/>
      <c r="WLM44" s="760"/>
      <c r="WLN44" s="760"/>
      <c r="WLO44" s="760"/>
      <c r="WLP44" s="760"/>
      <c r="WLQ44" s="760"/>
      <c r="WLR44" s="760"/>
      <c r="WLS44" s="760"/>
      <c r="WLT44" s="760"/>
      <c r="WLU44" s="760"/>
      <c r="WLV44" s="760"/>
      <c r="WLW44" s="760"/>
      <c r="WLX44" s="760"/>
      <c r="WLY44" s="760"/>
      <c r="WLZ44" s="760"/>
      <c r="WMA44" s="760"/>
      <c r="WMB44" s="760"/>
      <c r="WMC44" s="760"/>
      <c r="WMD44" s="760"/>
      <c r="WME44" s="760"/>
      <c r="WMF44" s="760"/>
      <c r="WMG44" s="760"/>
      <c r="WMH44" s="760"/>
      <c r="WMI44" s="760"/>
      <c r="WMJ44" s="760"/>
      <c r="WMK44" s="760"/>
      <c r="WML44" s="760"/>
      <c r="WMM44" s="760"/>
      <c r="WMN44" s="760"/>
      <c r="WMO44" s="760"/>
      <c r="WMP44" s="760"/>
      <c r="WMQ44" s="760"/>
      <c r="WMR44" s="760"/>
      <c r="WMS44" s="760"/>
      <c r="WMT44" s="760"/>
      <c r="WMU44" s="760"/>
      <c r="WMV44" s="760"/>
      <c r="WMW44" s="760"/>
      <c r="WMX44" s="760"/>
      <c r="WMY44" s="760"/>
      <c r="WMZ44" s="760"/>
      <c r="WNA44" s="760"/>
      <c r="WNB44" s="760"/>
      <c r="WNC44" s="760"/>
      <c r="WND44" s="760"/>
      <c r="WNE44" s="760"/>
      <c r="WNF44" s="760"/>
      <c r="WNG44" s="760"/>
      <c r="WNH44" s="760"/>
      <c r="WNI44" s="760"/>
      <c r="WNJ44" s="760"/>
      <c r="WNK44" s="760"/>
      <c r="WNL44" s="760"/>
      <c r="WNM44" s="760"/>
      <c r="WNN44" s="760"/>
      <c r="WNO44" s="760"/>
      <c r="WNP44" s="760"/>
      <c r="WNQ44" s="760"/>
      <c r="WNR44" s="760"/>
      <c r="WNS44" s="760"/>
      <c r="WNT44" s="760"/>
      <c r="WNU44" s="760"/>
      <c r="WNV44" s="760"/>
      <c r="WNW44" s="760"/>
      <c r="WNX44" s="760"/>
      <c r="WNY44" s="760"/>
      <c r="WNZ44" s="760"/>
      <c r="WOA44" s="760"/>
      <c r="WOB44" s="760"/>
      <c r="WOC44" s="760"/>
      <c r="WOD44" s="760"/>
      <c r="WOE44" s="760"/>
      <c r="WOF44" s="760"/>
      <c r="WOG44" s="760"/>
      <c r="WOH44" s="760"/>
      <c r="WOI44" s="760"/>
      <c r="WOJ44" s="760"/>
      <c r="WOK44" s="760"/>
      <c r="WOL44" s="760"/>
      <c r="WOM44" s="760"/>
      <c r="WON44" s="760"/>
      <c r="WOO44" s="760"/>
      <c r="WOP44" s="760"/>
      <c r="WOQ44" s="760"/>
      <c r="WOR44" s="760"/>
      <c r="WOS44" s="760"/>
      <c r="WOT44" s="760"/>
      <c r="WOU44" s="760"/>
      <c r="WOV44" s="760"/>
      <c r="WOW44" s="760"/>
      <c r="WOX44" s="760"/>
      <c r="WOY44" s="760"/>
      <c r="WOZ44" s="760"/>
      <c r="WPA44" s="760"/>
      <c r="WPB44" s="760"/>
      <c r="WPC44" s="760"/>
      <c r="WPD44" s="760"/>
      <c r="WPE44" s="760"/>
      <c r="WPF44" s="760"/>
      <c r="WPG44" s="760"/>
      <c r="WPH44" s="760"/>
      <c r="WPI44" s="760"/>
      <c r="WPJ44" s="760"/>
      <c r="WPK44" s="760"/>
      <c r="WPL44" s="760"/>
      <c r="WPM44" s="760"/>
      <c r="WPN44" s="760"/>
      <c r="WPO44" s="760"/>
      <c r="WPP44" s="760"/>
      <c r="WPQ44" s="760"/>
      <c r="WPR44" s="760"/>
      <c r="WPS44" s="760"/>
      <c r="WPT44" s="760"/>
      <c r="WPU44" s="760"/>
      <c r="WPV44" s="760"/>
      <c r="WPW44" s="760"/>
      <c r="WPX44" s="760"/>
      <c r="WPY44" s="760"/>
      <c r="WPZ44" s="760"/>
      <c r="WQA44" s="760"/>
      <c r="WQB44" s="760"/>
      <c r="WQC44" s="760"/>
      <c r="WQD44" s="760"/>
      <c r="WQE44" s="760"/>
      <c r="WQF44" s="760"/>
      <c r="WQG44" s="760"/>
      <c r="WQH44" s="760"/>
      <c r="WQI44" s="760"/>
      <c r="WQJ44" s="760"/>
      <c r="WQK44" s="760"/>
      <c r="WQL44" s="760"/>
      <c r="WQM44" s="760"/>
      <c r="WQN44" s="760"/>
      <c r="WQO44" s="760"/>
      <c r="WQP44" s="760"/>
      <c r="WQQ44" s="760"/>
      <c r="WQR44" s="760"/>
      <c r="WQS44" s="760"/>
      <c r="WQT44" s="760"/>
      <c r="WQU44" s="760"/>
      <c r="WQV44" s="760"/>
      <c r="WQW44" s="760"/>
      <c r="WQX44" s="760"/>
      <c r="WQY44" s="760"/>
      <c r="WQZ44" s="760"/>
      <c r="WRA44" s="760"/>
      <c r="WRB44" s="760"/>
      <c r="WRC44" s="760"/>
      <c r="WRD44" s="760"/>
      <c r="WRE44" s="760"/>
      <c r="WRF44" s="760"/>
      <c r="WRG44" s="760"/>
      <c r="WRH44" s="760"/>
      <c r="WRI44" s="760"/>
      <c r="WRJ44" s="760"/>
      <c r="WRK44" s="760"/>
      <c r="WRL44" s="760"/>
      <c r="WRM44" s="760"/>
      <c r="WRN44" s="760"/>
      <c r="WRO44" s="760"/>
      <c r="WRP44" s="760"/>
      <c r="WRQ44" s="760"/>
      <c r="WRR44" s="760"/>
      <c r="WRS44" s="760"/>
      <c r="WRT44" s="760"/>
      <c r="WRU44" s="760"/>
      <c r="WRV44" s="760"/>
      <c r="WRW44" s="760"/>
      <c r="WRX44" s="760"/>
      <c r="WRY44" s="760"/>
      <c r="WRZ44" s="760"/>
      <c r="WSA44" s="760"/>
      <c r="WSB44" s="760"/>
      <c r="WSC44" s="760"/>
      <c r="WSD44" s="760"/>
      <c r="WSE44" s="760"/>
      <c r="WSF44" s="760"/>
      <c r="WSG44" s="760"/>
      <c r="WSH44" s="760"/>
      <c r="WSI44" s="760"/>
      <c r="WSJ44" s="760"/>
      <c r="WSK44" s="760"/>
      <c r="WSL44" s="760"/>
      <c r="WSM44" s="760"/>
      <c r="WSN44" s="760"/>
      <c r="WSO44" s="760"/>
      <c r="WSP44" s="760"/>
      <c r="WSQ44" s="760"/>
      <c r="WSR44" s="760"/>
      <c r="WSS44" s="760"/>
      <c r="WST44" s="760"/>
      <c r="WSU44" s="760"/>
      <c r="WSV44" s="760"/>
      <c r="WSW44" s="760"/>
      <c r="WSX44" s="760"/>
      <c r="WSY44" s="760"/>
      <c r="WSZ44" s="760"/>
      <c r="WTA44" s="760"/>
      <c r="WTB44" s="760"/>
      <c r="WTC44" s="760"/>
      <c r="WTD44" s="760"/>
      <c r="WTE44" s="760"/>
      <c r="WTF44" s="760"/>
      <c r="WTG44" s="760"/>
      <c r="WTH44" s="760"/>
      <c r="WTI44" s="760"/>
      <c r="WTJ44" s="760"/>
      <c r="WTK44" s="760"/>
      <c r="WTL44" s="760"/>
      <c r="WTM44" s="760"/>
      <c r="WTN44" s="760"/>
      <c r="WTO44" s="760"/>
      <c r="WTP44" s="760"/>
      <c r="WTQ44" s="760"/>
      <c r="WTR44" s="760"/>
      <c r="WTS44" s="760"/>
      <c r="WTT44" s="760"/>
      <c r="WTU44" s="760"/>
      <c r="WTV44" s="760"/>
      <c r="WTW44" s="760"/>
      <c r="WTX44" s="760"/>
      <c r="WTY44" s="760"/>
      <c r="WTZ44" s="760"/>
      <c r="WUA44" s="760"/>
      <c r="WUB44" s="760"/>
      <c r="WUC44" s="760"/>
      <c r="WUD44" s="760"/>
      <c r="WUE44" s="760"/>
      <c r="WUF44" s="760"/>
      <c r="WUG44" s="760"/>
      <c r="WUH44" s="760"/>
      <c r="WUI44" s="760"/>
      <c r="WUJ44" s="760"/>
      <c r="WUK44" s="760"/>
      <c r="WUL44" s="760"/>
      <c r="WUM44" s="760"/>
      <c r="WUN44" s="760"/>
      <c r="WUO44" s="760"/>
      <c r="WUP44" s="760"/>
      <c r="WUQ44" s="760"/>
      <c r="WUR44" s="760"/>
      <c r="WUS44" s="760"/>
      <c r="WUT44" s="760"/>
      <c r="WUU44" s="760"/>
      <c r="WUV44" s="760"/>
      <c r="WUW44" s="760"/>
      <c r="WUX44" s="760"/>
      <c r="WUY44" s="760"/>
      <c r="WUZ44" s="760"/>
      <c r="WVA44" s="760"/>
      <c r="WVB44" s="760"/>
      <c r="WVC44" s="760"/>
      <c r="WVD44" s="760"/>
      <c r="WVE44" s="760"/>
      <c r="WVF44" s="760"/>
      <c r="WVG44" s="760"/>
      <c r="WVH44" s="760"/>
      <c r="WVI44" s="760"/>
      <c r="WVJ44" s="760"/>
      <c r="WVK44" s="760"/>
      <c r="WVL44" s="760"/>
      <c r="WVM44" s="760"/>
      <c r="WVN44" s="760"/>
      <c r="WVO44" s="760"/>
      <c r="WVP44" s="760"/>
      <c r="WVQ44" s="760"/>
      <c r="WVR44" s="760"/>
      <c r="WVS44" s="760"/>
      <c r="WVT44" s="760"/>
      <c r="WVU44" s="760"/>
      <c r="WVV44" s="760"/>
      <c r="WVW44" s="760"/>
      <c r="WVX44" s="760"/>
      <c r="WVY44" s="760"/>
      <c r="WVZ44" s="760"/>
      <c r="WWA44" s="760"/>
      <c r="WWB44" s="760"/>
      <c r="WWC44" s="760"/>
      <c r="WWD44" s="760"/>
      <c r="WWE44" s="760"/>
      <c r="WWF44" s="760"/>
      <c r="WWG44" s="760"/>
      <c r="WWH44" s="760"/>
      <c r="WWI44" s="760"/>
      <c r="WWJ44" s="760"/>
      <c r="WWK44" s="760"/>
      <c r="WWL44" s="760"/>
      <c r="WWM44" s="760"/>
      <c r="WWN44" s="760"/>
      <c r="WWO44" s="760"/>
      <c r="WWP44" s="760"/>
      <c r="WWQ44" s="760"/>
      <c r="WWR44" s="760"/>
      <c r="WWS44" s="760"/>
      <c r="WWT44" s="760"/>
      <c r="WWU44" s="760"/>
      <c r="WWV44" s="760"/>
      <c r="WWW44" s="760"/>
      <c r="WWX44" s="760"/>
      <c r="WWY44" s="760"/>
      <c r="WWZ44" s="760"/>
      <c r="WXA44" s="760"/>
      <c r="WXB44" s="760"/>
      <c r="WXC44" s="760"/>
      <c r="WXD44" s="760"/>
      <c r="WXE44" s="760"/>
      <c r="WXF44" s="760"/>
      <c r="WXG44" s="760"/>
      <c r="WXH44" s="760"/>
      <c r="WXI44" s="760"/>
      <c r="WXJ44" s="760"/>
      <c r="WXK44" s="760"/>
      <c r="WXL44" s="760"/>
      <c r="WXM44" s="760"/>
      <c r="WXN44" s="760"/>
      <c r="WXO44" s="760"/>
      <c r="WXP44" s="760"/>
      <c r="WXQ44" s="760"/>
      <c r="WXR44" s="760"/>
      <c r="WXS44" s="760"/>
      <c r="WXT44" s="760"/>
      <c r="WXU44" s="760"/>
      <c r="WXV44" s="760"/>
      <c r="WXW44" s="760"/>
      <c r="WXX44" s="760"/>
      <c r="WXY44" s="760"/>
      <c r="WXZ44" s="760"/>
      <c r="WYA44" s="760"/>
      <c r="WYB44" s="760"/>
      <c r="WYC44" s="760"/>
      <c r="WYD44" s="760"/>
      <c r="WYE44" s="760"/>
      <c r="WYF44" s="760"/>
      <c r="WYG44" s="760"/>
      <c r="WYH44" s="760"/>
      <c r="WYI44" s="760"/>
      <c r="WYJ44" s="760"/>
      <c r="WYK44" s="760"/>
      <c r="WYL44" s="760"/>
      <c r="WYM44" s="760"/>
      <c r="WYN44" s="760"/>
      <c r="WYO44" s="760"/>
      <c r="WYP44" s="760"/>
      <c r="WYQ44" s="760"/>
      <c r="WYR44" s="760"/>
      <c r="WYS44" s="760"/>
      <c r="WYT44" s="760"/>
      <c r="WYU44" s="760"/>
      <c r="WYV44" s="760"/>
      <c r="WYW44" s="760"/>
      <c r="WYX44" s="760"/>
      <c r="WYY44" s="760"/>
      <c r="WYZ44" s="760"/>
      <c r="WZA44" s="760"/>
      <c r="WZB44" s="760"/>
      <c r="WZC44" s="760"/>
      <c r="WZD44" s="760"/>
      <c r="WZE44" s="760"/>
      <c r="WZF44" s="760"/>
      <c r="WZG44" s="760"/>
      <c r="WZH44" s="760"/>
      <c r="WZI44" s="760"/>
      <c r="WZJ44" s="760"/>
      <c r="WZK44" s="760"/>
      <c r="WZL44" s="760"/>
      <c r="WZM44" s="760"/>
      <c r="WZN44" s="760"/>
      <c r="WZO44" s="760"/>
      <c r="WZP44" s="760"/>
      <c r="WZQ44" s="760"/>
      <c r="WZR44" s="760"/>
      <c r="WZS44" s="760"/>
      <c r="WZT44" s="760"/>
      <c r="WZU44" s="760"/>
      <c r="WZV44" s="760"/>
      <c r="WZW44" s="760"/>
      <c r="WZX44" s="760"/>
      <c r="WZY44" s="760"/>
      <c r="WZZ44" s="760"/>
      <c r="XAA44" s="760"/>
      <c r="XAB44" s="760"/>
      <c r="XAC44" s="760"/>
      <c r="XAD44" s="760"/>
      <c r="XAE44" s="760"/>
      <c r="XAF44" s="760"/>
      <c r="XAG44" s="760"/>
      <c r="XAH44" s="760"/>
      <c r="XAI44" s="760"/>
      <c r="XAJ44" s="760"/>
      <c r="XAK44" s="760"/>
      <c r="XAL44" s="760"/>
      <c r="XAM44" s="760"/>
      <c r="XAN44" s="760"/>
      <c r="XAO44" s="760"/>
      <c r="XAP44" s="760"/>
      <c r="XAQ44" s="760"/>
      <c r="XAR44" s="760"/>
      <c r="XAS44" s="760"/>
      <c r="XAT44" s="760"/>
      <c r="XAU44" s="760"/>
      <c r="XAV44" s="760"/>
      <c r="XAW44" s="760"/>
      <c r="XAX44" s="760"/>
      <c r="XAY44" s="760"/>
      <c r="XAZ44" s="760"/>
      <c r="XBA44" s="760"/>
      <c r="XBB44" s="760"/>
      <c r="XBC44" s="760"/>
      <c r="XBD44" s="760"/>
      <c r="XBE44" s="760"/>
      <c r="XBF44" s="760"/>
      <c r="XBG44" s="760"/>
      <c r="XBH44" s="760"/>
      <c r="XBI44" s="760"/>
      <c r="XBJ44" s="760"/>
      <c r="XBK44" s="760"/>
      <c r="XBL44" s="760"/>
      <c r="XBM44" s="760"/>
      <c r="XBN44" s="760"/>
      <c r="XBO44" s="760"/>
      <c r="XBP44" s="760"/>
      <c r="XBQ44" s="760"/>
      <c r="XBR44" s="760"/>
      <c r="XBS44" s="760"/>
      <c r="XBT44" s="760"/>
      <c r="XBU44" s="760"/>
      <c r="XBV44" s="760"/>
      <c r="XBW44" s="760"/>
      <c r="XBX44" s="760"/>
      <c r="XBY44" s="760"/>
      <c r="XBZ44" s="760"/>
      <c r="XCA44" s="760"/>
      <c r="XCB44" s="760"/>
      <c r="XCC44" s="760"/>
      <c r="XCD44" s="760"/>
      <c r="XCE44" s="760"/>
      <c r="XCF44" s="760"/>
      <c r="XCG44" s="760"/>
      <c r="XCH44" s="760"/>
      <c r="XCI44" s="760"/>
      <c r="XCJ44" s="760"/>
      <c r="XCK44" s="760"/>
      <c r="XCL44" s="760"/>
      <c r="XCM44" s="760"/>
      <c r="XCN44" s="760"/>
      <c r="XCO44" s="760"/>
      <c r="XCP44" s="760"/>
      <c r="XCQ44" s="760"/>
      <c r="XCR44" s="760"/>
      <c r="XCS44" s="760"/>
      <c r="XCT44" s="760"/>
      <c r="XCU44" s="760"/>
      <c r="XCV44" s="760"/>
      <c r="XCW44" s="760"/>
      <c r="XCX44" s="760"/>
      <c r="XCY44" s="760"/>
      <c r="XCZ44" s="760"/>
      <c r="XDA44" s="760"/>
      <c r="XDB44" s="760"/>
      <c r="XDC44" s="760"/>
      <c r="XDD44" s="760"/>
      <c r="XDE44" s="760"/>
      <c r="XDF44" s="760"/>
      <c r="XDG44" s="760"/>
      <c r="XDH44" s="760"/>
      <c r="XDI44" s="760"/>
      <c r="XDJ44" s="760"/>
      <c r="XDK44" s="760"/>
      <c r="XDL44" s="760"/>
      <c r="XDM44" s="760"/>
      <c r="XDN44" s="760"/>
      <c r="XDO44" s="760"/>
      <c r="XDP44" s="760"/>
      <c r="XDQ44" s="760"/>
      <c r="XDR44" s="760"/>
      <c r="XDS44" s="760"/>
      <c r="XDT44" s="760"/>
      <c r="XDU44" s="760"/>
      <c r="XDV44" s="760"/>
      <c r="XDW44" s="760"/>
      <c r="XDX44" s="760"/>
      <c r="XDY44" s="760"/>
      <c r="XDZ44" s="760"/>
      <c r="XEA44" s="760"/>
      <c r="XEB44" s="760"/>
      <c r="XEC44" s="760"/>
      <c r="XED44" s="760"/>
      <c r="XEE44" s="760"/>
      <c r="XEF44" s="760"/>
      <c r="XEG44" s="760"/>
      <c r="XEH44" s="760"/>
      <c r="XEI44" s="760"/>
      <c r="XEJ44" s="760"/>
      <c r="XEK44" s="760"/>
      <c r="XEL44" s="760"/>
      <c r="XEM44" s="760"/>
      <c r="XEN44" s="760"/>
      <c r="XEO44" s="760"/>
      <c r="XEP44" s="760"/>
      <c r="XEQ44" s="760"/>
      <c r="XER44" s="760"/>
      <c r="XES44" s="760"/>
      <c r="XET44" s="760"/>
      <c r="XEU44" s="760"/>
      <c r="XEV44" s="760"/>
      <c r="XEW44" s="760"/>
      <c r="XEX44" s="760"/>
      <c r="XEY44" s="760"/>
      <c r="XEZ44" s="760"/>
      <c r="XFA44" s="760"/>
      <c r="XFB44" s="760"/>
    </row>
    <row r="45" spans="1:16382" s="797" customFormat="1" ht="15.75" x14ac:dyDescent="0.3">
      <c r="A45" s="813"/>
      <c r="B45" s="814"/>
      <c r="C45" s="814">
        <v>4116</v>
      </c>
      <c r="D45" s="815" t="s">
        <v>2143</v>
      </c>
      <c r="E45" s="816"/>
      <c r="F45" s="816"/>
      <c r="G45" s="816"/>
      <c r="H45" s="808"/>
      <c r="I45" s="506">
        <v>31200</v>
      </c>
      <c r="J45" s="793"/>
      <c r="K45" s="793"/>
      <c r="L45" s="810"/>
      <c r="M45" s="810"/>
      <c r="N45" s="810"/>
      <c r="O45" s="810"/>
      <c r="P45" s="810"/>
      <c r="Q45" s="803"/>
      <c r="R45" s="794"/>
      <c r="S45" s="811"/>
      <c r="T45" s="812"/>
      <c r="W45" s="794">
        <v>31200</v>
      </c>
    </row>
    <row r="46" spans="1:16382" s="2245" customFormat="1" ht="15.75" x14ac:dyDescent="0.3">
      <c r="A46" s="813"/>
      <c r="B46" s="2243"/>
      <c r="C46" s="2243">
        <v>4122</v>
      </c>
      <c r="D46" s="2244" t="s">
        <v>2120</v>
      </c>
      <c r="E46" s="1913"/>
      <c r="F46" s="1913"/>
      <c r="G46" s="1913"/>
      <c r="H46" s="504">
        <v>140637</v>
      </c>
      <c r="I46" s="504">
        <v>140637</v>
      </c>
      <c r="J46" s="764"/>
      <c r="K46" s="764"/>
      <c r="L46" s="769"/>
      <c r="M46" s="769"/>
      <c r="N46" s="769"/>
      <c r="O46" s="769"/>
      <c r="P46" s="769"/>
      <c r="Q46" s="770"/>
      <c r="R46" s="769"/>
      <c r="S46" s="768"/>
      <c r="T46" s="771"/>
      <c r="U46" s="760"/>
      <c r="V46" s="760"/>
      <c r="W46" s="769" t="s">
        <v>2146</v>
      </c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  <c r="AR46" s="760"/>
      <c r="AS46" s="760"/>
      <c r="AT46" s="760"/>
      <c r="AU46" s="760"/>
      <c r="AV46" s="760"/>
      <c r="AW46" s="760"/>
      <c r="AX46" s="760"/>
      <c r="AY46" s="760"/>
      <c r="AZ46" s="760"/>
      <c r="BA46" s="760"/>
      <c r="BB46" s="760"/>
      <c r="BC46" s="760"/>
      <c r="BD46" s="760"/>
      <c r="BE46" s="760"/>
      <c r="BF46" s="760"/>
      <c r="BG46" s="760"/>
      <c r="BH46" s="760"/>
      <c r="BI46" s="760"/>
      <c r="BJ46" s="760"/>
      <c r="BK46" s="760"/>
      <c r="BL46" s="760"/>
      <c r="BM46" s="760"/>
      <c r="BN46" s="760"/>
      <c r="BO46" s="760"/>
      <c r="BP46" s="760"/>
      <c r="BQ46" s="760"/>
      <c r="BR46" s="760"/>
      <c r="BS46" s="760"/>
      <c r="BT46" s="760"/>
      <c r="BU46" s="760"/>
      <c r="BV46" s="760"/>
      <c r="BW46" s="760"/>
      <c r="BX46" s="760"/>
      <c r="BY46" s="760"/>
      <c r="BZ46" s="760"/>
      <c r="CA46" s="760"/>
      <c r="CB46" s="760"/>
      <c r="CC46" s="760"/>
      <c r="CD46" s="760"/>
      <c r="CE46" s="760"/>
      <c r="CF46" s="760"/>
      <c r="CG46" s="760"/>
      <c r="CH46" s="760"/>
      <c r="CI46" s="760"/>
      <c r="CJ46" s="760"/>
      <c r="CK46" s="760"/>
      <c r="CL46" s="760"/>
      <c r="CM46" s="760"/>
      <c r="CN46" s="760"/>
      <c r="CO46" s="760"/>
      <c r="CP46" s="760"/>
      <c r="CQ46" s="760"/>
      <c r="CR46" s="760"/>
      <c r="CS46" s="760"/>
      <c r="CT46" s="760"/>
      <c r="CU46" s="760"/>
      <c r="CV46" s="760"/>
      <c r="CW46" s="760"/>
      <c r="CX46" s="760"/>
      <c r="CY46" s="760"/>
      <c r="CZ46" s="760"/>
      <c r="DA46" s="760"/>
      <c r="DB46" s="760"/>
      <c r="DC46" s="760"/>
      <c r="DD46" s="760"/>
      <c r="DE46" s="760"/>
      <c r="DF46" s="760"/>
      <c r="DG46" s="760"/>
      <c r="DH46" s="760"/>
      <c r="DI46" s="760"/>
      <c r="DJ46" s="760"/>
      <c r="DK46" s="760"/>
      <c r="DL46" s="760"/>
      <c r="DM46" s="760"/>
      <c r="DN46" s="760"/>
      <c r="DO46" s="760"/>
      <c r="DP46" s="760"/>
      <c r="DQ46" s="760"/>
      <c r="DR46" s="760"/>
      <c r="DS46" s="760"/>
      <c r="DT46" s="760"/>
      <c r="DU46" s="760"/>
      <c r="DV46" s="760"/>
      <c r="DW46" s="760"/>
      <c r="DX46" s="760"/>
      <c r="DY46" s="760"/>
      <c r="DZ46" s="760"/>
      <c r="EA46" s="760"/>
      <c r="EB46" s="760"/>
      <c r="EC46" s="760"/>
      <c r="ED46" s="760"/>
      <c r="EE46" s="760"/>
      <c r="EF46" s="760"/>
      <c r="EG46" s="760"/>
      <c r="EH46" s="760"/>
      <c r="EI46" s="760"/>
      <c r="EJ46" s="760"/>
      <c r="EK46" s="760"/>
      <c r="EL46" s="760"/>
      <c r="EM46" s="760"/>
      <c r="EN46" s="760"/>
      <c r="EO46" s="760"/>
      <c r="EP46" s="760"/>
      <c r="EQ46" s="760"/>
      <c r="ER46" s="760"/>
      <c r="ES46" s="760"/>
      <c r="ET46" s="760"/>
      <c r="EU46" s="760"/>
      <c r="EV46" s="760"/>
      <c r="EW46" s="760"/>
      <c r="EX46" s="760"/>
      <c r="EY46" s="760"/>
      <c r="EZ46" s="760"/>
      <c r="FA46" s="760"/>
      <c r="FB46" s="760"/>
      <c r="FC46" s="760"/>
      <c r="FD46" s="760"/>
      <c r="FE46" s="760"/>
      <c r="FF46" s="760"/>
      <c r="FG46" s="760"/>
      <c r="FH46" s="760"/>
      <c r="FI46" s="760"/>
      <c r="FJ46" s="760"/>
      <c r="FK46" s="760"/>
      <c r="FL46" s="760"/>
      <c r="FM46" s="760"/>
      <c r="FN46" s="760"/>
      <c r="FO46" s="760"/>
      <c r="FP46" s="760"/>
      <c r="FQ46" s="760"/>
      <c r="FR46" s="760"/>
      <c r="FS46" s="760"/>
      <c r="FT46" s="760"/>
      <c r="FU46" s="760"/>
      <c r="FV46" s="760"/>
      <c r="FW46" s="760"/>
      <c r="FX46" s="760"/>
      <c r="FY46" s="760"/>
      <c r="FZ46" s="760"/>
      <c r="GA46" s="760"/>
      <c r="GB46" s="760"/>
      <c r="GC46" s="760"/>
      <c r="GD46" s="760"/>
      <c r="GE46" s="760"/>
      <c r="GF46" s="760"/>
      <c r="GG46" s="760"/>
      <c r="GH46" s="760"/>
      <c r="GI46" s="760"/>
      <c r="GJ46" s="760"/>
      <c r="GK46" s="760"/>
      <c r="GL46" s="760"/>
      <c r="GM46" s="760"/>
      <c r="GN46" s="760"/>
      <c r="GO46" s="760"/>
      <c r="GP46" s="760"/>
      <c r="GQ46" s="760"/>
      <c r="GR46" s="760"/>
      <c r="GS46" s="760"/>
      <c r="GT46" s="760"/>
      <c r="GU46" s="760"/>
      <c r="GV46" s="760"/>
      <c r="GW46" s="760"/>
      <c r="GX46" s="760"/>
      <c r="GY46" s="760"/>
      <c r="GZ46" s="760"/>
      <c r="HA46" s="760"/>
      <c r="HB46" s="760"/>
      <c r="HC46" s="760"/>
      <c r="HD46" s="760"/>
      <c r="HE46" s="760"/>
      <c r="HF46" s="760"/>
      <c r="HG46" s="760"/>
      <c r="HH46" s="760"/>
      <c r="HI46" s="760"/>
      <c r="HJ46" s="760"/>
      <c r="HK46" s="760"/>
      <c r="HL46" s="760"/>
      <c r="HM46" s="760"/>
      <c r="HN46" s="760"/>
      <c r="HO46" s="760"/>
      <c r="HP46" s="760"/>
      <c r="HQ46" s="760"/>
      <c r="HR46" s="760"/>
      <c r="HS46" s="760"/>
      <c r="HT46" s="760"/>
      <c r="HU46" s="760"/>
      <c r="HV46" s="760"/>
      <c r="HW46" s="760"/>
      <c r="HX46" s="760"/>
      <c r="HY46" s="760"/>
      <c r="HZ46" s="760"/>
      <c r="IA46" s="760"/>
      <c r="IB46" s="760"/>
      <c r="IC46" s="760"/>
      <c r="ID46" s="760"/>
      <c r="IE46" s="760"/>
      <c r="IF46" s="760"/>
      <c r="IG46" s="760"/>
      <c r="IH46" s="760"/>
      <c r="II46" s="760"/>
      <c r="IJ46" s="760"/>
      <c r="IK46" s="760"/>
      <c r="IL46" s="760"/>
      <c r="IM46" s="760"/>
      <c r="IN46" s="760"/>
      <c r="IO46" s="760"/>
      <c r="IP46" s="760"/>
      <c r="IQ46" s="760"/>
      <c r="IR46" s="760"/>
      <c r="IS46" s="760"/>
      <c r="IT46" s="760"/>
      <c r="IU46" s="760"/>
      <c r="IV46" s="760"/>
      <c r="IW46" s="760"/>
      <c r="IX46" s="760"/>
      <c r="IY46" s="760"/>
      <c r="IZ46" s="760"/>
      <c r="JA46" s="760"/>
      <c r="JB46" s="760"/>
      <c r="JC46" s="760"/>
      <c r="JD46" s="760"/>
      <c r="JE46" s="760"/>
      <c r="JF46" s="760"/>
      <c r="JG46" s="760"/>
      <c r="JH46" s="760"/>
      <c r="JI46" s="760"/>
      <c r="JJ46" s="760"/>
      <c r="JK46" s="760"/>
      <c r="JL46" s="760"/>
      <c r="JM46" s="760"/>
      <c r="JN46" s="760"/>
      <c r="JO46" s="760"/>
      <c r="JP46" s="760"/>
      <c r="JQ46" s="760"/>
      <c r="JR46" s="760"/>
      <c r="JS46" s="760"/>
      <c r="JT46" s="760"/>
      <c r="JU46" s="760"/>
      <c r="JV46" s="760"/>
      <c r="JW46" s="760"/>
      <c r="JX46" s="760"/>
      <c r="JY46" s="760"/>
      <c r="JZ46" s="760"/>
      <c r="KA46" s="760"/>
      <c r="KB46" s="760"/>
      <c r="KC46" s="760"/>
      <c r="KD46" s="760"/>
      <c r="KE46" s="760"/>
      <c r="KF46" s="760"/>
      <c r="KG46" s="760"/>
      <c r="KH46" s="760"/>
      <c r="KI46" s="760"/>
      <c r="KJ46" s="760"/>
      <c r="KK46" s="760"/>
      <c r="KL46" s="760"/>
      <c r="KM46" s="760"/>
      <c r="KN46" s="760"/>
      <c r="KO46" s="760"/>
      <c r="KP46" s="760"/>
      <c r="KQ46" s="760"/>
      <c r="KR46" s="760"/>
      <c r="KS46" s="760"/>
      <c r="KT46" s="760"/>
      <c r="KU46" s="760"/>
      <c r="KV46" s="760"/>
      <c r="KW46" s="760"/>
      <c r="KX46" s="760"/>
      <c r="KY46" s="760"/>
      <c r="KZ46" s="760"/>
      <c r="LA46" s="760"/>
      <c r="LB46" s="760"/>
      <c r="LC46" s="760"/>
      <c r="LD46" s="760"/>
      <c r="LE46" s="760"/>
      <c r="LF46" s="760"/>
      <c r="LG46" s="760"/>
      <c r="LH46" s="760"/>
      <c r="LI46" s="760"/>
      <c r="LJ46" s="760"/>
      <c r="LK46" s="760"/>
      <c r="LL46" s="760"/>
      <c r="LM46" s="760"/>
      <c r="LN46" s="760"/>
      <c r="LO46" s="760"/>
      <c r="LP46" s="760"/>
      <c r="LQ46" s="760"/>
      <c r="LR46" s="760"/>
      <c r="LS46" s="760"/>
      <c r="LT46" s="760"/>
      <c r="LU46" s="760"/>
      <c r="LV46" s="760"/>
      <c r="LW46" s="760"/>
      <c r="LX46" s="760"/>
      <c r="LY46" s="760"/>
      <c r="LZ46" s="760"/>
      <c r="MA46" s="760"/>
      <c r="MB46" s="760"/>
      <c r="MC46" s="760"/>
      <c r="MD46" s="760"/>
      <c r="ME46" s="760"/>
      <c r="MF46" s="760"/>
      <c r="MG46" s="760"/>
      <c r="MH46" s="760"/>
      <c r="MI46" s="760"/>
      <c r="MJ46" s="760"/>
      <c r="MK46" s="760"/>
      <c r="ML46" s="760"/>
      <c r="MM46" s="760"/>
      <c r="MN46" s="760"/>
      <c r="MO46" s="760"/>
      <c r="MP46" s="760"/>
      <c r="MQ46" s="760"/>
      <c r="MR46" s="760"/>
      <c r="MS46" s="760"/>
      <c r="MT46" s="760"/>
      <c r="MU46" s="760"/>
      <c r="MV46" s="760"/>
      <c r="MW46" s="760"/>
      <c r="MX46" s="760"/>
      <c r="MY46" s="760"/>
      <c r="MZ46" s="760"/>
      <c r="NA46" s="760"/>
      <c r="NB46" s="760"/>
      <c r="NC46" s="760"/>
      <c r="ND46" s="760"/>
      <c r="NE46" s="760"/>
      <c r="NF46" s="760"/>
      <c r="NG46" s="760"/>
      <c r="NH46" s="760"/>
      <c r="NI46" s="760"/>
      <c r="NJ46" s="760"/>
      <c r="NK46" s="760"/>
      <c r="NL46" s="760"/>
      <c r="NM46" s="760"/>
      <c r="NN46" s="760"/>
      <c r="NO46" s="760"/>
      <c r="NP46" s="760"/>
      <c r="NQ46" s="760"/>
      <c r="NR46" s="760"/>
      <c r="NS46" s="760"/>
      <c r="NT46" s="760"/>
      <c r="NU46" s="760"/>
      <c r="NV46" s="760"/>
      <c r="NW46" s="760"/>
      <c r="NX46" s="760"/>
      <c r="NY46" s="760"/>
      <c r="NZ46" s="760"/>
      <c r="OA46" s="760"/>
      <c r="OB46" s="760"/>
      <c r="OC46" s="760"/>
      <c r="OD46" s="760"/>
      <c r="OE46" s="760"/>
      <c r="OF46" s="760"/>
      <c r="OG46" s="760"/>
      <c r="OH46" s="760"/>
      <c r="OI46" s="760"/>
      <c r="OJ46" s="760"/>
      <c r="OK46" s="760"/>
      <c r="OL46" s="760"/>
      <c r="OM46" s="760"/>
      <c r="ON46" s="760"/>
      <c r="OO46" s="760"/>
      <c r="OP46" s="760"/>
      <c r="OQ46" s="760"/>
      <c r="OR46" s="760"/>
      <c r="OS46" s="760"/>
      <c r="OT46" s="760"/>
      <c r="OU46" s="760"/>
      <c r="OV46" s="760"/>
      <c r="OW46" s="760"/>
      <c r="OX46" s="760"/>
      <c r="OY46" s="760"/>
      <c r="OZ46" s="760"/>
      <c r="PA46" s="760"/>
      <c r="PB46" s="760"/>
      <c r="PC46" s="760"/>
      <c r="PD46" s="760"/>
      <c r="PE46" s="760"/>
      <c r="PF46" s="760"/>
      <c r="PG46" s="760"/>
      <c r="PH46" s="760"/>
      <c r="PI46" s="760"/>
      <c r="PJ46" s="760"/>
      <c r="PK46" s="760"/>
      <c r="PL46" s="760"/>
      <c r="PM46" s="760"/>
      <c r="PN46" s="760"/>
      <c r="PO46" s="760"/>
      <c r="PP46" s="760"/>
      <c r="PQ46" s="760"/>
      <c r="PR46" s="760"/>
      <c r="PS46" s="760"/>
      <c r="PT46" s="760"/>
      <c r="PU46" s="760"/>
      <c r="PV46" s="760"/>
      <c r="PW46" s="760"/>
      <c r="PX46" s="760"/>
      <c r="PY46" s="760"/>
      <c r="PZ46" s="760"/>
      <c r="QA46" s="760"/>
      <c r="QB46" s="760"/>
      <c r="QC46" s="760"/>
      <c r="QD46" s="760"/>
      <c r="QE46" s="760"/>
      <c r="QF46" s="760"/>
      <c r="QG46" s="760"/>
      <c r="QH46" s="760"/>
      <c r="QI46" s="760"/>
      <c r="QJ46" s="760"/>
      <c r="QK46" s="760"/>
      <c r="QL46" s="760"/>
      <c r="QM46" s="760"/>
      <c r="QN46" s="760"/>
      <c r="QO46" s="760"/>
      <c r="QP46" s="760"/>
      <c r="QQ46" s="760"/>
      <c r="QR46" s="760"/>
      <c r="QS46" s="760"/>
      <c r="QT46" s="760"/>
      <c r="QU46" s="760"/>
      <c r="QV46" s="760"/>
      <c r="QW46" s="760"/>
      <c r="QX46" s="760"/>
      <c r="QY46" s="760"/>
      <c r="QZ46" s="760"/>
      <c r="RA46" s="760"/>
      <c r="RB46" s="760"/>
      <c r="RC46" s="760"/>
      <c r="RD46" s="760"/>
      <c r="RE46" s="760"/>
      <c r="RF46" s="760"/>
      <c r="RG46" s="760"/>
      <c r="RH46" s="760"/>
      <c r="RI46" s="760"/>
      <c r="RJ46" s="760"/>
      <c r="RK46" s="760"/>
      <c r="RL46" s="760"/>
      <c r="RM46" s="760"/>
      <c r="RN46" s="760"/>
      <c r="RO46" s="760"/>
      <c r="RP46" s="760"/>
      <c r="RQ46" s="760"/>
      <c r="RR46" s="760"/>
      <c r="RS46" s="760"/>
      <c r="RT46" s="760"/>
      <c r="RU46" s="760"/>
      <c r="RV46" s="760"/>
      <c r="RW46" s="760"/>
      <c r="RX46" s="760"/>
      <c r="RY46" s="760"/>
      <c r="RZ46" s="760"/>
      <c r="SA46" s="760"/>
      <c r="SB46" s="760"/>
      <c r="SC46" s="760"/>
      <c r="SD46" s="760"/>
      <c r="SE46" s="760"/>
      <c r="SF46" s="760"/>
      <c r="SG46" s="760"/>
      <c r="SH46" s="760"/>
      <c r="SI46" s="760"/>
      <c r="SJ46" s="760"/>
      <c r="SK46" s="760"/>
      <c r="SL46" s="760"/>
      <c r="SM46" s="760"/>
      <c r="SN46" s="760"/>
      <c r="SO46" s="760"/>
      <c r="SP46" s="760"/>
      <c r="SQ46" s="760"/>
      <c r="SR46" s="760"/>
      <c r="SS46" s="760"/>
      <c r="ST46" s="760"/>
      <c r="SU46" s="760"/>
      <c r="SV46" s="760"/>
      <c r="SW46" s="760"/>
      <c r="SX46" s="760"/>
      <c r="SY46" s="760"/>
      <c r="SZ46" s="760"/>
      <c r="TA46" s="760"/>
      <c r="TB46" s="760"/>
      <c r="TC46" s="760"/>
      <c r="TD46" s="760"/>
      <c r="TE46" s="760"/>
      <c r="TF46" s="760"/>
      <c r="TG46" s="760"/>
      <c r="TH46" s="760"/>
      <c r="TI46" s="760"/>
      <c r="TJ46" s="760"/>
      <c r="TK46" s="760"/>
      <c r="TL46" s="760"/>
      <c r="TM46" s="760"/>
      <c r="TN46" s="760"/>
      <c r="TO46" s="760"/>
      <c r="TP46" s="760"/>
      <c r="TQ46" s="760"/>
      <c r="TR46" s="760"/>
      <c r="TS46" s="760"/>
      <c r="TT46" s="760"/>
      <c r="TU46" s="760"/>
      <c r="TV46" s="760"/>
      <c r="TW46" s="760"/>
      <c r="TX46" s="760"/>
      <c r="TY46" s="760"/>
      <c r="TZ46" s="760"/>
      <c r="UA46" s="760"/>
      <c r="UB46" s="760"/>
      <c r="UC46" s="760"/>
      <c r="UD46" s="760"/>
      <c r="UE46" s="760"/>
      <c r="UF46" s="760"/>
      <c r="UG46" s="760"/>
      <c r="UH46" s="760"/>
      <c r="UI46" s="760"/>
      <c r="UJ46" s="760"/>
      <c r="UK46" s="760"/>
      <c r="UL46" s="760"/>
      <c r="UM46" s="760"/>
      <c r="UN46" s="760"/>
      <c r="UO46" s="760"/>
      <c r="UP46" s="760"/>
      <c r="UQ46" s="760"/>
      <c r="UR46" s="760"/>
      <c r="US46" s="760"/>
      <c r="UT46" s="760"/>
      <c r="UU46" s="760"/>
      <c r="UV46" s="760"/>
      <c r="UW46" s="760"/>
      <c r="UX46" s="760"/>
      <c r="UY46" s="760"/>
      <c r="UZ46" s="760"/>
      <c r="VA46" s="760"/>
      <c r="VB46" s="760"/>
      <c r="VC46" s="760"/>
      <c r="VD46" s="760"/>
      <c r="VE46" s="760"/>
      <c r="VF46" s="760"/>
      <c r="VG46" s="760"/>
      <c r="VH46" s="760"/>
      <c r="VI46" s="760"/>
      <c r="VJ46" s="760"/>
      <c r="VK46" s="760"/>
      <c r="VL46" s="760"/>
      <c r="VM46" s="760"/>
      <c r="VN46" s="760"/>
      <c r="VO46" s="760"/>
      <c r="VP46" s="760"/>
      <c r="VQ46" s="760"/>
      <c r="VR46" s="760"/>
      <c r="VS46" s="760"/>
      <c r="VT46" s="760"/>
      <c r="VU46" s="760"/>
      <c r="VV46" s="760"/>
      <c r="VW46" s="760"/>
      <c r="VX46" s="760"/>
      <c r="VY46" s="760"/>
      <c r="VZ46" s="760"/>
      <c r="WA46" s="760"/>
      <c r="WB46" s="760"/>
      <c r="WC46" s="760"/>
      <c r="WD46" s="760"/>
      <c r="WE46" s="760"/>
      <c r="WF46" s="760"/>
      <c r="WG46" s="760"/>
      <c r="WH46" s="760"/>
      <c r="WI46" s="760"/>
      <c r="WJ46" s="760"/>
      <c r="WK46" s="760"/>
      <c r="WL46" s="760"/>
      <c r="WM46" s="760"/>
      <c r="WN46" s="760"/>
      <c r="WO46" s="760"/>
      <c r="WP46" s="760"/>
      <c r="WQ46" s="760"/>
      <c r="WR46" s="760"/>
      <c r="WS46" s="760"/>
      <c r="WT46" s="760"/>
      <c r="WU46" s="760"/>
      <c r="WV46" s="760"/>
      <c r="WW46" s="760"/>
      <c r="WX46" s="760"/>
      <c r="WY46" s="760"/>
      <c r="WZ46" s="760"/>
      <c r="XA46" s="760"/>
      <c r="XB46" s="760"/>
      <c r="XC46" s="760"/>
      <c r="XD46" s="760"/>
      <c r="XE46" s="760"/>
      <c r="XF46" s="760"/>
      <c r="XG46" s="760"/>
      <c r="XH46" s="760"/>
      <c r="XI46" s="760"/>
      <c r="XJ46" s="760"/>
      <c r="XK46" s="760"/>
      <c r="XL46" s="760"/>
      <c r="XM46" s="760"/>
      <c r="XN46" s="760"/>
      <c r="XO46" s="760"/>
      <c r="XP46" s="760"/>
      <c r="XQ46" s="760"/>
      <c r="XR46" s="760"/>
      <c r="XS46" s="760"/>
      <c r="XT46" s="760"/>
      <c r="XU46" s="760"/>
      <c r="XV46" s="760"/>
      <c r="XW46" s="760"/>
      <c r="XX46" s="760"/>
      <c r="XY46" s="760"/>
      <c r="XZ46" s="760"/>
      <c r="YA46" s="760"/>
      <c r="YB46" s="760"/>
      <c r="YC46" s="760"/>
      <c r="YD46" s="760"/>
      <c r="YE46" s="760"/>
      <c r="YF46" s="760"/>
      <c r="YG46" s="760"/>
      <c r="YH46" s="760"/>
      <c r="YI46" s="760"/>
      <c r="YJ46" s="760"/>
      <c r="YK46" s="760"/>
      <c r="YL46" s="760"/>
      <c r="YM46" s="760"/>
      <c r="YN46" s="760"/>
      <c r="YO46" s="760"/>
      <c r="YP46" s="760"/>
      <c r="YQ46" s="760"/>
      <c r="YR46" s="760"/>
      <c r="YS46" s="760"/>
      <c r="YT46" s="760"/>
      <c r="YU46" s="760"/>
      <c r="YV46" s="760"/>
      <c r="YW46" s="760"/>
      <c r="YX46" s="760"/>
      <c r="YY46" s="760"/>
      <c r="YZ46" s="760"/>
      <c r="ZA46" s="760"/>
      <c r="ZB46" s="760"/>
      <c r="ZC46" s="760"/>
      <c r="ZD46" s="760"/>
      <c r="ZE46" s="760"/>
      <c r="ZF46" s="760"/>
      <c r="ZG46" s="760"/>
      <c r="ZH46" s="760"/>
      <c r="ZI46" s="760"/>
      <c r="ZJ46" s="760"/>
      <c r="ZK46" s="760"/>
      <c r="ZL46" s="760"/>
      <c r="ZM46" s="760"/>
      <c r="ZN46" s="760"/>
      <c r="ZO46" s="760"/>
      <c r="ZP46" s="760"/>
      <c r="ZQ46" s="760"/>
      <c r="ZR46" s="760"/>
      <c r="ZS46" s="760"/>
      <c r="ZT46" s="760"/>
      <c r="ZU46" s="760"/>
      <c r="ZV46" s="760"/>
      <c r="ZW46" s="760"/>
      <c r="ZX46" s="760"/>
      <c r="ZY46" s="760"/>
      <c r="ZZ46" s="760"/>
      <c r="AAA46" s="760"/>
      <c r="AAB46" s="760"/>
      <c r="AAC46" s="760"/>
      <c r="AAD46" s="760"/>
      <c r="AAE46" s="760"/>
      <c r="AAF46" s="760"/>
      <c r="AAG46" s="760"/>
      <c r="AAH46" s="760"/>
      <c r="AAI46" s="760"/>
      <c r="AAJ46" s="760"/>
      <c r="AAK46" s="760"/>
      <c r="AAL46" s="760"/>
      <c r="AAM46" s="760"/>
      <c r="AAN46" s="760"/>
      <c r="AAO46" s="760"/>
      <c r="AAP46" s="760"/>
      <c r="AAQ46" s="760"/>
      <c r="AAR46" s="760"/>
      <c r="AAS46" s="760"/>
      <c r="AAT46" s="760"/>
      <c r="AAU46" s="760"/>
      <c r="AAV46" s="760"/>
      <c r="AAW46" s="760"/>
      <c r="AAX46" s="760"/>
      <c r="AAY46" s="760"/>
      <c r="AAZ46" s="760"/>
      <c r="ABA46" s="760"/>
      <c r="ABB46" s="760"/>
      <c r="ABC46" s="760"/>
      <c r="ABD46" s="760"/>
      <c r="ABE46" s="760"/>
      <c r="ABF46" s="760"/>
      <c r="ABG46" s="760"/>
      <c r="ABH46" s="760"/>
      <c r="ABI46" s="760"/>
      <c r="ABJ46" s="760"/>
      <c r="ABK46" s="760"/>
      <c r="ABL46" s="760"/>
      <c r="ABM46" s="760"/>
      <c r="ABN46" s="760"/>
      <c r="ABO46" s="760"/>
      <c r="ABP46" s="760"/>
      <c r="ABQ46" s="760"/>
      <c r="ABR46" s="760"/>
      <c r="ABS46" s="760"/>
      <c r="ABT46" s="760"/>
      <c r="ABU46" s="760"/>
      <c r="ABV46" s="760"/>
      <c r="ABW46" s="760"/>
      <c r="ABX46" s="760"/>
      <c r="ABY46" s="760"/>
      <c r="ABZ46" s="760"/>
      <c r="ACA46" s="760"/>
      <c r="ACB46" s="760"/>
      <c r="ACC46" s="760"/>
      <c r="ACD46" s="760"/>
      <c r="ACE46" s="760"/>
      <c r="ACF46" s="760"/>
      <c r="ACG46" s="760"/>
      <c r="ACH46" s="760"/>
      <c r="ACI46" s="760"/>
      <c r="ACJ46" s="760"/>
      <c r="ACK46" s="760"/>
      <c r="ACL46" s="760"/>
      <c r="ACM46" s="760"/>
      <c r="ACN46" s="760"/>
      <c r="ACO46" s="760"/>
      <c r="ACP46" s="760"/>
      <c r="ACQ46" s="760"/>
      <c r="ACR46" s="760"/>
      <c r="ACS46" s="760"/>
      <c r="ACT46" s="760"/>
      <c r="ACU46" s="760"/>
      <c r="ACV46" s="760"/>
      <c r="ACW46" s="760"/>
      <c r="ACX46" s="760"/>
      <c r="ACY46" s="760"/>
      <c r="ACZ46" s="760"/>
      <c r="ADA46" s="760"/>
      <c r="ADB46" s="760"/>
      <c r="ADC46" s="760"/>
      <c r="ADD46" s="760"/>
      <c r="ADE46" s="760"/>
      <c r="ADF46" s="760"/>
      <c r="ADG46" s="760"/>
      <c r="ADH46" s="760"/>
      <c r="ADI46" s="760"/>
      <c r="ADJ46" s="760"/>
      <c r="ADK46" s="760"/>
      <c r="ADL46" s="760"/>
      <c r="ADM46" s="760"/>
      <c r="ADN46" s="760"/>
      <c r="ADO46" s="760"/>
      <c r="ADP46" s="760"/>
      <c r="ADQ46" s="760"/>
      <c r="ADR46" s="760"/>
      <c r="ADS46" s="760"/>
      <c r="ADT46" s="760"/>
      <c r="ADU46" s="760"/>
      <c r="ADV46" s="760"/>
      <c r="ADW46" s="760"/>
      <c r="ADX46" s="760"/>
      <c r="ADY46" s="760"/>
      <c r="ADZ46" s="760"/>
      <c r="AEA46" s="760"/>
      <c r="AEB46" s="760"/>
      <c r="AEC46" s="760"/>
      <c r="AED46" s="760"/>
      <c r="AEE46" s="760"/>
      <c r="AEF46" s="760"/>
      <c r="AEG46" s="760"/>
      <c r="AEH46" s="760"/>
      <c r="AEI46" s="760"/>
      <c r="AEJ46" s="760"/>
      <c r="AEK46" s="760"/>
      <c r="AEL46" s="760"/>
      <c r="AEM46" s="760"/>
      <c r="AEN46" s="760"/>
      <c r="AEO46" s="760"/>
      <c r="AEP46" s="760"/>
      <c r="AEQ46" s="760"/>
      <c r="AER46" s="760"/>
      <c r="AES46" s="760"/>
      <c r="AET46" s="760"/>
      <c r="AEU46" s="760"/>
      <c r="AEV46" s="760"/>
      <c r="AEW46" s="760"/>
      <c r="AEX46" s="760"/>
      <c r="AEY46" s="760"/>
      <c r="AEZ46" s="760"/>
      <c r="AFA46" s="760"/>
      <c r="AFB46" s="760"/>
      <c r="AFC46" s="760"/>
      <c r="AFD46" s="760"/>
      <c r="AFE46" s="760"/>
      <c r="AFF46" s="760"/>
      <c r="AFG46" s="760"/>
      <c r="AFH46" s="760"/>
      <c r="AFI46" s="760"/>
      <c r="AFJ46" s="760"/>
      <c r="AFK46" s="760"/>
      <c r="AFL46" s="760"/>
      <c r="AFM46" s="760"/>
      <c r="AFN46" s="760"/>
      <c r="AFO46" s="760"/>
      <c r="AFP46" s="760"/>
      <c r="AFQ46" s="760"/>
      <c r="AFR46" s="760"/>
      <c r="AFS46" s="760"/>
      <c r="AFT46" s="760"/>
      <c r="AFU46" s="760"/>
      <c r="AFV46" s="760"/>
      <c r="AFW46" s="760"/>
      <c r="AFX46" s="760"/>
      <c r="AFY46" s="760"/>
      <c r="AFZ46" s="760"/>
      <c r="AGA46" s="760"/>
      <c r="AGB46" s="760"/>
      <c r="AGC46" s="760"/>
      <c r="AGD46" s="760"/>
      <c r="AGE46" s="760"/>
      <c r="AGF46" s="760"/>
      <c r="AGG46" s="760"/>
      <c r="AGH46" s="760"/>
      <c r="AGI46" s="760"/>
      <c r="AGJ46" s="760"/>
      <c r="AGK46" s="760"/>
      <c r="AGL46" s="760"/>
      <c r="AGM46" s="760"/>
      <c r="AGN46" s="760"/>
      <c r="AGO46" s="760"/>
      <c r="AGP46" s="760"/>
      <c r="AGQ46" s="760"/>
      <c r="AGR46" s="760"/>
      <c r="AGS46" s="760"/>
      <c r="AGT46" s="760"/>
      <c r="AGU46" s="760"/>
      <c r="AGV46" s="760"/>
      <c r="AGW46" s="760"/>
      <c r="AGX46" s="760"/>
      <c r="AGY46" s="760"/>
      <c r="AGZ46" s="760"/>
      <c r="AHA46" s="760"/>
      <c r="AHB46" s="760"/>
      <c r="AHC46" s="760"/>
      <c r="AHD46" s="760"/>
      <c r="AHE46" s="760"/>
      <c r="AHF46" s="760"/>
      <c r="AHG46" s="760"/>
      <c r="AHH46" s="760"/>
      <c r="AHI46" s="760"/>
      <c r="AHJ46" s="760"/>
      <c r="AHK46" s="760"/>
      <c r="AHL46" s="760"/>
      <c r="AHM46" s="760"/>
      <c r="AHN46" s="760"/>
      <c r="AHO46" s="760"/>
      <c r="AHP46" s="760"/>
      <c r="AHQ46" s="760"/>
      <c r="AHR46" s="760"/>
      <c r="AHS46" s="760"/>
      <c r="AHT46" s="760"/>
      <c r="AHU46" s="760"/>
      <c r="AHV46" s="760"/>
      <c r="AHW46" s="760"/>
      <c r="AHX46" s="760"/>
      <c r="AHY46" s="760"/>
      <c r="AHZ46" s="760"/>
      <c r="AIA46" s="760"/>
      <c r="AIB46" s="760"/>
      <c r="AIC46" s="760"/>
      <c r="AID46" s="760"/>
      <c r="AIE46" s="760"/>
      <c r="AIF46" s="760"/>
      <c r="AIG46" s="760"/>
      <c r="AIH46" s="760"/>
      <c r="AII46" s="760"/>
      <c r="AIJ46" s="760"/>
      <c r="AIK46" s="760"/>
      <c r="AIL46" s="760"/>
      <c r="AIM46" s="760"/>
      <c r="AIN46" s="760"/>
      <c r="AIO46" s="760"/>
      <c r="AIP46" s="760"/>
      <c r="AIQ46" s="760"/>
      <c r="AIR46" s="760"/>
      <c r="AIS46" s="760"/>
      <c r="AIT46" s="760"/>
      <c r="AIU46" s="760"/>
      <c r="AIV46" s="760"/>
      <c r="AIW46" s="760"/>
      <c r="AIX46" s="760"/>
      <c r="AIY46" s="760"/>
      <c r="AIZ46" s="760"/>
      <c r="AJA46" s="760"/>
      <c r="AJB46" s="760"/>
      <c r="AJC46" s="760"/>
      <c r="AJD46" s="760"/>
      <c r="AJE46" s="760"/>
      <c r="AJF46" s="760"/>
      <c r="AJG46" s="760"/>
      <c r="AJH46" s="760"/>
      <c r="AJI46" s="760"/>
      <c r="AJJ46" s="760"/>
      <c r="AJK46" s="760"/>
      <c r="AJL46" s="760"/>
      <c r="AJM46" s="760"/>
      <c r="AJN46" s="760"/>
      <c r="AJO46" s="760"/>
      <c r="AJP46" s="760"/>
      <c r="AJQ46" s="760"/>
      <c r="AJR46" s="760"/>
      <c r="AJS46" s="760"/>
      <c r="AJT46" s="760"/>
      <c r="AJU46" s="760"/>
      <c r="AJV46" s="760"/>
      <c r="AJW46" s="760"/>
      <c r="AJX46" s="760"/>
      <c r="AJY46" s="760"/>
      <c r="AJZ46" s="760"/>
      <c r="AKA46" s="760"/>
      <c r="AKB46" s="760"/>
      <c r="AKC46" s="760"/>
      <c r="AKD46" s="760"/>
      <c r="AKE46" s="760"/>
      <c r="AKF46" s="760"/>
      <c r="AKG46" s="760"/>
      <c r="AKH46" s="760"/>
      <c r="AKI46" s="760"/>
      <c r="AKJ46" s="760"/>
      <c r="AKK46" s="760"/>
      <c r="AKL46" s="760"/>
      <c r="AKM46" s="760"/>
      <c r="AKN46" s="760"/>
      <c r="AKO46" s="760"/>
      <c r="AKP46" s="760"/>
      <c r="AKQ46" s="760"/>
      <c r="AKR46" s="760"/>
      <c r="AKS46" s="760"/>
      <c r="AKT46" s="760"/>
      <c r="AKU46" s="760"/>
      <c r="AKV46" s="760"/>
      <c r="AKW46" s="760"/>
      <c r="AKX46" s="760"/>
      <c r="AKY46" s="760"/>
      <c r="AKZ46" s="760"/>
      <c r="ALA46" s="760"/>
      <c r="ALB46" s="760"/>
      <c r="ALC46" s="760"/>
      <c r="ALD46" s="760"/>
      <c r="ALE46" s="760"/>
      <c r="ALF46" s="760"/>
      <c r="ALG46" s="760"/>
      <c r="ALH46" s="760"/>
      <c r="ALI46" s="760"/>
      <c r="ALJ46" s="760"/>
      <c r="ALK46" s="760"/>
      <c r="ALL46" s="760"/>
      <c r="ALM46" s="760"/>
      <c r="ALN46" s="760"/>
      <c r="ALO46" s="760"/>
      <c r="ALP46" s="760"/>
      <c r="ALQ46" s="760"/>
      <c r="ALR46" s="760"/>
      <c r="ALS46" s="760"/>
      <c r="ALT46" s="760"/>
      <c r="ALU46" s="760"/>
      <c r="ALV46" s="760"/>
      <c r="ALW46" s="760"/>
      <c r="ALX46" s="760"/>
      <c r="ALY46" s="760"/>
      <c r="ALZ46" s="760"/>
      <c r="AMA46" s="760"/>
      <c r="AMB46" s="760"/>
      <c r="AMC46" s="760"/>
      <c r="AMD46" s="760"/>
      <c r="AME46" s="760"/>
      <c r="AMF46" s="760"/>
      <c r="AMG46" s="760"/>
      <c r="AMH46" s="760"/>
      <c r="AMI46" s="760"/>
      <c r="AMJ46" s="760"/>
      <c r="AMK46" s="760"/>
      <c r="AML46" s="760"/>
      <c r="AMM46" s="760"/>
      <c r="AMN46" s="760"/>
      <c r="AMO46" s="760"/>
      <c r="AMP46" s="760"/>
      <c r="AMQ46" s="760"/>
      <c r="AMR46" s="760"/>
      <c r="AMS46" s="760"/>
      <c r="AMT46" s="760"/>
      <c r="AMU46" s="760"/>
      <c r="AMV46" s="760"/>
      <c r="AMW46" s="760"/>
      <c r="AMX46" s="760"/>
      <c r="AMY46" s="760"/>
      <c r="AMZ46" s="760"/>
      <c r="ANA46" s="760"/>
      <c r="ANB46" s="760"/>
      <c r="ANC46" s="760"/>
      <c r="AND46" s="760"/>
      <c r="ANE46" s="760"/>
      <c r="ANF46" s="760"/>
      <c r="ANG46" s="760"/>
      <c r="ANH46" s="760"/>
      <c r="ANI46" s="760"/>
      <c r="ANJ46" s="760"/>
      <c r="ANK46" s="760"/>
      <c r="ANL46" s="760"/>
      <c r="ANM46" s="760"/>
      <c r="ANN46" s="760"/>
      <c r="ANO46" s="760"/>
      <c r="ANP46" s="760"/>
      <c r="ANQ46" s="760"/>
      <c r="ANR46" s="760"/>
      <c r="ANS46" s="760"/>
      <c r="ANT46" s="760"/>
      <c r="ANU46" s="760"/>
      <c r="ANV46" s="760"/>
      <c r="ANW46" s="760"/>
      <c r="ANX46" s="760"/>
      <c r="ANY46" s="760"/>
      <c r="ANZ46" s="760"/>
      <c r="AOA46" s="760"/>
      <c r="AOB46" s="760"/>
      <c r="AOC46" s="760"/>
      <c r="AOD46" s="760"/>
      <c r="AOE46" s="760"/>
      <c r="AOF46" s="760"/>
      <c r="AOG46" s="760"/>
      <c r="AOH46" s="760"/>
      <c r="AOI46" s="760"/>
      <c r="AOJ46" s="760"/>
      <c r="AOK46" s="760"/>
      <c r="AOL46" s="760"/>
      <c r="AOM46" s="760"/>
      <c r="AON46" s="760"/>
      <c r="AOO46" s="760"/>
      <c r="AOP46" s="760"/>
      <c r="AOQ46" s="760"/>
      <c r="AOR46" s="760"/>
      <c r="AOS46" s="760"/>
      <c r="AOT46" s="760"/>
      <c r="AOU46" s="760"/>
      <c r="AOV46" s="760"/>
      <c r="AOW46" s="760"/>
      <c r="AOX46" s="760"/>
      <c r="AOY46" s="760"/>
      <c r="AOZ46" s="760"/>
      <c r="APA46" s="760"/>
      <c r="APB46" s="760"/>
      <c r="APC46" s="760"/>
      <c r="APD46" s="760"/>
      <c r="APE46" s="760"/>
      <c r="APF46" s="760"/>
      <c r="APG46" s="760"/>
      <c r="APH46" s="760"/>
      <c r="API46" s="760"/>
      <c r="APJ46" s="760"/>
      <c r="APK46" s="760"/>
      <c r="APL46" s="760"/>
      <c r="APM46" s="760"/>
      <c r="APN46" s="760"/>
      <c r="APO46" s="760"/>
      <c r="APP46" s="760"/>
      <c r="APQ46" s="760"/>
      <c r="APR46" s="760"/>
      <c r="APS46" s="760"/>
      <c r="APT46" s="760"/>
      <c r="APU46" s="760"/>
      <c r="APV46" s="760"/>
      <c r="APW46" s="760"/>
      <c r="APX46" s="760"/>
      <c r="APY46" s="760"/>
      <c r="APZ46" s="760"/>
      <c r="AQA46" s="760"/>
      <c r="AQB46" s="760"/>
      <c r="AQC46" s="760"/>
      <c r="AQD46" s="760"/>
      <c r="AQE46" s="760"/>
      <c r="AQF46" s="760"/>
      <c r="AQG46" s="760"/>
      <c r="AQH46" s="760"/>
      <c r="AQI46" s="760"/>
      <c r="AQJ46" s="760"/>
      <c r="AQK46" s="760"/>
      <c r="AQL46" s="760"/>
      <c r="AQM46" s="760"/>
      <c r="AQN46" s="760"/>
      <c r="AQO46" s="760"/>
      <c r="AQP46" s="760"/>
      <c r="AQQ46" s="760"/>
      <c r="AQR46" s="760"/>
      <c r="AQS46" s="760"/>
      <c r="AQT46" s="760"/>
      <c r="AQU46" s="760"/>
      <c r="AQV46" s="760"/>
      <c r="AQW46" s="760"/>
      <c r="AQX46" s="760"/>
      <c r="AQY46" s="760"/>
      <c r="AQZ46" s="760"/>
      <c r="ARA46" s="760"/>
      <c r="ARB46" s="760"/>
      <c r="ARC46" s="760"/>
      <c r="ARD46" s="760"/>
      <c r="ARE46" s="760"/>
      <c r="ARF46" s="760"/>
      <c r="ARG46" s="760"/>
      <c r="ARH46" s="760"/>
      <c r="ARI46" s="760"/>
      <c r="ARJ46" s="760"/>
      <c r="ARK46" s="760"/>
      <c r="ARL46" s="760"/>
      <c r="ARM46" s="760"/>
      <c r="ARN46" s="760"/>
      <c r="ARO46" s="760"/>
      <c r="ARP46" s="760"/>
      <c r="ARQ46" s="760"/>
      <c r="ARR46" s="760"/>
      <c r="ARS46" s="760"/>
      <c r="ART46" s="760"/>
      <c r="ARU46" s="760"/>
      <c r="ARV46" s="760"/>
      <c r="ARW46" s="760"/>
      <c r="ARX46" s="760"/>
      <c r="ARY46" s="760"/>
      <c r="ARZ46" s="760"/>
      <c r="ASA46" s="760"/>
      <c r="ASB46" s="760"/>
      <c r="ASC46" s="760"/>
      <c r="ASD46" s="760"/>
      <c r="ASE46" s="760"/>
      <c r="ASF46" s="760"/>
      <c r="ASG46" s="760"/>
      <c r="ASH46" s="760"/>
      <c r="ASI46" s="760"/>
      <c r="ASJ46" s="760"/>
      <c r="ASK46" s="760"/>
      <c r="ASL46" s="760"/>
      <c r="ASM46" s="760"/>
      <c r="ASN46" s="760"/>
      <c r="ASO46" s="760"/>
      <c r="ASP46" s="760"/>
      <c r="ASQ46" s="760"/>
      <c r="ASR46" s="760"/>
      <c r="ASS46" s="760"/>
      <c r="AST46" s="760"/>
      <c r="ASU46" s="760"/>
      <c r="ASV46" s="760"/>
      <c r="ASW46" s="760"/>
      <c r="ASX46" s="760"/>
      <c r="ASY46" s="760"/>
      <c r="ASZ46" s="760"/>
      <c r="ATA46" s="760"/>
      <c r="ATB46" s="760"/>
      <c r="ATC46" s="760"/>
      <c r="ATD46" s="760"/>
      <c r="ATE46" s="760"/>
      <c r="ATF46" s="760"/>
      <c r="ATG46" s="760"/>
      <c r="ATH46" s="760"/>
      <c r="ATI46" s="760"/>
      <c r="ATJ46" s="760"/>
      <c r="ATK46" s="760"/>
      <c r="ATL46" s="760"/>
      <c r="ATM46" s="760"/>
      <c r="ATN46" s="760"/>
      <c r="ATO46" s="760"/>
      <c r="ATP46" s="760"/>
      <c r="ATQ46" s="760"/>
      <c r="ATR46" s="760"/>
      <c r="ATS46" s="760"/>
      <c r="ATT46" s="760"/>
      <c r="ATU46" s="760"/>
      <c r="ATV46" s="760"/>
      <c r="ATW46" s="760"/>
      <c r="ATX46" s="760"/>
      <c r="ATY46" s="760"/>
      <c r="ATZ46" s="760"/>
      <c r="AUA46" s="760"/>
      <c r="AUB46" s="760"/>
      <c r="AUC46" s="760"/>
      <c r="AUD46" s="760"/>
      <c r="AUE46" s="760"/>
      <c r="AUF46" s="760"/>
      <c r="AUG46" s="760"/>
      <c r="AUH46" s="760"/>
      <c r="AUI46" s="760"/>
      <c r="AUJ46" s="760"/>
      <c r="AUK46" s="760"/>
      <c r="AUL46" s="760"/>
      <c r="AUM46" s="760"/>
      <c r="AUN46" s="760"/>
      <c r="AUO46" s="760"/>
      <c r="AUP46" s="760"/>
      <c r="AUQ46" s="760"/>
      <c r="AUR46" s="760"/>
      <c r="AUS46" s="760"/>
      <c r="AUT46" s="760"/>
      <c r="AUU46" s="760"/>
      <c r="AUV46" s="760"/>
      <c r="AUW46" s="760"/>
      <c r="AUX46" s="760"/>
      <c r="AUY46" s="760"/>
      <c r="AUZ46" s="760"/>
      <c r="AVA46" s="760"/>
      <c r="AVB46" s="760"/>
      <c r="AVC46" s="760"/>
      <c r="AVD46" s="760"/>
      <c r="AVE46" s="760"/>
      <c r="AVF46" s="760"/>
      <c r="AVG46" s="760"/>
      <c r="AVH46" s="760"/>
      <c r="AVI46" s="760"/>
      <c r="AVJ46" s="760"/>
      <c r="AVK46" s="760"/>
      <c r="AVL46" s="760"/>
      <c r="AVM46" s="760"/>
      <c r="AVN46" s="760"/>
      <c r="AVO46" s="760"/>
      <c r="AVP46" s="760"/>
      <c r="AVQ46" s="760"/>
      <c r="AVR46" s="760"/>
      <c r="AVS46" s="760"/>
      <c r="AVT46" s="760"/>
      <c r="AVU46" s="760"/>
      <c r="AVV46" s="760"/>
      <c r="AVW46" s="760"/>
      <c r="AVX46" s="760"/>
      <c r="AVY46" s="760"/>
      <c r="AVZ46" s="760"/>
      <c r="AWA46" s="760"/>
      <c r="AWB46" s="760"/>
      <c r="AWC46" s="760"/>
      <c r="AWD46" s="760"/>
      <c r="AWE46" s="760"/>
      <c r="AWF46" s="760"/>
      <c r="AWG46" s="760"/>
      <c r="AWH46" s="760"/>
      <c r="AWI46" s="760"/>
      <c r="AWJ46" s="760"/>
      <c r="AWK46" s="760"/>
      <c r="AWL46" s="760"/>
      <c r="AWM46" s="760"/>
      <c r="AWN46" s="760"/>
      <c r="AWO46" s="760"/>
      <c r="AWP46" s="760"/>
      <c r="AWQ46" s="760"/>
      <c r="AWR46" s="760"/>
      <c r="AWS46" s="760"/>
      <c r="AWT46" s="760"/>
      <c r="AWU46" s="760"/>
      <c r="AWV46" s="760"/>
      <c r="AWW46" s="760"/>
      <c r="AWX46" s="760"/>
      <c r="AWY46" s="760"/>
      <c r="AWZ46" s="760"/>
      <c r="AXA46" s="760"/>
      <c r="AXB46" s="760"/>
      <c r="AXC46" s="760"/>
      <c r="AXD46" s="760"/>
      <c r="AXE46" s="760"/>
      <c r="AXF46" s="760"/>
      <c r="AXG46" s="760"/>
      <c r="AXH46" s="760"/>
      <c r="AXI46" s="760"/>
      <c r="AXJ46" s="760"/>
      <c r="AXK46" s="760"/>
      <c r="AXL46" s="760"/>
      <c r="AXM46" s="760"/>
      <c r="AXN46" s="760"/>
      <c r="AXO46" s="760"/>
      <c r="AXP46" s="760"/>
      <c r="AXQ46" s="760"/>
      <c r="AXR46" s="760"/>
      <c r="AXS46" s="760"/>
      <c r="AXT46" s="760"/>
      <c r="AXU46" s="760"/>
      <c r="AXV46" s="760"/>
      <c r="AXW46" s="760"/>
      <c r="AXX46" s="760"/>
      <c r="AXY46" s="760"/>
      <c r="AXZ46" s="760"/>
      <c r="AYA46" s="760"/>
      <c r="AYB46" s="760"/>
      <c r="AYC46" s="760"/>
      <c r="AYD46" s="760"/>
      <c r="AYE46" s="760"/>
      <c r="AYF46" s="760"/>
      <c r="AYG46" s="760"/>
      <c r="AYH46" s="760"/>
      <c r="AYI46" s="760"/>
      <c r="AYJ46" s="760"/>
      <c r="AYK46" s="760"/>
      <c r="AYL46" s="760"/>
      <c r="AYM46" s="760"/>
      <c r="AYN46" s="760"/>
      <c r="AYO46" s="760"/>
      <c r="AYP46" s="760"/>
      <c r="AYQ46" s="760"/>
      <c r="AYR46" s="760"/>
      <c r="AYS46" s="760"/>
      <c r="AYT46" s="760"/>
      <c r="AYU46" s="760"/>
      <c r="AYV46" s="760"/>
      <c r="AYW46" s="760"/>
      <c r="AYX46" s="760"/>
      <c r="AYY46" s="760"/>
      <c r="AYZ46" s="760"/>
      <c r="AZA46" s="760"/>
      <c r="AZB46" s="760"/>
      <c r="AZC46" s="760"/>
      <c r="AZD46" s="760"/>
      <c r="AZE46" s="760"/>
      <c r="AZF46" s="760"/>
      <c r="AZG46" s="760"/>
      <c r="AZH46" s="760"/>
      <c r="AZI46" s="760"/>
      <c r="AZJ46" s="760"/>
      <c r="AZK46" s="760"/>
      <c r="AZL46" s="760"/>
      <c r="AZM46" s="760"/>
      <c r="AZN46" s="760"/>
      <c r="AZO46" s="760"/>
      <c r="AZP46" s="760"/>
      <c r="AZQ46" s="760"/>
      <c r="AZR46" s="760"/>
      <c r="AZS46" s="760"/>
      <c r="AZT46" s="760"/>
      <c r="AZU46" s="760"/>
      <c r="AZV46" s="760"/>
      <c r="AZW46" s="760"/>
      <c r="AZX46" s="760"/>
      <c r="AZY46" s="760"/>
      <c r="AZZ46" s="760"/>
      <c r="BAA46" s="760"/>
      <c r="BAB46" s="760"/>
      <c r="BAC46" s="760"/>
      <c r="BAD46" s="760"/>
      <c r="BAE46" s="760"/>
      <c r="BAF46" s="760"/>
      <c r="BAG46" s="760"/>
      <c r="BAH46" s="760"/>
      <c r="BAI46" s="760"/>
      <c r="BAJ46" s="760"/>
      <c r="BAK46" s="760"/>
      <c r="BAL46" s="760"/>
      <c r="BAM46" s="760"/>
      <c r="BAN46" s="760"/>
      <c r="BAO46" s="760"/>
      <c r="BAP46" s="760"/>
      <c r="BAQ46" s="760"/>
      <c r="BAR46" s="760"/>
      <c r="BAS46" s="760"/>
      <c r="BAT46" s="760"/>
      <c r="BAU46" s="760"/>
      <c r="BAV46" s="760"/>
      <c r="BAW46" s="760"/>
      <c r="BAX46" s="760"/>
      <c r="BAY46" s="760"/>
      <c r="BAZ46" s="760"/>
      <c r="BBA46" s="760"/>
      <c r="BBB46" s="760"/>
      <c r="BBC46" s="760"/>
      <c r="BBD46" s="760"/>
      <c r="BBE46" s="760"/>
      <c r="BBF46" s="760"/>
      <c r="BBG46" s="760"/>
      <c r="BBH46" s="760"/>
      <c r="BBI46" s="760"/>
      <c r="BBJ46" s="760"/>
      <c r="BBK46" s="760"/>
      <c r="BBL46" s="760"/>
      <c r="BBM46" s="760"/>
      <c r="BBN46" s="760"/>
      <c r="BBO46" s="760"/>
      <c r="BBP46" s="760"/>
      <c r="BBQ46" s="760"/>
      <c r="BBR46" s="760"/>
      <c r="BBS46" s="760"/>
      <c r="BBT46" s="760"/>
      <c r="BBU46" s="760"/>
      <c r="BBV46" s="760"/>
      <c r="BBW46" s="760"/>
      <c r="BBX46" s="760"/>
      <c r="BBY46" s="760"/>
      <c r="BBZ46" s="760"/>
      <c r="BCA46" s="760"/>
      <c r="BCB46" s="760"/>
      <c r="BCC46" s="760"/>
      <c r="BCD46" s="760"/>
      <c r="BCE46" s="760"/>
      <c r="BCF46" s="760"/>
      <c r="BCG46" s="760"/>
      <c r="BCH46" s="760"/>
      <c r="BCI46" s="760"/>
      <c r="BCJ46" s="760"/>
      <c r="BCK46" s="760"/>
      <c r="BCL46" s="760"/>
      <c r="BCM46" s="760"/>
      <c r="BCN46" s="760"/>
      <c r="BCO46" s="760"/>
      <c r="BCP46" s="760"/>
      <c r="BCQ46" s="760"/>
      <c r="BCR46" s="760"/>
      <c r="BCS46" s="760"/>
      <c r="BCT46" s="760"/>
      <c r="BCU46" s="760"/>
      <c r="BCV46" s="760"/>
      <c r="BCW46" s="760"/>
      <c r="BCX46" s="760"/>
      <c r="BCY46" s="760"/>
      <c r="BCZ46" s="760"/>
      <c r="BDA46" s="760"/>
      <c r="BDB46" s="760"/>
      <c r="BDC46" s="760"/>
      <c r="BDD46" s="760"/>
      <c r="BDE46" s="760"/>
      <c r="BDF46" s="760"/>
      <c r="BDG46" s="760"/>
      <c r="BDH46" s="760"/>
      <c r="BDI46" s="760"/>
      <c r="BDJ46" s="760"/>
      <c r="BDK46" s="760"/>
      <c r="BDL46" s="760"/>
      <c r="BDM46" s="760"/>
      <c r="BDN46" s="760"/>
      <c r="BDO46" s="760"/>
      <c r="BDP46" s="760"/>
      <c r="BDQ46" s="760"/>
      <c r="BDR46" s="760"/>
      <c r="BDS46" s="760"/>
      <c r="BDT46" s="760"/>
      <c r="BDU46" s="760"/>
      <c r="BDV46" s="760"/>
      <c r="BDW46" s="760"/>
      <c r="BDX46" s="760"/>
      <c r="BDY46" s="760"/>
      <c r="BDZ46" s="760"/>
      <c r="BEA46" s="760"/>
      <c r="BEB46" s="760"/>
      <c r="BEC46" s="760"/>
      <c r="BED46" s="760"/>
      <c r="BEE46" s="760"/>
      <c r="BEF46" s="760"/>
      <c r="BEG46" s="760"/>
      <c r="BEH46" s="760"/>
      <c r="BEI46" s="760"/>
      <c r="BEJ46" s="760"/>
      <c r="BEK46" s="760"/>
      <c r="BEL46" s="760"/>
      <c r="BEM46" s="760"/>
      <c r="BEN46" s="760"/>
      <c r="BEO46" s="760"/>
      <c r="BEP46" s="760"/>
      <c r="BEQ46" s="760"/>
      <c r="BER46" s="760"/>
      <c r="BES46" s="760"/>
      <c r="BET46" s="760"/>
      <c r="BEU46" s="760"/>
      <c r="BEV46" s="760"/>
      <c r="BEW46" s="760"/>
      <c r="BEX46" s="760"/>
      <c r="BEY46" s="760"/>
      <c r="BEZ46" s="760"/>
      <c r="BFA46" s="760"/>
      <c r="BFB46" s="760"/>
      <c r="BFC46" s="760"/>
      <c r="BFD46" s="760"/>
      <c r="BFE46" s="760"/>
      <c r="BFF46" s="760"/>
      <c r="BFG46" s="760"/>
      <c r="BFH46" s="760"/>
      <c r="BFI46" s="760"/>
      <c r="BFJ46" s="760"/>
      <c r="BFK46" s="760"/>
      <c r="BFL46" s="760"/>
      <c r="BFM46" s="760"/>
      <c r="BFN46" s="760"/>
      <c r="BFO46" s="760"/>
      <c r="BFP46" s="760"/>
      <c r="BFQ46" s="760"/>
      <c r="BFR46" s="760"/>
      <c r="BFS46" s="760"/>
      <c r="BFT46" s="760"/>
      <c r="BFU46" s="760"/>
      <c r="BFV46" s="760"/>
      <c r="BFW46" s="760"/>
      <c r="BFX46" s="760"/>
      <c r="BFY46" s="760"/>
      <c r="BFZ46" s="760"/>
      <c r="BGA46" s="760"/>
      <c r="BGB46" s="760"/>
      <c r="BGC46" s="760"/>
      <c r="BGD46" s="760"/>
      <c r="BGE46" s="760"/>
      <c r="BGF46" s="760"/>
      <c r="BGG46" s="760"/>
      <c r="BGH46" s="760"/>
      <c r="BGI46" s="760"/>
      <c r="BGJ46" s="760"/>
      <c r="BGK46" s="760"/>
      <c r="BGL46" s="760"/>
      <c r="BGM46" s="760"/>
      <c r="BGN46" s="760"/>
      <c r="BGO46" s="760"/>
      <c r="BGP46" s="760"/>
      <c r="BGQ46" s="760"/>
      <c r="BGR46" s="760"/>
      <c r="BGS46" s="760"/>
      <c r="BGT46" s="760"/>
      <c r="BGU46" s="760"/>
      <c r="BGV46" s="760"/>
      <c r="BGW46" s="760"/>
      <c r="BGX46" s="760"/>
      <c r="BGY46" s="760"/>
      <c r="BGZ46" s="760"/>
      <c r="BHA46" s="760"/>
      <c r="BHB46" s="760"/>
      <c r="BHC46" s="760"/>
      <c r="BHD46" s="760"/>
      <c r="BHE46" s="760"/>
      <c r="BHF46" s="760"/>
      <c r="BHG46" s="760"/>
      <c r="BHH46" s="760"/>
      <c r="BHI46" s="760"/>
      <c r="BHJ46" s="760"/>
      <c r="BHK46" s="760"/>
      <c r="BHL46" s="760"/>
      <c r="BHM46" s="760"/>
      <c r="BHN46" s="760"/>
      <c r="BHO46" s="760"/>
      <c r="BHP46" s="760"/>
      <c r="BHQ46" s="760"/>
      <c r="BHR46" s="760"/>
      <c r="BHS46" s="760"/>
      <c r="BHT46" s="760"/>
      <c r="BHU46" s="760"/>
      <c r="BHV46" s="760"/>
      <c r="BHW46" s="760"/>
      <c r="BHX46" s="760"/>
      <c r="BHY46" s="760"/>
      <c r="BHZ46" s="760"/>
      <c r="BIA46" s="760"/>
      <c r="BIB46" s="760"/>
      <c r="BIC46" s="760"/>
      <c r="BID46" s="760"/>
      <c r="BIE46" s="760"/>
      <c r="BIF46" s="760"/>
      <c r="BIG46" s="760"/>
      <c r="BIH46" s="760"/>
      <c r="BII46" s="760"/>
      <c r="BIJ46" s="760"/>
      <c r="BIK46" s="760"/>
      <c r="BIL46" s="760"/>
      <c r="BIM46" s="760"/>
      <c r="BIN46" s="760"/>
      <c r="BIO46" s="760"/>
      <c r="BIP46" s="760"/>
      <c r="BIQ46" s="760"/>
      <c r="BIR46" s="760"/>
      <c r="BIS46" s="760"/>
      <c r="BIT46" s="760"/>
      <c r="BIU46" s="760"/>
      <c r="BIV46" s="760"/>
      <c r="BIW46" s="760"/>
      <c r="BIX46" s="760"/>
      <c r="BIY46" s="760"/>
      <c r="BIZ46" s="760"/>
      <c r="BJA46" s="760"/>
      <c r="BJB46" s="760"/>
      <c r="BJC46" s="760"/>
      <c r="BJD46" s="760"/>
      <c r="BJE46" s="760"/>
      <c r="BJF46" s="760"/>
      <c r="BJG46" s="760"/>
      <c r="BJH46" s="760"/>
      <c r="BJI46" s="760"/>
      <c r="BJJ46" s="760"/>
      <c r="BJK46" s="760"/>
      <c r="BJL46" s="760"/>
      <c r="BJM46" s="760"/>
      <c r="BJN46" s="760"/>
      <c r="BJO46" s="760"/>
      <c r="BJP46" s="760"/>
      <c r="BJQ46" s="760"/>
      <c r="BJR46" s="760"/>
      <c r="BJS46" s="760"/>
      <c r="BJT46" s="760"/>
      <c r="BJU46" s="760"/>
      <c r="BJV46" s="760"/>
      <c r="BJW46" s="760"/>
      <c r="BJX46" s="760"/>
      <c r="BJY46" s="760"/>
      <c r="BJZ46" s="760"/>
      <c r="BKA46" s="760"/>
      <c r="BKB46" s="760"/>
      <c r="BKC46" s="760"/>
      <c r="BKD46" s="760"/>
      <c r="BKE46" s="760"/>
      <c r="BKF46" s="760"/>
      <c r="BKG46" s="760"/>
      <c r="BKH46" s="760"/>
      <c r="BKI46" s="760"/>
      <c r="BKJ46" s="760"/>
      <c r="BKK46" s="760"/>
      <c r="BKL46" s="760"/>
      <c r="BKM46" s="760"/>
      <c r="BKN46" s="760"/>
      <c r="BKO46" s="760"/>
      <c r="BKP46" s="760"/>
      <c r="BKQ46" s="760"/>
      <c r="BKR46" s="760"/>
      <c r="BKS46" s="760"/>
      <c r="BKT46" s="760"/>
      <c r="BKU46" s="760"/>
      <c r="BKV46" s="760"/>
      <c r="BKW46" s="760"/>
      <c r="BKX46" s="760"/>
      <c r="BKY46" s="760"/>
      <c r="BKZ46" s="760"/>
      <c r="BLA46" s="760"/>
      <c r="BLB46" s="760"/>
      <c r="BLC46" s="760"/>
      <c r="BLD46" s="760"/>
      <c r="BLE46" s="760"/>
      <c r="BLF46" s="760"/>
      <c r="BLG46" s="760"/>
      <c r="BLH46" s="760"/>
      <c r="BLI46" s="760"/>
      <c r="BLJ46" s="760"/>
      <c r="BLK46" s="760"/>
      <c r="BLL46" s="760"/>
      <c r="BLM46" s="760"/>
      <c r="BLN46" s="760"/>
      <c r="BLO46" s="760"/>
      <c r="BLP46" s="760"/>
      <c r="BLQ46" s="760"/>
      <c r="BLR46" s="760"/>
      <c r="BLS46" s="760"/>
      <c r="BLT46" s="760"/>
      <c r="BLU46" s="760"/>
      <c r="BLV46" s="760"/>
      <c r="BLW46" s="760"/>
      <c r="BLX46" s="760"/>
      <c r="BLY46" s="760"/>
      <c r="BLZ46" s="760"/>
      <c r="BMA46" s="760"/>
      <c r="BMB46" s="760"/>
      <c r="BMC46" s="760"/>
      <c r="BMD46" s="760"/>
      <c r="BME46" s="760"/>
      <c r="BMF46" s="760"/>
      <c r="BMG46" s="760"/>
      <c r="BMH46" s="760"/>
      <c r="BMI46" s="760"/>
      <c r="BMJ46" s="760"/>
      <c r="BMK46" s="760"/>
      <c r="BML46" s="760"/>
      <c r="BMM46" s="760"/>
      <c r="BMN46" s="760"/>
      <c r="BMO46" s="760"/>
      <c r="BMP46" s="760"/>
      <c r="BMQ46" s="760"/>
      <c r="BMR46" s="760"/>
      <c r="BMS46" s="760"/>
      <c r="BMT46" s="760"/>
      <c r="BMU46" s="760"/>
      <c r="BMV46" s="760"/>
      <c r="BMW46" s="760"/>
      <c r="BMX46" s="760"/>
      <c r="BMY46" s="760"/>
      <c r="BMZ46" s="760"/>
      <c r="BNA46" s="760"/>
      <c r="BNB46" s="760"/>
      <c r="BNC46" s="760"/>
      <c r="BND46" s="760"/>
      <c r="BNE46" s="760"/>
      <c r="BNF46" s="760"/>
      <c r="BNG46" s="760"/>
      <c r="BNH46" s="760"/>
      <c r="BNI46" s="760"/>
      <c r="BNJ46" s="760"/>
      <c r="BNK46" s="760"/>
      <c r="BNL46" s="760"/>
      <c r="BNM46" s="760"/>
      <c r="BNN46" s="760"/>
      <c r="BNO46" s="760"/>
      <c r="BNP46" s="760"/>
      <c r="BNQ46" s="760"/>
      <c r="BNR46" s="760"/>
      <c r="BNS46" s="760"/>
      <c r="BNT46" s="760"/>
      <c r="BNU46" s="760"/>
      <c r="BNV46" s="760"/>
      <c r="BNW46" s="760"/>
      <c r="BNX46" s="760"/>
      <c r="BNY46" s="760"/>
      <c r="BNZ46" s="760"/>
      <c r="BOA46" s="760"/>
      <c r="BOB46" s="760"/>
      <c r="BOC46" s="760"/>
      <c r="BOD46" s="760"/>
      <c r="BOE46" s="760"/>
      <c r="BOF46" s="760"/>
      <c r="BOG46" s="760"/>
      <c r="BOH46" s="760"/>
      <c r="BOI46" s="760"/>
      <c r="BOJ46" s="760"/>
      <c r="BOK46" s="760"/>
      <c r="BOL46" s="760"/>
      <c r="BOM46" s="760"/>
      <c r="BON46" s="760"/>
      <c r="BOO46" s="760"/>
      <c r="BOP46" s="760"/>
      <c r="BOQ46" s="760"/>
      <c r="BOR46" s="760"/>
      <c r="BOS46" s="760"/>
      <c r="BOT46" s="760"/>
      <c r="BOU46" s="760"/>
      <c r="BOV46" s="760"/>
      <c r="BOW46" s="760"/>
      <c r="BOX46" s="760"/>
      <c r="BOY46" s="760"/>
      <c r="BOZ46" s="760"/>
      <c r="BPA46" s="760"/>
      <c r="BPB46" s="760"/>
      <c r="BPC46" s="760"/>
      <c r="BPD46" s="760"/>
      <c r="BPE46" s="760"/>
      <c r="BPF46" s="760"/>
      <c r="BPG46" s="760"/>
      <c r="BPH46" s="760"/>
      <c r="BPI46" s="760"/>
      <c r="BPJ46" s="760"/>
      <c r="BPK46" s="760"/>
      <c r="BPL46" s="760"/>
      <c r="BPM46" s="760"/>
      <c r="BPN46" s="760"/>
      <c r="BPO46" s="760"/>
      <c r="BPP46" s="760"/>
      <c r="BPQ46" s="760"/>
      <c r="BPR46" s="760"/>
      <c r="BPS46" s="760"/>
      <c r="BPT46" s="760"/>
      <c r="BPU46" s="760"/>
      <c r="BPV46" s="760"/>
      <c r="BPW46" s="760"/>
      <c r="BPX46" s="760"/>
      <c r="BPY46" s="760"/>
      <c r="BPZ46" s="760"/>
      <c r="BQA46" s="760"/>
      <c r="BQB46" s="760"/>
      <c r="BQC46" s="760"/>
      <c r="BQD46" s="760"/>
      <c r="BQE46" s="760"/>
      <c r="BQF46" s="760"/>
      <c r="BQG46" s="760"/>
      <c r="BQH46" s="760"/>
      <c r="BQI46" s="760"/>
      <c r="BQJ46" s="760"/>
      <c r="BQK46" s="760"/>
      <c r="BQL46" s="760"/>
      <c r="BQM46" s="760"/>
      <c r="BQN46" s="760"/>
      <c r="BQO46" s="760"/>
      <c r="BQP46" s="760"/>
      <c r="BQQ46" s="760"/>
      <c r="BQR46" s="760"/>
      <c r="BQS46" s="760"/>
      <c r="BQT46" s="760"/>
      <c r="BQU46" s="760"/>
      <c r="BQV46" s="760"/>
      <c r="BQW46" s="760"/>
      <c r="BQX46" s="760"/>
      <c r="BQY46" s="760"/>
      <c r="BQZ46" s="760"/>
      <c r="BRA46" s="760"/>
      <c r="BRB46" s="760"/>
      <c r="BRC46" s="760"/>
      <c r="BRD46" s="760"/>
      <c r="BRE46" s="760"/>
      <c r="BRF46" s="760"/>
      <c r="BRG46" s="760"/>
      <c r="BRH46" s="760"/>
      <c r="BRI46" s="760"/>
      <c r="BRJ46" s="760"/>
      <c r="BRK46" s="760"/>
      <c r="BRL46" s="760"/>
      <c r="BRM46" s="760"/>
      <c r="BRN46" s="760"/>
      <c r="BRO46" s="760"/>
      <c r="BRP46" s="760"/>
      <c r="BRQ46" s="760"/>
      <c r="BRR46" s="760"/>
      <c r="BRS46" s="760"/>
      <c r="BRT46" s="760"/>
      <c r="BRU46" s="760"/>
      <c r="BRV46" s="760"/>
      <c r="BRW46" s="760"/>
      <c r="BRX46" s="760"/>
      <c r="BRY46" s="760"/>
      <c r="BRZ46" s="760"/>
      <c r="BSA46" s="760"/>
      <c r="BSB46" s="760"/>
      <c r="BSC46" s="760"/>
      <c r="BSD46" s="760"/>
      <c r="BSE46" s="760"/>
      <c r="BSF46" s="760"/>
      <c r="BSG46" s="760"/>
      <c r="BSH46" s="760"/>
      <c r="BSI46" s="760"/>
      <c r="BSJ46" s="760"/>
      <c r="BSK46" s="760"/>
      <c r="BSL46" s="760"/>
      <c r="BSM46" s="760"/>
      <c r="BSN46" s="760"/>
      <c r="BSO46" s="760"/>
      <c r="BSP46" s="760"/>
      <c r="BSQ46" s="760"/>
      <c r="BSR46" s="760"/>
      <c r="BSS46" s="760"/>
      <c r="BST46" s="760"/>
      <c r="BSU46" s="760"/>
      <c r="BSV46" s="760"/>
      <c r="BSW46" s="760"/>
      <c r="BSX46" s="760"/>
      <c r="BSY46" s="760"/>
      <c r="BSZ46" s="760"/>
      <c r="BTA46" s="760"/>
      <c r="BTB46" s="760"/>
      <c r="BTC46" s="760"/>
      <c r="BTD46" s="760"/>
      <c r="BTE46" s="760"/>
      <c r="BTF46" s="760"/>
      <c r="BTG46" s="760"/>
      <c r="BTH46" s="760"/>
      <c r="BTI46" s="760"/>
      <c r="BTJ46" s="760"/>
      <c r="BTK46" s="760"/>
      <c r="BTL46" s="760"/>
      <c r="BTM46" s="760"/>
      <c r="BTN46" s="760"/>
      <c r="BTO46" s="760"/>
      <c r="BTP46" s="760"/>
      <c r="BTQ46" s="760"/>
      <c r="BTR46" s="760"/>
      <c r="BTS46" s="760"/>
      <c r="BTT46" s="760"/>
      <c r="BTU46" s="760"/>
      <c r="BTV46" s="760"/>
      <c r="BTW46" s="760"/>
      <c r="BTX46" s="760"/>
      <c r="BTY46" s="760"/>
      <c r="BTZ46" s="760"/>
      <c r="BUA46" s="760"/>
      <c r="BUB46" s="760"/>
      <c r="BUC46" s="760"/>
      <c r="BUD46" s="760"/>
      <c r="BUE46" s="760"/>
      <c r="BUF46" s="760"/>
      <c r="BUG46" s="760"/>
      <c r="BUH46" s="760"/>
      <c r="BUI46" s="760"/>
      <c r="BUJ46" s="760"/>
      <c r="BUK46" s="760"/>
      <c r="BUL46" s="760"/>
      <c r="BUM46" s="760"/>
      <c r="BUN46" s="760"/>
      <c r="BUO46" s="760"/>
      <c r="BUP46" s="760"/>
      <c r="BUQ46" s="760"/>
      <c r="BUR46" s="760"/>
      <c r="BUS46" s="760"/>
      <c r="BUT46" s="760"/>
      <c r="BUU46" s="760"/>
      <c r="BUV46" s="760"/>
      <c r="BUW46" s="760"/>
      <c r="BUX46" s="760"/>
      <c r="BUY46" s="760"/>
      <c r="BUZ46" s="760"/>
      <c r="BVA46" s="760"/>
      <c r="BVB46" s="760"/>
      <c r="BVC46" s="760"/>
      <c r="BVD46" s="760"/>
      <c r="BVE46" s="760"/>
      <c r="BVF46" s="760"/>
      <c r="BVG46" s="760"/>
      <c r="BVH46" s="760"/>
      <c r="BVI46" s="760"/>
      <c r="BVJ46" s="760"/>
      <c r="BVK46" s="760"/>
      <c r="BVL46" s="760"/>
      <c r="BVM46" s="760"/>
      <c r="BVN46" s="760"/>
      <c r="BVO46" s="760"/>
      <c r="BVP46" s="760"/>
      <c r="BVQ46" s="760"/>
      <c r="BVR46" s="760"/>
      <c r="BVS46" s="760"/>
      <c r="BVT46" s="760"/>
      <c r="BVU46" s="760"/>
      <c r="BVV46" s="760"/>
      <c r="BVW46" s="760"/>
      <c r="BVX46" s="760"/>
      <c r="BVY46" s="760"/>
      <c r="BVZ46" s="760"/>
      <c r="BWA46" s="760"/>
      <c r="BWB46" s="760"/>
      <c r="BWC46" s="760"/>
      <c r="BWD46" s="760"/>
      <c r="BWE46" s="760"/>
      <c r="BWF46" s="760"/>
      <c r="BWG46" s="760"/>
      <c r="BWH46" s="760"/>
      <c r="BWI46" s="760"/>
      <c r="BWJ46" s="760"/>
      <c r="BWK46" s="760"/>
      <c r="BWL46" s="760"/>
      <c r="BWM46" s="760"/>
      <c r="BWN46" s="760"/>
      <c r="BWO46" s="760"/>
      <c r="BWP46" s="760"/>
      <c r="BWQ46" s="760"/>
      <c r="BWR46" s="760"/>
      <c r="BWS46" s="760"/>
      <c r="BWT46" s="760"/>
      <c r="BWU46" s="760"/>
      <c r="BWV46" s="760"/>
      <c r="BWW46" s="760"/>
      <c r="BWX46" s="760"/>
      <c r="BWY46" s="760"/>
      <c r="BWZ46" s="760"/>
      <c r="BXA46" s="760"/>
      <c r="BXB46" s="760"/>
      <c r="BXC46" s="760"/>
      <c r="BXD46" s="760"/>
      <c r="BXE46" s="760"/>
      <c r="BXF46" s="760"/>
      <c r="BXG46" s="760"/>
      <c r="BXH46" s="760"/>
      <c r="BXI46" s="760"/>
      <c r="BXJ46" s="760"/>
      <c r="BXK46" s="760"/>
      <c r="BXL46" s="760"/>
      <c r="BXM46" s="760"/>
      <c r="BXN46" s="760"/>
      <c r="BXO46" s="760"/>
      <c r="BXP46" s="760"/>
      <c r="BXQ46" s="760"/>
      <c r="BXR46" s="760"/>
      <c r="BXS46" s="760"/>
      <c r="BXT46" s="760"/>
      <c r="BXU46" s="760"/>
      <c r="BXV46" s="760"/>
      <c r="BXW46" s="760"/>
      <c r="BXX46" s="760"/>
      <c r="BXY46" s="760"/>
      <c r="BXZ46" s="760"/>
      <c r="BYA46" s="760"/>
      <c r="BYB46" s="760"/>
      <c r="BYC46" s="760"/>
      <c r="BYD46" s="760"/>
      <c r="BYE46" s="760"/>
      <c r="BYF46" s="760"/>
      <c r="BYG46" s="760"/>
      <c r="BYH46" s="760"/>
      <c r="BYI46" s="760"/>
      <c r="BYJ46" s="760"/>
      <c r="BYK46" s="760"/>
      <c r="BYL46" s="760"/>
      <c r="BYM46" s="760"/>
      <c r="BYN46" s="760"/>
      <c r="BYO46" s="760"/>
      <c r="BYP46" s="760"/>
      <c r="BYQ46" s="760"/>
      <c r="BYR46" s="760"/>
      <c r="BYS46" s="760"/>
      <c r="BYT46" s="760"/>
      <c r="BYU46" s="760"/>
      <c r="BYV46" s="760"/>
      <c r="BYW46" s="760"/>
      <c r="BYX46" s="760"/>
      <c r="BYY46" s="760"/>
      <c r="BYZ46" s="760"/>
      <c r="BZA46" s="760"/>
      <c r="BZB46" s="760"/>
      <c r="BZC46" s="760"/>
      <c r="BZD46" s="760"/>
      <c r="BZE46" s="760"/>
      <c r="BZF46" s="760"/>
      <c r="BZG46" s="760"/>
      <c r="BZH46" s="760"/>
      <c r="BZI46" s="760"/>
      <c r="BZJ46" s="760"/>
      <c r="BZK46" s="760"/>
      <c r="BZL46" s="760"/>
      <c r="BZM46" s="760"/>
      <c r="BZN46" s="760"/>
      <c r="BZO46" s="760"/>
      <c r="BZP46" s="760"/>
      <c r="BZQ46" s="760"/>
      <c r="BZR46" s="760"/>
      <c r="BZS46" s="760"/>
      <c r="BZT46" s="760"/>
      <c r="BZU46" s="760"/>
      <c r="BZV46" s="760"/>
      <c r="BZW46" s="760"/>
      <c r="BZX46" s="760"/>
      <c r="BZY46" s="760"/>
      <c r="BZZ46" s="760"/>
      <c r="CAA46" s="760"/>
      <c r="CAB46" s="760"/>
      <c r="CAC46" s="760"/>
      <c r="CAD46" s="760"/>
      <c r="CAE46" s="760"/>
      <c r="CAF46" s="760"/>
      <c r="CAG46" s="760"/>
      <c r="CAH46" s="760"/>
      <c r="CAI46" s="760"/>
      <c r="CAJ46" s="760"/>
      <c r="CAK46" s="760"/>
      <c r="CAL46" s="760"/>
      <c r="CAM46" s="760"/>
      <c r="CAN46" s="760"/>
      <c r="CAO46" s="760"/>
      <c r="CAP46" s="760"/>
      <c r="CAQ46" s="760"/>
      <c r="CAR46" s="760"/>
      <c r="CAS46" s="760"/>
      <c r="CAT46" s="760"/>
      <c r="CAU46" s="760"/>
      <c r="CAV46" s="760"/>
      <c r="CAW46" s="760"/>
      <c r="CAX46" s="760"/>
      <c r="CAY46" s="760"/>
      <c r="CAZ46" s="760"/>
      <c r="CBA46" s="760"/>
      <c r="CBB46" s="760"/>
      <c r="CBC46" s="760"/>
      <c r="CBD46" s="760"/>
      <c r="CBE46" s="760"/>
      <c r="CBF46" s="760"/>
      <c r="CBG46" s="760"/>
      <c r="CBH46" s="760"/>
      <c r="CBI46" s="760"/>
      <c r="CBJ46" s="760"/>
      <c r="CBK46" s="760"/>
      <c r="CBL46" s="760"/>
      <c r="CBM46" s="760"/>
      <c r="CBN46" s="760"/>
      <c r="CBO46" s="760"/>
      <c r="CBP46" s="760"/>
      <c r="CBQ46" s="760"/>
      <c r="CBR46" s="760"/>
      <c r="CBS46" s="760"/>
      <c r="CBT46" s="760"/>
      <c r="CBU46" s="760"/>
      <c r="CBV46" s="760"/>
      <c r="CBW46" s="760"/>
      <c r="CBX46" s="760"/>
      <c r="CBY46" s="760"/>
      <c r="CBZ46" s="760"/>
      <c r="CCA46" s="760"/>
      <c r="CCB46" s="760"/>
      <c r="CCC46" s="760"/>
      <c r="CCD46" s="760"/>
      <c r="CCE46" s="760"/>
      <c r="CCF46" s="760"/>
      <c r="CCG46" s="760"/>
      <c r="CCH46" s="760"/>
      <c r="CCI46" s="760"/>
      <c r="CCJ46" s="760"/>
      <c r="CCK46" s="760"/>
      <c r="CCL46" s="760"/>
      <c r="CCM46" s="760"/>
      <c r="CCN46" s="760"/>
      <c r="CCO46" s="760"/>
      <c r="CCP46" s="760"/>
      <c r="CCQ46" s="760"/>
      <c r="CCR46" s="760"/>
      <c r="CCS46" s="760"/>
      <c r="CCT46" s="760"/>
      <c r="CCU46" s="760"/>
      <c r="CCV46" s="760"/>
      <c r="CCW46" s="760"/>
      <c r="CCX46" s="760"/>
      <c r="CCY46" s="760"/>
      <c r="CCZ46" s="760"/>
      <c r="CDA46" s="760"/>
      <c r="CDB46" s="760"/>
      <c r="CDC46" s="760"/>
      <c r="CDD46" s="760"/>
      <c r="CDE46" s="760"/>
      <c r="CDF46" s="760"/>
      <c r="CDG46" s="760"/>
      <c r="CDH46" s="760"/>
      <c r="CDI46" s="760"/>
      <c r="CDJ46" s="760"/>
      <c r="CDK46" s="760"/>
      <c r="CDL46" s="760"/>
      <c r="CDM46" s="760"/>
      <c r="CDN46" s="760"/>
      <c r="CDO46" s="760"/>
      <c r="CDP46" s="760"/>
      <c r="CDQ46" s="760"/>
      <c r="CDR46" s="760"/>
      <c r="CDS46" s="760"/>
      <c r="CDT46" s="760"/>
      <c r="CDU46" s="760"/>
      <c r="CDV46" s="760"/>
      <c r="CDW46" s="760"/>
      <c r="CDX46" s="760"/>
      <c r="CDY46" s="760"/>
      <c r="CDZ46" s="760"/>
      <c r="CEA46" s="760"/>
      <c r="CEB46" s="760"/>
      <c r="CEC46" s="760"/>
      <c r="CED46" s="760"/>
      <c r="CEE46" s="760"/>
      <c r="CEF46" s="760"/>
      <c r="CEG46" s="760"/>
      <c r="CEH46" s="760"/>
      <c r="CEI46" s="760"/>
      <c r="CEJ46" s="760"/>
      <c r="CEK46" s="760"/>
      <c r="CEL46" s="760"/>
      <c r="CEM46" s="760"/>
      <c r="CEN46" s="760"/>
      <c r="CEO46" s="760"/>
      <c r="CEP46" s="760"/>
      <c r="CEQ46" s="760"/>
      <c r="CER46" s="760"/>
      <c r="CES46" s="760"/>
      <c r="CET46" s="760"/>
      <c r="CEU46" s="760"/>
      <c r="CEV46" s="760"/>
      <c r="CEW46" s="760"/>
      <c r="CEX46" s="760"/>
      <c r="CEY46" s="760"/>
      <c r="CEZ46" s="760"/>
      <c r="CFA46" s="760"/>
      <c r="CFB46" s="760"/>
      <c r="CFC46" s="760"/>
      <c r="CFD46" s="760"/>
      <c r="CFE46" s="760"/>
      <c r="CFF46" s="760"/>
      <c r="CFG46" s="760"/>
      <c r="CFH46" s="760"/>
      <c r="CFI46" s="760"/>
      <c r="CFJ46" s="760"/>
      <c r="CFK46" s="760"/>
      <c r="CFL46" s="760"/>
      <c r="CFM46" s="760"/>
      <c r="CFN46" s="760"/>
      <c r="CFO46" s="760"/>
      <c r="CFP46" s="760"/>
      <c r="CFQ46" s="760"/>
      <c r="CFR46" s="760"/>
      <c r="CFS46" s="760"/>
      <c r="CFT46" s="760"/>
      <c r="CFU46" s="760"/>
      <c r="CFV46" s="760"/>
      <c r="CFW46" s="760"/>
      <c r="CFX46" s="760"/>
      <c r="CFY46" s="760"/>
      <c r="CFZ46" s="760"/>
      <c r="CGA46" s="760"/>
      <c r="CGB46" s="760"/>
      <c r="CGC46" s="760"/>
      <c r="CGD46" s="760"/>
      <c r="CGE46" s="760"/>
      <c r="CGF46" s="760"/>
      <c r="CGG46" s="760"/>
      <c r="CGH46" s="760"/>
      <c r="CGI46" s="760"/>
      <c r="CGJ46" s="760"/>
      <c r="CGK46" s="760"/>
      <c r="CGL46" s="760"/>
      <c r="CGM46" s="760"/>
      <c r="CGN46" s="760"/>
      <c r="CGO46" s="760"/>
      <c r="CGP46" s="760"/>
      <c r="CGQ46" s="760"/>
      <c r="CGR46" s="760"/>
      <c r="CGS46" s="760"/>
      <c r="CGT46" s="760"/>
      <c r="CGU46" s="760"/>
      <c r="CGV46" s="760"/>
      <c r="CGW46" s="760"/>
      <c r="CGX46" s="760"/>
      <c r="CGY46" s="760"/>
      <c r="CGZ46" s="760"/>
      <c r="CHA46" s="760"/>
      <c r="CHB46" s="760"/>
      <c r="CHC46" s="760"/>
      <c r="CHD46" s="760"/>
      <c r="CHE46" s="760"/>
      <c r="CHF46" s="760"/>
      <c r="CHG46" s="760"/>
      <c r="CHH46" s="760"/>
      <c r="CHI46" s="760"/>
      <c r="CHJ46" s="760"/>
      <c r="CHK46" s="760"/>
      <c r="CHL46" s="760"/>
      <c r="CHM46" s="760"/>
      <c r="CHN46" s="760"/>
      <c r="CHO46" s="760"/>
      <c r="CHP46" s="760"/>
      <c r="CHQ46" s="760"/>
      <c r="CHR46" s="760"/>
      <c r="CHS46" s="760"/>
      <c r="CHT46" s="760"/>
      <c r="CHU46" s="760"/>
      <c r="CHV46" s="760"/>
      <c r="CHW46" s="760"/>
      <c r="CHX46" s="760"/>
      <c r="CHY46" s="760"/>
      <c r="CHZ46" s="760"/>
      <c r="CIA46" s="760"/>
      <c r="CIB46" s="760"/>
      <c r="CIC46" s="760"/>
      <c r="CID46" s="760"/>
      <c r="CIE46" s="760"/>
      <c r="CIF46" s="760"/>
      <c r="CIG46" s="760"/>
      <c r="CIH46" s="760"/>
      <c r="CII46" s="760"/>
      <c r="CIJ46" s="760"/>
      <c r="CIK46" s="760"/>
      <c r="CIL46" s="760"/>
      <c r="CIM46" s="760"/>
      <c r="CIN46" s="760"/>
      <c r="CIO46" s="760"/>
      <c r="CIP46" s="760"/>
      <c r="CIQ46" s="760"/>
      <c r="CIR46" s="760"/>
      <c r="CIS46" s="760"/>
      <c r="CIT46" s="760"/>
      <c r="CIU46" s="760"/>
      <c r="CIV46" s="760"/>
      <c r="CIW46" s="760"/>
      <c r="CIX46" s="760"/>
      <c r="CIY46" s="760"/>
      <c r="CIZ46" s="760"/>
      <c r="CJA46" s="760"/>
      <c r="CJB46" s="760"/>
      <c r="CJC46" s="760"/>
      <c r="CJD46" s="760"/>
      <c r="CJE46" s="760"/>
      <c r="CJF46" s="760"/>
      <c r="CJG46" s="760"/>
      <c r="CJH46" s="760"/>
      <c r="CJI46" s="760"/>
      <c r="CJJ46" s="760"/>
      <c r="CJK46" s="760"/>
      <c r="CJL46" s="760"/>
      <c r="CJM46" s="760"/>
      <c r="CJN46" s="760"/>
      <c r="CJO46" s="760"/>
      <c r="CJP46" s="760"/>
      <c r="CJQ46" s="760"/>
      <c r="CJR46" s="760"/>
      <c r="CJS46" s="760"/>
      <c r="CJT46" s="760"/>
      <c r="CJU46" s="760"/>
      <c r="CJV46" s="760"/>
      <c r="CJW46" s="760"/>
      <c r="CJX46" s="760"/>
      <c r="CJY46" s="760"/>
      <c r="CJZ46" s="760"/>
      <c r="CKA46" s="760"/>
      <c r="CKB46" s="760"/>
      <c r="CKC46" s="760"/>
      <c r="CKD46" s="760"/>
      <c r="CKE46" s="760"/>
      <c r="CKF46" s="760"/>
      <c r="CKG46" s="760"/>
      <c r="CKH46" s="760"/>
      <c r="CKI46" s="760"/>
      <c r="CKJ46" s="760"/>
      <c r="CKK46" s="760"/>
      <c r="CKL46" s="760"/>
      <c r="CKM46" s="760"/>
      <c r="CKN46" s="760"/>
      <c r="CKO46" s="760"/>
      <c r="CKP46" s="760"/>
      <c r="CKQ46" s="760"/>
      <c r="CKR46" s="760"/>
      <c r="CKS46" s="760"/>
      <c r="CKT46" s="760"/>
      <c r="CKU46" s="760"/>
      <c r="CKV46" s="760"/>
      <c r="CKW46" s="760"/>
      <c r="CKX46" s="760"/>
      <c r="CKY46" s="760"/>
      <c r="CKZ46" s="760"/>
      <c r="CLA46" s="760"/>
      <c r="CLB46" s="760"/>
      <c r="CLC46" s="760"/>
      <c r="CLD46" s="760"/>
      <c r="CLE46" s="760"/>
      <c r="CLF46" s="760"/>
      <c r="CLG46" s="760"/>
      <c r="CLH46" s="760"/>
      <c r="CLI46" s="760"/>
      <c r="CLJ46" s="760"/>
      <c r="CLK46" s="760"/>
      <c r="CLL46" s="760"/>
      <c r="CLM46" s="760"/>
      <c r="CLN46" s="760"/>
      <c r="CLO46" s="760"/>
      <c r="CLP46" s="760"/>
      <c r="CLQ46" s="760"/>
      <c r="CLR46" s="760"/>
      <c r="CLS46" s="760"/>
      <c r="CLT46" s="760"/>
      <c r="CLU46" s="760"/>
      <c r="CLV46" s="760"/>
      <c r="CLW46" s="760"/>
      <c r="CLX46" s="760"/>
      <c r="CLY46" s="760"/>
      <c r="CLZ46" s="760"/>
      <c r="CMA46" s="760"/>
      <c r="CMB46" s="760"/>
      <c r="CMC46" s="760"/>
      <c r="CMD46" s="760"/>
      <c r="CME46" s="760"/>
      <c r="CMF46" s="760"/>
      <c r="CMG46" s="760"/>
      <c r="CMH46" s="760"/>
      <c r="CMI46" s="760"/>
      <c r="CMJ46" s="760"/>
      <c r="CMK46" s="760"/>
      <c r="CML46" s="760"/>
      <c r="CMM46" s="760"/>
      <c r="CMN46" s="760"/>
      <c r="CMO46" s="760"/>
      <c r="CMP46" s="760"/>
      <c r="CMQ46" s="760"/>
      <c r="CMR46" s="760"/>
      <c r="CMS46" s="760"/>
      <c r="CMT46" s="760"/>
      <c r="CMU46" s="760"/>
      <c r="CMV46" s="760"/>
      <c r="CMW46" s="760"/>
      <c r="CMX46" s="760"/>
      <c r="CMY46" s="760"/>
      <c r="CMZ46" s="760"/>
      <c r="CNA46" s="760"/>
      <c r="CNB46" s="760"/>
      <c r="CNC46" s="760"/>
      <c r="CND46" s="760"/>
      <c r="CNE46" s="760"/>
      <c r="CNF46" s="760"/>
      <c r="CNG46" s="760"/>
      <c r="CNH46" s="760"/>
      <c r="CNI46" s="760"/>
      <c r="CNJ46" s="760"/>
      <c r="CNK46" s="760"/>
      <c r="CNL46" s="760"/>
      <c r="CNM46" s="760"/>
      <c r="CNN46" s="760"/>
      <c r="CNO46" s="760"/>
      <c r="CNP46" s="760"/>
      <c r="CNQ46" s="760"/>
      <c r="CNR46" s="760"/>
      <c r="CNS46" s="760"/>
      <c r="CNT46" s="760"/>
      <c r="CNU46" s="760"/>
      <c r="CNV46" s="760"/>
      <c r="CNW46" s="760"/>
      <c r="CNX46" s="760"/>
      <c r="CNY46" s="760"/>
      <c r="CNZ46" s="760"/>
      <c r="COA46" s="760"/>
      <c r="COB46" s="760"/>
      <c r="COC46" s="760"/>
      <c r="COD46" s="760"/>
      <c r="COE46" s="760"/>
      <c r="COF46" s="760"/>
      <c r="COG46" s="760"/>
      <c r="COH46" s="760"/>
      <c r="COI46" s="760"/>
      <c r="COJ46" s="760"/>
      <c r="COK46" s="760"/>
      <c r="COL46" s="760"/>
      <c r="COM46" s="760"/>
      <c r="CON46" s="760"/>
      <c r="COO46" s="760"/>
      <c r="COP46" s="760"/>
      <c r="COQ46" s="760"/>
      <c r="COR46" s="760"/>
      <c r="COS46" s="760"/>
      <c r="COT46" s="760"/>
      <c r="COU46" s="760"/>
      <c r="COV46" s="760"/>
      <c r="COW46" s="760"/>
      <c r="COX46" s="760"/>
      <c r="COY46" s="760"/>
      <c r="COZ46" s="760"/>
      <c r="CPA46" s="760"/>
      <c r="CPB46" s="760"/>
      <c r="CPC46" s="760"/>
      <c r="CPD46" s="760"/>
      <c r="CPE46" s="760"/>
      <c r="CPF46" s="760"/>
      <c r="CPG46" s="760"/>
      <c r="CPH46" s="760"/>
      <c r="CPI46" s="760"/>
      <c r="CPJ46" s="760"/>
      <c r="CPK46" s="760"/>
      <c r="CPL46" s="760"/>
      <c r="CPM46" s="760"/>
      <c r="CPN46" s="760"/>
      <c r="CPO46" s="760"/>
      <c r="CPP46" s="760"/>
      <c r="CPQ46" s="760"/>
      <c r="CPR46" s="760"/>
      <c r="CPS46" s="760"/>
      <c r="CPT46" s="760"/>
      <c r="CPU46" s="760"/>
      <c r="CPV46" s="760"/>
      <c r="CPW46" s="760"/>
      <c r="CPX46" s="760"/>
      <c r="CPY46" s="760"/>
      <c r="CPZ46" s="760"/>
      <c r="CQA46" s="760"/>
      <c r="CQB46" s="760"/>
      <c r="CQC46" s="760"/>
      <c r="CQD46" s="760"/>
      <c r="CQE46" s="760"/>
      <c r="CQF46" s="760"/>
      <c r="CQG46" s="760"/>
      <c r="CQH46" s="760"/>
      <c r="CQI46" s="760"/>
      <c r="CQJ46" s="760"/>
      <c r="CQK46" s="760"/>
      <c r="CQL46" s="760"/>
      <c r="CQM46" s="760"/>
      <c r="CQN46" s="760"/>
      <c r="CQO46" s="760"/>
      <c r="CQP46" s="760"/>
      <c r="CQQ46" s="760"/>
      <c r="CQR46" s="760"/>
      <c r="CQS46" s="760"/>
      <c r="CQT46" s="760"/>
      <c r="CQU46" s="760"/>
      <c r="CQV46" s="760"/>
      <c r="CQW46" s="760"/>
      <c r="CQX46" s="760"/>
      <c r="CQY46" s="760"/>
      <c r="CQZ46" s="760"/>
      <c r="CRA46" s="760"/>
      <c r="CRB46" s="760"/>
      <c r="CRC46" s="760"/>
      <c r="CRD46" s="760"/>
      <c r="CRE46" s="760"/>
      <c r="CRF46" s="760"/>
      <c r="CRG46" s="760"/>
      <c r="CRH46" s="760"/>
      <c r="CRI46" s="760"/>
      <c r="CRJ46" s="760"/>
      <c r="CRK46" s="760"/>
      <c r="CRL46" s="760"/>
      <c r="CRM46" s="760"/>
      <c r="CRN46" s="760"/>
      <c r="CRO46" s="760"/>
      <c r="CRP46" s="760"/>
      <c r="CRQ46" s="760"/>
      <c r="CRR46" s="760"/>
      <c r="CRS46" s="760"/>
      <c r="CRT46" s="760"/>
      <c r="CRU46" s="760"/>
      <c r="CRV46" s="760"/>
      <c r="CRW46" s="760"/>
      <c r="CRX46" s="760"/>
      <c r="CRY46" s="760"/>
      <c r="CRZ46" s="760"/>
      <c r="CSA46" s="760"/>
      <c r="CSB46" s="760"/>
      <c r="CSC46" s="760"/>
      <c r="CSD46" s="760"/>
      <c r="CSE46" s="760"/>
      <c r="CSF46" s="760"/>
      <c r="CSG46" s="760"/>
      <c r="CSH46" s="760"/>
      <c r="CSI46" s="760"/>
      <c r="CSJ46" s="760"/>
      <c r="CSK46" s="760"/>
      <c r="CSL46" s="760"/>
      <c r="CSM46" s="760"/>
      <c r="CSN46" s="760"/>
      <c r="CSO46" s="760"/>
      <c r="CSP46" s="760"/>
      <c r="CSQ46" s="760"/>
      <c r="CSR46" s="760"/>
      <c r="CSS46" s="760"/>
      <c r="CST46" s="760"/>
      <c r="CSU46" s="760"/>
      <c r="CSV46" s="760"/>
      <c r="CSW46" s="760"/>
      <c r="CSX46" s="760"/>
      <c r="CSY46" s="760"/>
      <c r="CSZ46" s="760"/>
      <c r="CTA46" s="760"/>
      <c r="CTB46" s="760"/>
      <c r="CTC46" s="760"/>
      <c r="CTD46" s="760"/>
      <c r="CTE46" s="760"/>
      <c r="CTF46" s="760"/>
      <c r="CTG46" s="760"/>
      <c r="CTH46" s="760"/>
      <c r="CTI46" s="760"/>
      <c r="CTJ46" s="760"/>
      <c r="CTK46" s="760"/>
      <c r="CTL46" s="760"/>
      <c r="CTM46" s="760"/>
      <c r="CTN46" s="760"/>
      <c r="CTO46" s="760"/>
      <c r="CTP46" s="760"/>
      <c r="CTQ46" s="760"/>
      <c r="CTR46" s="760"/>
      <c r="CTS46" s="760"/>
      <c r="CTT46" s="760"/>
      <c r="CTU46" s="760"/>
      <c r="CTV46" s="760"/>
      <c r="CTW46" s="760"/>
      <c r="CTX46" s="760"/>
      <c r="CTY46" s="760"/>
      <c r="CTZ46" s="760"/>
      <c r="CUA46" s="760"/>
      <c r="CUB46" s="760"/>
      <c r="CUC46" s="760"/>
      <c r="CUD46" s="760"/>
      <c r="CUE46" s="760"/>
      <c r="CUF46" s="760"/>
      <c r="CUG46" s="760"/>
      <c r="CUH46" s="760"/>
      <c r="CUI46" s="760"/>
      <c r="CUJ46" s="760"/>
      <c r="CUK46" s="760"/>
      <c r="CUL46" s="760"/>
      <c r="CUM46" s="760"/>
      <c r="CUN46" s="760"/>
      <c r="CUO46" s="760"/>
      <c r="CUP46" s="760"/>
      <c r="CUQ46" s="760"/>
      <c r="CUR46" s="760"/>
      <c r="CUS46" s="760"/>
      <c r="CUT46" s="760"/>
      <c r="CUU46" s="760"/>
      <c r="CUV46" s="760"/>
      <c r="CUW46" s="760"/>
      <c r="CUX46" s="760"/>
      <c r="CUY46" s="760"/>
      <c r="CUZ46" s="760"/>
      <c r="CVA46" s="760"/>
      <c r="CVB46" s="760"/>
      <c r="CVC46" s="760"/>
      <c r="CVD46" s="760"/>
      <c r="CVE46" s="760"/>
      <c r="CVF46" s="760"/>
      <c r="CVG46" s="760"/>
      <c r="CVH46" s="760"/>
      <c r="CVI46" s="760"/>
      <c r="CVJ46" s="760"/>
      <c r="CVK46" s="760"/>
      <c r="CVL46" s="760"/>
      <c r="CVM46" s="760"/>
      <c r="CVN46" s="760"/>
      <c r="CVO46" s="760"/>
      <c r="CVP46" s="760"/>
      <c r="CVQ46" s="760"/>
      <c r="CVR46" s="760"/>
      <c r="CVS46" s="760"/>
      <c r="CVT46" s="760"/>
      <c r="CVU46" s="760"/>
      <c r="CVV46" s="760"/>
      <c r="CVW46" s="760"/>
      <c r="CVX46" s="760"/>
      <c r="CVY46" s="760"/>
      <c r="CVZ46" s="760"/>
      <c r="CWA46" s="760"/>
      <c r="CWB46" s="760"/>
      <c r="CWC46" s="760"/>
      <c r="CWD46" s="760"/>
      <c r="CWE46" s="760"/>
      <c r="CWF46" s="760"/>
      <c r="CWG46" s="760"/>
      <c r="CWH46" s="760"/>
      <c r="CWI46" s="760"/>
      <c r="CWJ46" s="760"/>
      <c r="CWK46" s="760"/>
      <c r="CWL46" s="760"/>
      <c r="CWM46" s="760"/>
      <c r="CWN46" s="760"/>
      <c r="CWO46" s="760"/>
      <c r="CWP46" s="760"/>
      <c r="CWQ46" s="760"/>
      <c r="CWR46" s="760"/>
      <c r="CWS46" s="760"/>
      <c r="CWT46" s="760"/>
      <c r="CWU46" s="760"/>
      <c r="CWV46" s="760"/>
      <c r="CWW46" s="760"/>
      <c r="CWX46" s="760"/>
      <c r="CWY46" s="760"/>
      <c r="CWZ46" s="760"/>
      <c r="CXA46" s="760"/>
      <c r="CXB46" s="760"/>
      <c r="CXC46" s="760"/>
      <c r="CXD46" s="760"/>
      <c r="CXE46" s="760"/>
      <c r="CXF46" s="760"/>
      <c r="CXG46" s="760"/>
      <c r="CXH46" s="760"/>
      <c r="CXI46" s="760"/>
      <c r="CXJ46" s="760"/>
      <c r="CXK46" s="760"/>
      <c r="CXL46" s="760"/>
      <c r="CXM46" s="760"/>
      <c r="CXN46" s="760"/>
      <c r="CXO46" s="760"/>
      <c r="CXP46" s="760"/>
      <c r="CXQ46" s="760"/>
      <c r="CXR46" s="760"/>
      <c r="CXS46" s="760"/>
      <c r="CXT46" s="760"/>
      <c r="CXU46" s="760"/>
      <c r="CXV46" s="760"/>
      <c r="CXW46" s="760"/>
      <c r="CXX46" s="760"/>
      <c r="CXY46" s="760"/>
      <c r="CXZ46" s="760"/>
      <c r="CYA46" s="760"/>
      <c r="CYB46" s="760"/>
      <c r="CYC46" s="760"/>
      <c r="CYD46" s="760"/>
      <c r="CYE46" s="760"/>
      <c r="CYF46" s="760"/>
      <c r="CYG46" s="760"/>
      <c r="CYH46" s="760"/>
      <c r="CYI46" s="760"/>
      <c r="CYJ46" s="760"/>
      <c r="CYK46" s="760"/>
      <c r="CYL46" s="760"/>
      <c r="CYM46" s="760"/>
      <c r="CYN46" s="760"/>
      <c r="CYO46" s="760"/>
      <c r="CYP46" s="760"/>
      <c r="CYQ46" s="760"/>
      <c r="CYR46" s="760"/>
      <c r="CYS46" s="760"/>
      <c r="CYT46" s="760"/>
      <c r="CYU46" s="760"/>
      <c r="CYV46" s="760"/>
      <c r="CYW46" s="760"/>
      <c r="CYX46" s="760"/>
      <c r="CYY46" s="760"/>
      <c r="CYZ46" s="760"/>
      <c r="CZA46" s="760"/>
      <c r="CZB46" s="760"/>
      <c r="CZC46" s="760"/>
      <c r="CZD46" s="760"/>
      <c r="CZE46" s="760"/>
      <c r="CZF46" s="760"/>
      <c r="CZG46" s="760"/>
      <c r="CZH46" s="760"/>
      <c r="CZI46" s="760"/>
      <c r="CZJ46" s="760"/>
      <c r="CZK46" s="760"/>
      <c r="CZL46" s="760"/>
      <c r="CZM46" s="760"/>
      <c r="CZN46" s="760"/>
      <c r="CZO46" s="760"/>
      <c r="CZP46" s="760"/>
      <c r="CZQ46" s="760"/>
      <c r="CZR46" s="760"/>
      <c r="CZS46" s="760"/>
      <c r="CZT46" s="760"/>
      <c r="CZU46" s="760"/>
      <c r="CZV46" s="760"/>
      <c r="CZW46" s="760"/>
      <c r="CZX46" s="760"/>
      <c r="CZY46" s="760"/>
      <c r="CZZ46" s="760"/>
      <c r="DAA46" s="760"/>
      <c r="DAB46" s="760"/>
      <c r="DAC46" s="760"/>
      <c r="DAD46" s="760"/>
      <c r="DAE46" s="760"/>
      <c r="DAF46" s="760"/>
      <c r="DAG46" s="760"/>
      <c r="DAH46" s="760"/>
      <c r="DAI46" s="760"/>
      <c r="DAJ46" s="760"/>
      <c r="DAK46" s="760"/>
      <c r="DAL46" s="760"/>
      <c r="DAM46" s="760"/>
      <c r="DAN46" s="760"/>
      <c r="DAO46" s="760"/>
      <c r="DAP46" s="760"/>
      <c r="DAQ46" s="760"/>
      <c r="DAR46" s="760"/>
      <c r="DAS46" s="760"/>
      <c r="DAT46" s="760"/>
      <c r="DAU46" s="760"/>
      <c r="DAV46" s="760"/>
      <c r="DAW46" s="760"/>
      <c r="DAX46" s="760"/>
      <c r="DAY46" s="760"/>
      <c r="DAZ46" s="760"/>
      <c r="DBA46" s="760"/>
      <c r="DBB46" s="760"/>
      <c r="DBC46" s="760"/>
      <c r="DBD46" s="760"/>
      <c r="DBE46" s="760"/>
      <c r="DBF46" s="760"/>
      <c r="DBG46" s="760"/>
      <c r="DBH46" s="760"/>
      <c r="DBI46" s="760"/>
      <c r="DBJ46" s="760"/>
      <c r="DBK46" s="760"/>
      <c r="DBL46" s="760"/>
      <c r="DBM46" s="760"/>
      <c r="DBN46" s="760"/>
      <c r="DBO46" s="760"/>
      <c r="DBP46" s="760"/>
      <c r="DBQ46" s="760"/>
      <c r="DBR46" s="760"/>
      <c r="DBS46" s="760"/>
      <c r="DBT46" s="760"/>
      <c r="DBU46" s="760"/>
      <c r="DBV46" s="760"/>
      <c r="DBW46" s="760"/>
      <c r="DBX46" s="760"/>
      <c r="DBY46" s="760"/>
      <c r="DBZ46" s="760"/>
      <c r="DCA46" s="760"/>
      <c r="DCB46" s="760"/>
      <c r="DCC46" s="760"/>
      <c r="DCD46" s="760"/>
      <c r="DCE46" s="760"/>
      <c r="DCF46" s="760"/>
      <c r="DCG46" s="760"/>
      <c r="DCH46" s="760"/>
      <c r="DCI46" s="760"/>
      <c r="DCJ46" s="760"/>
      <c r="DCK46" s="760"/>
      <c r="DCL46" s="760"/>
      <c r="DCM46" s="760"/>
      <c r="DCN46" s="760"/>
      <c r="DCO46" s="760"/>
      <c r="DCP46" s="760"/>
      <c r="DCQ46" s="760"/>
      <c r="DCR46" s="760"/>
      <c r="DCS46" s="760"/>
      <c r="DCT46" s="760"/>
      <c r="DCU46" s="760"/>
      <c r="DCV46" s="760"/>
      <c r="DCW46" s="760"/>
      <c r="DCX46" s="760"/>
      <c r="DCY46" s="760"/>
      <c r="DCZ46" s="760"/>
      <c r="DDA46" s="760"/>
      <c r="DDB46" s="760"/>
      <c r="DDC46" s="760"/>
      <c r="DDD46" s="760"/>
      <c r="DDE46" s="760"/>
      <c r="DDF46" s="760"/>
      <c r="DDG46" s="760"/>
      <c r="DDH46" s="760"/>
      <c r="DDI46" s="760"/>
      <c r="DDJ46" s="760"/>
      <c r="DDK46" s="760"/>
      <c r="DDL46" s="760"/>
      <c r="DDM46" s="760"/>
      <c r="DDN46" s="760"/>
      <c r="DDO46" s="760"/>
      <c r="DDP46" s="760"/>
      <c r="DDQ46" s="760"/>
      <c r="DDR46" s="760"/>
      <c r="DDS46" s="760"/>
      <c r="DDT46" s="760"/>
      <c r="DDU46" s="760"/>
      <c r="DDV46" s="760"/>
      <c r="DDW46" s="760"/>
      <c r="DDX46" s="760"/>
      <c r="DDY46" s="760"/>
      <c r="DDZ46" s="760"/>
      <c r="DEA46" s="760"/>
      <c r="DEB46" s="760"/>
      <c r="DEC46" s="760"/>
      <c r="DED46" s="760"/>
      <c r="DEE46" s="760"/>
      <c r="DEF46" s="760"/>
      <c r="DEG46" s="760"/>
      <c r="DEH46" s="760"/>
      <c r="DEI46" s="760"/>
      <c r="DEJ46" s="760"/>
      <c r="DEK46" s="760"/>
      <c r="DEL46" s="760"/>
      <c r="DEM46" s="760"/>
      <c r="DEN46" s="760"/>
      <c r="DEO46" s="760"/>
      <c r="DEP46" s="760"/>
      <c r="DEQ46" s="760"/>
      <c r="DER46" s="760"/>
      <c r="DES46" s="760"/>
      <c r="DET46" s="760"/>
      <c r="DEU46" s="760"/>
      <c r="DEV46" s="760"/>
      <c r="DEW46" s="760"/>
      <c r="DEX46" s="760"/>
      <c r="DEY46" s="760"/>
      <c r="DEZ46" s="760"/>
      <c r="DFA46" s="760"/>
      <c r="DFB46" s="760"/>
      <c r="DFC46" s="760"/>
      <c r="DFD46" s="760"/>
      <c r="DFE46" s="760"/>
      <c r="DFF46" s="760"/>
      <c r="DFG46" s="760"/>
      <c r="DFH46" s="760"/>
      <c r="DFI46" s="760"/>
      <c r="DFJ46" s="760"/>
      <c r="DFK46" s="760"/>
      <c r="DFL46" s="760"/>
      <c r="DFM46" s="760"/>
      <c r="DFN46" s="760"/>
      <c r="DFO46" s="760"/>
      <c r="DFP46" s="760"/>
      <c r="DFQ46" s="760"/>
      <c r="DFR46" s="760"/>
      <c r="DFS46" s="760"/>
      <c r="DFT46" s="760"/>
      <c r="DFU46" s="760"/>
      <c r="DFV46" s="760"/>
      <c r="DFW46" s="760"/>
      <c r="DFX46" s="760"/>
      <c r="DFY46" s="760"/>
      <c r="DFZ46" s="760"/>
      <c r="DGA46" s="760"/>
      <c r="DGB46" s="760"/>
      <c r="DGC46" s="760"/>
      <c r="DGD46" s="760"/>
      <c r="DGE46" s="760"/>
      <c r="DGF46" s="760"/>
      <c r="DGG46" s="760"/>
      <c r="DGH46" s="760"/>
      <c r="DGI46" s="760"/>
      <c r="DGJ46" s="760"/>
      <c r="DGK46" s="760"/>
      <c r="DGL46" s="760"/>
      <c r="DGM46" s="760"/>
      <c r="DGN46" s="760"/>
      <c r="DGO46" s="760"/>
      <c r="DGP46" s="760"/>
      <c r="DGQ46" s="760"/>
      <c r="DGR46" s="760"/>
      <c r="DGS46" s="760"/>
      <c r="DGT46" s="760"/>
      <c r="DGU46" s="760"/>
      <c r="DGV46" s="760"/>
      <c r="DGW46" s="760"/>
      <c r="DGX46" s="760"/>
      <c r="DGY46" s="760"/>
      <c r="DGZ46" s="760"/>
      <c r="DHA46" s="760"/>
      <c r="DHB46" s="760"/>
      <c r="DHC46" s="760"/>
      <c r="DHD46" s="760"/>
      <c r="DHE46" s="760"/>
      <c r="DHF46" s="760"/>
      <c r="DHG46" s="760"/>
      <c r="DHH46" s="760"/>
      <c r="DHI46" s="760"/>
      <c r="DHJ46" s="760"/>
      <c r="DHK46" s="760"/>
      <c r="DHL46" s="760"/>
      <c r="DHM46" s="760"/>
      <c r="DHN46" s="760"/>
      <c r="DHO46" s="760"/>
      <c r="DHP46" s="760"/>
      <c r="DHQ46" s="760"/>
      <c r="DHR46" s="760"/>
      <c r="DHS46" s="760"/>
      <c r="DHT46" s="760"/>
      <c r="DHU46" s="760"/>
      <c r="DHV46" s="760"/>
      <c r="DHW46" s="760"/>
      <c r="DHX46" s="760"/>
      <c r="DHY46" s="760"/>
      <c r="DHZ46" s="760"/>
      <c r="DIA46" s="760"/>
      <c r="DIB46" s="760"/>
      <c r="DIC46" s="760"/>
      <c r="DID46" s="760"/>
      <c r="DIE46" s="760"/>
      <c r="DIF46" s="760"/>
      <c r="DIG46" s="760"/>
      <c r="DIH46" s="760"/>
      <c r="DII46" s="760"/>
      <c r="DIJ46" s="760"/>
      <c r="DIK46" s="760"/>
      <c r="DIL46" s="760"/>
      <c r="DIM46" s="760"/>
      <c r="DIN46" s="760"/>
      <c r="DIO46" s="760"/>
      <c r="DIP46" s="760"/>
      <c r="DIQ46" s="760"/>
      <c r="DIR46" s="760"/>
      <c r="DIS46" s="760"/>
      <c r="DIT46" s="760"/>
      <c r="DIU46" s="760"/>
      <c r="DIV46" s="760"/>
      <c r="DIW46" s="760"/>
      <c r="DIX46" s="760"/>
      <c r="DIY46" s="760"/>
      <c r="DIZ46" s="760"/>
      <c r="DJA46" s="760"/>
      <c r="DJB46" s="760"/>
      <c r="DJC46" s="760"/>
      <c r="DJD46" s="760"/>
      <c r="DJE46" s="760"/>
      <c r="DJF46" s="760"/>
      <c r="DJG46" s="760"/>
      <c r="DJH46" s="760"/>
      <c r="DJI46" s="760"/>
      <c r="DJJ46" s="760"/>
      <c r="DJK46" s="760"/>
      <c r="DJL46" s="760"/>
      <c r="DJM46" s="760"/>
      <c r="DJN46" s="760"/>
      <c r="DJO46" s="760"/>
      <c r="DJP46" s="760"/>
      <c r="DJQ46" s="760"/>
      <c r="DJR46" s="760"/>
      <c r="DJS46" s="760"/>
      <c r="DJT46" s="760"/>
      <c r="DJU46" s="760"/>
      <c r="DJV46" s="760"/>
      <c r="DJW46" s="760"/>
      <c r="DJX46" s="760"/>
      <c r="DJY46" s="760"/>
      <c r="DJZ46" s="760"/>
      <c r="DKA46" s="760"/>
      <c r="DKB46" s="760"/>
      <c r="DKC46" s="760"/>
      <c r="DKD46" s="760"/>
      <c r="DKE46" s="760"/>
      <c r="DKF46" s="760"/>
      <c r="DKG46" s="760"/>
      <c r="DKH46" s="760"/>
      <c r="DKI46" s="760"/>
      <c r="DKJ46" s="760"/>
      <c r="DKK46" s="760"/>
      <c r="DKL46" s="760"/>
      <c r="DKM46" s="760"/>
      <c r="DKN46" s="760"/>
      <c r="DKO46" s="760"/>
      <c r="DKP46" s="760"/>
      <c r="DKQ46" s="760"/>
      <c r="DKR46" s="760"/>
      <c r="DKS46" s="760"/>
      <c r="DKT46" s="760"/>
      <c r="DKU46" s="760"/>
      <c r="DKV46" s="760"/>
      <c r="DKW46" s="760"/>
      <c r="DKX46" s="760"/>
      <c r="DKY46" s="760"/>
      <c r="DKZ46" s="760"/>
      <c r="DLA46" s="760"/>
      <c r="DLB46" s="760"/>
      <c r="DLC46" s="760"/>
      <c r="DLD46" s="760"/>
      <c r="DLE46" s="760"/>
      <c r="DLF46" s="760"/>
      <c r="DLG46" s="760"/>
      <c r="DLH46" s="760"/>
      <c r="DLI46" s="760"/>
      <c r="DLJ46" s="760"/>
      <c r="DLK46" s="760"/>
      <c r="DLL46" s="760"/>
      <c r="DLM46" s="760"/>
      <c r="DLN46" s="760"/>
      <c r="DLO46" s="760"/>
      <c r="DLP46" s="760"/>
      <c r="DLQ46" s="760"/>
      <c r="DLR46" s="760"/>
      <c r="DLS46" s="760"/>
      <c r="DLT46" s="760"/>
      <c r="DLU46" s="760"/>
      <c r="DLV46" s="760"/>
      <c r="DLW46" s="760"/>
      <c r="DLX46" s="760"/>
      <c r="DLY46" s="760"/>
      <c r="DLZ46" s="760"/>
      <c r="DMA46" s="760"/>
      <c r="DMB46" s="760"/>
      <c r="DMC46" s="760"/>
      <c r="DMD46" s="760"/>
      <c r="DME46" s="760"/>
      <c r="DMF46" s="760"/>
      <c r="DMG46" s="760"/>
      <c r="DMH46" s="760"/>
      <c r="DMI46" s="760"/>
      <c r="DMJ46" s="760"/>
      <c r="DMK46" s="760"/>
      <c r="DML46" s="760"/>
      <c r="DMM46" s="760"/>
      <c r="DMN46" s="760"/>
      <c r="DMO46" s="760"/>
      <c r="DMP46" s="760"/>
      <c r="DMQ46" s="760"/>
      <c r="DMR46" s="760"/>
      <c r="DMS46" s="760"/>
      <c r="DMT46" s="760"/>
      <c r="DMU46" s="760"/>
      <c r="DMV46" s="760"/>
      <c r="DMW46" s="760"/>
      <c r="DMX46" s="760"/>
      <c r="DMY46" s="760"/>
      <c r="DMZ46" s="760"/>
      <c r="DNA46" s="760"/>
      <c r="DNB46" s="760"/>
      <c r="DNC46" s="760"/>
      <c r="DND46" s="760"/>
      <c r="DNE46" s="760"/>
      <c r="DNF46" s="760"/>
      <c r="DNG46" s="760"/>
      <c r="DNH46" s="760"/>
      <c r="DNI46" s="760"/>
      <c r="DNJ46" s="760"/>
      <c r="DNK46" s="760"/>
      <c r="DNL46" s="760"/>
      <c r="DNM46" s="760"/>
      <c r="DNN46" s="760"/>
      <c r="DNO46" s="760"/>
      <c r="DNP46" s="760"/>
      <c r="DNQ46" s="760"/>
      <c r="DNR46" s="760"/>
      <c r="DNS46" s="760"/>
      <c r="DNT46" s="760"/>
      <c r="DNU46" s="760"/>
      <c r="DNV46" s="760"/>
      <c r="DNW46" s="760"/>
      <c r="DNX46" s="760"/>
      <c r="DNY46" s="760"/>
      <c r="DNZ46" s="760"/>
      <c r="DOA46" s="760"/>
      <c r="DOB46" s="760"/>
      <c r="DOC46" s="760"/>
      <c r="DOD46" s="760"/>
      <c r="DOE46" s="760"/>
      <c r="DOF46" s="760"/>
      <c r="DOG46" s="760"/>
      <c r="DOH46" s="760"/>
      <c r="DOI46" s="760"/>
      <c r="DOJ46" s="760"/>
      <c r="DOK46" s="760"/>
      <c r="DOL46" s="760"/>
      <c r="DOM46" s="760"/>
      <c r="DON46" s="760"/>
      <c r="DOO46" s="760"/>
      <c r="DOP46" s="760"/>
      <c r="DOQ46" s="760"/>
      <c r="DOR46" s="760"/>
      <c r="DOS46" s="760"/>
      <c r="DOT46" s="760"/>
      <c r="DOU46" s="760"/>
      <c r="DOV46" s="760"/>
      <c r="DOW46" s="760"/>
      <c r="DOX46" s="760"/>
      <c r="DOY46" s="760"/>
      <c r="DOZ46" s="760"/>
      <c r="DPA46" s="760"/>
      <c r="DPB46" s="760"/>
      <c r="DPC46" s="760"/>
      <c r="DPD46" s="760"/>
      <c r="DPE46" s="760"/>
      <c r="DPF46" s="760"/>
      <c r="DPG46" s="760"/>
      <c r="DPH46" s="760"/>
      <c r="DPI46" s="760"/>
      <c r="DPJ46" s="760"/>
      <c r="DPK46" s="760"/>
      <c r="DPL46" s="760"/>
      <c r="DPM46" s="760"/>
      <c r="DPN46" s="760"/>
      <c r="DPO46" s="760"/>
      <c r="DPP46" s="760"/>
      <c r="DPQ46" s="760"/>
      <c r="DPR46" s="760"/>
      <c r="DPS46" s="760"/>
      <c r="DPT46" s="760"/>
      <c r="DPU46" s="760"/>
      <c r="DPV46" s="760"/>
      <c r="DPW46" s="760"/>
      <c r="DPX46" s="760"/>
      <c r="DPY46" s="760"/>
      <c r="DPZ46" s="760"/>
      <c r="DQA46" s="760"/>
      <c r="DQB46" s="760"/>
      <c r="DQC46" s="760"/>
      <c r="DQD46" s="760"/>
      <c r="DQE46" s="760"/>
      <c r="DQF46" s="760"/>
      <c r="DQG46" s="760"/>
      <c r="DQH46" s="760"/>
      <c r="DQI46" s="760"/>
      <c r="DQJ46" s="760"/>
      <c r="DQK46" s="760"/>
      <c r="DQL46" s="760"/>
      <c r="DQM46" s="760"/>
      <c r="DQN46" s="760"/>
      <c r="DQO46" s="760"/>
      <c r="DQP46" s="760"/>
      <c r="DQQ46" s="760"/>
      <c r="DQR46" s="760"/>
      <c r="DQS46" s="760"/>
      <c r="DQT46" s="760"/>
      <c r="DQU46" s="760"/>
      <c r="DQV46" s="760"/>
      <c r="DQW46" s="760"/>
      <c r="DQX46" s="760"/>
      <c r="DQY46" s="760"/>
      <c r="DQZ46" s="760"/>
      <c r="DRA46" s="760"/>
      <c r="DRB46" s="760"/>
      <c r="DRC46" s="760"/>
      <c r="DRD46" s="760"/>
      <c r="DRE46" s="760"/>
      <c r="DRF46" s="760"/>
      <c r="DRG46" s="760"/>
      <c r="DRH46" s="760"/>
      <c r="DRI46" s="760"/>
      <c r="DRJ46" s="760"/>
      <c r="DRK46" s="760"/>
      <c r="DRL46" s="760"/>
      <c r="DRM46" s="760"/>
      <c r="DRN46" s="760"/>
      <c r="DRO46" s="760"/>
      <c r="DRP46" s="760"/>
      <c r="DRQ46" s="760"/>
      <c r="DRR46" s="760"/>
      <c r="DRS46" s="760"/>
      <c r="DRT46" s="760"/>
      <c r="DRU46" s="760"/>
      <c r="DRV46" s="760"/>
      <c r="DRW46" s="760"/>
      <c r="DRX46" s="760"/>
      <c r="DRY46" s="760"/>
      <c r="DRZ46" s="760"/>
      <c r="DSA46" s="760"/>
      <c r="DSB46" s="760"/>
      <c r="DSC46" s="760"/>
      <c r="DSD46" s="760"/>
      <c r="DSE46" s="760"/>
      <c r="DSF46" s="760"/>
      <c r="DSG46" s="760"/>
      <c r="DSH46" s="760"/>
      <c r="DSI46" s="760"/>
      <c r="DSJ46" s="760"/>
      <c r="DSK46" s="760"/>
      <c r="DSL46" s="760"/>
      <c r="DSM46" s="760"/>
      <c r="DSN46" s="760"/>
      <c r="DSO46" s="760"/>
      <c r="DSP46" s="760"/>
      <c r="DSQ46" s="760"/>
      <c r="DSR46" s="760"/>
      <c r="DSS46" s="760"/>
      <c r="DST46" s="760"/>
      <c r="DSU46" s="760"/>
      <c r="DSV46" s="760"/>
      <c r="DSW46" s="760"/>
      <c r="DSX46" s="760"/>
      <c r="DSY46" s="760"/>
      <c r="DSZ46" s="760"/>
      <c r="DTA46" s="760"/>
      <c r="DTB46" s="760"/>
      <c r="DTC46" s="760"/>
      <c r="DTD46" s="760"/>
      <c r="DTE46" s="760"/>
      <c r="DTF46" s="760"/>
      <c r="DTG46" s="760"/>
      <c r="DTH46" s="760"/>
      <c r="DTI46" s="760"/>
      <c r="DTJ46" s="760"/>
      <c r="DTK46" s="760"/>
      <c r="DTL46" s="760"/>
      <c r="DTM46" s="760"/>
      <c r="DTN46" s="760"/>
      <c r="DTO46" s="760"/>
      <c r="DTP46" s="760"/>
      <c r="DTQ46" s="760"/>
      <c r="DTR46" s="760"/>
      <c r="DTS46" s="760"/>
      <c r="DTT46" s="760"/>
      <c r="DTU46" s="760"/>
      <c r="DTV46" s="760"/>
      <c r="DTW46" s="760"/>
      <c r="DTX46" s="760"/>
      <c r="DTY46" s="760"/>
      <c r="DTZ46" s="760"/>
      <c r="DUA46" s="760"/>
      <c r="DUB46" s="760"/>
      <c r="DUC46" s="760"/>
      <c r="DUD46" s="760"/>
      <c r="DUE46" s="760"/>
      <c r="DUF46" s="760"/>
      <c r="DUG46" s="760"/>
      <c r="DUH46" s="760"/>
      <c r="DUI46" s="760"/>
      <c r="DUJ46" s="760"/>
      <c r="DUK46" s="760"/>
      <c r="DUL46" s="760"/>
      <c r="DUM46" s="760"/>
      <c r="DUN46" s="760"/>
      <c r="DUO46" s="760"/>
      <c r="DUP46" s="760"/>
      <c r="DUQ46" s="760"/>
      <c r="DUR46" s="760"/>
      <c r="DUS46" s="760"/>
      <c r="DUT46" s="760"/>
      <c r="DUU46" s="760"/>
      <c r="DUV46" s="760"/>
      <c r="DUW46" s="760"/>
      <c r="DUX46" s="760"/>
      <c r="DUY46" s="760"/>
      <c r="DUZ46" s="760"/>
      <c r="DVA46" s="760"/>
      <c r="DVB46" s="760"/>
      <c r="DVC46" s="760"/>
      <c r="DVD46" s="760"/>
      <c r="DVE46" s="760"/>
      <c r="DVF46" s="760"/>
      <c r="DVG46" s="760"/>
      <c r="DVH46" s="760"/>
      <c r="DVI46" s="760"/>
      <c r="DVJ46" s="760"/>
      <c r="DVK46" s="760"/>
      <c r="DVL46" s="760"/>
      <c r="DVM46" s="760"/>
      <c r="DVN46" s="760"/>
      <c r="DVO46" s="760"/>
      <c r="DVP46" s="760"/>
      <c r="DVQ46" s="760"/>
      <c r="DVR46" s="760"/>
      <c r="DVS46" s="760"/>
      <c r="DVT46" s="760"/>
      <c r="DVU46" s="760"/>
      <c r="DVV46" s="760"/>
      <c r="DVW46" s="760"/>
      <c r="DVX46" s="760"/>
      <c r="DVY46" s="760"/>
      <c r="DVZ46" s="760"/>
      <c r="DWA46" s="760"/>
      <c r="DWB46" s="760"/>
      <c r="DWC46" s="760"/>
      <c r="DWD46" s="760"/>
      <c r="DWE46" s="760"/>
      <c r="DWF46" s="760"/>
      <c r="DWG46" s="760"/>
      <c r="DWH46" s="760"/>
      <c r="DWI46" s="760"/>
      <c r="DWJ46" s="760"/>
      <c r="DWK46" s="760"/>
      <c r="DWL46" s="760"/>
      <c r="DWM46" s="760"/>
      <c r="DWN46" s="760"/>
      <c r="DWO46" s="760"/>
      <c r="DWP46" s="760"/>
      <c r="DWQ46" s="760"/>
      <c r="DWR46" s="760"/>
      <c r="DWS46" s="760"/>
      <c r="DWT46" s="760"/>
      <c r="DWU46" s="760"/>
      <c r="DWV46" s="760"/>
      <c r="DWW46" s="760"/>
      <c r="DWX46" s="760"/>
      <c r="DWY46" s="760"/>
      <c r="DWZ46" s="760"/>
      <c r="DXA46" s="760"/>
      <c r="DXB46" s="760"/>
      <c r="DXC46" s="760"/>
      <c r="DXD46" s="760"/>
      <c r="DXE46" s="760"/>
      <c r="DXF46" s="760"/>
      <c r="DXG46" s="760"/>
      <c r="DXH46" s="760"/>
      <c r="DXI46" s="760"/>
      <c r="DXJ46" s="760"/>
      <c r="DXK46" s="760"/>
      <c r="DXL46" s="760"/>
      <c r="DXM46" s="760"/>
      <c r="DXN46" s="760"/>
      <c r="DXO46" s="760"/>
      <c r="DXP46" s="760"/>
      <c r="DXQ46" s="760"/>
      <c r="DXR46" s="760"/>
      <c r="DXS46" s="760"/>
      <c r="DXT46" s="760"/>
      <c r="DXU46" s="760"/>
      <c r="DXV46" s="760"/>
      <c r="DXW46" s="760"/>
      <c r="DXX46" s="760"/>
      <c r="DXY46" s="760"/>
      <c r="DXZ46" s="760"/>
      <c r="DYA46" s="760"/>
      <c r="DYB46" s="760"/>
      <c r="DYC46" s="760"/>
      <c r="DYD46" s="760"/>
      <c r="DYE46" s="760"/>
      <c r="DYF46" s="760"/>
      <c r="DYG46" s="760"/>
      <c r="DYH46" s="760"/>
      <c r="DYI46" s="760"/>
      <c r="DYJ46" s="760"/>
      <c r="DYK46" s="760"/>
      <c r="DYL46" s="760"/>
      <c r="DYM46" s="760"/>
      <c r="DYN46" s="760"/>
      <c r="DYO46" s="760"/>
      <c r="DYP46" s="760"/>
      <c r="DYQ46" s="760"/>
      <c r="DYR46" s="760"/>
      <c r="DYS46" s="760"/>
      <c r="DYT46" s="760"/>
      <c r="DYU46" s="760"/>
      <c r="DYV46" s="760"/>
      <c r="DYW46" s="760"/>
      <c r="DYX46" s="760"/>
      <c r="DYY46" s="760"/>
      <c r="DYZ46" s="760"/>
      <c r="DZA46" s="760"/>
      <c r="DZB46" s="760"/>
      <c r="DZC46" s="760"/>
      <c r="DZD46" s="760"/>
      <c r="DZE46" s="760"/>
      <c r="DZF46" s="760"/>
      <c r="DZG46" s="760"/>
      <c r="DZH46" s="760"/>
      <c r="DZI46" s="760"/>
      <c r="DZJ46" s="760"/>
      <c r="DZK46" s="760"/>
      <c r="DZL46" s="760"/>
      <c r="DZM46" s="760"/>
      <c r="DZN46" s="760"/>
      <c r="DZO46" s="760"/>
      <c r="DZP46" s="760"/>
      <c r="DZQ46" s="760"/>
      <c r="DZR46" s="760"/>
      <c r="DZS46" s="760"/>
      <c r="DZT46" s="760"/>
      <c r="DZU46" s="760"/>
      <c r="DZV46" s="760"/>
      <c r="DZW46" s="760"/>
      <c r="DZX46" s="760"/>
      <c r="DZY46" s="760"/>
      <c r="DZZ46" s="760"/>
      <c r="EAA46" s="760"/>
      <c r="EAB46" s="760"/>
      <c r="EAC46" s="760"/>
      <c r="EAD46" s="760"/>
      <c r="EAE46" s="760"/>
      <c r="EAF46" s="760"/>
      <c r="EAG46" s="760"/>
      <c r="EAH46" s="760"/>
      <c r="EAI46" s="760"/>
      <c r="EAJ46" s="760"/>
      <c r="EAK46" s="760"/>
      <c r="EAL46" s="760"/>
      <c r="EAM46" s="760"/>
      <c r="EAN46" s="760"/>
      <c r="EAO46" s="760"/>
      <c r="EAP46" s="760"/>
      <c r="EAQ46" s="760"/>
      <c r="EAR46" s="760"/>
      <c r="EAS46" s="760"/>
      <c r="EAT46" s="760"/>
      <c r="EAU46" s="760"/>
      <c r="EAV46" s="760"/>
      <c r="EAW46" s="760"/>
      <c r="EAX46" s="760"/>
      <c r="EAY46" s="760"/>
      <c r="EAZ46" s="760"/>
      <c r="EBA46" s="760"/>
      <c r="EBB46" s="760"/>
      <c r="EBC46" s="760"/>
      <c r="EBD46" s="760"/>
      <c r="EBE46" s="760"/>
      <c r="EBF46" s="760"/>
      <c r="EBG46" s="760"/>
      <c r="EBH46" s="760"/>
      <c r="EBI46" s="760"/>
      <c r="EBJ46" s="760"/>
      <c r="EBK46" s="760"/>
      <c r="EBL46" s="760"/>
      <c r="EBM46" s="760"/>
      <c r="EBN46" s="760"/>
      <c r="EBO46" s="760"/>
      <c r="EBP46" s="760"/>
      <c r="EBQ46" s="760"/>
      <c r="EBR46" s="760"/>
      <c r="EBS46" s="760"/>
      <c r="EBT46" s="760"/>
      <c r="EBU46" s="760"/>
      <c r="EBV46" s="760"/>
      <c r="EBW46" s="760"/>
      <c r="EBX46" s="760"/>
      <c r="EBY46" s="760"/>
      <c r="EBZ46" s="760"/>
      <c r="ECA46" s="760"/>
      <c r="ECB46" s="760"/>
      <c r="ECC46" s="760"/>
      <c r="ECD46" s="760"/>
      <c r="ECE46" s="760"/>
      <c r="ECF46" s="760"/>
      <c r="ECG46" s="760"/>
      <c r="ECH46" s="760"/>
      <c r="ECI46" s="760"/>
      <c r="ECJ46" s="760"/>
      <c r="ECK46" s="760"/>
      <c r="ECL46" s="760"/>
      <c r="ECM46" s="760"/>
      <c r="ECN46" s="760"/>
      <c r="ECO46" s="760"/>
      <c r="ECP46" s="760"/>
      <c r="ECQ46" s="760"/>
      <c r="ECR46" s="760"/>
      <c r="ECS46" s="760"/>
      <c r="ECT46" s="760"/>
      <c r="ECU46" s="760"/>
      <c r="ECV46" s="760"/>
      <c r="ECW46" s="760"/>
      <c r="ECX46" s="760"/>
      <c r="ECY46" s="760"/>
      <c r="ECZ46" s="760"/>
      <c r="EDA46" s="760"/>
      <c r="EDB46" s="760"/>
      <c r="EDC46" s="760"/>
      <c r="EDD46" s="760"/>
      <c r="EDE46" s="760"/>
      <c r="EDF46" s="760"/>
      <c r="EDG46" s="760"/>
      <c r="EDH46" s="760"/>
      <c r="EDI46" s="760"/>
      <c r="EDJ46" s="760"/>
      <c r="EDK46" s="760"/>
      <c r="EDL46" s="760"/>
      <c r="EDM46" s="760"/>
      <c r="EDN46" s="760"/>
      <c r="EDO46" s="760"/>
      <c r="EDP46" s="760"/>
      <c r="EDQ46" s="760"/>
      <c r="EDR46" s="760"/>
      <c r="EDS46" s="760"/>
      <c r="EDT46" s="760"/>
      <c r="EDU46" s="760"/>
      <c r="EDV46" s="760"/>
      <c r="EDW46" s="760"/>
      <c r="EDX46" s="760"/>
      <c r="EDY46" s="760"/>
      <c r="EDZ46" s="760"/>
      <c r="EEA46" s="760"/>
      <c r="EEB46" s="760"/>
      <c r="EEC46" s="760"/>
      <c r="EED46" s="760"/>
      <c r="EEE46" s="760"/>
      <c r="EEF46" s="760"/>
      <c r="EEG46" s="760"/>
      <c r="EEH46" s="760"/>
      <c r="EEI46" s="760"/>
      <c r="EEJ46" s="760"/>
      <c r="EEK46" s="760"/>
      <c r="EEL46" s="760"/>
      <c r="EEM46" s="760"/>
      <c r="EEN46" s="760"/>
      <c r="EEO46" s="760"/>
      <c r="EEP46" s="760"/>
      <c r="EEQ46" s="760"/>
      <c r="EER46" s="760"/>
      <c r="EES46" s="760"/>
      <c r="EET46" s="760"/>
      <c r="EEU46" s="760"/>
      <c r="EEV46" s="760"/>
      <c r="EEW46" s="760"/>
      <c r="EEX46" s="760"/>
      <c r="EEY46" s="760"/>
      <c r="EEZ46" s="760"/>
      <c r="EFA46" s="760"/>
      <c r="EFB46" s="760"/>
      <c r="EFC46" s="760"/>
      <c r="EFD46" s="760"/>
      <c r="EFE46" s="760"/>
      <c r="EFF46" s="760"/>
      <c r="EFG46" s="760"/>
      <c r="EFH46" s="760"/>
      <c r="EFI46" s="760"/>
      <c r="EFJ46" s="760"/>
      <c r="EFK46" s="760"/>
      <c r="EFL46" s="760"/>
      <c r="EFM46" s="760"/>
      <c r="EFN46" s="760"/>
      <c r="EFO46" s="760"/>
      <c r="EFP46" s="760"/>
      <c r="EFQ46" s="760"/>
      <c r="EFR46" s="760"/>
      <c r="EFS46" s="760"/>
      <c r="EFT46" s="760"/>
      <c r="EFU46" s="760"/>
      <c r="EFV46" s="760"/>
      <c r="EFW46" s="760"/>
      <c r="EFX46" s="760"/>
      <c r="EFY46" s="760"/>
      <c r="EFZ46" s="760"/>
      <c r="EGA46" s="760"/>
      <c r="EGB46" s="760"/>
      <c r="EGC46" s="760"/>
      <c r="EGD46" s="760"/>
      <c r="EGE46" s="760"/>
      <c r="EGF46" s="760"/>
      <c r="EGG46" s="760"/>
      <c r="EGH46" s="760"/>
      <c r="EGI46" s="760"/>
      <c r="EGJ46" s="760"/>
      <c r="EGK46" s="760"/>
      <c r="EGL46" s="760"/>
      <c r="EGM46" s="760"/>
      <c r="EGN46" s="760"/>
      <c r="EGO46" s="760"/>
      <c r="EGP46" s="760"/>
      <c r="EGQ46" s="760"/>
      <c r="EGR46" s="760"/>
      <c r="EGS46" s="760"/>
      <c r="EGT46" s="760"/>
      <c r="EGU46" s="760"/>
      <c r="EGV46" s="760"/>
      <c r="EGW46" s="760"/>
      <c r="EGX46" s="760"/>
      <c r="EGY46" s="760"/>
      <c r="EGZ46" s="760"/>
      <c r="EHA46" s="760"/>
      <c r="EHB46" s="760"/>
      <c r="EHC46" s="760"/>
      <c r="EHD46" s="760"/>
      <c r="EHE46" s="760"/>
      <c r="EHF46" s="760"/>
      <c r="EHG46" s="760"/>
      <c r="EHH46" s="760"/>
      <c r="EHI46" s="760"/>
      <c r="EHJ46" s="760"/>
      <c r="EHK46" s="760"/>
      <c r="EHL46" s="760"/>
      <c r="EHM46" s="760"/>
      <c r="EHN46" s="760"/>
      <c r="EHO46" s="760"/>
      <c r="EHP46" s="760"/>
      <c r="EHQ46" s="760"/>
      <c r="EHR46" s="760"/>
      <c r="EHS46" s="760"/>
      <c r="EHT46" s="760"/>
      <c r="EHU46" s="760"/>
      <c r="EHV46" s="760"/>
      <c r="EHW46" s="760"/>
      <c r="EHX46" s="760"/>
      <c r="EHY46" s="760"/>
      <c r="EHZ46" s="760"/>
      <c r="EIA46" s="760"/>
      <c r="EIB46" s="760"/>
      <c r="EIC46" s="760"/>
      <c r="EID46" s="760"/>
      <c r="EIE46" s="760"/>
      <c r="EIF46" s="760"/>
      <c r="EIG46" s="760"/>
      <c r="EIH46" s="760"/>
      <c r="EII46" s="760"/>
      <c r="EIJ46" s="760"/>
      <c r="EIK46" s="760"/>
      <c r="EIL46" s="760"/>
      <c r="EIM46" s="760"/>
      <c r="EIN46" s="760"/>
      <c r="EIO46" s="760"/>
      <c r="EIP46" s="760"/>
      <c r="EIQ46" s="760"/>
      <c r="EIR46" s="760"/>
      <c r="EIS46" s="760"/>
      <c r="EIT46" s="760"/>
      <c r="EIU46" s="760"/>
      <c r="EIV46" s="760"/>
      <c r="EIW46" s="760"/>
      <c r="EIX46" s="760"/>
      <c r="EIY46" s="760"/>
      <c r="EIZ46" s="760"/>
      <c r="EJA46" s="760"/>
      <c r="EJB46" s="760"/>
      <c r="EJC46" s="760"/>
      <c r="EJD46" s="760"/>
      <c r="EJE46" s="760"/>
      <c r="EJF46" s="760"/>
      <c r="EJG46" s="760"/>
      <c r="EJH46" s="760"/>
      <c r="EJI46" s="760"/>
      <c r="EJJ46" s="760"/>
      <c r="EJK46" s="760"/>
      <c r="EJL46" s="760"/>
      <c r="EJM46" s="760"/>
      <c r="EJN46" s="760"/>
      <c r="EJO46" s="760"/>
      <c r="EJP46" s="760"/>
      <c r="EJQ46" s="760"/>
      <c r="EJR46" s="760"/>
      <c r="EJS46" s="760"/>
      <c r="EJT46" s="760"/>
      <c r="EJU46" s="760"/>
      <c r="EJV46" s="760"/>
      <c r="EJW46" s="760"/>
      <c r="EJX46" s="760"/>
      <c r="EJY46" s="760"/>
      <c r="EJZ46" s="760"/>
      <c r="EKA46" s="760"/>
      <c r="EKB46" s="760"/>
      <c r="EKC46" s="760"/>
      <c r="EKD46" s="760"/>
      <c r="EKE46" s="760"/>
      <c r="EKF46" s="760"/>
      <c r="EKG46" s="760"/>
      <c r="EKH46" s="760"/>
      <c r="EKI46" s="760"/>
      <c r="EKJ46" s="760"/>
      <c r="EKK46" s="760"/>
      <c r="EKL46" s="760"/>
      <c r="EKM46" s="760"/>
      <c r="EKN46" s="760"/>
      <c r="EKO46" s="760"/>
      <c r="EKP46" s="760"/>
      <c r="EKQ46" s="760"/>
      <c r="EKR46" s="760"/>
      <c r="EKS46" s="760"/>
      <c r="EKT46" s="760"/>
      <c r="EKU46" s="760"/>
      <c r="EKV46" s="760"/>
      <c r="EKW46" s="760"/>
      <c r="EKX46" s="760"/>
      <c r="EKY46" s="760"/>
      <c r="EKZ46" s="760"/>
      <c r="ELA46" s="760"/>
      <c r="ELB46" s="760"/>
      <c r="ELC46" s="760"/>
      <c r="ELD46" s="760"/>
      <c r="ELE46" s="760"/>
      <c r="ELF46" s="760"/>
      <c r="ELG46" s="760"/>
      <c r="ELH46" s="760"/>
      <c r="ELI46" s="760"/>
      <c r="ELJ46" s="760"/>
      <c r="ELK46" s="760"/>
      <c r="ELL46" s="760"/>
      <c r="ELM46" s="760"/>
      <c r="ELN46" s="760"/>
      <c r="ELO46" s="760"/>
      <c r="ELP46" s="760"/>
      <c r="ELQ46" s="760"/>
      <c r="ELR46" s="760"/>
      <c r="ELS46" s="760"/>
      <c r="ELT46" s="760"/>
      <c r="ELU46" s="760"/>
      <c r="ELV46" s="760"/>
      <c r="ELW46" s="760"/>
      <c r="ELX46" s="760"/>
      <c r="ELY46" s="760"/>
      <c r="ELZ46" s="760"/>
      <c r="EMA46" s="760"/>
      <c r="EMB46" s="760"/>
      <c r="EMC46" s="760"/>
      <c r="EMD46" s="760"/>
      <c r="EME46" s="760"/>
      <c r="EMF46" s="760"/>
      <c r="EMG46" s="760"/>
      <c r="EMH46" s="760"/>
      <c r="EMI46" s="760"/>
      <c r="EMJ46" s="760"/>
      <c r="EMK46" s="760"/>
      <c r="EML46" s="760"/>
      <c r="EMM46" s="760"/>
      <c r="EMN46" s="760"/>
      <c r="EMO46" s="760"/>
      <c r="EMP46" s="760"/>
      <c r="EMQ46" s="760"/>
      <c r="EMR46" s="760"/>
      <c r="EMS46" s="760"/>
      <c r="EMT46" s="760"/>
      <c r="EMU46" s="760"/>
      <c r="EMV46" s="760"/>
      <c r="EMW46" s="760"/>
      <c r="EMX46" s="760"/>
      <c r="EMY46" s="760"/>
      <c r="EMZ46" s="760"/>
      <c r="ENA46" s="760"/>
      <c r="ENB46" s="760"/>
      <c r="ENC46" s="760"/>
      <c r="END46" s="760"/>
      <c r="ENE46" s="760"/>
      <c r="ENF46" s="760"/>
      <c r="ENG46" s="760"/>
      <c r="ENH46" s="760"/>
      <c r="ENI46" s="760"/>
      <c r="ENJ46" s="760"/>
      <c r="ENK46" s="760"/>
      <c r="ENL46" s="760"/>
      <c r="ENM46" s="760"/>
      <c r="ENN46" s="760"/>
      <c r="ENO46" s="760"/>
      <c r="ENP46" s="760"/>
      <c r="ENQ46" s="760"/>
      <c r="ENR46" s="760"/>
      <c r="ENS46" s="760"/>
      <c r="ENT46" s="760"/>
      <c r="ENU46" s="760"/>
      <c r="ENV46" s="760"/>
      <c r="ENW46" s="760"/>
      <c r="ENX46" s="760"/>
      <c r="ENY46" s="760"/>
      <c r="ENZ46" s="760"/>
      <c r="EOA46" s="760"/>
      <c r="EOB46" s="760"/>
      <c r="EOC46" s="760"/>
      <c r="EOD46" s="760"/>
      <c r="EOE46" s="760"/>
      <c r="EOF46" s="760"/>
      <c r="EOG46" s="760"/>
      <c r="EOH46" s="760"/>
      <c r="EOI46" s="760"/>
      <c r="EOJ46" s="760"/>
      <c r="EOK46" s="760"/>
      <c r="EOL46" s="760"/>
      <c r="EOM46" s="760"/>
      <c r="EON46" s="760"/>
      <c r="EOO46" s="760"/>
      <c r="EOP46" s="760"/>
      <c r="EOQ46" s="760"/>
      <c r="EOR46" s="760"/>
      <c r="EOS46" s="760"/>
      <c r="EOT46" s="760"/>
      <c r="EOU46" s="760"/>
      <c r="EOV46" s="760"/>
      <c r="EOW46" s="760"/>
      <c r="EOX46" s="760"/>
      <c r="EOY46" s="760"/>
      <c r="EOZ46" s="760"/>
      <c r="EPA46" s="760"/>
      <c r="EPB46" s="760"/>
      <c r="EPC46" s="760"/>
      <c r="EPD46" s="760"/>
      <c r="EPE46" s="760"/>
      <c r="EPF46" s="760"/>
      <c r="EPG46" s="760"/>
      <c r="EPH46" s="760"/>
      <c r="EPI46" s="760"/>
      <c r="EPJ46" s="760"/>
      <c r="EPK46" s="760"/>
      <c r="EPL46" s="760"/>
      <c r="EPM46" s="760"/>
      <c r="EPN46" s="760"/>
      <c r="EPO46" s="760"/>
      <c r="EPP46" s="760"/>
      <c r="EPQ46" s="760"/>
      <c r="EPR46" s="760"/>
      <c r="EPS46" s="760"/>
      <c r="EPT46" s="760"/>
      <c r="EPU46" s="760"/>
      <c r="EPV46" s="760"/>
      <c r="EPW46" s="760"/>
      <c r="EPX46" s="760"/>
      <c r="EPY46" s="760"/>
      <c r="EPZ46" s="760"/>
      <c r="EQA46" s="760"/>
      <c r="EQB46" s="760"/>
      <c r="EQC46" s="760"/>
      <c r="EQD46" s="760"/>
      <c r="EQE46" s="760"/>
      <c r="EQF46" s="760"/>
      <c r="EQG46" s="760"/>
      <c r="EQH46" s="760"/>
      <c r="EQI46" s="760"/>
      <c r="EQJ46" s="760"/>
      <c r="EQK46" s="760"/>
      <c r="EQL46" s="760"/>
      <c r="EQM46" s="760"/>
      <c r="EQN46" s="760"/>
      <c r="EQO46" s="760"/>
      <c r="EQP46" s="760"/>
      <c r="EQQ46" s="760"/>
      <c r="EQR46" s="760"/>
      <c r="EQS46" s="760"/>
      <c r="EQT46" s="760"/>
      <c r="EQU46" s="760"/>
      <c r="EQV46" s="760"/>
      <c r="EQW46" s="760"/>
      <c r="EQX46" s="760"/>
      <c r="EQY46" s="760"/>
      <c r="EQZ46" s="760"/>
      <c r="ERA46" s="760"/>
      <c r="ERB46" s="760"/>
      <c r="ERC46" s="760"/>
      <c r="ERD46" s="760"/>
      <c r="ERE46" s="760"/>
      <c r="ERF46" s="760"/>
      <c r="ERG46" s="760"/>
      <c r="ERH46" s="760"/>
      <c r="ERI46" s="760"/>
      <c r="ERJ46" s="760"/>
      <c r="ERK46" s="760"/>
      <c r="ERL46" s="760"/>
      <c r="ERM46" s="760"/>
      <c r="ERN46" s="760"/>
      <c r="ERO46" s="760"/>
      <c r="ERP46" s="760"/>
      <c r="ERQ46" s="760"/>
      <c r="ERR46" s="760"/>
      <c r="ERS46" s="760"/>
      <c r="ERT46" s="760"/>
      <c r="ERU46" s="760"/>
      <c r="ERV46" s="760"/>
      <c r="ERW46" s="760"/>
      <c r="ERX46" s="760"/>
      <c r="ERY46" s="760"/>
      <c r="ERZ46" s="760"/>
      <c r="ESA46" s="760"/>
      <c r="ESB46" s="760"/>
      <c r="ESC46" s="760"/>
      <c r="ESD46" s="760"/>
      <c r="ESE46" s="760"/>
      <c r="ESF46" s="760"/>
      <c r="ESG46" s="760"/>
      <c r="ESH46" s="760"/>
      <c r="ESI46" s="760"/>
      <c r="ESJ46" s="760"/>
      <c r="ESK46" s="760"/>
      <c r="ESL46" s="760"/>
      <c r="ESM46" s="760"/>
      <c r="ESN46" s="760"/>
      <c r="ESO46" s="760"/>
      <c r="ESP46" s="760"/>
      <c r="ESQ46" s="760"/>
      <c r="ESR46" s="760"/>
      <c r="ESS46" s="760"/>
      <c r="EST46" s="760"/>
      <c r="ESU46" s="760"/>
      <c r="ESV46" s="760"/>
      <c r="ESW46" s="760"/>
      <c r="ESX46" s="760"/>
      <c r="ESY46" s="760"/>
      <c r="ESZ46" s="760"/>
      <c r="ETA46" s="760"/>
      <c r="ETB46" s="760"/>
      <c r="ETC46" s="760"/>
      <c r="ETD46" s="760"/>
      <c r="ETE46" s="760"/>
      <c r="ETF46" s="760"/>
      <c r="ETG46" s="760"/>
      <c r="ETH46" s="760"/>
      <c r="ETI46" s="760"/>
      <c r="ETJ46" s="760"/>
      <c r="ETK46" s="760"/>
      <c r="ETL46" s="760"/>
      <c r="ETM46" s="760"/>
      <c r="ETN46" s="760"/>
      <c r="ETO46" s="760"/>
      <c r="ETP46" s="760"/>
      <c r="ETQ46" s="760"/>
      <c r="ETR46" s="760"/>
      <c r="ETS46" s="760"/>
      <c r="ETT46" s="760"/>
      <c r="ETU46" s="760"/>
      <c r="ETV46" s="760"/>
      <c r="ETW46" s="760"/>
      <c r="ETX46" s="760"/>
      <c r="ETY46" s="760"/>
      <c r="ETZ46" s="760"/>
      <c r="EUA46" s="760"/>
      <c r="EUB46" s="760"/>
      <c r="EUC46" s="760"/>
      <c r="EUD46" s="760"/>
      <c r="EUE46" s="760"/>
      <c r="EUF46" s="760"/>
      <c r="EUG46" s="760"/>
      <c r="EUH46" s="760"/>
      <c r="EUI46" s="760"/>
      <c r="EUJ46" s="760"/>
      <c r="EUK46" s="760"/>
      <c r="EUL46" s="760"/>
      <c r="EUM46" s="760"/>
      <c r="EUN46" s="760"/>
      <c r="EUO46" s="760"/>
      <c r="EUP46" s="760"/>
      <c r="EUQ46" s="760"/>
      <c r="EUR46" s="760"/>
      <c r="EUS46" s="760"/>
      <c r="EUT46" s="760"/>
      <c r="EUU46" s="760"/>
      <c r="EUV46" s="760"/>
      <c r="EUW46" s="760"/>
      <c r="EUX46" s="760"/>
      <c r="EUY46" s="760"/>
      <c r="EUZ46" s="760"/>
      <c r="EVA46" s="760"/>
      <c r="EVB46" s="760"/>
      <c r="EVC46" s="760"/>
      <c r="EVD46" s="760"/>
      <c r="EVE46" s="760"/>
      <c r="EVF46" s="760"/>
      <c r="EVG46" s="760"/>
      <c r="EVH46" s="760"/>
      <c r="EVI46" s="760"/>
      <c r="EVJ46" s="760"/>
      <c r="EVK46" s="760"/>
      <c r="EVL46" s="760"/>
      <c r="EVM46" s="760"/>
      <c r="EVN46" s="760"/>
      <c r="EVO46" s="760"/>
      <c r="EVP46" s="760"/>
      <c r="EVQ46" s="760"/>
      <c r="EVR46" s="760"/>
      <c r="EVS46" s="760"/>
      <c r="EVT46" s="760"/>
      <c r="EVU46" s="760"/>
      <c r="EVV46" s="760"/>
      <c r="EVW46" s="760"/>
      <c r="EVX46" s="760"/>
      <c r="EVY46" s="760"/>
      <c r="EVZ46" s="760"/>
      <c r="EWA46" s="760"/>
      <c r="EWB46" s="760"/>
      <c r="EWC46" s="760"/>
      <c r="EWD46" s="760"/>
      <c r="EWE46" s="760"/>
      <c r="EWF46" s="760"/>
      <c r="EWG46" s="760"/>
      <c r="EWH46" s="760"/>
      <c r="EWI46" s="760"/>
      <c r="EWJ46" s="760"/>
      <c r="EWK46" s="760"/>
      <c r="EWL46" s="760"/>
      <c r="EWM46" s="760"/>
      <c r="EWN46" s="760"/>
      <c r="EWO46" s="760"/>
      <c r="EWP46" s="760"/>
      <c r="EWQ46" s="760"/>
      <c r="EWR46" s="760"/>
      <c r="EWS46" s="760"/>
      <c r="EWT46" s="760"/>
      <c r="EWU46" s="760"/>
      <c r="EWV46" s="760"/>
      <c r="EWW46" s="760"/>
      <c r="EWX46" s="760"/>
      <c r="EWY46" s="760"/>
      <c r="EWZ46" s="760"/>
      <c r="EXA46" s="760"/>
      <c r="EXB46" s="760"/>
      <c r="EXC46" s="760"/>
      <c r="EXD46" s="760"/>
      <c r="EXE46" s="760"/>
      <c r="EXF46" s="760"/>
      <c r="EXG46" s="760"/>
      <c r="EXH46" s="760"/>
      <c r="EXI46" s="760"/>
      <c r="EXJ46" s="760"/>
      <c r="EXK46" s="760"/>
      <c r="EXL46" s="760"/>
      <c r="EXM46" s="760"/>
      <c r="EXN46" s="760"/>
      <c r="EXO46" s="760"/>
      <c r="EXP46" s="760"/>
      <c r="EXQ46" s="760"/>
      <c r="EXR46" s="760"/>
      <c r="EXS46" s="760"/>
      <c r="EXT46" s="760"/>
      <c r="EXU46" s="760"/>
      <c r="EXV46" s="760"/>
      <c r="EXW46" s="760"/>
      <c r="EXX46" s="760"/>
      <c r="EXY46" s="760"/>
      <c r="EXZ46" s="760"/>
      <c r="EYA46" s="760"/>
      <c r="EYB46" s="760"/>
      <c r="EYC46" s="760"/>
      <c r="EYD46" s="760"/>
      <c r="EYE46" s="760"/>
      <c r="EYF46" s="760"/>
      <c r="EYG46" s="760"/>
      <c r="EYH46" s="760"/>
      <c r="EYI46" s="760"/>
      <c r="EYJ46" s="760"/>
      <c r="EYK46" s="760"/>
      <c r="EYL46" s="760"/>
      <c r="EYM46" s="760"/>
      <c r="EYN46" s="760"/>
      <c r="EYO46" s="760"/>
      <c r="EYP46" s="760"/>
      <c r="EYQ46" s="760"/>
      <c r="EYR46" s="760"/>
      <c r="EYS46" s="760"/>
      <c r="EYT46" s="760"/>
      <c r="EYU46" s="760"/>
      <c r="EYV46" s="760"/>
      <c r="EYW46" s="760"/>
      <c r="EYX46" s="760"/>
      <c r="EYY46" s="760"/>
      <c r="EYZ46" s="760"/>
      <c r="EZA46" s="760"/>
      <c r="EZB46" s="760"/>
      <c r="EZC46" s="760"/>
      <c r="EZD46" s="760"/>
      <c r="EZE46" s="760"/>
      <c r="EZF46" s="760"/>
      <c r="EZG46" s="760"/>
      <c r="EZH46" s="760"/>
      <c r="EZI46" s="760"/>
      <c r="EZJ46" s="760"/>
      <c r="EZK46" s="760"/>
      <c r="EZL46" s="760"/>
      <c r="EZM46" s="760"/>
      <c r="EZN46" s="760"/>
      <c r="EZO46" s="760"/>
      <c r="EZP46" s="760"/>
      <c r="EZQ46" s="760"/>
      <c r="EZR46" s="760"/>
      <c r="EZS46" s="760"/>
      <c r="EZT46" s="760"/>
      <c r="EZU46" s="760"/>
      <c r="EZV46" s="760"/>
      <c r="EZW46" s="760"/>
      <c r="EZX46" s="760"/>
      <c r="EZY46" s="760"/>
      <c r="EZZ46" s="760"/>
      <c r="FAA46" s="760"/>
      <c r="FAB46" s="760"/>
      <c r="FAC46" s="760"/>
      <c r="FAD46" s="760"/>
      <c r="FAE46" s="760"/>
      <c r="FAF46" s="760"/>
      <c r="FAG46" s="760"/>
      <c r="FAH46" s="760"/>
      <c r="FAI46" s="760"/>
      <c r="FAJ46" s="760"/>
      <c r="FAK46" s="760"/>
      <c r="FAL46" s="760"/>
      <c r="FAM46" s="760"/>
      <c r="FAN46" s="760"/>
      <c r="FAO46" s="760"/>
      <c r="FAP46" s="760"/>
      <c r="FAQ46" s="760"/>
      <c r="FAR46" s="760"/>
      <c r="FAS46" s="760"/>
      <c r="FAT46" s="760"/>
      <c r="FAU46" s="760"/>
      <c r="FAV46" s="760"/>
      <c r="FAW46" s="760"/>
      <c r="FAX46" s="760"/>
      <c r="FAY46" s="760"/>
      <c r="FAZ46" s="760"/>
      <c r="FBA46" s="760"/>
      <c r="FBB46" s="760"/>
      <c r="FBC46" s="760"/>
      <c r="FBD46" s="760"/>
      <c r="FBE46" s="760"/>
      <c r="FBF46" s="760"/>
      <c r="FBG46" s="760"/>
      <c r="FBH46" s="760"/>
      <c r="FBI46" s="760"/>
      <c r="FBJ46" s="760"/>
      <c r="FBK46" s="760"/>
      <c r="FBL46" s="760"/>
      <c r="FBM46" s="760"/>
      <c r="FBN46" s="760"/>
      <c r="FBO46" s="760"/>
      <c r="FBP46" s="760"/>
      <c r="FBQ46" s="760"/>
      <c r="FBR46" s="760"/>
      <c r="FBS46" s="760"/>
      <c r="FBT46" s="760"/>
      <c r="FBU46" s="760"/>
      <c r="FBV46" s="760"/>
      <c r="FBW46" s="760"/>
      <c r="FBX46" s="760"/>
      <c r="FBY46" s="760"/>
      <c r="FBZ46" s="760"/>
      <c r="FCA46" s="760"/>
      <c r="FCB46" s="760"/>
      <c r="FCC46" s="760"/>
      <c r="FCD46" s="760"/>
      <c r="FCE46" s="760"/>
      <c r="FCF46" s="760"/>
      <c r="FCG46" s="760"/>
      <c r="FCH46" s="760"/>
      <c r="FCI46" s="760"/>
      <c r="FCJ46" s="760"/>
      <c r="FCK46" s="760"/>
      <c r="FCL46" s="760"/>
      <c r="FCM46" s="760"/>
      <c r="FCN46" s="760"/>
      <c r="FCO46" s="760"/>
      <c r="FCP46" s="760"/>
      <c r="FCQ46" s="760"/>
      <c r="FCR46" s="760"/>
      <c r="FCS46" s="760"/>
      <c r="FCT46" s="760"/>
      <c r="FCU46" s="760"/>
      <c r="FCV46" s="760"/>
      <c r="FCW46" s="760"/>
      <c r="FCX46" s="760"/>
      <c r="FCY46" s="760"/>
      <c r="FCZ46" s="760"/>
      <c r="FDA46" s="760"/>
      <c r="FDB46" s="760"/>
      <c r="FDC46" s="760"/>
      <c r="FDD46" s="760"/>
      <c r="FDE46" s="760"/>
      <c r="FDF46" s="760"/>
      <c r="FDG46" s="760"/>
      <c r="FDH46" s="760"/>
      <c r="FDI46" s="760"/>
      <c r="FDJ46" s="760"/>
      <c r="FDK46" s="760"/>
      <c r="FDL46" s="760"/>
      <c r="FDM46" s="760"/>
      <c r="FDN46" s="760"/>
      <c r="FDO46" s="760"/>
      <c r="FDP46" s="760"/>
      <c r="FDQ46" s="760"/>
      <c r="FDR46" s="760"/>
      <c r="FDS46" s="760"/>
      <c r="FDT46" s="760"/>
      <c r="FDU46" s="760"/>
      <c r="FDV46" s="760"/>
      <c r="FDW46" s="760"/>
      <c r="FDX46" s="760"/>
      <c r="FDY46" s="760"/>
      <c r="FDZ46" s="760"/>
      <c r="FEA46" s="760"/>
      <c r="FEB46" s="760"/>
      <c r="FEC46" s="760"/>
      <c r="FED46" s="760"/>
      <c r="FEE46" s="760"/>
      <c r="FEF46" s="760"/>
      <c r="FEG46" s="760"/>
      <c r="FEH46" s="760"/>
      <c r="FEI46" s="760"/>
      <c r="FEJ46" s="760"/>
      <c r="FEK46" s="760"/>
      <c r="FEL46" s="760"/>
      <c r="FEM46" s="760"/>
      <c r="FEN46" s="760"/>
      <c r="FEO46" s="760"/>
      <c r="FEP46" s="760"/>
      <c r="FEQ46" s="760"/>
      <c r="FER46" s="760"/>
      <c r="FES46" s="760"/>
      <c r="FET46" s="760"/>
      <c r="FEU46" s="760"/>
      <c r="FEV46" s="760"/>
      <c r="FEW46" s="760"/>
      <c r="FEX46" s="760"/>
      <c r="FEY46" s="760"/>
      <c r="FEZ46" s="760"/>
      <c r="FFA46" s="760"/>
      <c r="FFB46" s="760"/>
      <c r="FFC46" s="760"/>
      <c r="FFD46" s="760"/>
      <c r="FFE46" s="760"/>
      <c r="FFF46" s="760"/>
      <c r="FFG46" s="760"/>
      <c r="FFH46" s="760"/>
      <c r="FFI46" s="760"/>
      <c r="FFJ46" s="760"/>
      <c r="FFK46" s="760"/>
      <c r="FFL46" s="760"/>
      <c r="FFM46" s="760"/>
      <c r="FFN46" s="760"/>
      <c r="FFO46" s="760"/>
      <c r="FFP46" s="760"/>
      <c r="FFQ46" s="760"/>
      <c r="FFR46" s="760"/>
      <c r="FFS46" s="760"/>
      <c r="FFT46" s="760"/>
      <c r="FFU46" s="760"/>
      <c r="FFV46" s="760"/>
      <c r="FFW46" s="760"/>
      <c r="FFX46" s="760"/>
      <c r="FFY46" s="760"/>
      <c r="FFZ46" s="760"/>
      <c r="FGA46" s="760"/>
      <c r="FGB46" s="760"/>
      <c r="FGC46" s="760"/>
      <c r="FGD46" s="760"/>
      <c r="FGE46" s="760"/>
      <c r="FGF46" s="760"/>
      <c r="FGG46" s="760"/>
      <c r="FGH46" s="760"/>
      <c r="FGI46" s="760"/>
      <c r="FGJ46" s="760"/>
      <c r="FGK46" s="760"/>
      <c r="FGL46" s="760"/>
      <c r="FGM46" s="760"/>
      <c r="FGN46" s="760"/>
      <c r="FGO46" s="760"/>
      <c r="FGP46" s="760"/>
      <c r="FGQ46" s="760"/>
      <c r="FGR46" s="760"/>
      <c r="FGS46" s="760"/>
      <c r="FGT46" s="760"/>
      <c r="FGU46" s="760"/>
      <c r="FGV46" s="760"/>
      <c r="FGW46" s="760"/>
      <c r="FGX46" s="760"/>
      <c r="FGY46" s="760"/>
      <c r="FGZ46" s="760"/>
      <c r="FHA46" s="760"/>
      <c r="FHB46" s="760"/>
      <c r="FHC46" s="760"/>
      <c r="FHD46" s="760"/>
      <c r="FHE46" s="760"/>
      <c r="FHF46" s="760"/>
      <c r="FHG46" s="760"/>
      <c r="FHH46" s="760"/>
      <c r="FHI46" s="760"/>
      <c r="FHJ46" s="760"/>
      <c r="FHK46" s="760"/>
      <c r="FHL46" s="760"/>
      <c r="FHM46" s="760"/>
      <c r="FHN46" s="760"/>
      <c r="FHO46" s="760"/>
      <c r="FHP46" s="760"/>
      <c r="FHQ46" s="760"/>
      <c r="FHR46" s="760"/>
      <c r="FHS46" s="760"/>
      <c r="FHT46" s="760"/>
      <c r="FHU46" s="760"/>
      <c r="FHV46" s="760"/>
      <c r="FHW46" s="760"/>
      <c r="FHX46" s="760"/>
      <c r="FHY46" s="760"/>
      <c r="FHZ46" s="760"/>
      <c r="FIA46" s="760"/>
      <c r="FIB46" s="760"/>
      <c r="FIC46" s="760"/>
      <c r="FID46" s="760"/>
      <c r="FIE46" s="760"/>
      <c r="FIF46" s="760"/>
      <c r="FIG46" s="760"/>
      <c r="FIH46" s="760"/>
      <c r="FII46" s="760"/>
      <c r="FIJ46" s="760"/>
      <c r="FIK46" s="760"/>
      <c r="FIL46" s="760"/>
      <c r="FIM46" s="760"/>
      <c r="FIN46" s="760"/>
      <c r="FIO46" s="760"/>
      <c r="FIP46" s="760"/>
      <c r="FIQ46" s="760"/>
      <c r="FIR46" s="760"/>
      <c r="FIS46" s="760"/>
      <c r="FIT46" s="760"/>
      <c r="FIU46" s="760"/>
      <c r="FIV46" s="760"/>
      <c r="FIW46" s="760"/>
      <c r="FIX46" s="760"/>
      <c r="FIY46" s="760"/>
      <c r="FIZ46" s="760"/>
      <c r="FJA46" s="760"/>
      <c r="FJB46" s="760"/>
      <c r="FJC46" s="760"/>
      <c r="FJD46" s="760"/>
      <c r="FJE46" s="760"/>
      <c r="FJF46" s="760"/>
      <c r="FJG46" s="760"/>
      <c r="FJH46" s="760"/>
      <c r="FJI46" s="760"/>
      <c r="FJJ46" s="760"/>
      <c r="FJK46" s="760"/>
      <c r="FJL46" s="760"/>
      <c r="FJM46" s="760"/>
      <c r="FJN46" s="760"/>
      <c r="FJO46" s="760"/>
      <c r="FJP46" s="760"/>
      <c r="FJQ46" s="760"/>
      <c r="FJR46" s="760"/>
      <c r="FJS46" s="760"/>
      <c r="FJT46" s="760"/>
      <c r="FJU46" s="760"/>
      <c r="FJV46" s="760"/>
      <c r="FJW46" s="760"/>
      <c r="FJX46" s="760"/>
      <c r="FJY46" s="760"/>
      <c r="FJZ46" s="760"/>
      <c r="FKA46" s="760"/>
      <c r="FKB46" s="760"/>
      <c r="FKC46" s="760"/>
      <c r="FKD46" s="760"/>
      <c r="FKE46" s="760"/>
      <c r="FKF46" s="760"/>
      <c r="FKG46" s="760"/>
      <c r="FKH46" s="760"/>
      <c r="FKI46" s="760"/>
      <c r="FKJ46" s="760"/>
      <c r="FKK46" s="760"/>
      <c r="FKL46" s="760"/>
      <c r="FKM46" s="760"/>
      <c r="FKN46" s="760"/>
      <c r="FKO46" s="760"/>
      <c r="FKP46" s="760"/>
      <c r="FKQ46" s="760"/>
      <c r="FKR46" s="760"/>
      <c r="FKS46" s="760"/>
      <c r="FKT46" s="760"/>
      <c r="FKU46" s="760"/>
      <c r="FKV46" s="760"/>
      <c r="FKW46" s="760"/>
      <c r="FKX46" s="760"/>
      <c r="FKY46" s="760"/>
      <c r="FKZ46" s="760"/>
      <c r="FLA46" s="760"/>
      <c r="FLB46" s="760"/>
      <c r="FLC46" s="760"/>
      <c r="FLD46" s="760"/>
      <c r="FLE46" s="760"/>
      <c r="FLF46" s="760"/>
      <c r="FLG46" s="760"/>
      <c r="FLH46" s="760"/>
      <c r="FLI46" s="760"/>
      <c r="FLJ46" s="760"/>
      <c r="FLK46" s="760"/>
      <c r="FLL46" s="760"/>
      <c r="FLM46" s="760"/>
      <c r="FLN46" s="760"/>
      <c r="FLO46" s="760"/>
      <c r="FLP46" s="760"/>
      <c r="FLQ46" s="760"/>
      <c r="FLR46" s="760"/>
      <c r="FLS46" s="760"/>
      <c r="FLT46" s="760"/>
      <c r="FLU46" s="760"/>
      <c r="FLV46" s="760"/>
      <c r="FLW46" s="760"/>
      <c r="FLX46" s="760"/>
      <c r="FLY46" s="760"/>
      <c r="FLZ46" s="760"/>
      <c r="FMA46" s="760"/>
      <c r="FMB46" s="760"/>
      <c r="FMC46" s="760"/>
      <c r="FMD46" s="760"/>
      <c r="FME46" s="760"/>
      <c r="FMF46" s="760"/>
      <c r="FMG46" s="760"/>
      <c r="FMH46" s="760"/>
      <c r="FMI46" s="760"/>
      <c r="FMJ46" s="760"/>
      <c r="FMK46" s="760"/>
      <c r="FML46" s="760"/>
      <c r="FMM46" s="760"/>
      <c r="FMN46" s="760"/>
      <c r="FMO46" s="760"/>
      <c r="FMP46" s="760"/>
      <c r="FMQ46" s="760"/>
      <c r="FMR46" s="760"/>
      <c r="FMS46" s="760"/>
      <c r="FMT46" s="760"/>
      <c r="FMU46" s="760"/>
      <c r="FMV46" s="760"/>
      <c r="FMW46" s="760"/>
      <c r="FMX46" s="760"/>
      <c r="FMY46" s="760"/>
      <c r="FMZ46" s="760"/>
      <c r="FNA46" s="760"/>
      <c r="FNB46" s="760"/>
      <c r="FNC46" s="760"/>
      <c r="FND46" s="760"/>
      <c r="FNE46" s="760"/>
      <c r="FNF46" s="760"/>
      <c r="FNG46" s="760"/>
      <c r="FNH46" s="760"/>
      <c r="FNI46" s="760"/>
      <c r="FNJ46" s="760"/>
      <c r="FNK46" s="760"/>
      <c r="FNL46" s="760"/>
      <c r="FNM46" s="760"/>
      <c r="FNN46" s="760"/>
      <c r="FNO46" s="760"/>
      <c r="FNP46" s="760"/>
      <c r="FNQ46" s="760"/>
      <c r="FNR46" s="760"/>
      <c r="FNS46" s="760"/>
      <c r="FNT46" s="760"/>
      <c r="FNU46" s="760"/>
      <c r="FNV46" s="760"/>
      <c r="FNW46" s="760"/>
      <c r="FNX46" s="760"/>
      <c r="FNY46" s="760"/>
      <c r="FNZ46" s="760"/>
      <c r="FOA46" s="760"/>
      <c r="FOB46" s="760"/>
      <c r="FOC46" s="760"/>
      <c r="FOD46" s="760"/>
      <c r="FOE46" s="760"/>
      <c r="FOF46" s="760"/>
      <c r="FOG46" s="760"/>
      <c r="FOH46" s="760"/>
      <c r="FOI46" s="760"/>
      <c r="FOJ46" s="760"/>
      <c r="FOK46" s="760"/>
      <c r="FOL46" s="760"/>
      <c r="FOM46" s="760"/>
      <c r="FON46" s="760"/>
      <c r="FOO46" s="760"/>
      <c r="FOP46" s="760"/>
      <c r="FOQ46" s="760"/>
      <c r="FOR46" s="760"/>
      <c r="FOS46" s="760"/>
      <c r="FOT46" s="760"/>
      <c r="FOU46" s="760"/>
      <c r="FOV46" s="760"/>
      <c r="FOW46" s="760"/>
      <c r="FOX46" s="760"/>
      <c r="FOY46" s="760"/>
      <c r="FOZ46" s="760"/>
      <c r="FPA46" s="760"/>
      <c r="FPB46" s="760"/>
      <c r="FPC46" s="760"/>
      <c r="FPD46" s="760"/>
      <c r="FPE46" s="760"/>
      <c r="FPF46" s="760"/>
      <c r="FPG46" s="760"/>
      <c r="FPH46" s="760"/>
      <c r="FPI46" s="760"/>
      <c r="FPJ46" s="760"/>
      <c r="FPK46" s="760"/>
      <c r="FPL46" s="760"/>
      <c r="FPM46" s="760"/>
      <c r="FPN46" s="760"/>
      <c r="FPO46" s="760"/>
      <c r="FPP46" s="760"/>
      <c r="FPQ46" s="760"/>
      <c r="FPR46" s="760"/>
      <c r="FPS46" s="760"/>
      <c r="FPT46" s="760"/>
      <c r="FPU46" s="760"/>
      <c r="FPV46" s="760"/>
      <c r="FPW46" s="760"/>
      <c r="FPX46" s="760"/>
      <c r="FPY46" s="760"/>
      <c r="FPZ46" s="760"/>
      <c r="FQA46" s="760"/>
      <c r="FQB46" s="760"/>
      <c r="FQC46" s="760"/>
      <c r="FQD46" s="760"/>
      <c r="FQE46" s="760"/>
      <c r="FQF46" s="760"/>
      <c r="FQG46" s="760"/>
      <c r="FQH46" s="760"/>
      <c r="FQI46" s="760"/>
      <c r="FQJ46" s="760"/>
      <c r="FQK46" s="760"/>
      <c r="FQL46" s="760"/>
      <c r="FQM46" s="760"/>
      <c r="FQN46" s="760"/>
      <c r="FQO46" s="760"/>
      <c r="FQP46" s="760"/>
      <c r="FQQ46" s="760"/>
      <c r="FQR46" s="760"/>
      <c r="FQS46" s="760"/>
      <c r="FQT46" s="760"/>
      <c r="FQU46" s="760"/>
      <c r="FQV46" s="760"/>
      <c r="FQW46" s="760"/>
      <c r="FQX46" s="760"/>
      <c r="FQY46" s="760"/>
      <c r="FQZ46" s="760"/>
      <c r="FRA46" s="760"/>
      <c r="FRB46" s="760"/>
      <c r="FRC46" s="760"/>
      <c r="FRD46" s="760"/>
      <c r="FRE46" s="760"/>
      <c r="FRF46" s="760"/>
      <c r="FRG46" s="760"/>
      <c r="FRH46" s="760"/>
      <c r="FRI46" s="760"/>
      <c r="FRJ46" s="760"/>
      <c r="FRK46" s="760"/>
      <c r="FRL46" s="760"/>
      <c r="FRM46" s="760"/>
      <c r="FRN46" s="760"/>
      <c r="FRO46" s="760"/>
      <c r="FRP46" s="760"/>
      <c r="FRQ46" s="760"/>
      <c r="FRR46" s="760"/>
      <c r="FRS46" s="760"/>
      <c r="FRT46" s="760"/>
      <c r="FRU46" s="760"/>
      <c r="FRV46" s="760"/>
      <c r="FRW46" s="760"/>
      <c r="FRX46" s="760"/>
      <c r="FRY46" s="760"/>
      <c r="FRZ46" s="760"/>
      <c r="FSA46" s="760"/>
      <c r="FSB46" s="760"/>
      <c r="FSC46" s="760"/>
      <c r="FSD46" s="760"/>
      <c r="FSE46" s="760"/>
      <c r="FSF46" s="760"/>
      <c r="FSG46" s="760"/>
      <c r="FSH46" s="760"/>
      <c r="FSI46" s="760"/>
      <c r="FSJ46" s="760"/>
      <c r="FSK46" s="760"/>
      <c r="FSL46" s="760"/>
      <c r="FSM46" s="760"/>
      <c r="FSN46" s="760"/>
      <c r="FSO46" s="760"/>
      <c r="FSP46" s="760"/>
      <c r="FSQ46" s="760"/>
      <c r="FSR46" s="760"/>
      <c r="FSS46" s="760"/>
      <c r="FST46" s="760"/>
      <c r="FSU46" s="760"/>
      <c r="FSV46" s="760"/>
      <c r="FSW46" s="760"/>
      <c r="FSX46" s="760"/>
      <c r="FSY46" s="760"/>
      <c r="FSZ46" s="760"/>
      <c r="FTA46" s="760"/>
      <c r="FTB46" s="760"/>
      <c r="FTC46" s="760"/>
      <c r="FTD46" s="760"/>
      <c r="FTE46" s="760"/>
      <c r="FTF46" s="760"/>
      <c r="FTG46" s="760"/>
      <c r="FTH46" s="760"/>
      <c r="FTI46" s="760"/>
      <c r="FTJ46" s="760"/>
      <c r="FTK46" s="760"/>
      <c r="FTL46" s="760"/>
      <c r="FTM46" s="760"/>
      <c r="FTN46" s="760"/>
      <c r="FTO46" s="760"/>
      <c r="FTP46" s="760"/>
      <c r="FTQ46" s="760"/>
      <c r="FTR46" s="760"/>
      <c r="FTS46" s="760"/>
      <c r="FTT46" s="760"/>
      <c r="FTU46" s="760"/>
      <c r="FTV46" s="760"/>
      <c r="FTW46" s="760"/>
      <c r="FTX46" s="760"/>
      <c r="FTY46" s="760"/>
      <c r="FTZ46" s="760"/>
      <c r="FUA46" s="760"/>
      <c r="FUB46" s="760"/>
      <c r="FUC46" s="760"/>
      <c r="FUD46" s="760"/>
      <c r="FUE46" s="760"/>
      <c r="FUF46" s="760"/>
      <c r="FUG46" s="760"/>
      <c r="FUH46" s="760"/>
      <c r="FUI46" s="760"/>
      <c r="FUJ46" s="760"/>
      <c r="FUK46" s="760"/>
      <c r="FUL46" s="760"/>
      <c r="FUM46" s="760"/>
      <c r="FUN46" s="760"/>
      <c r="FUO46" s="760"/>
      <c r="FUP46" s="760"/>
      <c r="FUQ46" s="760"/>
      <c r="FUR46" s="760"/>
      <c r="FUS46" s="760"/>
      <c r="FUT46" s="760"/>
      <c r="FUU46" s="760"/>
      <c r="FUV46" s="760"/>
      <c r="FUW46" s="760"/>
      <c r="FUX46" s="760"/>
      <c r="FUY46" s="760"/>
      <c r="FUZ46" s="760"/>
      <c r="FVA46" s="760"/>
      <c r="FVB46" s="760"/>
      <c r="FVC46" s="760"/>
      <c r="FVD46" s="760"/>
      <c r="FVE46" s="760"/>
      <c r="FVF46" s="760"/>
      <c r="FVG46" s="760"/>
      <c r="FVH46" s="760"/>
      <c r="FVI46" s="760"/>
      <c r="FVJ46" s="760"/>
      <c r="FVK46" s="760"/>
      <c r="FVL46" s="760"/>
      <c r="FVM46" s="760"/>
      <c r="FVN46" s="760"/>
      <c r="FVO46" s="760"/>
      <c r="FVP46" s="760"/>
      <c r="FVQ46" s="760"/>
      <c r="FVR46" s="760"/>
      <c r="FVS46" s="760"/>
      <c r="FVT46" s="760"/>
      <c r="FVU46" s="760"/>
      <c r="FVV46" s="760"/>
      <c r="FVW46" s="760"/>
      <c r="FVX46" s="760"/>
      <c r="FVY46" s="760"/>
      <c r="FVZ46" s="760"/>
      <c r="FWA46" s="760"/>
      <c r="FWB46" s="760"/>
      <c r="FWC46" s="760"/>
      <c r="FWD46" s="760"/>
      <c r="FWE46" s="760"/>
      <c r="FWF46" s="760"/>
      <c r="FWG46" s="760"/>
      <c r="FWH46" s="760"/>
      <c r="FWI46" s="760"/>
      <c r="FWJ46" s="760"/>
      <c r="FWK46" s="760"/>
      <c r="FWL46" s="760"/>
      <c r="FWM46" s="760"/>
      <c r="FWN46" s="760"/>
      <c r="FWO46" s="760"/>
      <c r="FWP46" s="760"/>
      <c r="FWQ46" s="760"/>
      <c r="FWR46" s="760"/>
      <c r="FWS46" s="760"/>
      <c r="FWT46" s="760"/>
      <c r="FWU46" s="760"/>
      <c r="FWV46" s="760"/>
      <c r="FWW46" s="760"/>
      <c r="FWX46" s="760"/>
      <c r="FWY46" s="760"/>
      <c r="FWZ46" s="760"/>
      <c r="FXA46" s="760"/>
      <c r="FXB46" s="760"/>
      <c r="FXC46" s="760"/>
      <c r="FXD46" s="760"/>
      <c r="FXE46" s="760"/>
      <c r="FXF46" s="760"/>
      <c r="FXG46" s="760"/>
      <c r="FXH46" s="760"/>
      <c r="FXI46" s="760"/>
      <c r="FXJ46" s="760"/>
      <c r="FXK46" s="760"/>
      <c r="FXL46" s="760"/>
      <c r="FXM46" s="760"/>
      <c r="FXN46" s="760"/>
      <c r="FXO46" s="760"/>
      <c r="FXP46" s="760"/>
      <c r="FXQ46" s="760"/>
      <c r="FXR46" s="760"/>
      <c r="FXS46" s="760"/>
      <c r="FXT46" s="760"/>
      <c r="FXU46" s="760"/>
      <c r="FXV46" s="760"/>
      <c r="FXW46" s="760"/>
      <c r="FXX46" s="760"/>
      <c r="FXY46" s="760"/>
      <c r="FXZ46" s="760"/>
      <c r="FYA46" s="760"/>
      <c r="FYB46" s="760"/>
      <c r="FYC46" s="760"/>
      <c r="FYD46" s="760"/>
      <c r="FYE46" s="760"/>
      <c r="FYF46" s="760"/>
      <c r="FYG46" s="760"/>
      <c r="FYH46" s="760"/>
      <c r="FYI46" s="760"/>
      <c r="FYJ46" s="760"/>
      <c r="FYK46" s="760"/>
      <c r="FYL46" s="760"/>
      <c r="FYM46" s="760"/>
      <c r="FYN46" s="760"/>
      <c r="FYO46" s="760"/>
      <c r="FYP46" s="760"/>
      <c r="FYQ46" s="760"/>
      <c r="FYR46" s="760"/>
      <c r="FYS46" s="760"/>
      <c r="FYT46" s="760"/>
      <c r="FYU46" s="760"/>
      <c r="FYV46" s="760"/>
      <c r="FYW46" s="760"/>
      <c r="FYX46" s="760"/>
      <c r="FYY46" s="760"/>
      <c r="FYZ46" s="760"/>
      <c r="FZA46" s="760"/>
      <c r="FZB46" s="760"/>
      <c r="FZC46" s="760"/>
      <c r="FZD46" s="760"/>
      <c r="FZE46" s="760"/>
      <c r="FZF46" s="760"/>
      <c r="FZG46" s="760"/>
      <c r="FZH46" s="760"/>
      <c r="FZI46" s="760"/>
      <c r="FZJ46" s="760"/>
      <c r="FZK46" s="760"/>
      <c r="FZL46" s="760"/>
      <c r="FZM46" s="760"/>
      <c r="FZN46" s="760"/>
      <c r="FZO46" s="760"/>
      <c r="FZP46" s="760"/>
      <c r="FZQ46" s="760"/>
      <c r="FZR46" s="760"/>
      <c r="FZS46" s="760"/>
      <c r="FZT46" s="760"/>
      <c r="FZU46" s="760"/>
      <c r="FZV46" s="760"/>
      <c r="FZW46" s="760"/>
      <c r="FZX46" s="760"/>
      <c r="FZY46" s="760"/>
      <c r="FZZ46" s="760"/>
      <c r="GAA46" s="760"/>
      <c r="GAB46" s="760"/>
      <c r="GAC46" s="760"/>
      <c r="GAD46" s="760"/>
      <c r="GAE46" s="760"/>
      <c r="GAF46" s="760"/>
      <c r="GAG46" s="760"/>
      <c r="GAH46" s="760"/>
      <c r="GAI46" s="760"/>
      <c r="GAJ46" s="760"/>
      <c r="GAK46" s="760"/>
      <c r="GAL46" s="760"/>
      <c r="GAM46" s="760"/>
      <c r="GAN46" s="760"/>
      <c r="GAO46" s="760"/>
      <c r="GAP46" s="760"/>
      <c r="GAQ46" s="760"/>
      <c r="GAR46" s="760"/>
      <c r="GAS46" s="760"/>
      <c r="GAT46" s="760"/>
      <c r="GAU46" s="760"/>
      <c r="GAV46" s="760"/>
      <c r="GAW46" s="760"/>
      <c r="GAX46" s="760"/>
      <c r="GAY46" s="760"/>
      <c r="GAZ46" s="760"/>
      <c r="GBA46" s="760"/>
      <c r="GBB46" s="760"/>
      <c r="GBC46" s="760"/>
      <c r="GBD46" s="760"/>
      <c r="GBE46" s="760"/>
      <c r="GBF46" s="760"/>
      <c r="GBG46" s="760"/>
      <c r="GBH46" s="760"/>
      <c r="GBI46" s="760"/>
      <c r="GBJ46" s="760"/>
      <c r="GBK46" s="760"/>
      <c r="GBL46" s="760"/>
      <c r="GBM46" s="760"/>
      <c r="GBN46" s="760"/>
      <c r="GBO46" s="760"/>
      <c r="GBP46" s="760"/>
      <c r="GBQ46" s="760"/>
      <c r="GBR46" s="760"/>
      <c r="GBS46" s="760"/>
      <c r="GBT46" s="760"/>
      <c r="GBU46" s="760"/>
      <c r="GBV46" s="760"/>
      <c r="GBW46" s="760"/>
      <c r="GBX46" s="760"/>
      <c r="GBY46" s="760"/>
      <c r="GBZ46" s="760"/>
      <c r="GCA46" s="760"/>
      <c r="GCB46" s="760"/>
      <c r="GCC46" s="760"/>
      <c r="GCD46" s="760"/>
      <c r="GCE46" s="760"/>
      <c r="GCF46" s="760"/>
      <c r="GCG46" s="760"/>
      <c r="GCH46" s="760"/>
      <c r="GCI46" s="760"/>
      <c r="GCJ46" s="760"/>
      <c r="GCK46" s="760"/>
      <c r="GCL46" s="760"/>
      <c r="GCM46" s="760"/>
      <c r="GCN46" s="760"/>
      <c r="GCO46" s="760"/>
      <c r="GCP46" s="760"/>
      <c r="GCQ46" s="760"/>
      <c r="GCR46" s="760"/>
      <c r="GCS46" s="760"/>
      <c r="GCT46" s="760"/>
      <c r="GCU46" s="760"/>
      <c r="GCV46" s="760"/>
      <c r="GCW46" s="760"/>
      <c r="GCX46" s="760"/>
      <c r="GCY46" s="760"/>
      <c r="GCZ46" s="760"/>
      <c r="GDA46" s="760"/>
      <c r="GDB46" s="760"/>
      <c r="GDC46" s="760"/>
      <c r="GDD46" s="760"/>
      <c r="GDE46" s="760"/>
      <c r="GDF46" s="760"/>
      <c r="GDG46" s="760"/>
      <c r="GDH46" s="760"/>
      <c r="GDI46" s="760"/>
      <c r="GDJ46" s="760"/>
      <c r="GDK46" s="760"/>
      <c r="GDL46" s="760"/>
      <c r="GDM46" s="760"/>
      <c r="GDN46" s="760"/>
      <c r="GDO46" s="760"/>
      <c r="GDP46" s="760"/>
      <c r="GDQ46" s="760"/>
      <c r="GDR46" s="760"/>
      <c r="GDS46" s="760"/>
      <c r="GDT46" s="760"/>
      <c r="GDU46" s="760"/>
      <c r="GDV46" s="760"/>
      <c r="GDW46" s="760"/>
      <c r="GDX46" s="760"/>
      <c r="GDY46" s="760"/>
      <c r="GDZ46" s="760"/>
      <c r="GEA46" s="760"/>
      <c r="GEB46" s="760"/>
      <c r="GEC46" s="760"/>
      <c r="GED46" s="760"/>
      <c r="GEE46" s="760"/>
      <c r="GEF46" s="760"/>
      <c r="GEG46" s="760"/>
      <c r="GEH46" s="760"/>
      <c r="GEI46" s="760"/>
      <c r="GEJ46" s="760"/>
      <c r="GEK46" s="760"/>
      <c r="GEL46" s="760"/>
      <c r="GEM46" s="760"/>
      <c r="GEN46" s="760"/>
      <c r="GEO46" s="760"/>
      <c r="GEP46" s="760"/>
      <c r="GEQ46" s="760"/>
      <c r="GER46" s="760"/>
      <c r="GES46" s="760"/>
      <c r="GET46" s="760"/>
      <c r="GEU46" s="760"/>
      <c r="GEV46" s="760"/>
      <c r="GEW46" s="760"/>
      <c r="GEX46" s="760"/>
      <c r="GEY46" s="760"/>
      <c r="GEZ46" s="760"/>
      <c r="GFA46" s="760"/>
      <c r="GFB46" s="760"/>
      <c r="GFC46" s="760"/>
      <c r="GFD46" s="760"/>
      <c r="GFE46" s="760"/>
      <c r="GFF46" s="760"/>
      <c r="GFG46" s="760"/>
      <c r="GFH46" s="760"/>
      <c r="GFI46" s="760"/>
      <c r="GFJ46" s="760"/>
      <c r="GFK46" s="760"/>
      <c r="GFL46" s="760"/>
      <c r="GFM46" s="760"/>
      <c r="GFN46" s="760"/>
      <c r="GFO46" s="760"/>
      <c r="GFP46" s="760"/>
      <c r="GFQ46" s="760"/>
      <c r="GFR46" s="760"/>
      <c r="GFS46" s="760"/>
      <c r="GFT46" s="760"/>
      <c r="GFU46" s="760"/>
      <c r="GFV46" s="760"/>
      <c r="GFW46" s="760"/>
      <c r="GFX46" s="760"/>
      <c r="GFY46" s="760"/>
      <c r="GFZ46" s="760"/>
      <c r="GGA46" s="760"/>
      <c r="GGB46" s="760"/>
      <c r="GGC46" s="760"/>
      <c r="GGD46" s="760"/>
      <c r="GGE46" s="760"/>
      <c r="GGF46" s="760"/>
      <c r="GGG46" s="760"/>
      <c r="GGH46" s="760"/>
      <c r="GGI46" s="760"/>
      <c r="GGJ46" s="760"/>
      <c r="GGK46" s="760"/>
      <c r="GGL46" s="760"/>
      <c r="GGM46" s="760"/>
      <c r="GGN46" s="760"/>
      <c r="GGO46" s="760"/>
      <c r="GGP46" s="760"/>
      <c r="GGQ46" s="760"/>
      <c r="GGR46" s="760"/>
      <c r="GGS46" s="760"/>
      <c r="GGT46" s="760"/>
      <c r="GGU46" s="760"/>
      <c r="GGV46" s="760"/>
      <c r="GGW46" s="760"/>
      <c r="GGX46" s="760"/>
      <c r="GGY46" s="760"/>
      <c r="GGZ46" s="760"/>
      <c r="GHA46" s="760"/>
      <c r="GHB46" s="760"/>
      <c r="GHC46" s="760"/>
      <c r="GHD46" s="760"/>
      <c r="GHE46" s="760"/>
      <c r="GHF46" s="760"/>
      <c r="GHG46" s="760"/>
      <c r="GHH46" s="760"/>
      <c r="GHI46" s="760"/>
      <c r="GHJ46" s="760"/>
      <c r="GHK46" s="760"/>
      <c r="GHL46" s="760"/>
      <c r="GHM46" s="760"/>
      <c r="GHN46" s="760"/>
      <c r="GHO46" s="760"/>
      <c r="GHP46" s="760"/>
      <c r="GHQ46" s="760"/>
      <c r="GHR46" s="760"/>
      <c r="GHS46" s="760"/>
      <c r="GHT46" s="760"/>
      <c r="GHU46" s="760"/>
      <c r="GHV46" s="760"/>
      <c r="GHW46" s="760"/>
      <c r="GHX46" s="760"/>
      <c r="GHY46" s="760"/>
      <c r="GHZ46" s="760"/>
      <c r="GIA46" s="760"/>
      <c r="GIB46" s="760"/>
      <c r="GIC46" s="760"/>
      <c r="GID46" s="760"/>
      <c r="GIE46" s="760"/>
      <c r="GIF46" s="760"/>
      <c r="GIG46" s="760"/>
      <c r="GIH46" s="760"/>
      <c r="GII46" s="760"/>
      <c r="GIJ46" s="760"/>
      <c r="GIK46" s="760"/>
      <c r="GIL46" s="760"/>
      <c r="GIM46" s="760"/>
      <c r="GIN46" s="760"/>
      <c r="GIO46" s="760"/>
      <c r="GIP46" s="760"/>
      <c r="GIQ46" s="760"/>
      <c r="GIR46" s="760"/>
      <c r="GIS46" s="760"/>
      <c r="GIT46" s="760"/>
      <c r="GIU46" s="760"/>
      <c r="GIV46" s="760"/>
      <c r="GIW46" s="760"/>
      <c r="GIX46" s="760"/>
      <c r="GIY46" s="760"/>
      <c r="GIZ46" s="760"/>
      <c r="GJA46" s="760"/>
      <c r="GJB46" s="760"/>
      <c r="GJC46" s="760"/>
      <c r="GJD46" s="760"/>
      <c r="GJE46" s="760"/>
      <c r="GJF46" s="760"/>
      <c r="GJG46" s="760"/>
      <c r="GJH46" s="760"/>
      <c r="GJI46" s="760"/>
      <c r="GJJ46" s="760"/>
      <c r="GJK46" s="760"/>
      <c r="GJL46" s="760"/>
      <c r="GJM46" s="760"/>
      <c r="GJN46" s="760"/>
      <c r="GJO46" s="760"/>
      <c r="GJP46" s="760"/>
      <c r="GJQ46" s="760"/>
      <c r="GJR46" s="760"/>
      <c r="GJS46" s="760"/>
      <c r="GJT46" s="760"/>
      <c r="GJU46" s="760"/>
      <c r="GJV46" s="760"/>
      <c r="GJW46" s="760"/>
      <c r="GJX46" s="760"/>
      <c r="GJY46" s="760"/>
      <c r="GJZ46" s="760"/>
      <c r="GKA46" s="760"/>
      <c r="GKB46" s="760"/>
      <c r="GKC46" s="760"/>
      <c r="GKD46" s="760"/>
      <c r="GKE46" s="760"/>
      <c r="GKF46" s="760"/>
      <c r="GKG46" s="760"/>
      <c r="GKH46" s="760"/>
      <c r="GKI46" s="760"/>
      <c r="GKJ46" s="760"/>
      <c r="GKK46" s="760"/>
      <c r="GKL46" s="760"/>
      <c r="GKM46" s="760"/>
      <c r="GKN46" s="760"/>
      <c r="GKO46" s="760"/>
      <c r="GKP46" s="760"/>
      <c r="GKQ46" s="760"/>
      <c r="GKR46" s="760"/>
      <c r="GKS46" s="760"/>
      <c r="GKT46" s="760"/>
      <c r="GKU46" s="760"/>
      <c r="GKV46" s="760"/>
      <c r="GKW46" s="760"/>
      <c r="GKX46" s="760"/>
      <c r="GKY46" s="760"/>
      <c r="GKZ46" s="760"/>
      <c r="GLA46" s="760"/>
      <c r="GLB46" s="760"/>
      <c r="GLC46" s="760"/>
      <c r="GLD46" s="760"/>
      <c r="GLE46" s="760"/>
      <c r="GLF46" s="760"/>
      <c r="GLG46" s="760"/>
      <c r="GLH46" s="760"/>
      <c r="GLI46" s="760"/>
      <c r="GLJ46" s="760"/>
      <c r="GLK46" s="760"/>
      <c r="GLL46" s="760"/>
      <c r="GLM46" s="760"/>
      <c r="GLN46" s="760"/>
      <c r="GLO46" s="760"/>
      <c r="GLP46" s="760"/>
      <c r="GLQ46" s="760"/>
      <c r="GLR46" s="760"/>
      <c r="GLS46" s="760"/>
      <c r="GLT46" s="760"/>
      <c r="GLU46" s="760"/>
      <c r="GLV46" s="760"/>
      <c r="GLW46" s="760"/>
      <c r="GLX46" s="760"/>
      <c r="GLY46" s="760"/>
      <c r="GLZ46" s="760"/>
      <c r="GMA46" s="760"/>
      <c r="GMB46" s="760"/>
      <c r="GMC46" s="760"/>
      <c r="GMD46" s="760"/>
      <c r="GME46" s="760"/>
      <c r="GMF46" s="760"/>
      <c r="GMG46" s="760"/>
      <c r="GMH46" s="760"/>
      <c r="GMI46" s="760"/>
      <c r="GMJ46" s="760"/>
      <c r="GMK46" s="760"/>
      <c r="GML46" s="760"/>
      <c r="GMM46" s="760"/>
      <c r="GMN46" s="760"/>
      <c r="GMO46" s="760"/>
      <c r="GMP46" s="760"/>
      <c r="GMQ46" s="760"/>
      <c r="GMR46" s="760"/>
      <c r="GMS46" s="760"/>
      <c r="GMT46" s="760"/>
      <c r="GMU46" s="760"/>
      <c r="GMV46" s="760"/>
      <c r="GMW46" s="760"/>
      <c r="GMX46" s="760"/>
      <c r="GMY46" s="760"/>
      <c r="GMZ46" s="760"/>
      <c r="GNA46" s="760"/>
      <c r="GNB46" s="760"/>
      <c r="GNC46" s="760"/>
      <c r="GND46" s="760"/>
      <c r="GNE46" s="760"/>
      <c r="GNF46" s="760"/>
      <c r="GNG46" s="760"/>
      <c r="GNH46" s="760"/>
      <c r="GNI46" s="760"/>
      <c r="GNJ46" s="760"/>
      <c r="GNK46" s="760"/>
      <c r="GNL46" s="760"/>
      <c r="GNM46" s="760"/>
      <c r="GNN46" s="760"/>
      <c r="GNO46" s="760"/>
      <c r="GNP46" s="760"/>
      <c r="GNQ46" s="760"/>
      <c r="GNR46" s="760"/>
      <c r="GNS46" s="760"/>
      <c r="GNT46" s="760"/>
      <c r="GNU46" s="760"/>
      <c r="GNV46" s="760"/>
      <c r="GNW46" s="760"/>
      <c r="GNX46" s="760"/>
      <c r="GNY46" s="760"/>
      <c r="GNZ46" s="760"/>
      <c r="GOA46" s="760"/>
      <c r="GOB46" s="760"/>
      <c r="GOC46" s="760"/>
      <c r="GOD46" s="760"/>
      <c r="GOE46" s="760"/>
      <c r="GOF46" s="760"/>
      <c r="GOG46" s="760"/>
      <c r="GOH46" s="760"/>
      <c r="GOI46" s="760"/>
      <c r="GOJ46" s="760"/>
      <c r="GOK46" s="760"/>
      <c r="GOL46" s="760"/>
      <c r="GOM46" s="760"/>
      <c r="GON46" s="760"/>
      <c r="GOO46" s="760"/>
      <c r="GOP46" s="760"/>
      <c r="GOQ46" s="760"/>
      <c r="GOR46" s="760"/>
      <c r="GOS46" s="760"/>
      <c r="GOT46" s="760"/>
      <c r="GOU46" s="760"/>
      <c r="GOV46" s="760"/>
      <c r="GOW46" s="760"/>
      <c r="GOX46" s="760"/>
      <c r="GOY46" s="760"/>
      <c r="GOZ46" s="760"/>
      <c r="GPA46" s="760"/>
      <c r="GPB46" s="760"/>
      <c r="GPC46" s="760"/>
      <c r="GPD46" s="760"/>
      <c r="GPE46" s="760"/>
      <c r="GPF46" s="760"/>
      <c r="GPG46" s="760"/>
      <c r="GPH46" s="760"/>
      <c r="GPI46" s="760"/>
      <c r="GPJ46" s="760"/>
      <c r="GPK46" s="760"/>
      <c r="GPL46" s="760"/>
      <c r="GPM46" s="760"/>
      <c r="GPN46" s="760"/>
      <c r="GPO46" s="760"/>
      <c r="GPP46" s="760"/>
      <c r="GPQ46" s="760"/>
      <c r="GPR46" s="760"/>
      <c r="GPS46" s="760"/>
      <c r="GPT46" s="760"/>
      <c r="GPU46" s="760"/>
      <c r="GPV46" s="760"/>
      <c r="GPW46" s="760"/>
      <c r="GPX46" s="760"/>
      <c r="GPY46" s="760"/>
      <c r="GPZ46" s="760"/>
      <c r="GQA46" s="760"/>
      <c r="GQB46" s="760"/>
      <c r="GQC46" s="760"/>
      <c r="GQD46" s="760"/>
      <c r="GQE46" s="760"/>
      <c r="GQF46" s="760"/>
      <c r="GQG46" s="760"/>
      <c r="GQH46" s="760"/>
      <c r="GQI46" s="760"/>
      <c r="GQJ46" s="760"/>
      <c r="GQK46" s="760"/>
      <c r="GQL46" s="760"/>
      <c r="GQM46" s="760"/>
      <c r="GQN46" s="760"/>
      <c r="GQO46" s="760"/>
      <c r="GQP46" s="760"/>
      <c r="GQQ46" s="760"/>
      <c r="GQR46" s="760"/>
      <c r="GQS46" s="760"/>
      <c r="GQT46" s="760"/>
      <c r="GQU46" s="760"/>
      <c r="GQV46" s="760"/>
      <c r="GQW46" s="760"/>
      <c r="GQX46" s="760"/>
      <c r="GQY46" s="760"/>
      <c r="GQZ46" s="760"/>
      <c r="GRA46" s="760"/>
      <c r="GRB46" s="760"/>
      <c r="GRC46" s="760"/>
      <c r="GRD46" s="760"/>
      <c r="GRE46" s="760"/>
      <c r="GRF46" s="760"/>
      <c r="GRG46" s="760"/>
      <c r="GRH46" s="760"/>
      <c r="GRI46" s="760"/>
      <c r="GRJ46" s="760"/>
      <c r="GRK46" s="760"/>
      <c r="GRL46" s="760"/>
      <c r="GRM46" s="760"/>
      <c r="GRN46" s="760"/>
      <c r="GRO46" s="760"/>
      <c r="GRP46" s="760"/>
      <c r="GRQ46" s="760"/>
      <c r="GRR46" s="760"/>
      <c r="GRS46" s="760"/>
      <c r="GRT46" s="760"/>
      <c r="GRU46" s="760"/>
      <c r="GRV46" s="760"/>
      <c r="GRW46" s="760"/>
      <c r="GRX46" s="760"/>
      <c r="GRY46" s="760"/>
      <c r="GRZ46" s="760"/>
      <c r="GSA46" s="760"/>
      <c r="GSB46" s="760"/>
      <c r="GSC46" s="760"/>
      <c r="GSD46" s="760"/>
      <c r="GSE46" s="760"/>
      <c r="GSF46" s="760"/>
      <c r="GSG46" s="760"/>
      <c r="GSH46" s="760"/>
      <c r="GSI46" s="760"/>
      <c r="GSJ46" s="760"/>
      <c r="GSK46" s="760"/>
      <c r="GSL46" s="760"/>
      <c r="GSM46" s="760"/>
      <c r="GSN46" s="760"/>
      <c r="GSO46" s="760"/>
      <c r="GSP46" s="760"/>
      <c r="GSQ46" s="760"/>
      <c r="GSR46" s="760"/>
      <c r="GSS46" s="760"/>
      <c r="GST46" s="760"/>
      <c r="GSU46" s="760"/>
      <c r="GSV46" s="760"/>
      <c r="GSW46" s="760"/>
      <c r="GSX46" s="760"/>
      <c r="GSY46" s="760"/>
      <c r="GSZ46" s="760"/>
      <c r="GTA46" s="760"/>
      <c r="GTB46" s="760"/>
      <c r="GTC46" s="760"/>
      <c r="GTD46" s="760"/>
      <c r="GTE46" s="760"/>
      <c r="GTF46" s="760"/>
      <c r="GTG46" s="760"/>
      <c r="GTH46" s="760"/>
      <c r="GTI46" s="760"/>
      <c r="GTJ46" s="760"/>
      <c r="GTK46" s="760"/>
      <c r="GTL46" s="760"/>
      <c r="GTM46" s="760"/>
      <c r="GTN46" s="760"/>
      <c r="GTO46" s="760"/>
      <c r="GTP46" s="760"/>
      <c r="GTQ46" s="760"/>
      <c r="GTR46" s="760"/>
      <c r="GTS46" s="760"/>
      <c r="GTT46" s="760"/>
      <c r="GTU46" s="760"/>
      <c r="GTV46" s="760"/>
      <c r="GTW46" s="760"/>
      <c r="GTX46" s="760"/>
      <c r="GTY46" s="760"/>
      <c r="GTZ46" s="760"/>
      <c r="GUA46" s="760"/>
      <c r="GUB46" s="760"/>
      <c r="GUC46" s="760"/>
      <c r="GUD46" s="760"/>
      <c r="GUE46" s="760"/>
      <c r="GUF46" s="760"/>
      <c r="GUG46" s="760"/>
      <c r="GUH46" s="760"/>
      <c r="GUI46" s="760"/>
      <c r="GUJ46" s="760"/>
      <c r="GUK46" s="760"/>
      <c r="GUL46" s="760"/>
      <c r="GUM46" s="760"/>
      <c r="GUN46" s="760"/>
      <c r="GUO46" s="760"/>
      <c r="GUP46" s="760"/>
      <c r="GUQ46" s="760"/>
      <c r="GUR46" s="760"/>
      <c r="GUS46" s="760"/>
      <c r="GUT46" s="760"/>
      <c r="GUU46" s="760"/>
      <c r="GUV46" s="760"/>
      <c r="GUW46" s="760"/>
      <c r="GUX46" s="760"/>
      <c r="GUY46" s="760"/>
      <c r="GUZ46" s="760"/>
      <c r="GVA46" s="760"/>
      <c r="GVB46" s="760"/>
      <c r="GVC46" s="760"/>
      <c r="GVD46" s="760"/>
      <c r="GVE46" s="760"/>
      <c r="GVF46" s="760"/>
      <c r="GVG46" s="760"/>
      <c r="GVH46" s="760"/>
      <c r="GVI46" s="760"/>
      <c r="GVJ46" s="760"/>
      <c r="GVK46" s="760"/>
      <c r="GVL46" s="760"/>
      <c r="GVM46" s="760"/>
      <c r="GVN46" s="760"/>
      <c r="GVO46" s="760"/>
      <c r="GVP46" s="760"/>
      <c r="GVQ46" s="760"/>
      <c r="GVR46" s="760"/>
      <c r="GVS46" s="760"/>
      <c r="GVT46" s="760"/>
      <c r="GVU46" s="760"/>
      <c r="GVV46" s="760"/>
      <c r="GVW46" s="760"/>
      <c r="GVX46" s="760"/>
      <c r="GVY46" s="760"/>
      <c r="GVZ46" s="760"/>
      <c r="GWA46" s="760"/>
      <c r="GWB46" s="760"/>
      <c r="GWC46" s="760"/>
      <c r="GWD46" s="760"/>
      <c r="GWE46" s="760"/>
      <c r="GWF46" s="760"/>
      <c r="GWG46" s="760"/>
      <c r="GWH46" s="760"/>
      <c r="GWI46" s="760"/>
      <c r="GWJ46" s="760"/>
      <c r="GWK46" s="760"/>
      <c r="GWL46" s="760"/>
      <c r="GWM46" s="760"/>
      <c r="GWN46" s="760"/>
      <c r="GWO46" s="760"/>
      <c r="GWP46" s="760"/>
      <c r="GWQ46" s="760"/>
      <c r="GWR46" s="760"/>
      <c r="GWS46" s="760"/>
      <c r="GWT46" s="760"/>
      <c r="GWU46" s="760"/>
      <c r="GWV46" s="760"/>
      <c r="GWW46" s="760"/>
      <c r="GWX46" s="760"/>
      <c r="GWY46" s="760"/>
      <c r="GWZ46" s="760"/>
      <c r="GXA46" s="760"/>
      <c r="GXB46" s="760"/>
      <c r="GXC46" s="760"/>
      <c r="GXD46" s="760"/>
      <c r="GXE46" s="760"/>
      <c r="GXF46" s="760"/>
      <c r="GXG46" s="760"/>
      <c r="GXH46" s="760"/>
      <c r="GXI46" s="760"/>
      <c r="GXJ46" s="760"/>
      <c r="GXK46" s="760"/>
      <c r="GXL46" s="760"/>
      <c r="GXM46" s="760"/>
      <c r="GXN46" s="760"/>
      <c r="GXO46" s="760"/>
      <c r="GXP46" s="760"/>
      <c r="GXQ46" s="760"/>
      <c r="GXR46" s="760"/>
      <c r="GXS46" s="760"/>
      <c r="GXT46" s="760"/>
      <c r="GXU46" s="760"/>
      <c r="GXV46" s="760"/>
      <c r="GXW46" s="760"/>
      <c r="GXX46" s="760"/>
      <c r="GXY46" s="760"/>
      <c r="GXZ46" s="760"/>
      <c r="GYA46" s="760"/>
      <c r="GYB46" s="760"/>
      <c r="GYC46" s="760"/>
      <c r="GYD46" s="760"/>
      <c r="GYE46" s="760"/>
      <c r="GYF46" s="760"/>
      <c r="GYG46" s="760"/>
      <c r="GYH46" s="760"/>
      <c r="GYI46" s="760"/>
      <c r="GYJ46" s="760"/>
      <c r="GYK46" s="760"/>
      <c r="GYL46" s="760"/>
      <c r="GYM46" s="760"/>
      <c r="GYN46" s="760"/>
      <c r="GYO46" s="760"/>
      <c r="GYP46" s="760"/>
      <c r="GYQ46" s="760"/>
      <c r="GYR46" s="760"/>
      <c r="GYS46" s="760"/>
      <c r="GYT46" s="760"/>
      <c r="GYU46" s="760"/>
      <c r="GYV46" s="760"/>
      <c r="GYW46" s="760"/>
      <c r="GYX46" s="760"/>
      <c r="GYY46" s="760"/>
      <c r="GYZ46" s="760"/>
      <c r="GZA46" s="760"/>
      <c r="GZB46" s="760"/>
      <c r="GZC46" s="760"/>
      <c r="GZD46" s="760"/>
      <c r="GZE46" s="760"/>
      <c r="GZF46" s="760"/>
      <c r="GZG46" s="760"/>
      <c r="GZH46" s="760"/>
      <c r="GZI46" s="760"/>
      <c r="GZJ46" s="760"/>
      <c r="GZK46" s="760"/>
      <c r="GZL46" s="760"/>
      <c r="GZM46" s="760"/>
      <c r="GZN46" s="760"/>
      <c r="GZO46" s="760"/>
      <c r="GZP46" s="760"/>
      <c r="GZQ46" s="760"/>
      <c r="GZR46" s="760"/>
      <c r="GZS46" s="760"/>
      <c r="GZT46" s="760"/>
      <c r="GZU46" s="760"/>
      <c r="GZV46" s="760"/>
      <c r="GZW46" s="760"/>
      <c r="GZX46" s="760"/>
      <c r="GZY46" s="760"/>
      <c r="GZZ46" s="760"/>
      <c r="HAA46" s="760"/>
      <c r="HAB46" s="760"/>
      <c r="HAC46" s="760"/>
      <c r="HAD46" s="760"/>
      <c r="HAE46" s="760"/>
      <c r="HAF46" s="760"/>
      <c r="HAG46" s="760"/>
      <c r="HAH46" s="760"/>
      <c r="HAI46" s="760"/>
      <c r="HAJ46" s="760"/>
      <c r="HAK46" s="760"/>
      <c r="HAL46" s="760"/>
      <c r="HAM46" s="760"/>
      <c r="HAN46" s="760"/>
      <c r="HAO46" s="760"/>
      <c r="HAP46" s="760"/>
      <c r="HAQ46" s="760"/>
      <c r="HAR46" s="760"/>
      <c r="HAS46" s="760"/>
      <c r="HAT46" s="760"/>
      <c r="HAU46" s="760"/>
      <c r="HAV46" s="760"/>
      <c r="HAW46" s="760"/>
      <c r="HAX46" s="760"/>
      <c r="HAY46" s="760"/>
      <c r="HAZ46" s="760"/>
      <c r="HBA46" s="760"/>
      <c r="HBB46" s="760"/>
      <c r="HBC46" s="760"/>
      <c r="HBD46" s="760"/>
      <c r="HBE46" s="760"/>
      <c r="HBF46" s="760"/>
      <c r="HBG46" s="760"/>
      <c r="HBH46" s="760"/>
      <c r="HBI46" s="760"/>
      <c r="HBJ46" s="760"/>
      <c r="HBK46" s="760"/>
      <c r="HBL46" s="760"/>
      <c r="HBM46" s="760"/>
      <c r="HBN46" s="760"/>
      <c r="HBO46" s="760"/>
      <c r="HBP46" s="760"/>
      <c r="HBQ46" s="760"/>
      <c r="HBR46" s="760"/>
      <c r="HBS46" s="760"/>
      <c r="HBT46" s="760"/>
      <c r="HBU46" s="760"/>
      <c r="HBV46" s="760"/>
      <c r="HBW46" s="760"/>
      <c r="HBX46" s="760"/>
      <c r="HBY46" s="760"/>
      <c r="HBZ46" s="760"/>
      <c r="HCA46" s="760"/>
      <c r="HCB46" s="760"/>
      <c r="HCC46" s="760"/>
      <c r="HCD46" s="760"/>
      <c r="HCE46" s="760"/>
      <c r="HCF46" s="760"/>
      <c r="HCG46" s="760"/>
      <c r="HCH46" s="760"/>
      <c r="HCI46" s="760"/>
      <c r="HCJ46" s="760"/>
      <c r="HCK46" s="760"/>
      <c r="HCL46" s="760"/>
      <c r="HCM46" s="760"/>
      <c r="HCN46" s="760"/>
      <c r="HCO46" s="760"/>
      <c r="HCP46" s="760"/>
      <c r="HCQ46" s="760"/>
      <c r="HCR46" s="760"/>
      <c r="HCS46" s="760"/>
      <c r="HCT46" s="760"/>
      <c r="HCU46" s="760"/>
      <c r="HCV46" s="760"/>
      <c r="HCW46" s="760"/>
      <c r="HCX46" s="760"/>
      <c r="HCY46" s="760"/>
      <c r="HCZ46" s="760"/>
      <c r="HDA46" s="760"/>
      <c r="HDB46" s="760"/>
      <c r="HDC46" s="760"/>
      <c r="HDD46" s="760"/>
      <c r="HDE46" s="760"/>
      <c r="HDF46" s="760"/>
      <c r="HDG46" s="760"/>
      <c r="HDH46" s="760"/>
      <c r="HDI46" s="760"/>
      <c r="HDJ46" s="760"/>
      <c r="HDK46" s="760"/>
      <c r="HDL46" s="760"/>
      <c r="HDM46" s="760"/>
      <c r="HDN46" s="760"/>
      <c r="HDO46" s="760"/>
      <c r="HDP46" s="760"/>
      <c r="HDQ46" s="760"/>
      <c r="HDR46" s="760"/>
      <c r="HDS46" s="760"/>
      <c r="HDT46" s="760"/>
      <c r="HDU46" s="760"/>
      <c r="HDV46" s="760"/>
      <c r="HDW46" s="760"/>
      <c r="HDX46" s="760"/>
      <c r="HDY46" s="760"/>
      <c r="HDZ46" s="760"/>
      <c r="HEA46" s="760"/>
      <c r="HEB46" s="760"/>
      <c r="HEC46" s="760"/>
      <c r="HED46" s="760"/>
      <c r="HEE46" s="760"/>
      <c r="HEF46" s="760"/>
      <c r="HEG46" s="760"/>
      <c r="HEH46" s="760"/>
      <c r="HEI46" s="760"/>
      <c r="HEJ46" s="760"/>
      <c r="HEK46" s="760"/>
      <c r="HEL46" s="760"/>
      <c r="HEM46" s="760"/>
      <c r="HEN46" s="760"/>
      <c r="HEO46" s="760"/>
      <c r="HEP46" s="760"/>
      <c r="HEQ46" s="760"/>
      <c r="HER46" s="760"/>
      <c r="HES46" s="760"/>
      <c r="HET46" s="760"/>
      <c r="HEU46" s="760"/>
      <c r="HEV46" s="760"/>
      <c r="HEW46" s="760"/>
      <c r="HEX46" s="760"/>
      <c r="HEY46" s="760"/>
      <c r="HEZ46" s="760"/>
      <c r="HFA46" s="760"/>
      <c r="HFB46" s="760"/>
      <c r="HFC46" s="760"/>
      <c r="HFD46" s="760"/>
      <c r="HFE46" s="760"/>
      <c r="HFF46" s="760"/>
      <c r="HFG46" s="760"/>
      <c r="HFH46" s="760"/>
      <c r="HFI46" s="760"/>
      <c r="HFJ46" s="760"/>
      <c r="HFK46" s="760"/>
      <c r="HFL46" s="760"/>
      <c r="HFM46" s="760"/>
      <c r="HFN46" s="760"/>
      <c r="HFO46" s="760"/>
      <c r="HFP46" s="760"/>
      <c r="HFQ46" s="760"/>
      <c r="HFR46" s="760"/>
      <c r="HFS46" s="760"/>
      <c r="HFT46" s="760"/>
      <c r="HFU46" s="760"/>
      <c r="HFV46" s="760"/>
      <c r="HFW46" s="760"/>
      <c r="HFX46" s="760"/>
      <c r="HFY46" s="760"/>
      <c r="HFZ46" s="760"/>
      <c r="HGA46" s="760"/>
      <c r="HGB46" s="760"/>
      <c r="HGC46" s="760"/>
      <c r="HGD46" s="760"/>
      <c r="HGE46" s="760"/>
      <c r="HGF46" s="760"/>
      <c r="HGG46" s="760"/>
      <c r="HGH46" s="760"/>
      <c r="HGI46" s="760"/>
      <c r="HGJ46" s="760"/>
      <c r="HGK46" s="760"/>
      <c r="HGL46" s="760"/>
      <c r="HGM46" s="760"/>
      <c r="HGN46" s="760"/>
      <c r="HGO46" s="760"/>
      <c r="HGP46" s="760"/>
      <c r="HGQ46" s="760"/>
      <c r="HGR46" s="760"/>
      <c r="HGS46" s="760"/>
      <c r="HGT46" s="760"/>
      <c r="HGU46" s="760"/>
      <c r="HGV46" s="760"/>
      <c r="HGW46" s="760"/>
      <c r="HGX46" s="760"/>
      <c r="HGY46" s="760"/>
      <c r="HGZ46" s="760"/>
      <c r="HHA46" s="760"/>
      <c r="HHB46" s="760"/>
      <c r="HHC46" s="760"/>
      <c r="HHD46" s="760"/>
      <c r="HHE46" s="760"/>
      <c r="HHF46" s="760"/>
      <c r="HHG46" s="760"/>
      <c r="HHH46" s="760"/>
      <c r="HHI46" s="760"/>
      <c r="HHJ46" s="760"/>
      <c r="HHK46" s="760"/>
      <c r="HHL46" s="760"/>
      <c r="HHM46" s="760"/>
      <c r="HHN46" s="760"/>
      <c r="HHO46" s="760"/>
      <c r="HHP46" s="760"/>
      <c r="HHQ46" s="760"/>
      <c r="HHR46" s="760"/>
      <c r="HHS46" s="760"/>
      <c r="HHT46" s="760"/>
      <c r="HHU46" s="760"/>
      <c r="HHV46" s="760"/>
      <c r="HHW46" s="760"/>
      <c r="HHX46" s="760"/>
      <c r="HHY46" s="760"/>
      <c r="HHZ46" s="760"/>
      <c r="HIA46" s="760"/>
      <c r="HIB46" s="760"/>
      <c r="HIC46" s="760"/>
      <c r="HID46" s="760"/>
      <c r="HIE46" s="760"/>
      <c r="HIF46" s="760"/>
      <c r="HIG46" s="760"/>
      <c r="HIH46" s="760"/>
      <c r="HII46" s="760"/>
      <c r="HIJ46" s="760"/>
      <c r="HIK46" s="760"/>
      <c r="HIL46" s="760"/>
      <c r="HIM46" s="760"/>
      <c r="HIN46" s="760"/>
      <c r="HIO46" s="760"/>
      <c r="HIP46" s="760"/>
      <c r="HIQ46" s="760"/>
      <c r="HIR46" s="760"/>
      <c r="HIS46" s="760"/>
      <c r="HIT46" s="760"/>
      <c r="HIU46" s="760"/>
      <c r="HIV46" s="760"/>
      <c r="HIW46" s="760"/>
      <c r="HIX46" s="760"/>
      <c r="HIY46" s="760"/>
      <c r="HIZ46" s="760"/>
      <c r="HJA46" s="760"/>
      <c r="HJB46" s="760"/>
      <c r="HJC46" s="760"/>
      <c r="HJD46" s="760"/>
      <c r="HJE46" s="760"/>
      <c r="HJF46" s="760"/>
      <c r="HJG46" s="760"/>
      <c r="HJH46" s="760"/>
      <c r="HJI46" s="760"/>
      <c r="HJJ46" s="760"/>
      <c r="HJK46" s="760"/>
      <c r="HJL46" s="760"/>
      <c r="HJM46" s="760"/>
      <c r="HJN46" s="760"/>
      <c r="HJO46" s="760"/>
      <c r="HJP46" s="760"/>
      <c r="HJQ46" s="760"/>
      <c r="HJR46" s="760"/>
      <c r="HJS46" s="760"/>
      <c r="HJT46" s="760"/>
      <c r="HJU46" s="760"/>
      <c r="HJV46" s="760"/>
      <c r="HJW46" s="760"/>
      <c r="HJX46" s="760"/>
      <c r="HJY46" s="760"/>
      <c r="HJZ46" s="760"/>
      <c r="HKA46" s="760"/>
      <c r="HKB46" s="760"/>
      <c r="HKC46" s="760"/>
      <c r="HKD46" s="760"/>
      <c r="HKE46" s="760"/>
      <c r="HKF46" s="760"/>
      <c r="HKG46" s="760"/>
      <c r="HKH46" s="760"/>
      <c r="HKI46" s="760"/>
      <c r="HKJ46" s="760"/>
      <c r="HKK46" s="760"/>
      <c r="HKL46" s="760"/>
      <c r="HKM46" s="760"/>
      <c r="HKN46" s="760"/>
      <c r="HKO46" s="760"/>
      <c r="HKP46" s="760"/>
      <c r="HKQ46" s="760"/>
      <c r="HKR46" s="760"/>
      <c r="HKS46" s="760"/>
      <c r="HKT46" s="760"/>
      <c r="HKU46" s="760"/>
      <c r="HKV46" s="760"/>
      <c r="HKW46" s="760"/>
      <c r="HKX46" s="760"/>
      <c r="HKY46" s="760"/>
      <c r="HKZ46" s="760"/>
      <c r="HLA46" s="760"/>
      <c r="HLB46" s="760"/>
      <c r="HLC46" s="760"/>
      <c r="HLD46" s="760"/>
      <c r="HLE46" s="760"/>
      <c r="HLF46" s="760"/>
      <c r="HLG46" s="760"/>
      <c r="HLH46" s="760"/>
      <c r="HLI46" s="760"/>
      <c r="HLJ46" s="760"/>
      <c r="HLK46" s="760"/>
      <c r="HLL46" s="760"/>
      <c r="HLM46" s="760"/>
      <c r="HLN46" s="760"/>
      <c r="HLO46" s="760"/>
      <c r="HLP46" s="760"/>
      <c r="HLQ46" s="760"/>
      <c r="HLR46" s="760"/>
      <c r="HLS46" s="760"/>
      <c r="HLT46" s="760"/>
      <c r="HLU46" s="760"/>
      <c r="HLV46" s="760"/>
      <c r="HLW46" s="760"/>
      <c r="HLX46" s="760"/>
      <c r="HLY46" s="760"/>
      <c r="HLZ46" s="760"/>
      <c r="HMA46" s="760"/>
      <c r="HMB46" s="760"/>
      <c r="HMC46" s="760"/>
      <c r="HMD46" s="760"/>
      <c r="HME46" s="760"/>
      <c r="HMF46" s="760"/>
      <c r="HMG46" s="760"/>
      <c r="HMH46" s="760"/>
      <c r="HMI46" s="760"/>
      <c r="HMJ46" s="760"/>
      <c r="HMK46" s="760"/>
      <c r="HML46" s="760"/>
      <c r="HMM46" s="760"/>
      <c r="HMN46" s="760"/>
      <c r="HMO46" s="760"/>
      <c r="HMP46" s="760"/>
      <c r="HMQ46" s="760"/>
      <c r="HMR46" s="760"/>
      <c r="HMS46" s="760"/>
      <c r="HMT46" s="760"/>
      <c r="HMU46" s="760"/>
      <c r="HMV46" s="760"/>
      <c r="HMW46" s="760"/>
      <c r="HMX46" s="760"/>
      <c r="HMY46" s="760"/>
      <c r="HMZ46" s="760"/>
      <c r="HNA46" s="760"/>
      <c r="HNB46" s="760"/>
      <c r="HNC46" s="760"/>
      <c r="HND46" s="760"/>
      <c r="HNE46" s="760"/>
      <c r="HNF46" s="760"/>
      <c r="HNG46" s="760"/>
      <c r="HNH46" s="760"/>
      <c r="HNI46" s="760"/>
      <c r="HNJ46" s="760"/>
      <c r="HNK46" s="760"/>
      <c r="HNL46" s="760"/>
      <c r="HNM46" s="760"/>
      <c r="HNN46" s="760"/>
      <c r="HNO46" s="760"/>
      <c r="HNP46" s="760"/>
      <c r="HNQ46" s="760"/>
      <c r="HNR46" s="760"/>
      <c r="HNS46" s="760"/>
      <c r="HNT46" s="760"/>
      <c r="HNU46" s="760"/>
      <c r="HNV46" s="760"/>
      <c r="HNW46" s="760"/>
      <c r="HNX46" s="760"/>
      <c r="HNY46" s="760"/>
      <c r="HNZ46" s="760"/>
      <c r="HOA46" s="760"/>
      <c r="HOB46" s="760"/>
      <c r="HOC46" s="760"/>
      <c r="HOD46" s="760"/>
      <c r="HOE46" s="760"/>
      <c r="HOF46" s="760"/>
      <c r="HOG46" s="760"/>
      <c r="HOH46" s="760"/>
      <c r="HOI46" s="760"/>
      <c r="HOJ46" s="760"/>
      <c r="HOK46" s="760"/>
      <c r="HOL46" s="760"/>
      <c r="HOM46" s="760"/>
      <c r="HON46" s="760"/>
      <c r="HOO46" s="760"/>
      <c r="HOP46" s="760"/>
      <c r="HOQ46" s="760"/>
      <c r="HOR46" s="760"/>
      <c r="HOS46" s="760"/>
      <c r="HOT46" s="760"/>
      <c r="HOU46" s="760"/>
      <c r="HOV46" s="760"/>
      <c r="HOW46" s="760"/>
      <c r="HOX46" s="760"/>
      <c r="HOY46" s="760"/>
      <c r="HOZ46" s="760"/>
      <c r="HPA46" s="760"/>
      <c r="HPB46" s="760"/>
      <c r="HPC46" s="760"/>
      <c r="HPD46" s="760"/>
      <c r="HPE46" s="760"/>
      <c r="HPF46" s="760"/>
      <c r="HPG46" s="760"/>
      <c r="HPH46" s="760"/>
      <c r="HPI46" s="760"/>
      <c r="HPJ46" s="760"/>
      <c r="HPK46" s="760"/>
      <c r="HPL46" s="760"/>
      <c r="HPM46" s="760"/>
      <c r="HPN46" s="760"/>
      <c r="HPO46" s="760"/>
      <c r="HPP46" s="760"/>
      <c r="HPQ46" s="760"/>
      <c r="HPR46" s="760"/>
      <c r="HPS46" s="760"/>
      <c r="HPT46" s="760"/>
      <c r="HPU46" s="760"/>
      <c r="HPV46" s="760"/>
      <c r="HPW46" s="760"/>
      <c r="HPX46" s="760"/>
      <c r="HPY46" s="760"/>
      <c r="HPZ46" s="760"/>
      <c r="HQA46" s="760"/>
      <c r="HQB46" s="760"/>
      <c r="HQC46" s="760"/>
      <c r="HQD46" s="760"/>
      <c r="HQE46" s="760"/>
      <c r="HQF46" s="760"/>
      <c r="HQG46" s="760"/>
      <c r="HQH46" s="760"/>
      <c r="HQI46" s="760"/>
      <c r="HQJ46" s="760"/>
      <c r="HQK46" s="760"/>
      <c r="HQL46" s="760"/>
      <c r="HQM46" s="760"/>
      <c r="HQN46" s="760"/>
      <c r="HQO46" s="760"/>
      <c r="HQP46" s="760"/>
      <c r="HQQ46" s="760"/>
      <c r="HQR46" s="760"/>
      <c r="HQS46" s="760"/>
      <c r="HQT46" s="760"/>
      <c r="HQU46" s="760"/>
      <c r="HQV46" s="760"/>
      <c r="HQW46" s="760"/>
      <c r="HQX46" s="760"/>
      <c r="HQY46" s="760"/>
      <c r="HQZ46" s="760"/>
      <c r="HRA46" s="760"/>
      <c r="HRB46" s="760"/>
      <c r="HRC46" s="760"/>
      <c r="HRD46" s="760"/>
      <c r="HRE46" s="760"/>
      <c r="HRF46" s="760"/>
      <c r="HRG46" s="760"/>
      <c r="HRH46" s="760"/>
      <c r="HRI46" s="760"/>
      <c r="HRJ46" s="760"/>
      <c r="HRK46" s="760"/>
      <c r="HRL46" s="760"/>
      <c r="HRM46" s="760"/>
      <c r="HRN46" s="760"/>
      <c r="HRO46" s="760"/>
      <c r="HRP46" s="760"/>
      <c r="HRQ46" s="760"/>
      <c r="HRR46" s="760"/>
      <c r="HRS46" s="760"/>
      <c r="HRT46" s="760"/>
      <c r="HRU46" s="760"/>
      <c r="HRV46" s="760"/>
      <c r="HRW46" s="760"/>
      <c r="HRX46" s="760"/>
      <c r="HRY46" s="760"/>
      <c r="HRZ46" s="760"/>
      <c r="HSA46" s="760"/>
      <c r="HSB46" s="760"/>
      <c r="HSC46" s="760"/>
      <c r="HSD46" s="760"/>
      <c r="HSE46" s="760"/>
      <c r="HSF46" s="760"/>
      <c r="HSG46" s="760"/>
      <c r="HSH46" s="760"/>
      <c r="HSI46" s="760"/>
      <c r="HSJ46" s="760"/>
      <c r="HSK46" s="760"/>
      <c r="HSL46" s="760"/>
      <c r="HSM46" s="760"/>
      <c r="HSN46" s="760"/>
      <c r="HSO46" s="760"/>
      <c r="HSP46" s="760"/>
      <c r="HSQ46" s="760"/>
      <c r="HSR46" s="760"/>
      <c r="HSS46" s="760"/>
      <c r="HST46" s="760"/>
      <c r="HSU46" s="760"/>
      <c r="HSV46" s="760"/>
      <c r="HSW46" s="760"/>
      <c r="HSX46" s="760"/>
      <c r="HSY46" s="760"/>
      <c r="HSZ46" s="760"/>
      <c r="HTA46" s="760"/>
      <c r="HTB46" s="760"/>
      <c r="HTC46" s="760"/>
      <c r="HTD46" s="760"/>
      <c r="HTE46" s="760"/>
      <c r="HTF46" s="760"/>
      <c r="HTG46" s="760"/>
      <c r="HTH46" s="760"/>
      <c r="HTI46" s="760"/>
      <c r="HTJ46" s="760"/>
      <c r="HTK46" s="760"/>
      <c r="HTL46" s="760"/>
      <c r="HTM46" s="760"/>
      <c r="HTN46" s="760"/>
      <c r="HTO46" s="760"/>
      <c r="HTP46" s="760"/>
      <c r="HTQ46" s="760"/>
      <c r="HTR46" s="760"/>
      <c r="HTS46" s="760"/>
      <c r="HTT46" s="760"/>
      <c r="HTU46" s="760"/>
      <c r="HTV46" s="760"/>
      <c r="HTW46" s="760"/>
      <c r="HTX46" s="760"/>
      <c r="HTY46" s="760"/>
      <c r="HTZ46" s="760"/>
      <c r="HUA46" s="760"/>
      <c r="HUB46" s="760"/>
      <c r="HUC46" s="760"/>
      <c r="HUD46" s="760"/>
      <c r="HUE46" s="760"/>
      <c r="HUF46" s="760"/>
      <c r="HUG46" s="760"/>
      <c r="HUH46" s="760"/>
      <c r="HUI46" s="760"/>
      <c r="HUJ46" s="760"/>
      <c r="HUK46" s="760"/>
      <c r="HUL46" s="760"/>
      <c r="HUM46" s="760"/>
      <c r="HUN46" s="760"/>
      <c r="HUO46" s="760"/>
      <c r="HUP46" s="760"/>
      <c r="HUQ46" s="760"/>
      <c r="HUR46" s="760"/>
      <c r="HUS46" s="760"/>
      <c r="HUT46" s="760"/>
      <c r="HUU46" s="760"/>
      <c r="HUV46" s="760"/>
      <c r="HUW46" s="760"/>
      <c r="HUX46" s="760"/>
      <c r="HUY46" s="760"/>
      <c r="HUZ46" s="760"/>
      <c r="HVA46" s="760"/>
      <c r="HVB46" s="760"/>
      <c r="HVC46" s="760"/>
      <c r="HVD46" s="760"/>
      <c r="HVE46" s="760"/>
      <c r="HVF46" s="760"/>
      <c r="HVG46" s="760"/>
      <c r="HVH46" s="760"/>
      <c r="HVI46" s="760"/>
      <c r="HVJ46" s="760"/>
      <c r="HVK46" s="760"/>
      <c r="HVL46" s="760"/>
      <c r="HVM46" s="760"/>
      <c r="HVN46" s="760"/>
      <c r="HVO46" s="760"/>
      <c r="HVP46" s="760"/>
      <c r="HVQ46" s="760"/>
      <c r="HVR46" s="760"/>
      <c r="HVS46" s="760"/>
      <c r="HVT46" s="760"/>
      <c r="HVU46" s="760"/>
      <c r="HVV46" s="760"/>
      <c r="HVW46" s="760"/>
      <c r="HVX46" s="760"/>
      <c r="HVY46" s="760"/>
      <c r="HVZ46" s="760"/>
      <c r="HWA46" s="760"/>
      <c r="HWB46" s="760"/>
      <c r="HWC46" s="760"/>
      <c r="HWD46" s="760"/>
      <c r="HWE46" s="760"/>
      <c r="HWF46" s="760"/>
      <c r="HWG46" s="760"/>
      <c r="HWH46" s="760"/>
      <c r="HWI46" s="760"/>
      <c r="HWJ46" s="760"/>
      <c r="HWK46" s="760"/>
      <c r="HWL46" s="760"/>
      <c r="HWM46" s="760"/>
      <c r="HWN46" s="760"/>
      <c r="HWO46" s="760"/>
      <c r="HWP46" s="760"/>
      <c r="HWQ46" s="760"/>
      <c r="HWR46" s="760"/>
      <c r="HWS46" s="760"/>
      <c r="HWT46" s="760"/>
      <c r="HWU46" s="760"/>
      <c r="HWV46" s="760"/>
      <c r="HWW46" s="760"/>
      <c r="HWX46" s="760"/>
      <c r="HWY46" s="760"/>
      <c r="HWZ46" s="760"/>
      <c r="HXA46" s="760"/>
      <c r="HXB46" s="760"/>
      <c r="HXC46" s="760"/>
      <c r="HXD46" s="760"/>
      <c r="HXE46" s="760"/>
      <c r="HXF46" s="760"/>
      <c r="HXG46" s="760"/>
      <c r="HXH46" s="760"/>
      <c r="HXI46" s="760"/>
      <c r="HXJ46" s="760"/>
      <c r="HXK46" s="760"/>
      <c r="HXL46" s="760"/>
      <c r="HXM46" s="760"/>
      <c r="HXN46" s="760"/>
      <c r="HXO46" s="760"/>
      <c r="HXP46" s="760"/>
      <c r="HXQ46" s="760"/>
      <c r="HXR46" s="760"/>
      <c r="HXS46" s="760"/>
      <c r="HXT46" s="760"/>
      <c r="HXU46" s="760"/>
      <c r="HXV46" s="760"/>
      <c r="HXW46" s="760"/>
      <c r="HXX46" s="760"/>
      <c r="HXY46" s="760"/>
      <c r="HXZ46" s="760"/>
      <c r="HYA46" s="760"/>
      <c r="HYB46" s="760"/>
      <c r="HYC46" s="760"/>
      <c r="HYD46" s="760"/>
      <c r="HYE46" s="760"/>
      <c r="HYF46" s="760"/>
      <c r="HYG46" s="760"/>
      <c r="HYH46" s="760"/>
      <c r="HYI46" s="760"/>
      <c r="HYJ46" s="760"/>
      <c r="HYK46" s="760"/>
      <c r="HYL46" s="760"/>
      <c r="HYM46" s="760"/>
      <c r="HYN46" s="760"/>
      <c r="HYO46" s="760"/>
      <c r="HYP46" s="760"/>
      <c r="HYQ46" s="760"/>
      <c r="HYR46" s="760"/>
      <c r="HYS46" s="760"/>
      <c r="HYT46" s="760"/>
      <c r="HYU46" s="760"/>
      <c r="HYV46" s="760"/>
      <c r="HYW46" s="760"/>
      <c r="HYX46" s="760"/>
      <c r="HYY46" s="760"/>
      <c r="HYZ46" s="760"/>
      <c r="HZA46" s="760"/>
      <c r="HZB46" s="760"/>
      <c r="HZC46" s="760"/>
      <c r="HZD46" s="760"/>
      <c r="HZE46" s="760"/>
      <c r="HZF46" s="760"/>
      <c r="HZG46" s="760"/>
      <c r="HZH46" s="760"/>
      <c r="HZI46" s="760"/>
      <c r="HZJ46" s="760"/>
      <c r="HZK46" s="760"/>
      <c r="HZL46" s="760"/>
      <c r="HZM46" s="760"/>
      <c r="HZN46" s="760"/>
      <c r="HZO46" s="760"/>
      <c r="HZP46" s="760"/>
      <c r="HZQ46" s="760"/>
      <c r="HZR46" s="760"/>
      <c r="HZS46" s="760"/>
      <c r="HZT46" s="760"/>
      <c r="HZU46" s="760"/>
      <c r="HZV46" s="760"/>
      <c r="HZW46" s="760"/>
      <c r="HZX46" s="760"/>
      <c r="HZY46" s="760"/>
      <c r="HZZ46" s="760"/>
      <c r="IAA46" s="760"/>
      <c r="IAB46" s="760"/>
      <c r="IAC46" s="760"/>
      <c r="IAD46" s="760"/>
      <c r="IAE46" s="760"/>
      <c r="IAF46" s="760"/>
      <c r="IAG46" s="760"/>
      <c r="IAH46" s="760"/>
      <c r="IAI46" s="760"/>
      <c r="IAJ46" s="760"/>
      <c r="IAK46" s="760"/>
      <c r="IAL46" s="760"/>
      <c r="IAM46" s="760"/>
      <c r="IAN46" s="760"/>
      <c r="IAO46" s="760"/>
      <c r="IAP46" s="760"/>
      <c r="IAQ46" s="760"/>
      <c r="IAR46" s="760"/>
      <c r="IAS46" s="760"/>
      <c r="IAT46" s="760"/>
      <c r="IAU46" s="760"/>
      <c r="IAV46" s="760"/>
      <c r="IAW46" s="760"/>
      <c r="IAX46" s="760"/>
      <c r="IAY46" s="760"/>
      <c r="IAZ46" s="760"/>
      <c r="IBA46" s="760"/>
      <c r="IBB46" s="760"/>
      <c r="IBC46" s="760"/>
      <c r="IBD46" s="760"/>
      <c r="IBE46" s="760"/>
      <c r="IBF46" s="760"/>
      <c r="IBG46" s="760"/>
      <c r="IBH46" s="760"/>
      <c r="IBI46" s="760"/>
      <c r="IBJ46" s="760"/>
      <c r="IBK46" s="760"/>
      <c r="IBL46" s="760"/>
      <c r="IBM46" s="760"/>
      <c r="IBN46" s="760"/>
      <c r="IBO46" s="760"/>
      <c r="IBP46" s="760"/>
      <c r="IBQ46" s="760"/>
      <c r="IBR46" s="760"/>
      <c r="IBS46" s="760"/>
      <c r="IBT46" s="760"/>
      <c r="IBU46" s="760"/>
      <c r="IBV46" s="760"/>
      <c r="IBW46" s="760"/>
      <c r="IBX46" s="760"/>
      <c r="IBY46" s="760"/>
      <c r="IBZ46" s="760"/>
      <c r="ICA46" s="760"/>
      <c r="ICB46" s="760"/>
      <c r="ICC46" s="760"/>
      <c r="ICD46" s="760"/>
      <c r="ICE46" s="760"/>
      <c r="ICF46" s="760"/>
      <c r="ICG46" s="760"/>
      <c r="ICH46" s="760"/>
      <c r="ICI46" s="760"/>
      <c r="ICJ46" s="760"/>
      <c r="ICK46" s="760"/>
      <c r="ICL46" s="760"/>
      <c r="ICM46" s="760"/>
      <c r="ICN46" s="760"/>
      <c r="ICO46" s="760"/>
      <c r="ICP46" s="760"/>
      <c r="ICQ46" s="760"/>
      <c r="ICR46" s="760"/>
      <c r="ICS46" s="760"/>
      <c r="ICT46" s="760"/>
      <c r="ICU46" s="760"/>
      <c r="ICV46" s="760"/>
      <c r="ICW46" s="760"/>
      <c r="ICX46" s="760"/>
      <c r="ICY46" s="760"/>
      <c r="ICZ46" s="760"/>
      <c r="IDA46" s="760"/>
      <c r="IDB46" s="760"/>
      <c r="IDC46" s="760"/>
      <c r="IDD46" s="760"/>
      <c r="IDE46" s="760"/>
      <c r="IDF46" s="760"/>
      <c r="IDG46" s="760"/>
      <c r="IDH46" s="760"/>
      <c r="IDI46" s="760"/>
      <c r="IDJ46" s="760"/>
      <c r="IDK46" s="760"/>
      <c r="IDL46" s="760"/>
      <c r="IDM46" s="760"/>
      <c r="IDN46" s="760"/>
      <c r="IDO46" s="760"/>
      <c r="IDP46" s="760"/>
      <c r="IDQ46" s="760"/>
      <c r="IDR46" s="760"/>
      <c r="IDS46" s="760"/>
      <c r="IDT46" s="760"/>
      <c r="IDU46" s="760"/>
      <c r="IDV46" s="760"/>
      <c r="IDW46" s="760"/>
      <c r="IDX46" s="760"/>
      <c r="IDY46" s="760"/>
      <c r="IDZ46" s="760"/>
      <c r="IEA46" s="760"/>
      <c r="IEB46" s="760"/>
      <c r="IEC46" s="760"/>
      <c r="IED46" s="760"/>
      <c r="IEE46" s="760"/>
      <c r="IEF46" s="760"/>
      <c r="IEG46" s="760"/>
      <c r="IEH46" s="760"/>
      <c r="IEI46" s="760"/>
      <c r="IEJ46" s="760"/>
      <c r="IEK46" s="760"/>
      <c r="IEL46" s="760"/>
      <c r="IEM46" s="760"/>
      <c r="IEN46" s="760"/>
      <c r="IEO46" s="760"/>
      <c r="IEP46" s="760"/>
      <c r="IEQ46" s="760"/>
      <c r="IER46" s="760"/>
      <c r="IES46" s="760"/>
      <c r="IET46" s="760"/>
      <c r="IEU46" s="760"/>
      <c r="IEV46" s="760"/>
      <c r="IEW46" s="760"/>
      <c r="IEX46" s="760"/>
      <c r="IEY46" s="760"/>
      <c r="IEZ46" s="760"/>
      <c r="IFA46" s="760"/>
      <c r="IFB46" s="760"/>
      <c r="IFC46" s="760"/>
      <c r="IFD46" s="760"/>
      <c r="IFE46" s="760"/>
      <c r="IFF46" s="760"/>
      <c r="IFG46" s="760"/>
      <c r="IFH46" s="760"/>
      <c r="IFI46" s="760"/>
      <c r="IFJ46" s="760"/>
      <c r="IFK46" s="760"/>
      <c r="IFL46" s="760"/>
      <c r="IFM46" s="760"/>
      <c r="IFN46" s="760"/>
      <c r="IFO46" s="760"/>
      <c r="IFP46" s="760"/>
      <c r="IFQ46" s="760"/>
      <c r="IFR46" s="760"/>
      <c r="IFS46" s="760"/>
      <c r="IFT46" s="760"/>
      <c r="IFU46" s="760"/>
      <c r="IFV46" s="760"/>
      <c r="IFW46" s="760"/>
      <c r="IFX46" s="760"/>
      <c r="IFY46" s="760"/>
      <c r="IFZ46" s="760"/>
      <c r="IGA46" s="760"/>
      <c r="IGB46" s="760"/>
      <c r="IGC46" s="760"/>
      <c r="IGD46" s="760"/>
      <c r="IGE46" s="760"/>
      <c r="IGF46" s="760"/>
      <c r="IGG46" s="760"/>
      <c r="IGH46" s="760"/>
      <c r="IGI46" s="760"/>
      <c r="IGJ46" s="760"/>
      <c r="IGK46" s="760"/>
      <c r="IGL46" s="760"/>
      <c r="IGM46" s="760"/>
      <c r="IGN46" s="760"/>
      <c r="IGO46" s="760"/>
      <c r="IGP46" s="760"/>
      <c r="IGQ46" s="760"/>
      <c r="IGR46" s="760"/>
      <c r="IGS46" s="760"/>
      <c r="IGT46" s="760"/>
      <c r="IGU46" s="760"/>
      <c r="IGV46" s="760"/>
      <c r="IGW46" s="760"/>
      <c r="IGX46" s="760"/>
      <c r="IGY46" s="760"/>
      <c r="IGZ46" s="760"/>
      <c r="IHA46" s="760"/>
      <c r="IHB46" s="760"/>
      <c r="IHC46" s="760"/>
      <c r="IHD46" s="760"/>
      <c r="IHE46" s="760"/>
      <c r="IHF46" s="760"/>
      <c r="IHG46" s="760"/>
      <c r="IHH46" s="760"/>
      <c r="IHI46" s="760"/>
      <c r="IHJ46" s="760"/>
      <c r="IHK46" s="760"/>
      <c r="IHL46" s="760"/>
      <c r="IHM46" s="760"/>
      <c r="IHN46" s="760"/>
      <c r="IHO46" s="760"/>
      <c r="IHP46" s="760"/>
      <c r="IHQ46" s="760"/>
      <c r="IHR46" s="760"/>
      <c r="IHS46" s="760"/>
      <c r="IHT46" s="760"/>
      <c r="IHU46" s="760"/>
      <c r="IHV46" s="760"/>
      <c r="IHW46" s="760"/>
      <c r="IHX46" s="760"/>
      <c r="IHY46" s="760"/>
      <c r="IHZ46" s="760"/>
      <c r="IIA46" s="760"/>
      <c r="IIB46" s="760"/>
      <c r="IIC46" s="760"/>
      <c r="IID46" s="760"/>
      <c r="IIE46" s="760"/>
      <c r="IIF46" s="760"/>
      <c r="IIG46" s="760"/>
      <c r="IIH46" s="760"/>
      <c r="III46" s="760"/>
      <c r="IIJ46" s="760"/>
      <c r="IIK46" s="760"/>
      <c r="IIL46" s="760"/>
      <c r="IIM46" s="760"/>
      <c r="IIN46" s="760"/>
      <c r="IIO46" s="760"/>
      <c r="IIP46" s="760"/>
      <c r="IIQ46" s="760"/>
      <c r="IIR46" s="760"/>
      <c r="IIS46" s="760"/>
      <c r="IIT46" s="760"/>
      <c r="IIU46" s="760"/>
      <c r="IIV46" s="760"/>
      <c r="IIW46" s="760"/>
      <c r="IIX46" s="760"/>
      <c r="IIY46" s="760"/>
      <c r="IIZ46" s="760"/>
      <c r="IJA46" s="760"/>
      <c r="IJB46" s="760"/>
      <c r="IJC46" s="760"/>
      <c r="IJD46" s="760"/>
      <c r="IJE46" s="760"/>
      <c r="IJF46" s="760"/>
      <c r="IJG46" s="760"/>
      <c r="IJH46" s="760"/>
      <c r="IJI46" s="760"/>
      <c r="IJJ46" s="760"/>
      <c r="IJK46" s="760"/>
      <c r="IJL46" s="760"/>
      <c r="IJM46" s="760"/>
      <c r="IJN46" s="760"/>
      <c r="IJO46" s="760"/>
      <c r="IJP46" s="760"/>
      <c r="IJQ46" s="760"/>
      <c r="IJR46" s="760"/>
      <c r="IJS46" s="760"/>
      <c r="IJT46" s="760"/>
      <c r="IJU46" s="760"/>
      <c r="IJV46" s="760"/>
      <c r="IJW46" s="760"/>
      <c r="IJX46" s="760"/>
      <c r="IJY46" s="760"/>
      <c r="IJZ46" s="760"/>
      <c r="IKA46" s="760"/>
      <c r="IKB46" s="760"/>
      <c r="IKC46" s="760"/>
      <c r="IKD46" s="760"/>
      <c r="IKE46" s="760"/>
      <c r="IKF46" s="760"/>
      <c r="IKG46" s="760"/>
      <c r="IKH46" s="760"/>
      <c r="IKI46" s="760"/>
      <c r="IKJ46" s="760"/>
      <c r="IKK46" s="760"/>
      <c r="IKL46" s="760"/>
      <c r="IKM46" s="760"/>
      <c r="IKN46" s="760"/>
      <c r="IKO46" s="760"/>
      <c r="IKP46" s="760"/>
      <c r="IKQ46" s="760"/>
      <c r="IKR46" s="760"/>
      <c r="IKS46" s="760"/>
      <c r="IKT46" s="760"/>
      <c r="IKU46" s="760"/>
      <c r="IKV46" s="760"/>
      <c r="IKW46" s="760"/>
      <c r="IKX46" s="760"/>
      <c r="IKY46" s="760"/>
      <c r="IKZ46" s="760"/>
      <c r="ILA46" s="760"/>
      <c r="ILB46" s="760"/>
      <c r="ILC46" s="760"/>
      <c r="ILD46" s="760"/>
      <c r="ILE46" s="760"/>
      <c r="ILF46" s="760"/>
      <c r="ILG46" s="760"/>
      <c r="ILH46" s="760"/>
      <c r="ILI46" s="760"/>
      <c r="ILJ46" s="760"/>
      <c r="ILK46" s="760"/>
      <c r="ILL46" s="760"/>
      <c r="ILM46" s="760"/>
      <c r="ILN46" s="760"/>
      <c r="ILO46" s="760"/>
      <c r="ILP46" s="760"/>
      <c r="ILQ46" s="760"/>
      <c r="ILR46" s="760"/>
      <c r="ILS46" s="760"/>
      <c r="ILT46" s="760"/>
      <c r="ILU46" s="760"/>
      <c r="ILV46" s="760"/>
      <c r="ILW46" s="760"/>
      <c r="ILX46" s="760"/>
      <c r="ILY46" s="760"/>
      <c r="ILZ46" s="760"/>
      <c r="IMA46" s="760"/>
      <c r="IMB46" s="760"/>
      <c r="IMC46" s="760"/>
      <c r="IMD46" s="760"/>
      <c r="IME46" s="760"/>
      <c r="IMF46" s="760"/>
      <c r="IMG46" s="760"/>
      <c r="IMH46" s="760"/>
      <c r="IMI46" s="760"/>
      <c r="IMJ46" s="760"/>
      <c r="IMK46" s="760"/>
      <c r="IML46" s="760"/>
      <c r="IMM46" s="760"/>
      <c r="IMN46" s="760"/>
      <c r="IMO46" s="760"/>
      <c r="IMP46" s="760"/>
      <c r="IMQ46" s="760"/>
      <c r="IMR46" s="760"/>
      <c r="IMS46" s="760"/>
      <c r="IMT46" s="760"/>
      <c r="IMU46" s="760"/>
      <c r="IMV46" s="760"/>
      <c r="IMW46" s="760"/>
      <c r="IMX46" s="760"/>
      <c r="IMY46" s="760"/>
      <c r="IMZ46" s="760"/>
      <c r="INA46" s="760"/>
      <c r="INB46" s="760"/>
      <c r="INC46" s="760"/>
      <c r="IND46" s="760"/>
      <c r="INE46" s="760"/>
      <c r="INF46" s="760"/>
      <c r="ING46" s="760"/>
      <c r="INH46" s="760"/>
      <c r="INI46" s="760"/>
      <c r="INJ46" s="760"/>
      <c r="INK46" s="760"/>
      <c r="INL46" s="760"/>
      <c r="INM46" s="760"/>
      <c r="INN46" s="760"/>
      <c r="INO46" s="760"/>
      <c r="INP46" s="760"/>
      <c r="INQ46" s="760"/>
      <c r="INR46" s="760"/>
      <c r="INS46" s="760"/>
      <c r="INT46" s="760"/>
      <c r="INU46" s="760"/>
      <c r="INV46" s="760"/>
      <c r="INW46" s="760"/>
      <c r="INX46" s="760"/>
      <c r="INY46" s="760"/>
      <c r="INZ46" s="760"/>
      <c r="IOA46" s="760"/>
      <c r="IOB46" s="760"/>
      <c r="IOC46" s="760"/>
      <c r="IOD46" s="760"/>
      <c r="IOE46" s="760"/>
      <c r="IOF46" s="760"/>
      <c r="IOG46" s="760"/>
      <c r="IOH46" s="760"/>
      <c r="IOI46" s="760"/>
      <c r="IOJ46" s="760"/>
      <c r="IOK46" s="760"/>
      <c r="IOL46" s="760"/>
      <c r="IOM46" s="760"/>
      <c r="ION46" s="760"/>
      <c r="IOO46" s="760"/>
      <c r="IOP46" s="760"/>
      <c r="IOQ46" s="760"/>
      <c r="IOR46" s="760"/>
      <c r="IOS46" s="760"/>
      <c r="IOT46" s="760"/>
      <c r="IOU46" s="760"/>
      <c r="IOV46" s="760"/>
      <c r="IOW46" s="760"/>
      <c r="IOX46" s="760"/>
      <c r="IOY46" s="760"/>
      <c r="IOZ46" s="760"/>
      <c r="IPA46" s="760"/>
      <c r="IPB46" s="760"/>
      <c r="IPC46" s="760"/>
      <c r="IPD46" s="760"/>
      <c r="IPE46" s="760"/>
      <c r="IPF46" s="760"/>
      <c r="IPG46" s="760"/>
      <c r="IPH46" s="760"/>
      <c r="IPI46" s="760"/>
      <c r="IPJ46" s="760"/>
      <c r="IPK46" s="760"/>
      <c r="IPL46" s="760"/>
      <c r="IPM46" s="760"/>
      <c r="IPN46" s="760"/>
      <c r="IPO46" s="760"/>
      <c r="IPP46" s="760"/>
      <c r="IPQ46" s="760"/>
      <c r="IPR46" s="760"/>
      <c r="IPS46" s="760"/>
      <c r="IPT46" s="760"/>
      <c r="IPU46" s="760"/>
      <c r="IPV46" s="760"/>
      <c r="IPW46" s="760"/>
      <c r="IPX46" s="760"/>
      <c r="IPY46" s="760"/>
      <c r="IPZ46" s="760"/>
      <c r="IQA46" s="760"/>
      <c r="IQB46" s="760"/>
      <c r="IQC46" s="760"/>
      <c r="IQD46" s="760"/>
      <c r="IQE46" s="760"/>
      <c r="IQF46" s="760"/>
      <c r="IQG46" s="760"/>
      <c r="IQH46" s="760"/>
      <c r="IQI46" s="760"/>
      <c r="IQJ46" s="760"/>
      <c r="IQK46" s="760"/>
      <c r="IQL46" s="760"/>
      <c r="IQM46" s="760"/>
      <c r="IQN46" s="760"/>
      <c r="IQO46" s="760"/>
      <c r="IQP46" s="760"/>
      <c r="IQQ46" s="760"/>
      <c r="IQR46" s="760"/>
      <c r="IQS46" s="760"/>
      <c r="IQT46" s="760"/>
      <c r="IQU46" s="760"/>
      <c r="IQV46" s="760"/>
      <c r="IQW46" s="760"/>
      <c r="IQX46" s="760"/>
      <c r="IQY46" s="760"/>
      <c r="IQZ46" s="760"/>
      <c r="IRA46" s="760"/>
      <c r="IRB46" s="760"/>
      <c r="IRC46" s="760"/>
      <c r="IRD46" s="760"/>
      <c r="IRE46" s="760"/>
      <c r="IRF46" s="760"/>
      <c r="IRG46" s="760"/>
      <c r="IRH46" s="760"/>
      <c r="IRI46" s="760"/>
      <c r="IRJ46" s="760"/>
      <c r="IRK46" s="760"/>
      <c r="IRL46" s="760"/>
      <c r="IRM46" s="760"/>
      <c r="IRN46" s="760"/>
      <c r="IRO46" s="760"/>
      <c r="IRP46" s="760"/>
      <c r="IRQ46" s="760"/>
      <c r="IRR46" s="760"/>
      <c r="IRS46" s="760"/>
      <c r="IRT46" s="760"/>
      <c r="IRU46" s="760"/>
      <c r="IRV46" s="760"/>
      <c r="IRW46" s="760"/>
      <c r="IRX46" s="760"/>
      <c r="IRY46" s="760"/>
      <c r="IRZ46" s="760"/>
      <c r="ISA46" s="760"/>
      <c r="ISB46" s="760"/>
      <c r="ISC46" s="760"/>
      <c r="ISD46" s="760"/>
      <c r="ISE46" s="760"/>
      <c r="ISF46" s="760"/>
      <c r="ISG46" s="760"/>
      <c r="ISH46" s="760"/>
      <c r="ISI46" s="760"/>
      <c r="ISJ46" s="760"/>
      <c r="ISK46" s="760"/>
      <c r="ISL46" s="760"/>
      <c r="ISM46" s="760"/>
      <c r="ISN46" s="760"/>
      <c r="ISO46" s="760"/>
      <c r="ISP46" s="760"/>
      <c r="ISQ46" s="760"/>
      <c r="ISR46" s="760"/>
      <c r="ISS46" s="760"/>
      <c r="IST46" s="760"/>
      <c r="ISU46" s="760"/>
      <c r="ISV46" s="760"/>
      <c r="ISW46" s="760"/>
      <c r="ISX46" s="760"/>
      <c r="ISY46" s="760"/>
      <c r="ISZ46" s="760"/>
      <c r="ITA46" s="760"/>
      <c r="ITB46" s="760"/>
      <c r="ITC46" s="760"/>
      <c r="ITD46" s="760"/>
      <c r="ITE46" s="760"/>
      <c r="ITF46" s="760"/>
      <c r="ITG46" s="760"/>
      <c r="ITH46" s="760"/>
      <c r="ITI46" s="760"/>
      <c r="ITJ46" s="760"/>
      <c r="ITK46" s="760"/>
      <c r="ITL46" s="760"/>
      <c r="ITM46" s="760"/>
      <c r="ITN46" s="760"/>
      <c r="ITO46" s="760"/>
      <c r="ITP46" s="760"/>
      <c r="ITQ46" s="760"/>
      <c r="ITR46" s="760"/>
      <c r="ITS46" s="760"/>
      <c r="ITT46" s="760"/>
      <c r="ITU46" s="760"/>
      <c r="ITV46" s="760"/>
      <c r="ITW46" s="760"/>
      <c r="ITX46" s="760"/>
      <c r="ITY46" s="760"/>
      <c r="ITZ46" s="760"/>
      <c r="IUA46" s="760"/>
      <c r="IUB46" s="760"/>
      <c r="IUC46" s="760"/>
      <c r="IUD46" s="760"/>
      <c r="IUE46" s="760"/>
      <c r="IUF46" s="760"/>
      <c r="IUG46" s="760"/>
      <c r="IUH46" s="760"/>
      <c r="IUI46" s="760"/>
      <c r="IUJ46" s="760"/>
      <c r="IUK46" s="760"/>
      <c r="IUL46" s="760"/>
      <c r="IUM46" s="760"/>
      <c r="IUN46" s="760"/>
      <c r="IUO46" s="760"/>
      <c r="IUP46" s="760"/>
      <c r="IUQ46" s="760"/>
      <c r="IUR46" s="760"/>
      <c r="IUS46" s="760"/>
      <c r="IUT46" s="760"/>
      <c r="IUU46" s="760"/>
      <c r="IUV46" s="760"/>
      <c r="IUW46" s="760"/>
      <c r="IUX46" s="760"/>
      <c r="IUY46" s="760"/>
      <c r="IUZ46" s="760"/>
      <c r="IVA46" s="760"/>
      <c r="IVB46" s="760"/>
      <c r="IVC46" s="760"/>
      <c r="IVD46" s="760"/>
      <c r="IVE46" s="760"/>
      <c r="IVF46" s="760"/>
      <c r="IVG46" s="760"/>
      <c r="IVH46" s="760"/>
      <c r="IVI46" s="760"/>
      <c r="IVJ46" s="760"/>
      <c r="IVK46" s="760"/>
      <c r="IVL46" s="760"/>
      <c r="IVM46" s="760"/>
      <c r="IVN46" s="760"/>
      <c r="IVO46" s="760"/>
      <c r="IVP46" s="760"/>
      <c r="IVQ46" s="760"/>
      <c r="IVR46" s="760"/>
      <c r="IVS46" s="760"/>
      <c r="IVT46" s="760"/>
      <c r="IVU46" s="760"/>
      <c r="IVV46" s="760"/>
      <c r="IVW46" s="760"/>
      <c r="IVX46" s="760"/>
      <c r="IVY46" s="760"/>
      <c r="IVZ46" s="760"/>
      <c r="IWA46" s="760"/>
      <c r="IWB46" s="760"/>
      <c r="IWC46" s="760"/>
      <c r="IWD46" s="760"/>
      <c r="IWE46" s="760"/>
      <c r="IWF46" s="760"/>
      <c r="IWG46" s="760"/>
      <c r="IWH46" s="760"/>
      <c r="IWI46" s="760"/>
      <c r="IWJ46" s="760"/>
      <c r="IWK46" s="760"/>
      <c r="IWL46" s="760"/>
      <c r="IWM46" s="760"/>
      <c r="IWN46" s="760"/>
      <c r="IWO46" s="760"/>
      <c r="IWP46" s="760"/>
      <c r="IWQ46" s="760"/>
      <c r="IWR46" s="760"/>
      <c r="IWS46" s="760"/>
      <c r="IWT46" s="760"/>
      <c r="IWU46" s="760"/>
      <c r="IWV46" s="760"/>
      <c r="IWW46" s="760"/>
      <c r="IWX46" s="760"/>
      <c r="IWY46" s="760"/>
      <c r="IWZ46" s="760"/>
      <c r="IXA46" s="760"/>
      <c r="IXB46" s="760"/>
      <c r="IXC46" s="760"/>
      <c r="IXD46" s="760"/>
      <c r="IXE46" s="760"/>
      <c r="IXF46" s="760"/>
      <c r="IXG46" s="760"/>
      <c r="IXH46" s="760"/>
      <c r="IXI46" s="760"/>
      <c r="IXJ46" s="760"/>
      <c r="IXK46" s="760"/>
      <c r="IXL46" s="760"/>
      <c r="IXM46" s="760"/>
      <c r="IXN46" s="760"/>
      <c r="IXO46" s="760"/>
      <c r="IXP46" s="760"/>
      <c r="IXQ46" s="760"/>
      <c r="IXR46" s="760"/>
      <c r="IXS46" s="760"/>
      <c r="IXT46" s="760"/>
      <c r="IXU46" s="760"/>
      <c r="IXV46" s="760"/>
      <c r="IXW46" s="760"/>
      <c r="IXX46" s="760"/>
      <c r="IXY46" s="760"/>
      <c r="IXZ46" s="760"/>
      <c r="IYA46" s="760"/>
      <c r="IYB46" s="760"/>
      <c r="IYC46" s="760"/>
      <c r="IYD46" s="760"/>
      <c r="IYE46" s="760"/>
      <c r="IYF46" s="760"/>
      <c r="IYG46" s="760"/>
      <c r="IYH46" s="760"/>
      <c r="IYI46" s="760"/>
      <c r="IYJ46" s="760"/>
      <c r="IYK46" s="760"/>
      <c r="IYL46" s="760"/>
      <c r="IYM46" s="760"/>
      <c r="IYN46" s="760"/>
      <c r="IYO46" s="760"/>
      <c r="IYP46" s="760"/>
      <c r="IYQ46" s="760"/>
      <c r="IYR46" s="760"/>
      <c r="IYS46" s="760"/>
      <c r="IYT46" s="760"/>
      <c r="IYU46" s="760"/>
      <c r="IYV46" s="760"/>
      <c r="IYW46" s="760"/>
      <c r="IYX46" s="760"/>
      <c r="IYY46" s="760"/>
      <c r="IYZ46" s="760"/>
      <c r="IZA46" s="760"/>
      <c r="IZB46" s="760"/>
      <c r="IZC46" s="760"/>
      <c r="IZD46" s="760"/>
      <c r="IZE46" s="760"/>
      <c r="IZF46" s="760"/>
      <c r="IZG46" s="760"/>
      <c r="IZH46" s="760"/>
      <c r="IZI46" s="760"/>
      <c r="IZJ46" s="760"/>
      <c r="IZK46" s="760"/>
      <c r="IZL46" s="760"/>
      <c r="IZM46" s="760"/>
      <c r="IZN46" s="760"/>
      <c r="IZO46" s="760"/>
      <c r="IZP46" s="760"/>
      <c r="IZQ46" s="760"/>
      <c r="IZR46" s="760"/>
      <c r="IZS46" s="760"/>
      <c r="IZT46" s="760"/>
      <c r="IZU46" s="760"/>
      <c r="IZV46" s="760"/>
      <c r="IZW46" s="760"/>
      <c r="IZX46" s="760"/>
      <c r="IZY46" s="760"/>
      <c r="IZZ46" s="760"/>
      <c r="JAA46" s="760"/>
      <c r="JAB46" s="760"/>
      <c r="JAC46" s="760"/>
      <c r="JAD46" s="760"/>
      <c r="JAE46" s="760"/>
      <c r="JAF46" s="760"/>
      <c r="JAG46" s="760"/>
      <c r="JAH46" s="760"/>
      <c r="JAI46" s="760"/>
      <c r="JAJ46" s="760"/>
      <c r="JAK46" s="760"/>
      <c r="JAL46" s="760"/>
      <c r="JAM46" s="760"/>
      <c r="JAN46" s="760"/>
      <c r="JAO46" s="760"/>
      <c r="JAP46" s="760"/>
      <c r="JAQ46" s="760"/>
      <c r="JAR46" s="760"/>
      <c r="JAS46" s="760"/>
      <c r="JAT46" s="760"/>
      <c r="JAU46" s="760"/>
      <c r="JAV46" s="760"/>
      <c r="JAW46" s="760"/>
      <c r="JAX46" s="760"/>
      <c r="JAY46" s="760"/>
      <c r="JAZ46" s="760"/>
      <c r="JBA46" s="760"/>
      <c r="JBB46" s="760"/>
      <c r="JBC46" s="760"/>
      <c r="JBD46" s="760"/>
      <c r="JBE46" s="760"/>
      <c r="JBF46" s="760"/>
      <c r="JBG46" s="760"/>
      <c r="JBH46" s="760"/>
      <c r="JBI46" s="760"/>
      <c r="JBJ46" s="760"/>
      <c r="JBK46" s="760"/>
      <c r="JBL46" s="760"/>
      <c r="JBM46" s="760"/>
      <c r="JBN46" s="760"/>
      <c r="JBO46" s="760"/>
      <c r="JBP46" s="760"/>
      <c r="JBQ46" s="760"/>
      <c r="JBR46" s="760"/>
      <c r="JBS46" s="760"/>
      <c r="JBT46" s="760"/>
      <c r="JBU46" s="760"/>
      <c r="JBV46" s="760"/>
      <c r="JBW46" s="760"/>
      <c r="JBX46" s="760"/>
      <c r="JBY46" s="760"/>
      <c r="JBZ46" s="760"/>
      <c r="JCA46" s="760"/>
      <c r="JCB46" s="760"/>
      <c r="JCC46" s="760"/>
      <c r="JCD46" s="760"/>
      <c r="JCE46" s="760"/>
      <c r="JCF46" s="760"/>
      <c r="JCG46" s="760"/>
      <c r="JCH46" s="760"/>
      <c r="JCI46" s="760"/>
      <c r="JCJ46" s="760"/>
      <c r="JCK46" s="760"/>
      <c r="JCL46" s="760"/>
      <c r="JCM46" s="760"/>
      <c r="JCN46" s="760"/>
      <c r="JCO46" s="760"/>
      <c r="JCP46" s="760"/>
      <c r="JCQ46" s="760"/>
      <c r="JCR46" s="760"/>
      <c r="JCS46" s="760"/>
      <c r="JCT46" s="760"/>
      <c r="JCU46" s="760"/>
      <c r="JCV46" s="760"/>
      <c r="JCW46" s="760"/>
      <c r="JCX46" s="760"/>
      <c r="JCY46" s="760"/>
      <c r="JCZ46" s="760"/>
      <c r="JDA46" s="760"/>
      <c r="JDB46" s="760"/>
      <c r="JDC46" s="760"/>
      <c r="JDD46" s="760"/>
      <c r="JDE46" s="760"/>
      <c r="JDF46" s="760"/>
      <c r="JDG46" s="760"/>
      <c r="JDH46" s="760"/>
      <c r="JDI46" s="760"/>
      <c r="JDJ46" s="760"/>
      <c r="JDK46" s="760"/>
      <c r="JDL46" s="760"/>
      <c r="JDM46" s="760"/>
      <c r="JDN46" s="760"/>
      <c r="JDO46" s="760"/>
      <c r="JDP46" s="760"/>
      <c r="JDQ46" s="760"/>
      <c r="JDR46" s="760"/>
      <c r="JDS46" s="760"/>
      <c r="JDT46" s="760"/>
      <c r="JDU46" s="760"/>
      <c r="JDV46" s="760"/>
      <c r="JDW46" s="760"/>
      <c r="JDX46" s="760"/>
      <c r="JDY46" s="760"/>
      <c r="JDZ46" s="760"/>
      <c r="JEA46" s="760"/>
      <c r="JEB46" s="760"/>
      <c r="JEC46" s="760"/>
      <c r="JED46" s="760"/>
      <c r="JEE46" s="760"/>
      <c r="JEF46" s="760"/>
      <c r="JEG46" s="760"/>
      <c r="JEH46" s="760"/>
      <c r="JEI46" s="760"/>
      <c r="JEJ46" s="760"/>
      <c r="JEK46" s="760"/>
      <c r="JEL46" s="760"/>
      <c r="JEM46" s="760"/>
      <c r="JEN46" s="760"/>
      <c r="JEO46" s="760"/>
      <c r="JEP46" s="760"/>
      <c r="JEQ46" s="760"/>
      <c r="JER46" s="760"/>
      <c r="JES46" s="760"/>
      <c r="JET46" s="760"/>
      <c r="JEU46" s="760"/>
      <c r="JEV46" s="760"/>
      <c r="JEW46" s="760"/>
      <c r="JEX46" s="760"/>
      <c r="JEY46" s="760"/>
      <c r="JEZ46" s="760"/>
      <c r="JFA46" s="760"/>
      <c r="JFB46" s="760"/>
      <c r="JFC46" s="760"/>
      <c r="JFD46" s="760"/>
      <c r="JFE46" s="760"/>
      <c r="JFF46" s="760"/>
      <c r="JFG46" s="760"/>
      <c r="JFH46" s="760"/>
      <c r="JFI46" s="760"/>
      <c r="JFJ46" s="760"/>
      <c r="JFK46" s="760"/>
      <c r="JFL46" s="760"/>
      <c r="JFM46" s="760"/>
      <c r="JFN46" s="760"/>
      <c r="JFO46" s="760"/>
      <c r="JFP46" s="760"/>
      <c r="JFQ46" s="760"/>
      <c r="JFR46" s="760"/>
      <c r="JFS46" s="760"/>
      <c r="JFT46" s="760"/>
      <c r="JFU46" s="760"/>
      <c r="JFV46" s="760"/>
      <c r="JFW46" s="760"/>
      <c r="JFX46" s="760"/>
      <c r="JFY46" s="760"/>
      <c r="JFZ46" s="760"/>
      <c r="JGA46" s="760"/>
      <c r="JGB46" s="760"/>
      <c r="JGC46" s="760"/>
      <c r="JGD46" s="760"/>
      <c r="JGE46" s="760"/>
      <c r="JGF46" s="760"/>
      <c r="JGG46" s="760"/>
      <c r="JGH46" s="760"/>
      <c r="JGI46" s="760"/>
      <c r="JGJ46" s="760"/>
      <c r="JGK46" s="760"/>
      <c r="JGL46" s="760"/>
      <c r="JGM46" s="760"/>
      <c r="JGN46" s="760"/>
      <c r="JGO46" s="760"/>
      <c r="JGP46" s="760"/>
      <c r="JGQ46" s="760"/>
      <c r="JGR46" s="760"/>
      <c r="JGS46" s="760"/>
      <c r="JGT46" s="760"/>
      <c r="JGU46" s="760"/>
      <c r="JGV46" s="760"/>
      <c r="JGW46" s="760"/>
      <c r="JGX46" s="760"/>
      <c r="JGY46" s="760"/>
      <c r="JGZ46" s="760"/>
      <c r="JHA46" s="760"/>
      <c r="JHB46" s="760"/>
      <c r="JHC46" s="760"/>
      <c r="JHD46" s="760"/>
      <c r="JHE46" s="760"/>
      <c r="JHF46" s="760"/>
      <c r="JHG46" s="760"/>
      <c r="JHH46" s="760"/>
      <c r="JHI46" s="760"/>
      <c r="JHJ46" s="760"/>
      <c r="JHK46" s="760"/>
      <c r="JHL46" s="760"/>
      <c r="JHM46" s="760"/>
      <c r="JHN46" s="760"/>
      <c r="JHO46" s="760"/>
      <c r="JHP46" s="760"/>
      <c r="JHQ46" s="760"/>
      <c r="JHR46" s="760"/>
      <c r="JHS46" s="760"/>
      <c r="JHT46" s="760"/>
      <c r="JHU46" s="760"/>
      <c r="JHV46" s="760"/>
      <c r="JHW46" s="760"/>
      <c r="JHX46" s="760"/>
      <c r="JHY46" s="760"/>
      <c r="JHZ46" s="760"/>
      <c r="JIA46" s="760"/>
      <c r="JIB46" s="760"/>
      <c r="JIC46" s="760"/>
      <c r="JID46" s="760"/>
      <c r="JIE46" s="760"/>
      <c r="JIF46" s="760"/>
      <c r="JIG46" s="760"/>
      <c r="JIH46" s="760"/>
      <c r="JII46" s="760"/>
      <c r="JIJ46" s="760"/>
      <c r="JIK46" s="760"/>
      <c r="JIL46" s="760"/>
      <c r="JIM46" s="760"/>
      <c r="JIN46" s="760"/>
      <c r="JIO46" s="760"/>
      <c r="JIP46" s="760"/>
      <c r="JIQ46" s="760"/>
      <c r="JIR46" s="760"/>
      <c r="JIS46" s="760"/>
      <c r="JIT46" s="760"/>
      <c r="JIU46" s="760"/>
      <c r="JIV46" s="760"/>
      <c r="JIW46" s="760"/>
      <c r="JIX46" s="760"/>
      <c r="JIY46" s="760"/>
      <c r="JIZ46" s="760"/>
      <c r="JJA46" s="760"/>
      <c r="JJB46" s="760"/>
      <c r="JJC46" s="760"/>
      <c r="JJD46" s="760"/>
      <c r="JJE46" s="760"/>
      <c r="JJF46" s="760"/>
      <c r="JJG46" s="760"/>
      <c r="JJH46" s="760"/>
      <c r="JJI46" s="760"/>
      <c r="JJJ46" s="760"/>
      <c r="JJK46" s="760"/>
      <c r="JJL46" s="760"/>
      <c r="JJM46" s="760"/>
      <c r="JJN46" s="760"/>
      <c r="JJO46" s="760"/>
      <c r="JJP46" s="760"/>
      <c r="JJQ46" s="760"/>
      <c r="JJR46" s="760"/>
      <c r="JJS46" s="760"/>
      <c r="JJT46" s="760"/>
      <c r="JJU46" s="760"/>
      <c r="JJV46" s="760"/>
      <c r="JJW46" s="760"/>
      <c r="JJX46" s="760"/>
      <c r="JJY46" s="760"/>
      <c r="JJZ46" s="760"/>
      <c r="JKA46" s="760"/>
      <c r="JKB46" s="760"/>
      <c r="JKC46" s="760"/>
      <c r="JKD46" s="760"/>
      <c r="JKE46" s="760"/>
      <c r="JKF46" s="760"/>
      <c r="JKG46" s="760"/>
      <c r="JKH46" s="760"/>
      <c r="JKI46" s="760"/>
      <c r="JKJ46" s="760"/>
      <c r="JKK46" s="760"/>
      <c r="JKL46" s="760"/>
      <c r="JKM46" s="760"/>
      <c r="JKN46" s="760"/>
      <c r="JKO46" s="760"/>
      <c r="JKP46" s="760"/>
      <c r="JKQ46" s="760"/>
      <c r="JKR46" s="760"/>
      <c r="JKS46" s="760"/>
      <c r="JKT46" s="760"/>
      <c r="JKU46" s="760"/>
      <c r="JKV46" s="760"/>
      <c r="JKW46" s="760"/>
      <c r="JKX46" s="760"/>
      <c r="JKY46" s="760"/>
      <c r="JKZ46" s="760"/>
      <c r="JLA46" s="760"/>
      <c r="JLB46" s="760"/>
      <c r="JLC46" s="760"/>
      <c r="JLD46" s="760"/>
      <c r="JLE46" s="760"/>
      <c r="JLF46" s="760"/>
      <c r="JLG46" s="760"/>
      <c r="JLH46" s="760"/>
      <c r="JLI46" s="760"/>
      <c r="JLJ46" s="760"/>
      <c r="JLK46" s="760"/>
      <c r="JLL46" s="760"/>
      <c r="JLM46" s="760"/>
      <c r="JLN46" s="760"/>
      <c r="JLO46" s="760"/>
      <c r="JLP46" s="760"/>
      <c r="JLQ46" s="760"/>
      <c r="JLR46" s="760"/>
      <c r="JLS46" s="760"/>
      <c r="JLT46" s="760"/>
      <c r="JLU46" s="760"/>
      <c r="JLV46" s="760"/>
      <c r="JLW46" s="760"/>
      <c r="JLX46" s="760"/>
      <c r="JLY46" s="760"/>
      <c r="JLZ46" s="760"/>
      <c r="JMA46" s="760"/>
      <c r="JMB46" s="760"/>
      <c r="JMC46" s="760"/>
      <c r="JMD46" s="760"/>
      <c r="JME46" s="760"/>
      <c r="JMF46" s="760"/>
      <c r="JMG46" s="760"/>
      <c r="JMH46" s="760"/>
      <c r="JMI46" s="760"/>
      <c r="JMJ46" s="760"/>
      <c r="JMK46" s="760"/>
      <c r="JML46" s="760"/>
      <c r="JMM46" s="760"/>
      <c r="JMN46" s="760"/>
      <c r="JMO46" s="760"/>
      <c r="JMP46" s="760"/>
      <c r="JMQ46" s="760"/>
      <c r="JMR46" s="760"/>
      <c r="JMS46" s="760"/>
      <c r="JMT46" s="760"/>
      <c r="JMU46" s="760"/>
      <c r="JMV46" s="760"/>
      <c r="JMW46" s="760"/>
      <c r="JMX46" s="760"/>
      <c r="JMY46" s="760"/>
      <c r="JMZ46" s="760"/>
      <c r="JNA46" s="760"/>
      <c r="JNB46" s="760"/>
      <c r="JNC46" s="760"/>
      <c r="JND46" s="760"/>
      <c r="JNE46" s="760"/>
      <c r="JNF46" s="760"/>
      <c r="JNG46" s="760"/>
      <c r="JNH46" s="760"/>
      <c r="JNI46" s="760"/>
      <c r="JNJ46" s="760"/>
      <c r="JNK46" s="760"/>
      <c r="JNL46" s="760"/>
      <c r="JNM46" s="760"/>
      <c r="JNN46" s="760"/>
      <c r="JNO46" s="760"/>
      <c r="JNP46" s="760"/>
      <c r="JNQ46" s="760"/>
      <c r="JNR46" s="760"/>
      <c r="JNS46" s="760"/>
      <c r="JNT46" s="760"/>
      <c r="JNU46" s="760"/>
      <c r="JNV46" s="760"/>
      <c r="JNW46" s="760"/>
      <c r="JNX46" s="760"/>
      <c r="JNY46" s="760"/>
      <c r="JNZ46" s="760"/>
      <c r="JOA46" s="760"/>
      <c r="JOB46" s="760"/>
      <c r="JOC46" s="760"/>
      <c r="JOD46" s="760"/>
      <c r="JOE46" s="760"/>
      <c r="JOF46" s="760"/>
      <c r="JOG46" s="760"/>
      <c r="JOH46" s="760"/>
      <c r="JOI46" s="760"/>
      <c r="JOJ46" s="760"/>
      <c r="JOK46" s="760"/>
      <c r="JOL46" s="760"/>
      <c r="JOM46" s="760"/>
      <c r="JON46" s="760"/>
      <c r="JOO46" s="760"/>
      <c r="JOP46" s="760"/>
      <c r="JOQ46" s="760"/>
      <c r="JOR46" s="760"/>
      <c r="JOS46" s="760"/>
      <c r="JOT46" s="760"/>
      <c r="JOU46" s="760"/>
      <c r="JOV46" s="760"/>
      <c r="JOW46" s="760"/>
      <c r="JOX46" s="760"/>
      <c r="JOY46" s="760"/>
      <c r="JOZ46" s="760"/>
      <c r="JPA46" s="760"/>
      <c r="JPB46" s="760"/>
      <c r="JPC46" s="760"/>
      <c r="JPD46" s="760"/>
      <c r="JPE46" s="760"/>
      <c r="JPF46" s="760"/>
      <c r="JPG46" s="760"/>
      <c r="JPH46" s="760"/>
      <c r="JPI46" s="760"/>
      <c r="JPJ46" s="760"/>
      <c r="JPK46" s="760"/>
      <c r="JPL46" s="760"/>
      <c r="JPM46" s="760"/>
      <c r="JPN46" s="760"/>
      <c r="JPO46" s="760"/>
      <c r="JPP46" s="760"/>
      <c r="JPQ46" s="760"/>
      <c r="JPR46" s="760"/>
      <c r="JPS46" s="760"/>
      <c r="JPT46" s="760"/>
      <c r="JPU46" s="760"/>
      <c r="JPV46" s="760"/>
      <c r="JPW46" s="760"/>
      <c r="JPX46" s="760"/>
      <c r="JPY46" s="760"/>
      <c r="JPZ46" s="760"/>
      <c r="JQA46" s="760"/>
      <c r="JQB46" s="760"/>
      <c r="JQC46" s="760"/>
      <c r="JQD46" s="760"/>
      <c r="JQE46" s="760"/>
      <c r="JQF46" s="760"/>
      <c r="JQG46" s="760"/>
      <c r="JQH46" s="760"/>
      <c r="JQI46" s="760"/>
      <c r="JQJ46" s="760"/>
      <c r="JQK46" s="760"/>
      <c r="JQL46" s="760"/>
      <c r="JQM46" s="760"/>
      <c r="JQN46" s="760"/>
      <c r="JQO46" s="760"/>
      <c r="JQP46" s="760"/>
      <c r="JQQ46" s="760"/>
      <c r="JQR46" s="760"/>
      <c r="JQS46" s="760"/>
      <c r="JQT46" s="760"/>
      <c r="JQU46" s="760"/>
      <c r="JQV46" s="760"/>
      <c r="JQW46" s="760"/>
      <c r="JQX46" s="760"/>
      <c r="JQY46" s="760"/>
      <c r="JQZ46" s="760"/>
      <c r="JRA46" s="760"/>
      <c r="JRB46" s="760"/>
      <c r="JRC46" s="760"/>
      <c r="JRD46" s="760"/>
      <c r="JRE46" s="760"/>
      <c r="JRF46" s="760"/>
      <c r="JRG46" s="760"/>
      <c r="JRH46" s="760"/>
      <c r="JRI46" s="760"/>
      <c r="JRJ46" s="760"/>
      <c r="JRK46" s="760"/>
      <c r="JRL46" s="760"/>
      <c r="JRM46" s="760"/>
      <c r="JRN46" s="760"/>
      <c r="JRO46" s="760"/>
      <c r="JRP46" s="760"/>
      <c r="JRQ46" s="760"/>
      <c r="JRR46" s="760"/>
      <c r="JRS46" s="760"/>
      <c r="JRT46" s="760"/>
      <c r="JRU46" s="760"/>
      <c r="JRV46" s="760"/>
      <c r="JRW46" s="760"/>
      <c r="JRX46" s="760"/>
      <c r="JRY46" s="760"/>
      <c r="JRZ46" s="760"/>
      <c r="JSA46" s="760"/>
      <c r="JSB46" s="760"/>
      <c r="JSC46" s="760"/>
      <c r="JSD46" s="760"/>
      <c r="JSE46" s="760"/>
      <c r="JSF46" s="760"/>
      <c r="JSG46" s="760"/>
      <c r="JSH46" s="760"/>
      <c r="JSI46" s="760"/>
      <c r="JSJ46" s="760"/>
      <c r="JSK46" s="760"/>
      <c r="JSL46" s="760"/>
      <c r="JSM46" s="760"/>
      <c r="JSN46" s="760"/>
      <c r="JSO46" s="760"/>
      <c r="JSP46" s="760"/>
      <c r="JSQ46" s="760"/>
      <c r="JSR46" s="760"/>
      <c r="JSS46" s="760"/>
      <c r="JST46" s="760"/>
      <c r="JSU46" s="760"/>
      <c r="JSV46" s="760"/>
      <c r="JSW46" s="760"/>
      <c r="JSX46" s="760"/>
      <c r="JSY46" s="760"/>
      <c r="JSZ46" s="760"/>
      <c r="JTA46" s="760"/>
      <c r="JTB46" s="760"/>
      <c r="JTC46" s="760"/>
      <c r="JTD46" s="760"/>
      <c r="JTE46" s="760"/>
      <c r="JTF46" s="760"/>
      <c r="JTG46" s="760"/>
      <c r="JTH46" s="760"/>
      <c r="JTI46" s="760"/>
      <c r="JTJ46" s="760"/>
      <c r="JTK46" s="760"/>
      <c r="JTL46" s="760"/>
      <c r="JTM46" s="760"/>
      <c r="JTN46" s="760"/>
      <c r="JTO46" s="760"/>
      <c r="JTP46" s="760"/>
      <c r="JTQ46" s="760"/>
      <c r="JTR46" s="760"/>
      <c r="JTS46" s="760"/>
      <c r="JTT46" s="760"/>
      <c r="JTU46" s="760"/>
      <c r="JTV46" s="760"/>
      <c r="JTW46" s="760"/>
      <c r="JTX46" s="760"/>
      <c r="JTY46" s="760"/>
      <c r="JTZ46" s="760"/>
      <c r="JUA46" s="760"/>
      <c r="JUB46" s="760"/>
      <c r="JUC46" s="760"/>
      <c r="JUD46" s="760"/>
      <c r="JUE46" s="760"/>
      <c r="JUF46" s="760"/>
      <c r="JUG46" s="760"/>
      <c r="JUH46" s="760"/>
      <c r="JUI46" s="760"/>
      <c r="JUJ46" s="760"/>
      <c r="JUK46" s="760"/>
      <c r="JUL46" s="760"/>
      <c r="JUM46" s="760"/>
      <c r="JUN46" s="760"/>
      <c r="JUO46" s="760"/>
      <c r="JUP46" s="760"/>
      <c r="JUQ46" s="760"/>
      <c r="JUR46" s="760"/>
      <c r="JUS46" s="760"/>
      <c r="JUT46" s="760"/>
      <c r="JUU46" s="760"/>
      <c r="JUV46" s="760"/>
      <c r="JUW46" s="760"/>
      <c r="JUX46" s="760"/>
      <c r="JUY46" s="760"/>
      <c r="JUZ46" s="760"/>
      <c r="JVA46" s="760"/>
      <c r="JVB46" s="760"/>
      <c r="JVC46" s="760"/>
      <c r="JVD46" s="760"/>
      <c r="JVE46" s="760"/>
      <c r="JVF46" s="760"/>
      <c r="JVG46" s="760"/>
      <c r="JVH46" s="760"/>
      <c r="JVI46" s="760"/>
      <c r="JVJ46" s="760"/>
      <c r="JVK46" s="760"/>
      <c r="JVL46" s="760"/>
      <c r="JVM46" s="760"/>
      <c r="JVN46" s="760"/>
      <c r="JVO46" s="760"/>
      <c r="JVP46" s="760"/>
      <c r="JVQ46" s="760"/>
      <c r="JVR46" s="760"/>
      <c r="JVS46" s="760"/>
      <c r="JVT46" s="760"/>
      <c r="JVU46" s="760"/>
      <c r="JVV46" s="760"/>
      <c r="JVW46" s="760"/>
      <c r="JVX46" s="760"/>
      <c r="JVY46" s="760"/>
      <c r="JVZ46" s="760"/>
      <c r="JWA46" s="760"/>
      <c r="JWB46" s="760"/>
      <c r="JWC46" s="760"/>
      <c r="JWD46" s="760"/>
      <c r="JWE46" s="760"/>
      <c r="JWF46" s="760"/>
      <c r="JWG46" s="760"/>
      <c r="JWH46" s="760"/>
      <c r="JWI46" s="760"/>
      <c r="JWJ46" s="760"/>
      <c r="JWK46" s="760"/>
      <c r="JWL46" s="760"/>
      <c r="JWM46" s="760"/>
      <c r="JWN46" s="760"/>
      <c r="JWO46" s="760"/>
      <c r="JWP46" s="760"/>
      <c r="JWQ46" s="760"/>
      <c r="JWR46" s="760"/>
      <c r="JWS46" s="760"/>
      <c r="JWT46" s="760"/>
      <c r="JWU46" s="760"/>
      <c r="JWV46" s="760"/>
      <c r="JWW46" s="760"/>
      <c r="JWX46" s="760"/>
      <c r="JWY46" s="760"/>
      <c r="JWZ46" s="760"/>
      <c r="JXA46" s="760"/>
      <c r="JXB46" s="760"/>
      <c r="JXC46" s="760"/>
      <c r="JXD46" s="760"/>
      <c r="JXE46" s="760"/>
      <c r="JXF46" s="760"/>
      <c r="JXG46" s="760"/>
      <c r="JXH46" s="760"/>
      <c r="JXI46" s="760"/>
      <c r="JXJ46" s="760"/>
      <c r="JXK46" s="760"/>
      <c r="JXL46" s="760"/>
      <c r="JXM46" s="760"/>
      <c r="JXN46" s="760"/>
      <c r="JXO46" s="760"/>
      <c r="JXP46" s="760"/>
      <c r="JXQ46" s="760"/>
      <c r="JXR46" s="760"/>
      <c r="JXS46" s="760"/>
      <c r="JXT46" s="760"/>
      <c r="JXU46" s="760"/>
      <c r="JXV46" s="760"/>
      <c r="JXW46" s="760"/>
      <c r="JXX46" s="760"/>
      <c r="JXY46" s="760"/>
      <c r="JXZ46" s="760"/>
      <c r="JYA46" s="760"/>
      <c r="JYB46" s="760"/>
      <c r="JYC46" s="760"/>
      <c r="JYD46" s="760"/>
      <c r="JYE46" s="760"/>
      <c r="JYF46" s="760"/>
      <c r="JYG46" s="760"/>
      <c r="JYH46" s="760"/>
      <c r="JYI46" s="760"/>
      <c r="JYJ46" s="760"/>
      <c r="JYK46" s="760"/>
      <c r="JYL46" s="760"/>
      <c r="JYM46" s="760"/>
      <c r="JYN46" s="760"/>
      <c r="JYO46" s="760"/>
      <c r="JYP46" s="760"/>
      <c r="JYQ46" s="760"/>
      <c r="JYR46" s="760"/>
      <c r="JYS46" s="760"/>
      <c r="JYT46" s="760"/>
      <c r="JYU46" s="760"/>
      <c r="JYV46" s="760"/>
      <c r="JYW46" s="760"/>
      <c r="JYX46" s="760"/>
      <c r="JYY46" s="760"/>
      <c r="JYZ46" s="760"/>
      <c r="JZA46" s="760"/>
      <c r="JZB46" s="760"/>
      <c r="JZC46" s="760"/>
      <c r="JZD46" s="760"/>
      <c r="JZE46" s="760"/>
      <c r="JZF46" s="760"/>
      <c r="JZG46" s="760"/>
      <c r="JZH46" s="760"/>
      <c r="JZI46" s="760"/>
      <c r="JZJ46" s="760"/>
      <c r="JZK46" s="760"/>
      <c r="JZL46" s="760"/>
      <c r="JZM46" s="760"/>
      <c r="JZN46" s="760"/>
      <c r="JZO46" s="760"/>
      <c r="JZP46" s="760"/>
      <c r="JZQ46" s="760"/>
      <c r="JZR46" s="760"/>
      <c r="JZS46" s="760"/>
      <c r="JZT46" s="760"/>
      <c r="JZU46" s="760"/>
      <c r="JZV46" s="760"/>
      <c r="JZW46" s="760"/>
      <c r="JZX46" s="760"/>
      <c r="JZY46" s="760"/>
      <c r="JZZ46" s="760"/>
      <c r="KAA46" s="760"/>
      <c r="KAB46" s="760"/>
      <c r="KAC46" s="760"/>
      <c r="KAD46" s="760"/>
      <c r="KAE46" s="760"/>
      <c r="KAF46" s="760"/>
      <c r="KAG46" s="760"/>
      <c r="KAH46" s="760"/>
      <c r="KAI46" s="760"/>
      <c r="KAJ46" s="760"/>
      <c r="KAK46" s="760"/>
      <c r="KAL46" s="760"/>
      <c r="KAM46" s="760"/>
      <c r="KAN46" s="760"/>
      <c r="KAO46" s="760"/>
      <c r="KAP46" s="760"/>
      <c r="KAQ46" s="760"/>
      <c r="KAR46" s="760"/>
      <c r="KAS46" s="760"/>
      <c r="KAT46" s="760"/>
      <c r="KAU46" s="760"/>
      <c r="KAV46" s="760"/>
      <c r="KAW46" s="760"/>
      <c r="KAX46" s="760"/>
      <c r="KAY46" s="760"/>
      <c r="KAZ46" s="760"/>
      <c r="KBA46" s="760"/>
      <c r="KBB46" s="760"/>
      <c r="KBC46" s="760"/>
      <c r="KBD46" s="760"/>
      <c r="KBE46" s="760"/>
      <c r="KBF46" s="760"/>
      <c r="KBG46" s="760"/>
      <c r="KBH46" s="760"/>
      <c r="KBI46" s="760"/>
      <c r="KBJ46" s="760"/>
      <c r="KBK46" s="760"/>
      <c r="KBL46" s="760"/>
      <c r="KBM46" s="760"/>
      <c r="KBN46" s="760"/>
      <c r="KBO46" s="760"/>
      <c r="KBP46" s="760"/>
      <c r="KBQ46" s="760"/>
      <c r="KBR46" s="760"/>
      <c r="KBS46" s="760"/>
      <c r="KBT46" s="760"/>
      <c r="KBU46" s="760"/>
      <c r="KBV46" s="760"/>
      <c r="KBW46" s="760"/>
      <c r="KBX46" s="760"/>
      <c r="KBY46" s="760"/>
      <c r="KBZ46" s="760"/>
      <c r="KCA46" s="760"/>
      <c r="KCB46" s="760"/>
      <c r="KCC46" s="760"/>
      <c r="KCD46" s="760"/>
      <c r="KCE46" s="760"/>
      <c r="KCF46" s="760"/>
      <c r="KCG46" s="760"/>
      <c r="KCH46" s="760"/>
      <c r="KCI46" s="760"/>
      <c r="KCJ46" s="760"/>
      <c r="KCK46" s="760"/>
      <c r="KCL46" s="760"/>
      <c r="KCM46" s="760"/>
      <c r="KCN46" s="760"/>
      <c r="KCO46" s="760"/>
      <c r="KCP46" s="760"/>
      <c r="KCQ46" s="760"/>
      <c r="KCR46" s="760"/>
      <c r="KCS46" s="760"/>
      <c r="KCT46" s="760"/>
      <c r="KCU46" s="760"/>
      <c r="KCV46" s="760"/>
      <c r="KCW46" s="760"/>
      <c r="KCX46" s="760"/>
      <c r="KCY46" s="760"/>
      <c r="KCZ46" s="760"/>
      <c r="KDA46" s="760"/>
      <c r="KDB46" s="760"/>
      <c r="KDC46" s="760"/>
      <c r="KDD46" s="760"/>
      <c r="KDE46" s="760"/>
      <c r="KDF46" s="760"/>
      <c r="KDG46" s="760"/>
      <c r="KDH46" s="760"/>
      <c r="KDI46" s="760"/>
      <c r="KDJ46" s="760"/>
      <c r="KDK46" s="760"/>
      <c r="KDL46" s="760"/>
      <c r="KDM46" s="760"/>
      <c r="KDN46" s="760"/>
      <c r="KDO46" s="760"/>
      <c r="KDP46" s="760"/>
      <c r="KDQ46" s="760"/>
      <c r="KDR46" s="760"/>
      <c r="KDS46" s="760"/>
      <c r="KDT46" s="760"/>
      <c r="KDU46" s="760"/>
      <c r="KDV46" s="760"/>
      <c r="KDW46" s="760"/>
      <c r="KDX46" s="760"/>
      <c r="KDY46" s="760"/>
      <c r="KDZ46" s="760"/>
      <c r="KEA46" s="760"/>
      <c r="KEB46" s="760"/>
      <c r="KEC46" s="760"/>
      <c r="KED46" s="760"/>
      <c r="KEE46" s="760"/>
      <c r="KEF46" s="760"/>
      <c r="KEG46" s="760"/>
      <c r="KEH46" s="760"/>
      <c r="KEI46" s="760"/>
      <c r="KEJ46" s="760"/>
      <c r="KEK46" s="760"/>
      <c r="KEL46" s="760"/>
      <c r="KEM46" s="760"/>
      <c r="KEN46" s="760"/>
      <c r="KEO46" s="760"/>
      <c r="KEP46" s="760"/>
      <c r="KEQ46" s="760"/>
      <c r="KER46" s="760"/>
      <c r="KES46" s="760"/>
      <c r="KET46" s="760"/>
      <c r="KEU46" s="760"/>
      <c r="KEV46" s="760"/>
      <c r="KEW46" s="760"/>
      <c r="KEX46" s="760"/>
      <c r="KEY46" s="760"/>
      <c r="KEZ46" s="760"/>
      <c r="KFA46" s="760"/>
      <c r="KFB46" s="760"/>
      <c r="KFC46" s="760"/>
      <c r="KFD46" s="760"/>
      <c r="KFE46" s="760"/>
      <c r="KFF46" s="760"/>
      <c r="KFG46" s="760"/>
      <c r="KFH46" s="760"/>
      <c r="KFI46" s="760"/>
      <c r="KFJ46" s="760"/>
      <c r="KFK46" s="760"/>
      <c r="KFL46" s="760"/>
      <c r="KFM46" s="760"/>
      <c r="KFN46" s="760"/>
      <c r="KFO46" s="760"/>
      <c r="KFP46" s="760"/>
      <c r="KFQ46" s="760"/>
      <c r="KFR46" s="760"/>
      <c r="KFS46" s="760"/>
      <c r="KFT46" s="760"/>
      <c r="KFU46" s="760"/>
      <c r="KFV46" s="760"/>
      <c r="KFW46" s="760"/>
      <c r="KFX46" s="760"/>
      <c r="KFY46" s="760"/>
      <c r="KFZ46" s="760"/>
      <c r="KGA46" s="760"/>
      <c r="KGB46" s="760"/>
      <c r="KGC46" s="760"/>
      <c r="KGD46" s="760"/>
      <c r="KGE46" s="760"/>
      <c r="KGF46" s="760"/>
      <c r="KGG46" s="760"/>
      <c r="KGH46" s="760"/>
      <c r="KGI46" s="760"/>
      <c r="KGJ46" s="760"/>
      <c r="KGK46" s="760"/>
      <c r="KGL46" s="760"/>
      <c r="KGM46" s="760"/>
      <c r="KGN46" s="760"/>
      <c r="KGO46" s="760"/>
      <c r="KGP46" s="760"/>
      <c r="KGQ46" s="760"/>
      <c r="KGR46" s="760"/>
      <c r="KGS46" s="760"/>
      <c r="KGT46" s="760"/>
      <c r="KGU46" s="760"/>
      <c r="KGV46" s="760"/>
      <c r="KGW46" s="760"/>
      <c r="KGX46" s="760"/>
      <c r="KGY46" s="760"/>
      <c r="KGZ46" s="760"/>
      <c r="KHA46" s="760"/>
      <c r="KHB46" s="760"/>
      <c r="KHC46" s="760"/>
      <c r="KHD46" s="760"/>
      <c r="KHE46" s="760"/>
      <c r="KHF46" s="760"/>
      <c r="KHG46" s="760"/>
      <c r="KHH46" s="760"/>
      <c r="KHI46" s="760"/>
      <c r="KHJ46" s="760"/>
      <c r="KHK46" s="760"/>
      <c r="KHL46" s="760"/>
      <c r="KHM46" s="760"/>
      <c r="KHN46" s="760"/>
      <c r="KHO46" s="760"/>
      <c r="KHP46" s="760"/>
      <c r="KHQ46" s="760"/>
      <c r="KHR46" s="760"/>
      <c r="KHS46" s="760"/>
      <c r="KHT46" s="760"/>
      <c r="KHU46" s="760"/>
      <c r="KHV46" s="760"/>
      <c r="KHW46" s="760"/>
      <c r="KHX46" s="760"/>
      <c r="KHY46" s="760"/>
      <c r="KHZ46" s="760"/>
      <c r="KIA46" s="760"/>
      <c r="KIB46" s="760"/>
      <c r="KIC46" s="760"/>
      <c r="KID46" s="760"/>
      <c r="KIE46" s="760"/>
      <c r="KIF46" s="760"/>
      <c r="KIG46" s="760"/>
      <c r="KIH46" s="760"/>
      <c r="KII46" s="760"/>
      <c r="KIJ46" s="760"/>
      <c r="KIK46" s="760"/>
      <c r="KIL46" s="760"/>
      <c r="KIM46" s="760"/>
      <c r="KIN46" s="760"/>
      <c r="KIO46" s="760"/>
      <c r="KIP46" s="760"/>
      <c r="KIQ46" s="760"/>
      <c r="KIR46" s="760"/>
      <c r="KIS46" s="760"/>
      <c r="KIT46" s="760"/>
      <c r="KIU46" s="760"/>
      <c r="KIV46" s="760"/>
      <c r="KIW46" s="760"/>
      <c r="KIX46" s="760"/>
      <c r="KIY46" s="760"/>
      <c r="KIZ46" s="760"/>
      <c r="KJA46" s="760"/>
      <c r="KJB46" s="760"/>
      <c r="KJC46" s="760"/>
      <c r="KJD46" s="760"/>
      <c r="KJE46" s="760"/>
      <c r="KJF46" s="760"/>
      <c r="KJG46" s="760"/>
      <c r="KJH46" s="760"/>
      <c r="KJI46" s="760"/>
      <c r="KJJ46" s="760"/>
      <c r="KJK46" s="760"/>
      <c r="KJL46" s="760"/>
      <c r="KJM46" s="760"/>
      <c r="KJN46" s="760"/>
      <c r="KJO46" s="760"/>
      <c r="KJP46" s="760"/>
      <c r="KJQ46" s="760"/>
      <c r="KJR46" s="760"/>
      <c r="KJS46" s="760"/>
      <c r="KJT46" s="760"/>
      <c r="KJU46" s="760"/>
      <c r="KJV46" s="760"/>
      <c r="KJW46" s="760"/>
      <c r="KJX46" s="760"/>
      <c r="KJY46" s="760"/>
      <c r="KJZ46" s="760"/>
      <c r="KKA46" s="760"/>
      <c r="KKB46" s="760"/>
      <c r="KKC46" s="760"/>
      <c r="KKD46" s="760"/>
      <c r="KKE46" s="760"/>
      <c r="KKF46" s="760"/>
      <c r="KKG46" s="760"/>
      <c r="KKH46" s="760"/>
      <c r="KKI46" s="760"/>
      <c r="KKJ46" s="760"/>
      <c r="KKK46" s="760"/>
      <c r="KKL46" s="760"/>
      <c r="KKM46" s="760"/>
      <c r="KKN46" s="760"/>
      <c r="KKO46" s="760"/>
      <c r="KKP46" s="760"/>
      <c r="KKQ46" s="760"/>
      <c r="KKR46" s="760"/>
      <c r="KKS46" s="760"/>
      <c r="KKT46" s="760"/>
      <c r="KKU46" s="760"/>
      <c r="KKV46" s="760"/>
      <c r="KKW46" s="760"/>
      <c r="KKX46" s="760"/>
      <c r="KKY46" s="760"/>
      <c r="KKZ46" s="760"/>
      <c r="KLA46" s="760"/>
      <c r="KLB46" s="760"/>
      <c r="KLC46" s="760"/>
      <c r="KLD46" s="760"/>
      <c r="KLE46" s="760"/>
      <c r="KLF46" s="760"/>
      <c r="KLG46" s="760"/>
      <c r="KLH46" s="760"/>
      <c r="KLI46" s="760"/>
      <c r="KLJ46" s="760"/>
      <c r="KLK46" s="760"/>
      <c r="KLL46" s="760"/>
      <c r="KLM46" s="760"/>
      <c r="KLN46" s="760"/>
      <c r="KLO46" s="760"/>
      <c r="KLP46" s="760"/>
      <c r="KLQ46" s="760"/>
      <c r="KLR46" s="760"/>
      <c r="KLS46" s="760"/>
      <c r="KLT46" s="760"/>
      <c r="KLU46" s="760"/>
      <c r="KLV46" s="760"/>
      <c r="KLW46" s="760"/>
      <c r="KLX46" s="760"/>
      <c r="KLY46" s="760"/>
      <c r="KLZ46" s="760"/>
      <c r="KMA46" s="760"/>
      <c r="KMB46" s="760"/>
      <c r="KMC46" s="760"/>
      <c r="KMD46" s="760"/>
      <c r="KME46" s="760"/>
      <c r="KMF46" s="760"/>
      <c r="KMG46" s="760"/>
      <c r="KMH46" s="760"/>
      <c r="KMI46" s="760"/>
      <c r="KMJ46" s="760"/>
      <c r="KMK46" s="760"/>
      <c r="KML46" s="760"/>
      <c r="KMM46" s="760"/>
      <c r="KMN46" s="760"/>
      <c r="KMO46" s="760"/>
      <c r="KMP46" s="760"/>
      <c r="KMQ46" s="760"/>
      <c r="KMR46" s="760"/>
      <c r="KMS46" s="760"/>
      <c r="KMT46" s="760"/>
      <c r="KMU46" s="760"/>
      <c r="KMV46" s="760"/>
      <c r="KMW46" s="760"/>
      <c r="KMX46" s="760"/>
      <c r="KMY46" s="760"/>
      <c r="KMZ46" s="760"/>
      <c r="KNA46" s="760"/>
      <c r="KNB46" s="760"/>
      <c r="KNC46" s="760"/>
      <c r="KND46" s="760"/>
      <c r="KNE46" s="760"/>
      <c r="KNF46" s="760"/>
      <c r="KNG46" s="760"/>
      <c r="KNH46" s="760"/>
      <c r="KNI46" s="760"/>
      <c r="KNJ46" s="760"/>
      <c r="KNK46" s="760"/>
      <c r="KNL46" s="760"/>
      <c r="KNM46" s="760"/>
      <c r="KNN46" s="760"/>
      <c r="KNO46" s="760"/>
      <c r="KNP46" s="760"/>
      <c r="KNQ46" s="760"/>
      <c r="KNR46" s="760"/>
      <c r="KNS46" s="760"/>
      <c r="KNT46" s="760"/>
      <c r="KNU46" s="760"/>
      <c r="KNV46" s="760"/>
      <c r="KNW46" s="760"/>
      <c r="KNX46" s="760"/>
      <c r="KNY46" s="760"/>
      <c r="KNZ46" s="760"/>
      <c r="KOA46" s="760"/>
      <c r="KOB46" s="760"/>
      <c r="KOC46" s="760"/>
      <c r="KOD46" s="760"/>
      <c r="KOE46" s="760"/>
      <c r="KOF46" s="760"/>
      <c r="KOG46" s="760"/>
      <c r="KOH46" s="760"/>
      <c r="KOI46" s="760"/>
      <c r="KOJ46" s="760"/>
      <c r="KOK46" s="760"/>
      <c r="KOL46" s="760"/>
      <c r="KOM46" s="760"/>
      <c r="KON46" s="760"/>
      <c r="KOO46" s="760"/>
      <c r="KOP46" s="760"/>
      <c r="KOQ46" s="760"/>
      <c r="KOR46" s="760"/>
      <c r="KOS46" s="760"/>
      <c r="KOT46" s="760"/>
      <c r="KOU46" s="760"/>
      <c r="KOV46" s="760"/>
      <c r="KOW46" s="760"/>
      <c r="KOX46" s="760"/>
      <c r="KOY46" s="760"/>
      <c r="KOZ46" s="760"/>
      <c r="KPA46" s="760"/>
      <c r="KPB46" s="760"/>
      <c r="KPC46" s="760"/>
      <c r="KPD46" s="760"/>
      <c r="KPE46" s="760"/>
      <c r="KPF46" s="760"/>
      <c r="KPG46" s="760"/>
      <c r="KPH46" s="760"/>
      <c r="KPI46" s="760"/>
      <c r="KPJ46" s="760"/>
      <c r="KPK46" s="760"/>
      <c r="KPL46" s="760"/>
      <c r="KPM46" s="760"/>
      <c r="KPN46" s="760"/>
      <c r="KPO46" s="760"/>
      <c r="KPP46" s="760"/>
      <c r="KPQ46" s="760"/>
      <c r="KPR46" s="760"/>
      <c r="KPS46" s="760"/>
      <c r="KPT46" s="760"/>
      <c r="KPU46" s="760"/>
      <c r="KPV46" s="760"/>
      <c r="KPW46" s="760"/>
      <c r="KPX46" s="760"/>
      <c r="KPY46" s="760"/>
      <c r="KPZ46" s="760"/>
      <c r="KQA46" s="760"/>
      <c r="KQB46" s="760"/>
      <c r="KQC46" s="760"/>
      <c r="KQD46" s="760"/>
      <c r="KQE46" s="760"/>
      <c r="KQF46" s="760"/>
      <c r="KQG46" s="760"/>
      <c r="KQH46" s="760"/>
      <c r="KQI46" s="760"/>
      <c r="KQJ46" s="760"/>
      <c r="KQK46" s="760"/>
      <c r="KQL46" s="760"/>
      <c r="KQM46" s="760"/>
      <c r="KQN46" s="760"/>
      <c r="KQO46" s="760"/>
      <c r="KQP46" s="760"/>
      <c r="KQQ46" s="760"/>
      <c r="KQR46" s="760"/>
      <c r="KQS46" s="760"/>
      <c r="KQT46" s="760"/>
      <c r="KQU46" s="760"/>
      <c r="KQV46" s="760"/>
      <c r="KQW46" s="760"/>
      <c r="KQX46" s="760"/>
      <c r="KQY46" s="760"/>
      <c r="KQZ46" s="760"/>
      <c r="KRA46" s="760"/>
      <c r="KRB46" s="760"/>
      <c r="KRC46" s="760"/>
      <c r="KRD46" s="760"/>
      <c r="KRE46" s="760"/>
      <c r="KRF46" s="760"/>
      <c r="KRG46" s="760"/>
      <c r="KRH46" s="760"/>
      <c r="KRI46" s="760"/>
      <c r="KRJ46" s="760"/>
      <c r="KRK46" s="760"/>
      <c r="KRL46" s="760"/>
      <c r="KRM46" s="760"/>
      <c r="KRN46" s="760"/>
      <c r="KRO46" s="760"/>
      <c r="KRP46" s="760"/>
      <c r="KRQ46" s="760"/>
      <c r="KRR46" s="760"/>
      <c r="KRS46" s="760"/>
      <c r="KRT46" s="760"/>
      <c r="KRU46" s="760"/>
      <c r="KRV46" s="760"/>
      <c r="KRW46" s="760"/>
      <c r="KRX46" s="760"/>
      <c r="KRY46" s="760"/>
      <c r="KRZ46" s="760"/>
      <c r="KSA46" s="760"/>
      <c r="KSB46" s="760"/>
      <c r="KSC46" s="760"/>
      <c r="KSD46" s="760"/>
      <c r="KSE46" s="760"/>
      <c r="KSF46" s="760"/>
      <c r="KSG46" s="760"/>
      <c r="KSH46" s="760"/>
      <c r="KSI46" s="760"/>
      <c r="KSJ46" s="760"/>
      <c r="KSK46" s="760"/>
      <c r="KSL46" s="760"/>
      <c r="KSM46" s="760"/>
      <c r="KSN46" s="760"/>
      <c r="KSO46" s="760"/>
      <c r="KSP46" s="760"/>
      <c r="KSQ46" s="760"/>
      <c r="KSR46" s="760"/>
      <c r="KSS46" s="760"/>
      <c r="KST46" s="760"/>
      <c r="KSU46" s="760"/>
      <c r="KSV46" s="760"/>
      <c r="KSW46" s="760"/>
      <c r="KSX46" s="760"/>
      <c r="KSY46" s="760"/>
      <c r="KSZ46" s="760"/>
      <c r="KTA46" s="760"/>
      <c r="KTB46" s="760"/>
      <c r="KTC46" s="760"/>
      <c r="KTD46" s="760"/>
      <c r="KTE46" s="760"/>
      <c r="KTF46" s="760"/>
      <c r="KTG46" s="760"/>
      <c r="KTH46" s="760"/>
      <c r="KTI46" s="760"/>
      <c r="KTJ46" s="760"/>
      <c r="KTK46" s="760"/>
      <c r="KTL46" s="760"/>
      <c r="KTM46" s="760"/>
      <c r="KTN46" s="760"/>
      <c r="KTO46" s="760"/>
      <c r="KTP46" s="760"/>
      <c r="KTQ46" s="760"/>
      <c r="KTR46" s="760"/>
      <c r="KTS46" s="760"/>
      <c r="KTT46" s="760"/>
      <c r="KTU46" s="760"/>
      <c r="KTV46" s="760"/>
      <c r="KTW46" s="760"/>
      <c r="KTX46" s="760"/>
      <c r="KTY46" s="760"/>
      <c r="KTZ46" s="760"/>
      <c r="KUA46" s="760"/>
      <c r="KUB46" s="760"/>
      <c r="KUC46" s="760"/>
      <c r="KUD46" s="760"/>
      <c r="KUE46" s="760"/>
      <c r="KUF46" s="760"/>
      <c r="KUG46" s="760"/>
      <c r="KUH46" s="760"/>
      <c r="KUI46" s="760"/>
      <c r="KUJ46" s="760"/>
      <c r="KUK46" s="760"/>
      <c r="KUL46" s="760"/>
      <c r="KUM46" s="760"/>
      <c r="KUN46" s="760"/>
      <c r="KUO46" s="760"/>
      <c r="KUP46" s="760"/>
      <c r="KUQ46" s="760"/>
      <c r="KUR46" s="760"/>
      <c r="KUS46" s="760"/>
      <c r="KUT46" s="760"/>
      <c r="KUU46" s="760"/>
      <c r="KUV46" s="760"/>
      <c r="KUW46" s="760"/>
      <c r="KUX46" s="760"/>
      <c r="KUY46" s="760"/>
      <c r="KUZ46" s="760"/>
      <c r="KVA46" s="760"/>
      <c r="KVB46" s="760"/>
      <c r="KVC46" s="760"/>
      <c r="KVD46" s="760"/>
      <c r="KVE46" s="760"/>
      <c r="KVF46" s="760"/>
      <c r="KVG46" s="760"/>
      <c r="KVH46" s="760"/>
      <c r="KVI46" s="760"/>
      <c r="KVJ46" s="760"/>
      <c r="KVK46" s="760"/>
      <c r="KVL46" s="760"/>
      <c r="KVM46" s="760"/>
      <c r="KVN46" s="760"/>
      <c r="KVO46" s="760"/>
      <c r="KVP46" s="760"/>
      <c r="KVQ46" s="760"/>
      <c r="KVR46" s="760"/>
      <c r="KVS46" s="760"/>
      <c r="KVT46" s="760"/>
      <c r="KVU46" s="760"/>
      <c r="KVV46" s="760"/>
      <c r="KVW46" s="760"/>
      <c r="KVX46" s="760"/>
      <c r="KVY46" s="760"/>
      <c r="KVZ46" s="760"/>
      <c r="KWA46" s="760"/>
      <c r="KWB46" s="760"/>
      <c r="KWC46" s="760"/>
      <c r="KWD46" s="760"/>
      <c r="KWE46" s="760"/>
      <c r="KWF46" s="760"/>
      <c r="KWG46" s="760"/>
      <c r="KWH46" s="760"/>
      <c r="KWI46" s="760"/>
      <c r="KWJ46" s="760"/>
      <c r="KWK46" s="760"/>
      <c r="KWL46" s="760"/>
      <c r="KWM46" s="760"/>
      <c r="KWN46" s="760"/>
      <c r="KWO46" s="760"/>
      <c r="KWP46" s="760"/>
      <c r="KWQ46" s="760"/>
      <c r="KWR46" s="760"/>
      <c r="KWS46" s="760"/>
      <c r="KWT46" s="760"/>
      <c r="KWU46" s="760"/>
      <c r="KWV46" s="760"/>
      <c r="KWW46" s="760"/>
      <c r="KWX46" s="760"/>
      <c r="KWY46" s="760"/>
      <c r="KWZ46" s="760"/>
      <c r="KXA46" s="760"/>
      <c r="KXB46" s="760"/>
      <c r="KXC46" s="760"/>
      <c r="KXD46" s="760"/>
      <c r="KXE46" s="760"/>
      <c r="KXF46" s="760"/>
      <c r="KXG46" s="760"/>
      <c r="KXH46" s="760"/>
      <c r="KXI46" s="760"/>
      <c r="KXJ46" s="760"/>
      <c r="KXK46" s="760"/>
      <c r="KXL46" s="760"/>
      <c r="KXM46" s="760"/>
      <c r="KXN46" s="760"/>
      <c r="KXO46" s="760"/>
      <c r="KXP46" s="760"/>
      <c r="KXQ46" s="760"/>
      <c r="KXR46" s="760"/>
      <c r="KXS46" s="760"/>
      <c r="KXT46" s="760"/>
      <c r="KXU46" s="760"/>
      <c r="KXV46" s="760"/>
      <c r="KXW46" s="760"/>
      <c r="KXX46" s="760"/>
      <c r="KXY46" s="760"/>
      <c r="KXZ46" s="760"/>
      <c r="KYA46" s="760"/>
      <c r="KYB46" s="760"/>
      <c r="KYC46" s="760"/>
      <c r="KYD46" s="760"/>
      <c r="KYE46" s="760"/>
      <c r="KYF46" s="760"/>
      <c r="KYG46" s="760"/>
      <c r="KYH46" s="760"/>
      <c r="KYI46" s="760"/>
      <c r="KYJ46" s="760"/>
      <c r="KYK46" s="760"/>
      <c r="KYL46" s="760"/>
      <c r="KYM46" s="760"/>
      <c r="KYN46" s="760"/>
      <c r="KYO46" s="760"/>
      <c r="KYP46" s="760"/>
      <c r="KYQ46" s="760"/>
      <c r="KYR46" s="760"/>
      <c r="KYS46" s="760"/>
      <c r="KYT46" s="760"/>
      <c r="KYU46" s="760"/>
      <c r="KYV46" s="760"/>
      <c r="KYW46" s="760"/>
      <c r="KYX46" s="760"/>
      <c r="KYY46" s="760"/>
      <c r="KYZ46" s="760"/>
      <c r="KZA46" s="760"/>
      <c r="KZB46" s="760"/>
      <c r="KZC46" s="760"/>
      <c r="KZD46" s="760"/>
      <c r="KZE46" s="760"/>
      <c r="KZF46" s="760"/>
      <c r="KZG46" s="760"/>
      <c r="KZH46" s="760"/>
      <c r="KZI46" s="760"/>
      <c r="KZJ46" s="760"/>
      <c r="KZK46" s="760"/>
      <c r="KZL46" s="760"/>
      <c r="KZM46" s="760"/>
      <c r="KZN46" s="760"/>
      <c r="KZO46" s="760"/>
      <c r="KZP46" s="760"/>
      <c r="KZQ46" s="760"/>
      <c r="KZR46" s="760"/>
      <c r="KZS46" s="760"/>
      <c r="KZT46" s="760"/>
      <c r="KZU46" s="760"/>
      <c r="KZV46" s="760"/>
      <c r="KZW46" s="760"/>
      <c r="KZX46" s="760"/>
      <c r="KZY46" s="760"/>
      <c r="KZZ46" s="760"/>
      <c r="LAA46" s="760"/>
      <c r="LAB46" s="760"/>
      <c r="LAC46" s="760"/>
      <c r="LAD46" s="760"/>
      <c r="LAE46" s="760"/>
      <c r="LAF46" s="760"/>
      <c r="LAG46" s="760"/>
      <c r="LAH46" s="760"/>
      <c r="LAI46" s="760"/>
      <c r="LAJ46" s="760"/>
      <c r="LAK46" s="760"/>
      <c r="LAL46" s="760"/>
      <c r="LAM46" s="760"/>
      <c r="LAN46" s="760"/>
      <c r="LAO46" s="760"/>
      <c r="LAP46" s="760"/>
      <c r="LAQ46" s="760"/>
      <c r="LAR46" s="760"/>
      <c r="LAS46" s="760"/>
      <c r="LAT46" s="760"/>
      <c r="LAU46" s="760"/>
      <c r="LAV46" s="760"/>
      <c r="LAW46" s="760"/>
      <c r="LAX46" s="760"/>
      <c r="LAY46" s="760"/>
      <c r="LAZ46" s="760"/>
      <c r="LBA46" s="760"/>
      <c r="LBB46" s="760"/>
      <c r="LBC46" s="760"/>
      <c r="LBD46" s="760"/>
      <c r="LBE46" s="760"/>
      <c r="LBF46" s="760"/>
      <c r="LBG46" s="760"/>
      <c r="LBH46" s="760"/>
      <c r="LBI46" s="760"/>
      <c r="LBJ46" s="760"/>
      <c r="LBK46" s="760"/>
      <c r="LBL46" s="760"/>
      <c r="LBM46" s="760"/>
      <c r="LBN46" s="760"/>
      <c r="LBO46" s="760"/>
      <c r="LBP46" s="760"/>
      <c r="LBQ46" s="760"/>
      <c r="LBR46" s="760"/>
      <c r="LBS46" s="760"/>
      <c r="LBT46" s="760"/>
      <c r="LBU46" s="760"/>
      <c r="LBV46" s="760"/>
      <c r="LBW46" s="760"/>
      <c r="LBX46" s="760"/>
      <c r="LBY46" s="760"/>
      <c r="LBZ46" s="760"/>
      <c r="LCA46" s="760"/>
      <c r="LCB46" s="760"/>
      <c r="LCC46" s="760"/>
      <c r="LCD46" s="760"/>
      <c r="LCE46" s="760"/>
      <c r="LCF46" s="760"/>
      <c r="LCG46" s="760"/>
      <c r="LCH46" s="760"/>
      <c r="LCI46" s="760"/>
      <c r="LCJ46" s="760"/>
      <c r="LCK46" s="760"/>
      <c r="LCL46" s="760"/>
      <c r="LCM46" s="760"/>
      <c r="LCN46" s="760"/>
      <c r="LCO46" s="760"/>
      <c r="LCP46" s="760"/>
      <c r="LCQ46" s="760"/>
      <c r="LCR46" s="760"/>
      <c r="LCS46" s="760"/>
      <c r="LCT46" s="760"/>
      <c r="LCU46" s="760"/>
      <c r="LCV46" s="760"/>
      <c r="LCW46" s="760"/>
      <c r="LCX46" s="760"/>
      <c r="LCY46" s="760"/>
      <c r="LCZ46" s="760"/>
      <c r="LDA46" s="760"/>
      <c r="LDB46" s="760"/>
      <c r="LDC46" s="760"/>
      <c r="LDD46" s="760"/>
      <c r="LDE46" s="760"/>
      <c r="LDF46" s="760"/>
      <c r="LDG46" s="760"/>
      <c r="LDH46" s="760"/>
      <c r="LDI46" s="760"/>
      <c r="LDJ46" s="760"/>
      <c r="LDK46" s="760"/>
      <c r="LDL46" s="760"/>
      <c r="LDM46" s="760"/>
      <c r="LDN46" s="760"/>
      <c r="LDO46" s="760"/>
      <c r="LDP46" s="760"/>
      <c r="LDQ46" s="760"/>
      <c r="LDR46" s="760"/>
      <c r="LDS46" s="760"/>
      <c r="LDT46" s="760"/>
      <c r="LDU46" s="760"/>
      <c r="LDV46" s="760"/>
      <c r="LDW46" s="760"/>
      <c r="LDX46" s="760"/>
      <c r="LDY46" s="760"/>
      <c r="LDZ46" s="760"/>
      <c r="LEA46" s="760"/>
      <c r="LEB46" s="760"/>
      <c r="LEC46" s="760"/>
      <c r="LED46" s="760"/>
      <c r="LEE46" s="760"/>
      <c r="LEF46" s="760"/>
      <c r="LEG46" s="760"/>
      <c r="LEH46" s="760"/>
      <c r="LEI46" s="760"/>
      <c r="LEJ46" s="760"/>
      <c r="LEK46" s="760"/>
      <c r="LEL46" s="760"/>
      <c r="LEM46" s="760"/>
      <c r="LEN46" s="760"/>
      <c r="LEO46" s="760"/>
      <c r="LEP46" s="760"/>
      <c r="LEQ46" s="760"/>
      <c r="LER46" s="760"/>
      <c r="LES46" s="760"/>
      <c r="LET46" s="760"/>
      <c r="LEU46" s="760"/>
      <c r="LEV46" s="760"/>
      <c r="LEW46" s="760"/>
      <c r="LEX46" s="760"/>
      <c r="LEY46" s="760"/>
      <c r="LEZ46" s="760"/>
      <c r="LFA46" s="760"/>
      <c r="LFB46" s="760"/>
      <c r="LFC46" s="760"/>
      <c r="LFD46" s="760"/>
      <c r="LFE46" s="760"/>
      <c r="LFF46" s="760"/>
      <c r="LFG46" s="760"/>
      <c r="LFH46" s="760"/>
      <c r="LFI46" s="760"/>
      <c r="LFJ46" s="760"/>
      <c r="LFK46" s="760"/>
      <c r="LFL46" s="760"/>
      <c r="LFM46" s="760"/>
      <c r="LFN46" s="760"/>
      <c r="LFO46" s="760"/>
      <c r="LFP46" s="760"/>
      <c r="LFQ46" s="760"/>
      <c r="LFR46" s="760"/>
      <c r="LFS46" s="760"/>
      <c r="LFT46" s="760"/>
      <c r="LFU46" s="760"/>
      <c r="LFV46" s="760"/>
      <c r="LFW46" s="760"/>
      <c r="LFX46" s="760"/>
      <c r="LFY46" s="760"/>
      <c r="LFZ46" s="760"/>
      <c r="LGA46" s="760"/>
      <c r="LGB46" s="760"/>
      <c r="LGC46" s="760"/>
      <c r="LGD46" s="760"/>
      <c r="LGE46" s="760"/>
      <c r="LGF46" s="760"/>
      <c r="LGG46" s="760"/>
      <c r="LGH46" s="760"/>
      <c r="LGI46" s="760"/>
      <c r="LGJ46" s="760"/>
      <c r="LGK46" s="760"/>
      <c r="LGL46" s="760"/>
      <c r="LGM46" s="760"/>
      <c r="LGN46" s="760"/>
      <c r="LGO46" s="760"/>
      <c r="LGP46" s="760"/>
      <c r="LGQ46" s="760"/>
      <c r="LGR46" s="760"/>
      <c r="LGS46" s="760"/>
      <c r="LGT46" s="760"/>
      <c r="LGU46" s="760"/>
      <c r="LGV46" s="760"/>
      <c r="LGW46" s="760"/>
      <c r="LGX46" s="760"/>
      <c r="LGY46" s="760"/>
      <c r="LGZ46" s="760"/>
      <c r="LHA46" s="760"/>
      <c r="LHB46" s="760"/>
      <c r="LHC46" s="760"/>
      <c r="LHD46" s="760"/>
      <c r="LHE46" s="760"/>
      <c r="LHF46" s="760"/>
      <c r="LHG46" s="760"/>
      <c r="LHH46" s="760"/>
      <c r="LHI46" s="760"/>
      <c r="LHJ46" s="760"/>
      <c r="LHK46" s="760"/>
      <c r="LHL46" s="760"/>
      <c r="LHM46" s="760"/>
      <c r="LHN46" s="760"/>
      <c r="LHO46" s="760"/>
      <c r="LHP46" s="760"/>
      <c r="LHQ46" s="760"/>
      <c r="LHR46" s="760"/>
      <c r="LHS46" s="760"/>
      <c r="LHT46" s="760"/>
      <c r="LHU46" s="760"/>
      <c r="LHV46" s="760"/>
      <c r="LHW46" s="760"/>
      <c r="LHX46" s="760"/>
      <c r="LHY46" s="760"/>
      <c r="LHZ46" s="760"/>
      <c r="LIA46" s="760"/>
      <c r="LIB46" s="760"/>
      <c r="LIC46" s="760"/>
      <c r="LID46" s="760"/>
      <c r="LIE46" s="760"/>
      <c r="LIF46" s="760"/>
      <c r="LIG46" s="760"/>
      <c r="LIH46" s="760"/>
      <c r="LII46" s="760"/>
      <c r="LIJ46" s="760"/>
      <c r="LIK46" s="760"/>
      <c r="LIL46" s="760"/>
      <c r="LIM46" s="760"/>
      <c r="LIN46" s="760"/>
      <c r="LIO46" s="760"/>
      <c r="LIP46" s="760"/>
      <c r="LIQ46" s="760"/>
      <c r="LIR46" s="760"/>
      <c r="LIS46" s="760"/>
      <c r="LIT46" s="760"/>
      <c r="LIU46" s="760"/>
      <c r="LIV46" s="760"/>
      <c r="LIW46" s="760"/>
      <c r="LIX46" s="760"/>
      <c r="LIY46" s="760"/>
      <c r="LIZ46" s="760"/>
      <c r="LJA46" s="760"/>
      <c r="LJB46" s="760"/>
      <c r="LJC46" s="760"/>
      <c r="LJD46" s="760"/>
      <c r="LJE46" s="760"/>
      <c r="LJF46" s="760"/>
      <c r="LJG46" s="760"/>
      <c r="LJH46" s="760"/>
      <c r="LJI46" s="760"/>
      <c r="LJJ46" s="760"/>
      <c r="LJK46" s="760"/>
      <c r="LJL46" s="760"/>
      <c r="LJM46" s="760"/>
      <c r="LJN46" s="760"/>
      <c r="LJO46" s="760"/>
      <c r="LJP46" s="760"/>
      <c r="LJQ46" s="760"/>
      <c r="LJR46" s="760"/>
      <c r="LJS46" s="760"/>
      <c r="LJT46" s="760"/>
      <c r="LJU46" s="760"/>
      <c r="LJV46" s="760"/>
      <c r="LJW46" s="760"/>
      <c r="LJX46" s="760"/>
      <c r="LJY46" s="760"/>
      <c r="LJZ46" s="760"/>
      <c r="LKA46" s="760"/>
      <c r="LKB46" s="760"/>
      <c r="LKC46" s="760"/>
      <c r="LKD46" s="760"/>
      <c r="LKE46" s="760"/>
      <c r="LKF46" s="760"/>
      <c r="LKG46" s="760"/>
      <c r="LKH46" s="760"/>
      <c r="LKI46" s="760"/>
      <c r="LKJ46" s="760"/>
      <c r="LKK46" s="760"/>
      <c r="LKL46" s="760"/>
      <c r="LKM46" s="760"/>
      <c r="LKN46" s="760"/>
      <c r="LKO46" s="760"/>
      <c r="LKP46" s="760"/>
      <c r="LKQ46" s="760"/>
      <c r="LKR46" s="760"/>
      <c r="LKS46" s="760"/>
      <c r="LKT46" s="760"/>
      <c r="LKU46" s="760"/>
      <c r="LKV46" s="760"/>
      <c r="LKW46" s="760"/>
      <c r="LKX46" s="760"/>
      <c r="LKY46" s="760"/>
      <c r="LKZ46" s="760"/>
      <c r="LLA46" s="760"/>
      <c r="LLB46" s="760"/>
      <c r="LLC46" s="760"/>
      <c r="LLD46" s="760"/>
      <c r="LLE46" s="760"/>
      <c r="LLF46" s="760"/>
      <c r="LLG46" s="760"/>
      <c r="LLH46" s="760"/>
      <c r="LLI46" s="760"/>
      <c r="LLJ46" s="760"/>
      <c r="LLK46" s="760"/>
      <c r="LLL46" s="760"/>
      <c r="LLM46" s="760"/>
      <c r="LLN46" s="760"/>
      <c r="LLO46" s="760"/>
      <c r="LLP46" s="760"/>
      <c r="LLQ46" s="760"/>
      <c r="LLR46" s="760"/>
      <c r="LLS46" s="760"/>
      <c r="LLT46" s="760"/>
      <c r="LLU46" s="760"/>
      <c r="LLV46" s="760"/>
      <c r="LLW46" s="760"/>
      <c r="LLX46" s="760"/>
      <c r="LLY46" s="760"/>
      <c r="LLZ46" s="760"/>
      <c r="LMA46" s="760"/>
      <c r="LMB46" s="760"/>
      <c r="LMC46" s="760"/>
      <c r="LMD46" s="760"/>
      <c r="LME46" s="760"/>
      <c r="LMF46" s="760"/>
      <c r="LMG46" s="760"/>
      <c r="LMH46" s="760"/>
      <c r="LMI46" s="760"/>
      <c r="LMJ46" s="760"/>
      <c r="LMK46" s="760"/>
      <c r="LML46" s="760"/>
      <c r="LMM46" s="760"/>
      <c r="LMN46" s="760"/>
      <c r="LMO46" s="760"/>
      <c r="LMP46" s="760"/>
      <c r="LMQ46" s="760"/>
      <c r="LMR46" s="760"/>
      <c r="LMS46" s="760"/>
      <c r="LMT46" s="760"/>
      <c r="LMU46" s="760"/>
      <c r="LMV46" s="760"/>
      <c r="LMW46" s="760"/>
      <c r="LMX46" s="760"/>
      <c r="LMY46" s="760"/>
      <c r="LMZ46" s="760"/>
      <c r="LNA46" s="760"/>
      <c r="LNB46" s="760"/>
      <c r="LNC46" s="760"/>
      <c r="LND46" s="760"/>
      <c r="LNE46" s="760"/>
      <c r="LNF46" s="760"/>
      <c r="LNG46" s="760"/>
      <c r="LNH46" s="760"/>
      <c r="LNI46" s="760"/>
      <c r="LNJ46" s="760"/>
      <c r="LNK46" s="760"/>
      <c r="LNL46" s="760"/>
      <c r="LNM46" s="760"/>
      <c r="LNN46" s="760"/>
      <c r="LNO46" s="760"/>
      <c r="LNP46" s="760"/>
      <c r="LNQ46" s="760"/>
      <c r="LNR46" s="760"/>
      <c r="LNS46" s="760"/>
      <c r="LNT46" s="760"/>
      <c r="LNU46" s="760"/>
      <c r="LNV46" s="760"/>
      <c r="LNW46" s="760"/>
      <c r="LNX46" s="760"/>
      <c r="LNY46" s="760"/>
      <c r="LNZ46" s="760"/>
      <c r="LOA46" s="760"/>
      <c r="LOB46" s="760"/>
      <c r="LOC46" s="760"/>
      <c r="LOD46" s="760"/>
      <c r="LOE46" s="760"/>
      <c r="LOF46" s="760"/>
      <c r="LOG46" s="760"/>
      <c r="LOH46" s="760"/>
      <c r="LOI46" s="760"/>
      <c r="LOJ46" s="760"/>
      <c r="LOK46" s="760"/>
      <c r="LOL46" s="760"/>
      <c r="LOM46" s="760"/>
      <c r="LON46" s="760"/>
      <c r="LOO46" s="760"/>
      <c r="LOP46" s="760"/>
      <c r="LOQ46" s="760"/>
      <c r="LOR46" s="760"/>
      <c r="LOS46" s="760"/>
      <c r="LOT46" s="760"/>
      <c r="LOU46" s="760"/>
      <c r="LOV46" s="760"/>
      <c r="LOW46" s="760"/>
      <c r="LOX46" s="760"/>
      <c r="LOY46" s="760"/>
      <c r="LOZ46" s="760"/>
      <c r="LPA46" s="760"/>
      <c r="LPB46" s="760"/>
      <c r="LPC46" s="760"/>
      <c r="LPD46" s="760"/>
      <c r="LPE46" s="760"/>
      <c r="LPF46" s="760"/>
      <c r="LPG46" s="760"/>
      <c r="LPH46" s="760"/>
      <c r="LPI46" s="760"/>
      <c r="LPJ46" s="760"/>
      <c r="LPK46" s="760"/>
      <c r="LPL46" s="760"/>
      <c r="LPM46" s="760"/>
      <c r="LPN46" s="760"/>
      <c r="LPO46" s="760"/>
      <c r="LPP46" s="760"/>
      <c r="LPQ46" s="760"/>
      <c r="LPR46" s="760"/>
      <c r="LPS46" s="760"/>
      <c r="LPT46" s="760"/>
      <c r="LPU46" s="760"/>
      <c r="LPV46" s="760"/>
      <c r="LPW46" s="760"/>
      <c r="LPX46" s="760"/>
      <c r="LPY46" s="760"/>
      <c r="LPZ46" s="760"/>
      <c r="LQA46" s="760"/>
      <c r="LQB46" s="760"/>
      <c r="LQC46" s="760"/>
      <c r="LQD46" s="760"/>
      <c r="LQE46" s="760"/>
      <c r="LQF46" s="760"/>
      <c r="LQG46" s="760"/>
      <c r="LQH46" s="760"/>
      <c r="LQI46" s="760"/>
      <c r="LQJ46" s="760"/>
      <c r="LQK46" s="760"/>
      <c r="LQL46" s="760"/>
      <c r="LQM46" s="760"/>
      <c r="LQN46" s="760"/>
      <c r="LQO46" s="760"/>
      <c r="LQP46" s="760"/>
      <c r="LQQ46" s="760"/>
      <c r="LQR46" s="760"/>
      <c r="LQS46" s="760"/>
      <c r="LQT46" s="760"/>
      <c r="LQU46" s="760"/>
      <c r="LQV46" s="760"/>
      <c r="LQW46" s="760"/>
      <c r="LQX46" s="760"/>
      <c r="LQY46" s="760"/>
      <c r="LQZ46" s="760"/>
      <c r="LRA46" s="760"/>
      <c r="LRB46" s="760"/>
      <c r="LRC46" s="760"/>
      <c r="LRD46" s="760"/>
      <c r="LRE46" s="760"/>
      <c r="LRF46" s="760"/>
      <c r="LRG46" s="760"/>
      <c r="LRH46" s="760"/>
      <c r="LRI46" s="760"/>
      <c r="LRJ46" s="760"/>
      <c r="LRK46" s="760"/>
      <c r="LRL46" s="760"/>
      <c r="LRM46" s="760"/>
      <c r="LRN46" s="760"/>
      <c r="LRO46" s="760"/>
      <c r="LRP46" s="760"/>
      <c r="LRQ46" s="760"/>
      <c r="LRR46" s="760"/>
      <c r="LRS46" s="760"/>
      <c r="LRT46" s="760"/>
      <c r="LRU46" s="760"/>
      <c r="LRV46" s="760"/>
      <c r="LRW46" s="760"/>
      <c r="LRX46" s="760"/>
      <c r="LRY46" s="760"/>
      <c r="LRZ46" s="760"/>
      <c r="LSA46" s="760"/>
      <c r="LSB46" s="760"/>
      <c r="LSC46" s="760"/>
      <c r="LSD46" s="760"/>
      <c r="LSE46" s="760"/>
      <c r="LSF46" s="760"/>
      <c r="LSG46" s="760"/>
      <c r="LSH46" s="760"/>
      <c r="LSI46" s="760"/>
      <c r="LSJ46" s="760"/>
      <c r="LSK46" s="760"/>
      <c r="LSL46" s="760"/>
      <c r="LSM46" s="760"/>
      <c r="LSN46" s="760"/>
      <c r="LSO46" s="760"/>
      <c r="LSP46" s="760"/>
      <c r="LSQ46" s="760"/>
      <c r="LSR46" s="760"/>
      <c r="LSS46" s="760"/>
      <c r="LST46" s="760"/>
      <c r="LSU46" s="760"/>
      <c r="LSV46" s="760"/>
      <c r="LSW46" s="760"/>
      <c r="LSX46" s="760"/>
      <c r="LSY46" s="760"/>
      <c r="LSZ46" s="760"/>
      <c r="LTA46" s="760"/>
      <c r="LTB46" s="760"/>
      <c r="LTC46" s="760"/>
      <c r="LTD46" s="760"/>
      <c r="LTE46" s="760"/>
      <c r="LTF46" s="760"/>
      <c r="LTG46" s="760"/>
      <c r="LTH46" s="760"/>
      <c r="LTI46" s="760"/>
      <c r="LTJ46" s="760"/>
      <c r="LTK46" s="760"/>
      <c r="LTL46" s="760"/>
      <c r="LTM46" s="760"/>
      <c r="LTN46" s="760"/>
      <c r="LTO46" s="760"/>
      <c r="LTP46" s="760"/>
      <c r="LTQ46" s="760"/>
      <c r="LTR46" s="760"/>
      <c r="LTS46" s="760"/>
      <c r="LTT46" s="760"/>
      <c r="LTU46" s="760"/>
      <c r="LTV46" s="760"/>
      <c r="LTW46" s="760"/>
      <c r="LTX46" s="760"/>
      <c r="LTY46" s="760"/>
      <c r="LTZ46" s="760"/>
      <c r="LUA46" s="760"/>
      <c r="LUB46" s="760"/>
      <c r="LUC46" s="760"/>
      <c r="LUD46" s="760"/>
      <c r="LUE46" s="760"/>
      <c r="LUF46" s="760"/>
      <c r="LUG46" s="760"/>
      <c r="LUH46" s="760"/>
      <c r="LUI46" s="760"/>
      <c r="LUJ46" s="760"/>
      <c r="LUK46" s="760"/>
      <c r="LUL46" s="760"/>
      <c r="LUM46" s="760"/>
      <c r="LUN46" s="760"/>
      <c r="LUO46" s="760"/>
      <c r="LUP46" s="760"/>
      <c r="LUQ46" s="760"/>
      <c r="LUR46" s="760"/>
      <c r="LUS46" s="760"/>
      <c r="LUT46" s="760"/>
      <c r="LUU46" s="760"/>
      <c r="LUV46" s="760"/>
      <c r="LUW46" s="760"/>
      <c r="LUX46" s="760"/>
      <c r="LUY46" s="760"/>
      <c r="LUZ46" s="760"/>
      <c r="LVA46" s="760"/>
      <c r="LVB46" s="760"/>
      <c r="LVC46" s="760"/>
      <c r="LVD46" s="760"/>
      <c r="LVE46" s="760"/>
      <c r="LVF46" s="760"/>
      <c r="LVG46" s="760"/>
      <c r="LVH46" s="760"/>
      <c r="LVI46" s="760"/>
      <c r="LVJ46" s="760"/>
      <c r="LVK46" s="760"/>
      <c r="LVL46" s="760"/>
      <c r="LVM46" s="760"/>
      <c r="LVN46" s="760"/>
      <c r="LVO46" s="760"/>
      <c r="LVP46" s="760"/>
      <c r="LVQ46" s="760"/>
      <c r="LVR46" s="760"/>
      <c r="LVS46" s="760"/>
      <c r="LVT46" s="760"/>
      <c r="LVU46" s="760"/>
      <c r="LVV46" s="760"/>
      <c r="LVW46" s="760"/>
      <c r="LVX46" s="760"/>
      <c r="LVY46" s="760"/>
      <c r="LVZ46" s="760"/>
      <c r="LWA46" s="760"/>
      <c r="LWB46" s="760"/>
      <c r="LWC46" s="760"/>
      <c r="LWD46" s="760"/>
      <c r="LWE46" s="760"/>
      <c r="LWF46" s="760"/>
      <c r="LWG46" s="760"/>
      <c r="LWH46" s="760"/>
      <c r="LWI46" s="760"/>
      <c r="LWJ46" s="760"/>
      <c r="LWK46" s="760"/>
      <c r="LWL46" s="760"/>
      <c r="LWM46" s="760"/>
      <c r="LWN46" s="760"/>
      <c r="LWO46" s="760"/>
      <c r="LWP46" s="760"/>
      <c r="LWQ46" s="760"/>
      <c r="LWR46" s="760"/>
      <c r="LWS46" s="760"/>
      <c r="LWT46" s="760"/>
      <c r="LWU46" s="760"/>
      <c r="LWV46" s="760"/>
      <c r="LWW46" s="760"/>
      <c r="LWX46" s="760"/>
      <c r="LWY46" s="760"/>
      <c r="LWZ46" s="760"/>
      <c r="LXA46" s="760"/>
      <c r="LXB46" s="760"/>
      <c r="LXC46" s="760"/>
      <c r="LXD46" s="760"/>
      <c r="LXE46" s="760"/>
      <c r="LXF46" s="760"/>
      <c r="LXG46" s="760"/>
      <c r="LXH46" s="760"/>
      <c r="LXI46" s="760"/>
      <c r="LXJ46" s="760"/>
      <c r="LXK46" s="760"/>
      <c r="LXL46" s="760"/>
      <c r="LXM46" s="760"/>
      <c r="LXN46" s="760"/>
      <c r="LXO46" s="760"/>
      <c r="LXP46" s="760"/>
      <c r="LXQ46" s="760"/>
      <c r="LXR46" s="760"/>
      <c r="LXS46" s="760"/>
      <c r="LXT46" s="760"/>
      <c r="LXU46" s="760"/>
      <c r="LXV46" s="760"/>
      <c r="LXW46" s="760"/>
      <c r="LXX46" s="760"/>
      <c r="LXY46" s="760"/>
      <c r="LXZ46" s="760"/>
      <c r="LYA46" s="760"/>
      <c r="LYB46" s="760"/>
      <c r="LYC46" s="760"/>
      <c r="LYD46" s="760"/>
      <c r="LYE46" s="760"/>
      <c r="LYF46" s="760"/>
      <c r="LYG46" s="760"/>
      <c r="LYH46" s="760"/>
      <c r="LYI46" s="760"/>
      <c r="LYJ46" s="760"/>
      <c r="LYK46" s="760"/>
      <c r="LYL46" s="760"/>
      <c r="LYM46" s="760"/>
      <c r="LYN46" s="760"/>
      <c r="LYO46" s="760"/>
      <c r="LYP46" s="760"/>
      <c r="LYQ46" s="760"/>
      <c r="LYR46" s="760"/>
      <c r="LYS46" s="760"/>
      <c r="LYT46" s="760"/>
      <c r="LYU46" s="760"/>
      <c r="LYV46" s="760"/>
      <c r="LYW46" s="760"/>
      <c r="LYX46" s="760"/>
      <c r="LYY46" s="760"/>
      <c r="LYZ46" s="760"/>
      <c r="LZA46" s="760"/>
      <c r="LZB46" s="760"/>
      <c r="LZC46" s="760"/>
      <c r="LZD46" s="760"/>
      <c r="LZE46" s="760"/>
      <c r="LZF46" s="760"/>
      <c r="LZG46" s="760"/>
      <c r="LZH46" s="760"/>
      <c r="LZI46" s="760"/>
      <c r="LZJ46" s="760"/>
      <c r="LZK46" s="760"/>
      <c r="LZL46" s="760"/>
      <c r="LZM46" s="760"/>
      <c r="LZN46" s="760"/>
      <c r="LZO46" s="760"/>
      <c r="LZP46" s="760"/>
      <c r="LZQ46" s="760"/>
      <c r="LZR46" s="760"/>
      <c r="LZS46" s="760"/>
      <c r="LZT46" s="760"/>
      <c r="LZU46" s="760"/>
      <c r="LZV46" s="760"/>
      <c r="LZW46" s="760"/>
      <c r="LZX46" s="760"/>
      <c r="LZY46" s="760"/>
      <c r="LZZ46" s="760"/>
      <c r="MAA46" s="760"/>
      <c r="MAB46" s="760"/>
      <c r="MAC46" s="760"/>
      <c r="MAD46" s="760"/>
      <c r="MAE46" s="760"/>
      <c r="MAF46" s="760"/>
      <c r="MAG46" s="760"/>
      <c r="MAH46" s="760"/>
      <c r="MAI46" s="760"/>
      <c r="MAJ46" s="760"/>
      <c r="MAK46" s="760"/>
      <c r="MAL46" s="760"/>
      <c r="MAM46" s="760"/>
      <c r="MAN46" s="760"/>
      <c r="MAO46" s="760"/>
      <c r="MAP46" s="760"/>
      <c r="MAQ46" s="760"/>
      <c r="MAR46" s="760"/>
      <c r="MAS46" s="760"/>
      <c r="MAT46" s="760"/>
      <c r="MAU46" s="760"/>
      <c r="MAV46" s="760"/>
      <c r="MAW46" s="760"/>
      <c r="MAX46" s="760"/>
      <c r="MAY46" s="760"/>
      <c r="MAZ46" s="760"/>
      <c r="MBA46" s="760"/>
      <c r="MBB46" s="760"/>
      <c r="MBC46" s="760"/>
      <c r="MBD46" s="760"/>
      <c r="MBE46" s="760"/>
      <c r="MBF46" s="760"/>
      <c r="MBG46" s="760"/>
      <c r="MBH46" s="760"/>
      <c r="MBI46" s="760"/>
      <c r="MBJ46" s="760"/>
      <c r="MBK46" s="760"/>
      <c r="MBL46" s="760"/>
      <c r="MBM46" s="760"/>
      <c r="MBN46" s="760"/>
      <c r="MBO46" s="760"/>
      <c r="MBP46" s="760"/>
      <c r="MBQ46" s="760"/>
      <c r="MBR46" s="760"/>
      <c r="MBS46" s="760"/>
      <c r="MBT46" s="760"/>
      <c r="MBU46" s="760"/>
      <c r="MBV46" s="760"/>
      <c r="MBW46" s="760"/>
      <c r="MBX46" s="760"/>
      <c r="MBY46" s="760"/>
      <c r="MBZ46" s="760"/>
      <c r="MCA46" s="760"/>
      <c r="MCB46" s="760"/>
      <c r="MCC46" s="760"/>
      <c r="MCD46" s="760"/>
      <c r="MCE46" s="760"/>
      <c r="MCF46" s="760"/>
      <c r="MCG46" s="760"/>
      <c r="MCH46" s="760"/>
      <c r="MCI46" s="760"/>
      <c r="MCJ46" s="760"/>
      <c r="MCK46" s="760"/>
      <c r="MCL46" s="760"/>
      <c r="MCM46" s="760"/>
      <c r="MCN46" s="760"/>
      <c r="MCO46" s="760"/>
      <c r="MCP46" s="760"/>
      <c r="MCQ46" s="760"/>
      <c r="MCR46" s="760"/>
      <c r="MCS46" s="760"/>
      <c r="MCT46" s="760"/>
      <c r="MCU46" s="760"/>
      <c r="MCV46" s="760"/>
      <c r="MCW46" s="760"/>
      <c r="MCX46" s="760"/>
      <c r="MCY46" s="760"/>
      <c r="MCZ46" s="760"/>
      <c r="MDA46" s="760"/>
      <c r="MDB46" s="760"/>
      <c r="MDC46" s="760"/>
      <c r="MDD46" s="760"/>
      <c r="MDE46" s="760"/>
      <c r="MDF46" s="760"/>
      <c r="MDG46" s="760"/>
      <c r="MDH46" s="760"/>
      <c r="MDI46" s="760"/>
      <c r="MDJ46" s="760"/>
      <c r="MDK46" s="760"/>
      <c r="MDL46" s="760"/>
      <c r="MDM46" s="760"/>
      <c r="MDN46" s="760"/>
      <c r="MDO46" s="760"/>
      <c r="MDP46" s="760"/>
      <c r="MDQ46" s="760"/>
      <c r="MDR46" s="760"/>
      <c r="MDS46" s="760"/>
      <c r="MDT46" s="760"/>
      <c r="MDU46" s="760"/>
      <c r="MDV46" s="760"/>
      <c r="MDW46" s="760"/>
      <c r="MDX46" s="760"/>
      <c r="MDY46" s="760"/>
      <c r="MDZ46" s="760"/>
      <c r="MEA46" s="760"/>
      <c r="MEB46" s="760"/>
      <c r="MEC46" s="760"/>
      <c r="MED46" s="760"/>
      <c r="MEE46" s="760"/>
      <c r="MEF46" s="760"/>
      <c r="MEG46" s="760"/>
      <c r="MEH46" s="760"/>
      <c r="MEI46" s="760"/>
      <c r="MEJ46" s="760"/>
      <c r="MEK46" s="760"/>
      <c r="MEL46" s="760"/>
      <c r="MEM46" s="760"/>
      <c r="MEN46" s="760"/>
      <c r="MEO46" s="760"/>
      <c r="MEP46" s="760"/>
      <c r="MEQ46" s="760"/>
      <c r="MER46" s="760"/>
      <c r="MES46" s="760"/>
      <c r="MET46" s="760"/>
      <c r="MEU46" s="760"/>
      <c r="MEV46" s="760"/>
      <c r="MEW46" s="760"/>
      <c r="MEX46" s="760"/>
      <c r="MEY46" s="760"/>
      <c r="MEZ46" s="760"/>
      <c r="MFA46" s="760"/>
      <c r="MFB46" s="760"/>
      <c r="MFC46" s="760"/>
      <c r="MFD46" s="760"/>
      <c r="MFE46" s="760"/>
      <c r="MFF46" s="760"/>
      <c r="MFG46" s="760"/>
      <c r="MFH46" s="760"/>
      <c r="MFI46" s="760"/>
      <c r="MFJ46" s="760"/>
      <c r="MFK46" s="760"/>
      <c r="MFL46" s="760"/>
      <c r="MFM46" s="760"/>
      <c r="MFN46" s="760"/>
      <c r="MFO46" s="760"/>
      <c r="MFP46" s="760"/>
      <c r="MFQ46" s="760"/>
      <c r="MFR46" s="760"/>
      <c r="MFS46" s="760"/>
      <c r="MFT46" s="760"/>
      <c r="MFU46" s="760"/>
      <c r="MFV46" s="760"/>
      <c r="MFW46" s="760"/>
      <c r="MFX46" s="760"/>
      <c r="MFY46" s="760"/>
      <c r="MFZ46" s="760"/>
      <c r="MGA46" s="760"/>
      <c r="MGB46" s="760"/>
      <c r="MGC46" s="760"/>
      <c r="MGD46" s="760"/>
      <c r="MGE46" s="760"/>
      <c r="MGF46" s="760"/>
      <c r="MGG46" s="760"/>
      <c r="MGH46" s="760"/>
      <c r="MGI46" s="760"/>
      <c r="MGJ46" s="760"/>
      <c r="MGK46" s="760"/>
      <c r="MGL46" s="760"/>
      <c r="MGM46" s="760"/>
      <c r="MGN46" s="760"/>
      <c r="MGO46" s="760"/>
      <c r="MGP46" s="760"/>
      <c r="MGQ46" s="760"/>
      <c r="MGR46" s="760"/>
      <c r="MGS46" s="760"/>
      <c r="MGT46" s="760"/>
      <c r="MGU46" s="760"/>
      <c r="MGV46" s="760"/>
      <c r="MGW46" s="760"/>
      <c r="MGX46" s="760"/>
      <c r="MGY46" s="760"/>
      <c r="MGZ46" s="760"/>
      <c r="MHA46" s="760"/>
      <c r="MHB46" s="760"/>
      <c r="MHC46" s="760"/>
      <c r="MHD46" s="760"/>
      <c r="MHE46" s="760"/>
      <c r="MHF46" s="760"/>
      <c r="MHG46" s="760"/>
      <c r="MHH46" s="760"/>
      <c r="MHI46" s="760"/>
      <c r="MHJ46" s="760"/>
      <c r="MHK46" s="760"/>
      <c r="MHL46" s="760"/>
      <c r="MHM46" s="760"/>
      <c r="MHN46" s="760"/>
      <c r="MHO46" s="760"/>
      <c r="MHP46" s="760"/>
      <c r="MHQ46" s="760"/>
      <c r="MHR46" s="760"/>
      <c r="MHS46" s="760"/>
      <c r="MHT46" s="760"/>
      <c r="MHU46" s="760"/>
      <c r="MHV46" s="760"/>
      <c r="MHW46" s="760"/>
      <c r="MHX46" s="760"/>
      <c r="MHY46" s="760"/>
      <c r="MHZ46" s="760"/>
      <c r="MIA46" s="760"/>
      <c r="MIB46" s="760"/>
      <c r="MIC46" s="760"/>
      <c r="MID46" s="760"/>
      <c r="MIE46" s="760"/>
      <c r="MIF46" s="760"/>
      <c r="MIG46" s="760"/>
      <c r="MIH46" s="760"/>
      <c r="MII46" s="760"/>
      <c r="MIJ46" s="760"/>
      <c r="MIK46" s="760"/>
      <c r="MIL46" s="760"/>
      <c r="MIM46" s="760"/>
      <c r="MIN46" s="760"/>
      <c r="MIO46" s="760"/>
      <c r="MIP46" s="760"/>
      <c r="MIQ46" s="760"/>
      <c r="MIR46" s="760"/>
      <c r="MIS46" s="760"/>
      <c r="MIT46" s="760"/>
      <c r="MIU46" s="760"/>
      <c r="MIV46" s="760"/>
      <c r="MIW46" s="760"/>
      <c r="MIX46" s="760"/>
      <c r="MIY46" s="760"/>
      <c r="MIZ46" s="760"/>
      <c r="MJA46" s="760"/>
      <c r="MJB46" s="760"/>
      <c r="MJC46" s="760"/>
      <c r="MJD46" s="760"/>
      <c r="MJE46" s="760"/>
      <c r="MJF46" s="760"/>
      <c r="MJG46" s="760"/>
      <c r="MJH46" s="760"/>
      <c r="MJI46" s="760"/>
      <c r="MJJ46" s="760"/>
      <c r="MJK46" s="760"/>
      <c r="MJL46" s="760"/>
      <c r="MJM46" s="760"/>
      <c r="MJN46" s="760"/>
      <c r="MJO46" s="760"/>
      <c r="MJP46" s="760"/>
      <c r="MJQ46" s="760"/>
      <c r="MJR46" s="760"/>
      <c r="MJS46" s="760"/>
      <c r="MJT46" s="760"/>
      <c r="MJU46" s="760"/>
      <c r="MJV46" s="760"/>
      <c r="MJW46" s="760"/>
      <c r="MJX46" s="760"/>
      <c r="MJY46" s="760"/>
      <c r="MJZ46" s="760"/>
      <c r="MKA46" s="760"/>
      <c r="MKB46" s="760"/>
      <c r="MKC46" s="760"/>
      <c r="MKD46" s="760"/>
      <c r="MKE46" s="760"/>
      <c r="MKF46" s="760"/>
      <c r="MKG46" s="760"/>
      <c r="MKH46" s="760"/>
      <c r="MKI46" s="760"/>
      <c r="MKJ46" s="760"/>
      <c r="MKK46" s="760"/>
      <c r="MKL46" s="760"/>
      <c r="MKM46" s="760"/>
      <c r="MKN46" s="760"/>
      <c r="MKO46" s="760"/>
      <c r="MKP46" s="760"/>
      <c r="MKQ46" s="760"/>
      <c r="MKR46" s="760"/>
      <c r="MKS46" s="760"/>
      <c r="MKT46" s="760"/>
      <c r="MKU46" s="760"/>
      <c r="MKV46" s="760"/>
      <c r="MKW46" s="760"/>
      <c r="MKX46" s="760"/>
      <c r="MKY46" s="760"/>
      <c r="MKZ46" s="760"/>
      <c r="MLA46" s="760"/>
      <c r="MLB46" s="760"/>
      <c r="MLC46" s="760"/>
      <c r="MLD46" s="760"/>
      <c r="MLE46" s="760"/>
      <c r="MLF46" s="760"/>
      <c r="MLG46" s="760"/>
      <c r="MLH46" s="760"/>
      <c r="MLI46" s="760"/>
      <c r="MLJ46" s="760"/>
      <c r="MLK46" s="760"/>
      <c r="MLL46" s="760"/>
      <c r="MLM46" s="760"/>
      <c r="MLN46" s="760"/>
      <c r="MLO46" s="760"/>
      <c r="MLP46" s="760"/>
      <c r="MLQ46" s="760"/>
      <c r="MLR46" s="760"/>
      <c r="MLS46" s="760"/>
      <c r="MLT46" s="760"/>
      <c r="MLU46" s="760"/>
      <c r="MLV46" s="760"/>
      <c r="MLW46" s="760"/>
      <c r="MLX46" s="760"/>
      <c r="MLY46" s="760"/>
      <c r="MLZ46" s="760"/>
      <c r="MMA46" s="760"/>
      <c r="MMB46" s="760"/>
      <c r="MMC46" s="760"/>
      <c r="MMD46" s="760"/>
      <c r="MME46" s="760"/>
      <c r="MMF46" s="760"/>
      <c r="MMG46" s="760"/>
      <c r="MMH46" s="760"/>
      <c r="MMI46" s="760"/>
      <c r="MMJ46" s="760"/>
      <c r="MMK46" s="760"/>
      <c r="MML46" s="760"/>
      <c r="MMM46" s="760"/>
      <c r="MMN46" s="760"/>
      <c r="MMO46" s="760"/>
      <c r="MMP46" s="760"/>
      <c r="MMQ46" s="760"/>
      <c r="MMR46" s="760"/>
      <c r="MMS46" s="760"/>
      <c r="MMT46" s="760"/>
      <c r="MMU46" s="760"/>
      <c r="MMV46" s="760"/>
      <c r="MMW46" s="760"/>
      <c r="MMX46" s="760"/>
      <c r="MMY46" s="760"/>
      <c r="MMZ46" s="760"/>
      <c r="MNA46" s="760"/>
      <c r="MNB46" s="760"/>
      <c r="MNC46" s="760"/>
      <c r="MND46" s="760"/>
      <c r="MNE46" s="760"/>
      <c r="MNF46" s="760"/>
      <c r="MNG46" s="760"/>
      <c r="MNH46" s="760"/>
      <c r="MNI46" s="760"/>
      <c r="MNJ46" s="760"/>
      <c r="MNK46" s="760"/>
      <c r="MNL46" s="760"/>
      <c r="MNM46" s="760"/>
      <c r="MNN46" s="760"/>
      <c r="MNO46" s="760"/>
      <c r="MNP46" s="760"/>
      <c r="MNQ46" s="760"/>
      <c r="MNR46" s="760"/>
      <c r="MNS46" s="760"/>
      <c r="MNT46" s="760"/>
      <c r="MNU46" s="760"/>
      <c r="MNV46" s="760"/>
      <c r="MNW46" s="760"/>
      <c r="MNX46" s="760"/>
      <c r="MNY46" s="760"/>
      <c r="MNZ46" s="760"/>
      <c r="MOA46" s="760"/>
      <c r="MOB46" s="760"/>
      <c r="MOC46" s="760"/>
      <c r="MOD46" s="760"/>
      <c r="MOE46" s="760"/>
      <c r="MOF46" s="760"/>
      <c r="MOG46" s="760"/>
      <c r="MOH46" s="760"/>
      <c r="MOI46" s="760"/>
      <c r="MOJ46" s="760"/>
      <c r="MOK46" s="760"/>
      <c r="MOL46" s="760"/>
      <c r="MOM46" s="760"/>
      <c r="MON46" s="760"/>
      <c r="MOO46" s="760"/>
      <c r="MOP46" s="760"/>
      <c r="MOQ46" s="760"/>
      <c r="MOR46" s="760"/>
      <c r="MOS46" s="760"/>
      <c r="MOT46" s="760"/>
      <c r="MOU46" s="760"/>
      <c r="MOV46" s="760"/>
      <c r="MOW46" s="760"/>
      <c r="MOX46" s="760"/>
      <c r="MOY46" s="760"/>
      <c r="MOZ46" s="760"/>
      <c r="MPA46" s="760"/>
      <c r="MPB46" s="760"/>
      <c r="MPC46" s="760"/>
      <c r="MPD46" s="760"/>
      <c r="MPE46" s="760"/>
      <c r="MPF46" s="760"/>
      <c r="MPG46" s="760"/>
      <c r="MPH46" s="760"/>
      <c r="MPI46" s="760"/>
      <c r="MPJ46" s="760"/>
      <c r="MPK46" s="760"/>
      <c r="MPL46" s="760"/>
      <c r="MPM46" s="760"/>
      <c r="MPN46" s="760"/>
      <c r="MPO46" s="760"/>
      <c r="MPP46" s="760"/>
      <c r="MPQ46" s="760"/>
      <c r="MPR46" s="760"/>
      <c r="MPS46" s="760"/>
      <c r="MPT46" s="760"/>
      <c r="MPU46" s="760"/>
      <c r="MPV46" s="760"/>
      <c r="MPW46" s="760"/>
      <c r="MPX46" s="760"/>
      <c r="MPY46" s="760"/>
      <c r="MPZ46" s="760"/>
      <c r="MQA46" s="760"/>
      <c r="MQB46" s="760"/>
      <c r="MQC46" s="760"/>
      <c r="MQD46" s="760"/>
      <c r="MQE46" s="760"/>
      <c r="MQF46" s="760"/>
      <c r="MQG46" s="760"/>
      <c r="MQH46" s="760"/>
      <c r="MQI46" s="760"/>
      <c r="MQJ46" s="760"/>
      <c r="MQK46" s="760"/>
      <c r="MQL46" s="760"/>
      <c r="MQM46" s="760"/>
      <c r="MQN46" s="760"/>
      <c r="MQO46" s="760"/>
      <c r="MQP46" s="760"/>
      <c r="MQQ46" s="760"/>
      <c r="MQR46" s="760"/>
      <c r="MQS46" s="760"/>
      <c r="MQT46" s="760"/>
      <c r="MQU46" s="760"/>
      <c r="MQV46" s="760"/>
      <c r="MQW46" s="760"/>
      <c r="MQX46" s="760"/>
      <c r="MQY46" s="760"/>
      <c r="MQZ46" s="760"/>
      <c r="MRA46" s="760"/>
      <c r="MRB46" s="760"/>
      <c r="MRC46" s="760"/>
      <c r="MRD46" s="760"/>
      <c r="MRE46" s="760"/>
      <c r="MRF46" s="760"/>
      <c r="MRG46" s="760"/>
      <c r="MRH46" s="760"/>
      <c r="MRI46" s="760"/>
      <c r="MRJ46" s="760"/>
      <c r="MRK46" s="760"/>
      <c r="MRL46" s="760"/>
      <c r="MRM46" s="760"/>
      <c r="MRN46" s="760"/>
      <c r="MRO46" s="760"/>
      <c r="MRP46" s="760"/>
      <c r="MRQ46" s="760"/>
      <c r="MRR46" s="760"/>
      <c r="MRS46" s="760"/>
      <c r="MRT46" s="760"/>
      <c r="MRU46" s="760"/>
      <c r="MRV46" s="760"/>
      <c r="MRW46" s="760"/>
      <c r="MRX46" s="760"/>
      <c r="MRY46" s="760"/>
      <c r="MRZ46" s="760"/>
      <c r="MSA46" s="760"/>
      <c r="MSB46" s="760"/>
      <c r="MSC46" s="760"/>
      <c r="MSD46" s="760"/>
      <c r="MSE46" s="760"/>
      <c r="MSF46" s="760"/>
      <c r="MSG46" s="760"/>
      <c r="MSH46" s="760"/>
      <c r="MSI46" s="760"/>
      <c r="MSJ46" s="760"/>
      <c r="MSK46" s="760"/>
      <c r="MSL46" s="760"/>
      <c r="MSM46" s="760"/>
      <c r="MSN46" s="760"/>
      <c r="MSO46" s="760"/>
      <c r="MSP46" s="760"/>
      <c r="MSQ46" s="760"/>
      <c r="MSR46" s="760"/>
      <c r="MSS46" s="760"/>
      <c r="MST46" s="760"/>
      <c r="MSU46" s="760"/>
      <c r="MSV46" s="760"/>
      <c r="MSW46" s="760"/>
      <c r="MSX46" s="760"/>
      <c r="MSY46" s="760"/>
      <c r="MSZ46" s="760"/>
      <c r="MTA46" s="760"/>
      <c r="MTB46" s="760"/>
      <c r="MTC46" s="760"/>
      <c r="MTD46" s="760"/>
      <c r="MTE46" s="760"/>
      <c r="MTF46" s="760"/>
      <c r="MTG46" s="760"/>
      <c r="MTH46" s="760"/>
      <c r="MTI46" s="760"/>
      <c r="MTJ46" s="760"/>
      <c r="MTK46" s="760"/>
      <c r="MTL46" s="760"/>
      <c r="MTM46" s="760"/>
      <c r="MTN46" s="760"/>
      <c r="MTO46" s="760"/>
      <c r="MTP46" s="760"/>
      <c r="MTQ46" s="760"/>
      <c r="MTR46" s="760"/>
      <c r="MTS46" s="760"/>
      <c r="MTT46" s="760"/>
      <c r="MTU46" s="760"/>
      <c r="MTV46" s="760"/>
      <c r="MTW46" s="760"/>
      <c r="MTX46" s="760"/>
      <c r="MTY46" s="760"/>
      <c r="MTZ46" s="760"/>
      <c r="MUA46" s="760"/>
      <c r="MUB46" s="760"/>
      <c r="MUC46" s="760"/>
      <c r="MUD46" s="760"/>
      <c r="MUE46" s="760"/>
      <c r="MUF46" s="760"/>
      <c r="MUG46" s="760"/>
      <c r="MUH46" s="760"/>
      <c r="MUI46" s="760"/>
      <c r="MUJ46" s="760"/>
      <c r="MUK46" s="760"/>
      <c r="MUL46" s="760"/>
      <c r="MUM46" s="760"/>
      <c r="MUN46" s="760"/>
      <c r="MUO46" s="760"/>
      <c r="MUP46" s="760"/>
      <c r="MUQ46" s="760"/>
      <c r="MUR46" s="760"/>
      <c r="MUS46" s="760"/>
      <c r="MUT46" s="760"/>
      <c r="MUU46" s="760"/>
      <c r="MUV46" s="760"/>
      <c r="MUW46" s="760"/>
      <c r="MUX46" s="760"/>
      <c r="MUY46" s="760"/>
      <c r="MUZ46" s="760"/>
      <c r="MVA46" s="760"/>
      <c r="MVB46" s="760"/>
      <c r="MVC46" s="760"/>
      <c r="MVD46" s="760"/>
      <c r="MVE46" s="760"/>
      <c r="MVF46" s="760"/>
      <c r="MVG46" s="760"/>
      <c r="MVH46" s="760"/>
      <c r="MVI46" s="760"/>
      <c r="MVJ46" s="760"/>
      <c r="MVK46" s="760"/>
      <c r="MVL46" s="760"/>
      <c r="MVM46" s="760"/>
      <c r="MVN46" s="760"/>
      <c r="MVO46" s="760"/>
      <c r="MVP46" s="760"/>
      <c r="MVQ46" s="760"/>
      <c r="MVR46" s="760"/>
      <c r="MVS46" s="760"/>
      <c r="MVT46" s="760"/>
      <c r="MVU46" s="760"/>
      <c r="MVV46" s="760"/>
      <c r="MVW46" s="760"/>
      <c r="MVX46" s="760"/>
      <c r="MVY46" s="760"/>
      <c r="MVZ46" s="760"/>
      <c r="MWA46" s="760"/>
      <c r="MWB46" s="760"/>
      <c r="MWC46" s="760"/>
      <c r="MWD46" s="760"/>
      <c r="MWE46" s="760"/>
      <c r="MWF46" s="760"/>
      <c r="MWG46" s="760"/>
      <c r="MWH46" s="760"/>
      <c r="MWI46" s="760"/>
      <c r="MWJ46" s="760"/>
      <c r="MWK46" s="760"/>
      <c r="MWL46" s="760"/>
      <c r="MWM46" s="760"/>
      <c r="MWN46" s="760"/>
      <c r="MWO46" s="760"/>
      <c r="MWP46" s="760"/>
      <c r="MWQ46" s="760"/>
      <c r="MWR46" s="760"/>
      <c r="MWS46" s="760"/>
      <c r="MWT46" s="760"/>
      <c r="MWU46" s="760"/>
      <c r="MWV46" s="760"/>
      <c r="MWW46" s="760"/>
      <c r="MWX46" s="760"/>
      <c r="MWY46" s="760"/>
      <c r="MWZ46" s="760"/>
      <c r="MXA46" s="760"/>
      <c r="MXB46" s="760"/>
      <c r="MXC46" s="760"/>
      <c r="MXD46" s="760"/>
      <c r="MXE46" s="760"/>
      <c r="MXF46" s="760"/>
      <c r="MXG46" s="760"/>
      <c r="MXH46" s="760"/>
      <c r="MXI46" s="760"/>
      <c r="MXJ46" s="760"/>
      <c r="MXK46" s="760"/>
      <c r="MXL46" s="760"/>
      <c r="MXM46" s="760"/>
      <c r="MXN46" s="760"/>
      <c r="MXO46" s="760"/>
      <c r="MXP46" s="760"/>
      <c r="MXQ46" s="760"/>
      <c r="MXR46" s="760"/>
      <c r="MXS46" s="760"/>
      <c r="MXT46" s="760"/>
      <c r="MXU46" s="760"/>
      <c r="MXV46" s="760"/>
      <c r="MXW46" s="760"/>
      <c r="MXX46" s="760"/>
      <c r="MXY46" s="760"/>
      <c r="MXZ46" s="760"/>
      <c r="MYA46" s="760"/>
      <c r="MYB46" s="760"/>
      <c r="MYC46" s="760"/>
      <c r="MYD46" s="760"/>
      <c r="MYE46" s="760"/>
      <c r="MYF46" s="760"/>
      <c r="MYG46" s="760"/>
      <c r="MYH46" s="760"/>
      <c r="MYI46" s="760"/>
      <c r="MYJ46" s="760"/>
      <c r="MYK46" s="760"/>
      <c r="MYL46" s="760"/>
      <c r="MYM46" s="760"/>
      <c r="MYN46" s="760"/>
      <c r="MYO46" s="760"/>
      <c r="MYP46" s="760"/>
      <c r="MYQ46" s="760"/>
      <c r="MYR46" s="760"/>
      <c r="MYS46" s="760"/>
      <c r="MYT46" s="760"/>
      <c r="MYU46" s="760"/>
      <c r="MYV46" s="760"/>
      <c r="MYW46" s="760"/>
      <c r="MYX46" s="760"/>
      <c r="MYY46" s="760"/>
      <c r="MYZ46" s="760"/>
      <c r="MZA46" s="760"/>
      <c r="MZB46" s="760"/>
      <c r="MZC46" s="760"/>
      <c r="MZD46" s="760"/>
      <c r="MZE46" s="760"/>
      <c r="MZF46" s="760"/>
      <c r="MZG46" s="760"/>
      <c r="MZH46" s="760"/>
      <c r="MZI46" s="760"/>
      <c r="MZJ46" s="760"/>
      <c r="MZK46" s="760"/>
      <c r="MZL46" s="760"/>
      <c r="MZM46" s="760"/>
      <c r="MZN46" s="760"/>
      <c r="MZO46" s="760"/>
      <c r="MZP46" s="760"/>
      <c r="MZQ46" s="760"/>
      <c r="MZR46" s="760"/>
      <c r="MZS46" s="760"/>
      <c r="MZT46" s="760"/>
      <c r="MZU46" s="760"/>
      <c r="MZV46" s="760"/>
      <c r="MZW46" s="760"/>
      <c r="MZX46" s="760"/>
      <c r="MZY46" s="760"/>
      <c r="MZZ46" s="760"/>
      <c r="NAA46" s="760"/>
      <c r="NAB46" s="760"/>
      <c r="NAC46" s="760"/>
      <c r="NAD46" s="760"/>
      <c r="NAE46" s="760"/>
      <c r="NAF46" s="760"/>
      <c r="NAG46" s="760"/>
      <c r="NAH46" s="760"/>
      <c r="NAI46" s="760"/>
      <c r="NAJ46" s="760"/>
      <c r="NAK46" s="760"/>
      <c r="NAL46" s="760"/>
      <c r="NAM46" s="760"/>
      <c r="NAN46" s="760"/>
      <c r="NAO46" s="760"/>
      <c r="NAP46" s="760"/>
      <c r="NAQ46" s="760"/>
      <c r="NAR46" s="760"/>
      <c r="NAS46" s="760"/>
      <c r="NAT46" s="760"/>
      <c r="NAU46" s="760"/>
      <c r="NAV46" s="760"/>
      <c r="NAW46" s="760"/>
      <c r="NAX46" s="760"/>
      <c r="NAY46" s="760"/>
      <c r="NAZ46" s="760"/>
      <c r="NBA46" s="760"/>
      <c r="NBB46" s="760"/>
      <c r="NBC46" s="760"/>
      <c r="NBD46" s="760"/>
      <c r="NBE46" s="760"/>
      <c r="NBF46" s="760"/>
      <c r="NBG46" s="760"/>
      <c r="NBH46" s="760"/>
      <c r="NBI46" s="760"/>
      <c r="NBJ46" s="760"/>
      <c r="NBK46" s="760"/>
      <c r="NBL46" s="760"/>
      <c r="NBM46" s="760"/>
      <c r="NBN46" s="760"/>
      <c r="NBO46" s="760"/>
      <c r="NBP46" s="760"/>
      <c r="NBQ46" s="760"/>
      <c r="NBR46" s="760"/>
      <c r="NBS46" s="760"/>
      <c r="NBT46" s="760"/>
      <c r="NBU46" s="760"/>
      <c r="NBV46" s="760"/>
      <c r="NBW46" s="760"/>
      <c r="NBX46" s="760"/>
      <c r="NBY46" s="760"/>
      <c r="NBZ46" s="760"/>
      <c r="NCA46" s="760"/>
      <c r="NCB46" s="760"/>
      <c r="NCC46" s="760"/>
      <c r="NCD46" s="760"/>
      <c r="NCE46" s="760"/>
      <c r="NCF46" s="760"/>
      <c r="NCG46" s="760"/>
      <c r="NCH46" s="760"/>
      <c r="NCI46" s="760"/>
      <c r="NCJ46" s="760"/>
      <c r="NCK46" s="760"/>
      <c r="NCL46" s="760"/>
      <c r="NCM46" s="760"/>
      <c r="NCN46" s="760"/>
      <c r="NCO46" s="760"/>
      <c r="NCP46" s="760"/>
      <c r="NCQ46" s="760"/>
      <c r="NCR46" s="760"/>
      <c r="NCS46" s="760"/>
      <c r="NCT46" s="760"/>
      <c r="NCU46" s="760"/>
      <c r="NCV46" s="760"/>
      <c r="NCW46" s="760"/>
      <c r="NCX46" s="760"/>
      <c r="NCY46" s="760"/>
      <c r="NCZ46" s="760"/>
      <c r="NDA46" s="760"/>
      <c r="NDB46" s="760"/>
      <c r="NDC46" s="760"/>
      <c r="NDD46" s="760"/>
      <c r="NDE46" s="760"/>
      <c r="NDF46" s="760"/>
      <c r="NDG46" s="760"/>
      <c r="NDH46" s="760"/>
      <c r="NDI46" s="760"/>
      <c r="NDJ46" s="760"/>
      <c r="NDK46" s="760"/>
      <c r="NDL46" s="760"/>
      <c r="NDM46" s="760"/>
      <c r="NDN46" s="760"/>
      <c r="NDO46" s="760"/>
      <c r="NDP46" s="760"/>
      <c r="NDQ46" s="760"/>
      <c r="NDR46" s="760"/>
      <c r="NDS46" s="760"/>
      <c r="NDT46" s="760"/>
      <c r="NDU46" s="760"/>
      <c r="NDV46" s="760"/>
      <c r="NDW46" s="760"/>
      <c r="NDX46" s="760"/>
      <c r="NDY46" s="760"/>
      <c r="NDZ46" s="760"/>
      <c r="NEA46" s="760"/>
      <c r="NEB46" s="760"/>
      <c r="NEC46" s="760"/>
      <c r="NED46" s="760"/>
      <c r="NEE46" s="760"/>
      <c r="NEF46" s="760"/>
      <c r="NEG46" s="760"/>
      <c r="NEH46" s="760"/>
      <c r="NEI46" s="760"/>
      <c r="NEJ46" s="760"/>
      <c r="NEK46" s="760"/>
      <c r="NEL46" s="760"/>
      <c r="NEM46" s="760"/>
      <c r="NEN46" s="760"/>
      <c r="NEO46" s="760"/>
      <c r="NEP46" s="760"/>
      <c r="NEQ46" s="760"/>
      <c r="NER46" s="760"/>
      <c r="NES46" s="760"/>
      <c r="NET46" s="760"/>
      <c r="NEU46" s="760"/>
      <c r="NEV46" s="760"/>
      <c r="NEW46" s="760"/>
      <c r="NEX46" s="760"/>
      <c r="NEY46" s="760"/>
      <c r="NEZ46" s="760"/>
      <c r="NFA46" s="760"/>
      <c r="NFB46" s="760"/>
      <c r="NFC46" s="760"/>
      <c r="NFD46" s="760"/>
      <c r="NFE46" s="760"/>
      <c r="NFF46" s="760"/>
      <c r="NFG46" s="760"/>
      <c r="NFH46" s="760"/>
      <c r="NFI46" s="760"/>
      <c r="NFJ46" s="760"/>
      <c r="NFK46" s="760"/>
      <c r="NFL46" s="760"/>
      <c r="NFM46" s="760"/>
      <c r="NFN46" s="760"/>
      <c r="NFO46" s="760"/>
      <c r="NFP46" s="760"/>
      <c r="NFQ46" s="760"/>
      <c r="NFR46" s="760"/>
      <c r="NFS46" s="760"/>
      <c r="NFT46" s="760"/>
      <c r="NFU46" s="760"/>
      <c r="NFV46" s="760"/>
      <c r="NFW46" s="760"/>
      <c r="NFX46" s="760"/>
      <c r="NFY46" s="760"/>
      <c r="NFZ46" s="760"/>
      <c r="NGA46" s="760"/>
      <c r="NGB46" s="760"/>
      <c r="NGC46" s="760"/>
      <c r="NGD46" s="760"/>
      <c r="NGE46" s="760"/>
      <c r="NGF46" s="760"/>
      <c r="NGG46" s="760"/>
      <c r="NGH46" s="760"/>
      <c r="NGI46" s="760"/>
      <c r="NGJ46" s="760"/>
      <c r="NGK46" s="760"/>
      <c r="NGL46" s="760"/>
      <c r="NGM46" s="760"/>
      <c r="NGN46" s="760"/>
      <c r="NGO46" s="760"/>
      <c r="NGP46" s="760"/>
      <c r="NGQ46" s="760"/>
      <c r="NGR46" s="760"/>
      <c r="NGS46" s="760"/>
      <c r="NGT46" s="760"/>
      <c r="NGU46" s="760"/>
      <c r="NGV46" s="760"/>
      <c r="NGW46" s="760"/>
      <c r="NGX46" s="760"/>
      <c r="NGY46" s="760"/>
      <c r="NGZ46" s="760"/>
      <c r="NHA46" s="760"/>
      <c r="NHB46" s="760"/>
      <c r="NHC46" s="760"/>
      <c r="NHD46" s="760"/>
      <c r="NHE46" s="760"/>
      <c r="NHF46" s="760"/>
      <c r="NHG46" s="760"/>
      <c r="NHH46" s="760"/>
      <c r="NHI46" s="760"/>
      <c r="NHJ46" s="760"/>
      <c r="NHK46" s="760"/>
      <c r="NHL46" s="760"/>
      <c r="NHM46" s="760"/>
      <c r="NHN46" s="760"/>
      <c r="NHO46" s="760"/>
      <c r="NHP46" s="760"/>
      <c r="NHQ46" s="760"/>
      <c r="NHR46" s="760"/>
      <c r="NHS46" s="760"/>
      <c r="NHT46" s="760"/>
      <c r="NHU46" s="760"/>
      <c r="NHV46" s="760"/>
      <c r="NHW46" s="760"/>
      <c r="NHX46" s="760"/>
      <c r="NHY46" s="760"/>
      <c r="NHZ46" s="760"/>
      <c r="NIA46" s="760"/>
      <c r="NIB46" s="760"/>
      <c r="NIC46" s="760"/>
      <c r="NID46" s="760"/>
      <c r="NIE46" s="760"/>
      <c r="NIF46" s="760"/>
      <c r="NIG46" s="760"/>
      <c r="NIH46" s="760"/>
      <c r="NII46" s="760"/>
      <c r="NIJ46" s="760"/>
      <c r="NIK46" s="760"/>
      <c r="NIL46" s="760"/>
      <c r="NIM46" s="760"/>
      <c r="NIN46" s="760"/>
      <c r="NIO46" s="760"/>
      <c r="NIP46" s="760"/>
      <c r="NIQ46" s="760"/>
      <c r="NIR46" s="760"/>
      <c r="NIS46" s="760"/>
      <c r="NIT46" s="760"/>
      <c r="NIU46" s="760"/>
      <c r="NIV46" s="760"/>
      <c r="NIW46" s="760"/>
      <c r="NIX46" s="760"/>
      <c r="NIY46" s="760"/>
      <c r="NIZ46" s="760"/>
      <c r="NJA46" s="760"/>
      <c r="NJB46" s="760"/>
      <c r="NJC46" s="760"/>
      <c r="NJD46" s="760"/>
      <c r="NJE46" s="760"/>
      <c r="NJF46" s="760"/>
      <c r="NJG46" s="760"/>
      <c r="NJH46" s="760"/>
      <c r="NJI46" s="760"/>
      <c r="NJJ46" s="760"/>
      <c r="NJK46" s="760"/>
      <c r="NJL46" s="760"/>
      <c r="NJM46" s="760"/>
      <c r="NJN46" s="760"/>
      <c r="NJO46" s="760"/>
      <c r="NJP46" s="760"/>
      <c r="NJQ46" s="760"/>
      <c r="NJR46" s="760"/>
      <c r="NJS46" s="760"/>
      <c r="NJT46" s="760"/>
      <c r="NJU46" s="760"/>
      <c r="NJV46" s="760"/>
      <c r="NJW46" s="760"/>
      <c r="NJX46" s="760"/>
      <c r="NJY46" s="760"/>
      <c r="NJZ46" s="760"/>
      <c r="NKA46" s="760"/>
      <c r="NKB46" s="760"/>
      <c r="NKC46" s="760"/>
      <c r="NKD46" s="760"/>
      <c r="NKE46" s="760"/>
      <c r="NKF46" s="760"/>
      <c r="NKG46" s="760"/>
      <c r="NKH46" s="760"/>
      <c r="NKI46" s="760"/>
      <c r="NKJ46" s="760"/>
      <c r="NKK46" s="760"/>
      <c r="NKL46" s="760"/>
      <c r="NKM46" s="760"/>
      <c r="NKN46" s="760"/>
      <c r="NKO46" s="760"/>
      <c r="NKP46" s="760"/>
      <c r="NKQ46" s="760"/>
      <c r="NKR46" s="760"/>
      <c r="NKS46" s="760"/>
      <c r="NKT46" s="760"/>
      <c r="NKU46" s="760"/>
      <c r="NKV46" s="760"/>
      <c r="NKW46" s="760"/>
      <c r="NKX46" s="760"/>
      <c r="NKY46" s="760"/>
      <c r="NKZ46" s="760"/>
      <c r="NLA46" s="760"/>
      <c r="NLB46" s="760"/>
      <c r="NLC46" s="760"/>
      <c r="NLD46" s="760"/>
      <c r="NLE46" s="760"/>
      <c r="NLF46" s="760"/>
      <c r="NLG46" s="760"/>
      <c r="NLH46" s="760"/>
      <c r="NLI46" s="760"/>
      <c r="NLJ46" s="760"/>
      <c r="NLK46" s="760"/>
      <c r="NLL46" s="760"/>
      <c r="NLM46" s="760"/>
      <c r="NLN46" s="760"/>
      <c r="NLO46" s="760"/>
      <c r="NLP46" s="760"/>
      <c r="NLQ46" s="760"/>
      <c r="NLR46" s="760"/>
      <c r="NLS46" s="760"/>
      <c r="NLT46" s="760"/>
      <c r="NLU46" s="760"/>
      <c r="NLV46" s="760"/>
      <c r="NLW46" s="760"/>
      <c r="NLX46" s="760"/>
      <c r="NLY46" s="760"/>
      <c r="NLZ46" s="760"/>
      <c r="NMA46" s="760"/>
      <c r="NMB46" s="760"/>
      <c r="NMC46" s="760"/>
      <c r="NMD46" s="760"/>
      <c r="NME46" s="760"/>
      <c r="NMF46" s="760"/>
      <c r="NMG46" s="760"/>
      <c r="NMH46" s="760"/>
      <c r="NMI46" s="760"/>
      <c r="NMJ46" s="760"/>
      <c r="NMK46" s="760"/>
      <c r="NML46" s="760"/>
      <c r="NMM46" s="760"/>
      <c r="NMN46" s="760"/>
      <c r="NMO46" s="760"/>
      <c r="NMP46" s="760"/>
      <c r="NMQ46" s="760"/>
      <c r="NMR46" s="760"/>
      <c r="NMS46" s="760"/>
      <c r="NMT46" s="760"/>
      <c r="NMU46" s="760"/>
      <c r="NMV46" s="760"/>
      <c r="NMW46" s="760"/>
      <c r="NMX46" s="760"/>
      <c r="NMY46" s="760"/>
      <c r="NMZ46" s="760"/>
      <c r="NNA46" s="760"/>
      <c r="NNB46" s="760"/>
      <c r="NNC46" s="760"/>
      <c r="NND46" s="760"/>
      <c r="NNE46" s="760"/>
      <c r="NNF46" s="760"/>
      <c r="NNG46" s="760"/>
      <c r="NNH46" s="760"/>
      <c r="NNI46" s="760"/>
      <c r="NNJ46" s="760"/>
      <c r="NNK46" s="760"/>
      <c r="NNL46" s="760"/>
      <c r="NNM46" s="760"/>
      <c r="NNN46" s="760"/>
      <c r="NNO46" s="760"/>
      <c r="NNP46" s="760"/>
      <c r="NNQ46" s="760"/>
      <c r="NNR46" s="760"/>
      <c r="NNS46" s="760"/>
      <c r="NNT46" s="760"/>
      <c r="NNU46" s="760"/>
      <c r="NNV46" s="760"/>
      <c r="NNW46" s="760"/>
      <c r="NNX46" s="760"/>
      <c r="NNY46" s="760"/>
      <c r="NNZ46" s="760"/>
      <c r="NOA46" s="760"/>
      <c r="NOB46" s="760"/>
      <c r="NOC46" s="760"/>
      <c r="NOD46" s="760"/>
      <c r="NOE46" s="760"/>
      <c r="NOF46" s="760"/>
      <c r="NOG46" s="760"/>
      <c r="NOH46" s="760"/>
      <c r="NOI46" s="760"/>
      <c r="NOJ46" s="760"/>
      <c r="NOK46" s="760"/>
      <c r="NOL46" s="760"/>
      <c r="NOM46" s="760"/>
      <c r="NON46" s="760"/>
      <c r="NOO46" s="760"/>
      <c r="NOP46" s="760"/>
      <c r="NOQ46" s="760"/>
      <c r="NOR46" s="760"/>
      <c r="NOS46" s="760"/>
      <c r="NOT46" s="760"/>
      <c r="NOU46" s="760"/>
      <c r="NOV46" s="760"/>
      <c r="NOW46" s="760"/>
      <c r="NOX46" s="760"/>
      <c r="NOY46" s="760"/>
      <c r="NOZ46" s="760"/>
      <c r="NPA46" s="760"/>
      <c r="NPB46" s="760"/>
      <c r="NPC46" s="760"/>
      <c r="NPD46" s="760"/>
      <c r="NPE46" s="760"/>
      <c r="NPF46" s="760"/>
      <c r="NPG46" s="760"/>
      <c r="NPH46" s="760"/>
      <c r="NPI46" s="760"/>
      <c r="NPJ46" s="760"/>
      <c r="NPK46" s="760"/>
      <c r="NPL46" s="760"/>
      <c r="NPM46" s="760"/>
      <c r="NPN46" s="760"/>
      <c r="NPO46" s="760"/>
      <c r="NPP46" s="760"/>
      <c r="NPQ46" s="760"/>
      <c r="NPR46" s="760"/>
      <c r="NPS46" s="760"/>
      <c r="NPT46" s="760"/>
      <c r="NPU46" s="760"/>
      <c r="NPV46" s="760"/>
      <c r="NPW46" s="760"/>
      <c r="NPX46" s="760"/>
      <c r="NPY46" s="760"/>
      <c r="NPZ46" s="760"/>
      <c r="NQA46" s="760"/>
      <c r="NQB46" s="760"/>
      <c r="NQC46" s="760"/>
      <c r="NQD46" s="760"/>
      <c r="NQE46" s="760"/>
      <c r="NQF46" s="760"/>
      <c r="NQG46" s="760"/>
      <c r="NQH46" s="760"/>
      <c r="NQI46" s="760"/>
      <c r="NQJ46" s="760"/>
      <c r="NQK46" s="760"/>
      <c r="NQL46" s="760"/>
      <c r="NQM46" s="760"/>
      <c r="NQN46" s="760"/>
      <c r="NQO46" s="760"/>
      <c r="NQP46" s="760"/>
      <c r="NQQ46" s="760"/>
      <c r="NQR46" s="760"/>
      <c r="NQS46" s="760"/>
      <c r="NQT46" s="760"/>
      <c r="NQU46" s="760"/>
      <c r="NQV46" s="760"/>
      <c r="NQW46" s="760"/>
      <c r="NQX46" s="760"/>
      <c r="NQY46" s="760"/>
      <c r="NQZ46" s="760"/>
      <c r="NRA46" s="760"/>
      <c r="NRB46" s="760"/>
      <c r="NRC46" s="760"/>
      <c r="NRD46" s="760"/>
      <c r="NRE46" s="760"/>
      <c r="NRF46" s="760"/>
      <c r="NRG46" s="760"/>
      <c r="NRH46" s="760"/>
      <c r="NRI46" s="760"/>
      <c r="NRJ46" s="760"/>
      <c r="NRK46" s="760"/>
      <c r="NRL46" s="760"/>
      <c r="NRM46" s="760"/>
      <c r="NRN46" s="760"/>
      <c r="NRO46" s="760"/>
      <c r="NRP46" s="760"/>
      <c r="NRQ46" s="760"/>
      <c r="NRR46" s="760"/>
      <c r="NRS46" s="760"/>
      <c r="NRT46" s="760"/>
      <c r="NRU46" s="760"/>
      <c r="NRV46" s="760"/>
      <c r="NRW46" s="760"/>
      <c r="NRX46" s="760"/>
      <c r="NRY46" s="760"/>
      <c r="NRZ46" s="760"/>
      <c r="NSA46" s="760"/>
      <c r="NSB46" s="760"/>
      <c r="NSC46" s="760"/>
      <c r="NSD46" s="760"/>
      <c r="NSE46" s="760"/>
      <c r="NSF46" s="760"/>
      <c r="NSG46" s="760"/>
      <c r="NSH46" s="760"/>
      <c r="NSI46" s="760"/>
      <c r="NSJ46" s="760"/>
      <c r="NSK46" s="760"/>
      <c r="NSL46" s="760"/>
      <c r="NSM46" s="760"/>
      <c r="NSN46" s="760"/>
      <c r="NSO46" s="760"/>
      <c r="NSP46" s="760"/>
      <c r="NSQ46" s="760"/>
      <c r="NSR46" s="760"/>
      <c r="NSS46" s="760"/>
      <c r="NST46" s="760"/>
      <c r="NSU46" s="760"/>
      <c r="NSV46" s="760"/>
      <c r="NSW46" s="760"/>
      <c r="NSX46" s="760"/>
      <c r="NSY46" s="760"/>
      <c r="NSZ46" s="760"/>
      <c r="NTA46" s="760"/>
      <c r="NTB46" s="760"/>
      <c r="NTC46" s="760"/>
      <c r="NTD46" s="760"/>
      <c r="NTE46" s="760"/>
      <c r="NTF46" s="760"/>
      <c r="NTG46" s="760"/>
      <c r="NTH46" s="760"/>
      <c r="NTI46" s="760"/>
      <c r="NTJ46" s="760"/>
      <c r="NTK46" s="760"/>
      <c r="NTL46" s="760"/>
      <c r="NTM46" s="760"/>
      <c r="NTN46" s="760"/>
      <c r="NTO46" s="760"/>
      <c r="NTP46" s="760"/>
      <c r="NTQ46" s="760"/>
      <c r="NTR46" s="760"/>
      <c r="NTS46" s="760"/>
      <c r="NTT46" s="760"/>
      <c r="NTU46" s="760"/>
      <c r="NTV46" s="760"/>
      <c r="NTW46" s="760"/>
      <c r="NTX46" s="760"/>
      <c r="NTY46" s="760"/>
      <c r="NTZ46" s="760"/>
      <c r="NUA46" s="760"/>
      <c r="NUB46" s="760"/>
      <c r="NUC46" s="760"/>
      <c r="NUD46" s="760"/>
      <c r="NUE46" s="760"/>
      <c r="NUF46" s="760"/>
      <c r="NUG46" s="760"/>
      <c r="NUH46" s="760"/>
      <c r="NUI46" s="760"/>
      <c r="NUJ46" s="760"/>
      <c r="NUK46" s="760"/>
      <c r="NUL46" s="760"/>
      <c r="NUM46" s="760"/>
      <c r="NUN46" s="760"/>
      <c r="NUO46" s="760"/>
      <c r="NUP46" s="760"/>
      <c r="NUQ46" s="760"/>
      <c r="NUR46" s="760"/>
      <c r="NUS46" s="760"/>
      <c r="NUT46" s="760"/>
      <c r="NUU46" s="760"/>
      <c r="NUV46" s="760"/>
      <c r="NUW46" s="760"/>
      <c r="NUX46" s="760"/>
      <c r="NUY46" s="760"/>
      <c r="NUZ46" s="760"/>
      <c r="NVA46" s="760"/>
      <c r="NVB46" s="760"/>
      <c r="NVC46" s="760"/>
      <c r="NVD46" s="760"/>
      <c r="NVE46" s="760"/>
      <c r="NVF46" s="760"/>
      <c r="NVG46" s="760"/>
      <c r="NVH46" s="760"/>
      <c r="NVI46" s="760"/>
      <c r="NVJ46" s="760"/>
      <c r="NVK46" s="760"/>
      <c r="NVL46" s="760"/>
      <c r="NVM46" s="760"/>
      <c r="NVN46" s="760"/>
      <c r="NVO46" s="760"/>
      <c r="NVP46" s="760"/>
      <c r="NVQ46" s="760"/>
      <c r="NVR46" s="760"/>
      <c r="NVS46" s="760"/>
      <c r="NVT46" s="760"/>
      <c r="NVU46" s="760"/>
      <c r="NVV46" s="760"/>
      <c r="NVW46" s="760"/>
      <c r="NVX46" s="760"/>
      <c r="NVY46" s="760"/>
      <c r="NVZ46" s="760"/>
      <c r="NWA46" s="760"/>
      <c r="NWB46" s="760"/>
      <c r="NWC46" s="760"/>
      <c r="NWD46" s="760"/>
      <c r="NWE46" s="760"/>
      <c r="NWF46" s="760"/>
      <c r="NWG46" s="760"/>
      <c r="NWH46" s="760"/>
      <c r="NWI46" s="760"/>
      <c r="NWJ46" s="760"/>
      <c r="NWK46" s="760"/>
      <c r="NWL46" s="760"/>
      <c r="NWM46" s="760"/>
      <c r="NWN46" s="760"/>
      <c r="NWO46" s="760"/>
      <c r="NWP46" s="760"/>
      <c r="NWQ46" s="760"/>
      <c r="NWR46" s="760"/>
      <c r="NWS46" s="760"/>
      <c r="NWT46" s="760"/>
      <c r="NWU46" s="760"/>
      <c r="NWV46" s="760"/>
      <c r="NWW46" s="760"/>
      <c r="NWX46" s="760"/>
      <c r="NWY46" s="760"/>
      <c r="NWZ46" s="760"/>
      <c r="NXA46" s="760"/>
      <c r="NXB46" s="760"/>
      <c r="NXC46" s="760"/>
      <c r="NXD46" s="760"/>
      <c r="NXE46" s="760"/>
      <c r="NXF46" s="760"/>
      <c r="NXG46" s="760"/>
      <c r="NXH46" s="760"/>
      <c r="NXI46" s="760"/>
      <c r="NXJ46" s="760"/>
      <c r="NXK46" s="760"/>
      <c r="NXL46" s="760"/>
      <c r="NXM46" s="760"/>
      <c r="NXN46" s="760"/>
      <c r="NXO46" s="760"/>
      <c r="NXP46" s="760"/>
      <c r="NXQ46" s="760"/>
      <c r="NXR46" s="760"/>
      <c r="NXS46" s="760"/>
      <c r="NXT46" s="760"/>
      <c r="NXU46" s="760"/>
      <c r="NXV46" s="760"/>
      <c r="NXW46" s="760"/>
      <c r="NXX46" s="760"/>
      <c r="NXY46" s="760"/>
      <c r="NXZ46" s="760"/>
      <c r="NYA46" s="760"/>
      <c r="NYB46" s="760"/>
      <c r="NYC46" s="760"/>
      <c r="NYD46" s="760"/>
      <c r="NYE46" s="760"/>
      <c r="NYF46" s="760"/>
      <c r="NYG46" s="760"/>
      <c r="NYH46" s="760"/>
      <c r="NYI46" s="760"/>
      <c r="NYJ46" s="760"/>
      <c r="NYK46" s="760"/>
      <c r="NYL46" s="760"/>
      <c r="NYM46" s="760"/>
      <c r="NYN46" s="760"/>
      <c r="NYO46" s="760"/>
      <c r="NYP46" s="760"/>
      <c r="NYQ46" s="760"/>
      <c r="NYR46" s="760"/>
      <c r="NYS46" s="760"/>
      <c r="NYT46" s="760"/>
      <c r="NYU46" s="760"/>
      <c r="NYV46" s="760"/>
      <c r="NYW46" s="760"/>
      <c r="NYX46" s="760"/>
      <c r="NYY46" s="760"/>
      <c r="NYZ46" s="760"/>
      <c r="NZA46" s="760"/>
      <c r="NZB46" s="760"/>
      <c r="NZC46" s="760"/>
      <c r="NZD46" s="760"/>
      <c r="NZE46" s="760"/>
      <c r="NZF46" s="760"/>
      <c r="NZG46" s="760"/>
      <c r="NZH46" s="760"/>
      <c r="NZI46" s="760"/>
      <c r="NZJ46" s="760"/>
      <c r="NZK46" s="760"/>
      <c r="NZL46" s="760"/>
      <c r="NZM46" s="760"/>
      <c r="NZN46" s="760"/>
      <c r="NZO46" s="760"/>
      <c r="NZP46" s="760"/>
      <c r="NZQ46" s="760"/>
      <c r="NZR46" s="760"/>
      <c r="NZS46" s="760"/>
      <c r="NZT46" s="760"/>
      <c r="NZU46" s="760"/>
      <c r="NZV46" s="760"/>
      <c r="NZW46" s="760"/>
      <c r="NZX46" s="760"/>
      <c r="NZY46" s="760"/>
      <c r="NZZ46" s="760"/>
      <c r="OAA46" s="760"/>
      <c r="OAB46" s="760"/>
      <c r="OAC46" s="760"/>
      <c r="OAD46" s="760"/>
      <c r="OAE46" s="760"/>
      <c r="OAF46" s="760"/>
      <c r="OAG46" s="760"/>
      <c r="OAH46" s="760"/>
      <c r="OAI46" s="760"/>
      <c r="OAJ46" s="760"/>
      <c r="OAK46" s="760"/>
      <c r="OAL46" s="760"/>
      <c r="OAM46" s="760"/>
      <c r="OAN46" s="760"/>
      <c r="OAO46" s="760"/>
      <c r="OAP46" s="760"/>
      <c r="OAQ46" s="760"/>
      <c r="OAR46" s="760"/>
      <c r="OAS46" s="760"/>
      <c r="OAT46" s="760"/>
      <c r="OAU46" s="760"/>
      <c r="OAV46" s="760"/>
      <c r="OAW46" s="760"/>
      <c r="OAX46" s="760"/>
      <c r="OAY46" s="760"/>
      <c r="OAZ46" s="760"/>
      <c r="OBA46" s="760"/>
      <c r="OBB46" s="760"/>
      <c r="OBC46" s="760"/>
      <c r="OBD46" s="760"/>
      <c r="OBE46" s="760"/>
      <c r="OBF46" s="760"/>
      <c r="OBG46" s="760"/>
      <c r="OBH46" s="760"/>
      <c r="OBI46" s="760"/>
      <c r="OBJ46" s="760"/>
      <c r="OBK46" s="760"/>
      <c r="OBL46" s="760"/>
      <c r="OBM46" s="760"/>
      <c r="OBN46" s="760"/>
      <c r="OBO46" s="760"/>
      <c r="OBP46" s="760"/>
      <c r="OBQ46" s="760"/>
      <c r="OBR46" s="760"/>
      <c r="OBS46" s="760"/>
      <c r="OBT46" s="760"/>
      <c r="OBU46" s="760"/>
      <c r="OBV46" s="760"/>
      <c r="OBW46" s="760"/>
      <c r="OBX46" s="760"/>
      <c r="OBY46" s="760"/>
      <c r="OBZ46" s="760"/>
      <c r="OCA46" s="760"/>
      <c r="OCB46" s="760"/>
      <c r="OCC46" s="760"/>
      <c r="OCD46" s="760"/>
      <c r="OCE46" s="760"/>
      <c r="OCF46" s="760"/>
      <c r="OCG46" s="760"/>
      <c r="OCH46" s="760"/>
      <c r="OCI46" s="760"/>
      <c r="OCJ46" s="760"/>
      <c r="OCK46" s="760"/>
      <c r="OCL46" s="760"/>
      <c r="OCM46" s="760"/>
      <c r="OCN46" s="760"/>
      <c r="OCO46" s="760"/>
      <c r="OCP46" s="760"/>
      <c r="OCQ46" s="760"/>
      <c r="OCR46" s="760"/>
      <c r="OCS46" s="760"/>
      <c r="OCT46" s="760"/>
      <c r="OCU46" s="760"/>
      <c r="OCV46" s="760"/>
      <c r="OCW46" s="760"/>
      <c r="OCX46" s="760"/>
      <c r="OCY46" s="760"/>
      <c r="OCZ46" s="760"/>
      <c r="ODA46" s="760"/>
      <c r="ODB46" s="760"/>
      <c r="ODC46" s="760"/>
      <c r="ODD46" s="760"/>
      <c r="ODE46" s="760"/>
      <c r="ODF46" s="760"/>
      <c r="ODG46" s="760"/>
      <c r="ODH46" s="760"/>
      <c r="ODI46" s="760"/>
      <c r="ODJ46" s="760"/>
      <c r="ODK46" s="760"/>
      <c r="ODL46" s="760"/>
      <c r="ODM46" s="760"/>
      <c r="ODN46" s="760"/>
      <c r="ODO46" s="760"/>
      <c r="ODP46" s="760"/>
      <c r="ODQ46" s="760"/>
      <c r="ODR46" s="760"/>
      <c r="ODS46" s="760"/>
      <c r="ODT46" s="760"/>
      <c r="ODU46" s="760"/>
      <c r="ODV46" s="760"/>
      <c r="ODW46" s="760"/>
      <c r="ODX46" s="760"/>
      <c r="ODY46" s="760"/>
      <c r="ODZ46" s="760"/>
      <c r="OEA46" s="760"/>
      <c r="OEB46" s="760"/>
      <c r="OEC46" s="760"/>
      <c r="OED46" s="760"/>
      <c r="OEE46" s="760"/>
      <c r="OEF46" s="760"/>
      <c r="OEG46" s="760"/>
      <c r="OEH46" s="760"/>
      <c r="OEI46" s="760"/>
      <c r="OEJ46" s="760"/>
      <c r="OEK46" s="760"/>
      <c r="OEL46" s="760"/>
      <c r="OEM46" s="760"/>
      <c r="OEN46" s="760"/>
      <c r="OEO46" s="760"/>
      <c r="OEP46" s="760"/>
      <c r="OEQ46" s="760"/>
      <c r="OER46" s="760"/>
      <c r="OES46" s="760"/>
      <c r="OET46" s="760"/>
      <c r="OEU46" s="760"/>
      <c r="OEV46" s="760"/>
      <c r="OEW46" s="760"/>
      <c r="OEX46" s="760"/>
      <c r="OEY46" s="760"/>
      <c r="OEZ46" s="760"/>
      <c r="OFA46" s="760"/>
      <c r="OFB46" s="760"/>
      <c r="OFC46" s="760"/>
      <c r="OFD46" s="760"/>
      <c r="OFE46" s="760"/>
      <c r="OFF46" s="760"/>
      <c r="OFG46" s="760"/>
      <c r="OFH46" s="760"/>
      <c r="OFI46" s="760"/>
      <c r="OFJ46" s="760"/>
      <c r="OFK46" s="760"/>
      <c r="OFL46" s="760"/>
      <c r="OFM46" s="760"/>
      <c r="OFN46" s="760"/>
      <c r="OFO46" s="760"/>
      <c r="OFP46" s="760"/>
      <c r="OFQ46" s="760"/>
      <c r="OFR46" s="760"/>
      <c r="OFS46" s="760"/>
      <c r="OFT46" s="760"/>
      <c r="OFU46" s="760"/>
      <c r="OFV46" s="760"/>
      <c r="OFW46" s="760"/>
      <c r="OFX46" s="760"/>
      <c r="OFY46" s="760"/>
      <c r="OFZ46" s="760"/>
      <c r="OGA46" s="760"/>
      <c r="OGB46" s="760"/>
      <c r="OGC46" s="760"/>
      <c r="OGD46" s="760"/>
      <c r="OGE46" s="760"/>
      <c r="OGF46" s="760"/>
      <c r="OGG46" s="760"/>
      <c r="OGH46" s="760"/>
      <c r="OGI46" s="760"/>
      <c r="OGJ46" s="760"/>
      <c r="OGK46" s="760"/>
      <c r="OGL46" s="760"/>
      <c r="OGM46" s="760"/>
      <c r="OGN46" s="760"/>
      <c r="OGO46" s="760"/>
      <c r="OGP46" s="760"/>
      <c r="OGQ46" s="760"/>
      <c r="OGR46" s="760"/>
      <c r="OGS46" s="760"/>
      <c r="OGT46" s="760"/>
      <c r="OGU46" s="760"/>
      <c r="OGV46" s="760"/>
      <c r="OGW46" s="760"/>
      <c r="OGX46" s="760"/>
      <c r="OGY46" s="760"/>
      <c r="OGZ46" s="760"/>
      <c r="OHA46" s="760"/>
      <c r="OHB46" s="760"/>
      <c r="OHC46" s="760"/>
      <c r="OHD46" s="760"/>
      <c r="OHE46" s="760"/>
      <c r="OHF46" s="760"/>
      <c r="OHG46" s="760"/>
      <c r="OHH46" s="760"/>
      <c r="OHI46" s="760"/>
      <c r="OHJ46" s="760"/>
      <c r="OHK46" s="760"/>
      <c r="OHL46" s="760"/>
      <c r="OHM46" s="760"/>
      <c r="OHN46" s="760"/>
      <c r="OHO46" s="760"/>
      <c r="OHP46" s="760"/>
      <c r="OHQ46" s="760"/>
      <c r="OHR46" s="760"/>
      <c r="OHS46" s="760"/>
      <c r="OHT46" s="760"/>
      <c r="OHU46" s="760"/>
      <c r="OHV46" s="760"/>
      <c r="OHW46" s="760"/>
      <c r="OHX46" s="760"/>
      <c r="OHY46" s="760"/>
      <c r="OHZ46" s="760"/>
      <c r="OIA46" s="760"/>
      <c r="OIB46" s="760"/>
      <c r="OIC46" s="760"/>
      <c r="OID46" s="760"/>
      <c r="OIE46" s="760"/>
      <c r="OIF46" s="760"/>
      <c r="OIG46" s="760"/>
      <c r="OIH46" s="760"/>
      <c r="OII46" s="760"/>
      <c r="OIJ46" s="760"/>
      <c r="OIK46" s="760"/>
      <c r="OIL46" s="760"/>
      <c r="OIM46" s="760"/>
      <c r="OIN46" s="760"/>
      <c r="OIO46" s="760"/>
      <c r="OIP46" s="760"/>
      <c r="OIQ46" s="760"/>
      <c r="OIR46" s="760"/>
      <c r="OIS46" s="760"/>
      <c r="OIT46" s="760"/>
      <c r="OIU46" s="760"/>
      <c r="OIV46" s="760"/>
      <c r="OIW46" s="760"/>
      <c r="OIX46" s="760"/>
      <c r="OIY46" s="760"/>
      <c r="OIZ46" s="760"/>
      <c r="OJA46" s="760"/>
      <c r="OJB46" s="760"/>
      <c r="OJC46" s="760"/>
      <c r="OJD46" s="760"/>
      <c r="OJE46" s="760"/>
      <c r="OJF46" s="760"/>
      <c r="OJG46" s="760"/>
      <c r="OJH46" s="760"/>
      <c r="OJI46" s="760"/>
      <c r="OJJ46" s="760"/>
      <c r="OJK46" s="760"/>
      <c r="OJL46" s="760"/>
      <c r="OJM46" s="760"/>
      <c r="OJN46" s="760"/>
      <c r="OJO46" s="760"/>
      <c r="OJP46" s="760"/>
      <c r="OJQ46" s="760"/>
      <c r="OJR46" s="760"/>
      <c r="OJS46" s="760"/>
      <c r="OJT46" s="760"/>
      <c r="OJU46" s="760"/>
      <c r="OJV46" s="760"/>
      <c r="OJW46" s="760"/>
      <c r="OJX46" s="760"/>
      <c r="OJY46" s="760"/>
      <c r="OJZ46" s="760"/>
      <c r="OKA46" s="760"/>
      <c r="OKB46" s="760"/>
      <c r="OKC46" s="760"/>
      <c r="OKD46" s="760"/>
      <c r="OKE46" s="760"/>
      <c r="OKF46" s="760"/>
      <c r="OKG46" s="760"/>
      <c r="OKH46" s="760"/>
      <c r="OKI46" s="760"/>
      <c r="OKJ46" s="760"/>
      <c r="OKK46" s="760"/>
      <c r="OKL46" s="760"/>
      <c r="OKM46" s="760"/>
      <c r="OKN46" s="760"/>
      <c r="OKO46" s="760"/>
      <c r="OKP46" s="760"/>
      <c r="OKQ46" s="760"/>
      <c r="OKR46" s="760"/>
      <c r="OKS46" s="760"/>
      <c r="OKT46" s="760"/>
      <c r="OKU46" s="760"/>
      <c r="OKV46" s="760"/>
      <c r="OKW46" s="760"/>
      <c r="OKX46" s="760"/>
      <c r="OKY46" s="760"/>
      <c r="OKZ46" s="760"/>
      <c r="OLA46" s="760"/>
      <c r="OLB46" s="760"/>
      <c r="OLC46" s="760"/>
      <c r="OLD46" s="760"/>
      <c r="OLE46" s="760"/>
      <c r="OLF46" s="760"/>
      <c r="OLG46" s="760"/>
      <c r="OLH46" s="760"/>
      <c r="OLI46" s="760"/>
      <c r="OLJ46" s="760"/>
      <c r="OLK46" s="760"/>
      <c r="OLL46" s="760"/>
      <c r="OLM46" s="760"/>
      <c r="OLN46" s="760"/>
      <c r="OLO46" s="760"/>
      <c r="OLP46" s="760"/>
      <c r="OLQ46" s="760"/>
      <c r="OLR46" s="760"/>
      <c r="OLS46" s="760"/>
      <c r="OLT46" s="760"/>
      <c r="OLU46" s="760"/>
      <c r="OLV46" s="760"/>
      <c r="OLW46" s="760"/>
      <c r="OLX46" s="760"/>
      <c r="OLY46" s="760"/>
      <c r="OLZ46" s="760"/>
      <c r="OMA46" s="760"/>
      <c r="OMB46" s="760"/>
      <c r="OMC46" s="760"/>
      <c r="OMD46" s="760"/>
      <c r="OME46" s="760"/>
      <c r="OMF46" s="760"/>
      <c r="OMG46" s="760"/>
      <c r="OMH46" s="760"/>
      <c r="OMI46" s="760"/>
      <c r="OMJ46" s="760"/>
      <c r="OMK46" s="760"/>
      <c r="OML46" s="760"/>
      <c r="OMM46" s="760"/>
      <c r="OMN46" s="760"/>
      <c r="OMO46" s="760"/>
      <c r="OMP46" s="760"/>
      <c r="OMQ46" s="760"/>
      <c r="OMR46" s="760"/>
      <c r="OMS46" s="760"/>
      <c r="OMT46" s="760"/>
      <c r="OMU46" s="760"/>
      <c r="OMV46" s="760"/>
      <c r="OMW46" s="760"/>
      <c r="OMX46" s="760"/>
      <c r="OMY46" s="760"/>
      <c r="OMZ46" s="760"/>
      <c r="ONA46" s="760"/>
      <c r="ONB46" s="760"/>
      <c r="ONC46" s="760"/>
      <c r="OND46" s="760"/>
      <c r="ONE46" s="760"/>
      <c r="ONF46" s="760"/>
      <c r="ONG46" s="760"/>
      <c r="ONH46" s="760"/>
      <c r="ONI46" s="760"/>
      <c r="ONJ46" s="760"/>
      <c r="ONK46" s="760"/>
      <c r="ONL46" s="760"/>
      <c r="ONM46" s="760"/>
      <c r="ONN46" s="760"/>
      <c r="ONO46" s="760"/>
      <c r="ONP46" s="760"/>
      <c r="ONQ46" s="760"/>
      <c r="ONR46" s="760"/>
      <c r="ONS46" s="760"/>
      <c r="ONT46" s="760"/>
      <c r="ONU46" s="760"/>
      <c r="ONV46" s="760"/>
      <c r="ONW46" s="760"/>
      <c r="ONX46" s="760"/>
      <c r="ONY46" s="760"/>
      <c r="ONZ46" s="760"/>
      <c r="OOA46" s="760"/>
      <c r="OOB46" s="760"/>
      <c r="OOC46" s="760"/>
      <c r="OOD46" s="760"/>
      <c r="OOE46" s="760"/>
      <c r="OOF46" s="760"/>
      <c r="OOG46" s="760"/>
      <c r="OOH46" s="760"/>
      <c r="OOI46" s="760"/>
      <c r="OOJ46" s="760"/>
      <c r="OOK46" s="760"/>
      <c r="OOL46" s="760"/>
      <c r="OOM46" s="760"/>
      <c r="OON46" s="760"/>
      <c r="OOO46" s="760"/>
      <c r="OOP46" s="760"/>
      <c r="OOQ46" s="760"/>
      <c r="OOR46" s="760"/>
      <c r="OOS46" s="760"/>
      <c r="OOT46" s="760"/>
      <c r="OOU46" s="760"/>
      <c r="OOV46" s="760"/>
      <c r="OOW46" s="760"/>
      <c r="OOX46" s="760"/>
      <c r="OOY46" s="760"/>
      <c r="OOZ46" s="760"/>
      <c r="OPA46" s="760"/>
      <c r="OPB46" s="760"/>
      <c r="OPC46" s="760"/>
      <c r="OPD46" s="760"/>
      <c r="OPE46" s="760"/>
      <c r="OPF46" s="760"/>
      <c r="OPG46" s="760"/>
      <c r="OPH46" s="760"/>
      <c r="OPI46" s="760"/>
      <c r="OPJ46" s="760"/>
      <c r="OPK46" s="760"/>
      <c r="OPL46" s="760"/>
      <c r="OPM46" s="760"/>
      <c r="OPN46" s="760"/>
      <c r="OPO46" s="760"/>
      <c r="OPP46" s="760"/>
      <c r="OPQ46" s="760"/>
      <c r="OPR46" s="760"/>
      <c r="OPS46" s="760"/>
      <c r="OPT46" s="760"/>
      <c r="OPU46" s="760"/>
      <c r="OPV46" s="760"/>
      <c r="OPW46" s="760"/>
      <c r="OPX46" s="760"/>
      <c r="OPY46" s="760"/>
      <c r="OPZ46" s="760"/>
      <c r="OQA46" s="760"/>
      <c r="OQB46" s="760"/>
      <c r="OQC46" s="760"/>
      <c r="OQD46" s="760"/>
      <c r="OQE46" s="760"/>
      <c r="OQF46" s="760"/>
      <c r="OQG46" s="760"/>
      <c r="OQH46" s="760"/>
      <c r="OQI46" s="760"/>
      <c r="OQJ46" s="760"/>
      <c r="OQK46" s="760"/>
      <c r="OQL46" s="760"/>
      <c r="OQM46" s="760"/>
      <c r="OQN46" s="760"/>
      <c r="OQO46" s="760"/>
      <c r="OQP46" s="760"/>
      <c r="OQQ46" s="760"/>
      <c r="OQR46" s="760"/>
      <c r="OQS46" s="760"/>
      <c r="OQT46" s="760"/>
      <c r="OQU46" s="760"/>
      <c r="OQV46" s="760"/>
      <c r="OQW46" s="760"/>
      <c r="OQX46" s="760"/>
      <c r="OQY46" s="760"/>
      <c r="OQZ46" s="760"/>
      <c r="ORA46" s="760"/>
      <c r="ORB46" s="760"/>
      <c r="ORC46" s="760"/>
      <c r="ORD46" s="760"/>
      <c r="ORE46" s="760"/>
      <c r="ORF46" s="760"/>
      <c r="ORG46" s="760"/>
      <c r="ORH46" s="760"/>
      <c r="ORI46" s="760"/>
      <c r="ORJ46" s="760"/>
      <c r="ORK46" s="760"/>
      <c r="ORL46" s="760"/>
      <c r="ORM46" s="760"/>
      <c r="ORN46" s="760"/>
      <c r="ORO46" s="760"/>
      <c r="ORP46" s="760"/>
      <c r="ORQ46" s="760"/>
      <c r="ORR46" s="760"/>
      <c r="ORS46" s="760"/>
      <c r="ORT46" s="760"/>
      <c r="ORU46" s="760"/>
      <c r="ORV46" s="760"/>
      <c r="ORW46" s="760"/>
      <c r="ORX46" s="760"/>
      <c r="ORY46" s="760"/>
      <c r="ORZ46" s="760"/>
      <c r="OSA46" s="760"/>
      <c r="OSB46" s="760"/>
      <c r="OSC46" s="760"/>
      <c r="OSD46" s="760"/>
      <c r="OSE46" s="760"/>
      <c r="OSF46" s="760"/>
      <c r="OSG46" s="760"/>
      <c r="OSH46" s="760"/>
      <c r="OSI46" s="760"/>
      <c r="OSJ46" s="760"/>
      <c r="OSK46" s="760"/>
      <c r="OSL46" s="760"/>
      <c r="OSM46" s="760"/>
      <c r="OSN46" s="760"/>
      <c r="OSO46" s="760"/>
      <c r="OSP46" s="760"/>
      <c r="OSQ46" s="760"/>
      <c r="OSR46" s="760"/>
      <c r="OSS46" s="760"/>
      <c r="OST46" s="760"/>
      <c r="OSU46" s="760"/>
      <c r="OSV46" s="760"/>
      <c r="OSW46" s="760"/>
      <c r="OSX46" s="760"/>
      <c r="OSY46" s="760"/>
      <c r="OSZ46" s="760"/>
      <c r="OTA46" s="760"/>
      <c r="OTB46" s="760"/>
      <c r="OTC46" s="760"/>
      <c r="OTD46" s="760"/>
      <c r="OTE46" s="760"/>
      <c r="OTF46" s="760"/>
      <c r="OTG46" s="760"/>
      <c r="OTH46" s="760"/>
      <c r="OTI46" s="760"/>
      <c r="OTJ46" s="760"/>
      <c r="OTK46" s="760"/>
      <c r="OTL46" s="760"/>
      <c r="OTM46" s="760"/>
      <c r="OTN46" s="760"/>
      <c r="OTO46" s="760"/>
      <c r="OTP46" s="760"/>
      <c r="OTQ46" s="760"/>
      <c r="OTR46" s="760"/>
      <c r="OTS46" s="760"/>
      <c r="OTT46" s="760"/>
      <c r="OTU46" s="760"/>
      <c r="OTV46" s="760"/>
      <c r="OTW46" s="760"/>
      <c r="OTX46" s="760"/>
      <c r="OTY46" s="760"/>
      <c r="OTZ46" s="760"/>
      <c r="OUA46" s="760"/>
      <c r="OUB46" s="760"/>
      <c r="OUC46" s="760"/>
      <c r="OUD46" s="760"/>
      <c r="OUE46" s="760"/>
      <c r="OUF46" s="760"/>
      <c r="OUG46" s="760"/>
      <c r="OUH46" s="760"/>
      <c r="OUI46" s="760"/>
      <c r="OUJ46" s="760"/>
      <c r="OUK46" s="760"/>
      <c r="OUL46" s="760"/>
      <c r="OUM46" s="760"/>
      <c r="OUN46" s="760"/>
      <c r="OUO46" s="760"/>
      <c r="OUP46" s="760"/>
      <c r="OUQ46" s="760"/>
      <c r="OUR46" s="760"/>
      <c r="OUS46" s="760"/>
      <c r="OUT46" s="760"/>
      <c r="OUU46" s="760"/>
      <c r="OUV46" s="760"/>
      <c r="OUW46" s="760"/>
      <c r="OUX46" s="760"/>
      <c r="OUY46" s="760"/>
      <c r="OUZ46" s="760"/>
      <c r="OVA46" s="760"/>
      <c r="OVB46" s="760"/>
      <c r="OVC46" s="760"/>
      <c r="OVD46" s="760"/>
      <c r="OVE46" s="760"/>
      <c r="OVF46" s="760"/>
      <c r="OVG46" s="760"/>
      <c r="OVH46" s="760"/>
      <c r="OVI46" s="760"/>
      <c r="OVJ46" s="760"/>
      <c r="OVK46" s="760"/>
      <c r="OVL46" s="760"/>
      <c r="OVM46" s="760"/>
      <c r="OVN46" s="760"/>
      <c r="OVO46" s="760"/>
      <c r="OVP46" s="760"/>
      <c r="OVQ46" s="760"/>
      <c r="OVR46" s="760"/>
      <c r="OVS46" s="760"/>
      <c r="OVT46" s="760"/>
      <c r="OVU46" s="760"/>
      <c r="OVV46" s="760"/>
      <c r="OVW46" s="760"/>
      <c r="OVX46" s="760"/>
      <c r="OVY46" s="760"/>
      <c r="OVZ46" s="760"/>
      <c r="OWA46" s="760"/>
      <c r="OWB46" s="760"/>
      <c r="OWC46" s="760"/>
      <c r="OWD46" s="760"/>
      <c r="OWE46" s="760"/>
      <c r="OWF46" s="760"/>
      <c r="OWG46" s="760"/>
      <c r="OWH46" s="760"/>
      <c r="OWI46" s="760"/>
      <c r="OWJ46" s="760"/>
      <c r="OWK46" s="760"/>
      <c r="OWL46" s="760"/>
      <c r="OWM46" s="760"/>
      <c r="OWN46" s="760"/>
      <c r="OWO46" s="760"/>
      <c r="OWP46" s="760"/>
      <c r="OWQ46" s="760"/>
      <c r="OWR46" s="760"/>
      <c r="OWS46" s="760"/>
      <c r="OWT46" s="760"/>
      <c r="OWU46" s="760"/>
      <c r="OWV46" s="760"/>
      <c r="OWW46" s="760"/>
      <c r="OWX46" s="760"/>
      <c r="OWY46" s="760"/>
      <c r="OWZ46" s="760"/>
      <c r="OXA46" s="760"/>
      <c r="OXB46" s="760"/>
      <c r="OXC46" s="760"/>
      <c r="OXD46" s="760"/>
      <c r="OXE46" s="760"/>
      <c r="OXF46" s="760"/>
      <c r="OXG46" s="760"/>
      <c r="OXH46" s="760"/>
      <c r="OXI46" s="760"/>
      <c r="OXJ46" s="760"/>
      <c r="OXK46" s="760"/>
      <c r="OXL46" s="760"/>
      <c r="OXM46" s="760"/>
      <c r="OXN46" s="760"/>
      <c r="OXO46" s="760"/>
      <c r="OXP46" s="760"/>
      <c r="OXQ46" s="760"/>
      <c r="OXR46" s="760"/>
      <c r="OXS46" s="760"/>
      <c r="OXT46" s="760"/>
      <c r="OXU46" s="760"/>
      <c r="OXV46" s="760"/>
      <c r="OXW46" s="760"/>
      <c r="OXX46" s="760"/>
      <c r="OXY46" s="760"/>
      <c r="OXZ46" s="760"/>
      <c r="OYA46" s="760"/>
      <c r="OYB46" s="760"/>
      <c r="OYC46" s="760"/>
      <c r="OYD46" s="760"/>
      <c r="OYE46" s="760"/>
      <c r="OYF46" s="760"/>
      <c r="OYG46" s="760"/>
      <c r="OYH46" s="760"/>
      <c r="OYI46" s="760"/>
      <c r="OYJ46" s="760"/>
      <c r="OYK46" s="760"/>
      <c r="OYL46" s="760"/>
      <c r="OYM46" s="760"/>
      <c r="OYN46" s="760"/>
      <c r="OYO46" s="760"/>
      <c r="OYP46" s="760"/>
      <c r="OYQ46" s="760"/>
      <c r="OYR46" s="760"/>
      <c r="OYS46" s="760"/>
      <c r="OYT46" s="760"/>
      <c r="OYU46" s="760"/>
      <c r="OYV46" s="760"/>
      <c r="OYW46" s="760"/>
      <c r="OYX46" s="760"/>
      <c r="OYY46" s="760"/>
      <c r="OYZ46" s="760"/>
      <c r="OZA46" s="760"/>
      <c r="OZB46" s="760"/>
      <c r="OZC46" s="760"/>
      <c r="OZD46" s="760"/>
      <c r="OZE46" s="760"/>
      <c r="OZF46" s="760"/>
      <c r="OZG46" s="760"/>
      <c r="OZH46" s="760"/>
      <c r="OZI46" s="760"/>
      <c r="OZJ46" s="760"/>
      <c r="OZK46" s="760"/>
      <c r="OZL46" s="760"/>
      <c r="OZM46" s="760"/>
      <c r="OZN46" s="760"/>
      <c r="OZO46" s="760"/>
      <c r="OZP46" s="760"/>
      <c r="OZQ46" s="760"/>
      <c r="OZR46" s="760"/>
      <c r="OZS46" s="760"/>
      <c r="OZT46" s="760"/>
      <c r="OZU46" s="760"/>
      <c r="OZV46" s="760"/>
      <c r="OZW46" s="760"/>
      <c r="OZX46" s="760"/>
      <c r="OZY46" s="760"/>
      <c r="OZZ46" s="760"/>
      <c r="PAA46" s="760"/>
      <c r="PAB46" s="760"/>
      <c r="PAC46" s="760"/>
      <c r="PAD46" s="760"/>
      <c r="PAE46" s="760"/>
      <c r="PAF46" s="760"/>
      <c r="PAG46" s="760"/>
      <c r="PAH46" s="760"/>
      <c r="PAI46" s="760"/>
      <c r="PAJ46" s="760"/>
      <c r="PAK46" s="760"/>
      <c r="PAL46" s="760"/>
      <c r="PAM46" s="760"/>
      <c r="PAN46" s="760"/>
      <c r="PAO46" s="760"/>
      <c r="PAP46" s="760"/>
      <c r="PAQ46" s="760"/>
      <c r="PAR46" s="760"/>
      <c r="PAS46" s="760"/>
      <c r="PAT46" s="760"/>
      <c r="PAU46" s="760"/>
      <c r="PAV46" s="760"/>
      <c r="PAW46" s="760"/>
      <c r="PAX46" s="760"/>
      <c r="PAY46" s="760"/>
      <c r="PAZ46" s="760"/>
      <c r="PBA46" s="760"/>
      <c r="PBB46" s="760"/>
      <c r="PBC46" s="760"/>
      <c r="PBD46" s="760"/>
      <c r="PBE46" s="760"/>
      <c r="PBF46" s="760"/>
      <c r="PBG46" s="760"/>
      <c r="PBH46" s="760"/>
      <c r="PBI46" s="760"/>
      <c r="PBJ46" s="760"/>
      <c r="PBK46" s="760"/>
      <c r="PBL46" s="760"/>
      <c r="PBM46" s="760"/>
      <c r="PBN46" s="760"/>
      <c r="PBO46" s="760"/>
      <c r="PBP46" s="760"/>
      <c r="PBQ46" s="760"/>
      <c r="PBR46" s="760"/>
      <c r="PBS46" s="760"/>
      <c r="PBT46" s="760"/>
      <c r="PBU46" s="760"/>
      <c r="PBV46" s="760"/>
      <c r="PBW46" s="760"/>
      <c r="PBX46" s="760"/>
      <c r="PBY46" s="760"/>
      <c r="PBZ46" s="760"/>
      <c r="PCA46" s="760"/>
      <c r="PCB46" s="760"/>
      <c r="PCC46" s="760"/>
      <c r="PCD46" s="760"/>
      <c r="PCE46" s="760"/>
      <c r="PCF46" s="760"/>
      <c r="PCG46" s="760"/>
      <c r="PCH46" s="760"/>
      <c r="PCI46" s="760"/>
      <c r="PCJ46" s="760"/>
      <c r="PCK46" s="760"/>
      <c r="PCL46" s="760"/>
      <c r="PCM46" s="760"/>
      <c r="PCN46" s="760"/>
      <c r="PCO46" s="760"/>
      <c r="PCP46" s="760"/>
      <c r="PCQ46" s="760"/>
      <c r="PCR46" s="760"/>
      <c r="PCS46" s="760"/>
      <c r="PCT46" s="760"/>
      <c r="PCU46" s="760"/>
      <c r="PCV46" s="760"/>
      <c r="PCW46" s="760"/>
      <c r="PCX46" s="760"/>
      <c r="PCY46" s="760"/>
      <c r="PCZ46" s="760"/>
      <c r="PDA46" s="760"/>
      <c r="PDB46" s="760"/>
      <c r="PDC46" s="760"/>
      <c r="PDD46" s="760"/>
      <c r="PDE46" s="760"/>
      <c r="PDF46" s="760"/>
      <c r="PDG46" s="760"/>
      <c r="PDH46" s="760"/>
      <c r="PDI46" s="760"/>
      <c r="PDJ46" s="760"/>
      <c r="PDK46" s="760"/>
      <c r="PDL46" s="760"/>
      <c r="PDM46" s="760"/>
      <c r="PDN46" s="760"/>
      <c r="PDO46" s="760"/>
      <c r="PDP46" s="760"/>
      <c r="PDQ46" s="760"/>
      <c r="PDR46" s="760"/>
      <c r="PDS46" s="760"/>
      <c r="PDT46" s="760"/>
      <c r="PDU46" s="760"/>
      <c r="PDV46" s="760"/>
      <c r="PDW46" s="760"/>
      <c r="PDX46" s="760"/>
      <c r="PDY46" s="760"/>
      <c r="PDZ46" s="760"/>
      <c r="PEA46" s="760"/>
      <c r="PEB46" s="760"/>
      <c r="PEC46" s="760"/>
      <c r="PED46" s="760"/>
      <c r="PEE46" s="760"/>
      <c r="PEF46" s="760"/>
      <c r="PEG46" s="760"/>
      <c r="PEH46" s="760"/>
      <c r="PEI46" s="760"/>
      <c r="PEJ46" s="760"/>
      <c r="PEK46" s="760"/>
      <c r="PEL46" s="760"/>
      <c r="PEM46" s="760"/>
      <c r="PEN46" s="760"/>
      <c r="PEO46" s="760"/>
      <c r="PEP46" s="760"/>
      <c r="PEQ46" s="760"/>
      <c r="PER46" s="760"/>
      <c r="PES46" s="760"/>
      <c r="PET46" s="760"/>
      <c r="PEU46" s="760"/>
      <c r="PEV46" s="760"/>
      <c r="PEW46" s="760"/>
      <c r="PEX46" s="760"/>
      <c r="PEY46" s="760"/>
      <c r="PEZ46" s="760"/>
      <c r="PFA46" s="760"/>
      <c r="PFB46" s="760"/>
      <c r="PFC46" s="760"/>
      <c r="PFD46" s="760"/>
      <c r="PFE46" s="760"/>
      <c r="PFF46" s="760"/>
      <c r="PFG46" s="760"/>
      <c r="PFH46" s="760"/>
      <c r="PFI46" s="760"/>
      <c r="PFJ46" s="760"/>
      <c r="PFK46" s="760"/>
      <c r="PFL46" s="760"/>
      <c r="PFM46" s="760"/>
      <c r="PFN46" s="760"/>
      <c r="PFO46" s="760"/>
      <c r="PFP46" s="760"/>
      <c r="PFQ46" s="760"/>
      <c r="PFR46" s="760"/>
      <c r="PFS46" s="760"/>
      <c r="PFT46" s="760"/>
      <c r="PFU46" s="760"/>
      <c r="PFV46" s="760"/>
      <c r="PFW46" s="760"/>
      <c r="PFX46" s="760"/>
      <c r="PFY46" s="760"/>
      <c r="PFZ46" s="760"/>
      <c r="PGA46" s="760"/>
      <c r="PGB46" s="760"/>
      <c r="PGC46" s="760"/>
      <c r="PGD46" s="760"/>
      <c r="PGE46" s="760"/>
      <c r="PGF46" s="760"/>
      <c r="PGG46" s="760"/>
      <c r="PGH46" s="760"/>
      <c r="PGI46" s="760"/>
      <c r="PGJ46" s="760"/>
      <c r="PGK46" s="760"/>
      <c r="PGL46" s="760"/>
      <c r="PGM46" s="760"/>
      <c r="PGN46" s="760"/>
      <c r="PGO46" s="760"/>
      <c r="PGP46" s="760"/>
      <c r="PGQ46" s="760"/>
      <c r="PGR46" s="760"/>
      <c r="PGS46" s="760"/>
      <c r="PGT46" s="760"/>
      <c r="PGU46" s="760"/>
      <c r="PGV46" s="760"/>
      <c r="PGW46" s="760"/>
      <c r="PGX46" s="760"/>
      <c r="PGY46" s="760"/>
      <c r="PGZ46" s="760"/>
      <c r="PHA46" s="760"/>
      <c r="PHB46" s="760"/>
      <c r="PHC46" s="760"/>
      <c r="PHD46" s="760"/>
      <c r="PHE46" s="760"/>
      <c r="PHF46" s="760"/>
      <c r="PHG46" s="760"/>
      <c r="PHH46" s="760"/>
      <c r="PHI46" s="760"/>
      <c r="PHJ46" s="760"/>
      <c r="PHK46" s="760"/>
      <c r="PHL46" s="760"/>
      <c r="PHM46" s="760"/>
      <c r="PHN46" s="760"/>
      <c r="PHO46" s="760"/>
      <c r="PHP46" s="760"/>
      <c r="PHQ46" s="760"/>
      <c r="PHR46" s="760"/>
      <c r="PHS46" s="760"/>
      <c r="PHT46" s="760"/>
      <c r="PHU46" s="760"/>
      <c r="PHV46" s="760"/>
      <c r="PHW46" s="760"/>
      <c r="PHX46" s="760"/>
      <c r="PHY46" s="760"/>
      <c r="PHZ46" s="760"/>
      <c r="PIA46" s="760"/>
      <c r="PIB46" s="760"/>
      <c r="PIC46" s="760"/>
      <c r="PID46" s="760"/>
      <c r="PIE46" s="760"/>
      <c r="PIF46" s="760"/>
      <c r="PIG46" s="760"/>
      <c r="PIH46" s="760"/>
      <c r="PII46" s="760"/>
      <c r="PIJ46" s="760"/>
      <c r="PIK46" s="760"/>
      <c r="PIL46" s="760"/>
      <c r="PIM46" s="760"/>
      <c r="PIN46" s="760"/>
      <c r="PIO46" s="760"/>
      <c r="PIP46" s="760"/>
      <c r="PIQ46" s="760"/>
      <c r="PIR46" s="760"/>
      <c r="PIS46" s="760"/>
      <c r="PIT46" s="760"/>
      <c r="PIU46" s="760"/>
      <c r="PIV46" s="760"/>
      <c r="PIW46" s="760"/>
      <c r="PIX46" s="760"/>
      <c r="PIY46" s="760"/>
      <c r="PIZ46" s="760"/>
      <c r="PJA46" s="760"/>
      <c r="PJB46" s="760"/>
      <c r="PJC46" s="760"/>
      <c r="PJD46" s="760"/>
      <c r="PJE46" s="760"/>
      <c r="PJF46" s="760"/>
      <c r="PJG46" s="760"/>
      <c r="PJH46" s="760"/>
      <c r="PJI46" s="760"/>
      <c r="PJJ46" s="760"/>
      <c r="PJK46" s="760"/>
      <c r="PJL46" s="760"/>
      <c r="PJM46" s="760"/>
      <c r="PJN46" s="760"/>
      <c r="PJO46" s="760"/>
      <c r="PJP46" s="760"/>
      <c r="PJQ46" s="760"/>
      <c r="PJR46" s="760"/>
      <c r="PJS46" s="760"/>
      <c r="PJT46" s="760"/>
      <c r="PJU46" s="760"/>
      <c r="PJV46" s="760"/>
      <c r="PJW46" s="760"/>
      <c r="PJX46" s="760"/>
      <c r="PJY46" s="760"/>
      <c r="PJZ46" s="760"/>
      <c r="PKA46" s="760"/>
      <c r="PKB46" s="760"/>
      <c r="PKC46" s="760"/>
      <c r="PKD46" s="760"/>
      <c r="PKE46" s="760"/>
      <c r="PKF46" s="760"/>
      <c r="PKG46" s="760"/>
      <c r="PKH46" s="760"/>
      <c r="PKI46" s="760"/>
      <c r="PKJ46" s="760"/>
      <c r="PKK46" s="760"/>
      <c r="PKL46" s="760"/>
      <c r="PKM46" s="760"/>
      <c r="PKN46" s="760"/>
      <c r="PKO46" s="760"/>
      <c r="PKP46" s="760"/>
      <c r="PKQ46" s="760"/>
      <c r="PKR46" s="760"/>
      <c r="PKS46" s="760"/>
      <c r="PKT46" s="760"/>
      <c r="PKU46" s="760"/>
      <c r="PKV46" s="760"/>
      <c r="PKW46" s="760"/>
      <c r="PKX46" s="760"/>
      <c r="PKY46" s="760"/>
      <c r="PKZ46" s="760"/>
      <c r="PLA46" s="760"/>
      <c r="PLB46" s="760"/>
      <c r="PLC46" s="760"/>
      <c r="PLD46" s="760"/>
      <c r="PLE46" s="760"/>
      <c r="PLF46" s="760"/>
      <c r="PLG46" s="760"/>
      <c r="PLH46" s="760"/>
      <c r="PLI46" s="760"/>
      <c r="PLJ46" s="760"/>
      <c r="PLK46" s="760"/>
      <c r="PLL46" s="760"/>
      <c r="PLM46" s="760"/>
      <c r="PLN46" s="760"/>
      <c r="PLO46" s="760"/>
      <c r="PLP46" s="760"/>
      <c r="PLQ46" s="760"/>
      <c r="PLR46" s="760"/>
      <c r="PLS46" s="760"/>
      <c r="PLT46" s="760"/>
      <c r="PLU46" s="760"/>
      <c r="PLV46" s="760"/>
      <c r="PLW46" s="760"/>
      <c r="PLX46" s="760"/>
      <c r="PLY46" s="760"/>
      <c r="PLZ46" s="760"/>
      <c r="PMA46" s="760"/>
      <c r="PMB46" s="760"/>
      <c r="PMC46" s="760"/>
      <c r="PMD46" s="760"/>
      <c r="PME46" s="760"/>
      <c r="PMF46" s="760"/>
      <c r="PMG46" s="760"/>
      <c r="PMH46" s="760"/>
      <c r="PMI46" s="760"/>
      <c r="PMJ46" s="760"/>
      <c r="PMK46" s="760"/>
      <c r="PML46" s="760"/>
      <c r="PMM46" s="760"/>
      <c r="PMN46" s="760"/>
      <c r="PMO46" s="760"/>
      <c r="PMP46" s="760"/>
      <c r="PMQ46" s="760"/>
      <c r="PMR46" s="760"/>
      <c r="PMS46" s="760"/>
      <c r="PMT46" s="760"/>
      <c r="PMU46" s="760"/>
      <c r="PMV46" s="760"/>
      <c r="PMW46" s="760"/>
      <c r="PMX46" s="760"/>
      <c r="PMY46" s="760"/>
      <c r="PMZ46" s="760"/>
      <c r="PNA46" s="760"/>
      <c r="PNB46" s="760"/>
      <c r="PNC46" s="760"/>
      <c r="PND46" s="760"/>
      <c r="PNE46" s="760"/>
      <c r="PNF46" s="760"/>
      <c r="PNG46" s="760"/>
      <c r="PNH46" s="760"/>
      <c r="PNI46" s="760"/>
      <c r="PNJ46" s="760"/>
      <c r="PNK46" s="760"/>
      <c r="PNL46" s="760"/>
      <c r="PNM46" s="760"/>
      <c r="PNN46" s="760"/>
      <c r="PNO46" s="760"/>
      <c r="PNP46" s="760"/>
      <c r="PNQ46" s="760"/>
      <c r="PNR46" s="760"/>
      <c r="PNS46" s="760"/>
      <c r="PNT46" s="760"/>
      <c r="PNU46" s="760"/>
      <c r="PNV46" s="760"/>
      <c r="PNW46" s="760"/>
      <c r="PNX46" s="760"/>
      <c r="PNY46" s="760"/>
      <c r="PNZ46" s="760"/>
      <c r="POA46" s="760"/>
      <c r="POB46" s="760"/>
      <c r="POC46" s="760"/>
      <c r="POD46" s="760"/>
      <c r="POE46" s="760"/>
      <c r="POF46" s="760"/>
      <c r="POG46" s="760"/>
      <c r="POH46" s="760"/>
      <c r="POI46" s="760"/>
      <c r="POJ46" s="760"/>
      <c r="POK46" s="760"/>
      <c r="POL46" s="760"/>
      <c r="POM46" s="760"/>
      <c r="PON46" s="760"/>
      <c r="POO46" s="760"/>
      <c r="POP46" s="760"/>
      <c r="POQ46" s="760"/>
      <c r="POR46" s="760"/>
      <c r="POS46" s="760"/>
      <c r="POT46" s="760"/>
      <c r="POU46" s="760"/>
      <c r="POV46" s="760"/>
      <c r="POW46" s="760"/>
      <c r="POX46" s="760"/>
      <c r="POY46" s="760"/>
      <c r="POZ46" s="760"/>
      <c r="PPA46" s="760"/>
      <c r="PPB46" s="760"/>
      <c r="PPC46" s="760"/>
      <c r="PPD46" s="760"/>
      <c r="PPE46" s="760"/>
      <c r="PPF46" s="760"/>
      <c r="PPG46" s="760"/>
      <c r="PPH46" s="760"/>
      <c r="PPI46" s="760"/>
      <c r="PPJ46" s="760"/>
      <c r="PPK46" s="760"/>
      <c r="PPL46" s="760"/>
      <c r="PPM46" s="760"/>
      <c r="PPN46" s="760"/>
      <c r="PPO46" s="760"/>
      <c r="PPP46" s="760"/>
      <c r="PPQ46" s="760"/>
      <c r="PPR46" s="760"/>
      <c r="PPS46" s="760"/>
      <c r="PPT46" s="760"/>
      <c r="PPU46" s="760"/>
      <c r="PPV46" s="760"/>
      <c r="PPW46" s="760"/>
      <c r="PPX46" s="760"/>
      <c r="PPY46" s="760"/>
      <c r="PPZ46" s="760"/>
      <c r="PQA46" s="760"/>
      <c r="PQB46" s="760"/>
      <c r="PQC46" s="760"/>
      <c r="PQD46" s="760"/>
      <c r="PQE46" s="760"/>
      <c r="PQF46" s="760"/>
      <c r="PQG46" s="760"/>
      <c r="PQH46" s="760"/>
      <c r="PQI46" s="760"/>
      <c r="PQJ46" s="760"/>
      <c r="PQK46" s="760"/>
      <c r="PQL46" s="760"/>
      <c r="PQM46" s="760"/>
      <c r="PQN46" s="760"/>
      <c r="PQO46" s="760"/>
      <c r="PQP46" s="760"/>
      <c r="PQQ46" s="760"/>
      <c r="PQR46" s="760"/>
      <c r="PQS46" s="760"/>
      <c r="PQT46" s="760"/>
      <c r="PQU46" s="760"/>
      <c r="PQV46" s="760"/>
      <c r="PQW46" s="760"/>
      <c r="PQX46" s="760"/>
      <c r="PQY46" s="760"/>
      <c r="PQZ46" s="760"/>
      <c r="PRA46" s="760"/>
      <c r="PRB46" s="760"/>
      <c r="PRC46" s="760"/>
      <c r="PRD46" s="760"/>
      <c r="PRE46" s="760"/>
      <c r="PRF46" s="760"/>
      <c r="PRG46" s="760"/>
      <c r="PRH46" s="760"/>
      <c r="PRI46" s="760"/>
      <c r="PRJ46" s="760"/>
      <c r="PRK46" s="760"/>
      <c r="PRL46" s="760"/>
      <c r="PRM46" s="760"/>
      <c r="PRN46" s="760"/>
      <c r="PRO46" s="760"/>
      <c r="PRP46" s="760"/>
      <c r="PRQ46" s="760"/>
      <c r="PRR46" s="760"/>
      <c r="PRS46" s="760"/>
      <c r="PRT46" s="760"/>
      <c r="PRU46" s="760"/>
      <c r="PRV46" s="760"/>
      <c r="PRW46" s="760"/>
      <c r="PRX46" s="760"/>
      <c r="PRY46" s="760"/>
      <c r="PRZ46" s="760"/>
      <c r="PSA46" s="760"/>
      <c r="PSB46" s="760"/>
      <c r="PSC46" s="760"/>
      <c r="PSD46" s="760"/>
      <c r="PSE46" s="760"/>
      <c r="PSF46" s="760"/>
      <c r="PSG46" s="760"/>
      <c r="PSH46" s="760"/>
      <c r="PSI46" s="760"/>
      <c r="PSJ46" s="760"/>
      <c r="PSK46" s="760"/>
      <c r="PSL46" s="760"/>
      <c r="PSM46" s="760"/>
      <c r="PSN46" s="760"/>
      <c r="PSO46" s="760"/>
      <c r="PSP46" s="760"/>
      <c r="PSQ46" s="760"/>
      <c r="PSR46" s="760"/>
      <c r="PSS46" s="760"/>
      <c r="PST46" s="760"/>
      <c r="PSU46" s="760"/>
      <c r="PSV46" s="760"/>
      <c r="PSW46" s="760"/>
      <c r="PSX46" s="760"/>
      <c r="PSY46" s="760"/>
      <c r="PSZ46" s="760"/>
      <c r="PTA46" s="760"/>
      <c r="PTB46" s="760"/>
      <c r="PTC46" s="760"/>
      <c r="PTD46" s="760"/>
      <c r="PTE46" s="760"/>
      <c r="PTF46" s="760"/>
      <c r="PTG46" s="760"/>
      <c r="PTH46" s="760"/>
      <c r="PTI46" s="760"/>
      <c r="PTJ46" s="760"/>
      <c r="PTK46" s="760"/>
      <c r="PTL46" s="760"/>
      <c r="PTM46" s="760"/>
      <c r="PTN46" s="760"/>
      <c r="PTO46" s="760"/>
      <c r="PTP46" s="760"/>
      <c r="PTQ46" s="760"/>
      <c r="PTR46" s="760"/>
      <c r="PTS46" s="760"/>
      <c r="PTT46" s="760"/>
      <c r="PTU46" s="760"/>
      <c r="PTV46" s="760"/>
      <c r="PTW46" s="760"/>
      <c r="PTX46" s="760"/>
      <c r="PTY46" s="760"/>
      <c r="PTZ46" s="760"/>
      <c r="PUA46" s="760"/>
      <c r="PUB46" s="760"/>
      <c r="PUC46" s="760"/>
      <c r="PUD46" s="760"/>
      <c r="PUE46" s="760"/>
      <c r="PUF46" s="760"/>
      <c r="PUG46" s="760"/>
      <c r="PUH46" s="760"/>
      <c r="PUI46" s="760"/>
      <c r="PUJ46" s="760"/>
      <c r="PUK46" s="760"/>
      <c r="PUL46" s="760"/>
      <c r="PUM46" s="760"/>
      <c r="PUN46" s="760"/>
      <c r="PUO46" s="760"/>
      <c r="PUP46" s="760"/>
      <c r="PUQ46" s="760"/>
      <c r="PUR46" s="760"/>
      <c r="PUS46" s="760"/>
      <c r="PUT46" s="760"/>
      <c r="PUU46" s="760"/>
      <c r="PUV46" s="760"/>
      <c r="PUW46" s="760"/>
      <c r="PUX46" s="760"/>
      <c r="PUY46" s="760"/>
      <c r="PUZ46" s="760"/>
      <c r="PVA46" s="760"/>
      <c r="PVB46" s="760"/>
      <c r="PVC46" s="760"/>
      <c r="PVD46" s="760"/>
      <c r="PVE46" s="760"/>
      <c r="PVF46" s="760"/>
      <c r="PVG46" s="760"/>
      <c r="PVH46" s="760"/>
      <c r="PVI46" s="760"/>
      <c r="PVJ46" s="760"/>
      <c r="PVK46" s="760"/>
      <c r="PVL46" s="760"/>
      <c r="PVM46" s="760"/>
      <c r="PVN46" s="760"/>
      <c r="PVO46" s="760"/>
      <c r="PVP46" s="760"/>
      <c r="PVQ46" s="760"/>
      <c r="PVR46" s="760"/>
      <c r="PVS46" s="760"/>
      <c r="PVT46" s="760"/>
      <c r="PVU46" s="760"/>
      <c r="PVV46" s="760"/>
      <c r="PVW46" s="760"/>
      <c r="PVX46" s="760"/>
      <c r="PVY46" s="760"/>
      <c r="PVZ46" s="760"/>
      <c r="PWA46" s="760"/>
      <c r="PWB46" s="760"/>
      <c r="PWC46" s="760"/>
      <c r="PWD46" s="760"/>
      <c r="PWE46" s="760"/>
      <c r="PWF46" s="760"/>
      <c r="PWG46" s="760"/>
      <c r="PWH46" s="760"/>
      <c r="PWI46" s="760"/>
      <c r="PWJ46" s="760"/>
      <c r="PWK46" s="760"/>
      <c r="PWL46" s="760"/>
      <c r="PWM46" s="760"/>
      <c r="PWN46" s="760"/>
      <c r="PWO46" s="760"/>
      <c r="PWP46" s="760"/>
      <c r="PWQ46" s="760"/>
      <c r="PWR46" s="760"/>
      <c r="PWS46" s="760"/>
      <c r="PWT46" s="760"/>
      <c r="PWU46" s="760"/>
      <c r="PWV46" s="760"/>
      <c r="PWW46" s="760"/>
      <c r="PWX46" s="760"/>
      <c r="PWY46" s="760"/>
      <c r="PWZ46" s="760"/>
      <c r="PXA46" s="760"/>
      <c r="PXB46" s="760"/>
      <c r="PXC46" s="760"/>
      <c r="PXD46" s="760"/>
      <c r="PXE46" s="760"/>
      <c r="PXF46" s="760"/>
      <c r="PXG46" s="760"/>
      <c r="PXH46" s="760"/>
      <c r="PXI46" s="760"/>
      <c r="PXJ46" s="760"/>
      <c r="PXK46" s="760"/>
      <c r="PXL46" s="760"/>
      <c r="PXM46" s="760"/>
      <c r="PXN46" s="760"/>
      <c r="PXO46" s="760"/>
      <c r="PXP46" s="760"/>
      <c r="PXQ46" s="760"/>
      <c r="PXR46" s="760"/>
      <c r="PXS46" s="760"/>
      <c r="PXT46" s="760"/>
      <c r="PXU46" s="760"/>
      <c r="PXV46" s="760"/>
      <c r="PXW46" s="760"/>
      <c r="PXX46" s="760"/>
      <c r="PXY46" s="760"/>
      <c r="PXZ46" s="760"/>
      <c r="PYA46" s="760"/>
      <c r="PYB46" s="760"/>
      <c r="PYC46" s="760"/>
      <c r="PYD46" s="760"/>
      <c r="PYE46" s="760"/>
      <c r="PYF46" s="760"/>
      <c r="PYG46" s="760"/>
      <c r="PYH46" s="760"/>
      <c r="PYI46" s="760"/>
      <c r="PYJ46" s="760"/>
      <c r="PYK46" s="760"/>
      <c r="PYL46" s="760"/>
      <c r="PYM46" s="760"/>
      <c r="PYN46" s="760"/>
      <c r="PYO46" s="760"/>
      <c r="PYP46" s="760"/>
      <c r="PYQ46" s="760"/>
      <c r="PYR46" s="760"/>
      <c r="PYS46" s="760"/>
      <c r="PYT46" s="760"/>
      <c r="PYU46" s="760"/>
      <c r="PYV46" s="760"/>
      <c r="PYW46" s="760"/>
      <c r="PYX46" s="760"/>
      <c r="PYY46" s="760"/>
      <c r="PYZ46" s="760"/>
      <c r="PZA46" s="760"/>
      <c r="PZB46" s="760"/>
      <c r="PZC46" s="760"/>
      <c r="PZD46" s="760"/>
      <c r="PZE46" s="760"/>
      <c r="PZF46" s="760"/>
      <c r="PZG46" s="760"/>
      <c r="PZH46" s="760"/>
      <c r="PZI46" s="760"/>
      <c r="PZJ46" s="760"/>
      <c r="PZK46" s="760"/>
      <c r="PZL46" s="760"/>
      <c r="PZM46" s="760"/>
      <c r="PZN46" s="760"/>
      <c r="PZO46" s="760"/>
      <c r="PZP46" s="760"/>
      <c r="PZQ46" s="760"/>
      <c r="PZR46" s="760"/>
      <c r="PZS46" s="760"/>
      <c r="PZT46" s="760"/>
      <c r="PZU46" s="760"/>
      <c r="PZV46" s="760"/>
      <c r="PZW46" s="760"/>
      <c r="PZX46" s="760"/>
      <c r="PZY46" s="760"/>
      <c r="PZZ46" s="760"/>
      <c r="QAA46" s="760"/>
      <c r="QAB46" s="760"/>
      <c r="QAC46" s="760"/>
      <c r="QAD46" s="760"/>
      <c r="QAE46" s="760"/>
      <c r="QAF46" s="760"/>
      <c r="QAG46" s="760"/>
      <c r="QAH46" s="760"/>
      <c r="QAI46" s="760"/>
      <c r="QAJ46" s="760"/>
      <c r="QAK46" s="760"/>
      <c r="QAL46" s="760"/>
      <c r="QAM46" s="760"/>
      <c r="QAN46" s="760"/>
      <c r="QAO46" s="760"/>
      <c r="QAP46" s="760"/>
      <c r="QAQ46" s="760"/>
      <c r="QAR46" s="760"/>
      <c r="QAS46" s="760"/>
      <c r="QAT46" s="760"/>
      <c r="QAU46" s="760"/>
      <c r="QAV46" s="760"/>
      <c r="QAW46" s="760"/>
      <c r="QAX46" s="760"/>
      <c r="QAY46" s="760"/>
      <c r="QAZ46" s="760"/>
      <c r="QBA46" s="760"/>
      <c r="QBB46" s="760"/>
      <c r="QBC46" s="760"/>
      <c r="QBD46" s="760"/>
      <c r="QBE46" s="760"/>
      <c r="QBF46" s="760"/>
      <c r="QBG46" s="760"/>
      <c r="QBH46" s="760"/>
      <c r="QBI46" s="760"/>
      <c r="QBJ46" s="760"/>
      <c r="QBK46" s="760"/>
      <c r="QBL46" s="760"/>
      <c r="QBM46" s="760"/>
      <c r="QBN46" s="760"/>
      <c r="QBO46" s="760"/>
      <c r="QBP46" s="760"/>
      <c r="QBQ46" s="760"/>
      <c r="QBR46" s="760"/>
      <c r="QBS46" s="760"/>
      <c r="QBT46" s="760"/>
      <c r="QBU46" s="760"/>
      <c r="QBV46" s="760"/>
      <c r="QBW46" s="760"/>
      <c r="QBX46" s="760"/>
      <c r="QBY46" s="760"/>
      <c r="QBZ46" s="760"/>
      <c r="QCA46" s="760"/>
      <c r="QCB46" s="760"/>
      <c r="QCC46" s="760"/>
      <c r="QCD46" s="760"/>
      <c r="QCE46" s="760"/>
      <c r="QCF46" s="760"/>
      <c r="QCG46" s="760"/>
      <c r="QCH46" s="760"/>
      <c r="QCI46" s="760"/>
      <c r="QCJ46" s="760"/>
      <c r="QCK46" s="760"/>
      <c r="QCL46" s="760"/>
      <c r="QCM46" s="760"/>
      <c r="QCN46" s="760"/>
      <c r="QCO46" s="760"/>
      <c r="QCP46" s="760"/>
      <c r="QCQ46" s="760"/>
      <c r="QCR46" s="760"/>
      <c r="QCS46" s="760"/>
      <c r="QCT46" s="760"/>
      <c r="QCU46" s="760"/>
      <c r="QCV46" s="760"/>
      <c r="QCW46" s="760"/>
      <c r="QCX46" s="760"/>
      <c r="QCY46" s="760"/>
      <c r="QCZ46" s="760"/>
      <c r="QDA46" s="760"/>
      <c r="QDB46" s="760"/>
      <c r="QDC46" s="760"/>
      <c r="QDD46" s="760"/>
      <c r="QDE46" s="760"/>
      <c r="QDF46" s="760"/>
      <c r="QDG46" s="760"/>
      <c r="QDH46" s="760"/>
      <c r="QDI46" s="760"/>
      <c r="QDJ46" s="760"/>
      <c r="QDK46" s="760"/>
      <c r="QDL46" s="760"/>
      <c r="QDM46" s="760"/>
      <c r="QDN46" s="760"/>
      <c r="QDO46" s="760"/>
      <c r="QDP46" s="760"/>
      <c r="QDQ46" s="760"/>
      <c r="QDR46" s="760"/>
      <c r="QDS46" s="760"/>
      <c r="QDT46" s="760"/>
      <c r="QDU46" s="760"/>
      <c r="QDV46" s="760"/>
      <c r="QDW46" s="760"/>
      <c r="QDX46" s="760"/>
      <c r="QDY46" s="760"/>
      <c r="QDZ46" s="760"/>
      <c r="QEA46" s="760"/>
      <c r="QEB46" s="760"/>
      <c r="QEC46" s="760"/>
      <c r="QED46" s="760"/>
      <c r="QEE46" s="760"/>
      <c r="QEF46" s="760"/>
      <c r="QEG46" s="760"/>
      <c r="QEH46" s="760"/>
      <c r="QEI46" s="760"/>
      <c r="QEJ46" s="760"/>
      <c r="QEK46" s="760"/>
      <c r="QEL46" s="760"/>
      <c r="QEM46" s="760"/>
      <c r="QEN46" s="760"/>
      <c r="QEO46" s="760"/>
      <c r="QEP46" s="760"/>
      <c r="QEQ46" s="760"/>
      <c r="QER46" s="760"/>
      <c r="QES46" s="760"/>
      <c r="QET46" s="760"/>
      <c r="QEU46" s="760"/>
      <c r="QEV46" s="760"/>
      <c r="QEW46" s="760"/>
      <c r="QEX46" s="760"/>
      <c r="QEY46" s="760"/>
      <c r="QEZ46" s="760"/>
      <c r="QFA46" s="760"/>
      <c r="QFB46" s="760"/>
      <c r="QFC46" s="760"/>
      <c r="QFD46" s="760"/>
      <c r="QFE46" s="760"/>
      <c r="QFF46" s="760"/>
      <c r="QFG46" s="760"/>
      <c r="QFH46" s="760"/>
      <c r="QFI46" s="760"/>
      <c r="QFJ46" s="760"/>
      <c r="QFK46" s="760"/>
      <c r="QFL46" s="760"/>
      <c r="QFM46" s="760"/>
      <c r="QFN46" s="760"/>
      <c r="QFO46" s="760"/>
      <c r="QFP46" s="760"/>
      <c r="QFQ46" s="760"/>
      <c r="QFR46" s="760"/>
      <c r="QFS46" s="760"/>
      <c r="QFT46" s="760"/>
      <c r="QFU46" s="760"/>
      <c r="QFV46" s="760"/>
      <c r="QFW46" s="760"/>
      <c r="QFX46" s="760"/>
      <c r="QFY46" s="760"/>
      <c r="QFZ46" s="760"/>
      <c r="QGA46" s="760"/>
      <c r="QGB46" s="760"/>
      <c r="QGC46" s="760"/>
      <c r="QGD46" s="760"/>
      <c r="QGE46" s="760"/>
      <c r="QGF46" s="760"/>
      <c r="QGG46" s="760"/>
      <c r="QGH46" s="760"/>
      <c r="QGI46" s="760"/>
      <c r="QGJ46" s="760"/>
      <c r="QGK46" s="760"/>
      <c r="QGL46" s="760"/>
      <c r="QGM46" s="760"/>
      <c r="QGN46" s="760"/>
      <c r="QGO46" s="760"/>
      <c r="QGP46" s="760"/>
      <c r="QGQ46" s="760"/>
      <c r="QGR46" s="760"/>
      <c r="QGS46" s="760"/>
      <c r="QGT46" s="760"/>
      <c r="QGU46" s="760"/>
      <c r="QGV46" s="760"/>
      <c r="QGW46" s="760"/>
      <c r="QGX46" s="760"/>
      <c r="QGY46" s="760"/>
      <c r="QGZ46" s="760"/>
      <c r="QHA46" s="760"/>
      <c r="QHB46" s="760"/>
      <c r="QHC46" s="760"/>
      <c r="QHD46" s="760"/>
      <c r="QHE46" s="760"/>
      <c r="QHF46" s="760"/>
      <c r="QHG46" s="760"/>
      <c r="QHH46" s="760"/>
      <c r="QHI46" s="760"/>
      <c r="QHJ46" s="760"/>
      <c r="QHK46" s="760"/>
      <c r="QHL46" s="760"/>
      <c r="QHM46" s="760"/>
      <c r="QHN46" s="760"/>
      <c r="QHO46" s="760"/>
      <c r="QHP46" s="760"/>
      <c r="QHQ46" s="760"/>
      <c r="QHR46" s="760"/>
      <c r="QHS46" s="760"/>
      <c r="QHT46" s="760"/>
      <c r="QHU46" s="760"/>
      <c r="QHV46" s="760"/>
      <c r="QHW46" s="760"/>
      <c r="QHX46" s="760"/>
      <c r="QHY46" s="760"/>
      <c r="QHZ46" s="760"/>
      <c r="QIA46" s="760"/>
      <c r="QIB46" s="760"/>
      <c r="QIC46" s="760"/>
      <c r="QID46" s="760"/>
      <c r="QIE46" s="760"/>
      <c r="QIF46" s="760"/>
      <c r="QIG46" s="760"/>
      <c r="QIH46" s="760"/>
      <c r="QII46" s="760"/>
      <c r="QIJ46" s="760"/>
      <c r="QIK46" s="760"/>
      <c r="QIL46" s="760"/>
      <c r="QIM46" s="760"/>
      <c r="QIN46" s="760"/>
      <c r="QIO46" s="760"/>
      <c r="QIP46" s="760"/>
      <c r="QIQ46" s="760"/>
      <c r="QIR46" s="760"/>
      <c r="QIS46" s="760"/>
      <c r="QIT46" s="760"/>
      <c r="QIU46" s="760"/>
      <c r="QIV46" s="760"/>
      <c r="QIW46" s="760"/>
      <c r="QIX46" s="760"/>
      <c r="QIY46" s="760"/>
      <c r="QIZ46" s="760"/>
      <c r="QJA46" s="760"/>
      <c r="QJB46" s="760"/>
      <c r="QJC46" s="760"/>
      <c r="QJD46" s="760"/>
      <c r="QJE46" s="760"/>
      <c r="QJF46" s="760"/>
      <c r="QJG46" s="760"/>
      <c r="QJH46" s="760"/>
      <c r="QJI46" s="760"/>
      <c r="QJJ46" s="760"/>
      <c r="QJK46" s="760"/>
      <c r="QJL46" s="760"/>
      <c r="QJM46" s="760"/>
      <c r="QJN46" s="760"/>
      <c r="QJO46" s="760"/>
      <c r="QJP46" s="760"/>
      <c r="QJQ46" s="760"/>
      <c r="QJR46" s="760"/>
      <c r="QJS46" s="760"/>
      <c r="QJT46" s="760"/>
      <c r="QJU46" s="760"/>
      <c r="QJV46" s="760"/>
      <c r="QJW46" s="760"/>
      <c r="QJX46" s="760"/>
      <c r="QJY46" s="760"/>
      <c r="QJZ46" s="760"/>
      <c r="QKA46" s="760"/>
      <c r="QKB46" s="760"/>
      <c r="QKC46" s="760"/>
      <c r="QKD46" s="760"/>
      <c r="QKE46" s="760"/>
      <c r="QKF46" s="760"/>
      <c r="QKG46" s="760"/>
      <c r="QKH46" s="760"/>
      <c r="QKI46" s="760"/>
      <c r="QKJ46" s="760"/>
      <c r="QKK46" s="760"/>
      <c r="QKL46" s="760"/>
      <c r="QKM46" s="760"/>
      <c r="QKN46" s="760"/>
      <c r="QKO46" s="760"/>
      <c r="QKP46" s="760"/>
      <c r="QKQ46" s="760"/>
      <c r="QKR46" s="760"/>
      <c r="QKS46" s="760"/>
      <c r="QKT46" s="760"/>
      <c r="QKU46" s="760"/>
      <c r="QKV46" s="760"/>
      <c r="QKW46" s="760"/>
      <c r="QKX46" s="760"/>
      <c r="QKY46" s="760"/>
      <c r="QKZ46" s="760"/>
      <c r="QLA46" s="760"/>
      <c r="QLB46" s="760"/>
      <c r="QLC46" s="760"/>
      <c r="QLD46" s="760"/>
      <c r="QLE46" s="760"/>
      <c r="QLF46" s="760"/>
      <c r="QLG46" s="760"/>
      <c r="QLH46" s="760"/>
      <c r="QLI46" s="760"/>
      <c r="QLJ46" s="760"/>
      <c r="QLK46" s="760"/>
      <c r="QLL46" s="760"/>
      <c r="QLM46" s="760"/>
      <c r="QLN46" s="760"/>
      <c r="QLO46" s="760"/>
      <c r="QLP46" s="760"/>
      <c r="QLQ46" s="760"/>
      <c r="QLR46" s="760"/>
      <c r="QLS46" s="760"/>
      <c r="QLT46" s="760"/>
      <c r="QLU46" s="760"/>
      <c r="QLV46" s="760"/>
      <c r="QLW46" s="760"/>
      <c r="QLX46" s="760"/>
      <c r="QLY46" s="760"/>
      <c r="QLZ46" s="760"/>
      <c r="QMA46" s="760"/>
      <c r="QMB46" s="760"/>
      <c r="QMC46" s="760"/>
      <c r="QMD46" s="760"/>
      <c r="QME46" s="760"/>
      <c r="QMF46" s="760"/>
      <c r="QMG46" s="760"/>
      <c r="QMH46" s="760"/>
      <c r="QMI46" s="760"/>
      <c r="QMJ46" s="760"/>
      <c r="QMK46" s="760"/>
      <c r="QML46" s="760"/>
      <c r="QMM46" s="760"/>
      <c r="QMN46" s="760"/>
      <c r="QMO46" s="760"/>
      <c r="QMP46" s="760"/>
      <c r="QMQ46" s="760"/>
      <c r="QMR46" s="760"/>
      <c r="QMS46" s="760"/>
      <c r="QMT46" s="760"/>
      <c r="QMU46" s="760"/>
      <c r="QMV46" s="760"/>
      <c r="QMW46" s="760"/>
      <c r="QMX46" s="760"/>
      <c r="QMY46" s="760"/>
      <c r="QMZ46" s="760"/>
      <c r="QNA46" s="760"/>
      <c r="QNB46" s="760"/>
      <c r="QNC46" s="760"/>
      <c r="QND46" s="760"/>
      <c r="QNE46" s="760"/>
      <c r="QNF46" s="760"/>
      <c r="QNG46" s="760"/>
      <c r="QNH46" s="760"/>
      <c r="QNI46" s="760"/>
      <c r="QNJ46" s="760"/>
      <c r="QNK46" s="760"/>
      <c r="QNL46" s="760"/>
      <c r="QNM46" s="760"/>
      <c r="QNN46" s="760"/>
      <c r="QNO46" s="760"/>
      <c r="QNP46" s="760"/>
      <c r="QNQ46" s="760"/>
      <c r="QNR46" s="760"/>
      <c r="QNS46" s="760"/>
      <c r="QNT46" s="760"/>
      <c r="QNU46" s="760"/>
      <c r="QNV46" s="760"/>
      <c r="QNW46" s="760"/>
      <c r="QNX46" s="760"/>
      <c r="QNY46" s="760"/>
      <c r="QNZ46" s="760"/>
      <c r="QOA46" s="760"/>
      <c r="QOB46" s="760"/>
      <c r="QOC46" s="760"/>
      <c r="QOD46" s="760"/>
      <c r="QOE46" s="760"/>
      <c r="QOF46" s="760"/>
      <c r="QOG46" s="760"/>
      <c r="QOH46" s="760"/>
      <c r="QOI46" s="760"/>
      <c r="QOJ46" s="760"/>
      <c r="QOK46" s="760"/>
      <c r="QOL46" s="760"/>
      <c r="QOM46" s="760"/>
      <c r="QON46" s="760"/>
      <c r="QOO46" s="760"/>
      <c r="QOP46" s="760"/>
      <c r="QOQ46" s="760"/>
      <c r="QOR46" s="760"/>
      <c r="QOS46" s="760"/>
      <c r="QOT46" s="760"/>
      <c r="QOU46" s="760"/>
      <c r="QOV46" s="760"/>
      <c r="QOW46" s="760"/>
      <c r="QOX46" s="760"/>
      <c r="QOY46" s="760"/>
      <c r="QOZ46" s="760"/>
      <c r="QPA46" s="760"/>
      <c r="QPB46" s="760"/>
      <c r="QPC46" s="760"/>
      <c r="QPD46" s="760"/>
      <c r="QPE46" s="760"/>
      <c r="QPF46" s="760"/>
      <c r="QPG46" s="760"/>
      <c r="QPH46" s="760"/>
      <c r="QPI46" s="760"/>
      <c r="QPJ46" s="760"/>
      <c r="QPK46" s="760"/>
      <c r="QPL46" s="760"/>
      <c r="QPM46" s="760"/>
      <c r="QPN46" s="760"/>
      <c r="QPO46" s="760"/>
      <c r="QPP46" s="760"/>
      <c r="QPQ46" s="760"/>
      <c r="QPR46" s="760"/>
      <c r="QPS46" s="760"/>
      <c r="QPT46" s="760"/>
      <c r="QPU46" s="760"/>
      <c r="QPV46" s="760"/>
      <c r="QPW46" s="760"/>
      <c r="QPX46" s="760"/>
      <c r="QPY46" s="760"/>
      <c r="QPZ46" s="760"/>
      <c r="QQA46" s="760"/>
      <c r="QQB46" s="760"/>
      <c r="QQC46" s="760"/>
      <c r="QQD46" s="760"/>
      <c r="QQE46" s="760"/>
      <c r="QQF46" s="760"/>
      <c r="QQG46" s="760"/>
      <c r="QQH46" s="760"/>
      <c r="QQI46" s="760"/>
      <c r="QQJ46" s="760"/>
      <c r="QQK46" s="760"/>
      <c r="QQL46" s="760"/>
      <c r="QQM46" s="760"/>
      <c r="QQN46" s="760"/>
      <c r="QQO46" s="760"/>
      <c r="QQP46" s="760"/>
      <c r="QQQ46" s="760"/>
      <c r="QQR46" s="760"/>
      <c r="QQS46" s="760"/>
      <c r="QQT46" s="760"/>
      <c r="QQU46" s="760"/>
      <c r="QQV46" s="760"/>
      <c r="QQW46" s="760"/>
      <c r="QQX46" s="760"/>
      <c r="QQY46" s="760"/>
      <c r="QQZ46" s="760"/>
      <c r="QRA46" s="760"/>
      <c r="QRB46" s="760"/>
      <c r="QRC46" s="760"/>
      <c r="QRD46" s="760"/>
      <c r="QRE46" s="760"/>
      <c r="QRF46" s="760"/>
      <c r="QRG46" s="760"/>
      <c r="QRH46" s="760"/>
      <c r="QRI46" s="760"/>
      <c r="QRJ46" s="760"/>
      <c r="QRK46" s="760"/>
      <c r="QRL46" s="760"/>
      <c r="QRM46" s="760"/>
      <c r="QRN46" s="760"/>
      <c r="QRO46" s="760"/>
      <c r="QRP46" s="760"/>
      <c r="QRQ46" s="760"/>
      <c r="QRR46" s="760"/>
      <c r="QRS46" s="760"/>
      <c r="QRT46" s="760"/>
      <c r="QRU46" s="760"/>
      <c r="QRV46" s="760"/>
      <c r="QRW46" s="760"/>
      <c r="QRX46" s="760"/>
      <c r="QRY46" s="760"/>
      <c r="QRZ46" s="760"/>
      <c r="QSA46" s="760"/>
      <c r="QSB46" s="760"/>
      <c r="QSC46" s="760"/>
      <c r="QSD46" s="760"/>
      <c r="QSE46" s="760"/>
      <c r="QSF46" s="760"/>
      <c r="QSG46" s="760"/>
      <c r="QSH46" s="760"/>
      <c r="QSI46" s="760"/>
      <c r="QSJ46" s="760"/>
      <c r="QSK46" s="760"/>
      <c r="QSL46" s="760"/>
      <c r="QSM46" s="760"/>
      <c r="QSN46" s="760"/>
      <c r="QSO46" s="760"/>
      <c r="QSP46" s="760"/>
      <c r="QSQ46" s="760"/>
      <c r="QSR46" s="760"/>
      <c r="QSS46" s="760"/>
      <c r="QST46" s="760"/>
      <c r="QSU46" s="760"/>
      <c r="QSV46" s="760"/>
      <c r="QSW46" s="760"/>
      <c r="QSX46" s="760"/>
      <c r="QSY46" s="760"/>
      <c r="QSZ46" s="760"/>
      <c r="QTA46" s="760"/>
      <c r="QTB46" s="760"/>
      <c r="QTC46" s="760"/>
      <c r="QTD46" s="760"/>
      <c r="QTE46" s="760"/>
      <c r="QTF46" s="760"/>
      <c r="QTG46" s="760"/>
      <c r="QTH46" s="760"/>
      <c r="QTI46" s="760"/>
      <c r="QTJ46" s="760"/>
      <c r="QTK46" s="760"/>
      <c r="QTL46" s="760"/>
      <c r="QTM46" s="760"/>
      <c r="QTN46" s="760"/>
      <c r="QTO46" s="760"/>
      <c r="QTP46" s="760"/>
      <c r="QTQ46" s="760"/>
      <c r="QTR46" s="760"/>
      <c r="QTS46" s="760"/>
      <c r="QTT46" s="760"/>
      <c r="QTU46" s="760"/>
      <c r="QTV46" s="760"/>
      <c r="QTW46" s="760"/>
      <c r="QTX46" s="760"/>
      <c r="QTY46" s="760"/>
      <c r="QTZ46" s="760"/>
      <c r="QUA46" s="760"/>
      <c r="QUB46" s="760"/>
      <c r="QUC46" s="760"/>
      <c r="QUD46" s="760"/>
      <c r="QUE46" s="760"/>
      <c r="QUF46" s="760"/>
      <c r="QUG46" s="760"/>
      <c r="QUH46" s="760"/>
      <c r="QUI46" s="760"/>
      <c r="QUJ46" s="760"/>
      <c r="QUK46" s="760"/>
      <c r="QUL46" s="760"/>
      <c r="QUM46" s="760"/>
      <c r="QUN46" s="760"/>
      <c r="QUO46" s="760"/>
      <c r="QUP46" s="760"/>
      <c r="QUQ46" s="760"/>
      <c r="QUR46" s="760"/>
      <c r="QUS46" s="760"/>
      <c r="QUT46" s="760"/>
      <c r="QUU46" s="760"/>
      <c r="QUV46" s="760"/>
      <c r="QUW46" s="760"/>
      <c r="QUX46" s="760"/>
      <c r="QUY46" s="760"/>
      <c r="QUZ46" s="760"/>
      <c r="QVA46" s="760"/>
      <c r="QVB46" s="760"/>
      <c r="QVC46" s="760"/>
      <c r="QVD46" s="760"/>
      <c r="QVE46" s="760"/>
      <c r="QVF46" s="760"/>
      <c r="QVG46" s="760"/>
      <c r="QVH46" s="760"/>
      <c r="QVI46" s="760"/>
      <c r="QVJ46" s="760"/>
      <c r="QVK46" s="760"/>
      <c r="QVL46" s="760"/>
      <c r="QVM46" s="760"/>
      <c r="QVN46" s="760"/>
      <c r="QVO46" s="760"/>
      <c r="QVP46" s="760"/>
      <c r="QVQ46" s="760"/>
      <c r="QVR46" s="760"/>
      <c r="QVS46" s="760"/>
      <c r="QVT46" s="760"/>
      <c r="QVU46" s="760"/>
      <c r="QVV46" s="760"/>
      <c r="QVW46" s="760"/>
      <c r="QVX46" s="760"/>
      <c r="QVY46" s="760"/>
      <c r="QVZ46" s="760"/>
      <c r="QWA46" s="760"/>
      <c r="QWB46" s="760"/>
      <c r="QWC46" s="760"/>
      <c r="QWD46" s="760"/>
      <c r="QWE46" s="760"/>
      <c r="QWF46" s="760"/>
      <c r="QWG46" s="760"/>
      <c r="QWH46" s="760"/>
      <c r="QWI46" s="760"/>
      <c r="QWJ46" s="760"/>
      <c r="QWK46" s="760"/>
      <c r="QWL46" s="760"/>
      <c r="QWM46" s="760"/>
      <c r="QWN46" s="760"/>
      <c r="QWO46" s="760"/>
      <c r="QWP46" s="760"/>
      <c r="QWQ46" s="760"/>
      <c r="QWR46" s="760"/>
      <c r="QWS46" s="760"/>
      <c r="QWT46" s="760"/>
      <c r="QWU46" s="760"/>
      <c r="QWV46" s="760"/>
      <c r="QWW46" s="760"/>
      <c r="QWX46" s="760"/>
      <c r="QWY46" s="760"/>
      <c r="QWZ46" s="760"/>
      <c r="QXA46" s="760"/>
      <c r="QXB46" s="760"/>
      <c r="QXC46" s="760"/>
      <c r="QXD46" s="760"/>
      <c r="QXE46" s="760"/>
      <c r="QXF46" s="760"/>
      <c r="QXG46" s="760"/>
      <c r="QXH46" s="760"/>
      <c r="QXI46" s="760"/>
      <c r="QXJ46" s="760"/>
      <c r="QXK46" s="760"/>
      <c r="QXL46" s="760"/>
      <c r="QXM46" s="760"/>
      <c r="QXN46" s="760"/>
      <c r="QXO46" s="760"/>
      <c r="QXP46" s="760"/>
      <c r="QXQ46" s="760"/>
      <c r="QXR46" s="760"/>
      <c r="QXS46" s="760"/>
      <c r="QXT46" s="760"/>
      <c r="QXU46" s="760"/>
      <c r="QXV46" s="760"/>
      <c r="QXW46" s="760"/>
      <c r="QXX46" s="760"/>
      <c r="QXY46" s="760"/>
      <c r="QXZ46" s="760"/>
      <c r="QYA46" s="760"/>
      <c r="QYB46" s="760"/>
      <c r="QYC46" s="760"/>
      <c r="QYD46" s="760"/>
      <c r="QYE46" s="760"/>
      <c r="QYF46" s="760"/>
      <c r="QYG46" s="760"/>
      <c r="QYH46" s="760"/>
      <c r="QYI46" s="760"/>
      <c r="QYJ46" s="760"/>
      <c r="QYK46" s="760"/>
      <c r="QYL46" s="760"/>
      <c r="QYM46" s="760"/>
      <c r="QYN46" s="760"/>
      <c r="QYO46" s="760"/>
      <c r="QYP46" s="760"/>
      <c r="QYQ46" s="760"/>
      <c r="QYR46" s="760"/>
      <c r="QYS46" s="760"/>
      <c r="QYT46" s="760"/>
      <c r="QYU46" s="760"/>
      <c r="QYV46" s="760"/>
      <c r="QYW46" s="760"/>
      <c r="QYX46" s="760"/>
      <c r="QYY46" s="760"/>
      <c r="QYZ46" s="760"/>
      <c r="QZA46" s="760"/>
      <c r="QZB46" s="760"/>
      <c r="QZC46" s="760"/>
      <c r="QZD46" s="760"/>
      <c r="QZE46" s="760"/>
      <c r="QZF46" s="760"/>
      <c r="QZG46" s="760"/>
      <c r="QZH46" s="760"/>
      <c r="QZI46" s="760"/>
      <c r="QZJ46" s="760"/>
      <c r="QZK46" s="760"/>
      <c r="QZL46" s="760"/>
      <c r="QZM46" s="760"/>
      <c r="QZN46" s="760"/>
      <c r="QZO46" s="760"/>
      <c r="QZP46" s="760"/>
      <c r="QZQ46" s="760"/>
      <c r="QZR46" s="760"/>
      <c r="QZS46" s="760"/>
      <c r="QZT46" s="760"/>
      <c r="QZU46" s="760"/>
      <c r="QZV46" s="760"/>
      <c r="QZW46" s="760"/>
      <c r="QZX46" s="760"/>
      <c r="QZY46" s="760"/>
      <c r="QZZ46" s="760"/>
      <c r="RAA46" s="760"/>
      <c r="RAB46" s="760"/>
      <c r="RAC46" s="760"/>
      <c r="RAD46" s="760"/>
      <c r="RAE46" s="760"/>
      <c r="RAF46" s="760"/>
      <c r="RAG46" s="760"/>
      <c r="RAH46" s="760"/>
      <c r="RAI46" s="760"/>
      <c r="RAJ46" s="760"/>
      <c r="RAK46" s="760"/>
      <c r="RAL46" s="760"/>
      <c r="RAM46" s="760"/>
      <c r="RAN46" s="760"/>
      <c r="RAO46" s="760"/>
      <c r="RAP46" s="760"/>
      <c r="RAQ46" s="760"/>
      <c r="RAR46" s="760"/>
      <c r="RAS46" s="760"/>
      <c r="RAT46" s="760"/>
      <c r="RAU46" s="760"/>
      <c r="RAV46" s="760"/>
      <c r="RAW46" s="760"/>
      <c r="RAX46" s="760"/>
      <c r="RAY46" s="760"/>
      <c r="RAZ46" s="760"/>
      <c r="RBA46" s="760"/>
      <c r="RBB46" s="760"/>
      <c r="RBC46" s="760"/>
      <c r="RBD46" s="760"/>
      <c r="RBE46" s="760"/>
      <c r="RBF46" s="760"/>
      <c r="RBG46" s="760"/>
      <c r="RBH46" s="760"/>
      <c r="RBI46" s="760"/>
      <c r="RBJ46" s="760"/>
      <c r="RBK46" s="760"/>
      <c r="RBL46" s="760"/>
      <c r="RBM46" s="760"/>
      <c r="RBN46" s="760"/>
      <c r="RBO46" s="760"/>
      <c r="RBP46" s="760"/>
      <c r="RBQ46" s="760"/>
      <c r="RBR46" s="760"/>
      <c r="RBS46" s="760"/>
      <c r="RBT46" s="760"/>
      <c r="RBU46" s="760"/>
      <c r="RBV46" s="760"/>
      <c r="RBW46" s="760"/>
      <c r="RBX46" s="760"/>
      <c r="RBY46" s="760"/>
      <c r="RBZ46" s="760"/>
      <c r="RCA46" s="760"/>
      <c r="RCB46" s="760"/>
      <c r="RCC46" s="760"/>
      <c r="RCD46" s="760"/>
      <c r="RCE46" s="760"/>
      <c r="RCF46" s="760"/>
      <c r="RCG46" s="760"/>
      <c r="RCH46" s="760"/>
      <c r="RCI46" s="760"/>
      <c r="RCJ46" s="760"/>
      <c r="RCK46" s="760"/>
      <c r="RCL46" s="760"/>
      <c r="RCM46" s="760"/>
      <c r="RCN46" s="760"/>
      <c r="RCO46" s="760"/>
      <c r="RCP46" s="760"/>
      <c r="RCQ46" s="760"/>
      <c r="RCR46" s="760"/>
      <c r="RCS46" s="760"/>
      <c r="RCT46" s="760"/>
      <c r="RCU46" s="760"/>
      <c r="RCV46" s="760"/>
      <c r="RCW46" s="760"/>
      <c r="RCX46" s="760"/>
      <c r="RCY46" s="760"/>
      <c r="RCZ46" s="760"/>
      <c r="RDA46" s="760"/>
      <c r="RDB46" s="760"/>
      <c r="RDC46" s="760"/>
      <c r="RDD46" s="760"/>
      <c r="RDE46" s="760"/>
      <c r="RDF46" s="760"/>
      <c r="RDG46" s="760"/>
      <c r="RDH46" s="760"/>
      <c r="RDI46" s="760"/>
      <c r="RDJ46" s="760"/>
      <c r="RDK46" s="760"/>
      <c r="RDL46" s="760"/>
      <c r="RDM46" s="760"/>
      <c r="RDN46" s="760"/>
      <c r="RDO46" s="760"/>
      <c r="RDP46" s="760"/>
      <c r="RDQ46" s="760"/>
      <c r="RDR46" s="760"/>
      <c r="RDS46" s="760"/>
      <c r="RDT46" s="760"/>
      <c r="RDU46" s="760"/>
      <c r="RDV46" s="760"/>
      <c r="RDW46" s="760"/>
      <c r="RDX46" s="760"/>
      <c r="RDY46" s="760"/>
      <c r="RDZ46" s="760"/>
      <c r="REA46" s="760"/>
      <c r="REB46" s="760"/>
      <c r="REC46" s="760"/>
      <c r="RED46" s="760"/>
      <c r="REE46" s="760"/>
      <c r="REF46" s="760"/>
      <c r="REG46" s="760"/>
      <c r="REH46" s="760"/>
      <c r="REI46" s="760"/>
      <c r="REJ46" s="760"/>
      <c r="REK46" s="760"/>
      <c r="REL46" s="760"/>
      <c r="REM46" s="760"/>
      <c r="REN46" s="760"/>
      <c r="REO46" s="760"/>
      <c r="REP46" s="760"/>
      <c r="REQ46" s="760"/>
      <c r="RER46" s="760"/>
      <c r="RES46" s="760"/>
      <c r="RET46" s="760"/>
      <c r="REU46" s="760"/>
      <c r="REV46" s="760"/>
      <c r="REW46" s="760"/>
      <c r="REX46" s="760"/>
      <c r="REY46" s="760"/>
      <c r="REZ46" s="760"/>
      <c r="RFA46" s="760"/>
      <c r="RFB46" s="760"/>
      <c r="RFC46" s="760"/>
      <c r="RFD46" s="760"/>
      <c r="RFE46" s="760"/>
      <c r="RFF46" s="760"/>
      <c r="RFG46" s="760"/>
      <c r="RFH46" s="760"/>
      <c r="RFI46" s="760"/>
      <c r="RFJ46" s="760"/>
      <c r="RFK46" s="760"/>
      <c r="RFL46" s="760"/>
      <c r="RFM46" s="760"/>
      <c r="RFN46" s="760"/>
      <c r="RFO46" s="760"/>
      <c r="RFP46" s="760"/>
      <c r="RFQ46" s="760"/>
      <c r="RFR46" s="760"/>
      <c r="RFS46" s="760"/>
      <c r="RFT46" s="760"/>
      <c r="RFU46" s="760"/>
      <c r="RFV46" s="760"/>
      <c r="RFW46" s="760"/>
      <c r="RFX46" s="760"/>
      <c r="RFY46" s="760"/>
      <c r="RFZ46" s="760"/>
      <c r="RGA46" s="760"/>
      <c r="RGB46" s="760"/>
      <c r="RGC46" s="760"/>
      <c r="RGD46" s="760"/>
      <c r="RGE46" s="760"/>
      <c r="RGF46" s="760"/>
      <c r="RGG46" s="760"/>
      <c r="RGH46" s="760"/>
      <c r="RGI46" s="760"/>
      <c r="RGJ46" s="760"/>
      <c r="RGK46" s="760"/>
      <c r="RGL46" s="760"/>
      <c r="RGM46" s="760"/>
      <c r="RGN46" s="760"/>
      <c r="RGO46" s="760"/>
      <c r="RGP46" s="760"/>
      <c r="RGQ46" s="760"/>
      <c r="RGR46" s="760"/>
      <c r="RGS46" s="760"/>
      <c r="RGT46" s="760"/>
      <c r="RGU46" s="760"/>
      <c r="RGV46" s="760"/>
      <c r="RGW46" s="760"/>
      <c r="RGX46" s="760"/>
      <c r="RGY46" s="760"/>
      <c r="RGZ46" s="760"/>
      <c r="RHA46" s="760"/>
      <c r="RHB46" s="760"/>
      <c r="RHC46" s="760"/>
      <c r="RHD46" s="760"/>
      <c r="RHE46" s="760"/>
      <c r="RHF46" s="760"/>
      <c r="RHG46" s="760"/>
      <c r="RHH46" s="760"/>
      <c r="RHI46" s="760"/>
      <c r="RHJ46" s="760"/>
      <c r="RHK46" s="760"/>
      <c r="RHL46" s="760"/>
      <c r="RHM46" s="760"/>
      <c r="RHN46" s="760"/>
      <c r="RHO46" s="760"/>
      <c r="RHP46" s="760"/>
      <c r="RHQ46" s="760"/>
      <c r="RHR46" s="760"/>
      <c r="RHS46" s="760"/>
      <c r="RHT46" s="760"/>
      <c r="RHU46" s="760"/>
      <c r="RHV46" s="760"/>
      <c r="RHW46" s="760"/>
      <c r="RHX46" s="760"/>
      <c r="RHY46" s="760"/>
      <c r="RHZ46" s="760"/>
      <c r="RIA46" s="760"/>
      <c r="RIB46" s="760"/>
      <c r="RIC46" s="760"/>
      <c r="RID46" s="760"/>
      <c r="RIE46" s="760"/>
      <c r="RIF46" s="760"/>
      <c r="RIG46" s="760"/>
      <c r="RIH46" s="760"/>
      <c r="RII46" s="760"/>
      <c r="RIJ46" s="760"/>
      <c r="RIK46" s="760"/>
      <c r="RIL46" s="760"/>
      <c r="RIM46" s="760"/>
      <c r="RIN46" s="760"/>
      <c r="RIO46" s="760"/>
      <c r="RIP46" s="760"/>
      <c r="RIQ46" s="760"/>
      <c r="RIR46" s="760"/>
      <c r="RIS46" s="760"/>
      <c r="RIT46" s="760"/>
      <c r="RIU46" s="760"/>
      <c r="RIV46" s="760"/>
      <c r="RIW46" s="760"/>
      <c r="RIX46" s="760"/>
      <c r="RIY46" s="760"/>
      <c r="RIZ46" s="760"/>
      <c r="RJA46" s="760"/>
      <c r="RJB46" s="760"/>
      <c r="RJC46" s="760"/>
      <c r="RJD46" s="760"/>
      <c r="RJE46" s="760"/>
      <c r="RJF46" s="760"/>
      <c r="RJG46" s="760"/>
      <c r="RJH46" s="760"/>
      <c r="RJI46" s="760"/>
      <c r="RJJ46" s="760"/>
      <c r="RJK46" s="760"/>
      <c r="RJL46" s="760"/>
      <c r="RJM46" s="760"/>
      <c r="RJN46" s="760"/>
      <c r="RJO46" s="760"/>
      <c r="RJP46" s="760"/>
      <c r="RJQ46" s="760"/>
      <c r="RJR46" s="760"/>
      <c r="RJS46" s="760"/>
      <c r="RJT46" s="760"/>
      <c r="RJU46" s="760"/>
      <c r="RJV46" s="760"/>
      <c r="RJW46" s="760"/>
      <c r="RJX46" s="760"/>
      <c r="RJY46" s="760"/>
      <c r="RJZ46" s="760"/>
      <c r="RKA46" s="760"/>
      <c r="RKB46" s="760"/>
      <c r="RKC46" s="760"/>
      <c r="RKD46" s="760"/>
      <c r="RKE46" s="760"/>
      <c r="RKF46" s="760"/>
      <c r="RKG46" s="760"/>
      <c r="RKH46" s="760"/>
      <c r="RKI46" s="760"/>
      <c r="RKJ46" s="760"/>
      <c r="RKK46" s="760"/>
      <c r="RKL46" s="760"/>
      <c r="RKM46" s="760"/>
      <c r="RKN46" s="760"/>
      <c r="RKO46" s="760"/>
      <c r="RKP46" s="760"/>
      <c r="RKQ46" s="760"/>
      <c r="RKR46" s="760"/>
      <c r="RKS46" s="760"/>
      <c r="RKT46" s="760"/>
      <c r="RKU46" s="760"/>
      <c r="RKV46" s="760"/>
      <c r="RKW46" s="760"/>
      <c r="RKX46" s="760"/>
      <c r="RKY46" s="760"/>
      <c r="RKZ46" s="760"/>
      <c r="RLA46" s="760"/>
      <c r="RLB46" s="760"/>
      <c r="RLC46" s="760"/>
      <c r="RLD46" s="760"/>
      <c r="RLE46" s="760"/>
      <c r="RLF46" s="760"/>
      <c r="RLG46" s="760"/>
      <c r="RLH46" s="760"/>
      <c r="RLI46" s="760"/>
      <c r="RLJ46" s="760"/>
      <c r="RLK46" s="760"/>
      <c r="RLL46" s="760"/>
      <c r="RLM46" s="760"/>
      <c r="RLN46" s="760"/>
      <c r="RLO46" s="760"/>
      <c r="RLP46" s="760"/>
      <c r="RLQ46" s="760"/>
      <c r="RLR46" s="760"/>
      <c r="RLS46" s="760"/>
      <c r="RLT46" s="760"/>
      <c r="RLU46" s="760"/>
      <c r="RLV46" s="760"/>
      <c r="RLW46" s="760"/>
      <c r="RLX46" s="760"/>
      <c r="RLY46" s="760"/>
      <c r="RLZ46" s="760"/>
      <c r="RMA46" s="760"/>
      <c r="RMB46" s="760"/>
      <c r="RMC46" s="760"/>
      <c r="RMD46" s="760"/>
      <c r="RME46" s="760"/>
      <c r="RMF46" s="760"/>
      <c r="RMG46" s="760"/>
      <c r="RMH46" s="760"/>
      <c r="RMI46" s="760"/>
      <c r="RMJ46" s="760"/>
      <c r="RMK46" s="760"/>
      <c r="RML46" s="760"/>
      <c r="RMM46" s="760"/>
      <c r="RMN46" s="760"/>
      <c r="RMO46" s="760"/>
      <c r="RMP46" s="760"/>
      <c r="RMQ46" s="760"/>
      <c r="RMR46" s="760"/>
      <c r="RMS46" s="760"/>
      <c r="RMT46" s="760"/>
      <c r="RMU46" s="760"/>
      <c r="RMV46" s="760"/>
      <c r="RMW46" s="760"/>
      <c r="RMX46" s="760"/>
      <c r="RMY46" s="760"/>
      <c r="RMZ46" s="760"/>
      <c r="RNA46" s="760"/>
      <c r="RNB46" s="760"/>
      <c r="RNC46" s="760"/>
      <c r="RND46" s="760"/>
      <c r="RNE46" s="760"/>
      <c r="RNF46" s="760"/>
      <c r="RNG46" s="760"/>
      <c r="RNH46" s="760"/>
      <c r="RNI46" s="760"/>
      <c r="RNJ46" s="760"/>
      <c r="RNK46" s="760"/>
      <c r="RNL46" s="760"/>
      <c r="RNM46" s="760"/>
      <c r="RNN46" s="760"/>
      <c r="RNO46" s="760"/>
      <c r="RNP46" s="760"/>
      <c r="RNQ46" s="760"/>
      <c r="RNR46" s="760"/>
      <c r="RNS46" s="760"/>
      <c r="RNT46" s="760"/>
      <c r="RNU46" s="760"/>
      <c r="RNV46" s="760"/>
      <c r="RNW46" s="760"/>
      <c r="RNX46" s="760"/>
      <c r="RNY46" s="760"/>
      <c r="RNZ46" s="760"/>
      <c r="ROA46" s="760"/>
      <c r="ROB46" s="760"/>
      <c r="ROC46" s="760"/>
      <c r="ROD46" s="760"/>
      <c r="ROE46" s="760"/>
      <c r="ROF46" s="760"/>
      <c r="ROG46" s="760"/>
      <c r="ROH46" s="760"/>
      <c r="ROI46" s="760"/>
      <c r="ROJ46" s="760"/>
      <c r="ROK46" s="760"/>
      <c r="ROL46" s="760"/>
      <c r="ROM46" s="760"/>
      <c r="RON46" s="760"/>
      <c r="ROO46" s="760"/>
      <c r="ROP46" s="760"/>
      <c r="ROQ46" s="760"/>
      <c r="ROR46" s="760"/>
      <c r="ROS46" s="760"/>
      <c r="ROT46" s="760"/>
      <c r="ROU46" s="760"/>
      <c r="ROV46" s="760"/>
      <c r="ROW46" s="760"/>
      <c r="ROX46" s="760"/>
      <c r="ROY46" s="760"/>
      <c r="ROZ46" s="760"/>
      <c r="RPA46" s="760"/>
      <c r="RPB46" s="760"/>
      <c r="RPC46" s="760"/>
      <c r="RPD46" s="760"/>
      <c r="RPE46" s="760"/>
      <c r="RPF46" s="760"/>
      <c r="RPG46" s="760"/>
      <c r="RPH46" s="760"/>
      <c r="RPI46" s="760"/>
      <c r="RPJ46" s="760"/>
      <c r="RPK46" s="760"/>
      <c r="RPL46" s="760"/>
      <c r="RPM46" s="760"/>
      <c r="RPN46" s="760"/>
      <c r="RPO46" s="760"/>
      <c r="RPP46" s="760"/>
      <c r="RPQ46" s="760"/>
      <c r="RPR46" s="760"/>
      <c r="RPS46" s="760"/>
      <c r="RPT46" s="760"/>
      <c r="RPU46" s="760"/>
      <c r="RPV46" s="760"/>
      <c r="RPW46" s="760"/>
      <c r="RPX46" s="760"/>
      <c r="RPY46" s="760"/>
      <c r="RPZ46" s="760"/>
      <c r="RQA46" s="760"/>
      <c r="RQB46" s="760"/>
      <c r="RQC46" s="760"/>
      <c r="RQD46" s="760"/>
      <c r="RQE46" s="760"/>
      <c r="RQF46" s="760"/>
      <c r="RQG46" s="760"/>
      <c r="RQH46" s="760"/>
      <c r="RQI46" s="760"/>
      <c r="RQJ46" s="760"/>
      <c r="RQK46" s="760"/>
      <c r="RQL46" s="760"/>
      <c r="RQM46" s="760"/>
      <c r="RQN46" s="760"/>
      <c r="RQO46" s="760"/>
      <c r="RQP46" s="760"/>
      <c r="RQQ46" s="760"/>
      <c r="RQR46" s="760"/>
      <c r="RQS46" s="760"/>
      <c r="RQT46" s="760"/>
      <c r="RQU46" s="760"/>
      <c r="RQV46" s="760"/>
      <c r="RQW46" s="760"/>
      <c r="RQX46" s="760"/>
      <c r="RQY46" s="760"/>
      <c r="RQZ46" s="760"/>
      <c r="RRA46" s="760"/>
      <c r="RRB46" s="760"/>
      <c r="RRC46" s="760"/>
      <c r="RRD46" s="760"/>
      <c r="RRE46" s="760"/>
      <c r="RRF46" s="760"/>
      <c r="RRG46" s="760"/>
      <c r="RRH46" s="760"/>
      <c r="RRI46" s="760"/>
      <c r="RRJ46" s="760"/>
      <c r="RRK46" s="760"/>
      <c r="RRL46" s="760"/>
      <c r="RRM46" s="760"/>
      <c r="RRN46" s="760"/>
      <c r="RRO46" s="760"/>
      <c r="RRP46" s="760"/>
      <c r="RRQ46" s="760"/>
      <c r="RRR46" s="760"/>
      <c r="RRS46" s="760"/>
      <c r="RRT46" s="760"/>
      <c r="RRU46" s="760"/>
      <c r="RRV46" s="760"/>
      <c r="RRW46" s="760"/>
      <c r="RRX46" s="760"/>
      <c r="RRY46" s="760"/>
      <c r="RRZ46" s="760"/>
      <c r="RSA46" s="760"/>
      <c r="RSB46" s="760"/>
      <c r="RSC46" s="760"/>
      <c r="RSD46" s="760"/>
      <c r="RSE46" s="760"/>
      <c r="RSF46" s="760"/>
      <c r="RSG46" s="760"/>
      <c r="RSH46" s="760"/>
      <c r="RSI46" s="760"/>
      <c r="RSJ46" s="760"/>
      <c r="RSK46" s="760"/>
      <c r="RSL46" s="760"/>
      <c r="RSM46" s="760"/>
      <c r="RSN46" s="760"/>
      <c r="RSO46" s="760"/>
      <c r="RSP46" s="760"/>
      <c r="RSQ46" s="760"/>
      <c r="RSR46" s="760"/>
      <c r="RSS46" s="760"/>
      <c r="RST46" s="760"/>
      <c r="RSU46" s="760"/>
      <c r="RSV46" s="760"/>
      <c r="RSW46" s="760"/>
      <c r="RSX46" s="760"/>
      <c r="RSY46" s="760"/>
      <c r="RSZ46" s="760"/>
      <c r="RTA46" s="760"/>
      <c r="RTB46" s="760"/>
      <c r="RTC46" s="760"/>
      <c r="RTD46" s="760"/>
      <c r="RTE46" s="760"/>
      <c r="RTF46" s="760"/>
      <c r="RTG46" s="760"/>
      <c r="RTH46" s="760"/>
      <c r="RTI46" s="760"/>
      <c r="RTJ46" s="760"/>
      <c r="RTK46" s="760"/>
      <c r="RTL46" s="760"/>
      <c r="RTM46" s="760"/>
      <c r="RTN46" s="760"/>
      <c r="RTO46" s="760"/>
      <c r="RTP46" s="760"/>
      <c r="RTQ46" s="760"/>
      <c r="RTR46" s="760"/>
      <c r="RTS46" s="760"/>
      <c r="RTT46" s="760"/>
      <c r="RTU46" s="760"/>
      <c r="RTV46" s="760"/>
      <c r="RTW46" s="760"/>
      <c r="RTX46" s="760"/>
      <c r="RTY46" s="760"/>
      <c r="RTZ46" s="760"/>
      <c r="RUA46" s="760"/>
      <c r="RUB46" s="760"/>
      <c r="RUC46" s="760"/>
      <c r="RUD46" s="760"/>
      <c r="RUE46" s="760"/>
      <c r="RUF46" s="760"/>
      <c r="RUG46" s="760"/>
      <c r="RUH46" s="760"/>
      <c r="RUI46" s="760"/>
      <c r="RUJ46" s="760"/>
      <c r="RUK46" s="760"/>
      <c r="RUL46" s="760"/>
      <c r="RUM46" s="760"/>
      <c r="RUN46" s="760"/>
      <c r="RUO46" s="760"/>
      <c r="RUP46" s="760"/>
      <c r="RUQ46" s="760"/>
      <c r="RUR46" s="760"/>
      <c r="RUS46" s="760"/>
      <c r="RUT46" s="760"/>
      <c r="RUU46" s="760"/>
      <c r="RUV46" s="760"/>
      <c r="RUW46" s="760"/>
      <c r="RUX46" s="760"/>
      <c r="RUY46" s="760"/>
      <c r="RUZ46" s="760"/>
      <c r="RVA46" s="760"/>
      <c r="RVB46" s="760"/>
      <c r="RVC46" s="760"/>
      <c r="RVD46" s="760"/>
      <c r="RVE46" s="760"/>
      <c r="RVF46" s="760"/>
      <c r="RVG46" s="760"/>
      <c r="RVH46" s="760"/>
      <c r="RVI46" s="760"/>
      <c r="RVJ46" s="760"/>
      <c r="RVK46" s="760"/>
      <c r="RVL46" s="760"/>
      <c r="RVM46" s="760"/>
      <c r="RVN46" s="760"/>
      <c r="RVO46" s="760"/>
      <c r="RVP46" s="760"/>
      <c r="RVQ46" s="760"/>
      <c r="RVR46" s="760"/>
      <c r="RVS46" s="760"/>
      <c r="RVT46" s="760"/>
      <c r="RVU46" s="760"/>
      <c r="RVV46" s="760"/>
      <c r="RVW46" s="760"/>
      <c r="RVX46" s="760"/>
      <c r="RVY46" s="760"/>
      <c r="RVZ46" s="760"/>
      <c r="RWA46" s="760"/>
      <c r="RWB46" s="760"/>
      <c r="RWC46" s="760"/>
      <c r="RWD46" s="760"/>
      <c r="RWE46" s="760"/>
      <c r="RWF46" s="760"/>
      <c r="RWG46" s="760"/>
      <c r="RWH46" s="760"/>
      <c r="RWI46" s="760"/>
      <c r="RWJ46" s="760"/>
      <c r="RWK46" s="760"/>
      <c r="RWL46" s="760"/>
      <c r="RWM46" s="760"/>
      <c r="RWN46" s="760"/>
      <c r="RWO46" s="760"/>
      <c r="RWP46" s="760"/>
      <c r="RWQ46" s="760"/>
      <c r="RWR46" s="760"/>
      <c r="RWS46" s="760"/>
      <c r="RWT46" s="760"/>
      <c r="RWU46" s="760"/>
      <c r="RWV46" s="760"/>
      <c r="RWW46" s="760"/>
      <c r="RWX46" s="760"/>
      <c r="RWY46" s="760"/>
      <c r="RWZ46" s="760"/>
      <c r="RXA46" s="760"/>
      <c r="RXB46" s="760"/>
      <c r="RXC46" s="760"/>
      <c r="RXD46" s="760"/>
      <c r="RXE46" s="760"/>
      <c r="RXF46" s="760"/>
      <c r="RXG46" s="760"/>
      <c r="RXH46" s="760"/>
      <c r="RXI46" s="760"/>
      <c r="RXJ46" s="760"/>
      <c r="RXK46" s="760"/>
      <c r="RXL46" s="760"/>
      <c r="RXM46" s="760"/>
      <c r="RXN46" s="760"/>
      <c r="RXO46" s="760"/>
      <c r="RXP46" s="760"/>
      <c r="RXQ46" s="760"/>
      <c r="RXR46" s="760"/>
      <c r="RXS46" s="760"/>
      <c r="RXT46" s="760"/>
      <c r="RXU46" s="760"/>
      <c r="RXV46" s="760"/>
      <c r="RXW46" s="760"/>
      <c r="RXX46" s="760"/>
      <c r="RXY46" s="760"/>
      <c r="RXZ46" s="760"/>
      <c r="RYA46" s="760"/>
      <c r="RYB46" s="760"/>
      <c r="RYC46" s="760"/>
      <c r="RYD46" s="760"/>
      <c r="RYE46" s="760"/>
      <c r="RYF46" s="760"/>
      <c r="RYG46" s="760"/>
      <c r="RYH46" s="760"/>
      <c r="RYI46" s="760"/>
      <c r="RYJ46" s="760"/>
      <c r="RYK46" s="760"/>
      <c r="RYL46" s="760"/>
      <c r="RYM46" s="760"/>
      <c r="RYN46" s="760"/>
      <c r="RYO46" s="760"/>
      <c r="RYP46" s="760"/>
      <c r="RYQ46" s="760"/>
      <c r="RYR46" s="760"/>
      <c r="RYS46" s="760"/>
      <c r="RYT46" s="760"/>
      <c r="RYU46" s="760"/>
      <c r="RYV46" s="760"/>
      <c r="RYW46" s="760"/>
      <c r="RYX46" s="760"/>
      <c r="RYY46" s="760"/>
      <c r="RYZ46" s="760"/>
      <c r="RZA46" s="760"/>
      <c r="RZB46" s="760"/>
      <c r="RZC46" s="760"/>
      <c r="RZD46" s="760"/>
      <c r="RZE46" s="760"/>
      <c r="RZF46" s="760"/>
      <c r="RZG46" s="760"/>
      <c r="RZH46" s="760"/>
      <c r="RZI46" s="760"/>
      <c r="RZJ46" s="760"/>
      <c r="RZK46" s="760"/>
      <c r="RZL46" s="760"/>
      <c r="RZM46" s="760"/>
      <c r="RZN46" s="760"/>
      <c r="RZO46" s="760"/>
      <c r="RZP46" s="760"/>
      <c r="RZQ46" s="760"/>
      <c r="RZR46" s="760"/>
      <c r="RZS46" s="760"/>
      <c r="RZT46" s="760"/>
      <c r="RZU46" s="760"/>
      <c r="RZV46" s="760"/>
      <c r="RZW46" s="760"/>
      <c r="RZX46" s="760"/>
      <c r="RZY46" s="760"/>
      <c r="RZZ46" s="760"/>
      <c r="SAA46" s="760"/>
      <c r="SAB46" s="760"/>
      <c r="SAC46" s="760"/>
      <c r="SAD46" s="760"/>
      <c r="SAE46" s="760"/>
      <c r="SAF46" s="760"/>
      <c r="SAG46" s="760"/>
      <c r="SAH46" s="760"/>
      <c r="SAI46" s="760"/>
      <c r="SAJ46" s="760"/>
      <c r="SAK46" s="760"/>
      <c r="SAL46" s="760"/>
      <c r="SAM46" s="760"/>
      <c r="SAN46" s="760"/>
      <c r="SAO46" s="760"/>
      <c r="SAP46" s="760"/>
      <c r="SAQ46" s="760"/>
      <c r="SAR46" s="760"/>
      <c r="SAS46" s="760"/>
      <c r="SAT46" s="760"/>
      <c r="SAU46" s="760"/>
      <c r="SAV46" s="760"/>
      <c r="SAW46" s="760"/>
      <c r="SAX46" s="760"/>
      <c r="SAY46" s="760"/>
      <c r="SAZ46" s="760"/>
      <c r="SBA46" s="760"/>
      <c r="SBB46" s="760"/>
      <c r="SBC46" s="760"/>
      <c r="SBD46" s="760"/>
      <c r="SBE46" s="760"/>
      <c r="SBF46" s="760"/>
      <c r="SBG46" s="760"/>
      <c r="SBH46" s="760"/>
      <c r="SBI46" s="760"/>
      <c r="SBJ46" s="760"/>
      <c r="SBK46" s="760"/>
      <c r="SBL46" s="760"/>
      <c r="SBM46" s="760"/>
      <c r="SBN46" s="760"/>
      <c r="SBO46" s="760"/>
      <c r="SBP46" s="760"/>
      <c r="SBQ46" s="760"/>
      <c r="SBR46" s="760"/>
      <c r="SBS46" s="760"/>
      <c r="SBT46" s="760"/>
      <c r="SBU46" s="760"/>
      <c r="SBV46" s="760"/>
      <c r="SBW46" s="760"/>
      <c r="SBX46" s="760"/>
      <c r="SBY46" s="760"/>
      <c r="SBZ46" s="760"/>
      <c r="SCA46" s="760"/>
      <c r="SCB46" s="760"/>
      <c r="SCC46" s="760"/>
      <c r="SCD46" s="760"/>
      <c r="SCE46" s="760"/>
      <c r="SCF46" s="760"/>
      <c r="SCG46" s="760"/>
      <c r="SCH46" s="760"/>
      <c r="SCI46" s="760"/>
      <c r="SCJ46" s="760"/>
      <c r="SCK46" s="760"/>
      <c r="SCL46" s="760"/>
      <c r="SCM46" s="760"/>
      <c r="SCN46" s="760"/>
      <c r="SCO46" s="760"/>
      <c r="SCP46" s="760"/>
      <c r="SCQ46" s="760"/>
      <c r="SCR46" s="760"/>
      <c r="SCS46" s="760"/>
      <c r="SCT46" s="760"/>
      <c r="SCU46" s="760"/>
      <c r="SCV46" s="760"/>
      <c r="SCW46" s="760"/>
      <c r="SCX46" s="760"/>
      <c r="SCY46" s="760"/>
      <c r="SCZ46" s="760"/>
      <c r="SDA46" s="760"/>
      <c r="SDB46" s="760"/>
      <c r="SDC46" s="760"/>
      <c r="SDD46" s="760"/>
      <c r="SDE46" s="760"/>
      <c r="SDF46" s="760"/>
      <c r="SDG46" s="760"/>
      <c r="SDH46" s="760"/>
      <c r="SDI46" s="760"/>
      <c r="SDJ46" s="760"/>
      <c r="SDK46" s="760"/>
      <c r="SDL46" s="760"/>
      <c r="SDM46" s="760"/>
      <c r="SDN46" s="760"/>
      <c r="SDO46" s="760"/>
      <c r="SDP46" s="760"/>
      <c r="SDQ46" s="760"/>
      <c r="SDR46" s="760"/>
      <c r="SDS46" s="760"/>
      <c r="SDT46" s="760"/>
      <c r="SDU46" s="760"/>
      <c r="SDV46" s="760"/>
      <c r="SDW46" s="760"/>
      <c r="SDX46" s="760"/>
      <c r="SDY46" s="760"/>
      <c r="SDZ46" s="760"/>
      <c r="SEA46" s="760"/>
      <c r="SEB46" s="760"/>
      <c r="SEC46" s="760"/>
      <c r="SED46" s="760"/>
      <c r="SEE46" s="760"/>
      <c r="SEF46" s="760"/>
      <c r="SEG46" s="760"/>
      <c r="SEH46" s="760"/>
      <c r="SEI46" s="760"/>
      <c r="SEJ46" s="760"/>
      <c r="SEK46" s="760"/>
      <c r="SEL46" s="760"/>
      <c r="SEM46" s="760"/>
      <c r="SEN46" s="760"/>
      <c r="SEO46" s="760"/>
      <c r="SEP46" s="760"/>
      <c r="SEQ46" s="760"/>
      <c r="SER46" s="760"/>
      <c r="SES46" s="760"/>
      <c r="SET46" s="760"/>
      <c r="SEU46" s="760"/>
      <c r="SEV46" s="760"/>
      <c r="SEW46" s="760"/>
      <c r="SEX46" s="760"/>
      <c r="SEY46" s="760"/>
      <c r="SEZ46" s="760"/>
      <c r="SFA46" s="760"/>
      <c r="SFB46" s="760"/>
      <c r="SFC46" s="760"/>
      <c r="SFD46" s="760"/>
      <c r="SFE46" s="760"/>
      <c r="SFF46" s="760"/>
      <c r="SFG46" s="760"/>
      <c r="SFH46" s="760"/>
      <c r="SFI46" s="760"/>
      <c r="SFJ46" s="760"/>
      <c r="SFK46" s="760"/>
      <c r="SFL46" s="760"/>
      <c r="SFM46" s="760"/>
      <c r="SFN46" s="760"/>
      <c r="SFO46" s="760"/>
      <c r="SFP46" s="760"/>
      <c r="SFQ46" s="760"/>
      <c r="SFR46" s="760"/>
      <c r="SFS46" s="760"/>
      <c r="SFT46" s="760"/>
      <c r="SFU46" s="760"/>
      <c r="SFV46" s="760"/>
      <c r="SFW46" s="760"/>
      <c r="SFX46" s="760"/>
      <c r="SFY46" s="760"/>
      <c r="SFZ46" s="760"/>
      <c r="SGA46" s="760"/>
      <c r="SGB46" s="760"/>
      <c r="SGC46" s="760"/>
      <c r="SGD46" s="760"/>
      <c r="SGE46" s="760"/>
      <c r="SGF46" s="760"/>
      <c r="SGG46" s="760"/>
      <c r="SGH46" s="760"/>
      <c r="SGI46" s="760"/>
      <c r="SGJ46" s="760"/>
      <c r="SGK46" s="760"/>
      <c r="SGL46" s="760"/>
      <c r="SGM46" s="760"/>
      <c r="SGN46" s="760"/>
      <c r="SGO46" s="760"/>
      <c r="SGP46" s="760"/>
      <c r="SGQ46" s="760"/>
      <c r="SGR46" s="760"/>
      <c r="SGS46" s="760"/>
      <c r="SGT46" s="760"/>
      <c r="SGU46" s="760"/>
      <c r="SGV46" s="760"/>
      <c r="SGW46" s="760"/>
      <c r="SGX46" s="760"/>
      <c r="SGY46" s="760"/>
      <c r="SGZ46" s="760"/>
      <c r="SHA46" s="760"/>
      <c r="SHB46" s="760"/>
      <c r="SHC46" s="760"/>
      <c r="SHD46" s="760"/>
      <c r="SHE46" s="760"/>
      <c r="SHF46" s="760"/>
      <c r="SHG46" s="760"/>
      <c r="SHH46" s="760"/>
      <c r="SHI46" s="760"/>
      <c r="SHJ46" s="760"/>
      <c r="SHK46" s="760"/>
      <c r="SHL46" s="760"/>
      <c r="SHM46" s="760"/>
      <c r="SHN46" s="760"/>
      <c r="SHO46" s="760"/>
      <c r="SHP46" s="760"/>
      <c r="SHQ46" s="760"/>
      <c r="SHR46" s="760"/>
      <c r="SHS46" s="760"/>
      <c r="SHT46" s="760"/>
      <c r="SHU46" s="760"/>
      <c r="SHV46" s="760"/>
      <c r="SHW46" s="760"/>
      <c r="SHX46" s="760"/>
      <c r="SHY46" s="760"/>
      <c r="SHZ46" s="760"/>
      <c r="SIA46" s="760"/>
      <c r="SIB46" s="760"/>
      <c r="SIC46" s="760"/>
      <c r="SID46" s="760"/>
      <c r="SIE46" s="760"/>
      <c r="SIF46" s="760"/>
      <c r="SIG46" s="760"/>
      <c r="SIH46" s="760"/>
      <c r="SII46" s="760"/>
      <c r="SIJ46" s="760"/>
      <c r="SIK46" s="760"/>
      <c r="SIL46" s="760"/>
      <c r="SIM46" s="760"/>
      <c r="SIN46" s="760"/>
      <c r="SIO46" s="760"/>
      <c r="SIP46" s="760"/>
      <c r="SIQ46" s="760"/>
      <c r="SIR46" s="760"/>
      <c r="SIS46" s="760"/>
      <c r="SIT46" s="760"/>
      <c r="SIU46" s="760"/>
      <c r="SIV46" s="760"/>
      <c r="SIW46" s="760"/>
      <c r="SIX46" s="760"/>
      <c r="SIY46" s="760"/>
      <c r="SIZ46" s="760"/>
      <c r="SJA46" s="760"/>
      <c r="SJB46" s="760"/>
      <c r="SJC46" s="760"/>
      <c r="SJD46" s="760"/>
      <c r="SJE46" s="760"/>
      <c r="SJF46" s="760"/>
      <c r="SJG46" s="760"/>
      <c r="SJH46" s="760"/>
      <c r="SJI46" s="760"/>
      <c r="SJJ46" s="760"/>
      <c r="SJK46" s="760"/>
      <c r="SJL46" s="760"/>
      <c r="SJM46" s="760"/>
      <c r="SJN46" s="760"/>
      <c r="SJO46" s="760"/>
      <c r="SJP46" s="760"/>
      <c r="SJQ46" s="760"/>
      <c r="SJR46" s="760"/>
      <c r="SJS46" s="760"/>
      <c r="SJT46" s="760"/>
      <c r="SJU46" s="760"/>
      <c r="SJV46" s="760"/>
      <c r="SJW46" s="760"/>
      <c r="SJX46" s="760"/>
      <c r="SJY46" s="760"/>
      <c r="SJZ46" s="760"/>
      <c r="SKA46" s="760"/>
      <c r="SKB46" s="760"/>
      <c r="SKC46" s="760"/>
      <c r="SKD46" s="760"/>
      <c r="SKE46" s="760"/>
      <c r="SKF46" s="760"/>
      <c r="SKG46" s="760"/>
      <c r="SKH46" s="760"/>
      <c r="SKI46" s="760"/>
      <c r="SKJ46" s="760"/>
      <c r="SKK46" s="760"/>
      <c r="SKL46" s="760"/>
      <c r="SKM46" s="760"/>
      <c r="SKN46" s="760"/>
      <c r="SKO46" s="760"/>
      <c r="SKP46" s="760"/>
      <c r="SKQ46" s="760"/>
      <c r="SKR46" s="760"/>
      <c r="SKS46" s="760"/>
      <c r="SKT46" s="760"/>
      <c r="SKU46" s="760"/>
      <c r="SKV46" s="760"/>
      <c r="SKW46" s="760"/>
      <c r="SKX46" s="760"/>
      <c r="SKY46" s="760"/>
      <c r="SKZ46" s="760"/>
      <c r="SLA46" s="760"/>
      <c r="SLB46" s="760"/>
      <c r="SLC46" s="760"/>
      <c r="SLD46" s="760"/>
      <c r="SLE46" s="760"/>
      <c r="SLF46" s="760"/>
      <c r="SLG46" s="760"/>
      <c r="SLH46" s="760"/>
      <c r="SLI46" s="760"/>
      <c r="SLJ46" s="760"/>
      <c r="SLK46" s="760"/>
      <c r="SLL46" s="760"/>
      <c r="SLM46" s="760"/>
      <c r="SLN46" s="760"/>
      <c r="SLO46" s="760"/>
      <c r="SLP46" s="760"/>
      <c r="SLQ46" s="760"/>
      <c r="SLR46" s="760"/>
      <c r="SLS46" s="760"/>
      <c r="SLT46" s="760"/>
      <c r="SLU46" s="760"/>
      <c r="SLV46" s="760"/>
      <c r="SLW46" s="760"/>
      <c r="SLX46" s="760"/>
      <c r="SLY46" s="760"/>
      <c r="SLZ46" s="760"/>
      <c r="SMA46" s="760"/>
      <c r="SMB46" s="760"/>
      <c r="SMC46" s="760"/>
      <c r="SMD46" s="760"/>
      <c r="SME46" s="760"/>
      <c r="SMF46" s="760"/>
      <c r="SMG46" s="760"/>
      <c r="SMH46" s="760"/>
      <c r="SMI46" s="760"/>
      <c r="SMJ46" s="760"/>
      <c r="SMK46" s="760"/>
      <c r="SML46" s="760"/>
      <c r="SMM46" s="760"/>
      <c r="SMN46" s="760"/>
      <c r="SMO46" s="760"/>
      <c r="SMP46" s="760"/>
      <c r="SMQ46" s="760"/>
      <c r="SMR46" s="760"/>
      <c r="SMS46" s="760"/>
      <c r="SMT46" s="760"/>
      <c r="SMU46" s="760"/>
      <c r="SMV46" s="760"/>
      <c r="SMW46" s="760"/>
      <c r="SMX46" s="760"/>
      <c r="SMY46" s="760"/>
      <c r="SMZ46" s="760"/>
      <c r="SNA46" s="760"/>
      <c r="SNB46" s="760"/>
      <c r="SNC46" s="760"/>
      <c r="SND46" s="760"/>
      <c r="SNE46" s="760"/>
      <c r="SNF46" s="760"/>
      <c r="SNG46" s="760"/>
      <c r="SNH46" s="760"/>
      <c r="SNI46" s="760"/>
      <c r="SNJ46" s="760"/>
      <c r="SNK46" s="760"/>
      <c r="SNL46" s="760"/>
      <c r="SNM46" s="760"/>
      <c r="SNN46" s="760"/>
      <c r="SNO46" s="760"/>
      <c r="SNP46" s="760"/>
      <c r="SNQ46" s="760"/>
      <c r="SNR46" s="760"/>
      <c r="SNS46" s="760"/>
      <c r="SNT46" s="760"/>
      <c r="SNU46" s="760"/>
      <c r="SNV46" s="760"/>
      <c r="SNW46" s="760"/>
      <c r="SNX46" s="760"/>
      <c r="SNY46" s="760"/>
      <c r="SNZ46" s="760"/>
      <c r="SOA46" s="760"/>
      <c r="SOB46" s="760"/>
      <c r="SOC46" s="760"/>
      <c r="SOD46" s="760"/>
      <c r="SOE46" s="760"/>
      <c r="SOF46" s="760"/>
      <c r="SOG46" s="760"/>
      <c r="SOH46" s="760"/>
      <c r="SOI46" s="760"/>
      <c r="SOJ46" s="760"/>
      <c r="SOK46" s="760"/>
      <c r="SOL46" s="760"/>
      <c r="SOM46" s="760"/>
      <c r="SON46" s="760"/>
      <c r="SOO46" s="760"/>
      <c r="SOP46" s="760"/>
      <c r="SOQ46" s="760"/>
      <c r="SOR46" s="760"/>
      <c r="SOS46" s="760"/>
      <c r="SOT46" s="760"/>
      <c r="SOU46" s="760"/>
      <c r="SOV46" s="760"/>
      <c r="SOW46" s="760"/>
      <c r="SOX46" s="760"/>
      <c r="SOY46" s="760"/>
      <c r="SOZ46" s="760"/>
      <c r="SPA46" s="760"/>
      <c r="SPB46" s="760"/>
      <c r="SPC46" s="760"/>
      <c r="SPD46" s="760"/>
      <c r="SPE46" s="760"/>
      <c r="SPF46" s="760"/>
      <c r="SPG46" s="760"/>
      <c r="SPH46" s="760"/>
      <c r="SPI46" s="760"/>
      <c r="SPJ46" s="760"/>
      <c r="SPK46" s="760"/>
      <c r="SPL46" s="760"/>
      <c r="SPM46" s="760"/>
      <c r="SPN46" s="760"/>
      <c r="SPO46" s="760"/>
      <c r="SPP46" s="760"/>
      <c r="SPQ46" s="760"/>
      <c r="SPR46" s="760"/>
      <c r="SPS46" s="760"/>
      <c r="SPT46" s="760"/>
      <c r="SPU46" s="760"/>
      <c r="SPV46" s="760"/>
      <c r="SPW46" s="760"/>
      <c r="SPX46" s="760"/>
      <c r="SPY46" s="760"/>
      <c r="SPZ46" s="760"/>
      <c r="SQA46" s="760"/>
      <c r="SQB46" s="760"/>
      <c r="SQC46" s="760"/>
      <c r="SQD46" s="760"/>
      <c r="SQE46" s="760"/>
      <c r="SQF46" s="760"/>
      <c r="SQG46" s="760"/>
      <c r="SQH46" s="760"/>
      <c r="SQI46" s="760"/>
      <c r="SQJ46" s="760"/>
      <c r="SQK46" s="760"/>
      <c r="SQL46" s="760"/>
      <c r="SQM46" s="760"/>
      <c r="SQN46" s="760"/>
      <c r="SQO46" s="760"/>
      <c r="SQP46" s="760"/>
      <c r="SQQ46" s="760"/>
      <c r="SQR46" s="760"/>
      <c r="SQS46" s="760"/>
      <c r="SQT46" s="760"/>
      <c r="SQU46" s="760"/>
      <c r="SQV46" s="760"/>
      <c r="SQW46" s="760"/>
      <c r="SQX46" s="760"/>
      <c r="SQY46" s="760"/>
      <c r="SQZ46" s="760"/>
      <c r="SRA46" s="760"/>
      <c r="SRB46" s="760"/>
      <c r="SRC46" s="760"/>
      <c r="SRD46" s="760"/>
      <c r="SRE46" s="760"/>
      <c r="SRF46" s="760"/>
      <c r="SRG46" s="760"/>
      <c r="SRH46" s="760"/>
      <c r="SRI46" s="760"/>
      <c r="SRJ46" s="760"/>
      <c r="SRK46" s="760"/>
      <c r="SRL46" s="760"/>
      <c r="SRM46" s="760"/>
      <c r="SRN46" s="760"/>
      <c r="SRO46" s="760"/>
      <c r="SRP46" s="760"/>
      <c r="SRQ46" s="760"/>
      <c r="SRR46" s="760"/>
      <c r="SRS46" s="760"/>
      <c r="SRT46" s="760"/>
      <c r="SRU46" s="760"/>
      <c r="SRV46" s="760"/>
      <c r="SRW46" s="760"/>
      <c r="SRX46" s="760"/>
      <c r="SRY46" s="760"/>
      <c r="SRZ46" s="760"/>
      <c r="SSA46" s="760"/>
      <c r="SSB46" s="760"/>
      <c r="SSC46" s="760"/>
      <c r="SSD46" s="760"/>
      <c r="SSE46" s="760"/>
      <c r="SSF46" s="760"/>
      <c r="SSG46" s="760"/>
      <c r="SSH46" s="760"/>
      <c r="SSI46" s="760"/>
      <c r="SSJ46" s="760"/>
      <c r="SSK46" s="760"/>
      <c r="SSL46" s="760"/>
      <c r="SSM46" s="760"/>
      <c r="SSN46" s="760"/>
      <c r="SSO46" s="760"/>
      <c r="SSP46" s="760"/>
      <c r="SSQ46" s="760"/>
      <c r="SSR46" s="760"/>
      <c r="SSS46" s="760"/>
      <c r="SST46" s="760"/>
      <c r="SSU46" s="760"/>
      <c r="SSV46" s="760"/>
      <c r="SSW46" s="760"/>
      <c r="SSX46" s="760"/>
      <c r="SSY46" s="760"/>
      <c r="SSZ46" s="760"/>
      <c r="STA46" s="760"/>
      <c r="STB46" s="760"/>
      <c r="STC46" s="760"/>
      <c r="STD46" s="760"/>
      <c r="STE46" s="760"/>
      <c r="STF46" s="760"/>
      <c r="STG46" s="760"/>
      <c r="STH46" s="760"/>
      <c r="STI46" s="760"/>
      <c r="STJ46" s="760"/>
      <c r="STK46" s="760"/>
      <c r="STL46" s="760"/>
      <c r="STM46" s="760"/>
      <c r="STN46" s="760"/>
      <c r="STO46" s="760"/>
      <c r="STP46" s="760"/>
      <c r="STQ46" s="760"/>
      <c r="STR46" s="760"/>
      <c r="STS46" s="760"/>
      <c r="STT46" s="760"/>
      <c r="STU46" s="760"/>
      <c r="STV46" s="760"/>
      <c r="STW46" s="760"/>
      <c r="STX46" s="760"/>
      <c r="STY46" s="760"/>
      <c r="STZ46" s="760"/>
      <c r="SUA46" s="760"/>
      <c r="SUB46" s="760"/>
      <c r="SUC46" s="760"/>
      <c r="SUD46" s="760"/>
      <c r="SUE46" s="760"/>
      <c r="SUF46" s="760"/>
      <c r="SUG46" s="760"/>
      <c r="SUH46" s="760"/>
      <c r="SUI46" s="760"/>
      <c r="SUJ46" s="760"/>
      <c r="SUK46" s="760"/>
      <c r="SUL46" s="760"/>
      <c r="SUM46" s="760"/>
      <c r="SUN46" s="760"/>
      <c r="SUO46" s="760"/>
      <c r="SUP46" s="760"/>
      <c r="SUQ46" s="760"/>
      <c r="SUR46" s="760"/>
      <c r="SUS46" s="760"/>
      <c r="SUT46" s="760"/>
      <c r="SUU46" s="760"/>
      <c r="SUV46" s="760"/>
      <c r="SUW46" s="760"/>
      <c r="SUX46" s="760"/>
      <c r="SUY46" s="760"/>
      <c r="SUZ46" s="760"/>
      <c r="SVA46" s="760"/>
      <c r="SVB46" s="760"/>
      <c r="SVC46" s="760"/>
      <c r="SVD46" s="760"/>
      <c r="SVE46" s="760"/>
      <c r="SVF46" s="760"/>
      <c r="SVG46" s="760"/>
      <c r="SVH46" s="760"/>
      <c r="SVI46" s="760"/>
      <c r="SVJ46" s="760"/>
      <c r="SVK46" s="760"/>
      <c r="SVL46" s="760"/>
      <c r="SVM46" s="760"/>
      <c r="SVN46" s="760"/>
      <c r="SVO46" s="760"/>
      <c r="SVP46" s="760"/>
      <c r="SVQ46" s="760"/>
      <c r="SVR46" s="760"/>
      <c r="SVS46" s="760"/>
      <c r="SVT46" s="760"/>
      <c r="SVU46" s="760"/>
      <c r="SVV46" s="760"/>
      <c r="SVW46" s="760"/>
      <c r="SVX46" s="760"/>
      <c r="SVY46" s="760"/>
      <c r="SVZ46" s="760"/>
      <c r="SWA46" s="760"/>
      <c r="SWB46" s="760"/>
      <c r="SWC46" s="760"/>
      <c r="SWD46" s="760"/>
      <c r="SWE46" s="760"/>
      <c r="SWF46" s="760"/>
      <c r="SWG46" s="760"/>
      <c r="SWH46" s="760"/>
      <c r="SWI46" s="760"/>
      <c r="SWJ46" s="760"/>
      <c r="SWK46" s="760"/>
      <c r="SWL46" s="760"/>
      <c r="SWM46" s="760"/>
      <c r="SWN46" s="760"/>
      <c r="SWO46" s="760"/>
      <c r="SWP46" s="760"/>
      <c r="SWQ46" s="760"/>
      <c r="SWR46" s="760"/>
      <c r="SWS46" s="760"/>
      <c r="SWT46" s="760"/>
      <c r="SWU46" s="760"/>
      <c r="SWV46" s="760"/>
      <c r="SWW46" s="760"/>
      <c r="SWX46" s="760"/>
      <c r="SWY46" s="760"/>
      <c r="SWZ46" s="760"/>
      <c r="SXA46" s="760"/>
      <c r="SXB46" s="760"/>
      <c r="SXC46" s="760"/>
      <c r="SXD46" s="760"/>
      <c r="SXE46" s="760"/>
      <c r="SXF46" s="760"/>
      <c r="SXG46" s="760"/>
      <c r="SXH46" s="760"/>
      <c r="SXI46" s="760"/>
      <c r="SXJ46" s="760"/>
      <c r="SXK46" s="760"/>
      <c r="SXL46" s="760"/>
      <c r="SXM46" s="760"/>
      <c r="SXN46" s="760"/>
      <c r="SXO46" s="760"/>
      <c r="SXP46" s="760"/>
      <c r="SXQ46" s="760"/>
      <c r="SXR46" s="760"/>
      <c r="SXS46" s="760"/>
      <c r="SXT46" s="760"/>
      <c r="SXU46" s="760"/>
      <c r="SXV46" s="760"/>
      <c r="SXW46" s="760"/>
      <c r="SXX46" s="760"/>
      <c r="SXY46" s="760"/>
      <c r="SXZ46" s="760"/>
      <c r="SYA46" s="760"/>
      <c r="SYB46" s="760"/>
      <c r="SYC46" s="760"/>
      <c r="SYD46" s="760"/>
      <c r="SYE46" s="760"/>
      <c r="SYF46" s="760"/>
      <c r="SYG46" s="760"/>
      <c r="SYH46" s="760"/>
      <c r="SYI46" s="760"/>
      <c r="SYJ46" s="760"/>
      <c r="SYK46" s="760"/>
      <c r="SYL46" s="760"/>
      <c r="SYM46" s="760"/>
      <c r="SYN46" s="760"/>
      <c r="SYO46" s="760"/>
      <c r="SYP46" s="760"/>
      <c r="SYQ46" s="760"/>
      <c r="SYR46" s="760"/>
      <c r="SYS46" s="760"/>
      <c r="SYT46" s="760"/>
      <c r="SYU46" s="760"/>
      <c r="SYV46" s="760"/>
      <c r="SYW46" s="760"/>
      <c r="SYX46" s="760"/>
      <c r="SYY46" s="760"/>
      <c r="SYZ46" s="760"/>
      <c r="SZA46" s="760"/>
      <c r="SZB46" s="760"/>
      <c r="SZC46" s="760"/>
      <c r="SZD46" s="760"/>
      <c r="SZE46" s="760"/>
      <c r="SZF46" s="760"/>
      <c r="SZG46" s="760"/>
      <c r="SZH46" s="760"/>
      <c r="SZI46" s="760"/>
      <c r="SZJ46" s="760"/>
      <c r="SZK46" s="760"/>
      <c r="SZL46" s="760"/>
      <c r="SZM46" s="760"/>
      <c r="SZN46" s="760"/>
      <c r="SZO46" s="760"/>
      <c r="SZP46" s="760"/>
      <c r="SZQ46" s="760"/>
      <c r="SZR46" s="760"/>
      <c r="SZS46" s="760"/>
      <c r="SZT46" s="760"/>
      <c r="SZU46" s="760"/>
      <c r="SZV46" s="760"/>
      <c r="SZW46" s="760"/>
      <c r="SZX46" s="760"/>
      <c r="SZY46" s="760"/>
      <c r="SZZ46" s="760"/>
      <c r="TAA46" s="760"/>
      <c r="TAB46" s="760"/>
      <c r="TAC46" s="760"/>
      <c r="TAD46" s="760"/>
      <c r="TAE46" s="760"/>
      <c r="TAF46" s="760"/>
      <c r="TAG46" s="760"/>
      <c r="TAH46" s="760"/>
      <c r="TAI46" s="760"/>
      <c r="TAJ46" s="760"/>
      <c r="TAK46" s="760"/>
      <c r="TAL46" s="760"/>
      <c r="TAM46" s="760"/>
      <c r="TAN46" s="760"/>
      <c r="TAO46" s="760"/>
      <c r="TAP46" s="760"/>
      <c r="TAQ46" s="760"/>
      <c r="TAR46" s="760"/>
      <c r="TAS46" s="760"/>
      <c r="TAT46" s="760"/>
      <c r="TAU46" s="760"/>
      <c r="TAV46" s="760"/>
      <c r="TAW46" s="760"/>
      <c r="TAX46" s="760"/>
      <c r="TAY46" s="760"/>
      <c r="TAZ46" s="760"/>
      <c r="TBA46" s="760"/>
      <c r="TBB46" s="760"/>
      <c r="TBC46" s="760"/>
      <c r="TBD46" s="760"/>
      <c r="TBE46" s="760"/>
      <c r="TBF46" s="760"/>
      <c r="TBG46" s="760"/>
      <c r="TBH46" s="760"/>
      <c r="TBI46" s="760"/>
      <c r="TBJ46" s="760"/>
      <c r="TBK46" s="760"/>
      <c r="TBL46" s="760"/>
      <c r="TBM46" s="760"/>
      <c r="TBN46" s="760"/>
      <c r="TBO46" s="760"/>
      <c r="TBP46" s="760"/>
      <c r="TBQ46" s="760"/>
      <c r="TBR46" s="760"/>
      <c r="TBS46" s="760"/>
      <c r="TBT46" s="760"/>
      <c r="TBU46" s="760"/>
      <c r="TBV46" s="760"/>
      <c r="TBW46" s="760"/>
      <c r="TBX46" s="760"/>
      <c r="TBY46" s="760"/>
      <c r="TBZ46" s="760"/>
      <c r="TCA46" s="760"/>
      <c r="TCB46" s="760"/>
      <c r="TCC46" s="760"/>
      <c r="TCD46" s="760"/>
      <c r="TCE46" s="760"/>
      <c r="TCF46" s="760"/>
      <c r="TCG46" s="760"/>
      <c r="TCH46" s="760"/>
      <c r="TCI46" s="760"/>
      <c r="TCJ46" s="760"/>
      <c r="TCK46" s="760"/>
      <c r="TCL46" s="760"/>
      <c r="TCM46" s="760"/>
      <c r="TCN46" s="760"/>
      <c r="TCO46" s="760"/>
      <c r="TCP46" s="760"/>
      <c r="TCQ46" s="760"/>
      <c r="TCR46" s="760"/>
      <c r="TCS46" s="760"/>
      <c r="TCT46" s="760"/>
      <c r="TCU46" s="760"/>
      <c r="TCV46" s="760"/>
      <c r="TCW46" s="760"/>
      <c r="TCX46" s="760"/>
      <c r="TCY46" s="760"/>
      <c r="TCZ46" s="760"/>
      <c r="TDA46" s="760"/>
      <c r="TDB46" s="760"/>
      <c r="TDC46" s="760"/>
      <c r="TDD46" s="760"/>
      <c r="TDE46" s="760"/>
      <c r="TDF46" s="760"/>
      <c r="TDG46" s="760"/>
      <c r="TDH46" s="760"/>
      <c r="TDI46" s="760"/>
      <c r="TDJ46" s="760"/>
      <c r="TDK46" s="760"/>
      <c r="TDL46" s="760"/>
      <c r="TDM46" s="760"/>
      <c r="TDN46" s="760"/>
      <c r="TDO46" s="760"/>
      <c r="TDP46" s="760"/>
      <c r="TDQ46" s="760"/>
      <c r="TDR46" s="760"/>
      <c r="TDS46" s="760"/>
      <c r="TDT46" s="760"/>
      <c r="TDU46" s="760"/>
      <c r="TDV46" s="760"/>
      <c r="TDW46" s="760"/>
      <c r="TDX46" s="760"/>
      <c r="TDY46" s="760"/>
      <c r="TDZ46" s="760"/>
      <c r="TEA46" s="760"/>
      <c r="TEB46" s="760"/>
      <c r="TEC46" s="760"/>
      <c r="TED46" s="760"/>
      <c r="TEE46" s="760"/>
      <c r="TEF46" s="760"/>
      <c r="TEG46" s="760"/>
      <c r="TEH46" s="760"/>
      <c r="TEI46" s="760"/>
      <c r="TEJ46" s="760"/>
      <c r="TEK46" s="760"/>
      <c r="TEL46" s="760"/>
      <c r="TEM46" s="760"/>
      <c r="TEN46" s="760"/>
      <c r="TEO46" s="760"/>
      <c r="TEP46" s="760"/>
      <c r="TEQ46" s="760"/>
      <c r="TER46" s="760"/>
      <c r="TES46" s="760"/>
      <c r="TET46" s="760"/>
      <c r="TEU46" s="760"/>
      <c r="TEV46" s="760"/>
      <c r="TEW46" s="760"/>
      <c r="TEX46" s="760"/>
      <c r="TEY46" s="760"/>
      <c r="TEZ46" s="760"/>
      <c r="TFA46" s="760"/>
      <c r="TFB46" s="760"/>
      <c r="TFC46" s="760"/>
      <c r="TFD46" s="760"/>
      <c r="TFE46" s="760"/>
      <c r="TFF46" s="760"/>
      <c r="TFG46" s="760"/>
      <c r="TFH46" s="760"/>
      <c r="TFI46" s="760"/>
      <c r="TFJ46" s="760"/>
      <c r="TFK46" s="760"/>
      <c r="TFL46" s="760"/>
      <c r="TFM46" s="760"/>
      <c r="TFN46" s="760"/>
      <c r="TFO46" s="760"/>
      <c r="TFP46" s="760"/>
      <c r="TFQ46" s="760"/>
      <c r="TFR46" s="760"/>
      <c r="TFS46" s="760"/>
      <c r="TFT46" s="760"/>
      <c r="TFU46" s="760"/>
      <c r="TFV46" s="760"/>
      <c r="TFW46" s="760"/>
      <c r="TFX46" s="760"/>
      <c r="TFY46" s="760"/>
      <c r="TFZ46" s="760"/>
      <c r="TGA46" s="760"/>
      <c r="TGB46" s="760"/>
      <c r="TGC46" s="760"/>
      <c r="TGD46" s="760"/>
      <c r="TGE46" s="760"/>
      <c r="TGF46" s="760"/>
      <c r="TGG46" s="760"/>
      <c r="TGH46" s="760"/>
      <c r="TGI46" s="760"/>
      <c r="TGJ46" s="760"/>
      <c r="TGK46" s="760"/>
      <c r="TGL46" s="760"/>
      <c r="TGM46" s="760"/>
      <c r="TGN46" s="760"/>
      <c r="TGO46" s="760"/>
      <c r="TGP46" s="760"/>
      <c r="TGQ46" s="760"/>
      <c r="TGR46" s="760"/>
      <c r="TGS46" s="760"/>
      <c r="TGT46" s="760"/>
      <c r="TGU46" s="760"/>
      <c r="TGV46" s="760"/>
      <c r="TGW46" s="760"/>
      <c r="TGX46" s="760"/>
      <c r="TGY46" s="760"/>
      <c r="TGZ46" s="760"/>
      <c r="THA46" s="760"/>
      <c r="THB46" s="760"/>
      <c r="THC46" s="760"/>
      <c r="THD46" s="760"/>
      <c r="THE46" s="760"/>
      <c r="THF46" s="760"/>
      <c r="THG46" s="760"/>
      <c r="THH46" s="760"/>
      <c r="THI46" s="760"/>
      <c r="THJ46" s="760"/>
      <c r="THK46" s="760"/>
      <c r="THL46" s="760"/>
      <c r="THM46" s="760"/>
      <c r="THN46" s="760"/>
      <c r="THO46" s="760"/>
      <c r="THP46" s="760"/>
      <c r="THQ46" s="760"/>
      <c r="THR46" s="760"/>
      <c r="THS46" s="760"/>
      <c r="THT46" s="760"/>
      <c r="THU46" s="760"/>
      <c r="THV46" s="760"/>
      <c r="THW46" s="760"/>
      <c r="THX46" s="760"/>
      <c r="THY46" s="760"/>
      <c r="THZ46" s="760"/>
      <c r="TIA46" s="760"/>
      <c r="TIB46" s="760"/>
      <c r="TIC46" s="760"/>
      <c r="TID46" s="760"/>
      <c r="TIE46" s="760"/>
      <c r="TIF46" s="760"/>
      <c r="TIG46" s="760"/>
      <c r="TIH46" s="760"/>
      <c r="TII46" s="760"/>
      <c r="TIJ46" s="760"/>
      <c r="TIK46" s="760"/>
      <c r="TIL46" s="760"/>
      <c r="TIM46" s="760"/>
      <c r="TIN46" s="760"/>
      <c r="TIO46" s="760"/>
      <c r="TIP46" s="760"/>
      <c r="TIQ46" s="760"/>
      <c r="TIR46" s="760"/>
      <c r="TIS46" s="760"/>
      <c r="TIT46" s="760"/>
      <c r="TIU46" s="760"/>
      <c r="TIV46" s="760"/>
      <c r="TIW46" s="760"/>
      <c r="TIX46" s="760"/>
      <c r="TIY46" s="760"/>
      <c r="TIZ46" s="760"/>
      <c r="TJA46" s="760"/>
      <c r="TJB46" s="760"/>
      <c r="TJC46" s="760"/>
      <c r="TJD46" s="760"/>
      <c r="TJE46" s="760"/>
      <c r="TJF46" s="760"/>
      <c r="TJG46" s="760"/>
      <c r="TJH46" s="760"/>
      <c r="TJI46" s="760"/>
      <c r="TJJ46" s="760"/>
      <c r="TJK46" s="760"/>
      <c r="TJL46" s="760"/>
      <c r="TJM46" s="760"/>
      <c r="TJN46" s="760"/>
      <c r="TJO46" s="760"/>
      <c r="TJP46" s="760"/>
      <c r="TJQ46" s="760"/>
      <c r="TJR46" s="760"/>
      <c r="TJS46" s="760"/>
      <c r="TJT46" s="760"/>
      <c r="TJU46" s="760"/>
      <c r="TJV46" s="760"/>
      <c r="TJW46" s="760"/>
      <c r="TJX46" s="760"/>
      <c r="TJY46" s="760"/>
      <c r="TJZ46" s="760"/>
      <c r="TKA46" s="760"/>
      <c r="TKB46" s="760"/>
      <c r="TKC46" s="760"/>
      <c r="TKD46" s="760"/>
      <c r="TKE46" s="760"/>
      <c r="TKF46" s="760"/>
      <c r="TKG46" s="760"/>
      <c r="TKH46" s="760"/>
      <c r="TKI46" s="760"/>
      <c r="TKJ46" s="760"/>
      <c r="TKK46" s="760"/>
      <c r="TKL46" s="760"/>
      <c r="TKM46" s="760"/>
      <c r="TKN46" s="760"/>
      <c r="TKO46" s="760"/>
      <c r="TKP46" s="760"/>
      <c r="TKQ46" s="760"/>
      <c r="TKR46" s="760"/>
      <c r="TKS46" s="760"/>
      <c r="TKT46" s="760"/>
      <c r="TKU46" s="760"/>
      <c r="TKV46" s="760"/>
      <c r="TKW46" s="760"/>
      <c r="TKX46" s="760"/>
      <c r="TKY46" s="760"/>
      <c r="TKZ46" s="760"/>
      <c r="TLA46" s="760"/>
      <c r="TLB46" s="760"/>
      <c r="TLC46" s="760"/>
      <c r="TLD46" s="760"/>
      <c r="TLE46" s="760"/>
      <c r="TLF46" s="760"/>
      <c r="TLG46" s="760"/>
      <c r="TLH46" s="760"/>
      <c r="TLI46" s="760"/>
      <c r="TLJ46" s="760"/>
      <c r="TLK46" s="760"/>
      <c r="TLL46" s="760"/>
      <c r="TLM46" s="760"/>
      <c r="TLN46" s="760"/>
      <c r="TLO46" s="760"/>
      <c r="TLP46" s="760"/>
      <c r="TLQ46" s="760"/>
      <c r="TLR46" s="760"/>
      <c r="TLS46" s="760"/>
      <c r="TLT46" s="760"/>
      <c r="TLU46" s="760"/>
      <c r="TLV46" s="760"/>
      <c r="TLW46" s="760"/>
      <c r="TLX46" s="760"/>
      <c r="TLY46" s="760"/>
      <c r="TLZ46" s="760"/>
      <c r="TMA46" s="760"/>
      <c r="TMB46" s="760"/>
      <c r="TMC46" s="760"/>
      <c r="TMD46" s="760"/>
      <c r="TME46" s="760"/>
      <c r="TMF46" s="760"/>
      <c r="TMG46" s="760"/>
      <c r="TMH46" s="760"/>
      <c r="TMI46" s="760"/>
      <c r="TMJ46" s="760"/>
      <c r="TMK46" s="760"/>
      <c r="TML46" s="760"/>
      <c r="TMM46" s="760"/>
      <c r="TMN46" s="760"/>
      <c r="TMO46" s="760"/>
      <c r="TMP46" s="760"/>
      <c r="TMQ46" s="760"/>
      <c r="TMR46" s="760"/>
      <c r="TMS46" s="760"/>
      <c r="TMT46" s="760"/>
      <c r="TMU46" s="760"/>
      <c r="TMV46" s="760"/>
      <c r="TMW46" s="760"/>
      <c r="TMX46" s="760"/>
      <c r="TMY46" s="760"/>
      <c r="TMZ46" s="760"/>
      <c r="TNA46" s="760"/>
      <c r="TNB46" s="760"/>
      <c r="TNC46" s="760"/>
      <c r="TND46" s="760"/>
      <c r="TNE46" s="760"/>
      <c r="TNF46" s="760"/>
      <c r="TNG46" s="760"/>
      <c r="TNH46" s="760"/>
      <c r="TNI46" s="760"/>
      <c r="TNJ46" s="760"/>
      <c r="TNK46" s="760"/>
      <c r="TNL46" s="760"/>
      <c r="TNM46" s="760"/>
      <c r="TNN46" s="760"/>
      <c r="TNO46" s="760"/>
      <c r="TNP46" s="760"/>
      <c r="TNQ46" s="760"/>
      <c r="TNR46" s="760"/>
      <c r="TNS46" s="760"/>
      <c r="TNT46" s="760"/>
      <c r="TNU46" s="760"/>
      <c r="TNV46" s="760"/>
      <c r="TNW46" s="760"/>
      <c r="TNX46" s="760"/>
      <c r="TNY46" s="760"/>
      <c r="TNZ46" s="760"/>
      <c r="TOA46" s="760"/>
      <c r="TOB46" s="760"/>
      <c r="TOC46" s="760"/>
      <c r="TOD46" s="760"/>
      <c r="TOE46" s="760"/>
      <c r="TOF46" s="760"/>
      <c r="TOG46" s="760"/>
      <c r="TOH46" s="760"/>
      <c r="TOI46" s="760"/>
      <c r="TOJ46" s="760"/>
      <c r="TOK46" s="760"/>
      <c r="TOL46" s="760"/>
      <c r="TOM46" s="760"/>
      <c r="TON46" s="760"/>
      <c r="TOO46" s="760"/>
      <c r="TOP46" s="760"/>
      <c r="TOQ46" s="760"/>
      <c r="TOR46" s="760"/>
      <c r="TOS46" s="760"/>
      <c r="TOT46" s="760"/>
      <c r="TOU46" s="760"/>
      <c r="TOV46" s="760"/>
      <c r="TOW46" s="760"/>
      <c r="TOX46" s="760"/>
      <c r="TOY46" s="760"/>
      <c r="TOZ46" s="760"/>
      <c r="TPA46" s="760"/>
      <c r="TPB46" s="760"/>
      <c r="TPC46" s="760"/>
      <c r="TPD46" s="760"/>
      <c r="TPE46" s="760"/>
      <c r="TPF46" s="760"/>
      <c r="TPG46" s="760"/>
      <c r="TPH46" s="760"/>
      <c r="TPI46" s="760"/>
      <c r="TPJ46" s="760"/>
      <c r="TPK46" s="760"/>
      <c r="TPL46" s="760"/>
      <c r="TPM46" s="760"/>
      <c r="TPN46" s="760"/>
      <c r="TPO46" s="760"/>
      <c r="TPP46" s="760"/>
      <c r="TPQ46" s="760"/>
      <c r="TPR46" s="760"/>
      <c r="TPS46" s="760"/>
      <c r="TPT46" s="760"/>
      <c r="TPU46" s="760"/>
      <c r="TPV46" s="760"/>
      <c r="TPW46" s="760"/>
      <c r="TPX46" s="760"/>
      <c r="TPY46" s="760"/>
      <c r="TPZ46" s="760"/>
      <c r="TQA46" s="760"/>
      <c r="TQB46" s="760"/>
      <c r="TQC46" s="760"/>
      <c r="TQD46" s="760"/>
      <c r="TQE46" s="760"/>
      <c r="TQF46" s="760"/>
      <c r="TQG46" s="760"/>
      <c r="TQH46" s="760"/>
      <c r="TQI46" s="760"/>
      <c r="TQJ46" s="760"/>
      <c r="TQK46" s="760"/>
      <c r="TQL46" s="760"/>
      <c r="TQM46" s="760"/>
      <c r="TQN46" s="760"/>
      <c r="TQO46" s="760"/>
      <c r="TQP46" s="760"/>
      <c r="TQQ46" s="760"/>
      <c r="TQR46" s="760"/>
      <c r="TQS46" s="760"/>
      <c r="TQT46" s="760"/>
      <c r="TQU46" s="760"/>
      <c r="TQV46" s="760"/>
      <c r="TQW46" s="760"/>
      <c r="TQX46" s="760"/>
      <c r="TQY46" s="760"/>
      <c r="TQZ46" s="760"/>
      <c r="TRA46" s="760"/>
      <c r="TRB46" s="760"/>
      <c r="TRC46" s="760"/>
      <c r="TRD46" s="760"/>
      <c r="TRE46" s="760"/>
      <c r="TRF46" s="760"/>
      <c r="TRG46" s="760"/>
      <c r="TRH46" s="760"/>
      <c r="TRI46" s="760"/>
      <c r="TRJ46" s="760"/>
      <c r="TRK46" s="760"/>
      <c r="TRL46" s="760"/>
      <c r="TRM46" s="760"/>
      <c r="TRN46" s="760"/>
      <c r="TRO46" s="760"/>
      <c r="TRP46" s="760"/>
      <c r="TRQ46" s="760"/>
      <c r="TRR46" s="760"/>
      <c r="TRS46" s="760"/>
      <c r="TRT46" s="760"/>
      <c r="TRU46" s="760"/>
      <c r="TRV46" s="760"/>
      <c r="TRW46" s="760"/>
      <c r="TRX46" s="760"/>
      <c r="TRY46" s="760"/>
      <c r="TRZ46" s="760"/>
      <c r="TSA46" s="760"/>
      <c r="TSB46" s="760"/>
      <c r="TSC46" s="760"/>
      <c r="TSD46" s="760"/>
      <c r="TSE46" s="760"/>
      <c r="TSF46" s="760"/>
      <c r="TSG46" s="760"/>
      <c r="TSH46" s="760"/>
      <c r="TSI46" s="760"/>
      <c r="TSJ46" s="760"/>
      <c r="TSK46" s="760"/>
      <c r="TSL46" s="760"/>
      <c r="TSM46" s="760"/>
      <c r="TSN46" s="760"/>
      <c r="TSO46" s="760"/>
      <c r="TSP46" s="760"/>
      <c r="TSQ46" s="760"/>
      <c r="TSR46" s="760"/>
      <c r="TSS46" s="760"/>
      <c r="TST46" s="760"/>
      <c r="TSU46" s="760"/>
      <c r="TSV46" s="760"/>
      <c r="TSW46" s="760"/>
      <c r="TSX46" s="760"/>
      <c r="TSY46" s="760"/>
      <c r="TSZ46" s="760"/>
      <c r="TTA46" s="760"/>
      <c r="TTB46" s="760"/>
      <c r="TTC46" s="760"/>
      <c r="TTD46" s="760"/>
      <c r="TTE46" s="760"/>
      <c r="TTF46" s="760"/>
      <c r="TTG46" s="760"/>
      <c r="TTH46" s="760"/>
      <c r="TTI46" s="760"/>
      <c r="TTJ46" s="760"/>
      <c r="TTK46" s="760"/>
      <c r="TTL46" s="760"/>
      <c r="TTM46" s="760"/>
      <c r="TTN46" s="760"/>
      <c r="TTO46" s="760"/>
      <c r="TTP46" s="760"/>
      <c r="TTQ46" s="760"/>
      <c r="TTR46" s="760"/>
      <c r="TTS46" s="760"/>
      <c r="TTT46" s="760"/>
      <c r="TTU46" s="760"/>
      <c r="TTV46" s="760"/>
      <c r="TTW46" s="760"/>
      <c r="TTX46" s="760"/>
      <c r="TTY46" s="760"/>
      <c r="TTZ46" s="760"/>
      <c r="TUA46" s="760"/>
      <c r="TUB46" s="760"/>
      <c r="TUC46" s="760"/>
      <c r="TUD46" s="760"/>
      <c r="TUE46" s="760"/>
      <c r="TUF46" s="760"/>
      <c r="TUG46" s="760"/>
      <c r="TUH46" s="760"/>
      <c r="TUI46" s="760"/>
      <c r="TUJ46" s="760"/>
      <c r="TUK46" s="760"/>
      <c r="TUL46" s="760"/>
      <c r="TUM46" s="760"/>
      <c r="TUN46" s="760"/>
      <c r="TUO46" s="760"/>
      <c r="TUP46" s="760"/>
      <c r="TUQ46" s="760"/>
      <c r="TUR46" s="760"/>
      <c r="TUS46" s="760"/>
      <c r="TUT46" s="760"/>
      <c r="TUU46" s="760"/>
      <c r="TUV46" s="760"/>
      <c r="TUW46" s="760"/>
      <c r="TUX46" s="760"/>
      <c r="TUY46" s="760"/>
      <c r="TUZ46" s="760"/>
      <c r="TVA46" s="760"/>
      <c r="TVB46" s="760"/>
      <c r="TVC46" s="760"/>
      <c r="TVD46" s="760"/>
      <c r="TVE46" s="760"/>
      <c r="TVF46" s="760"/>
      <c r="TVG46" s="760"/>
      <c r="TVH46" s="760"/>
      <c r="TVI46" s="760"/>
      <c r="TVJ46" s="760"/>
      <c r="TVK46" s="760"/>
      <c r="TVL46" s="760"/>
      <c r="TVM46" s="760"/>
      <c r="TVN46" s="760"/>
      <c r="TVO46" s="760"/>
      <c r="TVP46" s="760"/>
      <c r="TVQ46" s="760"/>
      <c r="TVR46" s="760"/>
      <c r="TVS46" s="760"/>
      <c r="TVT46" s="760"/>
      <c r="TVU46" s="760"/>
      <c r="TVV46" s="760"/>
      <c r="TVW46" s="760"/>
      <c r="TVX46" s="760"/>
      <c r="TVY46" s="760"/>
      <c r="TVZ46" s="760"/>
      <c r="TWA46" s="760"/>
      <c r="TWB46" s="760"/>
      <c r="TWC46" s="760"/>
      <c r="TWD46" s="760"/>
      <c r="TWE46" s="760"/>
      <c r="TWF46" s="760"/>
      <c r="TWG46" s="760"/>
      <c r="TWH46" s="760"/>
      <c r="TWI46" s="760"/>
      <c r="TWJ46" s="760"/>
      <c r="TWK46" s="760"/>
      <c r="TWL46" s="760"/>
      <c r="TWM46" s="760"/>
      <c r="TWN46" s="760"/>
      <c r="TWO46" s="760"/>
      <c r="TWP46" s="760"/>
      <c r="TWQ46" s="760"/>
      <c r="TWR46" s="760"/>
      <c r="TWS46" s="760"/>
      <c r="TWT46" s="760"/>
      <c r="TWU46" s="760"/>
      <c r="TWV46" s="760"/>
      <c r="TWW46" s="760"/>
      <c r="TWX46" s="760"/>
      <c r="TWY46" s="760"/>
      <c r="TWZ46" s="760"/>
      <c r="TXA46" s="760"/>
      <c r="TXB46" s="760"/>
      <c r="TXC46" s="760"/>
      <c r="TXD46" s="760"/>
      <c r="TXE46" s="760"/>
      <c r="TXF46" s="760"/>
      <c r="TXG46" s="760"/>
      <c r="TXH46" s="760"/>
      <c r="TXI46" s="760"/>
      <c r="TXJ46" s="760"/>
      <c r="TXK46" s="760"/>
      <c r="TXL46" s="760"/>
      <c r="TXM46" s="760"/>
      <c r="TXN46" s="760"/>
      <c r="TXO46" s="760"/>
      <c r="TXP46" s="760"/>
      <c r="TXQ46" s="760"/>
      <c r="TXR46" s="760"/>
      <c r="TXS46" s="760"/>
      <c r="TXT46" s="760"/>
      <c r="TXU46" s="760"/>
      <c r="TXV46" s="760"/>
      <c r="TXW46" s="760"/>
      <c r="TXX46" s="760"/>
      <c r="TXY46" s="760"/>
      <c r="TXZ46" s="760"/>
      <c r="TYA46" s="760"/>
      <c r="TYB46" s="760"/>
      <c r="TYC46" s="760"/>
      <c r="TYD46" s="760"/>
      <c r="TYE46" s="760"/>
      <c r="TYF46" s="760"/>
      <c r="TYG46" s="760"/>
      <c r="TYH46" s="760"/>
      <c r="TYI46" s="760"/>
      <c r="TYJ46" s="760"/>
      <c r="TYK46" s="760"/>
      <c r="TYL46" s="760"/>
      <c r="TYM46" s="760"/>
      <c r="TYN46" s="760"/>
      <c r="TYO46" s="760"/>
      <c r="TYP46" s="760"/>
      <c r="TYQ46" s="760"/>
      <c r="TYR46" s="760"/>
      <c r="TYS46" s="760"/>
      <c r="TYT46" s="760"/>
      <c r="TYU46" s="760"/>
      <c r="TYV46" s="760"/>
      <c r="TYW46" s="760"/>
      <c r="TYX46" s="760"/>
      <c r="TYY46" s="760"/>
      <c r="TYZ46" s="760"/>
      <c r="TZA46" s="760"/>
      <c r="TZB46" s="760"/>
      <c r="TZC46" s="760"/>
      <c r="TZD46" s="760"/>
      <c r="TZE46" s="760"/>
      <c r="TZF46" s="760"/>
      <c r="TZG46" s="760"/>
      <c r="TZH46" s="760"/>
      <c r="TZI46" s="760"/>
      <c r="TZJ46" s="760"/>
      <c r="TZK46" s="760"/>
      <c r="TZL46" s="760"/>
      <c r="TZM46" s="760"/>
      <c r="TZN46" s="760"/>
      <c r="TZO46" s="760"/>
      <c r="TZP46" s="760"/>
      <c r="TZQ46" s="760"/>
      <c r="TZR46" s="760"/>
      <c r="TZS46" s="760"/>
      <c r="TZT46" s="760"/>
      <c r="TZU46" s="760"/>
      <c r="TZV46" s="760"/>
      <c r="TZW46" s="760"/>
      <c r="TZX46" s="760"/>
      <c r="TZY46" s="760"/>
      <c r="TZZ46" s="760"/>
      <c r="UAA46" s="760"/>
      <c r="UAB46" s="760"/>
      <c r="UAC46" s="760"/>
      <c r="UAD46" s="760"/>
      <c r="UAE46" s="760"/>
      <c r="UAF46" s="760"/>
      <c r="UAG46" s="760"/>
      <c r="UAH46" s="760"/>
      <c r="UAI46" s="760"/>
      <c r="UAJ46" s="760"/>
      <c r="UAK46" s="760"/>
      <c r="UAL46" s="760"/>
      <c r="UAM46" s="760"/>
      <c r="UAN46" s="760"/>
      <c r="UAO46" s="760"/>
      <c r="UAP46" s="760"/>
      <c r="UAQ46" s="760"/>
      <c r="UAR46" s="760"/>
      <c r="UAS46" s="760"/>
      <c r="UAT46" s="760"/>
      <c r="UAU46" s="760"/>
      <c r="UAV46" s="760"/>
      <c r="UAW46" s="760"/>
      <c r="UAX46" s="760"/>
      <c r="UAY46" s="760"/>
      <c r="UAZ46" s="760"/>
      <c r="UBA46" s="760"/>
      <c r="UBB46" s="760"/>
      <c r="UBC46" s="760"/>
      <c r="UBD46" s="760"/>
      <c r="UBE46" s="760"/>
      <c r="UBF46" s="760"/>
      <c r="UBG46" s="760"/>
      <c r="UBH46" s="760"/>
      <c r="UBI46" s="760"/>
      <c r="UBJ46" s="760"/>
      <c r="UBK46" s="760"/>
      <c r="UBL46" s="760"/>
      <c r="UBM46" s="760"/>
      <c r="UBN46" s="760"/>
      <c r="UBO46" s="760"/>
      <c r="UBP46" s="760"/>
      <c r="UBQ46" s="760"/>
      <c r="UBR46" s="760"/>
      <c r="UBS46" s="760"/>
      <c r="UBT46" s="760"/>
      <c r="UBU46" s="760"/>
      <c r="UBV46" s="760"/>
      <c r="UBW46" s="760"/>
      <c r="UBX46" s="760"/>
      <c r="UBY46" s="760"/>
      <c r="UBZ46" s="760"/>
      <c r="UCA46" s="760"/>
      <c r="UCB46" s="760"/>
      <c r="UCC46" s="760"/>
      <c r="UCD46" s="760"/>
      <c r="UCE46" s="760"/>
      <c r="UCF46" s="760"/>
      <c r="UCG46" s="760"/>
      <c r="UCH46" s="760"/>
      <c r="UCI46" s="760"/>
      <c r="UCJ46" s="760"/>
      <c r="UCK46" s="760"/>
      <c r="UCL46" s="760"/>
      <c r="UCM46" s="760"/>
      <c r="UCN46" s="760"/>
      <c r="UCO46" s="760"/>
      <c r="UCP46" s="760"/>
      <c r="UCQ46" s="760"/>
      <c r="UCR46" s="760"/>
      <c r="UCS46" s="760"/>
      <c r="UCT46" s="760"/>
      <c r="UCU46" s="760"/>
      <c r="UCV46" s="760"/>
      <c r="UCW46" s="760"/>
      <c r="UCX46" s="760"/>
      <c r="UCY46" s="760"/>
      <c r="UCZ46" s="760"/>
      <c r="UDA46" s="760"/>
      <c r="UDB46" s="760"/>
      <c r="UDC46" s="760"/>
      <c r="UDD46" s="760"/>
      <c r="UDE46" s="760"/>
      <c r="UDF46" s="760"/>
      <c r="UDG46" s="760"/>
      <c r="UDH46" s="760"/>
      <c r="UDI46" s="760"/>
      <c r="UDJ46" s="760"/>
      <c r="UDK46" s="760"/>
      <c r="UDL46" s="760"/>
      <c r="UDM46" s="760"/>
      <c r="UDN46" s="760"/>
      <c r="UDO46" s="760"/>
      <c r="UDP46" s="760"/>
      <c r="UDQ46" s="760"/>
      <c r="UDR46" s="760"/>
      <c r="UDS46" s="760"/>
      <c r="UDT46" s="760"/>
      <c r="UDU46" s="760"/>
      <c r="UDV46" s="760"/>
      <c r="UDW46" s="760"/>
      <c r="UDX46" s="760"/>
      <c r="UDY46" s="760"/>
      <c r="UDZ46" s="760"/>
      <c r="UEA46" s="760"/>
      <c r="UEB46" s="760"/>
      <c r="UEC46" s="760"/>
      <c r="UED46" s="760"/>
      <c r="UEE46" s="760"/>
      <c r="UEF46" s="760"/>
      <c r="UEG46" s="760"/>
      <c r="UEH46" s="760"/>
      <c r="UEI46" s="760"/>
      <c r="UEJ46" s="760"/>
      <c r="UEK46" s="760"/>
      <c r="UEL46" s="760"/>
      <c r="UEM46" s="760"/>
      <c r="UEN46" s="760"/>
      <c r="UEO46" s="760"/>
      <c r="UEP46" s="760"/>
      <c r="UEQ46" s="760"/>
      <c r="UER46" s="760"/>
      <c r="UES46" s="760"/>
      <c r="UET46" s="760"/>
      <c r="UEU46" s="760"/>
      <c r="UEV46" s="760"/>
      <c r="UEW46" s="760"/>
      <c r="UEX46" s="760"/>
      <c r="UEY46" s="760"/>
      <c r="UEZ46" s="760"/>
      <c r="UFA46" s="760"/>
      <c r="UFB46" s="760"/>
      <c r="UFC46" s="760"/>
      <c r="UFD46" s="760"/>
      <c r="UFE46" s="760"/>
      <c r="UFF46" s="760"/>
      <c r="UFG46" s="760"/>
      <c r="UFH46" s="760"/>
      <c r="UFI46" s="760"/>
      <c r="UFJ46" s="760"/>
      <c r="UFK46" s="760"/>
      <c r="UFL46" s="760"/>
      <c r="UFM46" s="760"/>
      <c r="UFN46" s="760"/>
      <c r="UFO46" s="760"/>
      <c r="UFP46" s="760"/>
      <c r="UFQ46" s="760"/>
      <c r="UFR46" s="760"/>
      <c r="UFS46" s="760"/>
      <c r="UFT46" s="760"/>
      <c r="UFU46" s="760"/>
      <c r="UFV46" s="760"/>
      <c r="UFW46" s="760"/>
      <c r="UFX46" s="760"/>
      <c r="UFY46" s="760"/>
      <c r="UFZ46" s="760"/>
      <c r="UGA46" s="760"/>
      <c r="UGB46" s="760"/>
      <c r="UGC46" s="760"/>
      <c r="UGD46" s="760"/>
      <c r="UGE46" s="760"/>
      <c r="UGF46" s="760"/>
      <c r="UGG46" s="760"/>
      <c r="UGH46" s="760"/>
      <c r="UGI46" s="760"/>
      <c r="UGJ46" s="760"/>
      <c r="UGK46" s="760"/>
      <c r="UGL46" s="760"/>
      <c r="UGM46" s="760"/>
      <c r="UGN46" s="760"/>
      <c r="UGO46" s="760"/>
      <c r="UGP46" s="760"/>
      <c r="UGQ46" s="760"/>
      <c r="UGR46" s="760"/>
      <c r="UGS46" s="760"/>
      <c r="UGT46" s="760"/>
      <c r="UGU46" s="760"/>
      <c r="UGV46" s="760"/>
      <c r="UGW46" s="760"/>
      <c r="UGX46" s="760"/>
      <c r="UGY46" s="760"/>
      <c r="UGZ46" s="760"/>
      <c r="UHA46" s="760"/>
      <c r="UHB46" s="760"/>
      <c r="UHC46" s="760"/>
      <c r="UHD46" s="760"/>
      <c r="UHE46" s="760"/>
      <c r="UHF46" s="760"/>
      <c r="UHG46" s="760"/>
      <c r="UHH46" s="760"/>
      <c r="UHI46" s="760"/>
      <c r="UHJ46" s="760"/>
      <c r="UHK46" s="760"/>
      <c r="UHL46" s="760"/>
      <c r="UHM46" s="760"/>
      <c r="UHN46" s="760"/>
      <c r="UHO46" s="760"/>
      <c r="UHP46" s="760"/>
      <c r="UHQ46" s="760"/>
      <c r="UHR46" s="760"/>
      <c r="UHS46" s="760"/>
      <c r="UHT46" s="760"/>
      <c r="UHU46" s="760"/>
      <c r="UHV46" s="760"/>
      <c r="UHW46" s="760"/>
      <c r="UHX46" s="760"/>
      <c r="UHY46" s="760"/>
      <c r="UHZ46" s="760"/>
      <c r="UIA46" s="760"/>
      <c r="UIB46" s="760"/>
      <c r="UIC46" s="760"/>
      <c r="UID46" s="760"/>
      <c r="UIE46" s="760"/>
      <c r="UIF46" s="760"/>
      <c r="UIG46" s="760"/>
      <c r="UIH46" s="760"/>
      <c r="UII46" s="760"/>
      <c r="UIJ46" s="760"/>
      <c r="UIK46" s="760"/>
      <c r="UIL46" s="760"/>
      <c r="UIM46" s="760"/>
      <c r="UIN46" s="760"/>
      <c r="UIO46" s="760"/>
      <c r="UIP46" s="760"/>
      <c r="UIQ46" s="760"/>
      <c r="UIR46" s="760"/>
      <c r="UIS46" s="760"/>
      <c r="UIT46" s="760"/>
      <c r="UIU46" s="760"/>
      <c r="UIV46" s="760"/>
      <c r="UIW46" s="760"/>
      <c r="UIX46" s="760"/>
      <c r="UIY46" s="760"/>
      <c r="UIZ46" s="760"/>
      <c r="UJA46" s="760"/>
      <c r="UJB46" s="760"/>
      <c r="UJC46" s="760"/>
      <c r="UJD46" s="760"/>
      <c r="UJE46" s="760"/>
      <c r="UJF46" s="760"/>
      <c r="UJG46" s="760"/>
      <c r="UJH46" s="760"/>
      <c r="UJI46" s="760"/>
      <c r="UJJ46" s="760"/>
      <c r="UJK46" s="760"/>
      <c r="UJL46" s="760"/>
      <c r="UJM46" s="760"/>
      <c r="UJN46" s="760"/>
      <c r="UJO46" s="760"/>
      <c r="UJP46" s="760"/>
      <c r="UJQ46" s="760"/>
      <c r="UJR46" s="760"/>
      <c r="UJS46" s="760"/>
      <c r="UJT46" s="760"/>
      <c r="UJU46" s="760"/>
      <c r="UJV46" s="760"/>
      <c r="UJW46" s="760"/>
      <c r="UJX46" s="760"/>
      <c r="UJY46" s="760"/>
      <c r="UJZ46" s="760"/>
      <c r="UKA46" s="760"/>
      <c r="UKB46" s="760"/>
      <c r="UKC46" s="760"/>
      <c r="UKD46" s="760"/>
      <c r="UKE46" s="760"/>
      <c r="UKF46" s="760"/>
      <c r="UKG46" s="760"/>
      <c r="UKH46" s="760"/>
      <c r="UKI46" s="760"/>
      <c r="UKJ46" s="760"/>
      <c r="UKK46" s="760"/>
      <c r="UKL46" s="760"/>
      <c r="UKM46" s="760"/>
      <c r="UKN46" s="760"/>
      <c r="UKO46" s="760"/>
      <c r="UKP46" s="760"/>
      <c r="UKQ46" s="760"/>
      <c r="UKR46" s="760"/>
      <c r="UKS46" s="760"/>
      <c r="UKT46" s="760"/>
      <c r="UKU46" s="760"/>
      <c r="UKV46" s="760"/>
      <c r="UKW46" s="760"/>
      <c r="UKX46" s="760"/>
      <c r="UKY46" s="760"/>
      <c r="UKZ46" s="760"/>
      <c r="ULA46" s="760"/>
      <c r="ULB46" s="760"/>
      <c r="ULC46" s="760"/>
      <c r="ULD46" s="760"/>
      <c r="ULE46" s="760"/>
      <c r="ULF46" s="760"/>
      <c r="ULG46" s="760"/>
      <c r="ULH46" s="760"/>
      <c r="ULI46" s="760"/>
      <c r="ULJ46" s="760"/>
      <c r="ULK46" s="760"/>
      <c r="ULL46" s="760"/>
      <c r="ULM46" s="760"/>
      <c r="ULN46" s="760"/>
      <c r="ULO46" s="760"/>
      <c r="ULP46" s="760"/>
      <c r="ULQ46" s="760"/>
      <c r="ULR46" s="760"/>
      <c r="ULS46" s="760"/>
      <c r="ULT46" s="760"/>
      <c r="ULU46" s="760"/>
      <c r="ULV46" s="760"/>
      <c r="ULW46" s="760"/>
      <c r="ULX46" s="760"/>
      <c r="ULY46" s="760"/>
      <c r="ULZ46" s="760"/>
      <c r="UMA46" s="760"/>
      <c r="UMB46" s="760"/>
      <c r="UMC46" s="760"/>
      <c r="UMD46" s="760"/>
      <c r="UME46" s="760"/>
      <c r="UMF46" s="760"/>
      <c r="UMG46" s="760"/>
      <c r="UMH46" s="760"/>
      <c r="UMI46" s="760"/>
      <c r="UMJ46" s="760"/>
      <c r="UMK46" s="760"/>
      <c r="UML46" s="760"/>
      <c r="UMM46" s="760"/>
      <c r="UMN46" s="760"/>
      <c r="UMO46" s="760"/>
      <c r="UMP46" s="760"/>
      <c r="UMQ46" s="760"/>
      <c r="UMR46" s="760"/>
      <c r="UMS46" s="760"/>
      <c r="UMT46" s="760"/>
      <c r="UMU46" s="760"/>
      <c r="UMV46" s="760"/>
      <c r="UMW46" s="760"/>
      <c r="UMX46" s="760"/>
      <c r="UMY46" s="760"/>
      <c r="UMZ46" s="760"/>
      <c r="UNA46" s="760"/>
      <c r="UNB46" s="760"/>
      <c r="UNC46" s="760"/>
      <c r="UND46" s="760"/>
      <c r="UNE46" s="760"/>
      <c r="UNF46" s="760"/>
      <c r="UNG46" s="760"/>
      <c r="UNH46" s="760"/>
      <c r="UNI46" s="760"/>
      <c r="UNJ46" s="760"/>
      <c r="UNK46" s="760"/>
      <c r="UNL46" s="760"/>
      <c r="UNM46" s="760"/>
      <c r="UNN46" s="760"/>
      <c r="UNO46" s="760"/>
      <c r="UNP46" s="760"/>
      <c r="UNQ46" s="760"/>
      <c r="UNR46" s="760"/>
      <c r="UNS46" s="760"/>
      <c r="UNT46" s="760"/>
      <c r="UNU46" s="760"/>
      <c r="UNV46" s="760"/>
      <c r="UNW46" s="760"/>
      <c r="UNX46" s="760"/>
      <c r="UNY46" s="760"/>
      <c r="UNZ46" s="760"/>
      <c r="UOA46" s="760"/>
      <c r="UOB46" s="760"/>
      <c r="UOC46" s="760"/>
      <c r="UOD46" s="760"/>
      <c r="UOE46" s="760"/>
      <c r="UOF46" s="760"/>
      <c r="UOG46" s="760"/>
      <c r="UOH46" s="760"/>
      <c r="UOI46" s="760"/>
      <c r="UOJ46" s="760"/>
      <c r="UOK46" s="760"/>
      <c r="UOL46" s="760"/>
      <c r="UOM46" s="760"/>
      <c r="UON46" s="760"/>
      <c r="UOO46" s="760"/>
      <c r="UOP46" s="760"/>
      <c r="UOQ46" s="760"/>
      <c r="UOR46" s="760"/>
      <c r="UOS46" s="760"/>
      <c r="UOT46" s="760"/>
      <c r="UOU46" s="760"/>
      <c r="UOV46" s="760"/>
      <c r="UOW46" s="760"/>
      <c r="UOX46" s="760"/>
      <c r="UOY46" s="760"/>
      <c r="UOZ46" s="760"/>
      <c r="UPA46" s="760"/>
      <c r="UPB46" s="760"/>
      <c r="UPC46" s="760"/>
      <c r="UPD46" s="760"/>
      <c r="UPE46" s="760"/>
      <c r="UPF46" s="760"/>
      <c r="UPG46" s="760"/>
      <c r="UPH46" s="760"/>
      <c r="UPI46" s="760"/>
      <c r="UPJ46" s="760"/>
      <c r="UPK46" s="760"/>
      <c r="UPL46" s="760"/>
      <c r="UPM46" s="760"/>
      <c r="UPN46" s="760"/>
      <c r="UPO46" s="760"/>
      <c r="UPP46" s="760"/>
      <c r="UPQ46" s="760"/>
      <c r="UPR46" s="760"/>
      <c r="UPS46" s="760"/>
      <c r="UPT46" s="760"/>
      <c r="UPU46" s="760"/>
      <c r="UPV46" s="760"/>
      <c r="UPW46" s="760"/>
      <c r="UPX46" s="760"/>
      <c r="UPY46" s="760"/>
      <c r="UPZ46" s="760"/>
      <c r="UQA46" s="760"/>
      <c r="UQB46" s="760"/>
      <c r="UQC46" s="760"/>
      <c r="UQD46" s="760"/>
      <c r="UQE46" s="760"/>
      <c r="UQF46" s="760"/>
      <c r="UQG46" s="760"/>
      <c r="UQH46" s="760"/>
      <c r="UQI46" s="760"/>
      <c r="UQJ46" s="760"/>
      <c r="UQK46" s="760"/>
      <c r="UQL46" s="760"/>
      <c r="UQM46" s="760"/>
      <c r="UQN46" s="760"/>
      <c r="UQO46" s="760"/>
      <c r="UQP46" s="760"/>
      <c r="UQQ46" s="760"/>
      <c r="UQR46" s="760"/>
      <c r="UQS46" s="760"/>
      <c r="UQT46" s="760"/>
      <c r="UQU46" s="760"/>
      <c r="UQV46" s="760"/>
      <c r="UQW46" s="760"/>
      <c r="UQX46" s="760"/>
      <c r="UQY46" s="760"/>
      <c r="UQZ46" s="760"/>
      <c r="URA46" s="760"/>
      <c r="URB46" s="760"/>
      <c r="URC46" s="760"/>
      <c r="URD46" s="760"/>
      <c r="URE46" s="760"/>
      <c r="URF46" s="760"/>
      <c r="URG46" s="760"/>
      <c r="URH46" s="760"/>
      <c r="URI46" s="760"/>
      <c r="URJ46" s="760"/>
      <c r="URK46" s="760"/>
      <c r="URL46" s="760"/>
      <c r="URM46" s="760"/>
      <c r="URN46" s="760"/>
      <c r="URO46" s="760"/>
      <c r="URP46" s="760"/>
      <c r="URQ46" s="760"/>
      <c r="URR46" s="760"/>
      <c r="URS46" s="760"/>
      <c r="URT46" s="760"/>
      <c r="URU46" s="760"/>
      <c r="URV46" s="760"/>
      <c r="URW46" s="760"/>
      <c r="URX46" s="760"/>
      <c r="URY46" s="760"/>
      <c r="URZ46" s="760"/>
      <c r="USA46" s="760"/>
      <c r="USB46" s="760"/>
      <c r="USC46" s="760"/>
      <c r="USD46" s="760"/>
      <c r="USE46" s="760"/>
      <c r="USF46" s="760"/>
      <c r="USG46" s="760"/>
      <c r="USH46" s="760"/>
      <c r="USI46" s="760"/>
      <c r="USJ46" s="760"/>
      <c r="USK46" s="760"/>
      <c r="USL46" s="760"/>
      <c r="USM46" s="760"/>
      <c r="USN46" s="760"/>
      <c r="USO46" s="760"/>
      <c r="USP46" s="760"/>
      <c r="USQ46" s="760"/>
      <c r="USR46" s="760"/>
      <c r="USS46" s="760"/>
      <c r="UST46" s="760"/>
      <c r="USU46" s="760"/>
      <c r="USV46" s="760"/>
      <c r="USW46" s="760"/>
      <c r="USX46" s="760"/>
      <c r="USY46" s="760"/>
      <c r="USZ46" s="760"/>
      <c r="UTA46" s="760"/>
      <c r="UTB46" s="760"/>
      <c r="UTC46" s="760"/>
      <c r="UTD46" s="760"/>
      <c r="UTE46" s="760"/>
      <c r="UTF46" s="760"/>
      <c r="UTG46" s="760"/>
      <c r="UTH46" s="760"/>
      <c r="UTI46" s="760"/>
      <c r="UTJ46" s="760"/>
      <c r="UTK46" s="760"/>
      <c r="UTL46" s="760"/>
      <c r="UTM46" s="760"/>
      <c r="UTN46" s="760"/>
      <c r="UTO46" s="760"/>
      <c r="UTP46" s="760"/>
      <c r="UTQ46" s="760"/>
      <c r="UTR46" s="760"/>
      <c r="UTS46" s="760"/>
      <c r="UTT46" s="760"/>
      <c r="UTU46" s="760"/>
      <c r="UTV46" s="760"/>
      <c r="UTW46" s="760"/>
      <c r="UTX46" s="760"/>
      <c r="UTY46" s="760"/>
      <c r="UTZ46" s="760"/>
      <c r="UUA46" s="760"/>
      <c r="UUB46" s="760"/>
      <c r="UUC46" s="760"/>
      <c r="UUD46" s="760"/>
      <c r="UUE46" s="760"/>
      <c r="UUF46" s="760"/>
      <c r="UUG46" s="760"/>
      <c r="UUH46" s="760"/>
      <c r="UUI46" s="760"/>
      <c r="UUJ46" s="760"/>
      <c r="UUK46" s="760"/>
      <c r="UUL46" s="760"/>
      <c r="UUM46" s="760"/>
      <c r="UUN46" s="760"/>
      <c r="UUO46" s="760"/>
      <c r="UUP46" s="760"/>
      <c r="UUQ46" s="760"/>
      <c r="UUR46" s="760"/>
      <c r="UUS46" s="760"/>
      <c r="UUT46" s="760"/>
      <c r="UUU46" s="760"/>
      <c r="UUV46" s="760"/>
      <c r="UUW46" s="760"/>
      <c r="UUX46" s="760"/>
      <c r="UUY46" s="760"/>
      <c r="UUZ46" s="760"/>
      <c r="UVA46" s="760"/>
      <c r="UVB46" s="760"/>
      <c r="UVC46" s="760"/>
      <c r="UVD46" s="760"/>
      <c r="UVE46" s="760"/>
      <c r="UVF46" s="760"/>
      <c r="UVG46" s="760"/>
      <c r="UVH46" s="760"/>
      <c r="UVI46" s="760"/>
      <c r="UVJ46" s="760"/>
      <c r="UVK46" s="760"/>
      <c r="UVL46" s="760"/>
      <c r="UVM46" s="760"/>
      <c r="UVN46" s="760"/>
      <c r="UVO46" s="760"/>
      <c r="UVP46" s="760"/>
      <c r="UVQ46" s="760"/>
      <c r="UVR46" s="760"/>
      <c r="UVS46" s="760"/>
      <c r="UVT46" s="760"/>
      <c r="UVU46" s="760"/>
      <c r="UVV46" s="760"/>
      <c r="UVW46" s="760"/>
      <c r="UVX46" s="760"/>
      <c r="UVY46" s="760"/>
      <c r="UVZ46" s="760"/>
      <c r="UWA46" s="760"/>
      <c r="UWB46" s="760"/>
      <c r="UWC46" s="760"/>
      <c r="UWD46" s="760"/>
      <c r="UWE46" s="760"/>
      <c r="UWF46" s="760"/>
      <c r="UWG46" s="760"/>
      <c r="UWH46" s="760"/>
      <c r="UWI46" s="760"/>
      <c r="UWJ46" s="760"/>
      <c r="UWK46" s="760"/>
      <c r="UWL46" s="760"/>
      <c r="UWM46" s="760"/>
      <c r="UWN46" s="760"/>
      <c r="UWO46" s="760"/>
      <c r="UWP46" s="760"/>
      <c r="UWQ46" s="760"/>
      <c r="UWR46" s="760"/>
      <c r="UWS46" s="760"/>
      <c r="UWT46" s="760"/>
      <c r="UWU46" s="760"/>
      <c r="UWV46" s="760"/>
      <c r="UWW46" s="760"/>
      <c r="UWX46" s="760"/>
      <c r="UWY46" s="760"/>
      <c r="UWZ46" s="760"/>
      <c r="UXA46" s="760"/>
      <c r="UXB46" s="760"/>
      <c r="UXC46" s="760"/>
      <c r="UXD46" s="760"/>
      <c r="UXE46" s="760"/>
      <c r="UXF46" s="760"/>
      <c r="UXG46" s="760"/>
      <c r="UXH46" s="760"/>
      <c r="UXI46" s="760"/>
      <c r="UXJ46" s="760"/>
      <c r="UXK46" s="760"/>
      <c r="UXL46" s="760"/>
      <c r="UXM46" s="760"/>
      <c r="UXN46" s="760"/>
      <c r="UXO46" s="760"/>
      <c r="UXP46" s="760"/>
      <c r="UXQ46" s="760"/>
      <c r="UXR46" s="760"/>
      <c r="UXS46" s="760"/>
      <c r="UXT46" s="760"/>
      <c r="UXU46" s="760"/>
      <c r="UXV46" s="760"/>
      <c r="UXW46" s="760"/>
      <c r="UXX46" s="760"/>
      <c r="UXY46" s="760"/>
      <c r="UXZ46" s="760"/>
      <c r="UYA46" s="760"/>
      <c r="UYB46" s="760"/>
      <c r="UYC46" s="760"/>
      <c r="UYD46" s="760"/>
      <c r="UYE46" s="760"/>
      <c r="UYF46" s="760"/>
      <c r="UYG46" s="760"/>
      <c r="UYH46" s="760"/>
      <c r="UYI46" s="760"/>
      <c r="UYJ46" s="760"/>
      <c r="UYK46" s="760"/>
      <c r="UYL46" s="760"/>
      <c r="UYM46" s="760"/>
      <c r="UYN46" s="760"/>
      <c r="UYO46" s="760"/>
      <c r="UYP46" s="760"/>
      <c r="UYQ46" s="760"/>
      <c r="UYR46" s="760"/>
      <c r="UYS46" s="760"/>
      <c r="UYT46" s="760"/>
      <c r="UYU46" s="760"/>
      <c r="UYV46" s="760"/>
      <c r="UYW46" s="760"/>
      <c r="UYX46" s="760"/>
      <c r="UYY46" s="760"/>
      <c r="UYZ46" s="760"/>
      <c r="UZA46" s="760"/>
      <c r="UZB46" s="760"/>
      <c r="UZC46" s="760"/>
      <c r="UZD46" s="760"/>
      <c r="UZE46" s="760"/>
      <c r="UZF46" s="760"/>
      <c r="UZG46" s="760"/>
      <c r="UZH46" s="760"/>
      <c r="UZI46" s="760"/>
      <c r="UZJ46" s="760"/>
      <c r="UZK46" s="760"/>
      <c r="UZL46" s="760"/>
      <c r="UZM46" s="760"/>
      <c r="UZN46" s="760"/>
      <c r="UZO46" s="760"/>
      <c r="UZP46" s="760"/>
      <c r="UZQ46" s="760"/>
      <c r="UZR46" s="760"/>
      <c r="UZS46" s="760"/>
      <c r="UZT46" s="760"/>
      <c r="UZU46" s="760"/>
      <c r="UZV46" s="760"/>
      <c r="UZW46" s="760"/>
      <c r="UZX46" s="760"/>
      <c r="UZY46" s="760"/>
      <c r="UZZ46" s="760"/>
      <c r="VAA46" s="760"/>
      <c r="VAB46" s="760"/>
      <c r="VAC46" s="760"/>
      <c r="VAD46" s="760"/>
      <c r="VAE46" s="760"/>
      <c r="VAF46" s="760"/>
      <c r="VAG46" s="760"/>
      <c r="VAH46" s="760"/>
      <c r="VAI46" s="760"/>
      <c r="VAJ46" s="760"/>
      <c r="VAK46" s="760"/>
      <c r="VAL46" s="760"/>
      <c r="VAM46" s="760"/>
      <c r="VAN46" s="760"/>
      <c r="VAO46" s="760"/>
      <c r="VAP46" s="760"/>
      <c r="VAQ46" s="760"/>
      <c r="VAR46" s="760"/>
      <c r="VAS46" s="760"/>
      <c r="VAT46" s="760"/>
      <c r="VAU46" s="760"/>
      <c r="VAV46" s="760"/>
      <c r="VAW46" s="760"/>
      <c r="VAX46" s="760"/>
      <c r="VAY46" s="760"/>
      <c r="VAZ46" s="760"/>
      <c r="VBA46" s="760"/>
      <c r="VBB46" s="760"/>
      <c r="VBC46" s="760"/>
      <c r="VBD46" s="760"/>
      <c r="VBE46" s="760"/>
      <c r="VBF46" s="760"/>
      <c r="VBG46" s="760"/>
      <c r="VBH46" s="760"/>
      <c r="VBI46" s="760"/>
      <c r="VBJ46" s="760"/>
      <c r="VBK46" s="760"/>
      <c r="VBL46" s="760"/>
      <c r="VBM46" s="760"/>
      <c r="VBN46" s="760"/>
      <c r="VBO46" s="760"/>
      <c r="VBP46" s="760"/>
      <c r="VBQ46" s="760"/>
      <c r="VBR46" s="760"/>
      <c r="VBS46" s="760"/>
      <c r="VBT46" s="760"/>
      <c r="VBU46" s="760"/>
      <c r="VBV46" s="760"/>
      <c r="VBW46" s="760"/>
      <c r="VBX46" s="760"/>
      <c r="VBY46" s="760"/>
      <c r="VBZ46" s="760"/>
      <c r="VCA46" s="760"/>
      <c r="VCB46" s="760"/>
      <c r="VCC46" s="760"/>
      <c r="VCD46" s="760"/>
      <c r="VCE46" s="760"/>
      <c r="VCF46" s="760"/>
      <c r="VCG46" s="760"/>
      <c r="VCH46" s="760"/>
      <c r="VCI46" s="760"/>
      <c r="VCJ46" s="760"/>
      <c r="VCK46" s="760"/>
      <c r="VCL46" s="760"/>
      <c r="VCM46" s="760"/>
      <c r="VCN46" s="760"/>
      <c r="VCO46" s="760"/>
      <c r="VCP46" s="760"/>
      <c r="VCQ46" s="760"/>
      <c r="VCR46" s="760"/>
      <c r="VCS46" s="760"/>
      <c r="VCT46" s="760"/>
      <c r="VCU46" s="760"/>
      <c r="VCV46" s="760"/>
      <c r="VCW46" s="760"/>
      <c r="VCX46" s="760"/>
      <c r="VCY46" s="760"/>
      <c r="VCZ46" s="760"/>
      <c r="VDA46" s="760"/>
      <c r="VDB46" s="760"/>
      <c r="VDC46" s="760"/>
      <c r="VDD46" s="760"/>
      <c r="VDE46" s="760"/>
      <c r="VDF46" s="760"/>
      <c r="VDG46" s="760"/>
      <c r="VDH46" s="760"/>
      <c r="VDI46" s="760"/>
      <c r="VDJ46" s="760"/>
      <c r="VDK46" s="760"/>
      <c r="VDL46" s="760"/>
      <c r="VDM46" s="760"/>
      <c r="VDN46" s="760"/>
      <c r="VDO46" s="760"/>
      <c r="VDP46" s="760"/>
      <c r="VDQ46" s="760"/>
      <c r="VDR46" s="760"/>
      <c r="VDS46" s="760"/>
      <c r="VDT46" s="760"/>
      <c r="VDU46" s="760"/>
      <c r="VDV46" s="760"/>
      <c r="VDW46" s="760"/>
      <c r="VDX46" s="760"/>
      <c r="VDY46" s="760"/>
      <c r="VDZ46" s="760"/>
      <c r="VEA46" s="760"/>
      <c r="VEB46" s="760"/>
      <c r="VEC46" s="760"/>
      <c r="VED46" s="760"/>
      <c r="VEE46" s="760"/>
      <c r="VEF46" s="760"/>
      <c r="VEG46" s="760"/>
      <c r="VEH46" s="760"/>
      <c r="VEI46" s="760"/>
      <c r="VEJ46" s="760"/>
      <c r="VEK46" s="760"/>
      <c r="VEL46" s="760"/>
      <c r="VEM46" s="760"/>
      <c r="VEN46" s="760"/>
      <c r="VEO46" s="760"/>
      <c r="VEP46" s="760"/>
      <c r="VEQ46" s="760"/>
      <c r="VER46" s="760"/>
      <c r="VES46" s="760"/>
      <c r="VET46" s="760"/>
      <c r="VEU46" s="760"/>
      <c r="VEV46" s="760"/>
      <c r="VEW46" s="760"/>
      <c r="VEX46" s="760"/>
      <c r="VEY46" s="760"/>
      <c r="VEZ46" s="760"/>
      <c r="VFA46" s="760"/>
      <c r="VFB46" s="760"/>
      <c r="VFC46" s="760"/>
      <c r="VFD46" s="760"/>
      <c r="VFE46" s="760"/>
      <c r="VFF46" s="760"/>
      <c r="VFG46" s="760"/>
      <c r="VFH46" s="760"/>
      <c r="VFI46" s="760"/>
      <c r="VFJ46" s="760"/>
      <c r="VFK46" s="760"/>
      <c r="VFL46" s="760"/>
      <c r="VFM46" s="760"/>
      <c r="VFN46" s="760"/>
      <c r="VFO46" s="760"/>
      <c r="VFP46" s="760"/>
      <c r="VFQ46" s="760"/>
      <c r="VFR46" s="760"/>
      <c r="VFS46" s="760"/>
      <c r="VFT46" s="760"/>
      <c r="VFU46" s="760"/>
      <c r="VFV46" s="760"/>
      <c r="VFW46" s="760"/>
      <c r="VFX46" s="760"/>
      <c r="VFY46" s="760"/>
      <c r="VFZ46" s="760"/>
      <c r="VGA46" s="760"/>
      <c r="VGB46" s="760"/>
      <c r="VGC46" s="760"/>
      <c r="VGD46" s="760"/>
      <c r="VGE46" s="760"/>
      <c r="VGF46" s="760"/>
      <c r="VGG46" s="760"/>
      <c r="VGH46" s="760"/>
      <c r="VGI46" s="760"/>
      <c r="VGJ46" s="760"/>
      <c r="VGK46" s="760"/>
      <c r="VGL46" s="760"/>
      <c r="VGM46" s="760"/>
      <c r="VGN46" s="760"/>
      <c r="VGO46" s="760"/>
      <c r="VGP46" s="760"/>
      <c r="VGQ46" s="760"/>
      <c r="VGR46" s="760"/>
      <c r="VGS46" s="760"/>
      <c r="VGT46" s="760"/>
      <c r="VGU46" s="760"/>
      <c r="VGV46" s="760"/>
      <c r="VGW46" s="760"/>
      <c r="VGX46" s="760"/>
      <c r="VGY46" s="760"/>
      <c r="VGZ46" s="760"/>
      <c r="VHA46" s="760"/>
      <c r="VHB46" s="760"/>
      <c r="VHC46" s="760"/>
      <c r="VHD46" s="760"/>
      <c r="VHE46" s="760"/>
      <c r="VHF46" s="760"/>
      <c r="VHG46" s="760"/>
      <c r="VHH46" s="760"/>
      <c r="VHI46" s="760"/>
      <c r="VHJ46" s="760"/>
      <c r="VHK46" s="760"/>
      <c r="VHL46" s="760"/>
      <c r="VHM46" s="760"/>
      <c r="VHN46" s="760"/>
      <c r="VHO46" s="760"/>
      <c r="VHP46" s="760"/>
      <c r="VHQ46" s="760"/>
      <c r="VHR46" s="760"/>
      <c r="VHS46" s="760"/>
      <c r="VHT46" s="760"/>
      <c r="VHU46" s="760"/>
      <c r="VHV46" s="760"/>
      <c r="VHW46" s="760"/>
      <c r="VHX46" s="760"/>
      <c r="VHY46" s="760"/>
      <c r="VHZ46" s="760"/>
      <c r="VIA46" s="760"/>
      <c r="VIB46" s="760"/>
      <c r="VIC46" s="760"/>
      <c r="VID46" s="760"/>
      <c r="VIE46" s="760"/>
      <c r="VIF46" s="760"/>
      <c r="VIG46" s="760"/>
      <c r="VIH46" s="760"/>
      <c r="VII46" s="760"/>
      <c r="VIJ46" s="760"/>
      <c r="VIK46" s="760"/>
      <c r="VIL46" s="760"/>
      <c r="VIM46" s="760"/>
      <c r="VIN46" s="760"/>
      <c r="VIO46" s="760"/>
      <c r="VIP46" s="760"/>
      <c r="VIQ46" s="760"/>
      <c r="VIR46" s="760"/>
      <c r="VIS46" s="760"/>
      <c r="VIT46" s="760"/>
      <c r="VIU46" s="760"/>
      <c r="VIV46" s="760"/>
      <c r="VIW46" s="760"/>
      <c r="VIX46" s="760"/>
      <c r="VIY46" s="760"/>
      <c r="VIZ46" s="760"/>
      <c r="VJA46" s="760"/>
      <c r="VJB46" s="760"/>
      <c r="VJC46" s="760"/>
      <c r="VJD46" s="760"/>
      <c r="VJE46" s="760"/>
      <c r="VJF46" s="760"/>
      <c r="VJG46" s="760"/>
      <c r="VJH46" s="760"/>
      <c r="VJI46" s="760"/>
      <c r="VJJ46" s="760"/>
      <c r="VJK46" s="760"/>
      <c r="VJL46" s="760"/>
      <c r="VJM46" s="760"/>
      <c r="VJN46" s="760"/>
      <c r="VJO46" s="760"/>
      <c r="VJP46" s="760"/>
      <c r="VJQ46" s="760"/>
      <c r="VJR46" s="760"/>
      <c r="VJS46" s="760"/>
      <c r="VJT46" s="760"/>
      <c r="VJU46" s="760"/>
      <c r="VJV46" s="760"/>
      <c r="VJW46" s="760"/>
      <c r="VJX46" s="760"/>
      <c r="VJY46" s="760"/>
      <c r="VJZ46" s="760"/>
      <c r="VKA46" s="760"/>
      <c r="VKB46" s="760"/>
      <c r="VKC46" s="760"/>
      <c r="VKD46" s="760"/>
      <c r="VKE46" s="760"/>
      <c r="VKF46" s="760"/>
      <c r="VKG46" s="760"/>
      <c r="VKH46" s="760"/>
      <c r="VKI46" s="760"/>
      <c r="VKJ46" s="760"/>
      <c r="VKK46" s="760"/>
      <c r="VKL46" s="760"/>
      <c r="VKM46" s="760"/>
      <c r="VKN46" s="760"/>
      <c r="VKO46" s="760"/>
      <c r="VKP46" s="760"/>
      <c r="VKQ46" s="760"/>
      <c r="VKR46" s="760"/>
      <c r="VKS46" s="760"/>
      <c r="VKT46" s="760"/>
      <c r="VKU46" s="760"/>
      <c r="VKV46" s="760"/>
      <c r="VKW46" s="760"/>
      <c r="VKX46" s="760"/>
      <c r="VKY46" s="760"/>
      <c r="VKZ46" s="760"/>
      <c r="VLA46" s="760"/>
      <c r="VLB46" s="760"/>
      <c r="VLC46" s="760"/>
      <c r="VLD46" s="760"/>
      <c r="VLE46" s="760"/>
      <c r="VLF46" s="760"/>
      <c r="VLG46" s="760"/>
      <c r="VLH46" s="760"/>
      <c r="VLI46" s="760"/>
      <c r="VLJ46" s="760"/>
      <c r="VLK46" s="760"/>
      <c r="VLL46" s="760"/>
      <c r="VLM46" s="760"/>
      <c r="VLN46" s="760"/>
      <c r="VLO46" s="760"/>
      <c r="VLP46" s="760"/>
      <c r="VLQ46" s="760"/>
      <c r="VLR46" s="760"/>
      <c r="VLS46" s="760"/>
      <c r="VLT46" s="760"/>
      <c r="VLU46" s="760"/>
      <c r="VLV46" s="760"/>
      <c r="VLW46" s="760"/>
      <c r="VLX46" s="760"/>
      <c r="VLY46" s="760"/>
      <c r="VLZ46" s="760"/>
      <c r="VMA46" s="760"/>
      <c r="VMB46" s="760"/>
      <c r="VMC46" s="760"/>
      <c r="VMD46" s="760"/>
      <c r="VME46" s="760"/>
      <c r="VMF46" s="760"/>
      <c r="VMG46" s="760"/>
      <c r="VMH46" s="760"/>
      <c r="VMI46" s="760"/>
      <c r="VMJ46" s="760"/>
      <c r="VMK46" s="760"/>
      <c r="VML46" s="760"/>
      <c r="VMM46" s="760"/>
      <c r="VMN46" s="760"/>
      <c r="VMO46" s="760"/>
      <c r="VMP46" s="760"/>
      <c r="VMQ46" s="760"/>
      <c r="VMR46" s="760"/>
      <c r="VMS46" s="760"/>
      <c r="VMT46" s="760"/>
      <c r="VMU46" s="760"/>
      <c r="VMV46" s="760"/>
      <c r="VMW46" s="760"/>
      <c r="VMX46" s="760"/>
      <c r="VMY46" s="760"/>
      <c r="VMZ46" s="760"/>
      <c r="VNA46" s="760"/>
      <c r="VNB46" s="760"/>
      <c r="VNC46" s="760"/>
      <c r="VND46" s="760"/>
      <c r="VNE46" s="760"/>
      <c r="VNF46" s="760"/>
      <c r="VNG46" s="760"/>
      <c r="VNH46" s="760"/>
      <c r="VNI46" s="760"/>
      <c r="VNJ46" s="760"/>
      <c r="VNK46" s="760"/>
      <c r="VNL46" s="760"/>
      <c r="VNM46" s="760"/>
      <c r="VNN46" s="760"/>
      <c r="VNO46" s="760"/>
      <c r="VNP46" s="760"/>
      <c r="VNQ46" s="760"/>
      <c r="VNR46" s="760"/>
      <c r="VNS46" s="760"/>
      <c r="VNT46" s="760"/>
      <c r="VNU46" s="760"/>
      <c r="VNV46" s="760"/>
      <c r="VNW46" s="760"/>
      <c r="VNX46" s="760"/>
      <c r="VNY46" s="760"/>
      <c r="VNZ46" s="760"/>
      <c r="VOA46" s="760"/>
      <c r="VOB46" s="760"/>
      <c r="VOC46" s="760"/>
      <c r="VOD46" s="760"/>
      <c r="VOE46" s="760"/>
      <c r="VOF46" s="760"/>
      <c r="VOG46" s="760"/>
      <c r="VOH46" s="760"/>
      <c r="VOI46" s="760"/>
      <c r="VOJ46" s="760"/>
      <c r="VOK46" s="760"/>
      <c r="VOL46" s="760"/>
      <c r="VOM46" s="760"/>
      <c r="VON46" s="760"/>
      <c r="VOO46" s="760"/>
      <c r="VOP46" s="760"/>
      <c r="VOQ46" s="760"/>
      <c r="VOR46" s="760"/>
      <c r="VOS46" s="760"/>
      <c r="VOT46" s="760"/>
      <c r="VOU46" s="760"/>
      <c r="VOV46" s="760"/>
      <c r="VOW46" s="760"/>
      <c r="VOX46" s="760"/>
      <c r="VOY46" s="760"/>
      <c r="VOZ46" s="760"/>
      <c r="VPA46" s="760"/>
      <c r="VPB46" s="760"/>
      <c r="VPC46" s="760"/>
      <c r="VPD46" s="760"/>
      <c r="VPE46" s="760"/>
      <c r="VPF46" s="760"/>
      <c r="VPG46" s="760"/>
      <c r="VPH46" s="760"/>
      <c r="VPI46" s="760"/>
      <c r="VPJ46" s="760"/>
      <c r="VPK46" s="760"/>
      <c r="VPL46" s="760"/>
      <c r="VPM46" s="760"/>
      <c r="VPN46" s="760"/>
      <c r="VPO46" s="760"/>
      <c r="VPP46" s="760"/>
      <c r="VPQ46" s="760"/>
      <c r="VPR46" s="760"/>
      <c r="VPS46" s="760"/>
      <c r="VPT46" s="760"/>
      <c r="VPU46" s="760"/>
      <c r="VPV46" s="760"/>
      <c r="VPW46" s="760"/>
      <c r="VPX46" s="760"/>
      <c r="VPY46" s="760"/>
      <c r="VPZ46" s="760"/>
      <c r="VQA46" s="760"/>
      <c r="VQB46" s="760"/>
      <c r="VQC46" s="760"/>
      <c r="VQD46" s="760"/>
      <c r="VQE46" s="760"/>
      <c r="VQF46" s="760"/>
      <c r="VQG46" s="760"/>
      <c r="VQH46" s="760"/>
      <c r="VQI46" s="760"/>
      <c r="VQJ46" s="760"/>
      <c r="VQK46" s="760"/>
      <c r="VQL46" s="760"/>
      <c r="VQM46" s="760"/>
      <c r="VQN46" s="760"/>
      <c r="VQO46" s="760"/>
      <c r="VQP46" s="760"/>
      <c r="VQQ46" s="760"/>
      <c r="VQR46" s="760"/>
      <c r="VQS46" s="760"/>
      <c r="VQT46" s="760"/>
      <c r="VQU46" s="760"/>
      <c r="VQV46" s="760"/>
      <c r="VQW46" s="760"/>
      <c r="VQX46" s="760"/>
      <c r="VQY46" s="760"/>
      <c r="VQZ46" s="760"/>
      <c r="VRA46" s="760"/>
      <c r="VRB46" s="760"/>
      <c r="VRC46" s="760"/>
      <c r="VRD46" s="760"/>
      <c r="VRE46" s="760"/>
      <c r="VRF46" s="760"/>
      <c r="VRG46" s="760"/>
      <c r="VRH46" s="760"/>
      <c r="VRI46" s="760"/>
      <c r="VRJ46" s="760"/>
      <c r="VRK46" s="760"/>
      <c r="VRL46" s="760"/>
      <c r="VRM46" s="760"/>
      <c r="VRN46" s="760"/>
      <c r="VRO46" s="760"/>
      <c r="VRP46" s="760"/>
      <c r="VRQ46" s="760"/>
      <c r="VRR46" s="760"/>
      <c r="VRS46" s="760"/>
      <c r="VRT46" s="760"/>
      <c r="VRU46" s="760"/>
      <c r="VRV46" s="760"/>
      <c r="VRW46" s="760"/>
      <c r="VRX46" s="760"/>
      <c r="VRY46" s="760"/>
      <c r="VRZ46" s="760"/>
      <c r="VSA46" s="760"/>
      <c r="VSB46" s="760"/>
      <c r="VSC46" s="760"/>
      <c r="VSD46" s="760"/>
      <c r="VSE46" s="760"/>
      <c r="VSF46" s="760"/>
      <c r="VSG46" s="760"/>
      <c r="VSH46" s="760"/>
      <c r="VSI46" s="760"/>
      <c r="VSJ46" s="760"/>
      <c r="VSK46" s="760"/>
      <c r="VSL46" s="760"/>
      <c r="VSM46" s="760"/>
      <c r="VSN46" s="760"/>
      <c r="VSO46" s="760"/>
      <c r="VSP46" s="760"/>
      <c r="VSQ46" s="760"/>
      <c r="VSR46" s="760"/>
      <c r="VSS46" s="760"/>
      <c r="VST46" s="760"/>
      <c r="VSU46" s="760"/>
      <c r="VSV46" s="760"/>
      <c r="VSW46" s="760"/>
      <c r="VSX46" s="760"/>
      <c r="VSY46" s="760"/>
      <c r="VSZ46" s="760"/>
      <c r="VTA46" s="760"/>
      <c r="VTB46" s="760"/>
      <c r="VTC46" s="760"/>
      <c r="VTD46" s="760"/>
      <c r="VTE46" s="760"/>
      <c r="VTF46" s="760"/>
      <c r="VTG46" s="760"/>
      <c r="VTH46" s="760"/>
      <c r="VTI46" s="760"/>
      <c r="VTJ46" s="760"/>
      <c r="VTK46" s="760"/>
      <c r="VTL46" s="760"/>
      <c r="VTM46" s="760"/>
      <c r="VTN46" s="760"/>
      <c r="VTO46" s="760"/>
      <c r="VTP46" s="760"/>
      <c r="VTQ46" s="760"/>
      <c r="VTR46" s="760"/>
      <c r="VTS46" s="760"/>
      <c r="VTT46" s="760"/>
      <c r="VTU46" s="760"/>
      <c r="VTV46" s="760"/>
      <c r="VTW46" s="760"/>
      <c r="VTX46" s="760"/>
      <c r="VTY46" s="760"/>
      <c r="VTZ46" s="760"/>
      <c r="VUA46" s="760"/>
      <c r="VUB46" s="760"/>
      <c r="VUC46" s="760"/>
      <c r="VUD46" s="760"/>
      <c r="VUE46" s="760"/>
      <c r="VUF46" s="760"/>
      <c r="VUG46" s="760"/>
      <c r="VUH46" s="760"/>
      <c r="VUI46" s="760"/>
      <c r="VUJ46" s="760"/>
      <c r="VUK46" s="760"/>
      <c r="VUL46" s="760"/>
      <c r="VUM46" s="760"/>
      <c r="VUN46" s="760"/>
      <c r="VUO46" s="760"/>
      <c r="VUP46" s="760"/>
      <c r="VUQ46" s="760"/>
      <c r="VUR46" s="760"/>
      <c r="VUS46" s="760"/>
      <c r="VUT46" s="760"/>
      <c r="VUU46" s="760"/>
      <c r="VUV46" s="760"/>
      <c r="VUW46" s="760"/>
      <c r="VUX46" s="760"/>
      <c r="VUY46" s="760"/>
      <c r="VUZ46" s="760"/>
      <c r="VVA46" s="760"/>
      <c r="VVB46" s="760"/>
      <c r="VVC46" s="760"/>
      <c r="VVD46" s="760"/>
      <c r="VVE46" s="760"/>
      <c r="VVF46" s="760"/>
      <c r="VVG46" s="760"/>
      <c r="VVH46" s="760"/>
      <c r="VVI46" s="760"/>
      <c r="VVJ46" s="760"/>
      <c r="VVK46" s="760"/>
      <c r="VVL46" s="760"/>
      <c r="VVM46" s="760"/>
      <c r="VVN46" s="760"/>
      <c r="VVO46" s="760"/>
      <c r="VVP46" s="760"/>
      <c r="VVQ46" s="760"/>
      <c r="VVR46" s="760"/>
      <c r="VVS46" s="760"/>
      <c r="VVT46" s="760"/>
      <c r="VVU46" s="760"/>
      <c r="VVV46" s="760"/>
      <c r="VVW46" s="760"/>
      <c r="VVX46" s="760"/>
      <c r="VVY46" s="760"/>
      <c r="VVZ46" s="760"/>
      <c r="VWA46" s="760"/>
      <c r="VWB46" s="760"/>
      <c r="VWC46" s="760"/>
      <c r="VWD46" s="760"/>
      <c r="VWE46" s="760"/>
      <c r="VWF46" s="760"/>
      <c r="VWG46" s="760"/>
      <c r="VWH46" s="760"/>
      <c r="VWI46" s="760"/>
      <c r="VWJ46" s="760"/>
      <c r="VWK46" s="760"/>
      <c r="VWL46" s="760"/>
      <c r="VWM46" s="760"/>
      <c r="VWN46" s="760"/>
      <c r="VWO46" s="760"/>
      <c r="VWP46" s="760"/>
      <c r="VWQ46" s="760"/>
      <c r="VWR46" s="760"/>
      <c r="VWS46" s="760"/>
      <c r="VWT46" s="760"/>
      <c r="VWU46" s="760"/>
      <c r="VWV46" s="760"/>
      <c r="VWW46" s="760"/>
      <c r="VWX46" s="760"/>
      <c r="VWY46" s="760"/>
      <c r="VWZ46" s="760"/>
      <c r="VXA46" s="760"/>
      <c r="VXB46" s="760"/>
      <c r="VXC46" s="760"/>
      <c r="VXD46" s="760"/>
      <c r="VXE46" s="760"/>
      <c r="VXF46" s="760"/>
      <c r="VXG46" s="760"/>
      <c r="VXH46" s="760"/>
      <c r="VXI46" s="760"/>
      <c r="VXJ46" s="760"/>
      <c r="VXK46" s="760"/>
      <c r="VXL46" s="760"/>
      <c r="VXM46" s="760"/>
      <c r="VXN46" s="760"/>
      <c r="VXO46" s="760"/>
      <c r="VXP46" s="760"/>
      <c r="VXQ46" s="760"/>
      <c r="VXR46" s="760"/>
      <c r="VXS46" s="760"/>
      <c r="VXT46" s="760"/>
      <c r="VXU46" s="760"/>
      <c r="VXV46" s="760"/>
      <c r="VXW46" s="760"/>
      <c r="VXX46" s="760"/>
      <c r="VXY46" s="760"/>
      <c r="VXZ46" s="760"/>
      <c r="VYA46" s="760"/>
      <c r="VYB46" s="760"/>
      <c r="VYC46" s="760"/>
      <c r="VYD46" s="760"/>
      <c r="VYE46" s="760"/>
      <c r="VYF46" s="760"/>
      <c r="VYG46" s="760"/>
      <c r="VYH46" s="760"/>
      <c r="VYI46" s="760"/>
      <c r="VYJ46" s="760"/>
      <c r="VYK46" s="760"/>
      <c r="VYL46" s="760"/>
      <c r="VYM46" s="760"/>
      <c r="VYN46" s="760"/>
      <c r="VYO46" s="760"/>
      <c r="VYP46" s="760"/>
      <c r="VYQ46" s="760"/>
      <c r="VYR46" s="760"/>
      <c r="VYS46" s="760"/>
      <c r="VYT46" s="760"/>
      <c r="VYU46" s="760"/>
      <c r="VYV46" s="760"/>
      <c r="VYW46" s="760"/>
      <c r="VYX46" s="760"/>
      <c r="VYY46" s="760"/>
      <c r="VYZ46" s="760"/>
      <c r="VZA46" s="760"/>
      <c r="VZB46" s="760"/>
      <c r="VZC46" s="760"/>
      <c r="VZD46" s="760"/>
      <c r="VZE46" s="760"/>
      <c r="VZF46" s="760"/>
      <c r="VZG46" s="760"/>
      <c r="VZH46" s="760"/>
      <c r="VZI46" s="760"/>
      <c r="VZJ46" s="760"/>
      <c r="VZK46" s="760"/>
      <c r="VZL46" s="760"/>
      <c r="VZM46" s="760"/>
      <c r="VZN46" s="760"/>
      <c r="VZO46" s="760"/>
      <c r="VZP46" s="760"/>
      <c r="VZQ46" s="760"/>
      <c r="VZR46" s="760"/>
      <c r="VZS46" s="760"/>
      <c r="VZT46" s="760"/>
      <c r="VZU46" s="760"/>
      <c r="VZV46" s="760"/>
      <c r="VZW46" s="760"/>
      <c r="VZX46" s="760"/>
      <c r="VZY46" s="760"/>
      <c r="VZZ46" s="760"/>
      <c r="WAA46" s="760"/>
      <c r="WAB46" s="760"/>
      <c r="WAC46" s="760"/>
      <c r="WAD46" s="760"/>
      <c r="WAE46" s="760"/>
      <c r="WAF46" s="760"/>
      <c r="WAG46" s="760"/>
      <c r="WAH46" s="760"/>
      <c r="WAI46" s="760"/>
      <c r="WAJ46" s="760"/>
      <c r="WAK46" s="760"/>
      <c r="WAL46" s="760"/>
      <c r="WAM46" s="760"/>
      <c r="WAN46" s="760"/>
      <c r="WAO46" s="760"/>
      <c r="WAP46" s="760"/>
      <c r="WAQ46" s="760"/>
      <c r="WAR46" s="760"/>
      <c r="WAS46" s="760"/>
      <c r="WAT46" s="760"/>
      <c r="WAU46" s="760"/>
      <c r="WAV46" s="760"/>
      <c r="WAW46" s="760"/>
      <c r="WAX46" s="760"/>
      <c r="WAY46" s="760"/>
      <c r="WAZ46" s="760"/>
      <c r="WBA46" s="760"/>
      <c r="WBB46" s="760"/>
      <c r="WBC46" s="760"/>
      <c r="WBD46" s="760"/>
      <c r="WBE46" s="760"/>
      <c r="WBF46" s="760"/>
      <c r="WBG46" s="760"/>
      <c r="WBH46" s="760"/>
      <c r="WBI46" s="760"/>
      <c r="WBJ46" s="760"/>
      <c r="WBK46" s="760"/>
      <c r="WBL46" s="760"/>
      <c r="WBM46" s="760"/>
      <c r="WBN46" s="760"/>
      <c r="WBO46" s="760"/>
      <c r="WBP46" s="760"/>
      <c r="WBQ46" s="760"/>
      <c r="WBR46" s="760"/>
      <c r="WBS46" s="760"/>
      <c r="WBT46" s="760"/>
      <c r="WBU46" s="760"/>
      <c r="WBV46" s="760"/>
      <c r="WBW46" s="760"/>
      <c r="WBX46" s="760"/>
      <c r="WBY46" s="760"/>
      <c r="WBZ46" s="760"/>
      <c r="WCA46" s="760"/>
      <c r="WCB46" s="760"/>
      <c r="WCC46" s="760"/>
      <c r="WCD46" s="760"/>
      <c r="WCE46" s="760"/>
      <c r="WCF46" s="760"/>
      <c r="WCG46" s="760"/>
      <c r="WCH46" s="760"/>
      <c r="WCI46" s="760"/>
      <c r="WCJ46" s="760"/>
      <c r="WCK46" s="760"/>
      <c r="WCL46" s="760"/>
      <c r="WCM46" s="760"/>
      <c r="WCN46" s="760"/>
      <c r="WCO46" s="760"/>
      <c r="WCP46" s="760"/>
      <c r="WCQ46" s="760"/>
      <c r="WCR46" s="760"/>
      <c r="WCS46" s="760"/>
      <c r="WCT46" s="760"/>
      <c r="WCU46" s="760"/>
      <c r="WCV46" s="760"/>
      <c r="WCW46" s="760"/>
      <c r="WCX46" s="760"/>
      <c r="WCY46" s="760"/>
      <c r="WCZ46" s="760"/>
      <c r="WDA46" s="760"/>
      <c r="WDB46" s="760"/>
      <c r="WDC46" s="760"/>
      <c r="WDD46" s="760"/>
      <c r="WDE46" s="760"/>
      <c r="WDF46" s="760"/>
      <c r="WDG46" s="760"/>
      <c r="WDH46" s="760"/>
      <c r="WDI46" s="760"/>
      <c r="WDJ46" s="760"/>
      <c r="WDK46" s="760"/>
      <c r="WDL46" s="760"/>
      <c r="WDM46" s="760"/>
      <c r="WDN46" s="760"/>
      <c r="WDO46" s="760"/>
      <c r="WDP46" s="760"/>
      <c r="WDQ46" s="760"/>
      <c r="WDR46" s="760"/>
      <c r="WDS46" s="760"/>
      <c r="WDT46" s="760"/>
      <c r="WDU46" s="760"/>
      <c r="WDV46" s="760"/>
      <c r="WDW46" s="760"/>
      <c r="WDX46" s="760"/>
      <c r="WDY46" s="760"/>
      <c r="WDZ46" s="760"/>
      <c r="WEA46" s="760"/>
      <c r="WEB46" s="760"/>
      <c r="WEC46" s="760"/>
      <c r="WED46" s="760"/>
      <c r="WEE46" s="760"/>
      <c r="WEF46" s="760"/>
      <c r="WEG46" s="760"/>
      <c r="WEH46" s="760"/>
      <c r="WEI46" s="760"/>
      <c r="WEJ46" s="760"/>
      <c r="WEK46" s="760"/>
      <c r="WEL46" s="760"/>
      <c r="WEM46" s="760"/>
      <c r="WEN46" s="760"/>
      <c r="WEO46" s="760"/>
      <c r="WEP46" s="760"/>
      <c r="WEQ46" s="760"/>
      <c r="WER46" s="760"/>
      <c r="WES46" s="760"/>
      <c r="WET46" s="760"/>
      <c r="WEU46" s="760"/>
      <c r="WEV46" s="760"/>
      <c r="WEW46" s="760"/>
      <c r="WEX46" s="760"/>
      <c r="WEY46" s="760"/>
      <c r="WEZ46" s="760"/>
      <c r="WFA46" s="760"/>
      <c r="WFB46" s="760"/>
      <c r="WFC46" s="760"/>
      <c r="WFD46" s="760"/>
      <c r="WFE46" s="760"/>
      <c r="WFF46" s="760"/>
      <c r="WFG46" s="760"/>
      <c r="WFH46" s="760"/>
      <c r="WFI46" s="760"/>
      <c r="WFJ46" s="760"/>
      <c r="WFK46" s="760"/>
      <c r="WFL46" s="760"/>
      <c r="WFM46" s="760"/>
      <c r="WFN46" s="760"/>
      <c r="WFO46" s="760"/>
      <c r="WFP46" s="760"/>
      <c r="WFQ46" s="760"/>
      <c r="WFR46" s="760"/>
      <c r="WFS46" s="760"/>
      <c r="WFT46" s="760"/>
      <c r="WFU46" s="760"/>
      <c r="WFV46" s="760"/>
      <c r="WFW46" s="760"/>
      <c r="WFX46" s="760"/>
      <c r="WFY46" s="760"/>
      <c r="WFZ46" s="760"/>
      <c r="WGA46" s="760"/>
      <c r="WGB46" s="760"/>
      <c r="WGC46" s="760"/>
      <c r="WGD46" s="760"/>
      <c r="WGE46" s="760"/>
      <c r="WGF46" s="760"/>
      <c r="WGG46" s="760"/>
      <c r="WGH46" s="760"/>
      <c r="WGI46" s="760"/>
      <c r="WGJ46" s="760"/>
      <c r="WGK46" s="760"/>
      <c r="WGL46" s="760"/>
      <c r="WGM46" s="760"/>
      <c r="WGN46" s="760"/>
      <c r="WGO46" s="760"/>
      <c r="WGP46" s="760"/>
      <c r="WGQ46" s="760"/>
      <c r="WGR46" s="760"/>
      <c r="WGS46" s="760"/>
      <c r="WGT46" s="760"/>
      <c r="WGU46" s="760"/>
      <c r="WGV46" s="760"/>
      <c r="WGW46" s="760"/>
      <c r="WGX46" s="760"/>
      <c r="WGY46" s="760"/>
      <c r="WGZ46" s="760"/>
      <c r="WHA46" s="760"/>
      <c r="WHB46" s="760"/>
      <c r="WHC46" s="760"/>
      <c r="WHD46" s="760"/>
      <c r="WHE46" s="760"/>
      <c r="WHF46" s="760"/>
      <c r="WHG46" s="760"/>
      <c r="WHH46" s="760"/>
      <c r="WHI46" s="760"/>
      <c r="WHJ46" s="760"/>
      <c r="WHK46" s="760"/>
      <c r="WHL46" s="760"/>
      <c r="WHM46" s="760"/>
      <c r="WHN46" s="760"/>
      <c r="WHO46" s="760"/>
      <c r="WHP46" s="760"/>
      <c r="WHQ46" s="760"/>
      <c r="WHR46" s="760"/>
      <c r="WHS46" s="760"/>
      <c r="WHT46" s="760"/>
      <c r="WHU46" s="760"/>
      <c r="WHV46" s="760"/>
      <c r="WHW46" s="760"/>
      <c r="WHX46" s="760"/>
      <c r="WHY46" s="760"/>
      <c r="WHZ46" s="760"/>
      <c r="WIA46" s="760"/>
      <c r="WIB46" s="760"/>
      <c r="WIC46" s="760"/>
      <c r="WID46" s="760"/>
      <c r="WIE46" s="760"/>
      <c r="WIF46" s="760"/>
      <c r="WIG46" s="760"/>
      <c r="WIH46" s="760"/>
      <c r="WII46" s="760"/>
      <c r="WIJ46" s="760"/>
      <c r="WIK46" s="760"/>
      <c r="WIL46" s="760"/>
      <c r="WIM46" s="760"/>
      <c r="WIN46" s="760"/>
      <c r="WIO46" s="760"/>
      <c r="WIP46" s="760"/>
      <c r="WIQ46" s="760"/>
      <c r="WIR46" s="760"/>
      <c r="WIS46" s="760"/>
      <c r="WIT46" s="760"/>
      <c r="WIU46" s="760"/>
      <c r="WIV46" s="760"/>
      <c r="WIW46" s="760"/>
      <c r="WIX46" s="760"/>
      <c r="WIY46" s="760"/>
      <c r="WIZ46" s="760"/>
      <c r="WJA46" s="760"/>
      <c r="WJB46" s="760"/>
      <c r="WJC46" s="760"/>
      <c r="WJD46" s="760"/>
      <c r="WJE46" s="760"/>
      <c r="WJF46" s="760"/>
      <c r="WJG46" s="760"/>
      <c r="WJH46" s="760"/>
      <c r="WJI46" s="760"/>
      <c r="WJJ46" s="760"/>
      <c r="WJK46" s="760"/>
      <c r="WJL46" s="760"/>
      <c r="WJM46" s="760"/>
      <c r="WJN46" s="760"/>
      <c r="WJO46" s="760"/>
      <c r="WJP46" s="760"/>
      <c r="WJQ46" s="760"/>
      <c r="WJR46" s="760"/>
      <c r="WJS46" s="760"/>
      <c r="WJT46" s="760"/>
      <c r="WJU46" s="760"/>
      <c r="WJV46" s="760"/>
      <c r="WJW46" s="760"/>
      <c r="WJX46" s="760"/>
      <c r="WJY46" s="760"/>
      <c r="WJZ46" s="760"/>
      <c r="WKA46" s="760"/>
      <c r="WKB46" s="760"/>
      <c r="WKC46" s="760"/>
      <c r="WKD46" s="760"/>
      <c r="WKE46" s="760"/>
      <c r="WKF46" s="760"/>
      <c r="WKG46" s="760"/>
      <c r="WKH46" s="760"/>
      <c r="WKI46" s="760"/>
      <c r="WKJ46" s="760"/>
      <c r="WKK46" s="760"/>
      <c r="WKL46" s="760"/>
      <c r="WKM46" s="760"/>
      <c r="WKN46" s="760"/>
      <c r="WKO46" s="760"/>
      <c r="WKP46" s="760"/>
      <c r="WKQ46" s="760"/>
      <c r="WKR46" s="760"/>
      <c r="WKS46" s="760"/>
      <c r="WKT46" s="760"/>
      <c r="WKU46" s="760"/>
      <c r="WKV46" s="760"/>
      <c r="WKW46" s="760"/>
      <c r="WKX46" s="760"/>
      <c r="WKY46" s="760"/>
      <c r="WKZ46" s="760"/>
      <c r="WLA46" s="760"/>
      <c r="WLB46" s="760"/>
      <c r="WLC46" s="760"/>
      <c r="WLD46" s="760"/>
      <c r="WLE46" s="760"/>
      <c r="WLF46" s="760"/>
      <c r="WLG46" s="760"/>
      <c r="WLH46" s="760"/>
      <c r="WLI46" s="760"/>
      <c r="WLJ46" s="760"/>
      <c r="WLK46" s="760"/>
      <c r="WLL46" s="760"/>
      <c r="WLM46" s="760"/>
      <c r="WLN46" s="760"/>
      <c r="WLO46" s="760"/>
      <c r="WLP46" s="760"/>
      <c r="WLQ46" s="760"/>
      <c r="WLR46" s="760"/>
      <c r="WLS46" s="760"/>
      <c r="WLT46" s="760"/>
      <c r="WLU46" s="760"/>
      <c r="WLV46" s="760"/>
      <c r="WLW46" s="760"/>
      <c r="WLX46" s="760"/>
      <c r="WLY46" s="760"/>
      <c r="WLZ46" s="760"/>
      <c r="WMA46" s="760"/>
      <c r="WMB46" s="760"/>
      <c r="WMC46" s="760"/>
      <c r="WMD46" s="760"/>
      <c r="WME46" s="760"/>
      <c r="WMF46" s="760"/>
      <c r="WMG46" s="760"/>
      <c r="WMH46" s="760"/>
      <c r="WMI46" s="760"/>
      <c r="WMJ46" s="760"/>
      <c r="WMK46" s="760"/>
      <c r="WML46" s="760"/>
      <c r="WMM46" s="760"/>
      <c r="WMN46" s="760"/>
      <c r="WMO46" s="760"/>
      <c r="WMP46" s="760"/>
      <c r="WMQ46" s="760"/>
      <c r="WMR46" s="760"/>
      <c r="WMS46" s="760"/>
      <c r="WMT46" s="760"/>
      <c r="WMU46" s="760"/>
      <c r="WMV46" s="760"/>
      <c r="WMW46" s="760"/>
      <c r="WMX46" s="760"/>
      <c r="WMY46" s="760"/>
      <c r="WMZ46" s="760"/>
      <c r="WNA46" s="760"/>
      <c r="WNB46" s="760"/>
      <c r="WNC46" s="760"/>
      <c r="WND46" s="760"/>
      <c r="WNE46" s="760"/>
      <c r="WNF46" s="760"/>
      <c r="WNG46" s="760"/>
      <c r="WNH46" s="760"/>
      <c r="WNI46" s="760"/>
      <c r="WNJ46" s="760"/>
      <c r="WNK46" s="760"/>
      <c r="WNL46" s="760"/>
      <c r="WNM46" s="760"/>
      <c r="WNN46" s="760"/>
      <c r="WNO46" s="760"/>
      <c r="WNP46" s="760"/>
      <c r="WNQ46" s="760"/>
      <c r="WNR46" s="760"/>
      <c r="WNS46" s="760"/>
      <c r="WNT46" s="760"/>
      <c r="WNU46" s="760"/>
      <c r="WNV46" s="760"/>
      <c r="WNW46" s="760"/>
      <c r="WNX46" s="760"/>
      <c r="WNY46" s="760"/>
      <c r="WNZ46" s="760"/>
      <c r="WOA46" s="760"/>
      <c r="WOB46" s="760"/>
      <c r="WOC46" s="760"/>
      <c r="WOD46" s="760"/>
      <c r="WOE46" s="760"/>
      <c r="WOF46" s="760"/>
      <c r="WOG46" s="760"/>
      <c r="WOH46" s="760"/>
      <c r="WOI46" s="760"/>
      <c r="WOJ46" s="760"/>
      <c r="WOK46" s="760"/>
      <c r="WOL46" s="760"/>
      <c r="WOM46" s="760"/>
      <c r="WON46" s="760"/>
      <c r="WOO46" s="760"/>
      <c r="WOP46" s="760"/>
      <c r="WOQ46" s="760"/>
      <c r="WOR46" s="760"/>
      <c r="WOS46" s="760"/>
      <c r="WOT46" s="760"/>
      <c r="WOU46" s="760"/>
      <c r="WOV46" s="760"/>
      <c r="WOW46" s="760"/>
      <c r="WOX46" s="760"/>
      <c r="WOY46" s="760"/>
      <c r="WOZ46" s="760"/>
      <c r="WPA46" s="760"/>
      <c r="WPB46" s="760"/>
      <c r="WPC46" s="760"/>
      <c r="WPD46" s="760"/>
      <c r="WPE46" s="760"/>
      <c r="WPF46" s="760"/>
      <c r="WPG46" s="760"/>
      <c r="WPH46" s="760"/>
      <c r="WPI46" s="760"/>
      <c r="WPJ46" s="760"/>
      <c r="WPK46" s="760"/>
      <c r="WPL46" s="760"/>
      <c r="WPM46" s="760"/>
      <c r="WPN46" s="760"/>
      <c r="WPO46" s="760"/>
      <c r="WPP46" s="760"/>
      <c r="WPQ46" s="760"/>
      <c r="WPR46" s="760"/>
      <c r="WPS46" s="760"/>
      <c r="WPT46" s="760"/>
      <c r="WPU46" s="760"/>
      <c r="WPV46" s="760"/>
      <c r="WPW46" s="760"/>
      <c r="WPX46" s="760"/>
      <c r="WPY46" s="760"/>
      <c r="WPZ46" s="760"/>
      <c r="WQA46" s="760"/>
      <c r="WQB46" s="760"/>
      <c r="WQC46" s="760"/>
      <c r="WQD46" s="760"/>
      <c r="WQE46" s="760"/>
      <c r="WQF46" s="760"/>
      <c r="WQG46" s="760"/>
      <c r="WQH46" s="760"/>
      <c r="WQI46" s="760"/>
      <c r="WQJ46" s="760"/>
      <c r="WQK46" s="760"/>
      <c r="WQL46" s="760"/>
      <c r="WQM46" s="760"/>
      <c r="WQN46" s="760"/>
      <c r="WQO46" s="760"/>
      <c r="WQP46" s="760"/>
      <c r="WQQ46" s="760"/>
      <c r="WQR46" s="760"/>
      <c r="WQS46" s="760"/>
      <c r="WQT46" s="760"/>
      <c r="WQU46" s="760"/>
      <c r="WQV46" s="760"/>
      <c r="WQW46" s="760"/>
      <c r="WQX46" s="760"/>
      <c r="WQY46" s="760"/>
      <c r="WQZ46" s="760"/>
      <c r="WRA46" s="760"/>
      <c r="WRB46" s="760"/>
      <c r="WRC46" s="760"/>
      <c r="WRD46" s="760"/>
      <c r="WRE46" s="760"/>
      <c r="WRF46" s="760"/>
      <c r="WRG46" s="760"/>
      <c r="WRH46" s="760"/>
      <c r="WRI46" s="760"/>
      <c r="WRJ46" s="760"/>
      <c r="WRK46" s="760"/>
      <c r="WRL46" s="760"/>
      <c r="WRM46" s="760"/>
      <c r="WRN46" s="760"/>
      <c r="WRO46" s="760"/>
      <c r="WRP46" s="760"/>
      <c r="WRQ46" s="760"/>
      <c r="WRR46" s="760"/>
      <c r="WRS46" s="760"/>
      <c r="WRT46" s="760"/>
      <c r="WRU46" s="760"/>
      <c r="WRV46" s="760"/>
      <c r="WRW46" s="760"/>
      <c r="WRX46" s="760"/>
      <c r="WRY46" s="760"/>
      <c r="WRZ46" s="760"/>
      <c r="WSA46" s="760"/>
      <c r="WSB46" s="760"/>
      <c r="WSC46" s="760"/>
      <c r="WSD46" s="760"/>
      <c r="WSE46" s="760"/>
      <c r="WSF46" s="760"/>
      <c r="WSG46" s="760"/>
      <c r="WSH46" s="760"/>
      <c r="WSI46" s="760"/>
      <c r="WSJ46" s="760"/>
      <c r="WSK46" s="760"/>
      <c r="WSL46" s="760"/>
      <c r="WSM46" s="760"/>
      <c r="WSN46" s="760"/>
      <c r="WSO46" s="760"/>
      <c r="WSP46" s="760"/>
      <c r="WSQ46" s="760"/>
      <c r="WSR46" s="760"/>
      <c r="WSS46" s="760"/>
      <c r="WST46" s="760"/>
      <c r="WSU46" s="760"/>
      <c r="WSV46" s="760"/>
      <c r="WSW46" s="760"/>
      <c r="WSX46" s="760"/>
      <c r="WSY46" s="760"/>
      <c r="WSZ46" s="760"/>
      <c r="WTA46" s="760"/>
      <c r="WTB46" s="760"/>
      <c r="WTC46" s="760"/>
      <c r="WTD46" s="760"/>
      <c r="WTE46" s="760"/>
      <c r="WTF46" s="760"/>
      <c r="WTG46" s="760"/>
      <c r="WTH46" s="760"/>
      <c r="WTI46" s="760"/>
      <c r="WTJ46" s="760"/>
      <c r="WTK46" s="760"/>
      <c r="WTL46" s="760"/>
      <c r="WTM46" s="760"/>
      <c r="WTN46" s="760"/>
      <c r="WTO46" s="760"/>
      <c r="WTP46" s="760"/>
      <c r="WTQ46" s="760"/>
      <c r="WTR46" s="760"/>
      <c r="WTS46" s="760"/>
      <c r="WTT46" s="760"/>
      <c r="WTU46" s="760"/>
      <c r="WTV46" s="760"/>
      <c r="WTW46" s="760"/>
      <c r="WTX46" s="760"/>
      <c r="WTY46" s="760"/>
      <c r="WTZ46" s="760"/>
      <c r="WUA46" s="760"/>
      <c r="WUB46" s="760"/>
      <c r="WUC46" s="760"/>
      <c r="WUD46" s="760"/>
      <c r="WUE46" s="760"/>
      <c r="WUF46" s="760"/>
      <c r="WUG46" s="760"/>
      <c r="WUH46" s="760"/>
      <c r="WUI46" s="760"/>
      <c r="WUJ46" s="760"/>
      <c r="WUK46" s="760"/>
      <c r="WUL46" s="760"/>
      <c r="WUM46" s="760"/>
      <c r="WUN46" s="760"/>
      <c r="WUO46" s="760"/>
      <c r="WUP46" s="760"/>
      <c r="WUQ46" s="760"/>
      <c r="WUR46" s="760"/>
      <c r="WUS46" s="760"/>
      <c r="WUT46" s="760"/>
      <c r="WUU46" s="760"/>
      <c r="WUV46" s="760"/>
      <c r="WUW46" s="760"/>
      <c r="WUX46" s="760"/>
      <c r="WUY46" s="760"/>
      <c r="WUZ46" s="760"/>
      <c r="WVA46" s="760"/>
      <c r="WVB46" s="760"/>
      <c r="WVC46" s="760"/>
      <c r="WVD46" s="760"/>
      <c r="WVE46" s="760"/>
      <c r="WVF46" s="760"/>
      <c r="WVG46" s="760"/>
      <c r="WVH46" s="760"/>
      <c r="WVI46" s="760"/>
      <c r="WVJ46" s="760"/>
      <c r="WVK46" s="760"/>
      <c r="WVL46" s="760"/>
      <c r="WVM46" s="760"/>
      <c r="WVN46" s="760"/>
      <c r="WVO46" s="760"/>
      <c r="WVP46" s="760"/>
      <c r="WVQ46" s="760"/>
      <c r="WVR46" s="760"/>
      <c r="WVS46" s="760"/>
      <c r="WVT46" s="760"/>
      <c r="WVU46" s="760"/>
      <c r="WVV46" s="760"/>
      <c r="WVW46" s="760"/>
      <c r="WVX46" s="760"/>
      <c r="WVY46" s="760"/>
      <c r="WVZ46" s="760"/>
      <c r="WWA46" s="760"/>
      <c r="WWB46" s="760"/>
      <c r="WWC46" s="760"/>
      <c r="WWD46" s="760"/>
      <c r="WWE46" s="760"/>
      <c r="WWF46" s="760"/>
      <c r="WWG46" s="760"/>
      <c r="WWH46" s="760"/>
      <c r="WWI46" s="760"/>
      <c r="WWJ46" s="760"/>
      <c r="WWK46" s="760"/>
      <c r="WWL46" s="760"/>
      <c r="WWM46" s="760"/>
      <c r="WWN46" s="760"/>
      <c r="WWO46" s="760"/>
      <c r="WWP46" s="760"/>
      <c r="WWQ46" s="760"/>
      <c r="WWR46" s="760"/>
      <c r="WWS46" s="760"/>
      <c r="WWT46" s="760"/>
      <c r="WWU46" s="760"/>
      <c r="WWV46" s="760"/>
      <c r="WWW46" s="760"/>
      <c r="WWX46" s="760"/>
      <c r="WWY46" s="760"/>
      <c r="WWZ46" s="760"/>
      <c r="WXA46" s="760"/>
      <c r="WXB46" s="760"/>
      <c r="WXC46" s="760"/>
      <c r="WXD46" s="760"/>
      <c r="WXE46" s="760"/>
      <c r="WXF46" s="760"/>
      <c r="WXG46" s="760"/>
      <c r="WXH46" s="760"/>
      <c r="WXI46" s="760"/>
      <c r="WXJ46" s="760"/>
      <c r="WXK46" s="760"/>
      <c r="WXL46" s="760"/>
      <c r="WXM46" s="760"/>
      <c r="WXN46" s="760"/>
      <c r="WXO46" s="760"/>
      <c r="WXP46" s="760"/>
      <c r="WXQ46" s="760"/>
      <c r="WXR46" s="760"/>
      <c r="WXS46" s="760"/>
      <c r="WXT46" s="760"/>
      <c r="WXU46" s="760"/>
      <c r="WXV46" s="760"/>
      <c r="WXW46" s="760"/>
      <c r="WXX46" s="760"/>
      <c r="WXY46" s="760"/>
      <c r="WXZ46" s="760"/>
      <c r="WYA46" s="760"/>
      <c r="WYB46" s="760"/>
      <c r="WYC46" s="760"/>
      <c r="WYD46" s="760"/>
      <c r="WYE46" s="760"/>
      <c r="WYF46" s="760"/>
      <c r="WYG46" s="760"/>
      <c r="WYH46" s="760"/>
      <c r="WYI46" s="760"/>
      <c r="WYJ46" s="760"/>
      <c r="WYK46" s="760"/>
      <c r="WYL46" s="760"/>
      <c r="WYM46" s="760"/>
      <c r="WYN46" s="760"/>
      <c r="WYO46" s="760"/>
      <c r="WYP46" s="760"/>
      <c r="WYQ46" s="760"/>
      <c r="WYR46" s="760"/>
      <c r="WYS46" s="760"/>
      <c r="WYT46" s="760"/>
      <c r="WYU46" s="760"/>
      <c r="WYV46" s="760"/>
      <c r="WYW46" s="760"/>
      <c r="WYX46" s="760"/>
      <c r="WYY46" s="760"/>
      <c r="WYZ46" s="760"/>
      <c r="WZA46" s="760"/>
      <c r="WZB46" s="760"/>
      <c r="WZC46" s="760"/>
      <c r="WZD46" s="760"/>
      <c r="WZE46" s="760"/>
      <c r="WZF46" s="760"/>
      <c r="WZG46" s="760"/>
      <c r="WZH46" s="760"/>
      <c r="WZI46" s="760"/>
      <c r="WZJ46" s="760"/>
      <c r="WZK46" s="760"/>
      <c r="WZL46" s="760"/>
      <c r="WZM46" s="760"/>
      <c r="WZN46" s="760"/>
      <c r="WZO46" s="760"/>
      <c r="WZP46" s="760"/>
      <c r="WZQ46" s="760"/>
      <c r="WZR46" s="760"/>
      <c r="WZS46" s="760"/>
      <c r="WZT46" s="760"/>
      <c r="WZU46" s="760"/>
      <c r="WZV46" s="760"/>
      <c r="WZW46" s="760"/>
      <c r="WZX46" s="760"/>
      <c r="WZY46" s="760"/>
      <c r="WZZ46" s="760"/>
      <c r="XAA46" s="760"/>
      <c r="XAB46" s="760"/>
      <c r="XAC46" s="760"/>
      <c r="XAD46" s="760"/>
      <c r="XAE46" s="760"/>
      <c r="XAF46" s="760"/>
      <c r="XAG46" s="760"/>
      <c r="XAH46" s="760"/>
      <c r="XAI46" s="760"/>
      <c r="XAJ46" s="760"/>
      <c r="XAK46" s="760"/>
      <c r="XAL46" s="760"/>
      <c r="XAM46" s="760"/>
      <c r="XAN46" s="760"/>
      <c r="XAO46" s="760"/>
      <c r="XAP46" s="760"/>
      <c r="XAQ46" s="760"/>
      <c r="XAR46" s="760"/>
      <c r="XAS46" s="760"/>
      <c r="XAT46" s="760"/>
      <c r="XAU46" s="760"/>
      <c r="XAV46" s="760"/>
      <c r="XAW46" s="760"/>
      <c r="XAX46" s="760"/>
      <c r="XAY46" s="760"/>
      <c r="XAZ46" s="760"/>
      <c r="XBA46" s="760"/>
      <c r="XBB46" s="760"/>
      <c r="XBC46" s="760"/>
      <c r="XBD46" s="760"/>
      <c r="XBE46" s="760"/>
      <c r="XBF46" s="760"/>
      <c r="XBG46" s="760"/>
      <c r="XBH46" s="760"/>
      <c r="XBI46" s="760"/>
      <c r="XBJ46" s="760"/>
      <c r="XBK46" s="760"/>
      <c r="XBL46" s="760"/>
      <c r="XBM46" s="760"/>
      <c r="XBN46" s="760"/>
      <c r="XBO46" s="760"/>
      <c r="XBP46" s="760"/>
      <c r="XBQ46" s="760"/>
      <c r="XBR46" s="760"/>
      <c r="XBS46" s="760"/>
      <c r="XBT46" s="760"/>
      <c r="XBU46" s="760"/>
      <c r="XBV46" s="760"/>
      <c r="XBW46" s="760"/>
      <c r="XBX46" s="760"/>
      <c r="XBY46" s="760"/>
      <c r="XBZ46" s="760"/>
      <c r="XCA46" s="760"/>
      <c r="XCB46" s="760"/>
      <c r="XCC46" s="760"/>
      <c r="XCD46" s="760"/>
      <c r="XCE46" s="760"/>
      <c r="XCF46" s="760"/>
      <c r="XCG46" s="760"/>
      <c r="XCH46" s="760"/>
      <c r="XCI46" s="760"/>
      <c r="XCJ46" s="760"/>
      <c r="XCK46" s="760"/>
      <c r="XCL46" s="760"/>
      <c r="XCM46" s="760"/>
      <c r="XCN46" s="760"/>
      <c r="XCO46" s="760"/>
      <c r="XCP46" s="760"/>
      <c r="XCQ46" s="760"/>
      <c r="XCR46" s="760"/>
      <c r="XCS46" s="760"/>
      <c r="XCT46" s="760"/>
      <c r="XCU46" s="760"/>
      <c r="XCV46" s="760"/>
      <c r="XCW46" s="760"/>
      <c r="XCX46" s="760"/>
      <c r="XCY46" s="760"/>
      <c r="XCZ46" s="760"/>
      <c r="XDA46" s="760"/>
      <c r="XDB46" s="760"/>
      <c r="XDC46" s="760"/>
      <c r="XDD46" s="760"/>
      <c r="XDE46" s="760"/>
      <c r="XDF46" s="760"/>
      <c r="XDG46" s="760"/>
      <c r="XDH46" s="760"/>
      <c r="XDI46" s="760"/>
      <c r="XDJ46" s="760"/>
      <c r="XDK46" s="760"/>
      <c r="XDL46" s="760"/>
      <c r="XDM46" s="760"/>
      <c r="XDN46" s="760"/>
      <c r="XDO46" s="760"/>
      <c r="XDP46" s="760"/>
      <c r="XDQ46" s="760"/>
      <c r="XDR46" s="760"/>
      <c r="XDS46" s="760"/>
      <c r="XDT46" s="760"/>
      <c r="XDU46" s="760"/>
      <c r="XDV46" s="760"/>
      <c r="XDW46" s="760"/>
      <c r="XDX46" s="760"/>
      <c r="XDY46" s="760"/>
      <c r="XDZ46" s="760"/>
      <c r="XEA46" s="760"/>
      <c r="XEB46" s="760"/>
      <c r="XEC46" s="760"/>
      <c r="XED46" s="760"/>
      <c r="XEE46" s="760"/>
      <c r="XEF46" s="760"/>
      <c r="XEG46" s="760"/>
      <c r="XEH46" s="760"/>
      <c r="XEI46" s="760"/>
      <c r="XEJ46" s="760"/>
      <c r="XEK46" s="760"/>
      <c r="XEL46" s="760"/>
      <c r="XEM46" s="760"/>
      <c r="XEN46" s="760"/>
      <c r="XEO46" s="760"/>
      <c r="XEP46" s="760"/>
      <c r="XEQ46" s="760"/>
      <c r="XER46" s="760"/>
      <c r="XES46" s="760"/>
      <c r="XET46" s="760"/>
      <c r="XEU46" s="760"/>
      <c r="XEV46" s="760"/>
      <c r="XEW46" s="760"/>
      <c r="XEX46" s="760"/>
      <c r="XEY46" s="760"/>
      <c r="XEZ46" s="760"/>
      <c r="XFA46" s="760"/>
      <c r="XFB46" s="760"/>
    </row>
    <row r="47" spans="1:16382" s="797" customFormat="1" ht="15.75" hidden="1" x14ac:dyDescent="0.3">
      <c r="A47" s="813"/>
      <c r="B47" s="814"/>
      <c r="C47" s="814" t="s">
        <v>45</v>
      </c>
      <c r="D47" s="815" t="s">
        <v>1817</v>
      </c>
      <c r="E47" s="816"/>
      <c r="F47" s="816"/>
      <c r="G47" s="816"/>
      <c r="H47" s="808"/>
      <c r="I47" s="808"/>
      <c r="J47" s="793"/>
      <c r="K47" s="793"/>
      <c r="L47" s="810"/>
      <c r="M47" s="810"/>
      <c r="N47" s="810"/>
      <c r="O47" s="810"/>
      <c r="P47" s="810"/>
      <c r="Q47" s="803"/>
      <c r="R47" s="794"/>
      <c r="S47" s="811"/>
      <c r="T47" s="812"/>
    </row>
    <row r="48" spans="1:16382" s="797" customFormat="1" ht="15.75" hidden="1" x14ac:dyDescent="0.3">
      <c r="A48" s="813" t="s">
        <v>12</v>
      </c>
      <c r="B48" s="814"/>
      <c r="C48" s="814">
        <v>4213</v>
      </c>
      <c r="D48" s="815" t="s">
        <v>1018</v>
      </c>
      <c r="E48" s="816"/>
      <c r="F48" s="816"/>
      <c r="G48" s="816"/>
      <c r="H48" s="808"/>
      <c r="I48" s="808"/>
      <c r="J48" s="793"/>
      <c r="K48" s="793"/>
      <c r="L48" s="810"/>
      <c r="M48" s="810"/>
      <c r="N48" s="810"/>
      <c r="O48" s="810"/>
      <c r="P48" s="810"/>
      <c r="Q48" s="803"/>
      <c r="R48" s="794"/>
      <c r="S48" s="811"/>
      <c r="T48" s="812"/>
    </row>
    <row r="49" spans="1:24" s="797" customFormat="1" ht="15" hidden="1" customHeight="1" x14ac:dyDescent="0.3">
      <c r="A49" s="813" t="s">
        <v>12</v>
      </c>
      <c r="B49" s="814"/>
      <c r="C49" s="814" t="s">
        <v>43</v>
      </c>
      <c r="D49" s="815" t="s">
        <v>686</v>
      </c>
      <c r="E49" s="816">
        <v>0</v>
      </c>
      <c r="F49" s="816">
        <v>0</v>
      </c>
      <c r="G49" s="816">
        <v>0</v>
      </c>
      <c r="H49" s="817">
        <v>0</v>
      </c>
      <c r="I49" s="817">
        <v>0</v>
      </c>
      <c r="J49" s="793"/>
      <c r="K49" s="793"/>
      <c r="L49" s="794"/>
      <c r="M49" s="794"/>
      <c r="N49" s="794"/>
      <c r="O49" s="794"/>
      <c r="P49" s="794"/>
      <c r="Q49" s="803"/>
      <c r="R49" s="794"/>
      <c r="S49" s="795"/>
      <c r="T49" s="796"/>
    </row>
    <row r="50" spans="1:24" s="797" customFormat="1" ht="15" hidden="1" customHeight="1" x14ac:dyDescent="0.3">
      <c r="A50" s="813" t="s">
        <v>12</v>
      </c>
      <c r="B50" s="814"/>
      <c r="C50" s="814">
        <v>4122</v>
      </c>
      <c r="D50" s="815" t="s">
        <v>577</v>
      </c>
      <c r="E50" s="816">
        <v>0</v>
      </c>
      <c r="F50" s="816">
        <v>0</v>
      </c>
      <c r="G50" s="816">
        <v>0</v>
      </c>
      <c r="H50" s="808">
        <v>0</v>
      </c>
      <c r="I50" s="808">
        <v>0</v>
      </c>
      <c r="J50" s="793"/>
      <c r="K50" s="793"/>
      <c r="L50" s="794"/>
      <c r="M50" s="794"/>
      <c r="N50" s="794"/>
      <c r="O50" s="794"/>
      <c r="P50" s="794"/>
      <c r="Q50" s="803"/>
      <c r="R50" s="794"/>
      <c r="S50" s="795"/>
      <c r="T50" s="796"/>
    </row>
    <row r="51" spans="1:24" s="797" customFormat="1" ht="15" hidden="1" customHeight="1" x14ac:dyDescent="0.3">
      <c r="A51" s="813" t="s">
        <v>12</v>
      </c>
      <c r="B51" s="814"/>
      <c r="C51" s="814" t="s">
        <v>43</v>
      </c>
      <c r="D51" s="815" t="s">
        <v>44</v>
      </c>
      <c r="E51" s="816">
        <v>0</v>
      </c>
      <c r="F51" s="816">
        <v>0</v>
      </c>
      <c r="G51" s="816">
        <v>0</v>
      </c>
      <c r="H51" s="817">
        <v>0</v>
      </c>
      <c r="I51" s="817">
        <v>0</v>
      </c>
      <c r="J51" s="793"/>
      <c r="K51" s="793"/>
      <c r="L51" s="794"/>
      <c r="M51" s="794"/>
      <c r="N51" s="794"/>
      <c r="O51" s="794"/>
      <c r="P51" s="794"/>
      <c r="Q51" s="803"/>
      <c r="R51" s="794"/>
      <c r="S51" s="795"/>
      <c r="T51" s="796"/>
    </row>
    <row r="52" spans="1:24" s="797" customFormat="1" ht="15" hidden="1" customHeight="1" x14ac:dyDescent="0.3">
      <c r="A52" s="813"/>
      <c r="B52" s="814"/>
      <c r="C52" s="814">
        <v>4216</v>
      </c>
      <c r="D52" s="815" t="s">
        <v>1810</v>
      </c>
      <c r="E52" s="816">
        <v>2500000</v>
      </c>
      <c r="F52" s="816">
        <v>2500000</v>
      </c>
      <c r="G52" s="816">
        <v>0</v>
      </c>
      <c r="H52" s="817">
        <v>0</v>
      </c>
      <c r="I52" s="817">
        <v>0</v>
      </c>
      <c r="J52" s="793"/>
      <c r="K52" s="793"/>
      <c r="L52" s="794"/>
      <c r="M52" s="794"/>
      <c r="N52" s="794"/>
      <c r="O52" s="794"/>
      <c r="P52" s="794"/>
      <c r="Q52" s="803"/>
      <c r="R52" s="794"/>
      <c r="S52" s="795"/>
      <c r="T52" s="796"/>
    </row>
    <row r="53" spans="1:24" s="797" customFormat="1" ht="15" hidden="1" customHeight="1" x14ac:dyDescent="0.3">
      <c r="A53" s="813" t="s">
        <v>12</v>
      </c>
      <c r="B53" s="814"/>
      <c r="C53" s="814" t="s">
        <v>45</v>
      </c>
      <c r="D53" s="815" t="s">
        <v>907</v>
      </c>
      <c r="E53" s="808"/>
      <c r="F53" s="808"/>
      <c r="G53" s="808"/>
      <c r="H53" s="808"/>
      <c r="I53" s="808"/>
      <c r="J53" s="793"/>
      <c r="K53" s="793"/>
      <c r="L53" s="794"/>
      <c r="M53" s="794"/>
      <c r="N53" s="794"/>
      <c r="O53" s="794"/>
      <c r="P53" s="794"/>
      <c r="Q53" s="803"/>
      <c r="R53" s="794"/>
      <c r="S53" s="795"/>
      <c r="T53" s="796"/>
    </row>
    <row r="54" spans="1:24" s="797" customFormat="1" ht="15" customHeight="1" x14ac:dyDescent="0.3">
      <c r="A54" s="813"/>
      <c r="B54" s="814"/>
      <c r="C54" s="814" t="s">
        <v>45</v>
      </c>
      <c r="D54" s="815" t="s">
        <v>2134</v>
      </c>
      <c r="E54" s="2431"/>
      <c r="F54" s="2431"/>
      <c r="G54" s="2431"/>
      <c r="H54" s="808">
        <v>400000</v>
      </c>
      <c r="I54" s="808">
        <v>400000</v>
      </c>
      <c r="J54" s="793"/>
      <c r="K54" s="793"/>
      <c r="L54" s="794"/>
      <c r="M54" s="794"/>
      <c r="N54" s="794"/>
      <c r="O54" s="794"/>
      <c r="P54" s="794"/>
      <c r="Q54" s="803"/>
      <c r="R54" s="794"/>
      <c r="S54" s="795"/>
      <c r="T54" s="796"/>
    </row>
    <row r="55" spans="1:24" s="797" customFormat="1" ht="15" customHeight="1" x14ac:dyDescent="0.3">
      <c r="A55" s="813" t="s">
        <v>12</v>
      </c>
      <c r="B55" s="814"/>
      <c r="C55" s="814" t="s">
        <v>45</v>
      </c>
      <c r="D55" s="815" t="s">
        <v>883</v>
      </c>
      <c r="E55" s="816">
        <v>0</v>
      </c>
      <c r="F55" s="816">
        <v>0</v>
      </c>
      <c r="G55" s="816">
        <v>0</v>
      </c>
      <c r="H55" s="504">
        <v>0</v>
      </c>
      <c r="I55" s="504">
        <v>0</v>
      </c>
      <c r="J55" s="793"/>
      <c r="K55" s="793"/>
      <c r="L55" s="794"/>
      <c r="M55" s="794"/>
      <c r="N55" s="794"/>
      <c r="O55" s="794"/>
      <c r="P55" s="794"/>
      <c r="Q55" s="803"/>
      <c r="R55" s="794"/>
      <c r="S55" s="795"/>
      <c r="T55" s="796"/>
    </row>
    <row r="56" spans="1:24" s="797" customFormat="1" ht="15" hidden="1" customHeight="1" x14ac:dyDescent="0.3">
      <c r="A56" s="813" t="s">
        <v>12</v>
      </c>
      <c r="B56" s="814"/>
      <c r="C56" s="814">
        <v>4216</v>
      </c>
      <c r="D56" s="815" t="s">
        <v>884</v>
      </c>
      <c r="E56" s="816">
        <v>0</v>
      </c>
      <c r="F56" s="816">
        <v>0</v>
      </c>
      <c r="G56" s="816">
        <v>0</v>
      </c>
      <c r="H56" s="808">
        <v>0</v>
      </c>
      <c r="I56" s="808">
        <v>0</v>
      </c>
      <c r="J56" s="793"/>
      <c r="K56" s="793"/>
      <c r="L56" s="794"/>
      <c r="M56" s="794"/>
      <c r="N56" s="794"/>
      <c r="O56" s="794"/>
      <c r="P56" s="794"/>
      <c r="Q56" s="803"/>
      <c r="R56" s="794"/>
      <c r="S56" s="795"/>
      <c r="T56" s="796"/>
    </row>
    <row r="57" spans="1:24" s="797" customFormat="1" ht="15" hidden="1" customHeight="1" x14ac:dyDescent="0.3">
      <c r="A57" s="813" t="s">
        <v>12</v>
      </c>
      <c r="B57" s="814"/>
      <c r="C57" s="814" t="s">
        <v>45</v>
      </c>
      <c r="D57" s="815" t="s">
        <v>46</v>
      </c>
      <c r="E57" s="816">
        <v>0</v>
      </c>
      <c r="F57" s="816">
        <v>0</v>
      </c>
      <c r="G57" s="816">
        <v>0</v>
      </c>
      <c r="H57" s="808">
        <v>0</v>
      </c>
      <c r="I57" s="808">
        <v>0</v>
      </c>
      <c r="J57" s="793"/>
      <c r="K57" s="793"/>
      <c r="L57" s="794"/>
      <c r="M57" s="794"/>
      <c r="N57" s="794"/>
      <c r="O57" s="794"/>
      <c r="P57" s="794"/>
      <c r="Q57" s="803"/>
      <c r="R57" s="794"/>
      <c r="S57" s="795"/>
      <c r="T57" s="796"/>
    </row>
    <row r="58" spans="1:24" s="797" customFormat="1" ht="15" hidden="1" customHeight="1" x14ac:dyDescent="0.3">
      <c r="A58" s="813" t="s">
        <v>12</v>
      </c>
      <c r="B58" s="814"/>
      <c r="C58" s="814" t="s">
        <v>45</v>
      </c>
      <c r="D58" s="815" t="s">
        <v>47</v>
      </c>
      <c r="E58" s="816">
        <v>0</v>
      </c>
      <c r="F58" s="816">
        <v>0</v>
      </c>
      <c r="G58" s="816">
        <v>0</v>
      </c>
      <c r="H58" s="808">
        <v>0</v>
      </c>
      <c r="I58" s="808">
        <v>0</v>
      </c>
      <c r="J58" s="793"/>
      <c r="K58" s="793"/>
      <c r="L58" s="794"/>
      <c r="M58" s="794"/>
      <c r="N58" s="794"/>
      <c r="O58" s="794"/>
      <c r="P58" s="794"/>
      <c r="Q58" s="803"/>
      <c r="R58" s="794"/>
      <c r="S58" s="795"/>
      <c r="T58" s="796"/>
    </row>
    <row r="59" spans="1:24" s="797" customFormat="1" ht="15" hidden="1" customHeight="1" x14ac:dyDescent="0.3">
      <c r="A59" s="813" t="s">
        <v>12</v>
      </c>
      <c r="B59" s="814"/>
      <c r="C59" s="814" t="s">
        <v>45</v>
      </c>
      <c r="D59" s="815" t="s">
        <v>48</v>
      </c>
      <c r="E59" s="816">
        <v>0</v>
      </c>
      <c r="F59" s="816">
        <v>0</v>
      </c>
      <c r="G59" s="816">
        <v>0</v>
      </c>
      <c r="H59" s="808">
        <v>0</v>
      </c>
      <c r="I59" s="808">
        <v>0</v>
      </c>
      <c r="J59" s="793"/>
      <c r="K59" s="793"/>
      <c r="L59" s="794"/>
      <c r="M59" s="794"/>
      <c r="N59" s="794"/>
      <c r="O59" s="794"/>
      <c r="P59" s="794"/>
      <c r="Q59" s="803"/>
      <c r="R59" s="794"/>
      <c r="S59" s="795"/>
      <c r="T59" s="796"/>
    </row>
    <row r="60" spans="1:24" s="797" customFormat="1" ht="15.75" hidden="1" x14ac:dyDescent="0.3">
      <c r="A60" s="813"/>
      <c r="B60" s="814"/>
      <c r="C60" s="814">
        <v>4116</v>
      </c>
      <c r="D60" s="815" t="s">
        <v>1131</v>
      </c>
      <c r="E60" s="816">
        <v>0</v>
      </c>
      <c r="F60" s="816">
        <v>0</v>
      </c>
      <c r="G60" s="816">
        <v>0</v>
      </c>
      <c r="H60" s="808">
        <v>0</v>
      </c>
      <c r="I60" s="808">
        <v>0</v>
      </c>
      <c r="J60" s="793"/>
      <c r="K60" s="793"/>
      <c r="L60" s="794"/>
      <c r="M60" s="794"/>
      <c r="N60" s="794"/>
      <c r="O60" s="794"/>
      <c r="P60" s="794"/>
      <c r="Q60" s="803"/>
      <c r="R60" s="794"/>
      <c r="S60" s="795"/>
      <c r="T60" s="796"/>
    </row>
    <row r="61" spans="1:24" s="797" customFormat="1" ht="15.75" hidden="1" x14ac:dyDescent="0.3">
      <c r="A61" s="813" t="s">
        <v>12</v>
      </c>
      <c r="B61" s="814"/>
      <c r="C61" s="814">
        <v>4116</v>
      </c>
      <c r="D61" s="1791" t="s">
        <v>1130</v>
      </c>
      <c r="E61" s="816">
        <v>0</v>
      </c>
      <c r="F61" s="816">
        <v>0</v>
      </c>
      <c r="G61" s="816">
        <v>0</v>
      </c>
      <c r="H61" s="808">
        <v>0</v>
      </c>
      <c r="I61" s="808">
        <v>0</v>
      </c>
      <c r="J61" s="793"/>
      <c r="K61" s="793"/>
      <c r="L61" s="794"/>
      <c r="M61" s="794"/>
      <c r="N61" s="794"/>
      <c r="O61" s="794"/>
      <c r="P61" s="794"/>
      <c r="Q61" s="803"/>
      <c r="R61" s="794"/>
      <c r="S61" s="811"/>
      <c r="T61" s="796"/>
    </row>
    <row r="62" spans="1:24" s="797" customFormat="1" ht="15" hidden="1" customHeight="1" x14ac:dyDescent="0.3">
      <c r="A62" s="813" t="s">
        <v>12</v>
      </c>
      <c r="B62" s="814"/>
      <c r="C62" s="814" t="s">
        <v>45</v>
      </c>
      <c r="D62" s="815" t="s">
        <v>49</v>
      </c>
      <c r="E62" s="816">
        <v>0</v>
      </c>
      <c r="F62" s="816">
        <v>0</v>
      </c>
      <c r="G62" s="816">
        <v>0</v>
      </c>
      <c r="H62" s="808">
        <v>0</v>
      </c>
      <c r="I62" s="808">
        <v>0</v>
      </c>
      <c r="J62" s="793"/>
      <c r="K62" s="793"/>
      <c r="L62" s="794"/>
      <c r="M62" s="794"/>
      <c r="N62" s="794"/>
      <c r="O62" s="794"/>
      <c r="P62" s="794"/>
      <c r="Q62" s="803"/>
      <c r="R62" s="794"/>
      <c r="S62" s="795"/>
      <c r="T62" s="796"/>
    </row>
    <row r="63" spans="1:24" s="797" customFormat="1" ht="15" customHeight="1" x14ac:dyDescent="0.3">
      <c r="A63" s="813"/>
      <c r="B63" s="814"/>
      <c r="C63" s="814">
        <v>4116</v>
      </c>
      <c r="D63" s="815" t="s">
        <v>1811</v>
      </c>
      <c r="E63" s="816">
        <v>0</v>
      </c>
      <c r="F63" s="816">
        <v>0</v>
      </c>
      <c r="G63" s="816">
        <v>821469</v>
      </c>
      <c r="H63" s="808">
        <v>821469</v>
      </c>
      <c r="I63" s="808">
        <v>821469</v>
      </c>
      <c r="J63" s="793"/>
      <c r="K63" s="793"/>
      <c r="L63" s="794"/>
      <c r="M63" s="794"/>
      <c r="N63" s="794"/>
      <c r="O63" s="794"/>
      <c r="P63" s="794"/>
      <c r="Q63" s="803"/>
      <c r="R63" s="794"/>
      <c r="S63" s="795"/>
      <c r="T63" s="796"/>
      <c r="W63" s="794">
        <v>821469</v>
      </c>
      <c r="X63" s="797">
        <v>0</v>
      </c>
    </row>
    <row r="64" spans="1:24" s="797" customFormat="1" ht="15" customHeight="1" x14ac:dyDescent="0.3">
      <c r="A64" s="813" t="s">
        <v>12</v>
      </c>
      <c r="B64" s="814"/>
      <c r="C64" s="814">
        <v>4216</v>
      </c>
      <c r="D64" s="815" t="s">
        <v>911</v>
      </c>
      <c r="E64" s="816">
        <v>0</v>
      </c>
      <c r="F64" s="816">
        <v>6943268</v>
      </c>
      <c r="G64" s="816">
        <v>6943268</v>
      </c>
      <c r="H64" s="504">
        <f>13050000-6106732</f>
        <v>6943268</v>
      </c>
      <c r="I64" s="504">
        <f>13050000-6106732</f>
        <v>6943268</v>
      </c>
      <c r="J64" s="793"/>
      <c r="K64" s="793"/>
      <c r="L64" s="794"/>
      <c r="M64" s="794"/>
      <c r="N64" s="794"/>
      <c r="O64" s="794"/>
      <c r="P64" s="794"/>
      <c r="Q64" s="803"/>
      <c r="R64" s="794"/>
      <c r="S64" s="795"/>
      <c r="T64" s="796"/>
    </row>
    <row r="65" spans="1:16382" s="794" customFormat="1" ht="15" customHeight="1" x14ac:dyDescent="0.3">
      <c r="A65" s="1802"/>
      <c r="B65" s="2202"/>
      <c r="C65" s="2202">
        <v>4213</v>
      </c>
      <c r="D65" s="2203" t="s">
        <v>2040</v>
      </c>
      <c r="E65" s="2204"/>
      <c r="F65" s="2204"/>
      <c r="G65" s="2204">
        <v>335666</v>
      </c>
      <c r="H65" s="510">
        <v>335666</v>
      </c>
      <c r="I65" s="510">
        <v>335666</v>
      </c>
      <c r="J65" s="793"/>
      <c r="K65" s="793"/>
      <c r="Q65" s="803"/>
      <c r="S65" s="793"/>
    </row>
    <row r="66" spans="1:16382" s="794" customFormat="1" ht="15" customHeight="1" x14ac:dyDescent="0.3">
      <c r="A66" s="1802"/>
      <c r="B66" s="2202"/>
      <c r="C66" s="2202">
        <v>4216</v>
      </c>
      <c r="D66" s="2203" t="s">
        <v>2040</v>
      </c>
      <c r="E66" s="2204"/>
      <c r="F66" s="2204"/>
      <c r="G66" s="2204">
        <v>5706319</v>
      </c>
      <c r="H66" s="510">
        <v>5706319</v>
      </c>
      <c r="I66" s="510">
        <v>5706319</v>
      </c>
      <c r="J66" s="793"/>
      <c r="K66" s="793"/>
      <c r="Q66" s="803"/>
      <c r="S66" s="793"/>
    </row>
    <row r="67" spans="1:16382" s="797" customFormat="1" ht="15" hidden="1" customHeight="1" x14ac:dyDescent="0.3">
      <c r="A67" s="813" t="s">
        <v>12</v>
      </c>
      <c r="B67" s="814"/>
      <c r="C67" s="814" t="s">
        <v>45</v>
      </c>
      <c r="D67" s="815" t="s">
        <v>50</v>
      </c>
      <c r="E67" s="816">
        <v>0</v>
      </c>
      <c r="F67" s="816">
        <v>0</v>
      </c>
      <c r="G67" s="816">
        <v>0</v>
      </c>
      <c r="H67" s="808">
        <v>0</v>
      </c>
      <c r="I67" s="808">
        <v>0</v>
      </c>
      <c r="J67" s="793"/>
      <c r="K67" s="793"/>
      <c r="L67" s="794"/>
      <c r="M67" s="794"/>
      <c r="N67" s="794"/>
      <c r="O67" s="794"/>
      <c r="P67" s="794"/>
      <c r="Q67" s="803"/>
      <c r="R67" s="794"/>
      <c r="S67" s="795"/>
      <c r="T67" s="796"/>
    </row>
    <row r="68" spans="1:16382" s="797" customFormat="1" ht="15" hidden="1" customHeight="1" x14ac:dyDescent="0.3">
      <c r="A68" s="813" t="s">
        <v>12</v>
      </c>
      <c r="B68" s="814"/>
      <c r="C68" s="814" t="s">
        <v>45</v>
      </c>
      <c r="D68" s="815" t="s">
        <v>51</v>
      </c>
      <c r="E68" s="816">
        <v>0</v>
      </c>
      <c r="F68" s="816">
        <v>0</v>
      </c>
      <c r="G68" s="816">
        <v>0</v>
      </c>
      <c r="H68" s="808">
        <v>0</v>
      </c>
      <c r="I68" s="808">
        <v>0</v>
      </c>
      <c r="J68" s="793"/>
      <c r="K68" s="793"/>
      <c r="L68" s="794"/>
      <c r="M68" s="794"/>
      <c r="N68" s="794"/>
      <c r="O68" s="794"/>
      <c r="P68" s="794"/>
      <c r="Q68" s="803"/>
      <c r="R68" s="794"/>
      <c r="S68" s="795"/>
      <c r="T68" s="796"/>
    </row>
    <row r="69" spans="1:16382" s="797" customFormat="1" ht="15" hidden="1" customHeight="1" x14ac:dyDescent="0.3">
      <c r="A69" s="813" t="s">
        <v>12</v>
      </c>
      <c r="B69" s="814"/>
      <c r="C69" s="814" t="s">
        <v>52</v>
      </c>
      <c r="D69" s="815" t="s">
        <v>1048</v>
      </c>
      <c r="E69" s="816">
        <v>0</v>
      </c>
      <c r="F69" s="816">
        <v>0</v>
      </c>
      <c r="G69" s="816">
        <v>0</v>
      </c>
      <c r="H69" s="808">
        <v>0</v>
      </c>
      <c r="I69" s="808">
        <v>0</v>
      </c>
      <c r="J69" s="793"/>
      <c r="K69" s="793"/>
      <c r="L69" s="794"/>
      <c r="M69" s="794"/>
      <c r="N69" s="794"/>
      <c r="O69" s="794"/>
      <c r="P69" s="794"/>
      <c r="Q69" s="803"/>
      <c r="R69" s="794"/>
      <c r="S69" s="795"/>
      <c r="T69" s="796"/>
    </row>
    <row r="70" spans="1:16382" s="797" customFormat="1" ht="15" hidden="1" customHeight="1" x14ac:dyDescent="0.3">
      <c r="A70" s="813" t="s">
        <v>12</v>
      </c>
      <c r="B70" s="814"/>
      <c r="C70" s="814" t="s">
        <v>45</v>
      </c>
      <c r="D70" s="815" t="s">
        <v>53</v>
      </c>
      <c r="E70" s="816">
        <v>0</v>
      </c>
      <c r="F70" s="816">
        <v>0</v>
      </c>
      <c r="G70" s="816">
        <v>0</v>
      </c>
      <c r="H70" s="808">
        <v>0</v>
      </c>
      <c r="I70" s="808">
        <v>0</v>
      </c>
      <c r="J70" s="793"/>
      <c r="K70" s="793"/>
      <c r="L70" s="794"/>
      <c r="M70" s="794"/>
      <c r="N70" s="794"/>
      <c r="O70" s="794"/>
      <c r="P70" s="794"/>
      <c r="Q70" s="803"/>
      <c r="R70" s="794"/>
      <c r="S70" s="795"/>
      <c r="T70" s="796"/>
    </row>
    <row r="71" spans="1:16382" s="797" customFormat="1" ht="15" hidden="1" customHeight="1" x14ac:dyDescent="0.3">
      <c r="A71" s="813" t="s">
        <v>12</v>
      </c>
      <c r="B71" s="814"/>
      <c r="C71" s="814" t="s">
        <v>45</v>
      </c>
      <c r="D71" s="815" t="s">
        <v>427</v>
      </c>
      <c r="E71" s="816">
        <v>0</v>
      </c>
      <c r="F71" s="816">
        <v>0</v>
      </c>
      <c r="G71" s="816">
        <v>0</v>
      </c>
      <c r="H71" s="808">
        <v>0</v>
      </c>
      <c r="I71" s="808">
        <v>0</v>
      </c>
      <c r="J71" s="793"/>
      <c r="K71" s="793"/>
      <c r="L71" s="794"/>
      <c r="M71" s="794"/>
      <c r="N71" s="794"/>
      <c r="O71" s="794"/>
      <c r="P71" s="794"/>
      <c r="Q71" s="803"/>
      <c r="R71" s="794"/>
      <c r="S71" s="795"/>
      <c r="T71" s="796"/>
    </row>
    <row r="72" spans="1:16382" s="797" customFormat="1" ht="15" hidden="1" customHeight="1" x14ac:dyDescent="0.3">
      <c r="A72" s="813" t="s">
        <v>12</v>
      </c>
      <c r="B72" s="814"/>
      <c r="C72" s="814" t="s">
        <v>428</v>
      </c>
      <c r="D72" s="815" t="s">
        <v>429</v>
      </c>
      <c r="E72" s="816">
        <v>0</v>
      </c>
      <c r="F72" s="816">
        <v>0</v>
      </c>
      <c r="G72" s="816">
        <v>0</v>
      </c>
      <c r="H72" s="808">
        <v>0</v>
      </c>
      <c r="I72" s="808">
        <v>0</v>
      </c>
      <c r="J72" s="793"/>
      <c r="K72" s="793"/>
      <c r="L72" s="794"/>
      <c r="M72" s="794"/>
      <c r="N72" s="794"/>
      <c r="O72" s="794"/>
      <c r="P72" s="794"/>
      <c r="Q72" s="803"/>
      <c r="R72" s="794"/>
      <c r="S72" s="795"/>
      <c r="T72" s="796"/>
    </row>
    <row r="73" spans="1:16382" s="797" customFormat="1" ht="15" hidden="1" customHeight="1" x14ac:dyDescent="0.3">
      <c r="A73" s="813" t="s">
        <v>12</v>
      </c>
      <c r="B73" s="814"/>
      <c r="C73" s="814" t="s">
        <v>45</v>
      </c>
      <c r="D73" s="815" t="s">
        <v>367</v>
      </c>
      <c r="E73" s="816">
        <v>0</v>
      </c>
      <c r="F73" s="816">
        <v>0</v>
      </c>
      <c r="G73" s="816">
        <v>0</v>
      </c>
      <c r="H73" s="808">
        <v>0</v>
      </c>
      <c r="I73" s="808">
        <v>0</v>
      </c>
      <c r="J73" s="793"/>
      <c r="K73" s="793"/>
      <c r="L73" s="794"/>
      <c r="M73" s="794"/>
      <c r="N73" s="794"/>
      <c r="O73" s="794"/>
      <c r="P73" s="794"/>
      <c r="Q73" s="803"/>
      <c r="R73" s="794"/>
      <c r="S73" s="795"/>
      <c r="T73" s="796"/>
    </row>
    <row r="74" spans="1:16382" s="797" customFormat="1" ht="15" hidden="1" customHeight="1" x14ac:dyDescent="0.3">
      <c r="A74" s="813" t="s">
        <v>12</v>
      </c>
      <c r="B74" s="814"/>
      <c r="C74" s="814">
        <v>4222</v>
      </c>
      <c r="D74" s="815" t="s">
        <v>362</v>
      </c>
      <c r="E74" s="816">
        <v>0</v>
      </c>
      <c r="F74" s="816">
        <v>0</v>
      </c>
      <c r="G74" s="816">
        <v>0</v>
      </c>
      <c r="H74" s="808">
        <v>0</v>
      </c>
      <c r="I74" s="808">
        <v>0</v>
      </c>
      <c r="J74" s="793"/>
      <c r="K74" s="793"/>
      <c r="L74" s="794"/>
      <c r="M74" s="794"/>
      <c r="N74" s="794"/>
      <c r="O74" s="794"/>
      <c r="P74" s="794"/>
      <c r="Q74" s="803"/>
      <c r="R74" s="794"/>
      <c r="S74" s="795"/>
      <c r="T74" s="796"/>
    </row>
    <row r="75" spans="1:16382" s="797" customFormat="1" ht="15" hidden="1" customHeight="1" x14ac:dyDescent="0.3">
      <c r="A75" s="813" t="s">
        <v>12</v>
      </c>
      <c r="B75" s="814"/>
      <c r="C75" s="814">
        <v>4222</v>
      </c>
      <c r="D75" s="815" t="s">
        <v>363</v>
      </c>
      <c r="E75" s="816">
        <v>0</v>
      </c>
      <c r="F75" s="816">
        <v>0</v>
      </c>
      <c r="G75" s="816">
        <v>0</v>
      </c>
      <c r="H75" s="808">
        <v>0</v>
      </c>
      <c r="I75" s="808">
        <v>0</v>
      </c>
      <c r="J75" s="793"/>
      <c r="K75" s="793"/>
      <c r="L75" s="794"/>
      <c r="M75" s="794"/>
      <c r="N75" s="794"/>
      <c r="O75" s="794"/>
      <c r="P75" s="794"/>
      <c r="Q75" s="803"/>
      <c r="R75" s="794"/>
      <c r="S75" s="795"/>
      <c r="T75" s="796"/>
    </row>
    <row r="76" spans="1:16382" s="797" customFormat="1" ht="15" hidden="1" customHeight="1" x14ac:dyDescent="0.3">
      <c r="A76" s="813" t="s">
        <v>12</v>
      </c>
      <c r="B76" s="814"/>
      <c r="C76" s="814">
        <v>4222</v>
      </c>
      <c r="D76" s="815" t="s">
        <v>569</v>
      </c>
      <c r="E76" s="816">
        <v>0</v>
      </c>
      <c r="F76" s="816">
        <v>0</v>
      </c>
      <c r="G76" s="816">
        <v>0</v>
      </c>
      <c r="H76" s="808">
        <v>0</v>
      </c>
      <c r="I76" s="808">
        <v>0</v>
      </c>
      <c r="J76" s="793"/>
      <c r="K76" s="793"/>
      <c r="L76" s="794"/>
      <c r="M76" s="794"/>
      <c r="N76" s="794"/>
      <c r="O76" s="794"/>
      <c r="P76" s="794"/>
      <c r="Q76" s="803"/>
      <c r="R76" s="794"/>
      <c r="S76" s="795"/>
      <c r="T76" s="796"/>
    </row>
    <row r="77" spans="1:16382" s="2245" customFormat="1" ht="15" customHeight="1" x14ac:dyDescent="0.3">
      <c r="A77" s="1802"/>
      <c r="B77" s="2243"/>
      <c r="C77" s="2243">
        <v>4122</v>
      </c>
      <c r="D77" s="2244" t="s">
        <v>2121</v>
      </c>
      <c r="E77" s="1913"/>
      <c r="F77" s="1913"/>
      <c r="G77" s="1913"/>
      <c r="H77" s="504">
        <v>107000</v>
      </c>
      <c r="I77" s="504">
        <v>107000</v>
      </c>
      <c r="J77" s="764"/>
      <c r="K77" s="764"/>
      <c r="L77" s="769"/>
      <c r="M77" s="769"/>
      <c r="N77" s="769"/>
      <c r="O77" s="769"/>
      <c r="P77" s="769"/>
      <c r="Q77" s="770"/>
      <c r="R77" s="769"/>
      <c r="S77" s="768"/>
      <c r="T77" s="771"/>
      <c r="U77" s="760"/>
      <c r="V77" s="760"/>
      <c r="W77" s="760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  <c r="AR77" s="760"/>
      <c r="AS77" s="760"/>
      <c r="AT77" s="760"/>
      <c r="AU77" s="760"/>
      <c r="AV77" s="760"/>
      <c r="AW77" s="760"/>
      <c r="AX77" s="760"/>
      <c r="AY77" s="760"/>
      <c r="AZ77" s="760"/>
      <c r="BA77" s="760"/>
      <c r="BB77" s="760"/>
      <c r="BC77" s="760"/>
      <c r="BD77" s="760"/>
      <c r="BE77" s="760"/>
      <c r="BF77" s="760"/>
      <c r="BG77" s="760"/>
      <c r="BH77" s="760"/>
      <c r="BI77" s="760"/>
      <c r="BJ77" s="760"/>
      <c r="BK77" s="760"/>
      <c r="BL77" s="760"/>
      <c r="BM77" s="760"/>
      <c r="BN77" s="760"/>
      <c r="BO77" s="760"/>
      <c r="BP77" s="760"/>
      <c r="BQ77" s="760"/>
      <c r="BR77" s="760"/>
      <c r="BS77" s="760"/>
      <c r="BT77" s="760"/>
      <c r="BU77" s="760"/>
      <c r="BV77" s="760"/>
      <c r="BW77" s="760"/>
      <c r="BX77" s="760"/>
      <c r="BY77" s="760"/>
      <c r="BZ77" s="760"/>
      <c r="CA77" s="760"/>
      <c r="CB77" s="760"/>
      <c r="CC77" s="760"/>
      <c r="CD77" s="760"/>
      <c r="CE77" s="760"/>
      <c r="CF77" s="760"/>
      <c r="CG77" s="760"/>
      <c r="CH77" s="760"/>
      <c r="CI77" s="760"/>
      <c r="CJ77" s="760"/>
      <c r="CK77" s="760"/>
      <c r="CL77" s="760"/>
      <c r="CM77" s="760"/>
      <c r="CN77" s="760"/>
      <c r="CO77" s="760"/>
      <c r="CP77" s="760"/>
      <c r="CQ77" s="760"/>
      <c r="CR77" s="760"/>
      <c r="CS77" s="760"/>
      <c r="CT77" s="760"/>
      <c r="CU77" s="760"/>
      <c r="CV77" s="760"/>
      <c r="CW77" s="760"/>
      <c r="CX77" s="760"/>
      <c r="CY77" s="760"/>
      <c r="CZ77" s="760"/>
      <c r="DA77" s="760"/>
      <c r="DB77" s="760"/>
      <c r="DC77" s="760"/>
      <c r="DD77" s="760"/>
      <c r="DE77" s="760"/>
      <c r="DF77" s="760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760"/>
      <c r="EA77" s="760"/>
      <c r="EB77" s="760"/>
      <c r="EC77" s="760"/>
      <c r="ED77" s="760"/>
      <c r="EE77" s="760"/>
      <c r="EF77" s="760"/>
      <c r="EG77" s="760"/>
      <c r="EH77" s="760"/>
      <c r="EI77" s="760"/>
      <c r="EJ77" s="760"/>
      <c r="EK77" s="760"/>
      <c r="EL77" s="760"/>
      <c r="EM77" s="760"/>
      <c r="EN77" s="760"/>
      <c r="EO77" s="760"/>
      <c r="EP77" s="760"/>
      <c r="EQ77" s="760"/>
      <c r="ER77" s="760"/>
      <c r="ES77" s="760"/>
      <c r="ET77" s="760"/>
      <c r="EU77" s="760"/>
      <c r="EV77" s="760"/>
      <c r="EW77" s="760"/>
      <c r="EX77" s="760"/>
      <c r="EY77" s="760"/>
      <c r="EZ77" s="760"/>
      <c r="FA77" s="760"/>
      <c r="FB77" s="760"/>
      <c r="FC77" s="760"/>
      <c r="FD77" s="760"/>
      <c r="FE77" s="760"/>
      <c r="FF77" s="760"/>
      <c r="FG77" s="760"/>
      <c r="FH77" s="760"/>
      <c r="FI77" s="760"/>
      <c r="FJ77" s="760"/>
      <c r="FK77" s="760"/>
      <c r="FL77" s="760"/>
      <c r="FM77" s="760"/>
      <c r="FN77" s="760"/>
      <c r="FO77" s="760"/>
      <c r="FP77" s="760"/>
      <c r="FQ77" s="760"/>
      <c r="FR77" s="760"/>
      <c r="FS77" s="760"/>
      <c r="FT77" s="760"/>
      <c r="FU77" s="760"/>
      <c r="FV77" s="760"/>
      <c r="FW77" s="760"/>
      <c r="FX77" s="760"/>
      <c r="FY77" s="760"/>
      <c r="FZ77" s="760"/>
      <c r="GA77" s="760"/>
      <c r="GB77" s="760"/>
      <c r="GC77" s="760"/>
      <c r="GD77" s="760"/>
      <c r="GE77" s="760"/>
      <c r="GF77" s="760"/>
      <c r="GG77" s="760"/>
      <c r="GH77" s="760"/>
      <c r="GI77" s="760"/>
      <c r="GJ77" s="760"/>
      <c r="GK77" s="760"/>
      <c r="GL77" s="760"/>
      <c r="GM77" s="760"/>
      <c r="GN77" s="760"/>
      <c r="GO77" s="760"/>
      <c r="GP77" s="760"/>
      <c r="GQ77" s="760"/>
      <c r="GR77" s="760"/>
      <c r="GS77" s="760"/>
      <c r="GT77" s="760"/>
      <c r="GU77" s="760"/>
      <c r="GV77" s="760"/>
      <c r="GW77" s="760"/>
      <c r="GX77" s="760"/>
      <c r="GY77" s="760"/>
      <c r="GZ77" s="760"/>
      <c r="HA77" s="760"/>
      <c r="HB77" s="760"/>
      <c r="HC77" s="760"/>
      <c r="HD77" s="760"/>
      <c r="HE77" s="760"/>
      <c r="HF77" s="760"/>
      <c r="HG77" s="760"/>
      <c r="HH77" s="760"/>
      <c r="HI77" s="760"/>
      <c r="HJ77" s="760"/>
      <c r="HK77" s="760"/>
      <c r="HL77" s="760"/>
      <c r="HM77" s="760"/>
      <c r="HN77" s="760"/>
      <c r="HO77" s="760"/>
      <c r="HP77" s="760"/>
      <c r="HQ77" s="760"/>
      <c r="HR77" s="760"/>
      <c r="HS77" s="760"/>
      <c r="HT77" s="760"/>
      <c r="HU77" s="760"/>
      <c r="HV77" s="760"/>
      <c r="HW77" s="760"/>
      <c r="HX77" s="760"/>
      <c r="HY77" s="760"/>
      <c r="HZ77" s="760"/>
      <c r="IA77" s="760"/>
      <c r="IB77" s="760"/>
      <c r="IC77" s="760"/>
      <c r="ID77" s="760"/>
      <c r="IE77" s="760"/>
      <c r="IF77" s="760"/>
      <c r="IG77" s="760"/>
      <c r="IH77" s="760"/>
      <c r="II77" s="760"/>
      <c r="IJ77" s="760"/>
      <c r="IK77" s="760"/>
      <c r="IL77" s="760"/>
      <c r="IM77" s="760"/>
      <c r="IN77" s="760"/>
      <c r="IO77" s="760"/>
      <c r="IP77" s="760"/>
      <c r="IQ77" s="760"/>
      <c r="IR77" s="760"/>
      <c r="IS77" s="760"/>
      <c r="IT77" s="760"/>
      <c r="IU77" s="760"/>
      <c r="IV77" s="760"/>
      <c r="IW77" s="760"/>
      <c r="IX77" s="760"/>
      <c r="IY77" s="760"/>
      <c r="IZ77" s="760"/>
      <c r="JA77" s="760"/>
      <c r="JB77" s="760"/>
      <c r="JC77" s="760"/>
      <c r="JD77" s="760"/>
      <c r="JE77" s="760"/>
      <c r="JF77" s="760"/>
      <c r="JG77" s="760"/>
      <c r="JH77" s="760"/>
      <c r="JI77" s="760"/>
      <c r="JJ77" s="760"/>
      <c r="JK77" s="760"/>
      <c r="JL77" s="760"/>
      <c r="JM77" s="760"/>
      <c r="JN77" s="760"/>
      <c r="JO77" s="760"/>
      <c r="JP77" s="760"/>
      <c r="JQ77" s="760"/>
      <c r="JR77" s="760"/>
      <c r="JS77" s="760"/>
      <c r="JT77" s="760"/>
      <c r="JU77" s="760"/>
      <c r="JV77" s="760"/>
      <c r="JW77" s="760"/>
      <c r="JX77" s="760"/>
      <c r="JY77" s="760"/>
      <c r="JZ77" s="760"/>
      <c r="KA77" s="760"/>
      <c r="KB77" s="760"/>
      <c r="KC77" s="760"/>
      <c r="KD77" s="760"/>
      <c r="KE77" s="760"/>
      <c r="KF77" s="760"/>
      <c r="KG77" s="760"/>
      <c r="KH77" s="760"/>
      <c r="KI77" s="760"/>
      <c r="KJ77" s="760"/>
      <c r="KK77" s="760"/>
      <c r="KL77" s="760"/>
      <c r="KM77" s="760"/>
      <c r="KN77" s="760"/>
      <c r="KO77" s="760"/>
      <c r="KP77" s="760"/>
      <c r="KQ77" s="760"/>
      <c r="KR77" s="760"/>
      <c r="KS77" s="760"/>
      <c r="KT77" s="760"/>
      <c r="KU77" s="760"/>
      <c r="KV77" s="760"/>
      <c r="KW77" s="760"/>
      <c r="KX77" s="760"/>
      <c r="KY77" s="760"/>
      <c r="KZ77" s="760"/>
      <c r="LA77" s="760"/>
      <c r="LB77" s="760"/>
      <c r="LC77" s="760"/>
      <c r="LD77" s="760"/>
      <c r="LE77" s="760"/>
      <c r="LF77" s="760"/>
      <c r="LG77" s="760"/>
      <c r="LH77" s="760"/>
      <c r="LI77" s="760"/>
      <c r="LJ77" s="760"/>
      <c r="LK77" s="760"/>
      <c r="LL77" s="760"/>
      <c r="LM77" s="760"/>
      <c r="LN77" s="760"/>
      <c r="LO77" s="760"/>
      <c r="LP77" s="760"/>
      <c r="LQ77" s="760"/>
      <c r="LR77" s="760"/>
      <c r="LS77" s="760"/>
      <c r="LT77" s="760"/>
      <c r="LU77" s="760"/>
      <c r="LV77" s="760"/>
      <c r="LW77" s="760"/>
      <c r="LX77" s="760"/>
      <c r="LY77" s="760"/>
      <c r="LZ77" s="760"/>
      <c r="MA77" s="760"/>
      <c r="MB77" s="760"/>
      <c r="MC77" s="760"/>
      <c r="MD77" s="760"/>
      <c r="ME77" s="760"/>
      <c r="MF77" s="760"/>
      <c r="MG77" s="760"/>
      <c r="MH77" s="760"/>
      <c r="MI77" s="760"/>
      <c r="MJ77" s="760"/>
      <c r="MK77" s="760"/>
      <c r="ML77" s="760"/>
      <c r="MM77" s="760"/>
      <c r="MN77" s="760"/>
      <c r="MO77" s="760"/>
      <c r="MP77" s="760"/>
      <c r="MQ77" s="760"/>
      <c r="MR77" s="760"/>
      <c r="MS77" s="760"/>
      <c r="MT77" s="760"/>
      <c r="MU77" s="760"/>
      <c r="MV77" s="760"/>
      <c r="MW77" s="760"/>
      <c r="MX77" s="760"/>
      <c r="MY77" s="760"/>
      <c r="MZ77" s="760"/>
      <c r="NA77" s="760"/>
      <c r="NB77" s="760"/>
      <c r="NC77" s="760"/>
      <c r="ND77" s="760"/>
      <c r="NE77" s="760"/>
      <c r="NF77" s="760"/>
      <c r="NG77" s="760"/>
      <c r="NH77" s="760"/>
      <c r="NI77" s="760"/>
      <c r="NJ77" s="760"/>
      <c r="NK77" s="760"/>
      <c r="NL77" s="760"/>
      <c r="NM77" s="760"/>
      <c r="NN77" s="760"/>
      <c r="NO77" s="760"/>
      <c r="NP77" s="760"/>
      <c r="NQ77" s="760"/>
      <c r="NR77" s="760"/>
      <c r="NS77" s="760"/>
      <c r="NT77" s="760"/>
      <c r="NU77" s="760"/>
      <c r="NV77" s="760"/>
      <c r="NW77" s="760"/>
      <c r="NX77" s="760"/>
      <c r="NY77" s="760"/>
      <c r="NZ77" s="760"/>
      <c r="OA77" s="760"/>
      <c r="OB77" s="760"/>
      <c r="OC77" s="760"/>
      <c r="OD77" s="760"/>
      <c r="OE77" s="760"/>
      <c r="OF77" s="760"/>
      <c r="OG77" s="760"/>
      <c r="OH77" s="760"/>
      <c r="OI77" s="760"/>
      <c r="OJ77" s="760"/>
      <c r="OK77" s="760"/>
      <c r="OL77" s="760"/>
      <c r="OM77" s="760"/>
      <c r="ON77" s="760"/>
      <c r="OO77" s="760"/>
      <c r="OP77" s="760"/>
      <c r="OQ77" s="760"/>
      <c r="OR77" s="760"/>
      <c r="OS77" s="760"/>
      <c r="OT77" s="760"/>
      <c r="OU77" s="760"/>
      <c r="OV77" s="760"/>
      <c r="OW77" s="760"/>
      <c r="OX77" s="760"/>
      <c r="OY77" s="760"/>
      <c r="OZ77" s="760"/>
      <c r="PA77" s="760"/>
      <c r="PB77" s="760"/>
      <c r="PC77" s="760"/>
      <c r="PD77" s="760"/>
      <c r="PE77" s="760"/>
      <c r="PF77" s="760"/>
      <c r="PG77" s="760"/>
      <c r="PH77" s="760"/>
      <c r="PI77" s="760"/>
      <c r="PJ77" s="760"/>
      <c r="PK77" s="760"/>
      <c r="PL77" s="760"/>
      <c r="PM77" s="760"/>
      <c r="PN77" s="760"/>
      <c r="PO77" s="760"/>
      <c r="PP77" s="760"/>
      <c r="PQ77" s="760"/>
      <c r="PR77" s="760"/>
      <c r="PS77" s="760"/>
      <c r="PT77" s="760"/>
      <c r="PU77" s="760"/>
      <c r="PV77" s="760"/>
      <c r="PW77" s="760"/>
      <c r="PX77" s="760"/>
      <c r="PY77" s="760"/>
      <c r="PZ77" s="760"/>
      <c r="QA77" s="760"/>
      <c r="QB77" s="760"/>
      <c r="QC77" s="760"/>
      <c r="QD77" s="760"/>
      <c r="QE77" s="760"/>
      <c r="QF77" s="760"/>
      <c r="QG77" s="760"/>
      <c r="QH77" s="760"/>
      <c r="QI77" s="760"/>
      <c r="QJ77" s="760"/>
      <c r="QK77" s="760"/>
      <c r="QL77" s="760"/>
      <c r="QM77" s="760"/>
      <c r="QN77" s="760"/>
      <c r="QO77" s="760"/>
      <c r="QP77" s="760"/>
      <c r="QQ77" s="760"/>
      <c r="QR77" s="760"/>
      <c r="QS77" s="760"/>
      <c r="QT77" s="760"/>
      <c r="QU77" s="760"/>
      <c r="QV77" s="760"/>
      <c r="QW77" s="760"/>
      <c r="QX77" s="760"/>
      <c r="QY77" s="760"/>
      <c r="QZ77" s="760"/>
      <c r="RA77" s="760"/>
      <c r="RB77" s="760"/>
      <c r="RC77" s="760"/>
      <c r="RD77" s="760"/>
      <c r="RE77" s="760"/>
      <c r="RF77" s="760"/>
      <c r="RG77" s="760"/>
      <c r="RH77" s="760"/>
      <c r="RI77" s="760"/>
      <c r="RJ77" s="760"/>
      <c r="RK77" s="760"/>
      <c r="RL77" s="760"/>
      <c r="RM77" s="760"/>
      <c r="RN77" s="760"/>
      <c r="RO77" s="760"/>
      <c r="RP77" s="760"/>
      <c r="RQ77" s="760"/>
      <c r="RR77" s="760"/>
      <c r="RS77" s="760"/>
      <c r="RT77" s="760"/>
      <c r="RU77" s="760"/>
      <c r="RV77" s="760"/>
      <c r="RW77" s="760"/>
      <c r="RX77" s="760"/>
      <c r="RY77" s="760"/>
      <c r="RZ77" s="760"/>
      <c r="SA77" s="760"/>
      <c r="SB77" s="760"/>
      <c r="SC77" s="760"/>
      <c r="SD77" s="760"/>
      <c r="SE77" s="760"/>
      <c r="SF77" s="760"/>
      <c r="SG77" s="760"/>
      <c r="SH77" s="760"/>
      <c r="SI77" s="760"/>
      <c r="SJ77" s="760"/>
      <c r="SK77" s="760"/>
      <c r="SL77" s="760"/>
      <c r="SM77" s="760"/>
      <c r="SN77" s="760"/>
      <c r="SO77" s="760"/>
      <c r="SP77" s="760"/>
      <c r="SQ77" s="760"/>
      <c r="SR77" s="760"/>
      <c r="SS77" s="760"/>
      <c r="ST77" s="760"/>
      <c r="SU77" s="760"/>
      <c r="SV77" s="760"/>
      <c r="SW77" s="760"/>
      <c r="SX77" s="760"/>
      <c r="SY77" s="760"/>
      <c r="SZ77" s="760"/>
      <c r="TA77" s="760"/>
      <c r="TB77" s="760"/>
      <c r="TC77" s="760"/>
      <c r="TD77" s="760"/>
      <c r="TE77" s="760"/>
      <c r="TF77" s="760"/>
      <c r="TG77" s="760"/>
      <c r="TH77" s="760"/>
      <c r="TI77" s="760"/>
      <c r="TJ77" s="760"/>
      <c r="TK77" s="760"/>
      <c r="TL77" s="760"/>
      <c r="TM77" s="760"/>
      <c r="TN77" s="760"/>
      <c r="TO77" s="760"/>
      <c r="TP77" s="760"/>
      <c r="TQ77" s="760"/>
      <c r="TR77" s="760"/>
      <c r="TS77" s="760"/>
      <c r="TT77" s="760"/>
      <c r="TU77" s="760"/>
      <c r="TV77" s="760"/>
      <c r="TW77" s="760"/>
      <c r="TX77" s="760"/>
      <c r="TY77" s="760"/>
      <c r="TZ77" s="760"/>
      <c r="UA77" s="760"/>
      <c r="UB77" s="760"/>
      <c r="UC77" s="760"/>
      <c r="UD77" s="760"/>
      <c r="UE77" s="760"/>
      <c r="UF77" s="760"/>
      <c r="UG77" s="760"/>
      <c r="UH77" s="760"/>
      <c r="UI77" s="760"/>
      <c r="UJ77" s="760"/>
      <c r="UK77" s="760"/>
      <c r="UL77" s="760"/>
      <c r="UM77" s="760"/>
      <c r="UN77" s="760"/>
      <c r="UO77" s="760"/>
      <c r="UP77" s="760"/>
      <c r="UQ77" s="760"/>
      <c r="UR77" s="760"/>
      <c r="US77" s="760"/>
      <c r="UT77" s="760"/>
      <c r="UU77" s="760"/>
      <c r="UV77" s="760"/>
      <c r="UW77" s="760"/>
      <c r="UX77" s="760"/>
      <c r="UY77" s="760"/>
      <c r="UZ77" s="760"/>
      <c r="VA77" s="760"/>
      <c r="VB77" s="760"/>
      <c r="VC77" s="760"/>
      <c r="VD77" s="760"/>
      <c r="VE77" s="760"/>
      <c r="VF77" s="760"/>
      <c r="VG77" s="760"/>
      <c r="VH77" s="760"/>
      <c r="VI77" s="760"/>
      <c r="VJ77" s="760"/>
      <c r="VK77" s="760"/>
      <c r="VL77" s="760"/>
      <c r="VM77" s="760"/>
      <c r="VN77" s="760"/>
      <c r="VO77" s="760"/>
      <c r="VP77" s="760"/>
      <c r="VQ77" s="760"/>
      <c r="VR77" s="760"/>
      <c r="VS77" s="760"/>
      <c r="VT77" s="760"/>
      <c r="VU77" s="760"/>
      <c r="VV77" s="760"/>
      <c r="VW77" s="760"/>
      <c r="VX77" s="760"/>
      <c r="VY77" s="760"/>
      <c r="VZ77" s="760"/>
      <c r="WA77" s="760"/>
      <c r="WB77" s="760"/>
      <c r="WC77" s="760"/>
      <c r="WD77" s="760"/>
      <c r="WE77" s="760"/>
      <c r="WF77" s="760"/>
      <c r="WG77" s="760"/>
      <c r="WH77" s="760"/>
      <c r="WI77" s="760"/>
      <c r="WJ77" s="760"/>
      <c r="WK77" s="760"/>
      <c r="WL77" s="760"/>
      <c r="WM77" s="760"/>
      <c r="WN77" s="760"/>
      <c r="WO77" s="760"/>
      <c r="WP77" s="760"/>
      <c r="WQ77" s="760"/>
      <c r="WR77" s="760"/>
      <c r="WS77" s="760"/>
      <c r="WT77" s="760"/>
      <c r="WU77" s="760"/>
      <c r="WV77" s="760"/>
      <c r="WW77" s="760"/>
      <c r="WX77" s="760"/>
      <c r="WY77" s="760"/>
      <c r="WZ77" s="760"/>
      <c r="XA77" s="760"/>
      <c r="XB77" s="760"/>
      <c r="XC77" s="760"/>
      <c r="XD77" s="760"/>
      <c r="XE77" s="760"/>
      <c r="XF77" s="760"/>
      <c r="XG77" s="760"/>
      <c r="XH77" s="760"/>
      <c r="XI77" s="760"/>
      <c r="XJ77" s="760"/>
      <c r="XK77" s="760"/>
      <c r="XL77" s="760"/>
      <c r="XM77" s="760"/>
      <c r="XN77" s="760"/>
      <c r="XO77" s="760"/>
      <c r="XP77" s="760"/>
      <c r="XQ77" s="760"/>
      <c r="XR77" s="760"/>
      <c r="XS77" s="760"/>
      <c r="XT77" s="760"/>
      <c r="XU77" s="760"/>
      <c r="XV77" s="760"/>
      <c r="XW77" s="760"/>
      <c r="XX77" s="760"/>
      <c r="XY77" s="760"/>
      <c r="XZ77" s="760"/>
      <c r="YA77" s="760"/>
      <c r="YB77" s="760"/>
      <c r="YC77" s="760"/>
      <c r="YD77" s="760"/>
      <c r="YE77" s="760"/>
      <c r="YF77" s="760"/>
      <c r="YG77" s="760"/>
      <c r="YH77" s="760"/>
      <c r="YI77" s="760"/>
      <c r="YJ77" s="760"/>
      <c r="YK77" s="760"/>
      <c r="YL77" s="760"/>
      <c r="YM77" s="760"/>
      <c r="YN77" s="760"/>
      <c r="YO77" s="760"/>
      <c r="YP77" s="760"/>
      <c r="YQ77" s="760"/>
      <c r="YR77" s="760"/>
      <c r="YS77" s="760"/>
      <c r="YT77" s="760"/>
      <c r="YU77" s="760"/>
      <c r="YV77" s="760"/>
      <c r="YW77" s="760"/>
      <c r="YX77" s="760"/>
      <c r="YY77" s="760"/>
      <c r="YZ77" s="760"/>
      <c r="ZA77" s="760"/>
      <c r="ZB77" s="760"/>
      <c r="ZC77" s="760"/>
      <c r="ZD77" s="760"/>
      <c r="ZE77" s="760"/>
      <c r="ZF77" s="760"/>
      <c r="ZG77" s="760"/>
      <c r="ZH77" s="760"/>
      <c r="ZI77" s="760"/>
      <c r="ZJ77" s="760"/>
      <c r="ZK77" s="760"/>
      <c r="ZL77" s="760"/>
      <c r="ZM77" s="760"/>
      <c r="ZN77" s="760"/>
      <c r="ZO77" s="760"/>
      <c r="ZP77" s="760"/>
      <c r="ZQ77" s="760"/>
      <c r="ZR77" s="760"/>
      <c r="ZS77" s="760"/>
      <c r="ZT77" s="760"/>
      <c r="ZU77" s="760"/>
      <c r="ZV77" s="760"/>
      <c r="ZW77" s="760"/>
      <c r="ZX77" s="760"/>
      <c r="ZY77" s="760"/>
      <c r="ZZ77" s="760"/>
      <c r="AAA77" s="760"/>
      <c r="AAB77" s="760"/>
      <c r="AAC77" s="760"/>
      <c r="AAD77" s="760"/>
      <c r="AAE77" s="760"/>
      <c r="AAF77" s="760"/>
      <c r="AAG77" s="760"/>
      <c r="AAH77" s="760"/>
      <c r="AAI77" s="760"/>
      <c r="AAJ77" s="760"/>
      <c r="AAK77" s="760"/>
      <c r="AAL77" s="760"/>
      <c r="AAM77" s="760"/>
      <c r="AAN77" s="760"/>
      <c r="AAO77" s="760"/>
      <c r="AAP77" s="760"/>
      <c r="AAQ77" s="760"/>
      <c r="AAR77" s="760"/>
      <c r="AAS77" s="760"/>
      <c r="AAT77" s="760"/>
      <c r="AAU77" s="760"/>
      <c r="AAV77" s="760"/>
      <c r="AAW77" s="760"/>
      <c r="AAX77" s="760"/>
      <c r="AAY77" s="760"/>
      <c r="AAZ77" s="760"/>
      <c r="ABA77" s="760"/>
      <c r="ABB77" s="760"/>
      <c r="ABC77" s="760"/>
      <c r="ABD77" s="760"/>
      <c r="ABE77" s="760"/>
      <c r="ABF77" s="760"/>
      <c r="ABG77" s="760"/>
      <c r="ABH77" s="760"/>
      <c r="ABI77" s="760"/>
      <c r="ABJ77" s="760"/>
      <c r="ABK77" s="760"/>
      <c r="ABL77" s="760"/>
      <c r="ABM77" s="760"/>
      <c r="ABN77" s="760"/>
      <c r="ABO77" s="760"/>
      <c r="ABP77" s="760"/>
      <c r="ABQ77" s="760"/>
      <c r="ABR77" s="760"/>
      <c r="ABS77" s="760"/>
      <c r="ABT77" s="760"/>
      <c r="ABU77" s="760"/>
      <c r="ABV77" s="760"/>
      <c r="ABW77" s="760"/>
      <c r="ABX77" s="760"/>
      <c r="ABY77" s="760"/>
      <c r="ABZ77" s="760"/>
      <c r="ACA77" s="760"/>
      <c r="ACB77" s="760"/>
      <c r="ACC77" s="760"/>
      <c r="ACD77" s="760"/>
      <c r="ACE77" s="760"/>
      <c r="ACF77" s="760"/>
      <c r="ACG77" s="760"/>
      <c r="ACH77" s="760"/>
      <c r="ACI77" s="760"/>
      <c r="ACJ77" s="760"/>
      <c r="ACK77" s="760"/>
      <c r="ACL77" s="760"/>
      <c r="ACM77" s="760"/>
      <c r="ACN77" s="760"/>
      <c r="ACO77" s="760"/>
      <c r="ACP77" s="760"/>
      <c r="ACQ77" s="760"/>
      <c r="ACR77" s="760"/>
      <c r="ACS77" s="760"/>
      <c r="ACT77" s="760"/>
      <c r="ACU77" s="760"/>
      <c r="ACV77" s="760"/>
      <c r="ACW77" s="760"/>
      <c r="ACX77" s="760"/>
      <c r="ACY77" s="760"/>
      <c r="ACZ77" s="760"/>
      <c r="ADA77" s="760"/>
      <c r="ADB77" s="760"/>
      <c r="ADC77" s="760"/>
      <c r="ADD77" s="760"/>
      <c r="ADE77" s="760"/>
      <c r="ADF77" s="760"/>
      <c r="ADG77" s="760"/>
      <c r="ADH77" s="760"/>
      <c r="ADI77" s="760"/>
      <c r="ADJ77" s="760"/>
      <c r="ADK77" s="760"/>
      <c r="ADL77" s="760"/>
      <c r="ADM77" s="760"/>
      <c r="ADN77" s="760"/>
      <c r="ADO77" s="760"/>
      <c r="ADP77" s="760"/>
      <c r="ADQ77" s="760"/>
      <c r="ADR77" s="760"/>
      <c r="ADS77" s="760"/>
      <c r="ADT77" s="760"/>
      <c r="ADU77" s="760"/>
      <c r="ADV77" s="760"/>
      <c r="ADW77" s="760"/>
      <c r="ADX77" s="760"/>
      <c r="ADY77" s="760"/>
      <c r="ADZ77" s="760"/>
      <c r="AEA77" s="760"/>
      <c r="AEB77" s="760"/>
      <c r="AEC77" s="760"/>
      <c r="AED77" s="760"/>
      <c r="AEE77" s="760"/>
      <c r="AEF77" s="760"/>
      <c r="AEG77" s="760"/>
      <c r="AEH77" s="760"/>
      <c r="AEI77" s="760"/>
      <c r="AEJ77" s="760"/>
      <c r="AEK77" s="760"/>
      <c r="AEL77" s="760"/>
      <c r="AEM77" s="760"/>
      <c r="AEN77" s="760"/>
      <c r="AEO77" s="760"/>
      <c r="AEP77" s="760"/>
      <c r="AEQ77" s="760"/>
      <c r="AER77" s="760"/>
      <c r="AES77" s="760"/>
      <c r="AET77" s="760"/>
      <c r="AEU77" s="760"/>
      <c r="AEV77" s="760"/>
      <c r="AEW77" s="760"/>
      <c r="AEX77" s="760"/>
      <c r="AEY77" s="760"/>
      <c r="AEZ77" s="760"/>
      <c r="AFA77" s="760"/>
      <c r="AFB77" s="760"/>
      <c r="AFC77" s="760"/>
      <c r="AFD77" s="760"/>
      <c r="AFE77" s="760"/>
      <c r="AFF77" s="760"/>
      <c r="AFG77" s="760"/>
      <c r="AFH77" s="760"/>
      <c r="AFI77" s="760"/>
      <c r="AFJ77" s="760"/>
      <c r="AFK77" s="760"/>
      <c r="AFL77" s="760"/>
      <c r="AFM77" s="760"/>
      <c r="AFN77" s="760"/>
      <c r="AFO77" s="760"/>
      <c r="AFP77" s="760"/>
      <c r="AFQ77" s="760"/>
      <c r="AFR77" s="760"/>
      <c r="AFS77" s="760"/>
      <c r="AFT77" s="760"/>
      <c r="AFU77" s="760"/>
      <c r="AFV77" s="760"/>
      <c r="AFW77" s="760"/>
      <c r="AFX77" s="760"/>
      <c r="AFY77" s="760"/>
      <c r="AFZ77" s="760"/>
      <c r="AGA77" s="760"/>
      <c r="AGB77" s="760"/>
      <c r="AGC77" s="760"/>
      <c r="AGD77" s="760"/>
      <c r="AGE77" s="760"/>
      <c r="AGF77" s="760"/>
      <c r="AGG77" s="760"/>
      <c r="AGH77" s="760"/>
      <c r="AGI77" s="760"/>
      <c r="AGJ77" s="760"/>
      <c r="AGK77" s="760"/>
      <c r="AGL77" s="760"/>
      <c r="AGM77" s="760"/>
      <c r="AGN77" s="760"/>
      <c r="AGO77" s="760"/>
      <c r="AGP77" s="760"/>
      <c r="AGQ77" s="760"/>
      <c r="AGR77" s="760"/>
      <c r="AGS77" s="760"/>
      <c r="AGT77" s="760"/>
      <c r="AGU77" s="760"/>
      <c r="AGV77" s="760"/>
      <c r="AGW77" s="760"/>
      <c r="AGX77" s="760"/>
      <c r="AGY77" s="760"/>
      <c r="AGZ77" s="760"/>
      <c r="AHA77" s="760"/>
      <c r="AHB77" s="760"/>
      <c r="AHC77" s="760"/>
      <c r="AHD77" s="760"/>
      <c r="AHE77" s="760"/>
      <c r="AHF77" s="760"/>
      <c r="AHG77" s="760"/>
      <c r="AHH77" s="760"/>
      <c r="AHI77" s="760"/>
      <c r="AHJ77" s="760"/>
      <c r="AHK77" s="760"/>
      <c r="AHL77" s="760"/>
      <c r="AHM77" s="760"/>
      <c r="AHN77" s="760"/>
      <c r="AHO77" s="760"/>
      <c r="AHP77" s="760"/>
      <c r="AHQ77" s="760"/>
      <c r="AHR77" s="760"/>
      <c r="AHS77" s="760"/>
      <c r="AHT77" s="760"/>
      <c r="AHU77" s="760"/>
      <c r="AHV77" s="760"/>
      <c r="AHW77" s="760"/>
      <c r="AHX77" s="760"/>
      <c r="AHY77" s="760"/>
      <c r="AHZ77" s="760"/>
      <c r="AIA77" s="760"/>
      <c r="AIB77" s="760"/>
      <c r="AIC77" s="760"/>
      <c r="AID77" s="760"/>
      <c r="AIE77" s="760"/>
      <c r="AIF77" s="760"/>
      <c r="AIG77" s="760"/>
      <c r="AIH77" s="760"/>
      <c r="AII77" s="760"/>
      <c r="AIJ77" s="760"/>
      <c r="AIK77" s="760"/>
      <c r="AIL77" s="760"/>
      <c r="AIM77" s="760"/>
      <c r="AIN77" s="760"/>
      <c r="AIO77" s="760"/>
      <c r="AIP77" s="760"/>
      <c r="AIQ77" s="760"/>
      <c r="AIR77" s="760"/>
      <c r="AIS77" s="760"/>
      <c r="AIT77" s="760"/>
      <c r="AIU77" s="760"/>
      <c r="AIV77" s="760"/>
      <c r="AIW77" s="760"/>
      <c r="AIX77" s="760"/>
      <c r="AIY77" s="760"/>
      <c r="AIZ77" s="760"/>
      <c r="AJA77" s="760"/>
      <c r="AJB77" s="760"/>
      <c r="AJC77" s="760"/>
      <c r="AJD77" s="760"/>
      <c r="AJE77" s="760"/>
      <c r="AJF77" s="760"/>
      <c r="AJG77" s="760"/>
      <c r="AJH77" s="760"/>
      <c r="AJI77" s="760"/>
      <c r="AJJ77" s="760"/>
      <c r="AJK77" s="760"/>
      <c r="AJL77" s="760"/>
      <c r="AJM77" s="760"/>
      <c r="AJN77" s="760"/>
      <c r="AJO77" s="760"/>
      <c r="AJP77" s="760"/>
      <c r="AJQ77" s="760"/>
      <c r="AJR77" s="760"/>
      <c r="AJS77" s="760"/>
      <c r="AJT77" s="760"/>
      <c r="AJU77" s="760"/>
      <c r="AJV77" s="760"/>
      <c r="AJW77" s="760"/>
      <c r="AJX77" s="760"/>
      <c r="AJY77" s="760"/>
      <c r="AJZ77" s="760"/>
      <c r="AKA77" s="760"/>
      <c r="AKB77" s="760"/>
      <c r="AKC77" s="760"/>
      <c r="AKD77" s="760"/>
      <c r="AKE77" s="760"/>
      <c r="AKF77" s="760"/>
      <c r="AKG77" s="760"/>
      <c r="AKH77" s="760"/>
      <c r="AKI77" s="760"/>
      <c r="AKJ77" s="760"/>
      <c r="AKK77" s="760"/>
      <c r="AKL77" s="760"/>
      <c r="AKM77" s="760"/>
      <c r="AKN77" s="760"/>
      <c r="AKO77" s="760"/>
      <c r="AKP77" s="760"/>
      <c r="AKQ77" s="760"/>
      <c r="AKR77" s="760"/>
      <c r="AKS77" s="760"/>
      <c r="AKT77" s="760"/>
      <c r="AKU77" s="760"/>
      <c r="AKV77" s="760"/>
      <c r="AKW77" s="760"/>
      <c r="AKX77" s="760"/>
      <c r="AKY77" s="760"/>
      <c r="AKZ77" s="760"/>
      <c r="ALA77" s="760"/>
      <c r="ALB77" s="760"/>
      <c r="ALC77" s="760"/>
      <c r="ALD77" s="760"/>
      <c r="ALE77" s="760"/>
      <c r="ALF77" s="760"/>
      <c r="ALG77" s="760"/>
      <c r="ALH77" s="760"/>
      <c r="ALI77" s="760"/>
      <c r="ALJ77" s="760"/>
      <c r="ALK77" s="760"/>
      <c r="ALL77" s="760"/>
      <c r="ALM77" s="760"/>
      <c r="ALN77" s="760"/>
      <c r="ALO77" s="760"/>
      <c r="ALP77" s="760"/>
      <c r="ALQ77" s="760"/>
      <c r="ALR77" s="760"/>
      <c r="ALS77" s="760"/>
      <c r="ALT77" s="760"/>
      <c r="ALU77" s="760"/>
      <c r="ALV77" s="760"/>
      <c r="ALW77" s="760"/>
      <c r="ALX77" s="760"/>
      <c r="ALY77" s="760"/>
      <c r="ALZ77" s="760"/>
      <c r="AMA77" s="760"/>
      <c r="AMB77" s="760"/>
      <c r="AMC77" s="760"/>
      <c r="AMD77" s="760"/>
      <c r="AME77" s="760"/>
      <c r="AMF77" s="760"/>
      <c r="AMG77" s="760"/>
      <c r="AMH77" s="760"/>
      <c r="AMI77" s="760"/>
      <c r="AMJ77" s="760"/>
      <c r="AMK77" s="760"/>
      <c r="AML77" s="760"/>
      <c r="AMM77" s="760"/>
      <c r="AMN77" s="760"/>
      <c r="AMO77" s="760"/>
      <c r="AMP77" s="760"/>
      <c r="AMQ77" s="760"/>
      <c r="AMR77" s="760"/>
      <c r="AMS77" s="760"/>
      <c r="AMT77" s="760"/>
      <c r="AMU77" s="760"/>
      <c r="AMV77" s="760"/>
      <c r="AMW77" s="760"/>
      <c r="AMX77" s="760"/>
      <c r="AMY77" s="760"/>
      <c r="AMZ77" s="760"/>
      <c r="ANA77" s="760"/>
      <c r="ANB77" s="760"/>
      <c r="ANC77" s="760"/>
      <c r="AND77" s="760"/>
      <c r="ANE77" s="760"/>
      <c r="ANF77" s="760"/>
      <c r="ANG77" s="760"/>
      <c r="ANH77" s="760"/>
      <c r="ANI77" s="760"/>
      <c r="ANJ77" s="760"/>
      <c r="ANK77" s="760"/>
      <c r="ANL77" s="760"/>
      <c r="ANM77" s="760"/>
      <c r="ANN77" s="760"/>
      <c r="ANO77" s="760"/>
      <c r="ANP77" s="760"/>
      <c r="ANQ77" s="760"/>
      <c r="ANR77" s="760"/>
      <c r="ANS77" s="760"/>
      <c r="ANT77" s="760"/>
      <c r="ANU77" s="760"/>
      <c r="ANV77" s="760"/>
      <c r="ANW77" s="760"/>
      <c r="ANX77" s="760"/>
      <c r="ANY77" s="760"/>
      <c r="ANZ77" s="760"/>
      <c r="AOA77" s="760"/>
      <c r="AOB77" s="760"/>
      <c r="AOC77" s="760"/>
      <c r="AOD77" s="760"/>
      <c r="AOE77" s="760"/>
      <c r="AOF77" s="760"/>
      <c r="AOG77" s="760"/>
      <c r="AOH77" s="760"/>
      <c r="AOI77" s="760"/>
      <c r="AOJ77" s="760"/>
      <c r="AOK77" s="760"/>
      <c r="AOL77" s="760"/>
      <c r="AOM77" s="760"/>
      <c r="AON77" s="760"/>
      <c r="AOO77" s="760"/>
      <c r="AOP77" s="760"/>
      <c r="AOQ77" s="760"/>
      <c r="AOR77" s="760"/>
      <c r="AOS77" s="760"/>
      <c r="AOT77" s="760"/>
      <c r="AOU77" s="760"/>
      <c r="AOV77" s="760"/>
      <c r="AOW77" s="760"/>
      <c r="AOX77" s="760"/>
      <c r="AOY77" s="760"/>
      <c r="AOZ77" s="760"/>
      <c r="APA77" s="760"/>
      <c r="APB77" s="760"/>
      <c r="APC77" s="760"/>
      <c r="APD77" s="760"/>
      <c r="APE77" s="760"/>
      <c r="APF77" s="760"/>
      <c r="APG77" s="760"/>
      <c r="APH77" s="760"/>
      <c r="API77" s="760"/>
      <c r="APJ77" s="760"/>
      <c r="APK77" s="760"/>
      <c r="APL77" s="760"/>
      <c r="APM77" s="760"/>
      <c r="APN77" s="760"/>
      <c r="APO77" s="760"/>
      <c r="APP77" s="760"/>
      <c r="APQ77" s="760"/>
      <c r="APR77" s="760"/>
      <c r="APS77" s="760"/>
      <c r="APT77" s="760"/>
      <c r="APU77" s="760"/>
      <c r="APV77" s="760"/>
      <c r="APW77" s="760"/>
      <c r="APX77" s="760"/>
      <c r="APY77" s="760"/>
      <c r="APZ77" s="760"/>
      <c r="AQA77" s="760"/>
      <c r="AQB77" s="760"/>
      <c r="AQC77" s="760"/>
      <c r="AQD77" s="760"/>
      <c r="AQE77" s="760"/>
      <c r="AQF77" s="760"/>
      <c r="AQG77" s="760"/>
      <c r="AQH77" s="760"/>
      <c r="AQI77" s="760"/>
      <c r="AQJ77" s="760"/>
      <c r="AQK77" s="760"/>
      <c r="AQL77" s="760"/>
      <c r="AQM77" s="760"/>
      <c r="AQN77" s="760"/>
      <c r="AQO77" s="760"/>
      <c r="AQP77" s="760"/>
      <c r="AQQ77" s="760"/>
      <c r="AQR77" s="760"/>
      <c r="AQS77" s="760"/>
      <c r="AQT77" s="760"/>
      <c r="AQU77" s="760"/>
      <c r="AQV77" s="760"/>
      <c r="AQW77" s="760"/>
      <c r="AQX77" s="760"/>
      <c r="AQY77" s="760"/>
      <c r="AQZ77" s="760"/>
      <c r="ARA77" s="760"/>
      <c r="ARB77" s="760"/>
      <c r="ARC77" s="760"/>
      <c r="ARD77" s="760"/>
      <c r="ARE77" s="760"/>
      <c r="ARF77" s="760"/>
      <c r="ARG77" s="760"/>
      <c r="ARH77" s="760"/>
      <c r="ARI77" s="760"/>
      <c r="ARJ77" s="760"/>
      <c r="ARK77" s="760"/>
      <c r="ARL77" s="760"/>
      <c r="ARM77" s="760"/>
      <c r="ARN77" s="760"/>
      <c r="ARO77" s="760"/>
      <c r="ARP77" s="760"/>
      <c r="ARQ77" s="760"/>
      <c r="ARR77" s="760"/>
      <c r="ARS77" s="760"/>
      <c r="ART77" s="760"/>
      <c r="ARU77" s="760"/>
      <c r="ARV77" s="760"/>
      <c r="ARW77" s="760"/>
      <c r="ARX77" s="760"/>
      <c r="ARY77" s="760"/>
      <c r="ARZ77" s="760"/>
      <c r="ASA77" s="760"/>
      <c r="ASB77" s="760"/>
      <c r="ASC77" s="760"/>
      <c r="ASD77" s="760"/>
      <c r="ASE77" s="760"/>
      <c r="ASF77" s="760"/>
      <c r="ASG77" s="760"/>
      <c r="ASH77" s="760"/>
      <c r="ASI77" s="760"/>
      <c r="ASJ77" s="760"/>
      <c r="ASK77" s="760"/>
      <c r="ASL77" s="760"/>
      <c r="ASM77" s="760"/>
      <c r="ASN77" s="760"/>
      <c r="ASO77" s="760"/>
      <c r="ASP77" s="760"/>
      <c r="ASQ77" s="760"/>
      <c r="ASR77" s="760"/>
      <c r="ASS77" s="760"/>
      <c r="AST77" s="760"/>
      <c r="ASU77" s="760"/>
      <c r="ASV77" s="760"/>
      <c r="ASW77" s="760"/>
      <c r="ASX77" s="760"/>
      <c r="ASY77" s="760"/>
      <c r="ASZ77" s="760"/>
      <c r="ATA77" s="760"/>
      <c r="ATB77" s="760"/>
      <c r="ATC77" s="760"/>
      <c r="ATD77" s="760"/>
      <c r="ATE77" s="760"/>
      <c r="ATF77" s="760"/>
      <c r="ATG77" s="760"/>
      <c r="ATH77" s="760"/>
      <c r="ATI77" s="760"/>
      <c r="ATJ77" s="760"/>
      <c r="ATK77" s="760"/>
      <c r="ATL77" s="760"/>
      <c r="ATM77" s="760"/>
      <c r="ATN77" s="760"/>
      <c r="ATO77" s="760"/>
      <c r="ATP77" s="760"/>
      <c r="ATQ77" s="760"/>
      <c r="ATR77" s="760"/>
      <c r="ATS77" s="760"/>
      <c r="ATT77" s="760"/>
      <c r="ATU77" s="760"/>
      <c r="ATV77" s="760"/>
      <c r="ATW77" s="760"/>
      <c r="ATX77" s="760"/>
      <c r="ATY77" s="760"/>
      <c r="ATZ77" s="760"/>
      <c r="AUA77" s="760"/>
      <c r="AUB77" s="760"/>
      <c r="AUC77" s="760"/>
      <c r="AUD77" s="760"/>
      <c r="AUE77" s="760"/>
      <c r="AUF77" s="760"/>
      <c r="AUG77" s="760"/>
      <c r="AUH77" s="760"/>
      <c r="AUI77" s="760"/>
      <c r="AUJ77" s="760"/>
      <c r="AUK77" s="760"/>
      <c r="AUL77" s="760"/>
      <c r="AUM77" s="760"/>
      <c r="AUN77" s="760"/>
      <c r="AUO77" s="760"/>
      <c r="AUP77" s="760"/>
      <c r="AUQ77" s="760"/>
      <c r="AUR77" s="760"/>
      <c r="AUS77" s="760"/>
      <c r="AUT77" s="760"/>
      <c r="AUU77" s="760"/>
      <c r="AUV77" s="760"/>
      <c r="AUW77" s="760"/>
      <c r="AUX77" s="760"/>
      <c r="AUY77" s="760"/>
      <c r="AUZ77" s="760"/>
      <c r="AVA77" s="760"/>
      <c r="AVB77" s="760"/>
      <c r="AVC77" s="760"/>
      <c r="AVD77" s="760"/>
      <c r="AVE77" s="760"/>
      <c r="AVF77" s="760"/>
      <c r="AVG77" s="760"/>
      <c r="AVH77" s="760"/>
      <c r="AVI77" s="760"/>
      <c r="AVJ77" s="760"/>
      <c r="AVK77" s="760"/>
      <c r="AVL77" s="760"/>
      <c r="AVM77" s="760"/>
      <c r="AVN77" s="760"/>
      <c r="AVO77" s="760"/>
      <c r="AVP77" s="760"/>
      <c r="AVQ77" s="760"/>
      <c r="AVR77" s="760"/>
      <c r="AVS77" s="760"/>
      <c r="AVT77" s="760"/>
      <c r="AVU77" s="760"/>
      <c r="AVV77" s="760"/>
      <c r="AVW77" s="760"/>
      <c r="AVX77" s="760"/>
      <c r="AVY77" s="760"/>
      <c r="AVZ77" s="760"/>
      <c r="AWA77" s="760"/>
      <c r="AWB77" s="760"/>
      <c r="AWC77" s="760"/>
      <c r="AWD77" s="760"/>
      <c r="AWE77" s="760"/>
      <c r="AWF77" s="760"/>
      <c r="AWG77" s="760"/>
      <c r="AWH77" s="760"/>
      <c r="AWI77" s="760"/>
      <c r="AWJ77" s="760"/>
      <c r="AWK77" s="760"/>
      <c r="AWL77" s="760"/>
      <c r="AWM77" s="760"/>
      <c r="AWN77" s="760"/>
      <c r="AWO77" s="760"/>
      <c r="AWP77" s="760"/>
      <c r="AWQ77" s="760"/>
      <c r="AWR77" s="760"/>
      <c r="AWS77" s="760"/>
      <c r="AWT77" s="760"/>
      <c r="AWU77" s="760"/>
      <c r="AWV77" s="760"/>
      <c r="AWW77" s="760"/>
      <c r="AWX77" s="760"/>
      <c r="AWY77" s="760"/>
      <c r="AWZ77" s="760"/>
      <c r="AXA77" s="760"/>
      <c r="AXB77" s="760"/>
      <c r="AXC77" s="760"/>
      <c r="AXD77" s="760"/>
      <c r="AXE77" s="760"/>
      <c r="AXF77" s="760"/>
      <c r="AXG77" s="760"/>
      <c r="AXH77" s="760"/>
      <c r="AXI77" s="760"/>
      <c r="AXJ77" s="760"/>
      <c r="AXK77" s="760"/>
      <c r="AXL77" s="760"/>
      <c r="AXM77" s="760"/>
      <c r="AXN77" s="760"/>
      <c r="AXO77" s="760"/>
      <c r="AXP77" s="760"/>
      <c r="AXQ77" s="760"/>
      <c r="AXR77" s="760"/>
      <c r="AXS77" s="760"/>
      <c r="AXT77" s="760"/>
      <c r="AXU77" s="760"/>
      <c r="AXV77" s="760"/>
      <c r="AXW77" s="760"/>
      <c r="AXX77" s="760"/>
      <c r="AXY77" s="760"/>
      <c r="AXZ77" s="760"/>
      <c r="AYA77" s="760"/>
      <c r="AYB77" s="760"/>
      <c r="AYC77" s="760"/>
      <c r="AYD77" s="760"/>
      <c r="AYE77" s="760"/>
      <c r="AYF77" s="760"/>
      <c r="AYG77" s="760"/>
      <c r="AYH77" s="760"/>
      <c r="AYI77" s="760"/>
      <c r="AYJ77" s="760"/>
      <c r="AYK77" s="760"/>
      <c r="AYL77" s="760"/>
      <c r="AYM77" s="760"/>
      <c r="AYN77" s="760"/>
      <c r="AYO77" s="760"/>
      <c r="AYP77" s="760"/>
      <c r="AYQ77" s="760"/>
      <c r="AYR77" s="760"/>
      <c r="AYS77" s="760"/>
      <c r="AYT77" s="760"/>
      <c r="AYU77" s="760"/>
      <c r="AYV77" s="760"/>
      <c r="AYW77" s="760"/>
      <c r="AYX77" s="760"/>
      <c r="AYY77" s="760"/>
      <c r="AYZ77" s="760"/>
      <c r="AZA77" s="760"/>
      <c r="AZB77" s="760"/>
      <c r="AZC77" s="760"/>
      <c r="AZD77" s="760"/>
      <c r="AZE77" s="760"/>
      <c r="AZF77" s="760"/>
      <c r="AZG77" s="760"/>
      <c r="AZH77" s="760"/>
      <c r="AZI77" s="760"/>
      <c r="AZJ77" s="760"/>
      <c r="AZK77" s="760"/>
      <c r="AZL77" s="760"/>
      <c r="AZM77" s="760"/>
      <c r="AZN77" s="760"/>
      <c r="AZO77" s="760"/>
      <c r="AZP77" s="760"/>
      <c r="AZQ77" s="760"/>
      <c r="AZR77" s="760"/>
      <c r="AZS77" s="760"/>
      <c r="AZT77" s="760"/>
      <c r="AZU77" s="760"/>
      <c r="AZV77" s="760"/>
      <c r="AZW77" s="760"/>
      <c r="AZX77" s="760"/>
      <c r="AZY77" s="760"/>
      <c r="AZZ77" s="760"/>
      <c r="BAA77" s="760"/>
      <c r="BAB77" s="760"/>
      <c r="BAC77" s="760"/>
      <c r="BAD77" s="760"/>
      <c r="BAE77" s="760"/>
      <c r="BAF77" s="760"/>
      <c r="BAG77" s="760"/>
      <c r="BAH77" s="760"/>
      <c r="BAI77" s="760"/>
      <c r="BAJ77" s="760"/>
      <c r="BAK77" s="760"/>
      <c r="BAL77" s="760"/>
      <c r="BAM77" s="760"/>
      <c r="BAN77" s="760"/>
      <c r="BAO77" s="760"/>
      <c r="BAP77" s="760"/>
      <c r="BAQ77" s="760"/>
      <c r="BAR77" s="760"/>
      <c r="BAS77" s="760"/>
      <c r="BAT77" s="760"/>
      <c r="BAU77" s="760"/>
      <c r="BAV77" s="760"/>
      <c r="BAW77" s="760"/>
      <c r="BAX77" s="760"/>
      <c r="BAY77" s="760"/>
      <c r="BAZ77" s="760"/>
      <c r="BBA77" s="760"/>
      <c r="BBB77" s="760"/>
      <c r="BBC77" s="760"/>
      <c r="BBD77" s="760"/>
      <c r="BBE77" s="760"/>
      <c r="BBF77" s="760"/>
      <c r="BBG77" s="760"/>
      <c r="BBH77" s="760"/>
      <c r="BBI77" s="760"/>
      <c r="BBJ77" s="760"/>
      <c r="BBK77" s="760"/>
      <c r="BBL77" s="760"/>
      <c r="BBM77" s="760"/>
      <c r="BBN77" s="760"/>
      <c r="BBO77" s="760"/>
      <c r="BBP77" s="760"/>
      <c r="BBQ77" s="760"/>
      <c r="BBR77" s="760"/>
      <c r="BBS77" s="760"/>
      <c r="BBT77" s="760"/>
      <c r="BBU77" s="760"/>
      <c r="BBV77" s="760"/>
      <c r="BBW77" s="760"/>
      <c r="BBX77" s="760"/>
      <c r="BBY77" s="760"/>
      <c r="BBZ77" s="760"/>
      <c r="BCA77" s="760"/>
      <c r="BCB77" s="760"/>
      <c r="BCC77" s="760"/>
      <c r="BCD77" s="760"/>
      <c r="BCE77" s="760"/>
      <c r="BCF77" s="760"/>
      <c r="BCG77" s="760"/>
      <c r="BCH77" s="760"/>
      <c r="BCI77" s="760"/>
      <c r="BCJ77" s="760"/>
      <c r="BCK77" s="760"/>
      <c r="BCL77" s="760"/>
      <c r="BCM77" s="760"/>
      <c r="BCN77" s="760"/>
      <c r="BCO77" s="760"/>
      <c r="BCP77" s="760"/>
      <c r="BCQ77" s="760"/>
      <c r="BCR77" s="760"/>
      <c r="BCS77" s="760"/>
      <c r="BCT77" s="760"/>
      <c r="BCU77" s="760"/>
      <c r="BCV77" s="760"/>
      <c r="BCW77" s="760"/>
      <c r="BCX77" s="760"/>
      <c r="BCY77" s="760"/>
      <c r="BCZ77" s="760"/>
      <c r="BDA77" s="760"/>
      <c r="BDB77" s="760"/>
      <c r="BDC77" s="760"/>
      <c r="BDD77" s="760"/>
      <c r="BDE77" s="760"/>
      <c r="BDF77" s="760"/>
      <c r="BDG77" s="760"/>
      <c r="BDH77" s="760"/>
      <c r="BDI77" s="760"/>
      <c r="BDJ77" s="760"/>
      <c r="BDK77" s="760"/>
      <c r="BDL77" s="760"/>
      <c r="BDM77" s="760"/>
      <c r="BDN77" s="760"/>
      <c r="BDO77" s="760"/>
      <c r="BDP77" s="760"/>
      <c r="BDQ77" s="760"/>
      <c r="BDR77" s="760"/>
      <c r="BDS77" s="760"/>
      <c r="BDT77" s="760"/>
      <c r="BDU77" s="760"/>
      <c r="BDV77" s="760"/>
      <c r="BDW77" s="760"/>
      <c r="BDX77" s="760"/>
      <c r="BDY77" s="760"/>
      <c r="BDZ77" s="760"/>
      <c r="BEA77" s="760"/>
      <c r="BEB77" s="760"/>
      <c r="BEC77" s="760"/>
      <c r="BED77" s="760"/>
      <c r="BEE77" s="760"/>
      <c r="BEF77" s="760"/>
      <c r="BEG77" s="760"/>
      <c r="BEH77" s="760"/>
      <c r="BEI77" s="760"/>
      <c r="BEJ77" s="760"/>
      <c r="BEK77" s="760"/>
      <c r="BEL77" s="760"/>
      <c r="BEM77" s="760"/>
      <c r="BEN77" s="760"/>
      <c r="BEO77" s="760"/>
      <c r="BEP77" s="760"/>
      <c r="BEQ77" s="760"/>
      <c r="BER77" s="760"/>
      <c r="BES77" s="760"/>
      <c r="BET77" s="760"/>
      <c r="BEU77" s="760"/>
      <c r="BEV77" s="760"/>
      <c r="BEW77" s="760"/>
      <c r="BEX77" s="760"/>
      <c r="BEY77" s="760"/>
      <c r="BEZ77" s="760"/>
      <c r="BFA77" s="760"/>
      <c r="BFB77" s="760"/>
      <c r="BFC77" s="760"/>
      <c r="BFD77" s="760"/>
      <c r="BFE77" s="760"/>
      <c r="BFF77" s="760"/>
      <c r="BFG77" s="760"/>
      <c r="BFH77" s="760"/>
      <c r="BFI77" s="760"/>
      <c r="BFJ77" s="760"/>
      <c r="BFK77" s="760"/>
      <c r="BFL77" s="760"/>
      <c r="BFM77" s="760"/>
      <c r="BFN77" s="760"/>
      <c r="BFO77" s="760"/>
      <c r="BFP77" s="760"/>
      <c r="BFQ77" s="760"/>
      <c r="BFR77" s="760"/>
      <c r="BFS77" s="760"/>
      <c r="BFT77" s="760"/>
      <c r="BFU77" s="760"/>
      <c r="BFV77" s="760"/>
      <c r="BFW77" s="760"/>
      <c r="BFX77" s="760"/>
      <c r="BFY77" s="760"/>
      <c r="BFZ77" s="760"/>
      <c r="BGA77" s="760"/>
      <c r="BGB77" s="760"/>
      <c r="BGC77" s="760"/>
      <c r="BGD77" s="760"/>
      <c r="BGE77" s="760"/>
      <c r="BGF77" s="760"/>
      <c r="BGG77" s="760"/>
      <c r="BGH77" s="760"/>
      <c r="BGI77" s="760"/>
      <c r="BGJ77" s="760"/>
      <c r="BGK77" s="760"/>
      <c r="BGL77" s="760"/>
      <c r="BGM77" s="760"/>
      <c r="BGN77" s="760"/>
      <c r="BGO77" s="760"/>
      <c r="BGP77" s="760"/>
      <c r="BGQ77" s="760"/>
      <c r="BGR77" s="760"/>
      <c r="BGS77" s="760"/>
      <c r="BGT77" s="760"/>
      <c r="BGU77" s="760"/>
      <c r="BGV77" s="760"/>
      <c r="BGW77" s="760"/>
      <c r="BGX77" s="760"/>
      <c r="BGY77" s="760"/>
      <c r="BGZ77" s="760"/>
      <c r="BHA77" s="760"/>
      <c r="BHB77" s="760"/>
      <c r="BHC77" s="760"/>
      <c r="BHD77" s="760"/>
      <c r="BHE77" s="760"/>
      <c r="BHF77" s="760"/>
      <c r="BHG77" s="760"/>
      <c r="BHH77" s="760"/>
      <c r="BHI77" s="760"/>
      <c r="BHJ77" s="760"/>
      <c r="BHK77" s="760"/>
      <c r="BHL77" s="760"/>
      <c r="BHM77" s="760"/>
      <c r="BHN77" s="760"/>
      <c r="BHO77" s="760"/>
      <c r="BHP77" s="760"/>
      <c r="BHQ77" s="760"/>
      <c r="BHR77" s="760"/>
      <c r="BHS77" s="760"/>
      <c r="BHT77" s="760"/>
      <c r="BHU77" s="760"/>
      <c r="BHV77" s="760"/>
      <c r="BHW77" s="760"/>
      <c r="BHX77" s="760"/>
      <c r="BHY77" s="760"/>
      <c r="BHZ77" s="760"/>
      <c r="BIA77" s="760"/>
      <c r="BIB77" s="760"/>
      <c r="BIC77" s="760"/>
      <c r="BID77" s="760"/>
      <c r="BIE77" s="760"/>
      <c r="BIF77" s="760"/>
      <c r="BIG77" s="760"/>
      <c r="BIH77" s="760"/>
      <c r="BII77" s="760"/>
      <c r="BIJ77" s="760"/>
      <c r="BIK77" s="760"/>
      <c r="BIL77" s="760"/>
      <c r="BIM77" s="760"/>
      <c r="BIN77" s="760"/>
      <c r="BIO77" s="760"/>
      <c r="BIP77" s="760"/>
      <c r="BIQ77" s="760"/>
      <c r="BIR77" s="760"/>
      <c r="BIS77" s="760"/>
      <c r="BIT77" s="760"/>
      <c r="BIU77" s="760"/>
      <c r="BIV77" s="760"/>
      <c r="BIW77" s="760"/>
      <c r="BIX77" s="760"/>
      <c r="BIY77" s="760"/>
      <c r="BIZ77" s="760"/>
      <c r="BJA77" s="760"/>
      <c r="BJB77" s="760"/>
      <c r="BJC77" s="760"/>
      <c r="BJD77" s="760"/>
      <c r="BJE77" s="760"/>
      <c r="BJF77" s="760"/>
      <c r="BJG77" s="760"/>
      <c r="BJH77" s="760"/>
      <c r="BJI77" s="760"/>
      <c r="BJJ77" s="760"/>
      <c r="BJK77" s="760"/>
      <c r="BJL77" s="760"/>
      <c r="BJM77" s="760"/>
      <c r="BJN77" s="760"/>
      <c r="BJO77" s="760"/>
      <c r="BJP77" s="760"/>
      <c r="BJQ77" s="760"/>
      <c r="BJR77" s="760"/>
      <c r="BJS77" s="760"/>
      <c r="BJT77" s="760"/>
      <c r="BJU77" s="760"/>
      <c r="BJV77" s="760"/>
      <c r="BJW77" s="760"/>
      <c r="BJX77" s="760"/>
      <c r="BJY77" s="760"/>
      <c r="BJZ77" s="760"/>
      <c r="BKA77" s="760"/>
      <c r="BKB77" s="760"/>
      <c r="BKC77" s="760"/>
      <c r="BKD77" s="760"/>
      <c r="BKE77" s="760"/>
      <c r="BKF77" s="760"/>
      <c r="BKG77" s="760"/>
      <c r="BKH77" s="760"/>
      <c r="BKI77" s="760"/>
      <c r="BKJ77" s="760"/>
      <c r="BKK77" s="760"/>
      <c r="BKL77" s="760"/>
      <c r="BKM77" s="760"/>
      <c r="BKN77" s="760"/>
      <c r="BKO77" s="760"/>
      <c r="BKP77" s="760"/>
      <c r="BKQ77" s="760"/>
      <c r="BKR77" s="760"/>
      <c r="BKS77" s="760"/>
      <c r="BKT77" s="760"/>
      <c r="BKU77" s="760"/>
      <c r="BKV77" s="760"/>
      <c r="BKW77" s="760"/>
      <c r="BKX77" s="760"/>
      <c r="BKY77" s="760"/>
      <c r="BKZ77" s="760"/>
      <c r="BLA77" s="760"/>
      <c r="BLB77" s="760"/>
      <c r="BLC77" s="760"/>
      <c r="BLD77" s="760"/>
      <c r="BLE77" s="760"/>
      <c r="BLF77" s="760"/>
      <c r="BLG77" s="760"/>
      <c r="BLH77" s="760"/>
      <c r="BLI77" s="760"/>
      <c r="BLJ77" s="760"/>
      <c r="BLK77" s="760"/>
      <c r="BLL77" s="760"/>
      <c r="BLM77" s="760"/>
      <c r="BLN77" s="760"/>
      <c r="BLO77" s="760"/>
      <c r="BLP77" s="760"/>
      <c r="BLQ77" s="760"/>
      <c r="BLR77" s="760"/>
      <c r="BLS77" s="760"/>
      <c r="BLT77" s="760"/>
      <c r="BLU77" s="760"/>
      <c r="BLV77" s="760"/>
      <c r="BLW77" s="760"/>
      <c r="BLX77" s="760"/>
      <c r="BLY77" s="760"/>
      <c r="BLZ77" s="760"/>
      <c r="BMA77" s="760"/>
      <c r="BMB77" s="760"/>
      <c r="BMC77" s="760"/>
      <c r="BMD77" s="760"/>
      <c r="BME77" s="760"/>
      <c r="BMF77" s="760"/>
      <c r="BMG77" s="760"/>
      <c r="BMH77" s="760"/>
      <c r="BMI77" s="760"/>
      <c r="BMJ77" s="760"/>
      <c r="BMK77" s="760"/>
      <c r="BML77" s="760"/>
      <c r="BMM77" s="760"/>
      <c r="BMN77" s="760"/>
      <c r="BMO77" s="760"/>
      <c r="BMP77" s="760"/>
      <c r="BMQ77" s="760"/>
      <c r="BMR77" s="760"/>
      <c r="BMS77" s="760"/>
      <c r="BMT77" s="760"/>
      <c r="BMU77" s="760"/>
      <c r="BMV77" s="760"/>
      <c r="BMW77" s="760"/>
      <c r="BMX77" s="760"/>
      <c r="BMY77" s="760"/>
      <c r="BMZ77" s="760"/>
      <c r="BNA77" s="760"/>
      <c r="BNB77" s="760"/>
      <c r="BNC77" s="760"/>
      <c r="BND77" s="760"/>
      <c r="BNE77" s="760"/>
      <c r="BNF77" s="760"/>
      <c r="BNG77" s="760"/>
      <c r="BNH77" s="760"/>
      <c r="BNI77" s="760"/>
      <c r="BNJ77" s="760"/>
      <c r="BNK77" s="760"/>
      <c r="BNL77" s="760"/>
      <c r="BNM77" s="760"/>
      <c r="BNN77" s="760"/>
      <c r="BNO77" s="760"/>
      <c r="BNP77" s="760"/>
      <c r="BNQ77" s="760"/>
      <c r="BNR77" s="760"/>
      <c r="BNS77" s="760"/>
      <c r="BNT77" s="760"/>
      <c r="BNU77" s="760"/>
      <c r="BNV77" s="760"/>
      <c r="BNW77" s="760"/>
      <c r="BNX77" s="760"/>
      <c r="BNY77" s="760"/>
      <c r="BNZ77" s="760"/>
      <c r="BOA77" s="760"/>
      <c r="BOB77" s="760"/>
      <c r="BOC77" s="760"/>
      <c r="BOD77" s="760"/>
      <c r="BOE77" s="760"/>
      <c r="BOF77" s="760"/>
      <c r="BOG77" s="760"/>
      <c r="BOH77" s="760"/>
      <c r="BOI77" s="760"/>
      <c r="BOJ77" s="760"/>
      <c r="BOK77" s="760"/>
      <c r="BOL77" s="760"/>
      <c r="BOM77" s="760"/>
      <c r="BON77" s="760"/>
      <c r="BOO77" s="760"/>
      <c r="BOP77" s="760"/>
      <c r="BOQ77" s="760"/>
      <c r="BOR77" s="760"/>
      <c r="BOS77" s="760"/>
      <c r="BOT77" s="760"/>
      <c r="BOU77" s="760"/>
      <c r="BOV77" s="760"/>
      <c r="BOW77" s="760"/>
      <c r="BOX77" s="760"/>
      <c r="BOY77" s="760"/>
      <c r="BOZ77" s="760"/>
      <c r="BPA77" s="760"/>
      <c r="BPB77" s="760"/>
      <c r="BPC77" s="760"/>
      <c r="BPD77" s="760"/>
      <c r="BPE77" s="760"/>
      <c r="BPF77" s="760"/>
      <c r="BPG77" s="760"/>
      <c r="BPH77" s="760"/>
      <c r="BPI77" s="760"/>
      <c r="BPJ77" s="760"/>
      <c r="BPK77" s="760"/>
      <c r="BPL77" s="760"/>
      <c r="BPM77" s="760"/>
      <c r="BPN77" s="760"/>
      <c r="BPO77" s="760"/>
      <c r="BPP77" s="760"/>
      <c r="BPQ77" s="760"/>
      <c r="BPR77" s="760"/>
      <c r="BPS77" s="760"/>
      <c r="BPT77" s="760"/>
      <c r="BPU77" s="760"/>
      <c r="BPV77" s="760"/>
      <c r="BPW77" s="760"/>
      <c r="BPX77" s="760"/>
      <c r="BPY77" s="760"/>
      <c r="BPZ77" s="760"/>
      <c r="BQA77" s="760"/>
      <c r="BQB77" s="760"/>
      <c r="BQC77" s="760"/>
      <c r="BQD77" s="760"/>
      <c r="BQE77" s="760"/>
      <c r="BQF77" s="760"/>
      <c r="BQG77" s="760"/>
      <c r="BQH77" s="760"/>
      <c r="BQI77" s="760"/>
      <c r="BQJ77" s="760"/>
      <c r="BQK77" s="760"/>
      <c r="BQL77" s="760"/>
      <c r="BQM77" s="760"/>
      <c r="BQN77" s="760"/>
      <c r="BQO77" s="760"/>
      <c r="BQP77" s="760"/>
      <c r="BQQ77" s="760"/>
      <c r="BQR77" s="760"/>
      <c r="BQS77" s="760"/>
      <c r="BQT77" s="760"/>
      <c r="BQU77" s="760"/>
      <c r="BQV77" s="760"/>
      <c r="BQW77" s="760"/>
      <c r="BQX77" s="760"/>
      <c r="BQY77" s="760"/>
      <c r="BQZ77" s="760"/>
      <c r="BRA77" s="760"/>
      <c r="BRB77" s="760"/>
      <c r="BRC77" s="760"/>
      <c r="BRD77" s="760"/>
      <c r="BRE77" s="760"/>
      <c r="BRF77" s="760"/>
      <c r="BRG77" s="760"/>
      <c r="BRH77" s="760"/>
      <c r="BRI77" s="760"/>
      <c r="BRJ77" s="760"/>
      <c r="BRK77" s="760"/>
      <c r="BRL77" s="760"/>
      <c r="BRM77" s="760"/>
      <c r="BRN77" s="760"/>
      <c r="BRO77" s="760"/>
      <c r="BRP77" s="760"/>
      <c r="BRQ77" s="760"/>
      <c r="BRR77" s="760"/>
      <c r="BRS77" s="760"/>
      <c r="BRT77" s="760"/>
      <c r="BRU77" s="760"/>
      <c r="BRV77" s="760"/>
      <c r="BRW77" s="760"/>
      <c r="BRX77" s="760"/>
      <c r="BRY77" s="760"/>
      <c r="BRZ77" s="760"/>
      <c r="BSA77" s="760"/>
      <c r="BSB77" s="760"/>
      <c r="BSC77" s="760"/>
      <c r="BSD77" s="760"/>
      <c r="BSE77" s="760"/>
      <c r="BSF77" s="760"/>
      <c r="BSG77" s="760"/>
      <c r="BSH77" s="760"/>
      <c r="BSI77" s="760"/>
      <c r="BSJ77" s="760"/>
      <c r="BSK77" s="760"/>
      <c r="BSL77" s="760"/>
      <c r="BSM77" s="760"/>
      <c r="BSN77" s="760"/>
      <c r="BSO77" s="760"/>
      <c r="BSP77" s="760"/>
      <c r="BSQ77" s="760"/>
      <c r="BSR77" s="760"/>
      <c r="BSS77" s="760"/>
      <c r="BST77" s="760"/>
      <c r="BSU77" s="760"/>
      <c r="BSV77" s="760"/>
      <c r="BSW77" s="760"/>
      <c r="BSX77" s="760"/>
      <c r="BSY77" s="760"/>
      <c r="BSZ77" s="760"/>
      <c r="BTA77" s="760"/>
      <c r="BTB77" s="760"/>
      <c r="BTC77" s="760"/>
      <c r="BTD77" s="760"/>
      <c r="BTE77" s="760"/>
      <c r="BTF77" s="760"/>
      <c r="BTG77" s="760"/>
      <c r="BTH77" s="760"/>
      <c r="BTI77" s="760"/>
      <c r="BTJ77" s="760"/>
      <c r="BTK77" s="760"/>
      <c r="BTL77" s="760"/>
      <c r="BTM77" s="760"/>
      <c r="BTN77" s="760"/>
      <c r="BTO77" s="760"/>
      <c r="BTP77" s="760"/>
      <c r="BTQ77" s="760"/>
      <c r="BTR77" s="760"/>
      <c r="BTS77" s="760"/>
      <c r="BTT77" s="760"/>
      <c r="BTU77" s="760"/>
      <c r="BTV77" s="760"/>
      <c r="BTW77" s="760"/>
      <c r="BTX77" s="760"/>
      <c r="BTY77" s="760"/>
      <c r="BTZ77" s="760"/>
      <c r="BUA77" s="760"/>
      <c r="BUB77" s="760"/>
      <c r="BUC77" s="760"/>
      <c r="BUD77" s="760"/>
      <c r="BUE77" s="760"/>
      <c r="BUF77" s="760"/>
      <c r="BUG77" s="760"/>
      <c r="BUH77" s="760"/>
      <c r="BUI77" s="760"/>
      <c r="BUJ77" s="760"/>
      <c r="BUK77" s="760"/>
      <c r="BUL77" s="760"/>
      <c r="BUM77" s="760"/>
      <c r="BUN77" s="760"/>
      <c r="BUO77" s="760"/>
      <c r="BUP77" s="760"/>
      <c r="BUQ77" s="760"/>
      <c r="BUR77" s="760"/>
      <c r="BUS77" s="760"/>
      <c r="BUT77" s="760"/>
      <c r="BUU77" s="760"/>
      <c r="BUV77" s="760"/>
      <c r="BUW77" s="760"/>
      <c r="BUX77" s="760"/>
      <c r="BUY77" s="760"/>
      <c r="BUZ77" s="760"/>
      <c r="BVA77" s="760"/>
      <c r="BVB77" s="760"/>
      <c r="BVC77" s="760"/>
      <c r="BVD77" s="760"/>
      <c r="BVE77" s="760"/>
      <c r="BVF77" s="760"/>
      <c r="BVG77" s="760"/>
      <c r="BVH77" s="760"/>
      <c r="BVI77" s="760"/>
      <c r="BVJ77" s="760"/>
      <c r="BVK77" s="760"/>
      <c r="BVL77" s="760"/>
      <c r="BVM77" s="760"/>
      <c r="BVN77" s="760"/>
      <c r="BVO77" s="760"/>
      <c r="BVP77" s="760"/>
      <c r="BVQ77" s="760"/>
      <c r="BVR77" s="760"/>
      <c r="BVS77" s="760"/>
      <c r="BVT77" s="760"/>
      <c r="BVU77" s="760"/>
      <c r="BVV77" s="760"/>
      <c r="BVW77" s="760"/>
      <c r="BVX77" s="760"/>
      <c r="BVY77" s="760"/>
      <c r="BVZ77" s="760"/>
      <c r="BWA77" s="760"/>
      <c r="BWB77" s="760"/>
      <c r="BWC77" s="760"/>
      <c r="BWD77" s="760"/>
      <c r="BWE77" s="760"/>
      <c r="BWF77" s="760"/>
      <c r="BWG77" s="760"/>
      <c r="BWH77" s="760"/>
      <c r="BWI77" s="760"/>
      <c r="BWJ77" s="760"/>
      <c r="BWK77" s="760"/>
      <c r="BWL77" s="760"/>
      <c r="BWM77" s="760"/>
      <c r="BWN77" s="760"/>
      <c r="BWO77" s="760"/>
      <c r="BWP77" s="760"/>
      <c r="BWQ77" s="760"/>
      <c r="BWR77" s="760"/>
      <c r="BWS77" s="760"/>
      <c r="BWT77" s="760"/>
      <c r="BWU77" s="760"/>
      <c r="BWV77" s="760"/>
      <c r="BWW77" s="760"/>
      <c r="BWX77" s="760"/>
      <c r="BWY77" s="760"/>
      <c r="BWZ77" s="760"/>
      <c r="BXA77" s="760"/>
      <c r="BXB77" s="760"/>
      <c r="BXC77" s="760"/>
      <c r="BXD77" s="760"/>
      <c r="BXE77" s="760"/>
      <c r="BXF77" s="760"/>
      <c r="BXG77" s="760"/>
      <c r="BXH77" s="760"/>
      <c r="BXI77" s="760"/>
      <c r="BXJ77" s="760"/>
      <c r="BXK77" s="760"/>
      <c r="BXL77" s="760"/>
      <c r="BXM77" s="760"/>
      <c r="BXN77" s="760"/>
      <c r="BXO77" s="760"/>
      <c r="BXP77" s="760"/>
      <c r="BXQ77" s="760"/>
      <c r="BXR77" s="760"/>
      <c r="BXS77" s="760"/>
      <c r="BXT77" s="760"/>
      <c r="BXU77" s="760"/>
      <c r="BXV77" s="760"/>
      <c r="BXW77" s="760"/>
      <c r="BXX77" s="760"/>
      <c r="BXY77" s="760"/>
      <c r="BXZ77" s="760"/>
      <c r="BYA77" s="760"/>
      <c r="BYB77" s="760"/>
      <c r="BYC77" s="760"/>
      <c r="BYD77" s="760"/>
      <c r="BYE77" s="760"/>
      <c r="BYF77" s="760"/>
      <c r="BYG77" s="760"/>
      <c r="BYH77" s="760"/>
      <c r="BYI77" s="760"/>
      <c r="BYJ77" s="760"/>
      <c r="BYK77" s="760"/>
      <c r="BYL77" s="760"/>
      <c r="BYM77" s="760"/>
      <c r="BYN77" s="760"/>
      <c r="BYO77" s="760"/>
      <c r="BYP77" s="760"/>
      <c r="BYQ77" s="760"/>
      <c r="BYR77" s="760"/>
      <c r="BYS77" s="760"/>
      <c r="BYT77" s="760"/>
      <c r="BYU77" s="760"/>
      <c r="BYV77" s="760"/>
      <c r="BYW77" s="760"/>
      <c r="BYX77" s="760"/>
      <c r="BYY77" s="760"/>
      <c r="BYZ77" s="760"/>
      <c r="BZA77" s="760"/>
      <c r="BZB77" s="760"/>
      <c r="BZC77" s="760"/>
      <c r="BZD77" s="760"/>
      <c r="BZE77" s="760"/>
      <c r="BZF77" s="760"/>
      <c r="BZG77" s="760"/>
      <c r="BZH77" s="760"/>
      <c r="BZI77" s="760"/>
      <c r="BZJ77" s="760"/>
      <c r="BZK77" s="760"/>
      <c r="BZL77" s="760"/>
      <c r="BZM77" s="760"/>
      <c r="BZN77" s="760"/>
      <c r="BZO77" s="760"/>
      <c r="BZP77" s="760"/>
      <c r="BZQ77" s="760"/>
      <c r="BZR77" s="760"/>
      <c r="BZS77" s="760"/>
      <c r="BZT77" s="760"/>
      <c r="BZU77" s="760"/>
      <c r="BZV77" s="760"/>
      <c r="BZW77" s="760"/>
      <c r="BZX77" s="760"/>
      <c r="BZY77" s="760"/>
      <c r="BZZ77" s="760"/>
      <c r="CAA77" s="760"/>
      <c r="CAB77" s="760"/>
      <c r="CAC77" s="760"/>
      <c r="CAD77" s="760"/>
      <c r="CAE77" s="760"/>
      <c r="CAF77" s="760"/>
      <c r="CAG77" s="760"/>
      <c r="CAH77" s="760"/>
      <c r="CAI77" s="760"/>
      <c r="CAJ77" s="760"/>
      <c r="CAK77" s="760"/>
      <c r="CAL77" s="760"/>
      <c r="CAM77" s="760"/>
      <c r="CAN77" s="760"/>
      <c r="CAO77" s="760"/>
      <c r="CAP77" s="760"/>
      <c r="CAQ77" s="760"/>
      <c r="CAR77" s="760"/>
      <c r="CAS77" s="760"/>
      <c r="CAT77" s="760"/>
      <c r="CAU77" s="760"/>
      <c r="CAV77" s="760"/>
      <c r="CAW77" s="760"/>
      <c r="CAX77" s="760"/>
      <c r="CAY77" s="760"/>
      <c r="CAZ77" s="760"/>
      <c r="CBA77" s="760"/>
      <c r="CBB77" s="760"/>
      <c r="CBC77" s="760"/>
      <c r="CBD77" s="760"/>
      <c r="CBE77" s="760"/>
      <c r="CBF77" s="760"/>
      <c r="CBG77" s="760"/>
      <c r="CBH77" s="760"/>
      <c r="CBI77" s="760"/>
      <c r="CBJ77" s="760"/>
      <c r="CBK77" s="760"/>
      <c r="CBL77" s="760"/>
      <c r="CBM77" s="760"/>
      <c r="CBN77" s="760"/>
      <c r="CBO77" s="760"/>
      <c r="CBP77" s="760"/>
      <c r="CBQ77" s="760"/>
      <c r="CBR77" s="760"/>
      <c r="CBS77" s="760"/>
      <c r="CBT77" s="760"/>
      <c r="CBU77" s="760"/>
      <c r="CBV77" s="760"/>
      <c r="CBW77" s="760"/>
      <c r="CBX77" s="760"/>
      <c r="CBY77" s="760"/>
      <c r="CBZ77" s="760"/>
      <c r="CCA77" s="760"/>
      <c r="CCB77" s="760"/>
      <c r="CCC77" s="760"/>
      <c r="CCD77" s="760"/>
      <c r="CCE77" s="760"/>
      <c r="CCF77" s="760"/>
      <c r="CCG77" s="760"/>
      <c r="CCH77" s="760"/>
      <c r="CCI77" s="760"/>
      <c r="CCJ77" s="760"/>
      <c r="CCK77" s="760"/>
      <c r="CCL77" s="760"/>
      <c r="CCM77" s="760"/>
      <c r="CCN77" s="760"/>
      <c r="CCO77" s="760"/>
      <c r="CCP77" s="760"/>
      <c r="CCQ77" s="760"/>
      <c r="CCR77" s="760"/>
      <c r="CCS77" s="760"/>
      <c r="CCT77" s="760"/>
      <c r="CCU77" s="760"/>
      <c r="CCV77" s="760"/>
      <c r="CCW77" s="760"/>
      <c r="CCX77" s="760"/>
      <c r="CCY77" s="760"/>
      <c r="CCZ77" s="760"/>
      <c r="CDA77" s="760"/>
      <c r="CDB77" s="760"/>
      <c r="CDC77" s="760"/>
      <c r="CDD77" s="760"/>
      <c r="CDE77" s="760"/>
      <c r="CDF77" s="760"/>
      <c r="CDG77" s="760"/>
      <c r="CDH77" s="760"/>
      <c r="CDI77" s="760"/>
      <c r="CDJ77" s="760"/>
      <c r="CDK77" s="760"/>
      <c r="CDL77" s="760"/>
      <c r="CDM77" s="760"/>
      <c r="CDN77" s="760"/>
      <c r="CDO77" s="760"/>
      <c r="CDP77" s="760"/>
      <c r="CDQ77" s="760"/>
      <c r="CDR77" s="760"/>
      <c r="CDS77" s="760"/>
      <c r="CDT77" s="760"/>
      <c r="CDU77" s="760"/>
      <c r="CDV77" s="760"/>
      <c r="CDW77" s="760"/>
      <c r="CDX77" s="760"/>
      <c r="CDY77" s="760"/>
      <c r="CDZ77" s="760"/>
      <c r="CEA77" s="760"/>
      <c r="CEB77" s="760"/>
      <c r="CEC77" s="760"/>
      <c r="CED77" s="760"/>
      <c r="CEE77" s="760"/>
      <c r="CEF77" s="760"/>
      <c r="CEG77" s="760"/>
      <c r="CEH77" s="760"/>
      <c r="CEI77" s="760"/>
      <c r="CEJ77" s="760"/>
      <c r="CEK77" s="760"/>
      <c r="CEL77" s="760"/>
      <c r="CEM77" s="760"/>
      <c r="CEN77" s="760"/>
      <c r="CEO77" s="760"/>
      <c r="CEP77" s="760"/>
      <c r="CEQ77" s="760"/>
      <c r="CER77" s="760"/>
      <c r="CES77" s="760"/>
      <c r="CET77" s="760"/>
      <c r="CEU77" s="760"/>
      <c r="CEV77" s="760"/>
      <c r="CEW77" s="760"/>
      <c r="CEX77" s="760"/>
      <c r="CEY77" s="760"/>
      <c r="CEZ77" s="760"/>
      <c r="CFA77" s="760"/>
      <c r="CFB77" s="760"/>
      <c r="CFC77" s="760"/>
      <c r="CFD77" s="760"/>
      <c r="CFE77" s="760"/>
      <c r="CFF77" s="760"/>
      <c r="CFG77" s="760"/>
      <c r="CFH77" s="760"/>
      <c r="CFI77" s="760"/>
      <c r="CFJ77" s="760"/>
      <c r="CFK77" s="760"/>
      <c r="CFL77" s="760"/>
      <c r="CFM77" s="760"/>
      <c r="CFN77" s="760"/>
      <c r="CFO77" s="760"/>
      <c r="CFP77" s="760"/>
      <c r="CFQ77" s="760"/>
      <c r="CFR77" s="760"/>
      <c r="CFS77" s="760"/>
      <c r="CFT77" s="760"/>
      <c r="CFU77" s="760"/>
      <c r="CFV77" s="760"/>
      <c r="CFW77" s="760"/>
      <c r="CFX77" s="760"/>
      <c r="CFY77" s="760"/>
      <c r="CFZ77" s="760"/>
      <c r="CGA77" s="760"/>
      <c r="CGB77" s="760"/>
      <c r="CGC77" s="760"/>
      <c r="CGD77" s="760"/>
      <c r="CGE77" s="760"/>
      <c r="CGF77" s="760"/>
      <c r="CGG77" s="760"/>
      <c r="CGH77" s="760"/>
      <c r="CGI77" s="760"/>
      <c r="CGJ77" s="760"/>
      <c r="CGK77" s="760"/>
      <c r="CGL77" s="760"/>
      <c r="CGM77" s="760"/>
      <c r="CGN77" s="760"/>
      <c r="CGO77" s="760"/>
      <c r="CGP77" s="760"/>
      <c r="CGQ77" s="760"/>
      <c r="CGR77" s="760"/>
      <c r="CGS77" s="760"/>
      <c r="CGT77" s="760"/>
      <c r="CGU77" s="760"/>
      <c r="CGV77" s="760"/>
      <c r="CGW77" s="760"/>
      <c r="CGX77" s="760"/>
      <c r="CGY77" s="760"/>
      <c r="CGZ77" s="760"/>
      <c r="CHA77" s="760"/>
      <c r="CHB77" s="760"/>
      <c r="CHC77" s="760"/>
      <c r="CHD77" s="760"/>
      <c r="CHE77" s="760"/>
      <c r="CHF77" s="760"/>
      <c r="CHG77" s="760"/>
      <c r="CHH77" s="760"/>
      <c r="CHI77" s="760"/>
      <c r="CHJ77" s="760"/>
      <c r="CHK77" s="760"/>
      <c r="CHL77" s="760"/>
      <c r="CHM77" s="760"/>
      <c r="CHN77" s="760"/>
      <c r="CHO77" s="760"/>
      <c r="CHP77" s="760"/>
      <c r="CHQ77" s="760"/>
      <c r="CHR77" s="760"/>
      <c r="CHS77" s="760"/>
      <c r="CHT77" s="760"/>
      <c r="CHU77" s="760"/>
      <c r="CHV77" s="760"/>
      <c r="CHW77" s="760"/>
      <c r="CHX77" s="760"/>
      <c r="CHY77" s="760"/>
      <c r="CHZ77" s="760"/>
      <c r="CIA77" s="760"/>
      <c r="CIB77" s="760"/>
      <c r="CIC77" s="760"/>
      <c r="CID77" s="760"/>
      <c r="CIE77" s="760"/>
      <c r="CIF77" s="760"/>
      <c r="CIG77" s="760"/>
      <c r="CIH77" s="760"/>
      <c r="CII77" s="760"/>
      <c r="CIJ77" s="760"/>
      <c r="CIK77" s="760"/>
      <c r="CIL77" s="760"/>
      <c r="CIM77" s="760"/>
      <c r="CIN77" s="760"/>
      <c r="CIO77" s="760"/>
      <c r="CIP77" s="760"/>
      <c r="CIQ77" s="760"/>
      <c r="CIR77" s="760"/>
      <c r="CIS77" s="760"/>
      <c r="CIT77" s="760"/>
      <c r="CIU77" s="760"/>
      <c r="CIV77" s="760"/>
      <c r="CIW77" s="760"/>
      <c r="CIX77" s="760"/>
      <c r="CIY77" s="760"/>
      <c r="CIZ77" s="760"/>
      <c r="CJA77" s="760"/>
      <c r="CJB77" s="760"/>
      <c r="CJC77" s="760"/>
      <c r="CJD77" s="760"/>
      <c r="CJE77" s="760"/>
      <c r="CJF77" s="760"/>
      <c r="CJG77" s="760"/>
      <c r="CJH77" s="760"/>
      <c r="CJI77" s="760"/>
      <c r="CJJ77" s="760"/>
      <c r="CJK77" s="760"/>
      <c r="CJL77" s="760"/>
      <c r="CJM77" s="760"/>
      <c r="CJN77" s="760"/>
      <c r="CJO77" s="760"/>
      <c r="CJP77" s="760"/>
      <c r="CJQ77" s="760"/>
      <c r="CJR77" s="760"/>
      <c r="CJS77" s="760"/>
      <c r="CJT77" s="760"/>
      <c r="CJU77" s="760"/>
      <c r="CJV77" s="760"/>
      <c r="CJW77" s="760"/>
      <c r="CJX77" s="760"/>
      <c r="CJY77" s="760"/>
      <c r="CJZ77" s="760"/>
      <c r="CKA77" s="760"/>
      <c r="CKB77" s="760"/>
      <c r="CKC77" s="760"/>
      <c r="CKD77" s="760"/>
      <c r="CKE77" s="760"/>
      <c r="CKF77" s="760"/>
      <c r="CKG77" s="760"/>
      <c r="CKH77" s="760"/>
      <c r="CKI77" s="760"/>
      <c r="CKJ77" s="760"/>
      <c r="CKK77" s="760"/>
      <c r="CKL77" s="760"/>
      <c r="CKM77" s="760"/>
      <c r="CKN77" s="760"/>
      <c r="CKO77" s="760"/>
      <c r="CKP77" s="760"/>
      <c r="CKQ77" s="760"/>
      <c r="CKR77" s="760"/>
      <c r="CKS77" s="760"/>
      <c r="CKT77" s="760"/>
      <c r="CKU77" s="760"/>
      <c r="CKV77" s="760"/>
      <c r="CKW77" s="760"/>
      <c r="CKX77" s="760"/>
      <c r="CKY77" s="760"/>
      <c r="CKZ77" s="760"/>
      <c r="CLA77" s="760"/>
      <c r="CLB77" s="760"/>
      <c r="CLC77" s="760"/>
      <c r="CLD77" s="760"/>
      <c r="CLE77" s="760"/>
      <c r="CLF77" s="760"/>
      <c r="CLG77" s="760"/>
      <c r="CLH77" s="760"/>
      <c r="CLI77" s="760"/>
      <c r="CLJ77" s="760"/>
      <c r="CLK77" s="760"/>
      <c r="CLL77" s="760"/>
      <c r="CLM77" s="760"/>
      <c r="CLN77" s="760"/>
      <c r="CLO77" s="760"/>
      <c r="CLP77" s="760"/>
      <c r="CLQ77" s="760"/>
      <c r="CLR77" s="760"/>
      <c r="CLS77" s="760"/>
      <c r="CLT77" s="760"/>
      <c r="CLU77" s="760"/>
      <c r="CLV77" s="760"/>
      <c r="CLW77" s="760"/>
      <c r="CLX77" s="760"/>
      <c r="CLY77" s="760"/>
      <c r="CLZ77" s="760"/>
      <c r="CMA77" s="760"/>
      <c r="CMB77" s="760"/>
      <c r="CMC77" s="760"/>
      <c r="CMD77" s="760"/>
      <c r="CME77" s="760"/>
      <c r="CMF77" s="760"/>
      <c r="CMG77" s="760"/>
      <c r="CMH77" s="760"/>
      <c r="CMI77" s="760"/>
      <c r="CMJ77" s="760"/>
      <c r="CMK77" s="760"/>
      <c r="CML77" s="760"/>
      <c r="CMM77" s="760"/>
      <c r="CMN77" s="760"/>
      <c r="CMO77" s="760"/>
      <c r="CMP77" s="760"/>
      <c r="CMQ77" s="760"/>
      <c r="CMR77" s="760"/>
      <c r="CMS77" s="760"/>
      <c r="CMT77" s="760"/>
      <c r="CMU77" s="760"/>
      <c r="CMV77" s="760"/>
      <c r="CMW77" s="760"/>
      <c r="CMX77" s="760"/>
      <c r="CMY77" s="760"/>
      <c r="CMZ77" s="760"/>
      <c r="CNA77" s="760"/>
      <c r="CNB77" s="760"/>
      <c r="CNC77" s="760"/>
      <c r="CND77" s="760"/>
      <c r="CNE77" s="760"/>
      <c r="CNF77" s="760"/>
      <c r="CNG77" s="760"/>
      <c r="CNH77" s="760"/>
      <c r="CNI77" s="760"/>
      <c r="CNJ77" s="760"/>
      <c r="CNK77" s="760"/>
      <c r="CNL77" s="760"/>
      <c r="CNM77" s="760"/>
      <c r="CNN77" s="760"/>
      <c r="CNO77" s="760"/>
      <c r="CNP77" s="760"/>
      <c r="CNQ77" s="760"/>
      <c r="CNR77" s="760"/>
      <c r="CNS77" s="760"/>
      <c r="CNT77" s="760"/>
      <c r="CNU77" s="760"/>
      <c r="CNV77" s="760"/>
      <c r="CNW77" s="760"/>
      <c r="CNX77" s="760"/>
      <c r="CNY77" s="760"/>
      <c r="CNZ77" s="760"/>
      <c r="COA77" s="760"/>
      <c r="COB77" s="760"/>
      <c r="COC77" s="760"/>
      <c r="COD77" s="760"/>
      <c r="COE77" s="760"/>
      <c r="COF77" s="760"/>
      <c r="COG77" s="760"/>
      <c r="COH77" s="760"/>
      <c r="COI77" s="760"/>
      <c r="COJ77" s="760"/>
      <c r="COK77" s="760"/>
      <c r="COL77" s="760"/>
      <c r="COM77" s="760"/>
      <c r="CON77" s="760"/>
      <c r="COO77" s="760"/>
      <c r="COP77" s="760"/>
      <c r="COQ77" s="760"/>
      <c r="COR77" s="760"/>
      <c r="COS77" s="760"/>
      <c r="COT77" s="760"/>
      <c r="COU77" s="760"/>
      <c r="COV77" s="760"/>
      <c r="COW77" s="760"/>
      <c r="COX77" s="760"/>
      <c r="COY77" s="760"/>
      <c r="COZ77" s="760"/>
      <c r="CPA77" s="760"/>
      <c r="CPB77" s="760"/>
      <c r="CPC77" s="760"/>
      <c r="CPD77" s="760"/>
      <c r="CPE77" s="760"/>
      <c r="CPF77" s="760"/>
      <c r="CPG77" s="760"/>
      <c r="CPH77" s="760"/>
      <c r="CPI77" s="760"/>
      <c r="CPJ77" s="760"/>
      <c r="CPK77" s="760"/>
      <c r="CPL77" s="760"/>
      <c r="CPM77" s="760"/>
      <c r="CPN77" s="760"/>
      <c r="CPO77" s="760"/>
      <c r="CPP77" s="760"/>
      <c r="CPQ77" s="760"/>
      <c r="CPR77" s="760"/>
      <c r="CPS77" s="760"/>
      <c r="CPT77" s="760"/>
      <c r="CPU77" s="760"/>
      <c r="CPV77" s="760"/>
      <c r="CPW77" s="760"/>
      <c r="CPX77" s="760"/>
      <c r="CPY77" s="760"/>
      <c r="CPZ77" s="760"/>
      <c r="CQA77" s="760"/>
      <c r="CQB77" s="760"/>
      <c r="CQC77" s="760"/>
      <c r="CQD77" s="760"/>
      <c r="CQE77" s="760"/>
      <c r="CQF77" s="760"/>
      <c r="CQG77" s="760"/>
      <c r="CQH77" s="760"/>
      <c r="CQI77" s="760"/>
      <c r="CQJ77" s="760"/>
      <c r="CQK77" s="760"/>
      <c r="CQL77" s="760"/>
      <c r="CQM77" s="760"/>
      <c r="CQN77" s="760"/>
      <c r="CQO77" s="760"/>
      <c r="CQP77" s="760"/>
      <c r="CQQ77" s="760"/>
      <c r="CQR77" s="760"/>
      <c r="CQS77" s="760"/>
      <c r="CQT77" s="760"/>
      <c r="CQU77" s="760"/>
      <c r="CQV77" s="760"/>
      <c r="CQW77" s="760"/>
      <c r="CQX77" s="760"/>
      <c r="CQY77" s="760"/>
      <c r="CQZ77" s="760"/>
      <c r="CRA77" s="760"/>
      <c r="CRB77" s="760"/>
      <c r="CRC77" s="760"/>
      <c r="CRD77" s="760"/>
      <c r="CRE77" s="760"/>
      <c r="CRF77" s="760"/>
      <c r="CRG77" s="760"/>
      <c r="CRH77" s="760"/>
      <c r="CRI77" s="760"/>
      <c r="CRJ77" s="760"/>
      <c r="CRK77" s="760"/>
      <c r="CRL77" s="760"/>
      <c r="CRM77" s="760"/>
      <c r="CRN77" s="760"/>
      <c r="CRO77" s="760"/>
      <c r="CRP77" s="760"/>
      <c r="CRQ77" s="760"/>
      <c r="CRR77" s="760"/>
      <c r="CRS77" s="760"/>
      <c r="CRT77" s="760"/>
      <c r="CRU77" s="760"/>
      <c r="CRV77" s="760"/>
      <c r="CRW77" s="760"/>
      <c r="CRX77" s="760"/>
      <c r="CRY77" s="760"/>
      <c r="CRZ77" s="760"/>
      <c r="CSA77" s="760"/>
      <c r="CSB77" s="760"/>
      <c r="CSC77" s="760"/>
      <c r="CSD77" s="760"/>
      <c r="CSE77" s="760"/>
      <c r="CSF77" s="760"/>
      <c r="CSG77" s="760"/>
      <c r="CSH77" s="760"/>
      <c r="CSI77" s="760"/>
      <c r="CSJ77" s="760"/>
      <c r="CSK77" s="760"/>
      <c r="CSL77" s="760"/>
      <c r="CSM77" s="760"/>
      <c r="CSN77" s="760"/>
      <c r="CSO77" s="760"/>
      <c r="CSP77" s="760"/>
      <c r="CSQ77" s="760"/>
      <c r="CSR77" s="760"/>
      <c r="CSS77" s="760"/>
      <c r="CST77" s="760"/>
      <c r="CSU77" s="760"/>
      <c r="CSV77" s="760"/>
      <c r="CSW77" s="760"/>
      <c r="CSX77" s="760"/>
      <c r="CSY77" s="760"/>
      <c r="CSZ77" s="760"/>
      <c r="CTA77" s="760"/>
      <c r="CTB77" s="760"/>
      <c r="CTC77" s="760"/>
      <c r="CTD77" s="760"/>
      <c r="CTE77" s="760"/>
      <c r="CTF77" s="760"/>
      <c r="CTG77" s="760"/>
      <c r="CTH77" s="760"/>
      <c r="CTI77" s="760"/>
      <c r="CTJ77" s="760"/>
      <c r="CTK77" s="760"/>
      <c r="CTL77" s="760"/>
      <c r="CTM77" s="760"/>
      <c r="CTN77" s="760"/>
      <c r="CTO77" s="760"/>
      <c r="CTP77" s="760"/>
      <c r="CTQ77" s="760"/>
      <c r="CTR77" s="760"/>
      <c r="CTS77" s="760"/>
      <c r="CTT77" s="760"/>
      <c r="CTU77" s="760"/>
      <c r="CTV77" s="760"/>
      <c r="CTW77" s="760"/>
      <c r="CTX77" s="760"/>
      <c r="CTY77" s="760"/>
      <c r="CTZ77" s="760"/>
      <c r="CUA77" s="760"/>
      <c r="CUB77" s="760"/>
      <c r="CUC77" s="760"/>
      <c r="CUD77" s="760"/>
      <c r="CUE77" s="760"/>
      <c r="CUF77" s="760"/>
      <c r="CUG77" s="760"/>
      <c r="CUH77" s="760"/>
      <c r="CUI77" s="760"/>
      <c r="CUJ77" s="760"/>
      <c r="CUK77" s="760"/>
      <c r="CUL77" s="760"/>
      <c r="CUM77" s="760"/>
      <c r="CUN77" s="760"/>
      <c r="CUO77" s="760"/>
      <c r="CUP77" s="760"/>
      <c r="CUQ77" s="760"/>
      <c r="CUR77" s="760"/>
      <c r="CUS77" s="760"/>
      <c r="CUT77" s="760"/>
      <c r="CUU77" s="760"/>
      <c r="CUV77" s="760"/>
      <c r="CUW77" s="760"/>
      <c r="CUX77" s="760"/>
      <c r="CUY77" s="760"/>
      <c r="CUZ77" s="760"/>
      <c r="CVA77" s="760"/>
      <c r="CVB77" s="760"/>
      <c r="CVC77" s="760"/>
      <c r="CVD77" s="760"/>
      <c r="CVE77" s="760"/>
      <c r="CVF77" s="760"/>
      <c r="CVG77" s="760"/>
      <c r="CVH77" s="760"/>
      <c r="CVI77" s="760"/>
      <c r="CVJ77" s="760"/>
      <c r="CVK77" s="760"/>
      <c r="CVL77" s="760"/>
      <c r="CVM77" s="760"/>
      <c r="CVN77" s="760"/>
      <c r="CVO77" s="760"/>
      <c r="CVP77" s="760"/>
      <c r="CVQ77" s="760"/>
      <c r="CVR77" s="760"/>
      <c r="CVS77" s="760"/>
      <c r="CVT77" s="760"/>
      <c r="CVU77" s="760"/>
      <c r="CVV77" s="760"/>
      <c r="CVW77" s="760"/>
      <c r="CVX77" s="760"/>
      <c r="CVY77" s="760"/>
      <c r="CVZ77" s="760"/>
      <c r="CWA77" s="760"/>
      <c r="CWB77" s="760"/>
      <c r="CWC77" s="760"/>
      <c r="CWD77" s="760"/>
      <c r="CWE77" s="760"/>
      <c r="CWF77" s="760"/>
      <c r="CWG77" s="760"/>
      <c r="CWH77" s="760"/>
      <c r="CWI77" s="760"/>
      <c r="CWJ77" s="760"/>
      <c r="CWK77" s="760"/>
      <c r="CWL77" s="760"/>
      <c r="CWM77" s="760"/>
      <c r="CWN77" s="760"/>
      <c r="CWO77" s="760"/>
      <c r="CWP77" s="760"/>
      <c r="CWQ77" s="760"/>
      <c r="CWR77" s="760"/>
      <c r="CWS77" s="760"/>
      <c r="CWT77" s="760"/>
      <c r="CWU77" s="760"/>
      <c r="CWV77" s="760"/>
      <c r="CWW77" s="760"/>
      <c r="CWX77" s="760"/>
      <c r="CWY77" s="760"/>
      <c r="CWZ77" s="760"/>
      <c r="CXA77" s="760"/>
      <c r="CXB77" s="760"/>
      <c r="CXC77" s="760"/>
      <c r="CXD77" s="760"/>
      <c r="CXE77" s="760"/>
      <c r="CXF77" s="760"/>
      <c r="CXG77" s="760"/>
      <c r="CXH77" s="760"/>
      <c r="CXI77" s="760"/>
      <c r="CXJ77" s="760"/>
      <c r="CXK77" s="760"/>
      <c r="CXL77" s="760"/>
      <c r="CXM77" s="760"/>
      <c r="CXN77" s="760"/>
      <c r="CXO77" s="760"/>
      <c r="CXP77" s="760"/>
      <c r="CXQ77" s="760"/>
      <c r="CXR77" s="760"/>
      <c r="CXS77" s="760"/>
      <c r="CXT77" s="760"/>
      <c r="CXU77" s="760"/>
      <c r="CXV77" s="760"/>
      <c r="CXW77" s="760"/>
      <c r="CXX77" s="760"/>
      <c r="CXY77" s="760"/>
      <c r="CXZ77" s="760"/>
      <c r="CYA77" s="760"/>
      <c r="CYB77" s="760"/>
      <c r="CYC77" s="760"/>
      <c r="CYD77" s="760"/>
      <c r="CYE77" s="760"/>
      <c r="CYF77" s="760"/>
      <c r="CYG77" s="760"/>
      <c r="CYH77" s="760"/>
      <c r="CYI77" s="760"/>
      <c r="CYJ77" s="760"/>
      <c r="CYK77" s="760"/>
      <c r="CYL77" s="760"/>
      <c r="CYM77" s="760"/>
      <c r="CYN77" s="760"/>
      <c r="CYO77" s="760"/>
      <c r="CYP77" s="760"/>
      <c r="CYQ77" s="760"/>
      <c r="CYR77" s="760"/>
      <c r="CYS77" s="760"/>
      <c r="CYT77" s="760"/>
      <c r="CYU77" s="760"/>
      <c r="CYV77" s="760"/>
      <c r="CYW77" s="760"/>
      <c r="CYX77" s="760"/>
      <c r="CYY77" s="760"/>
      <c r="CYZ77" s="760"/>
      <c r="CZA77" s="760"/>
      <c r="CZB77" s="760"/>
      <c r="CZC77" s="760"/>
      <c r="CZD77" s="760"/>
      <c r="CZE77" s="760"/>
      <c r="CZF77" s="760"/>
      <c r="CZG77" s="760"/>
      <c r="CZH77" s="760"/>
      <c r="CZI77" s="760"/>
      <c r="CZJ77" s="760"/>
      <c r="CZK77" s="760"/>
      <c r="CZL77" s="760"/>
      <c r="CZM77" s="760"/>
      <c r="CZN77" s="760"/>
      <c r="CZO77" s="760"/>
      <c r="CZP77" s="760"/>
      <c r="CZQ77" s="760"/>
      <c r="CZR77" s="760"/>
      <c r="CZS77" s="760"/>
      <c r="CZT77" s="760"/>
      <c r="CZU77" s="760"/>
      <c r="CZV77" s="760"/>
      <c r="CZW77" s="760"/>
      <c r="CZX77" s="760"/>
      <c r="CZY77" s="760"/>
      <c r="CZZ77" s="760"/>
      <c r="DAA77" s="760"/>
      <c r="DAB77" s="760"/>
      <c r="DAC77" s="760"/>
      <c r="DAD77" s="760"/>
      <c r="DAE77" s="760"/>
      <c r="DAF77" s="760"/>
      <c r="DAG77" s="760"/>
      <c r="DAH77" s="760"/>
      <c r="DAI77" s="760"/>
      <c r="DAJ77" s="760"/>
      <c r="DAK77" s="760"/>
      <c r="DAL77" s="760"/>
      <c r="DAM77" s="760"/>
      <c r="DAN77" s="760"/>
      <c r="DAO77" s="760"/>
      <c r="DAP77" s="760"/>
      <c r="DAQ77" s="760"/>
      <c r="DAR77" s="760"/>
      <c r="DAS77" s="760"/>
      <c r="DAT77" s="760"/>
      <c r="DAU77" s="760"/>
      <c r="DAV77" s="760"/>
      <c r="DAW77" s="760"/>
      <c r="DAX77" s="760"/>
      <c r="DAY77" s="760"/>
      <c r="DAZ77" s="760"/>
      <c r="DBA77" s="760"/>
      <c r="DBB77" s="760"/>
      <c r="DBC77" s="760"/>
      <c r="DBD77" s="760"/>
      <c r="DBE77" s="760"/>
      <c r="DBF77" s="760"/>
      <c r="DBG77" s="760"/>
      <c r="DBH77" s="760"/>
      <c r="DBI77" s="760"/>
      <c r="DBJ77" s="760"/>
      <c r="DBK77" s="760"/>
      <c r="DBL77" s="760"/>
      <c r="DBM77" s="760"/>
      <c r="DBN77" s="760"/>
      <c r="DBO77" s="760"/>
      <c r="DBP77" s="760"/>
      <c r="DBQ77" s="760"/>
      <c r="DBR77" s="760"/>
      <c r="DBS77" s="760"/>
      <c r="DBT77" s="760"/>
      <c r="DBU77" s="760"/>
      <c r="DBV77" s="760"/>
      <c r="DBW77" s="760"/>
      <c r="DBX77" s="760"/>
      <c r="DBY77" s="760"/>
      <c r="DBZ77" s="760"/>
      <c r="DCA77" s="760"/>
      <c r="DCB77" s="760"/>
      <c r="DCC77" s="760"/>
      <c r="DCD77" s="760"/>
      <c r="DCE77" s="760"/>
      <c r="DCF77" s="760"/>
      <c r="DCG77" s="760"/>
      <c r="DCH77" s="760"/>
      <c r="DCI77" s="760"/>
      <c r="DCJ77" s="760"/>
      <c r="DCK77" s="760"/>
      <c r="DCL77" s="760"/>
      <c r="DCM77" s="760"/>
      <c r="DCN77" s="760"/>
      <c r="DCO77" s="760"/>
      <c r="DCP77" s="760"/>
      <c r="DCQ77" s="760"/>
      <c r="DCR77" s="760"/>
      <c r="DCS77" s="760"/>
      <c r="DCT77" s="760"/>
      <c r="DCU77" s="760"/>
      <c r="DCV77" s="760"/>
      <c r="DCW77" s="760"/>
      <c r="DCX77" s="760"/>
      <c r="DCY77" s="760"/>
      <c r="DCZ77" s="760"/>
      <c r="DDA77" s="760"/>
      <c r="DDB77" s="760"/>
      <c r="DDC77" s="760"/>
      <c r="DDD77" s="760"/>
      <c r="DDE77" s="760"/>
      <c r="DDF77" s="760"/>
      <c r="DDG77" s="760"/>
      <c r="DDH77" s="760"/>
      <c r="DDI77" s="760"/>
      <c r="DDJ77" s="760"/>
      <c r="DDK77" s="760"/>
      <c r="DDL77" s="760"/>
      <c r="DDM77" s="760"/>
      <c r="DDN77" s="760"/>
      <c r="DDO77" s="760"/>
      <c r="DDP77" s="760"/>
      <c r="DDQ77" s="760"/>
      <c r="DDR77" s="760"/>
      <c r="DDS77" s="760"/>
      <c r="DDT77" s="760"/>
      <c r="DDU77" s="760"/>
      <c r="DDV77" s="760"/>
      <c r="DDW77" s="760"/>
      <c r="DDX77" s="760"/>
      <c r="DDY77" s="760"/>
      <c r="DDZ77" s="760"/>
      <c r="DEA77" s="760"/>
      <c r="DEB77" s="760"/>
      <c r="DEC77" s="760"/>
      <c r="DED77" s="760"/>
      <c r="DEE77" s="760"/>
      <c r="DEF77" s="760"/>
      <c r="DEG77" s="760"/>
      <c r="DEH77" s="760"/>
      <c r="DEI77" s="760"/>
      <c r="DEJ77" s="760"/>
      <c r="DEK77" s="760"/>
      <c r="DEL77" s="760"/>
      <c r="DEM77" s="760"/>
      <c r="DEN77" s="760"/>
      <c r="DEO77" s="760"/>
      <c r="DEP77" s="760"/>
      <c r="DEQ77" s="760"/>
      <c r="DER77" s="760"/>
      <c r="DES77" s="760"/>
      <c r="DET77" s="760"/>
      <c r="DEU77" s="760"/>
      <c r="DEV77" s="760"/>
      <c r="DEW77" s="760"/>
      <c r="DEX77" s="760"/>
      <c r="DEY77" s="760"/>
      <c r="DEZ77" s="760"/>
      <c r="DFA77" s="760"/>
      <c r="DFB77" s="760"/>
      <c r="DFC77" s="760"/>
      <c r="DFD77" s="760"/>
      <c r="DFE77" s="760"/>
      <c r="DFF77" s="760"/>
      <c r="DFG77" s="760"/>
      <c r="DFH77" s="760"/>
      <c r="DFI77" s="760"/>
      <c r="DFJ77" s="760"/>
      <c r="DFK77" s="760"/>
      <c r="DFL77" s="760"/>
      <c r="DFM77" s="760"/>
      <c r="DFN77" s="760"/>
      <c r="DFO77" s="760"/>
      <c r="DFP77" s="760"/>
      <c r="DFQ77" s="760"/>
      <c r="DFR77" s="760"/>
      <c r="DFS77" s="760"/>
      <c r="DFT77" s="760"/>
      <c r="DFU77" s="760"/>
      <c r="DFV77" s="760"/>
      <c r="DFW77" s="760"/>
      <c r="DFX77" s="760"/>
      <c r="DFY77" s="760"/>
      <c r="DFZ77" s="760"/>
      <c r="DGA77" s="760"/>
      <c r="DGB77" s="760"/>
      <c r="DGC77" s="760"/>
      <c r="DGD77" s="760"/>
      <c r="DGE77" s="760"/>
      <c r="DGF77" s="760"/>
      <c r="DGG77" s="760"/>
      <c r="DGH77" s="760"/>
      <c r="DGI77" s="760"/>
      <c r="DGJ77" s="760"/>
      <c r="DGK77" s="760"/>
      <c r="DGL77" s="760"/>
      <c r="DGM77" s="760"/>
      <c r="DGN77" s="760"/>
      <c r="DGO77" s="760"/>
      <c r="DGP77" s="760"/>
      <c r="DGQ77" s="760"/>
      <c r="DGR77" s="760"/>
      <c r="DGS77" s="760"/>
      <c r="DGT77" s="760"/>
      <c r="DGU77" s="760"/>
      <c r="DGV77" s="760"/>
      <c r="DGW77" s="760"/>
      <c r="DGX77" s="760"/>
      <c r="DGY77" s="760"/>
      <c r="DGZ77" s="760"/>
      <c r="DHA77" s="760"/>
      <c r="DHB77" s="760"/>
      <c r="DHC77" s="760"/>
      <c r="DHD77" s="760"/>
      <c r="DHE77" s="760"/>
      <c r="DHF77" s="760"/>
      <c r="DHG77" s="760"/>
      <c r="DHH77" s="760"/>
      <c r="DHI77" s="760"/>
      <c r="DHJ77" s="760"/>
      <c r="DHK77" s="760"/>
      <c r="DHL77" s="760"/>
      <c r="DHM77" s="760"/>
      <c r="DHN77" s="760"/>
      <c r="DHO77" s="760"/>
      <c r="DHP77" s="760"/>
      <c r="DHQ77" s="760"/>
      <c r="DHR77" s="760"/>
      <c r="DHS77" s="760"/>
      <c r="DHT77" s="760"/>
      <c r="DHU77" s="760"/>
      <c r="DHV77" s="760"/>
      <c r="DHW77" s="760"/>
      <c r="DHX77" s="760"/>
      <c r="DHY77" s="760"/>
      <c r="DHZ77" s="760"/>
      <c r="DIA77" s="760"/>
      <c r="DIB77" s="760"/>
      <c r="DIC77" s="760"/>
      <c r="DID77" s="760"/>
      <c r="DIE77" s="760"/>
      <c r="DIF77" s="760"/>
      <c r="DIG77" s="760"/>
      <c r="DIH77" s="760"/>
      <c r="DII77" s="760"/>
      <c r="DIJ77" s="760"/>
      <c r="DIK77" s="760"/>
      <c r="DIL77" s="760"/>
      <c r="DIM77" s="760"/>
      <c r="DIN77" s="760"/>
      <c r="DIO77" s="760"/>
      <c r="DIP77" s="760"/>
      <c r="DIQ77" s="760"/>
      <c r="DIR77" s="760"/>
      <c r="DIS77" s="760"/>
      <c r="DIT77" s="760"/>
      <c r="DIU77" s="760"/>
      <c r="DIV77" s="760"/>
      <c r="DIW77" s="760"/>
      <c r="DIX77" s="760"/>
      <c r="DIY77" s="760"/>
      <c r="DIZ77" s="760"/>
      <c r="DJA77" s="760"/>
      <c r="DJB77" s="760"/>
      <c r="DJC77" s="760"/>
      <c r="DJD77" s="760"/>
      <c r="DJE77" s="760"/>
      <c r="DJF77" s="760"/>
      <c r="DJG77" s="760"/>
      <c r="DJH77" s="760"/>
      <c r="DJI77" s="760"/>
      <c r="DJJ77" s="760"/>
      <c r="DJK77" s="760"/>
      <c r="DJL77" s="760"/>
      <c r="DJM77" s="760"/>
      <c r="DJN77" s="760"/>
      <c r="DJO77" s="760"/>
      <c r="DJP77" s="760"/>
      <c r="DJQ77" s="760"/>
      <c r="DJR77" s="760"/>
      <c r="DJS77" s="760"/>
      <c r="DJT77" s="760"/>
      <c r="DJU77" s="760"/>
      <c r="DJV77" s="760"/>
      <c r="DJW77" s="760"/>
      <c r="DJX77" s="760"/>
      <c r="DJY77" s="760"/>
      <c r="DJZ77" s="760"/>
      <c r="DKA77" s="760"/>
      <c r="DKB77" s="760"/>
      <c r="DKC77" s="760"/>
      <c r="DKD77" s="760"/>
      <c r="DKE77" s="760"/>
      <c r="DKF77" s="760"/>
      <c r="DKG77" s="760"/>
      <c r="DKH77" s="760"/>
      <c r="DKI77" s="760"/>
      <c r="DKJ77" s="760"/>
      <c r="DKK77" s="760"/>
      <c r="DKL77" s="760"/>
      <c r="DKM77" s="760"/>
      <c r="DKN77" s="760"/>
      <c r="DKO77" s="760"/>
      <c r="DKP77" s="760"/>
      <c r="DKQ77" s="760"/>
      <c r="DKR77" s="760"/>
      <c r="DKS77" s="760"/>
      <c r="DKT77" s="760"/>
      <c r="DKU77" s="760"/>
      <c r="DKV77" s="760"/>
      <c r="DKW77" s="760"/>
      <c r="DKX77" s="760"/>
      <c r="DKY77" s="760"/>
      <c r="DKZ77" s="760"/>
      <c r="DLA77" s="760"/>
      <c r="DLB77" s="760"/>
      <c r="DLC77" s="760"/>
      <c r="DLD77" s="760"/>
      <c r="DLE77" s="760"/>
      <c r="DLF77" s="760"/>
      <c r="DLG77" s="760"/>
      <c r="DLH77" s="760"/>
      <c r="DLI77" s="760"/>
      <c r="DLJ77" s="760"/>
      <c r="DLK77" s="760"/>
      <c r="DLL77" s="760"/>
      <c r="DLM77" s="760"/>
      <c r="DLN77" s="760"/>
      <c r="DLO77" s="760"/>
      <c r="DLP77" s="760"/>
      <c r="DLQ77" s="760"/>
      <c r="DLR77" s="760"/>
      <c r="DLS77" s="760"/>
      <c r="DLT77" s="760"/>
      <c r="DLU77" s="760"/>
      <c r="DLV77" s="760"/>
      <c r="DLW77" s="760"/>
      <c r="DLX77" s="760"/>
      <c r="DLY77" s="760"/>
      <c r="DLZ77" s="760"/>
      <c r="DMA77" s="760"/>
      <c r="DMB77" s="760"/>
      <c r="DMC77" s="760"/>
      <c r="DMD77" s="760"/>
      <c r="DME77" s="760"/>
      <c r="DMF77" s="760"/>
      <c r="DMG77" s="760"/>
      <c r="DMH77" s="760"/>
      <c r="DMI77" s="760"/>
      <c r="DMJ77" s="760"/>
      <c r="DMK77" s="760"/>
      <c r="DML77" s="760"/>
      <c r="DMM77" s="760"/>
      <c r="DMN77" s="760"/>
      <c r="DMO77" s="760"/>
      <c r="DMP77" s="760"/>
      <c r="DMQ77" s="760"/>
      <c r="DMR77" s="760"/>
      <c r="DMS77" s="760"/>
      <c r="DMT77" s="760"/>
      <c r="DMU77" s="760"/>
      <c r="DMV77" s="760"/>
      <c r="DMW77" s="760"/>
      <c r="DMX77" s="760"/>
      <c r="DMY77" s="760"/>
      <c r="DMZ77" s="760"/>
      <c r="DNA77" s="760"/>
      <c r="DNB77" s="760"/>
      <c r="DNC77" s="760"/>
      <c r="DND77" s="760"/>
      <c r="DNE77" s="760"/>
      <c r="DNF77" s="760"/>
      <c r="DNG77" s="760"/>
      <c r="DNH77" s="760"/>
      <c r="DNI77" s="760"/>
      <c r="DNJ77" s="760"/>
      <c r="DNK77" s="760"/>
      <c r="DNL77" s="760"/>
      <c r="DNM77" s="760"/>
      <c r="DNN77" s="760"/>
      <c r="DNO77" s="760"/>
      <c r="DNP77" s="760"/>
      <c r="DNQ77" s="760"/>
      <c r="DNR77" s="760"/>
      <c r="DNS77" s="760"/>
      <c r="DNT77" s="760"/>
      <c r="DNU77" s="760"/>
      <c r="DNV77" s="760"/>
      <c r="DNW77" s="760"/>
      <c r="DNX77" s="760"/>
      <c r="DNY77" s="760"/>
      <c r="DNZ77" s="760"/>
      <c r="DOA77" s="760"/>
      <c r="DOB77" s="760"/>
      <c r="DOC77" s="760"/>
      <c r="DOD77" s="760"/>
      <c r="DOE77" s="760"/>
      <c r="DOF77" s="760"/>
      <c r="DOG77" s="760"/>
      <c r="DOH77" s="760"/>
      <c r="DOI77" s="760"/>
      <c r="DOJ77" s="760"/>
      <c r="DOK77" s="760"/>
      <c r="DOL77" s="760"/>
      <c r="DOM77" s="760"/>
      <c r="DON77" s="760"/>
      <c r="DOO77" s="760"/>
      <c r="DOP77" s="760"/>
      <c r="DOQ77" s="760"/>
      <c r="DOR77" s="760"/>
      <c r="DOS77" s="760"/>
      <c r="DOT77" s="760"/>
      <c r="DOU77" s="760"/>
      <c r="DOV77" s="760"/>
      <c r="DOW77" s="760"/>
      <c r="DOX77" s="760"/>
      <c r="DOY77" s="760"/>
      <c r="DOZ77" s="760"/>
      <c r="DPA77" s="760"/>
      <c r="DPB77" s="760"/>
      <c r="DPC77" s="760"/>
      <c r="DPD77" s="760"/>
      <c r="DPE77" s="760"/>
      <c r="DPF77" s="760"/>
      <c r="DPG77" s="760"/>
      <c r="DPH77" s="760"/>
      <c r="DPI77" s="760"/>
      <c r="DPJ77" s="760"/>
      <c r="DPK77" s="760"/>
      <c r="DPL77" s="760"/>
      <c r="DPM77" s="760"/>
      <c r="DPN77" s="760"/>
      <c r="DPO77" s="760"/>
      <c r="DPP77" s="760"/>
      <c r="DPQ77" s="760"/>
      <c r="DPR77" s="760"/>
      <c r="DPS77" s="760"/>
      <c r="DPT77" s="760"/>
      <c r="DPU77" s="760"/>
      <c r="DPV77" s="760"/>
      <c r="DPW77" s="760"/>
      <c r="DPX77" s="760"/>
      <c r="DPY77" s="760"/>
      <c r="DPZ77" s="760"/>
      <c r="DQA77" s="760"/>
      <c r="DQB77" s="760"/>
      <c r="DQC77" s="760"/>
      <c r="DQD77" s="760"/>
      <c r="DQE77" s="760"/>
      <c r="DQF77" s="760"/>
      <c r="DQG77" s="760"/>
      <c r="DQH77" s="760"/>
      <c r="DQI77" s="760"/>
      <c r="DQJ77" s="760"/>
      <c r="DQK77" s="760"/>
      <c r="DQL77" s="760"/>
      <c r="DQM77" s="760"/>
      <c r="DQN77" s="760"/>
      <c r="DQO77" s="760"/>
      <c r="DQP77" s="760"/>
      <c r="DQQ77" s="760"/>
      <c r="DQR77" s="760"/>
      <c r="DQS77" s="760"/>
      <c r="DQT77" s="760"/>
      <c r="DQU77" s="760"/>
      <c r="DQV77" s="760"/>
      <c r="DQW77" s="760"/>
      <c r="DQX77" s="760"/>
      <c r="DQY77" s="760"/>
      <c r="DQZ77" s="760"/>
      <c r="DRA77" s="760"/>
      <c r="DRB77" s="760"/>
      <c r="DRC77" s="760"/>
      <c r="DRD77" s="760"/>
      <c r="DRE77" s="760"/>
      <c r="DRF77" s="760"/>
      <c r="DRG77" s="760"/>
      <c r="DRH77" s="760"/>
      <c r="DRI77" s="760"/>
      <c r="DRJ77" s="760"/>
      <c r="DRK77" s="760"/>
      <c r="DRL77" s="760"/>
      <c r="DRM77" s="760"/>
      <c r="DRN77" s="760"/>
      <c r="DRO77" s="760"/>
      <c r="DRP77" s="760"/>
      <c r="DRQ77" s="760"/>
      <c r="DRR77" s="760"/>
      <c r="DRS77" s="760"/>
      <c r="DRT77" s="760"/>
      <c r="DRU77" s="760"/>
      <c r="DRV77" s="760"/>
      <c r="DRW77" s="760"/>
      <c r="DRX77" s="760"/>
      <c r="DRY77" s="760"/>
      <c r="DRZ77" s="760"/>
      <c r="DSA77" s="760"/>
      <c r="DSB77" s="760"/>
      <c r="DSC77" s="760"/>
      <c r="DSD77" s="760"/>
      <c r="DSE77" s="760"/>
      <c r="DSF77" s="760"/>
      <c r="DSG77" s="760"/>
      <c r="DSH77" s="760"/>
      <c r="DSI77" s="760"/>
      <c r="DSJ77" s="760"/>
      <c r="DSK77" s="760"/>
      <c r="DSL77" s="760"/>
      <c r="DSM77" s="760"/>
      <c r="DSN77" s="760"/>
      <c r="DSO77" s="760"/>
      <c r="DSP77" s="760"/>
      <c r="DSQ77" s="760"/>
      <c r="DSR77" s="760"/>
      <c r="DSS77" s="760"/>
      <c r="DST77" s="760"/>
      <c r="DSU77" s="760"/>
      <c r="DSV77" s="760"/>
      <c r="DSW77" s="760"/>
      <c r="DSX77" s="760"/>
      <c r="DSY77" s="760"/>
      <c r="DSZ77" s="760"/>
      <c r="DTA77" s="760"/>
      <c r="DTB77" s="760"/>
      <c r="DTC77" s="760"/>
      <c r="DTD77" s="760"/>
      <c r="DTE77" s="760"/>
      <c r="DTF77" s="760"/>
      <c r="DTG77" s="760"/>
      <c r="DTH77" s="760"/>
      <c r="DTI77" s="760"/>
      <c r="DTJ77" s="760"/>
      <c r="DTK77" s="760"/>
      <c r="DTL77" s="760"/>
      <c r="DTM77" s="760"/>
      <c r="DTN77" s="760"/>
      <c r="DTO77" s="760"/>
      <c r="DTP77" s="760"/>
      <c r="DTQ77" s="760"/>
      <c r="DTR77" s="760"/>
      <c r="DTS77" s="760"/>
      <c r="DTT77" s="760"/>
      <c r="DTU77" s="760"/>
      <c r="DTV77" s="760"/>
      <c r="DTW77" s="760"/>
      <c r="DTX77" s="760"/>
      <c r="DTY77" s="760"/>
      <c r="DTZ77" s="760"/>
      <c r="DUA77" s="760"/>
      <c r="DUB77" s="760"/>
      <c r="DUC77" s="760"/>
      <c r="DUD77" s="760"/>
      <c r="DUE77" s="760"/>
      <c r="DUF77" s="760"/>
      <c r="DUG77" s="760"/>
      <c r="DUH77" s="760"/>
      <c r="DUI77" s="760"/>
      <c r="DUJ77" s="760"/>
      <c r="DUK77" s="760"/>
      <c r="DUL77" s="760"/>
      <c r="DUM77" s="760"/>
      <c r="DUN77" s="760"/>
      <c r="DUO77" s="760"/>
      <c r="DUP77" s="760"/>
      <c r="DUQ77" s="760"/>
      <c r="DUR77" s="760"/>
      <c r="DUS77" s="760"/>
      <c r="DUT77" s="760"/>
      <c r="DUU77" s="760"/>
      <c r="DUV77" s="760"/>
      <c r="DUW77" s="760"/>
      <c r="DUX77" s="760"/>
      <c r="DUY77" s="760"/>
      <c r="DUZ77" s="760"/>
      <c r="DVA77" s="760"/>
      <c r="DVB77" s="760"/>
      <c r="DVC77" s="760"/>
      <c r="DVD77" s="760"/>
      <c r="DVE77" s="760"/>
      <c r="DVF77" s="760"/>
      <c r="DVG77" s="760"/>
      <c r="DVH77" s="760"/>
      <c r="DVI77" s="760"/>
      <c r="DVJ77" s="760"/>
      <c r="DVK77" s="760"/>
      <c r="DVL77" s="760"/>
      <c r="DVM77" s="760"/>
      <c r="DVN77" s="760"/>
      <c r="DVO77" s="760"/>
      <c r="DVP77" s="760"/>
      <c r="DVQ77" s="760"/>
      <c r="DVR77" s="760"/>
      <c r="DVS77" s="760"/>
      <c r="DVT77" s="760"/>
      <c r="DVU77" s="760"/>
      <c r="DVV77" s="760"/>
      <c r="DVW77" s="760"/>
      <c r="DVX77" s="760"/>
      <c r="DVY77" s="760"/>
      <c r="DVZ77" s="760"/>
      <c r="DWA77" s="760"/>
      <c r="DWB77" s="760"/>
      <c r="DWC77" s="760"/>
      <c r="DWD77" s="760"/>
      <c r="DWE77" s="760"/>
      <c r="DWF77" s="760"/>
      <c r="DWG77" s="760"/>
      <c r="DWH77" s="760"/>
      <c r="DWI77" s="760"/>
      <c r="DWJ77" s="760"/>
      <c r="DWK77" s="760"/>
      <c r="DWL77" s="760"/>
      <c r="DWM77" s="760"/>
      <c r="DWN77" s="760"/>
      <c r="DWO77" s="760"/>
      <c r="DWP77" s="760"/>
      <c r="DWQ77" s="760"/>
      <c r="DWR77" s="760"/>
      <c r="DWS77" s="760"/>
      <c r="DWT77" s="760"/>
      <c r="DWU77" s="760"/>
      <c r="DWV77" s="760"/>
      <c r="DWW77" s="760"/>
      <c r="DWX77" s="760"/>
      <c r="DWY77" s="760"/>
      <c r="DWZ77" s="760"/>
      <c r="DXA77" s="760"/>
      <c r="DXB77" s="760"/>
      <c r="DXC77" s="760"/>
      <c r="DXD77" s="760"/>
      <c r="DXE77" s="760"/>
      <c r="DXF77" s="760"/>
      <c r="DXG77" s="760"/>
      <c r="DXH77" s="760"/>
      <c r="DXI77" s="760"/>
      <c r="DXJ77" s="760"/>
      <c r="DXK77" s="760"/>
      <c r="DXL77" s="760"/>
      <c r="DXM77" s="760"/>
      <c r="DXN77" s="760"/>
      <c r="DXO77" s="760"/>
      <c r="DXP77" s="760"/>
      <c r="DXQ77" s="760"/>
      <c r="DXR77" s="760"/>
      <c r="DXS77" s="760"/>
      <c r="DXT77" s="760"/>
      <c r="DXU77" s="760"/>
      <c r="DXV77" s="760"/>
      <c r="DXW77" s="760"/>
      <c r="DXX77" s="760"/>
      <c r="DXY77" s="760"/>
      <c r="DXZ77" s="760"/>
      <c r="DYA77" s="760"/>
      <c r="DYB77" s="760"/>
      <c r="DYC77" s="760"/>
      <c r="DYD77" s="760"/>
      <c r="DYE77" s="760"/>
      <c r="DYF77" s="760"/>
      <c r="DYG77" s="760"/>
      <c r="DYH77" s="760"/>
      <c r="DYI77" s="760"/>
      <c r="DYJ77" s="760"/>
      <c r="DYK77" s="760"/>
      <c r="DYL77" s="760"/>
      <c r="DYM77" s="760"/>
      <c r="DYN77" s="760"/>
      <c r="DYO77" s="760"/>
      <c r="DYP77" s="760"/>
      <c r="DYQ77" s="760"/>
      <c r="DYR77" s="760"/>
      <c r="DYS77" s="760"/>
      <c r="DYT77" s="760"/>
      <c r="DYU77" s="760"/>
      <c r="DYV77" s="760"/>
      <c r="DYW77" s="760"/>
      <c r="DYX77" s="760"/>
      <c r="DYY77" s="760"/>
      <c r="DYZ77" s="760"/>
      <c r="DZA77" s="760"/>
      <c r="DZB77" s="760"/>
      <c r="DZC77" s="760"/>
      <c r="DZD77" s="760"/>
      <c r="DZE77" s="760"/>
      <c r="DZF77" s="760"/>
      <c r="DZG77" s="760"/>
      <c r="DZH77" s="760"/>
      <c r="DZI77" s="760"/>
      <c r="DZJ77" s="760"/>
      <c r="DZK77" s="760"/>
      <c r="DZL77" s="760"/>
      <c r="DZM77" s="760"/>
      <c r="DZN77" s="760"/>
      <c r="DZO77" s="760"/>
      <c r="DZP77" s="760"/>
      <c r="DZQ77" s="760"/>
      <c r="DZR77" s="760"/>
      <c r="DZS77" s="760"/>
      <c r="DZT77" s="760"/>
      <c r="DZU77" s="760"/>
      <c r="DZV77" s="760"/>
      <c r="DZW77" s="760"/>
      <c r="DZX77" s="760"/>
      <c r="DZY77" s="760"/>
      <c r="DZZ77" s="760"/>
      <c r="EAA77" s="760"/>
      <c r="EAB77" s="760"/>
      <c r="EAC77" s="760"/>
      <c r="EAD77" s="760"/>
      <c r="EAE77" s="760"/>
      <c r="EAF77" s="760"/>
      <c r="EAG77" s="760"/>
      <c r="EAH77" s="760"/>
      <c r="EAI77" s="760"/>
      <c r="EAJ77" s="760"/>
      <c r="EAK77" s="760"/>
      <c r="EAL77" s="760"/>
      <c r="EAM77" s="760"/>
      <c r="EAN77" s="760"/>
      <c r="EAO77" s="760"/>
      <c r="EAP77" s="760"/>
      <c r="EAQ77" s="760"/>
      <c r="EAR77" s="760"/>
      <c r="EAS77" s="760"/>
      <c r="EAT77" s="760"/>
      <c r="EAU77" s="760"/>
      <c r="EAV77" s="760"/>
      <c r="EAW77" s="760"/>
      <c r="EAX77" s="760"/>
      <c r="EAY77" s="760"/>
      <c r="EAZ77" s="760"/>
      <c r="EBA77" s="760"/>
      <c r="EBB77" s="760"/>
      <c r="EBC77" s="760"/>
      <c r="EBD77" s="760"/>
      <c r="EBE77" s="760"/>
      <c r="EBF77" s="760"/>
      <c r="EBG77" s="760"/>
      <c r="EBH77" s="760"/>
      <c r="EBI77" s="760"/>
      <c r="EBJ77" s="760"/>
      <c r="EBK77" s="760"/>
      <c r="EBL77" s="760"/>
      <c r="EBM77" s="760"/>
      <c r="EBN77" s="760"/>
      <c r="EBO77" s="760"/>
      <c r="EBP77" s="760"/>
      <c r="EBQ77" s="760"/>
      <c r="EBR77" s="760"/>
      <c r="EBS77" s="760"/>
      <c r="EBT77" s="760"/>
      <c r="EBU77" s="760"/>
      <c r="EBV77" s="760"/>
      <c r="EBW77" s="760"/>
      <c r="EBX77" s="760"/>
      <c r="EBY77" s="760"/>
      <c r="EBZ77" s="760"/>
      <c r="ECA77" s="760"/>
      <c r="ECB77" s="760"/>
      <c r="ECC77" s="760"/>
      <c r="ECD77" s="760"/>
      <c r="ECE77" s="760"/>
      <c r="ECF77" s="760"/>
      <c r="ECG77" s="760"/>
      <c r="ECH77" s="760"/>
      <c r="ECI77" s="760"/>
      <c r="ECJ77" s="760"/>
      <c r="ECK77" s="760"/>
      <c r="ECL77" s="760"/>
      <c r="ECM77" s="760"/>
      <c r="ECN77" s="760"/>
      <c r="ECO77" s="760"/>
      <c r="ECP77" s="760"/>
      <c r="ECQ77" s="760"/>
      <c r="ECR77" s="760"/>
      <c r="ECS77" s="760"/>
      <c r="ECT77" s="760"/>
      <c r="ECU77" s="760"/>
      <c r="ECV77" s="760"/>
      <c r="ECW77" s="760"/>
      <c r="ECX77" s="760"/>
      <c r="ECY77" s="760"/>
      <c r="ECZ77" s="760"/>
      <c r="EDA77" s="760"/>
      <c r="EDB77" s="760"/>
      <c r="EDC77" s="760"/>
      <c r="EDD77" s="760"/>
      <c r="EDE77" s="760"/>
      <c r="EDF77" s="760"/>
      <c r="EDG77" s="760"/>
      <c r="EDH77" s="760"/>
      <c r="EDI77" s="760"/>
      <c r="EDJ77" s="760"/>
      <c r="EDK77" s="760"/>
      <c r="EDL77" s="760"/>
      <c r="EDM77" s="760"/>
      <c r="EDN77" s="760"/>
      <c r="EDO77" s="760"/>
      <c r="EDP77" s="760"/>
      <c r="EDQ77" s="760"/>
      <c r="EDR77" s="760"/>
      <c r="EDS77" s="760"/>
      <c r="EDT77" s="760"/>
      <c r="EDU77" s="760"/>
      <c r="EDV77" s="760"/>
      <c r="EDW77" s="760"/>
      <c r="EDX77" s="760"/>
      <c r="EDY77" s="760"/>
      <c r="EDZ77" s="760"/>
      <c r="EEA77" s="760"/>
      <c r="EEB77" s="760"/>
      <c r="EEC77" s="760"/>
      <c r="EED77" s="760"/>
      <c r="EEE77" s="760"/>
      <c r="EEF77" s="760"/>
      <c r="EEG77" s="760"/>
      <c r="EEH77" s="760"/>
      <c r="EEI77" s="760"/>
      <c r="EEJ77" s="760"/>
      <c r="EEK77" s="760"/>
      <c r="EEL77" s="760"/>
      <c r="EEM77" s="760"/>
      <c r="EEN77" s="760"/>
      <c r="EEO77" s="760"/>
      <c r="EEP77" s="760"/>
      <c r="EEQ77" s="760"/>
      <c r="EER77" s="760"/>
      <c r="EES77" s="760"/>
      <c r="EET77" s="760"/>
      <c r="EEU77" s="760"/>
      <c r="EEV77" s="760"/>
      <c r="EEW77" s="760"/>
      <c r="EEX77" s="760"/>
      <c r="EEY77" s="760"/>
      <c r="EEZ77" s="760"/>
      <c r="EFA77" s="760"/>
      <c r="EFB77" s="760"/>
      <c r="EFC77" s="760"/>
      <c r="EFD77" s="760"/>
      <c r="EFE77" s="760"/>
      <c r="EFF77" s="760"/>
      <c r="EFG77" s="760"/>
      <c r="EFH77" s="760"/>
      <c r="EFI77" s="760"/>
      <c r="EFJ77" s="760"/>
      <c r="EFK77" s="760"/>
      <c r="EFL77" s="760"/>
      <c r="EFM77" s="760"/>
      <c r="EFN77" s="760"/>
      <c r="EFO77" s="760"/>
      <c r="EFP77" s="760"/>
      <c r="EFQ77" s="760"/>
      <c r="EFR77" s="760"/>
      <c r="EFS77" s="760"/>
      <c r="EFT77" s="760"/>
      <c r="EFU77" s="760"/>
      <c r="EFV77" s="760"/>
      <c r="EFW77" s="760"/>
      <c r="EFX77" s="760"/>
      <c r="EFY77" s="760"/>
      <c r="EFZ77" s="760"/>
      <c r="EGA77" s="760"/>
      <c r="EGB77" s="760"/>
      <c r="EGC77" s="760"/>
      <c r="EGD77" s="760"/>
      <c r="EGE77" s="760"/>
      <c r="EGF77" s="760"/>
      <c r="EGG77" s="760"/>
      <c r="EGH77" s="760"/>
      <c r="EGI77" s="760"/>
      <c r="EGJ77" s="760"/>
      <c r="EGK77" s="760"/>
      <c r="EGL77" s="760"/>
      <c r="EGM77" s="760"/>
      <c r="EGN77" s="760"/>
      <c r="EGO77" s="760"/>
      <c r="EGP77" s="760"/>
      <c r="EGQ77" s="760"/>
      <c r="EGR77" s="760"/>
      <c r="EGS77" s="760"/>
      <c r="EGT77" s="760"/>
      <c r="EGU77" s="760"/>
      <c r="EGV77" s="760"/>
      <c r="EGW77" s="760"/>
      <c r="EGX77" s="760"/>
      <c r="EGY77" s="760"/>
      <c r="EGZ77" s="760"/>
      <c r="EHA77" s="760"/>
      <c r="EHB77" s="760"/>
      <c r="EHC77" s="760"/>
      <c r="EHD77" s="760"/>
      <c r="EHE77" s="760"/>
      <c r="EHF77" s="760"/>
      <c r="EHG77" s="760"/>
      <c r="EHH77" s="760"/>
      <c r="EHI77" s="760"/>
      <c r="EHJ77" s="760"/>
      <c r="EHK77" s="760"/>
      <c r="EHL77" s="760"/>
      <c r="EHM77" s="760"/>
      <c r="EHN77" s="760"/>
      <c r="EHO77" s="760"/>
      <c r="EHP77" s="760"/>
      <c r="EHQ77" s="760"/>
      <c r="EHR77" s="760"/>
      <c r="EHS77" s="760"/>
      <c r="EHT77" s="760"/>
      <c r="EHU77" s="760"/>
      <c r="EHV77" s="760"/>
      <c r="EHW77" s="760"/>
      <c r="EHX77" s="760"/>
      <c r="EHY77" s="760"/>
      <c r="EHZ77" s="760"/>
      <c r="EIA77" s="760"/>
      <c r="EIB77" s="760"/>
      <c r="EIC77" s="760"/>
      <c r="EID77" s="760"/>
      <c r="EIE77" s="760"/>
      <c r="EIF77" s="760"/>
      <c r="EIG77" s="760"/>
      <c r="EIH77" s="760"/>
      <c r="EII77" s="760"/>
      <c r="EIJ77" s="760"/>
      <c r="EIK77" s="760"/>
      <c r="EIL77" s="760"/>
      <c r="EIM77" s="760"/>
      <c r="EIN77" s="760"/>
      <c r="EIO77" s="760"/>
      <c r="EIP77" s="760"/>
      <c r="EIQ77" s="760"/>
      <c r="EIR77" s="760"/>
      <c r="EIS77" s="760"/>
      <c r="EIT77" s="760"/>
      <c r="EIU77" s="760"/>
      <c r="EIV77" s="760"/>
      <c r="EIW77" s="760"/>
      <c r="EIX77" s="760"/>
      <c r="EIY77" s="760"/>
      <c r="EIZ77" s="760"/>
      <c r="EJA77" s="760"/>
      <c r="EJB77" s="760"/>
      <c r="EJC77" s="760"/>
      <c r="EJD77" s="760"/>
      <c r="EJE77" s="760"/>
      <c r="EJF77" s="760"/>
      <c r="EJG77" s="760"/>
      <c r="EJH77" s="760"/>
      <c r="EJI77" s="760"/>
      <c r="EJJ77" s="760"/>
      <c r="EJK77" s="760"/>
      <c r="EJL77" s="760"/>
      <c r="EJM77" s="760"/>
      <c r="EJN77" s="760"/>
      <c r="EJO77" s="760"/>
      <c r="EJP77" s="760"/>
      <c r="EJQ77" s="760"/>
      <c r="EJR77" s="760"/>
      <c r="EJS77" s="760"/>
      <c r="EJT77" s="760"/>
      <c r="EJU77" s="760"/>
      <c r="EJV77" s="760"/>
      <c r="EJW77" s="760"/>
      <c r="EJX77" s="760"/>
      <c r="EJY77" s="760"/>
      <c r="EJZ77" s="760"/>
      <c r="EKA77" s="760"/>
      <c r="EKB77" s="760"/>
      <c r="EKC77" s="760"/>
      <c r="EKD77" s="760"/>
      <c r="EKE77" s="760"/>
      <c r="EKF77" s="760"/>
      <c r="EKG77" s="760"/>
      <c r="EKH77" s="760"/>
      <c r="EKI77" s="760"/>
      <c r="EKJ77" s="760"/>
      <c r="EKK77" s="760"/>
      <c r="EKL77" s="760"/>
      <c r="EKM77" s="760"/>
      <c r="EKN77" s="760"/>
      <c r="EKO77" s="760"/>
      <c r="EKP77" s="760"/>
      <c r="EKQ77" s="760"/>
      <c r="EKR77" s="760"/>
      <c r="EKS77" s="760"/>
      <c r="EKT77" s="760"/>
      <c r="EKU77" s="760"/>
      <c r="EKV77" s="760"/>
      <c r="EKW77" s="760"/>
      <c r="EKX77" s="760"/>
      <c r="EKY77" s="760"/>
      <c r="EKZ77" s="760"/>
      <c r="ELA77" s="760"/>
      <c r="ELB77" s="760"/>
      <c r="ELC77" s="760"/>
      <c r="ELD77" s="760"/>
      <c r="ELE77" s="760"/>
      <c r="ELF77" s="760"/>
      <c r="ELG77" s="760"/>
      <c r="ELH77" s="760"/>
      <c r="ELI77" s="760"/>
      <c r="ELJ77" s="760"/>
      <c r="ELK77" s="760"/>
      <c r="ELL77" s="760"/>
      <c r="ELM77" s="760"/>
      <c r="ELN77" s="760"/>
      <c r="ELO77" s="760"/>
      <c r="ELP77" s="760"/>
      <c r="ELQ77" s="760"/>
      <c r="ELR77" s="760"/>
      <c r="ELS77" s="760"/>
      <c r="ELT77" s="760"/>
      <c r="ELU77" s="760"/>
      <c r="ELV77" s="760"/>
      <c r="ELW77" s="760"/>
      <c r="ELX77" s="760"/>
      <c r="ELY77" s="760"/>
      <c r="ELZ77" s="760"/>
      <c r="EMA77" s="760"/>
      <c r="EMB77" s="760"/>
      <c r="EMC77" s="760"/>
      <c r="EMD77" s="760"/>
      <c r="EME77" s="760"/>
      <c r="EMF77" s="760"/>
      <c r="EMG77" s="760"/>
      <c r="EMH77" s="760"/>
      <c r="EMI77" s="760"/>
      <c r="EMJ77" s="760"/>
      <c r="EMK77" s="760"/>
      <c r="EML77" s="760"/>
      <c r="EMM77" s="760"/>
      <c r="EMN77" s="760"/>
      <c r="EMO77" s="760"/>
      <c r="EMP77" s="760"/>
      <c r="EMQ77" s="760"/>
      <c r="EMR77" s="760"/>
      <c r="EMS77" s="760"/>
      <c r="EMT77" s="760"/>
      <c r="EMU77" s="760"/>
      <c r="EMV77" s="760"/>
      <c r="EMW77" s="760"/>
      <c r="EMX77" s="760"/>
      <c r="EMY77" s="760"/>
      <c r="EMZ77" s="760"/>
      <c r="ENA77" s="760"/>
      <c r="ENB77" s="760"/>
      <c r="ENC77" s="760"/>
      <c r="END77" s="760"/>
      <c r="ENE77" s="760"/>
      <c r="ENF77" s="760"/>
      <c r="ENG77" s="760"/>
      <c r="ENH77" s="760"/>
      <c r="ENI77" s="760"/>
      <c r="ENJ77" s="760"/>
      <c r="ENK77" s="760"/>
      <c r="ENL77" s="760"/>
      <c r="ENM77" s="760"/>
      <c r="ENN77" s="760"/>
      <c r="ENO77" s="760"/>
      <c r="ENP77" s="760"/>
      <c r="ENQ77" s="760"/>
      <c r="ENR77" s="760"/>
      <c r="ENS77" s="760"/>
      <c r="ENT77" s="760"/>
      <c r="ENU77" s="760"/>
      <c r="ENV77" s="760"/>
      <c r="ENW77" s="760"/>
      <c r="ENX77" s="760"/>
      <c r="ENY77" s="760"/>
      <c r="ENZ77" s="760"/>
      <c r="EOA77" s="760"/>
      <c r="EOB77" s="760"/>
      <c r="EOC77" s="760"/>
      <c r="EOD77" s="760"/>
      <c r="EOE77" s="760"/>
      <c r="EOF77" s="760"/>
      <c r="EOG77" s="760"/>
      <c r="EOH77" s="760"/>
      <c r="EOI77" s="760"/>
      <c r="EOJ77" s="760"/>
      <c r="EOK77" s="760"/>
      <c r="EOL77" s="760"/>
      <c r="EOM77" s="760"/>
      <c r="EON77" s="760"/>
      <c r="EOO77" s="760"/>
      <c r="EOP77" s="760"/>
      <c r="EOQ77" s="760"/>
      <c r="EOR77" s="760"/>
      <c r="EOS77" s="760"/>
      <c r="EOT77" s="760"/>
      <c r="EOU77" s="760"/>
      <c r="EOV77" s="760"/>
      <c r="EOW77" s="760"/>
      <c r="EOX77" s="760"/>
      <c r="EOY77" s="760"/>
      <c r="EOZ77" s="760"/>
      <c r="EPA77" s="760"/>
      <c r="EPB77" s="760"/>
      <c r="EPC77" s="760"/>
      <c r="EPD77" s="760"/>
      <c r="EPE77" s="760"/>
      <c r="EPF77" s="760"/>
      <c r="EPG77" s="760"/>
      <c r="EPH77" s="760"/>
      <c r="EPI77" s="760"/>
      <c r="EPJ77" s="760"/>
      <c r="EPK77" s="760"/>
      <c r="EPL77" s="760"/>
      <c r="EPM77" s="760"/>
      <c r="EPN77" s="760"/>
      <c r="EPO77" s="760"/>
      <c r="EPP77" s="760"/>
      <c r="EPQ77" s="760"/>
      <c r="EPR77" s="760"/>
      <c r="EPS77" s="760"/>
      <c r="EPT77" s="760"/>
      <c r="EPU77" s="760"/>
      <c r="EPV77" s="760"/>
      <c r="EPW77" s="760"/>
      <c r="EPX77" s="760"/>
      <c r="EPY77" s="760"/>
      <c r="EPZ77" s="760"/>
      <c r="EQA77" s="760"/>
      <c r="EQB77" s="760"/>
      <c r="EQC77" s="760"/>
      <c r="EQD77" s="760"/>
      <c r="EQE77" s="760"/>
      <c r="EQF77" s="760"/>
      <c r="EQG77" s="760"/>
      <c r="EQH77" s="760"/>
      <c r="EQI77" s="760"/>
      <c r="EQJ77" s="760"/>
      <c r="EQK77" s="760"/>
      <c r="EQL77" s="760"/>
      <c r="EQM77" s="760"/>
      <c r="EQN77" s="760"/>
      <c r="EQO77" s="760"/>
      <c r="EQP77" s="760"/>
      <c r="EQQ77" s="760"/>
      <c r="EQR77" s="760"/>
      <c r="EQS77" s="760"/>
      <c r="EQT77" s="760"/>
      <c r="EQU77" s="760"/>
      <c r="EQV77" s="760"/>
      <c r="EQW77" s="760"/>
      <c r="EQX77" s="760"/>
      <c r="EQY77" s="760"/>
      <c r="EQZ77" s="760"/>
      <c r="ERA77" s="760"/>
      <c r="ERB77" s="760"/>
      <c r="ERC77" s="760"/>
      <c r="ERD77" s="760"/>
      <c r="ERE77" s="760"/>
      <c r="ERF77" s="760"/>
      <c r="ERG77" s="760"/>
      <c r="ERH77" s="760"/>
      <c r="ERI77" s="760"/>
      <c r="ERJ77" s="760"/>
      <c r="ERK77" s="760"/>
      <c r="ERL77" s="760"/>
      <c r="ERM77" s="760"/>
      <c r="ERN77" s="760"/>
      <c r="ERO77" s="760"/>
      <c r="ERP77" s="760"/>
      <c r="ERQ77" s="760"/>
      <c r="ERR77" s="760"/>
      <c r="ERS77" s="760"/>
      <c r="ERT77" s="760"/>
      <c r="ERU77" s="760"/>
      <c r="ERV77" s="760"/>
      <c r="ERW77" s="760"/>
      <c r="ERX77" s="760"/>
      <c r="ERY77" s="760"/>
      <c r="ERZ77" s="760"/>
      <c r="ESA77" s="760"/>
      <c r="ESB77" s="760"/>
      <c r="ESC77" s="760"/>
      <c r="ESD77" s="760"/>
      <c r="ESE77" s="760"/>
      <c r="ESF77" s="760"/>
      <c r="ESG77" s="760"/>
      <c r="ESH77" s="760"/>
      <c r="ESI77" s="760"/>
      <c r="ESJ77" s="760"/>
      <c r="ESK77" s="760"/>
      <c r="ESL77" s="760"/>
      <c r="ESM77" s="760"/>
      <c r="ESN77" s="760"/>
      <c r="ESO77" s="760"/>
      <c r="ESP77" s="760"/>
      <c r="ESQ77" s="760"/>
      <c r="ESR77" s="760"/>
      <c r="ESS77" s="760"/>
      <c r="EST77" s="760"/>
      <c r="ESU77" s="760"/>
      <c r="ESV77" s="760"/>
      <c r="ESW77" s="760"/>
      <c r="ESX77" s="760"/>
      <c r="ESY77" s="760"/>
      <c r="ESZ77" s="760"/>
      <c r="ETA77" s="760"/>
      <c r="ETB77" s="760"/>
      <c r="ETC77" s="760"/>
      <c r="ETD77" s="760"/>
      <c r="ETE77" s="760"/>
      <c r="ETF77" s="760"/>
      <c r="ETG77" s="760"/>
      <c r="ETH77" s="760"/>
      <c r="ETI77" s="760"/>
      <c r="ETJ77" s="760"/>
      <c r="ETK77" s="760"/>
      <c r="ETL77" s="760"/>
      <c r="ETM77" s="760"/>
      <c r="ETN77" s="760"/>
      <c r="ETO77" s="760"/>
      <c r="ETP77" s="760"/>
      <c r="ETQ77" s="760"/>
      <c r="ETR77" s="760"/>
      <c r="ETS77" s="760"/>
      <c r="ETT77" s="760"/>
      <c r="ETU77" s="760"/>
      <c r="ETV77" s="760"/>
      <c r="ETW77" s="760"/>
      <c r="ETX77" s="760"/>
      <c r="ETY77" s="760"/>
      <c r="ETZ77" s="760"/>
      <c r="EUA77" s="760"/>
      <c r="EUB77" s="760"/>
      <c r="EUC77" s="760"/>
      <c r="EUD77" s="760"/>
      <c r="EUE77" s="760"/>
      <c r="EUF77" s="760"/>
      <c r="EUG77" s="760"/>
      <c r="EUH77" s="760"/>
      <c r="EUI77" s="760"/>
      <c r="EUJ77" s="760"/>
      <c r="EUK77" s="760"/>
      <c r="EUL77" s="760"/>
      <c r="EUM77" s="760"/>
      <c r="EUN77" s="760"/>
      <c r="EUO77" s="760"/>
      <c r="EUP77" s="760"/>
      <c r="EUQ77" s="760"/>
      <c r="EUR77" s="760"/>
      <c r="EUS77" s="760"/>
      <c r="EUT77" s="760"/>
      <c r="EUU77" s="760"/>
      <c r="EUV77" s="760"/>
      <c r="EUW77" s="760"/>
      <c r="EUX77" s="760"/>
      <c r="EUY77" s="760"/>
      <c r="EUZ77" s="760"/>
      <c r="EVA77" s="760"/>
      <c r="EVB77" s="760"/>
      <c r="EVC77" s="760"/>
      <c r="EVD77" s="760"/>
      <c r="EVE77" s="760"/>
      <c r="EVF77" s="760"/>
      <c r="EVG77" s="760"/>
      <c r="EVH77" s="760"/>
      <c r="EVI77" s="760"/>
      <c r="EVJ77" s="760"/>
      <c r="EVK77" s="760"/>
      <c r="EVL77" s="760"/>
      <c r="EVM77" s="760"/>
      <c r="EVN77" s="760"/>
      <c r="EVO77" s="760"/>
      <c r="EVP77" s="760"/>
      <c r="EVQ77" s="760"/>
      <c r="EVR77" s="760"/>
      <c r="EVS77" s="760"/>
      <c r="EVT77" s="760"/>
      <c r="EVU77" s="760"/>
      <c r="EVV77" s="760"/>
      <c r="EVW77" s="760"/>
      <c r="EVX77" s="760"/>
      <c r="EVY77" s="760"/>
      <c r="EVZ77" s="760"/>
      <c r="EWA77" s="760"/>
      <c r="EWB77" s="760"/>
      <c r="EWC77" s="760"/>
      <c r="EWD77" s="760"/>
      <c r="EWE77" s="760"/>
      <c r="EWF77" s="760"/>
      <c r="EWG77" s="760"/>
      <c r="EWH77" s="760"/>
      <c r="EWI77" s="760"/>
      <c r="EWJ77" s="760"/>
      <c r="EWK77" s="760"/>
      <c r="EWL77" s="760"/>
      <c r="EWM77" s="760"/>
      <c r="EWN77" s="760"/>
      <c r="EWO77" s="760"/>
      <c r="EWP77" s="760"/>
      <c r="EWQ77" s="760"/>
      <c r="EWR77" s="760"/>
      <c r="EWS77" s="760"/>
      <c r="EWT77" s="760"/>
      <c r="EWU77" s="760"/>
      <c r="EWV77" s="760"/>
      <c r="EWW77" s="760"/>
      <c r="EWX77" s="760"/>
      <c r="EWY77" s="760"/>
      <c r="EWZ77" s="760"/>
      <c r="EXA77" s="760"/>
      <c r="EXB77" s="760"/>
      <c r="EXC77" s="760"/>
      <c r="EXD77" s="760"/>
      <c r="EXE77" s="760"/>
      <c r="EXF77" s="760"/>
      <c r="EXG77" s="760"/>
      <c r="EXH77" s="760"/>
      <c r="EXI77" s="760"/>
      <c r="EXJ77" s="760"/>
      <c r="EXK77" s="760"/>
      <c r="EXL77" s="760"/>
      <c r="EXM77" s="760"/>
      <c r="EXN77" s="760"/>
      <c r="EXO77" s="760"/>
      <c r="EXP77" s="760"/>
      <c r="EXQ77" s="760"/>
      <c r="EXR77" s="760"/>
      <c r="EXS77" s="760"/>
      <c r="EXT77" s="760"/>
      <c r="EXU77" s="760"/>
      <c r="EXV77" s="760"/>
      <c r="EXW77" s="760"/>
      <c r="EXX77" s="760"/>
      <c r="EXY77" s="760"/>
      <c r="EXZ77" s="760"/>
      <c r="EYA77" s="760"/>
      <c r="EYB77" s="760"/>
      <c r="EYC77" s="760"/>
      <c r="EYD77" s="760"/>
      <c r="EYE77" s="760"/>
      <c r="EYF77" s="760"/>
      <c r="EYG77" s="760"/>
      <c r="EYH77" s="760"/>
      <c r="EYI77" s="760"/>
      <c r="EYJ77" s="760"/>
      <c r="EYK77" s="760"/>
      <c r="EYL77" s="760"/>
      <c r="EYM77" s="760"/>
      <c r="EYN77" s="760"/>
      <c r="EYO77" s="760"/>
      <c r="EYP77" s="760"/>
      <c r="EYQ77" s="760"/>
      <c r="EYR77" s="760"/>
      <c r="EYS77" s="760"/>
      <c r="EYT77" s="760"/>
      <c r="EYU77" s="760"/>
      <c r="EYV77" s="760"/>
      <c r="EYW77" s="760"/>
      <c r="EYX77" s="760"/>
      <c r="EYY77" s="760"/>
      <c r="EYZ77" s="760"/>
      <c r="EZA77" s="760"/>
      <c r="EZB77" s="760"/>
      <c r="EZC77" s="760"/>
      <c r="EZD77" s="760"/>
      <c r="EZE77" s="760"/>
      <c r="EZF77" s="760"/>
      <c r="EZG77" s="760"/>
      <c r="EZH77" s="760"/>
      <c r="EZI77" s="760"/>
      <c r="EZJ77" s="760"/>
      <c r="EZK77" s="760"/>
      <c r="EZL77" s="760"/>
      <c r="EZM77" s="760"/>
      <c r="EZN77" s="760"/>
      <c r="EZO77" s="760"/>
      <c r="EZP77" s="760"/>
      <c r="EZQ77" s="760"/>
      <c r="EZR77" s="760"/>
      <c r="EZS77" s="760"/>
      <c r="EZT77" s="760"/>
      <c r="EZU77" s="760"/>
      <c r="EZV77" s="760"/>
      <c r="EZW77" s="760"/>
      <c r="EZX77" s="760"/>
      <c r="EZY77" s="760"/>
      <c r="EZZ77" s="760"/>
      <c r="FAA77" s="760"/>
      <c r="FAB77" s="760"/>
      <c r="FAC77" s="760"/>
      <c r="FAD77" s="760"/>
      <c r="FAE77" s="760"/>
      <c r="FAF77" s="760"/>
      <c r="FAG77" s="760"/>
      <c r="FAH77" s="760"/>
      <c r="FAI77" s="760"/>
      <c r="FAJ77" s="760"/>
      <c r="FAK77" s="760"/>
      <c r="FAL77" s="760"/>
      <c r="FAM77" s="760"/>
      <c r="FAN77" s="760"/>
      <c r="FAO77" s="760"/>
      <c r="FAP77" s="760"/>
      <c r="FAQ77" s="760"/>
      <c r="FAR77" s="760"/>
      <c r="FAS77" s="760"/>
      <c r="FAT77" s="760"/>
      <c r="FAU77" s="760"/>
      <c r="FAV77" s="760"/>
      <c r="FAW77" s="760"/>
      <c r="FAX77" s="760"/>
      <c r="FAY77" s="760"/>
      <c r="FAZ77" s="760"/>
      <c r="FBA77" s="760"/>
      <c r="FBB77" s="760"/>
      <c r="FBC77" s="760"/>
      <c r="FBD77" s="760"/>
      <c r="FBE77" s="760"/>
      <c r="FBF77" s="760"/>
      <c r="FBG77" s="760"/>
      <c r="FBH77" s="760"/>
      <c r="FBI77" s="760"/>
      <c r="FBJ77" s="760"/>
      <c r="FBK77" s="760"/>
      <c r="FBL77" s="760"/>
      <c r="FBM77" s="760"/>
      <c r="FBN77" s="760"/>
      <c r="FBO77" s="760"/>
      <c r="FBP77" s="760"/>
      <c r="FBQ77" s="760"/>
      <c r="FBR77" s="760"/>
      <c r="FBS77" s="760"/>
      <c r="FBT77" s="760"/>
      <c r="FBU77" s="760"/>
      <c r="FBV77" s="760"/>
      <c r="FBW77" s="760"/>
      <c r="FBX77" s="760"/>
      <c r="FBY77" s="760"/>
      <c r="FBZ77" s="760"/>
      <c r="FCA77" s="760"/>
      <c r="FCB77" s="760"/>
      <c r="FCC77" s="760"/>
      <c r="FCD77" s="760"/>
      <c r="FCE77" s="760"/>
      <c r="FCF77" s="760"/>
      <c r="FCG77" s="760"/>
      <c r="FCH77" s="760"/>
      <c r="FCI77" s="760"/>
      <c r="FCJ77" s="760"/>
      <c r="FCK77" s="760"/>
      <c r="FCL77" s="760"/>
      <c r="FCM77" s="760"/>
      <c r="FCN77" s="760"/>
      <c r="FCO77" s="760"/>
      <c r="FCP77" s="760"/>
      <c r="FCQ77" s="760"/>
      <c r="FCR77" s="760"/>
      <c r="FCS77" s="760"/>
      <c r="FCT77" s="760"/>
      <c r="FCU77" s="760"/>
      <c r="FCV77" s="760"/>
      <c r="FCW77" s="760"/>
      <c r="FCX77" s="760"/>
      <c r="FCY77" s="760"/>
      <c r="FCZ77" s="760"/>
      <c r="FDA77" s="760"/>
      <c r="FDB77" s="760"/>
      <c r="FDC77" s="760"/>
      <c r="FDD77" s="760"/>
      <c r="FDE77" s="760"/>
      <c r="FDF77" s="760"/>
      <c r="FDG77" s="760"/>
      <c r="FDH77" s="760"/>
      <c r="FDI77" s="760"/>
      <c r="FDJ77" s="760"/>
      <c r="FDK77" s="760"/>
      <c r="FDL77" s="760"/>
      <c r="FDM77" s="760"/>
      <c r="FDN77" s="760"/>
      <c r="FDO77" s="760"/>
      <c r="FDP77" s="760"/>
      <c r="FDQ77" s="760"/>
      <c r="FDR77" s="760"/>
      <c r="FDS77" s="760"/>
      <c r="FDT77" s="760"/>
      <c r="FDU77" s="760"/>
      <c r="FDV77" s="760"/>
      <c r="FDW77" s="760"/>
      <c r="FDX77" s="760"/>
      <c r="FDY77" s="760"/>
      <c r="FDZ77" s="760"/>
      <c r="FEA77" s="760"/>
      <c r="FEB77" s="760"/>
      <c r="FEC77" s="760"/>
      <c r="FED77" s="760"/>
      <c r="FEE77" s="760"/>
      <c r="FEF77" s="760"/>
      <c r="FEG77" s="760"/>
      <c r="FEH77" s="760"/>
      <c r="FEI77" s="760"/>
      <c r="FEJ77" s="760"/>
      <c r="FEK77" s="760"/>
      <c r="FEL77" s="760"/>
      <c r="FEM77" s="760"/>
      <c r="FEN77" s="760"/>
      <c r="FEO77" s="760"/>
      <c r="FEP77" s="760"/>
      <c r="FEQ77" s="760"/>
      <c r="FER77" s="760"/>
      <c r="FES77" s="760"/>
      <c r="FET77" s="760"/>
      <c r="FEU77" s="760"/>
      <c r="FEV77" s="760"/>
      <c r="FEW77" s="760"/>
      <c r="FEX77" s="760"/>
      <c r="FEY77" s="760"/>
      <c r="FEZ77" s="760"/>
      <c r="FFA77" s="760"/>
      <c r="FFB77" s="760"/>
      <c r="FFC77" s="760"/>
      <c r="FFD77" s="760"/>
      <c r="FFE77" s="760"/>
      <c r="FFF77" s="760"/>
      <c r="FFG77" s="760"/>
      <c r="FFH77" s="760"/>
      <c r="FFI77" s="760"/>
      <c r="FFJ77" s="760"/>
      <c r="FFK77" s="760"/>
      <c r="FFL77" s="760"/>
      <c r="FFM77" s="760"/>
      <c r="FFN77" s="760"/>
      <c r="FFO77" s="760"/>
      <c r="FFP77" s="760"/>
      <c r="FFQ77" s="760"/>
      <c r="FFR77" s="760"/>
      <c r="FFS77" s="760"/>
      <c r="FFT77" s="760"/>
      <c r="FFU77" s="760"/>
      <c r="FFV77" s="760"/>
      <c r="FFW77" s="760"/>
      <c r="FFX77" s="760"/>
      <c r="FFY77" s="760"/>
      <c r="FFZ77" s="760"/>
      <c r="FGA77" s="760"/>
      <c r="FGB77" s="760"/>
      <c r="FGC77" s="760"/>
      <c r="FGD77" s="760"/>
      <c r="FGE77" s="760"/>
      <c r="FGF77" s="760"/>
      <c r="FGG77" s="760"/>
      <c r="FGH77" s="760"/>
      <c r="FGI77" s="760"/>
      <c r="FGJ77" s="760"/>
      <c r="FGK77" s="760"/>
      <c r="FGL77" s="760"/>
      <c r="FGM77" s="760"/>
      <c r="FGN77" s="760"/>
      <c r="FGO77" s="760"/>
      <c r="FGP77" s="760"/>
      <c r="FGQ77" s="760"/>
      <c r="FGR77" s="760"/>
      <c r="FGS77" s="760"/>
      <c r="FGT77" s="760"/>
      <c r="FGU77" s="760"/>
      <c r="FGV77" s="760"/>
      <c r="FGW77" s="760"/>
      <c r="FGX77" s="760"/>
      <c r="FGY77" s="760"/>
      <c r="FGZ77" s="760"/>
      <c r="FHA77" s="760"/>
      <c r="FHB77" s="760"/>
      <c r="FHC77" s="760"/>
      <c r="FHD77" s="760"/>
      <c r="FHE77" s="760"/>
      <c r="FHF77" s="760"/>
      <c r="FHG77" s="760"/>
      <c r="FHH77" s="760"/>
      <c r="FHI77" s="760"/>
      <c r="FHJ77" s="760"/>
      <c r="FHK77" s="760"/>
      <c r="FHL77" s="760"/>
      <c r="FHM77" s="760"/>
      <c r="FHN77" s="760"/>
      <c r="FHO77" s="760"/>
      <c r="FHP77" s="760"/>
      <c r="FHQ77" s="760"/>
      <c r="FHR77" s="760"/>
      <c r="FHS77" s="760"/>
      <c r="FHT77" s="760"/>
      <c r="FHU77" s="760"/>
      <c r="FHV77" s="760"/>
      <c r="FHW77" s="760"/>
      <c r="FHX77" s="760"/>
      <c r="FHY77" s="760"/>
      <c r="FHZ77" s="760"/>
      <c r="FIA77" s="760"/>
      <c r="FIB77" s="760"/>
      <c r="FIC77" s="760"/>
      <c r="FID77" s="760"/>
      <c r="FIE77" s="760"/>
      <c r="FIF77" s="760"/>
      <c r="FIG77" s="760"/>
      <c r="FIH77" s="760"/>
      <c r="FII77" s="760"/>
      <c r="FIJ77" s="760"/>
      <c r="FIK77" s="760"/>
      <c r="FIL77" s="760"/>
      <c r="FIM77" s="760"/>
      <c r="FIN77" s="760"/>
      <c r="FIO77" s="760"/>
      <c r="FIP77" s="760"/>
      <c r="FIQ77" s="760"/>
      <c r="FIR77" s="760"/>
      <c r="FIS77" s="760"/>
      <c r="FIT77" s="760"/>
      <c r="FIU77" s="760"/>
      <c r="FIV77" s="760"/>
      <c r="FIW77" s="760"/>
      <c r="FIX77" s="760"/>
      <c r="FIY77" s="760"/>
      <c r="FIZ77" s="760"/>
      <c r="FJA77" s="760"/>
      <c r="FJB77" s="760"/>
      <c r="FJC77" s="760"/>
      <c r="FJD77" s="760"/>
      <c r="FJE77" s="760"/>
      <c r="FJF77" s="760"/>
      <c r="FJG77" s="760"/>
      <c r="FJH77" s="760"/>
      <c r="FJI77" s="760"/>
      <c r="FJJ77" s="760"/>
      <c r="FJK77" s="760"/>
      <c r="FJL77" s="760"/>
      <c r="FJM77" s="760"/>
      <c r="FJN77" s="760"/>
      <c r="FJO77" s="760"/>
      <c r="FJP77" s="760"/>
      <c r="FJQ77" s="760"/>
      <c r="FJR77" s="760"/>
      <c r="FJS77" s="760"/>
      <c r="FJT77" s="760"/>
      <c r="FJU77" s="760"/>
      <c r="FJV77" s="760"/>
      <c r="FJW77" s="760"/>
      <c r="FJX77" s="760"/>
      <c r="FJY77" s="760"/>
      <c r="FJZ77" s="760"/>
      <c r="FKA77" s="760"/>
      <c r="FKB77" s="760"/>
      <c r="FKC77" s="760"/>
      <c r="FKD77" s="760"/>
      <c r="FKE77" s="760"/>
      <c r="FKF77" s="760"/>
      <c r="FKG77" s="760"/>
      <c r="FKH77" s="760"/>
      <c r="FKI77" s="760"/>
      <c r="FKJ77" s="760"/>
      <c r="FKK77" s="760"/>
      <c r="FKL77" s="760"/>
      <c r="FKM77" s="760"/>
      <c r="FKN77" s="760"/>
      <c r="FKO77" s="760"/>
      <c r="FKP77" s="760"/>
      <c r="FKQ77" s="760"/>
      <c r="FKR77" s="760"/>
      <c r="FKS77" s="760"/>
      <c r="FKT77" s="760"/>
      <c r="FKU77" s="760"/>
      <c r="FKV77" s="760"/>
      <c r="FKW77" s="760"/>
      <c r="FKX77" s="760"/>
      <c r="FKY77" s="760"/>
      <c r="FKZ77" s="760"/>
      <c r="FLA77" s="760"/>
      <c r="FLB77" s="760"/>
      <c r="FLC77" s="760"/>
      <c r="FLD77" s="760"/>
      <c r="FLE77" s="760"/>
      <c r="FLF77" s="760"/>
      <c r="FLG77" s="760"/>
      <c r="FLH77" s="760"/>
      <c r="FLI77" s="760"/>
      <c r="FLJ77" s="760"/>
      <c r="FLK77" s="760"/>
      <c r="FLL77" s="760"/>
      <c r="FLM77" s="760"/>
      <c r="FLN77" s="760"/>
      <c r="FLO77" s="760"/>
      <c r="FLP77" s="760"/>
      <c r="FLQ77" s="760"/>
      <c r="FLR77" s="760"/>
      <c r="FLS77" s="760"/>
      <c r="FLT77" s="760"/>
      <c r="FLU77" s="760"/>
      <c r="FLV77" s="760"/>
      <c r="FLW77" s="760"/>
      <c r="FLX77" s="760"/>
      <c r="FLY77" s="760"/>
      <c r="FLZ77" s="760"/>
      <c r="FMA77" s="760"/>
      <c r="FMB77" s="760"/>
      <c r="FMC77" s="760"/>
      <c r="FMD77" s="760"/>
      <c r="FME77" s="760"/>
      <c r="FMF77" s="760"/>
      <c r="FMG77" s="760"/>
      <c r="FMH77" s="760"/>
      <c r="FMI77" s="760"/>
      <c r="FMJ77" s="760"/>
      <c r="FMK77" s="760"/>
      <c r="FML77" s="760"/>
      <c r="FMM77" s="760"/>
      <c r="FMN77" s="760"/>
      <c r="FMO77" s="760"/>
      <c r="FMP77" s="760"/>
      <c r="FMQ77" s="760"/>
      <c r="FMR77" s="760"/>
      <c r="FMS77" s="760"/>
      <c r="FMT77" s="760"/>
      <c r="FMU77" s="760"/>
      <c r="FMV77" s="760"/>
      <c r="FMW77" s="760"/>
      <c r="FMX77" s="760"/>
      <c r="FMY77" s="760"/>
      <c r="FMZ77" s="760"/>
      <c r="FNA77" s="760"/>
      <c r="FNB77" s="760"/>
      <c r="FNC77" s="760"/>
      <c r="FND77" s="760"/>
      <c r="FNE77" s="760"/>
      <c r="FNF77" s="760"/>
      <c r="FNG77" s="760"/>
      <c r="FNH77" s="760"/>
      <c r="FNI77" s="760"/>
      <c r="FNJ77" s="760"/>
      <c r="FNK77" s="760"/>
      <c r="FNL77" s="760"/>
      <c r="FNM77" s="760"/>
      <c r="FNN77" s="760"/>
      <c r="FNO77" s="760"/>
      <c r="FNP77" s="760"/>
      <c r="FNQ77" s="760"/>
      <c r="FNR77" s="760"/>
      <c r="FNS77" s="760"/>
      <c r="FNT77" s="760"/>
      <c r="FNU77" s="760"/>
      <c r="FNV77" s="760"/>
      <c r="FNW77" s="760"/>
      <c r="FNX77" s="760"/>
      <c r="FNY77" s="760"/>
      <c r="FNZ77" s="760"/>
      <c r="FOA77" s="760"/>
      <c r="FOB77" s="760"/>
      <c r="FOC77" s="760"/>
      <c r="FOD77" s="760"/>
      <c r="FOE77" s="760"/>
      <c r="FOF77" s="760"/>
      <c r="FOG77" s="760"/>
      <c r="FOH77" s="760"/>
      <c r="FOI77" s="760"/>
      <c r="FOJ77" s="760"/>
      <c r="FOK77" s="760"/>
      <c r="FOL77" s="760"/>
      <c r="FOM77" s="760"/>
      <c r="FON77" s="760"/>
      <c r="FOO77" s="760"/>
      <c r="FOP77" s="760"/>
      <c r="FOQ77" s="760"/>
      <c r="FOR77" s="760"/>
      <c r="FOS77" s="760"/>
      <c r="FOT77" s="760"/>
      <c r="FOU77" s="760"/>
      <c r="FOV77" s="760"/>
      <c r="FOW77" s="760"/>
      <c r="FOX77" s="760"/>
      <c r="FOY77" s="760"/>
      <c r="FOZ77" s="760"/>
      <c r="FPA77" s="760"/>
      <c r="FPB77" s="760"/>
      <c r="FPC77" s="760"/>
      <c r="FPD77" s="760"/>
      <c r="FPE77" s="760"/>
      <c r="FPF77" s="760"/>
      <c r="FPG77" s="760"/>
      <c r="FPH77" s="760"/>
      <c r="FPI77" s="760"/>
      <c r="FPJ77" s="760"/>
      <c r="FPK77" s="760"/>
      <c r="FPL77" s="760"/>
      <c r="FPM77" s="760"/>
      <c r="FPN77" s="760"/>
      <c r="FPO77" s="760"/>
      <c r="FPP77" s="760"/>
      <c r="FPQ77" s="760"/>
      <c r="FPR77" s="760"/>
      <c r="FPS77" s="760"/>
      <c r="FPT77" s="760"/>
      <c r="FPU77" s="760"/>
      <c r="FPV77" s="760"/>
      <c r="FPW77" s="760"/>
      <c r="FPX77" s="760"/>
      <c r="FPY77" s="760"/>
      <c r="FPZ77" s="760"/>
      <c r="FQA77" s="760"/>
      <c r="FQB77" s="760"/>
      <c r="FQC77" s="760"/>
      <c r="FQD77" s="760"/>
      <c r="FQE77" s="760"/>
      <c r="FQF77" s="760"/>
      <c r="FQG77" s="760"/>
      <c r="FQH77" s="760"/>
      <c r="FQI77" s="760"/>
      <c r="FQJ77" s="760"/>
      <c r="FQK77" s="760"/>
      <c r="FQL77" s="760"/>
      <c r="FQM77" s="760"/>
      <c r="FQN77" s="760"/>
      <c r="FQO77" s="760"/>
      <c r="FQP77" s="760"/>
      <c r="FQQ77" s="760"/>
      <c r="FQR77" s="760"/>
      <c r="FQS77" s="760"/>
      <c r="FQT77" s="760"/>
      <c r="FQU77" s="760"/>
      <c r="FQV77" s="760"/>
      <c r="FQW77" s="760"/>
      <c r="FQX77" s="760"/>
      <c r="FQY77" s="760"/>
      <c r="FQZ77" s="760"/>
      <c r="FRA77" s="760"/>
      <c r="FRB77" s="760"/>
      <c r="FRC77" s="760"/>
      <c r="FRD77" s="760"/>
      <c r="FRE77" s="760"/>
      <c r="FRF77" s="760"/>
      <c r="FRG77" s="760"/>
      <c r="FRH77" s="760"/>
      <c r="FRI77" s="760"/>
      <c r="FRJ77" s="760"/>
      <c r="FRK77" s="760"/>
      <c r="FRL77" s="760"/>
      <c r="FRM77" s="760"/>
      <c r="FRN77" s="760"/>
      <c r="FRO77" s="760"/>
      <c r="FRP77" s="760"/>
      <c r="FRQ77" s="760"/>
      <c r="FRR77" s="760"/>
      <c r="FRS77" s="760"/>
      <c r="FRT77" s="760"/>
      <c r="FRU77" s="760"/>
      <c r="FRV77" s="760"/>
      <c r="FRW77" s="760"/>
      <c r="FRX77" s="760"/>
      <c r="FRY77" s="760"/>
      <c r="FRZ77" s="760"/>
      <c r="FSA77" s="760"/>
      <c r="FSB77" s="760"/>
      <c r="FSC77" s="760"/>
      <c r="FSD77" s="760"/>
      <c r="FSE77" s="760"/>
      <c r="FSF77" s="760"/>
      <c r="FSG77" s="760"/>
      <c r="FSH77" s="760"/>
      <c r="FSI77" s="760"/>
      <c r="FSJ77" s="760"/>
      <c r="FSK77" s="760"/>
      <c r="FSL77" s="760"/>
      <c r="FSM77" s="760"/>
      <c r="FSN77" s="760"/>
      <c r="FSO77" s="760"/>
      <c r="FSP77" s="760"/>
      <c r="FSQ77" s="760"/>
      <c r="FSR77" s="760"/>
      <c r="FSS77" s="760"/>
      <c r="FST77" s="760"/>
      <c r="FSU77" s="760"/>
      <c r="FSV77" s="760"/>
      <c r="FSW77" s="760"/>
      <c r="FSX77" s="760"/>
      <c r="FSY77" s="760"/>
      <c r="FSZ77" s="760"/>
      <c r="FTA77" s="760"/>
      <c r="FTB77" s="760"/>
      <c r="FTC77" s="760"/>
      <c r="FTD77" s="760"/>
      <c r="FTE77" s="760"/>
      <c r="FTF77" s="760"/>
      <c r="FTG77" s="760"/>
      <c r="FTH77" s="760"/>
      <c r="FTI77" s="760"/>
      <c r="FTJ77" s="760"/>
      <c r="FTK77" s="760"/>
      <c r="FTL77" s="760"/>
      <c r="FTM77" s="760"/>
      <c r="FTN77" s="760"/>
      <c r="FTO77" s="760"/>
      <c r="FTP77" s="760"/>
      <c r="FTQ77" s="760"/>
      <c r="FTR77" s="760"/>
      <c r="FTS77" s="760"/>
      <c r="FTT77" s="760"/>
      <c r="FTU77" s="760"/>
      <c r="FTV77" s="760"/>
      <c r="FTW77" s="760"/>
      <c r="FTX77" s="760"/>
      <c r="FTY77" s="760"/>
      <c r="FTZ77" s="760"/>
      <c r="FUA77" s="760"/>
      <c r="FUB77" s="760"/>
      <c r="FUC77" s="760"/>
      <c r="FUD77" s="760"/>
      <c r="FUE77" s="760"/>
      <c r="FUF77" s="760"/>
      <c r="FUG77" s="760"/>
      <c r="FUH77" s="760"/>
      <c r="FUI77" s="760"/>
      <c r="FUJ77" s="760"/>
      <c r="FUK77" s="760"/>
      <c r="FUL77" s="760"/>
      <c r="FUM77" s="760"/>
      <c r="FUN77" s="760"/>
      <c r="FUO77" s="760"/>
      <c r="FUP77" s="760"/>
      <c r="FUQ77" s="760"/>
      <c r="FUR77" s="760"/>
      <c r="FUS77" s="760"/>
      <c r="FUT77" s="760"/>
      <c r="FUU77" s="760"/>
      <c r="FUV77" s="760"/>
      <c r="FUW77" s="760"/>
      <c r="FUX77" s="760"/>
      <c r="FUY77" s="760"/>
      <c r="FUZ77" s="760"/>
      <c r="FVA77" s="760"/>
      <c r="FVB77" s="760"/>
      <c r="FVC77" s="760"/>
      <c r="FVD77" s="760"/>
      <c r="FVE77" s="760"/>
      <c r="FVF77" s="760"/>
      <c r="FVG77" s="760"/>
      <c r="FVH77" s="760"/>
      <c r="FVI77" s="760"/>
      <c r="FVJ77" s="760"/>
      <c r="FVK77" s="760"/>
      <c r="FVL77" s="760"/>
      <c r="FVM77" s="760"/>
      <c r="FVN77" s="760"/>
      <c r="FVO77" s="760"/>
      <c r="FVP77" s="760"/>
      <c r="FVQ77" s="760"/>
      <c r="FVR77" s="760"/>
      <c r="FVS77" s="760"/>
      <c r="FVT77" s="760"/>
      <c r="FVU77" s="760"/>
      <c r="FVV77" s="760"/>
      <c r="FVW77" s="760"/>
      <c r="FVX77" s="760"/>
      <c r="FVY77" s="760"/>
      <c r="FVZ77" s="760"/>
      <c r="FWA77" s="760"/>
      <c r="FWB77" s="760"/>
      <c r="FWC77" s="760"/>
      <c r="FWD77" s="760"/>
      <c r="FWE77" s="760"/>
      <c r="FWF77" s="760"/>
      <c r="FWG77" s="760"/>
      <c r="FWH77" s="760"/>
      <c r="FWI77" s="760"/>
      <c r="FWJ77" s="760"/>
      <c r="FWK77" s="760"/>
      <c r="FWL77" s="760"/>
      <c r="FWM77" s="760"/>
      <c r="FWN77" s="760"/>
      <c r="FWO77" s="760"/>
      <c r="FWP77" s="760"/>
      <c r="FWQ77" s="760"/>
      <c r="FWR77" s="760"/>
      <c r="FWS77" s="760"/>
      <c r="FWT77" s="760"/>
      <c r="FWU77" s="760"/>
      <c r="FWV77" s="760"/>
      <c r="FWW77" s="760"/>
      <c r="FWX77" s="760"/>
      <c r="FWY77" s="760"/>
      <c r="FWZ77" s="760"/>
      <c r="FXA77" s="760"/>
      <c r="FXB77" s="760"/>
      <c r="FXC77" s="760"/>
      <c r="FXD77" s="760"/>
      <c r="FXE77" s="760"/>
      <c r="FXF77" s="760"/>
      <c r="FXG77" s="760"/>
      <c r="FXH77" s="760"/>
      <c r="FXI77" s="760"/>
      <c r="FXJ77" s="760"/>
      <c r="FXK77" s="760"/>
      <c r="FXL77" s="760"/>
      <c r="FXM77" s="760"/>
      <c r="FXN77" s="760"/>
      <c r="FXO77" s="760"/>
      <c r="FXP77" s="760"/>
      <c r="FXQ77" s="760"/>
      <c r="FXR77" s="760"/>
      <c r="FXS77" s="760"/>
      <c r="FXT77" s="760"/>
      <c r="FXU77" s="760"/>
      <c r="FXV77" s="760"/>
      <c r="FXW77" s="760"/>
      <c r="FXX77" s="760"/>
      <c r="FXY77" s="760"/>
      <c r="FXZ77" s="760"/>
      <c r="FYA77" s="760"/>
      <c r="FYB77" s="760"/>
      <c r="FYC77" s="760"/>
      <c r="FYD77" s="760"/>
      <c r="FYE77" s="760"/>
      <c r="FYF77" s="760"/>
      <c r="FYG77" s="760"/>
      <c r="FYH77" s="760"/>
      <c r="FYI77" s="760"/>
      <c r="FYJ77" s="760"/>
      <c r="FYK77" s="760"/>
      <c r="FYL77" s="760"/>
      <c r="FYM77" s="760"/>
      <c r="FYN77" s="760"/>
      <c r="FYO77" s="760"/>
      <c r="FYP77" s="760"/>
      <c r="FYQ77" s="760"/>
      <c r="FYR77" s="760"/>
      <c r="FYS77" s="760"/>
      <c r="FYT77" s="760"/>
      <c r="FYU77" s="760"/>
      <c r="FYV77" s="760"/>
      <c r="FYW77" s="760"/>
      <c r="FYX77" s="760"/>
      <c r="FYY77" s="760"/>
      <c r="FYZ77" s="760"/>
      <c r="FZA77" s="760"/>
      <c r="FZB77" s="760"/>
      <c r="FZC77" s="760"/>
      <c r="FZD77" s="760"/>
      <c r="FZE77" s="760"/>
      <c r="FZF77" s="760"/>
      <c r="FZG77" s="760"/>
      <c r="FZH77" s="760"/>
      <c r="FZI77" s="760"/>
      <c r="FZJ77" s="760"/>
      <c r="FZK77" s="760"/>
      <c r="FZL77" s="760"/>
      <c r="FZM77" s="760"/>
      <c r="FZN77" s="760"/>
      <c r="FZO77" s="760"/>
      <c r="FZP77" s="760"/>
      <c r="FZQ77" s="760"/>
      <c r="FZR77" s="760"/>
      <c r="FZS77" s="760"/>
      <c r="FZT77" s="760"/>
      <c r="FZU77" s="760"/>
      <c r="FZV77" s="760"/>
      <c r="FZW77" s="760"/>
      <c r="FZX77" s="760"/>
      <c r="FZY77" s="760"/>
      <c r="FZZ77" s="760"/>
      <c r="GAA77" s="760"/>
      <c r="GAB77" s="760"/>
      <c r="GAC77" s="760"/>
      <c r="GAD77" s="760"/>
      <c r="GAE77" s="760"/>
      <c r="GAF77" s="760"/>
      <c r="GAG77" s="760"/>
      <c r="GAH77" s="760"/>
      <c r="GAI77" s="760"/>
      <c r="GAJ77" s="760"/>
      <c r="GAK77" s="760"/>
      <c r="GAL77" s="760"/>
      <c r="GAM77" s="760"/>
      <c r="GAN77" s="760"/>
      <c r="GAO77" s="760"/>
      <c r="GAP77" s="760"/>
      <c r="GAQ77" s="760"/>
      <c r="GAR77" s="760"/>
      <c r="GAS77" s="760"/>
      <c r="GAT77" s="760"/>
      <c r="GAU77" s="760"/>
      <c r="GAV77" s="760"/>
      <c r="GAW77" s="760"/>
      <c r="GAX77" s="760"/>
      <c r="GAY77" s="760"/>
      <c r="GAZ77" s="760"/>
      <c r="GBA77" s="760"/>
      <c r="GBB77" s="760"/>
      <c r="GBC77" s="760"/>
      <c r="GBD77" s="760"/>
      <c r="GBE77" s="760"/>
      <c r="GBF77" s="760"/>
      <c r="GBG77" s="760"/>
      <c r="GBH77" s="760"/>
      <c r="GBI77" s="760"/>
      <c r="GBJ77" s="760"/>
      <c r="GBK77" s="760"/>
      <c r="GBL77" s="760"/>
      <c r="GBM77" s="760"/>
      <c r="GBN77" s="760"/>
      <c r="GBO77" s="760"/>
      <c r="GBP77" s="760"/>
      <c r="GBQ77" s="760"/>
      <c r="GBR77" s="760"/>
      <c r="GBS77" s="760"/>
      <c r="GBT77" s="760"/>
      <c r="GBU77" s="760"/>
      <c r="GBV77" s="760"/>
      <c r="GBW77" s="760"/>
      <c r="GBX77" s="760"/>
      <c r="GBY77" s="760"/>
      <c r="GBZ77" s="760"/>
      <c r="GCA77" s="760"/>
      <c r="GCB77" s="760"/>
      <c r="GCC77" s="760"/>
      <c r="GCD77" s="760"/>
      <c r="GCE77" s="760"/>
      <c r="GCF77" s="760"/>
      <c r="GCG77" s="760"/>
      <c r="GCH77" s="760"/>
      <c r="GCI77" s="760"/>
      <c r="GCJ77" s="760"/>
      <c r="GCK77" s="760"/>
      <c r="GCL77" s="760"/>
      <c r="GCM77" s="760"/>
      <c r="GCN77" s="760"/>
      <c r="GCO77" s="760"/>
      <c r="GCP77" s="760"/>
      <c r="GCQ77" s="760"/>
      <c r="GCR77" s="760"/>
      <c r="GCS77" s="760"/>
      <c r="GCT77" s="760"/>
      <c r="GCU77" s="760"/>
      <c r="GCV77" s="760"/>
      <c r="GCW77" s="760"/>
      <c r="GCX77" s="760"/>
      <c r="GCY77" s="760"/>
      <c r="GCZ77" s="760"/>
      <c r="GDA77" s="760"/>
      <c r="GDB77" s="760"/>
      <c r="GDC77" s="760"/>
      <c r="GDD77" s="760"/>
      <c r="GDE77" s="760"/>
      <c r="GDF77" s="760"/>
      <c r="GDG77" s="760"/>
      <c r="GDH77" s="760"/>
      <c r="GDI77" s="760"/>
      <c r="GDJ77" s="760"/>
      <c r="GDK77" s="760"/>
      <c r="GDL77" s="760"/>
      <c r="GDM77" s="760"/>
      <c r="GDN77" s="760"/>
      <c r="GDO77" s="760"/>
      <c r="GDP77" s="760"/>
      <c r="GDQ77" s="760"/>
      <c r="GDR77" s="760"/>
      <c r="GDS77" s="760"/>
      <c r="GDT77" s="760"/>
      <c r="GDU77" s="760"/>
      <c r="GDV77" s="760"/>
      <c r="GDW77" s="760"/>
      <c r="GDX77" s="760"/>
      <c r="GDY77" s="760"/>
      <c r="GDZ77" s="760"/>
      <c r="GEA77" s="760"/>
      <c r="GEB77" s="760"/>
      <c r="GEC77" s="760"/>
      <c r="GED77" s="760"/>
      <c r="GEE77" s="760"/>
      <c r="GEF77" s="760"/>
      <c r="GEG77" s="760"/>
      <c r="GEH77" s="760"/>
      <c r="GEI77" s="760"/>
      <c r="GEJ77" s="760"/>
      <c r="GEK77" s="760"/>
      <c r="GEL77" s="760"/>
      <c r="GEM77" s="760"/>
      <c r="GEN77" s="760"/>
      <c r="GEO77" s="760"/>
      <c r="GEP77" s="760"/>
      <c r="GEQ77" s="760"/>
      <c r="GER77" s="760"/>
      <c r="GES77" s="760"/>
      <c r="GET77" s="760"/>
      <c r="GEU77" s="760"/>
      <c r="GEV77" s="760"/>
      <c r="GEW77" s="760"/>
      <c r="GEX77" s="760"/>
      <c r="GEY77" s="760"/>
      <c r="GEZ77" s="760"/>
      <c r="GFA77" s="760"/>
      <c r="GFB77" s="760"/>
      <c r="GFC77" s="760"/>
      <c r="GFD77" s="760"/>
      <c r="GFE77" s="760"/>
      <c r="GFF77" s="760"/>
      <c r="GFG77" s="760"/>
      <c r="GFH77" s="760"/>
      <c r="GFI77" s="760"/>
      <c r="GFJ77" s="760"/>
      <c r="GFK77" s="760"/>
      <c r="GFL77" s="760"/>
      <c r="GFM77" s="760"/>
      <c r="GFN77" s="760"/>
      <c r="GFO77" s="760"/>
      <c r="GFP77" s="760"/>
      <c r="GFQ77" s="760"/>
      <c r="GFR77" s="760"/>
      <c r="GFS77" s="760"/>
      <c r="GFT77" s="760"/>
      <c r="GFU77" s="760"/>
      <c r="GFV77" s="760"/>
      <c r="GFW77" s="760"/>
      <c r="GFX77" s="760"/>
      <c r="GFY77" s="760"/>
      <c r="GFZ77" s="760"/>
      <c r="GGA77" s="760"/>
      <c r="GGB77" s="760"/>
      <c r="GGC77" s="760"/>
      <c r="GGD77" s="760"/>
      <c r="GGE77" s="760"/>
      <c r="GGF77" s="760"/>
      <c r="GGG77" s="760"/>
      <c r="GGH77" s="760"/>
      <c r="GGI77" s="760"/>
      <c r="GGJ77" s="760"/>
      <c r="GGK77" s="760"/>
      <c r="GGL77" s="760"/>
      <c r="GGM77" s="760"/>
      <c r="GGN77" s="760"/>
      <c r="GGO77" s="760"/>
      <c r="GGP77" s="760"/>
      <c r="GGQ77" s="760"/>
      <c r="GGR77" s="760"/>
      <c r="GGS77" s="760"/>
      <c r="GGT77" s="760"/>
      <c r="GGU77" s="760"/>
      <c r="GGV77" s="760"/>
      <c r="GGW77" s="760"/>
      <c r="GGX77" s="760"/>
      <c r="GGY77" s="760"/>
      <c r="GGZ77" s="760"/>
      <c r="GHA77" s="760"/>
      <c r="GHB77" s="760"/>
      <c r="GHC77" s="760"/>
      <c r="GHD77" s="760"/>
      <c r="GHE77" s="760"/>
      <c r="GHF77" s="760"/>
      <c r="GHG77" s="760"/>
      <c r="GHH77" s="760"/>
      <c r="GHI77" s="760"/>
      <c r="GHJ77" s="760"/>
      <c r="GHK77" s="760"/>
      <c r="GHL77" s="760"/>
      <c r="GHM77" s="760"/>
      <c r="GHN77" s="760"/>
      <c r="GHO77" s="760"/>
      <c r="GHP77" s="760"/>
      <c r="GHQ77" s="760"/>
      <c r="GHR77" s="760"/>
      <c r="GHS77" s="760"/>
      <c r="GHT77" s="760"/>
      <c r="GHU77" s="760"/>
      <c r="GHV77" s="760"/>
      <c r="GHW77" s="760"/>
      <c r="GHX77" s="760"/>
      <c r="GHY77" s="760"/>
      <c r="GHZ77" s="760"/>
      <c r="GIA77" s="760"/>
      <c r="GIB77" s="760"/>
      <c r="GIC77" s="760"/>
      <c r="GID77" s="760"/>
      <c r="GIE77" s="760"/>
      <c r="GIF77" s="760"/>
      <c r="GIG77" s="760"/>
      <c r="GIH77" s="760"/>
      <c r="GII77" s="760"/>
      <c r="GIJ77" s="760"/>
      <c r="GIK77" s="760"/>
      <c r="GIL77" s="760"/>
      <c r="GIM77" s="760"/>
      <c r="GIN77" s="760"/>
      <c r="GIO77" s="760"/>
      <c r="GIP77" s="760"/>
      <c r="GIQ77" s="760"/>
      <c r="GIR77" s="760"/>
      <c r="GIS77" s="760"/>
      <c r="GIT77" s="760"/>
      <c r="GIU77" s="760"/>
      <c r="GIV77" s="760"/>
      <c r="GIW77" s="760"/>
      <c r="GIX77" s="760"/>
      <c r="GIY77" s="760"/>
      <c r="GIZ77" s="760"/>
      <c r="GJA77" s="760"/>
      <c r="GJB77" s="760"/>
      <c r="GJC77" s="760"/>
      <c r="GJD77" s="760"/>
      <c r="GJE77" s="760"/>
      <c r="GJF77" s="760"/>
      <c r="GJG77" s="760"/>
      <c r="GJH77" s="760"/>
      <c r="GJI77" s="760"/>
      <c r="GJJ77" s="760"/>
      <c r="GJK77" s="760"/>
      <c r="GJL77" s="760"/>
      <c r="GJM77" s="760"/>
      <c r="GJN77" s="760"/>
      <c r="GJO77" s="760"/>
      <c r="GJP77" s="760"/>
      <c r="GJQ77" s="760"/>
      <c r="GJR77" s="760"/>
      <c r="GJS77" s="760"/>
      <c r="GJT77" s="760"/>
      <c r="GJU77" s="760"/>
      <c r="GJV77" s="760"/>
      <c r="GJW77" s="760"/>
      <c r="GJX77" s="760"/>
      <c r="GJY77" s="760"/>
      <c r="GJZ77" s="760"/>
      <c r="GKA77" s="760"/>
      <c r="GKB77" s="760"/>
      <c r="GKC77" s="760"/>
      <c r="GKD77" s="760"/>
      <c r="GKE77" s="760"/>
      <c r="GKF77" s="760"/>
      <c r="GKG77" s="760"/>
      <c r="GKH77" s="760"/>
      <c r="GKI77" s="760"/>
      <c r="GKJ77" s="760"/>
      <c r="GKK77" s="760"/>
      <c r="GKL77" s="760"/>
      <c r="GKM77" s="760"/>
      <c r="GKN77" s="760"/>
      <c r="GKO77" s="760"/>
      <c r="GKP77" s="760"/>
      <c r="GKQ77" s="760"/>
      <c r="GKR77" s="760"/>
      <c r="GKS77" s="760"/>
      <c r="GKT77" s="760"/>
      <c r="GKU77" s="760"/>
      <c r="GKV77" s="760"/>
      <c r="GKW77" s="760"/>
      <c r="GKX77" s="760"/>
      <c r="GKY77" s="760"/>
      <c r="GKZ77" s="760"/>
      <c r="GLA77" s="760"/>
      <c r="GLB77" s="760"/>
      <c r="GLC77" s="760"/>
      <c r="GLD77" s="760"/>
      <c r="GLE77" s="760"/>
      <c r="GLF77" s="760"/>
      <c r="GLG77" s="760"/>
      <c r="GLH77" s="760"/>
      <c r="GLI77" s="760"/>
      <c r="GLJ77" s="760"/>
      <c r="GLK77" s="760"/>
      <c r="GLL77" s="760"/>
      <c r="GLM77" s="760"/>
      <c r="GLN77" s="760"/>
      <c r="GLO77" s="760"/>
      <c r="GLP77" s="760"/>
      <c r="GLQ77" s="760"/>
      <c r="GLR77" s="760"/>
      <c r="GLS77" s="760"/>
      <c r="GLT77" s="760"/>
      <c r="GLU77" s="760"/>
      <c r="GLV77" s="760"/>
      <c r="GLW77" s="760"/>
      <c r="GLX77" s="760"/>
      <c r="GLY77" s="760"/>
      <c r="GLZ77" s="760"/>
      <c r="GMA77" s="760"/>
      <c r="GMB77" s="760"/>
      <c r="GMC77" s="760"/>
      <c r="GMD77" s="760"/>
      <c r="GME77" s="760"/>
      <c r="GMF77" s="760"/>
      <c r="GMG77" s="760"/>
      <c r="GMH77" s="760"/>
      <c r="GMI77" s="760"/>
      <c r="GMJ77" s="760"/>
      <c r="GMK77" s="760"/>
      <c r="GML77" s="760"/>
      <c r="GMM77" s="760"/>
      <c r="GMN77" s="760"/>
      <c r="GMO77" s="760"/>
      <c r="GMP77" s="760"/>
      <c r="GMQ77" s="760"/>
      <c r="GMR77" s="760"/>
      <c r="GMS77" s="760"/>
      <c r="GMT77" s="760"/>
      <c r="GMU77" s="760"/>
      <c r="GMV77" s="760"/>
      <c r="GMW77" s="760"/>
      <c r="GMX77" s="760"/>
      <c r="GMY77" s="760"/>
      <c r="GMZ77" s="760"/>
      <c r="GNA77" s="760"/>
      <c r="GNB77" s="760"/>
      <c r="GNC77" s="760"/>
      <c r="GND77" s="760"/>
      <c r="GNE77" s="760"/>
      <c r="GNF77" s="760"/>
      <c r="GNG77" s="760"/>
      <c r="GNH77" s="760"/>
      <c r="GNI77" s="760"/>
      <c r="GNJ77" s="760"/>
      <c r="GNK77" s="760"/>
      <c r="GNL77" s="760"/>
      <c r="GNM77" s="760"/>
      <c r="GNN77" s="760"/>
      <c r="GNO77" s="760"/>
      <c r="GNP77" s="760"/>
      <c r="GNQ77" s="760"/>
      <c r="GNR77" s="760"/>
      <c r="GNS77" s="760"/>
      <c r="GNT77" s="760"/>
      <c r="GNU77" s="760"/>
      <c r="GNV77" s="760"/>
      <c r="GNW77" s="760"/>
      <c r="GNX77" s="760"/>
      <c r="GNY77" s="760"/>
      <c r="GNZ77" s="760"/>
      <c r="GOA77" s="760"/>
      <c r="GOB77" s="760"/>
      <c r="GOC77" s="760"/>
      <c r="GOD77" s="760"/>
      <c r="GOE77" s="760"/>
      <c r="GOF77" s="760"/>
      <c r="GOG77" s="760"/>
      <c r="GOH77" s="760"/>
      <c r="GOI77" s="760"/>
      <c r="GOJ77" s="760"/>
      <c r="GOK77" s="760"/>
      <c r="GOL77" s="760"/>
      <c r="GOM77" s="760"/>
      <c r="GON77" s="760"/>
      <c r="GOO77" s="760"/>
      <c r="GOP77" s="760"/>
      <c r="GOQ77" s="760"/>
      <c r="GOR77" s="760"/>
      <c r="GOS77" s="760"/>
      <c r="GOT77" s="760"/>
      <c r="GOU77" s="760"/>
      <c r="GOV77" s="760"/>
      <c r="GOW77" s="760"/>
      <c r="GOX77" s="760"/>
      <c r="GOY77" s="760"/>
      <c r="GOZ77" s="760"/>
      <c r="GPA77" s="760"/>
      <c r="GPB77" s="760"/>
      <c r="GPC77" s="760"/>
      <c r="GPD77" s="760"/>
      <c r="GPE77" s="760"/>
      <c r="GPF77" s="760"/>
      <c r="GPG77" s="760"/>
      <c r="GPH77" s="760"/>
      <c r="GPI77" s="760"/>
      <c r="GPJ77" s="760"/>
      <c r="GPK77" s="760"/>
      <c r="GPL77" s="760"/>
      <c r="GPM77" s="760"/>
      <c r="GPN77" s="760"/>
      <c r="GPO77" s="760"/>
      <c r="GPP77" s="760"/>
      <c r="GPQ77" s="760"/>
      <c r="GPR77" s="760"/>
      <c r="GPS77" s="760"/>
      <c r="GPT77" s="760"/>
      <c r="GPU77" s="760"/>
      <c r="GPV77" s="760"/>
      <c r="GPW77" s="760"/>
      <c r="GPX77" s="760"/>
      <c r="GPY77" s="760"/>
      <c r="GPZ77" s="760"/>
      <c r="GQA77" s="760"/>
      <c r="GQB77" s="760"/>
      <c r="GQC77" s="760"/>
      <c r="GQD77" s="760"/>
      <c r="GQE77" s="760"/>
      <c r="GQF77" s="760"/>
      <c r="GQG77" s="760"/>
      <c r="GQH77" s="760"/>
      <c r="GQI77" s="760"/>
      <c r="GQJ77" s="760"/>
      <c r="GQK77" s="760"/>
      <c r="GQL77" s="760"/>
      <c r="GQM77" s="760"/>
      <c r="GQN77" s="760"/>
      <c r="GQO77" s="760"/>
      <c r="GQP77" s="760"/>
      <c r="GQQ77" s="760"/>
      <c r="GQR77" s="760"/>
      <c r="GQS77" s="760"/>
      <c r="GQT77" s="760"/>
      <c r="GQU77" s="760"/>
      <c r="GQV77" s="760"/>
      <c r="GQW77" s="760"/>
      <c r="GQX77" s="760"/>
      <c r="GQY77" s="760"/>
      <c r="GQZ77" s="760"/>
      <c r="GRA77" s="760"/>
      <c r="GRB77" s="760"/>
      <c r="GRC77" s="760"/>
      <c r="GRD77" s="760"/>
      <c r="GRE77" s="760"/>
      <c r="GRF77" s="760"/>
      <c r="GRG77" s="760"/>
      <c r="GRH77" s="760"/>
      <c r="GRI77" s="760"/>
      <c r="GRJ77" s="760"/>
      <c r="GRK77" s="760"/>
      <c r="GRL77" s="760"/>
      <c r="GRM77" s="760"/>
      <c r="GRN77" s="760"/>
      <c r="GRO77" s="760"/>
      <c r="GRP77" s="760"/>
      <c r="GRQ77" s="760"/>
      <c r="GRR77" s="760"/>
      <c r="GRS77" s="760"/>
      <c r="GRT77" s="760"/>
      <c r="GRU77" s="760"/>
      <c r="GRV77" s="760"/>
      <c r="GRW77" s="760"/>
      <c r="GRX77" s="760"/>
      <c r="GRY77" s="760"/>
      <c r="GRZ77" s="760"/>
      <c r="GSA77" s="760"/>
      <c r="GSB77" s="760"/>
      <c r="GSC77" s="760"/>
      <c r="GSD77" s="760"/>
      <c r="GSE77" s="760"/>
      <c r="GSF77" s="760"/>
      <c r="GSG77" s="760"/>
      <c r="GSH77" s="760"/>
      <c r="GSI77" s="760"/>
      <c r="GSJ77" s="760"/>
      <c r="GSK77" s="760"/>
      <c r="GSL77" s="760"/>
      <c r="GSM77" s="760"/>
      <c r="GSN77" s="760"/>
      <c r="GSO77" s="760"/>
      <c r="GSP77" s="760"/>
      <c r="GSQ77" s="760"/>
      <c r="GSR77" s="760"/>
      <c r="GSS77" s="760"/>
      <c r="GST77" s="760"/>
      <c r="GSU77" s="760"/>
      <c r="GSV77" s="760"/>
      <c r="GSW77" s="760"/>
      <c r="GSX77" s="760"/>
      <c r="GSY77" s="760"/>
      <c r="GSZ77" s="760"/>
      <c r="GTA77" s="760"/>
      <c r="GTB77" s="760"/>
      <c r="GTC77" s="760"/>
      <c r="GTD77" s="760"/>
      <c r="GTE77" s="760"/>
      <c r="GTF77" s="760"/>
      <c r="GTG77" s="760"/>
      <c r="GTH77" s="760"/>
      <c r="GTI77" s="760"/>
      <c r="GTJ77" s="760"/>
      <c r="GTK77" s="760"/>
      <c r="GTL77" s="760"/>
      <c r="GTM77" s="760"/>
      <c r="GTN77" s="760"/>
      <c r="GTO77" s="760"/>
      <c r="GTP77" s="760"/>
      <c r="GTQ77" s="760"/>
      <c r="GTR77" s="760"/>
      <c r="GTS77" s="760"/>
      <c r="GTT77" s="760"/>
      <c r="GTU77" s="760"/>
      <c r="GTV77" s="760"/>
      <c r="GTW77" s="760"/>
      <c r="GTX77" s="760"/>
      <c r="GTY77" s="760"/>
      <c r="GTZ77" s="760"/>
      <c r="GUA77" s="760"/>
      <c r="GUB77" s="760"/>
      <c r="GUC77" s="760"/>
      <c r="GUD77" s="760"/>
      <c r="GUE77" s="760"/>
      <c r="GUF77" s="760"/>
      <c r="GUG77" s="760"/>
      <c r="GUH77" s="760"/>
      <c r="GUI77" s="760"/>
      <c r="GUJ77" s="760"/>
      <c r="GUK77" s="760"/>
      <c r="GUL77" s="760"/>
      <c r="GUM77" s="760"/>
      <c r="GUN77" s="760"/>
      <c r="GUO77" s="760"/>
      <c r="GUP77" s="760"/>
      <c r="GUQ77" s="760"/>
      <c r="GUR77" s="760"/>
      <c r="GUS77" s="760"/>
      <c r="GUT77" s="760"/>
      <c r="GUU77" s="760"/>
      <c r="GUV77" s="760"/>
      <c r="GUW77" s="760"/>
      <c r="GUX77" s="760"/>
      <c r="GUY77" s="760"/>
      <c r="GUZ77" s="760"/>
      <c r="GVA77" s="760"/>
      <c r="GVB77" s="760"/>
      <c r="GVC77" s="760"/>
      <c r="GVD77" s="760"/>
      <c r="GVE77" s="760"/>
      <c r="GVF77" s="760"/>
      <c r="GVG77" s="760"/>
      <c r="GVH77" s="760"/>
      <c r="GVI77" s="760"/>
      <c r="GVJ77" s="760"/>
      <c r="GVK77" s="760"/>
      <c r="GVL77" s="760"/>
      <c r="GVM77" s="760"/>
      <c r="GVN77" s="760"/>
      <c r="GVO77" s="760"/>
      <c r="GVP77" s="760"/>
      <c r="GVQ77" s="760"/>
      <c r="GVR77" s="760"/>
      <c r="GVS77" s="760"/>
      <c r="GVT77" s="760"/>
      <c r="GVU77" s="760"/>
      <c r="GVV77" s="760"/>
      <c r="GVW77" s="760"/>
      <c r="GVX77" s="760"/>
      <c r="GVY77" s="760"/>
      <c r="GVZ77" s="760"/>
      <c r="GWA77" s="760"/>
      <c r="GWB77" s="760"/>
      <c r="GWC77" s="760"/>
      <c r="GWD77" s="760"/>
      <c r="GWE77" s="760"/>
      <c r="GWF77" s="760"/>
      <c r="GWG77" s="760"/>
      <c r="GWH77" s="760"/>
      <c r="GWI77" s="760"/>
      <c r="GWJ77" s="760"/>
      <c r="GWK77" s="760"/>
      <c r="GWL77" s="760"/>
      <c r="GWM77" s="760"/>
      <c r="GWN77" s="760"/>
      <c r="GWO77" s="760"/>
      <c r="GWP77" s="760"/>
      <c r="GWQ77" s="760"/>
      <c r="GWR77" s="760"/>
      <c r="GWS77" s="760"/>
      <c r="GWT77" s="760"/>
      <c r="GWU77" s="760"/>
      <c r="GWV77" s="760"/>
      <c r="GWW77" s="760"/>
      <c r="GWX77" s="760"/>
      <c r="GWY77" s="760"/>
      <c r="GWZ77" s="760"/>
      <c r="GXA77" s="760"/>
      <c r="GXB77" s="760"/>
      <c r="GXC77" s="760"/>
      <c r="GXD77" s="760"/>
      <c r="GXE77" s="760"/>
      <c r="GXF77" s="760"/>
      <c r="GXG77" s="760"/>
      <c r="GXH77" s="760"/>
      <c r="GXI77" s="760"/>
      <c r="GXJ77" s="760"/>
      <c r="GXK77" s="760"/>
      <c r="GXL77" s="760"/>
      <c r="GXM77" s="760"/>
      <c r="GXN77" s="760"/>
      <c r="GXO77" s="760"/>
      <c r="GXP77" s="760"/>
      <c r="GXQ77" s="760"/>
      <c r="GXR77" s="760"/>
      <c r="GXS77" s="760"/>
      <c r="GXT77" s="760"/>
      <c r="GXU77" s="760"/>
      <c r="GXV77" s="760"/>
      <c r="GXW77" s="760"/>
      <c r="GXX77" s="760"/>
      <c r="GXY77" s="760"/>
      <c r="GXZ77" s="760"/>
      <c r="GYA77" s="760"/>
      <c r="GYB77" s="760"/>
      <c r="GYC77" s="760"/>
      <c r="GYD77" s="760"/>
      <c r="GYE77" s="760"/>
      <c r="GYF77" s="760"/>
      <c r="GYG77" s="760"/>
      <c r="GYH77" s="760"/>
      <c r="GYI77" s="760"/>
      <c r="GYJ77" s="760"/>
      <c r="GYK77" s="760"/>
      <c r="GYL77" s="760"/>
      <c r="GYM77" s="760"/>
      <c r="GYN77" s="760"/>
      <c r="GYO77" s="760"/>
      <c r="GYP77" s="760"/>
      <c r="GYQ77" s="760"/>
      <c r="GYR77" s="760"/>
      <c r="GYS77" s="760"/>
      <c r="GYT77" s="760"/>
      <c r="GYU77" s="760"/>
      <c r="GYV77" s="760"/>
      <c r="GYW77" s="760"/>
      <c r="GYX77" s="760"/>
      <c r="GYY77" s="760"/>
      <c r="GYZ77" s="760"/>
      <c r="GZA77" s="760"/>
      <c r="GZB77" s="760"/>
      <c r="GZC77" s="760"/>
      <c r="GZD77" s="760"/>
      <c r="GZE77" s="760"/>
      <c r="GZF77" s="760"/>
      <c r="GZG77" s="760"/>
      <c r="GZH77" s="760"/>
      <c r="GZI77" s="760"/>
      <c r="GZJ77" s="760"/>
      <c r="GZK77" s="760"/>
      <c r="GZL77" s="760"/>
      <c r="GZM77" s="760"/>
      <c r="GZN77" s="760"/>
      <c r="GZO77" s="760"/>
      <c r="GZP77" s="760"/>
      <c r="GZQ77" s="760"/>
      <c r="GZR77" s="760"/>
      <c r="GZS77" s="760"/>
      <c r="GZT77" s="760"/>
      <c r="GZU77" s="760"/>
      <c r="GZV77" s="760"/>
      <c r="GZW77" s="760"/>
      <c r="GZX77" s="760"/>
      <c r="GZY77" s="760"/>
      <c r="GZZ77" s="760"/>
      <c r="HAA77" s="760"/>
      <c r="HAB77" s="760"/>
      <c r="HAC77" s="760"/>
      <c r="HAD77" s="760"/>
      <c r="HAE77" s="760"/>
      <c r="HAF77" s="760"/>
      <c r="HAG77" s="760"/>
      <c r="HAH77" s="760"/>
      <c r="HAI77" s="760"/>
      <c r="HAJ77" s="760"/>
      <c r="HAK77" s="760"/>
      <c r="HAL77" s="760"/>
      <c r="HAM77" s="760"/>
      <c r="HAN77" s="760"/>
      <c r="HAO77" s="760"/>
      <c r="HAP77" s="760"/>
      <c r="HAQ77" s="760"/>
      <c r="HAR77" s="760"/>
      <c r="HAS77" s="760"/>
      <c r="HAT77" s="760"/>
      <c r="HAU77" s="760"/>
      <c r="HAV77" s="760"/>
      <c r="HAW77" s="760"/>
      <c r="HAX77" s="760"/>
      <c r="HAY77" s="760"/>
      <c r="HAZ77" s="760"/>
      <c r="HBA77" s="760"/>
      <c r="HBB77" s="760"/>
      <c r="HBC77" s="760"/>
      <c r="HBD77" s="760"/>
      <c r="HBE77" s="760"/>
      <c r="HBF77" s="760"/>
      <c r="HBG77" s="760"/>
      <c r="HBH77" s="760"/>
      <c r="HBI77" s="760"/>
      <c r="HBJ77" s="760"/>
      <c r="HBK77" s="760"/>
      <c r="HBL77" s="760"/>
      <c r="HBM77" s="760"/>
      <c r="HBN77" s="760"/>
      <c r="HBO77" s="760"/>
      <c r="HBP77" s="760"/>
      <c r="HBQ77" s="760"/>
      <c r="HBR77" s="760"/>
      <c r="HBS77" s="760"/>
      <c r="HBT77" s="760"/>
      <c r="HBU77" s="760"/>
      <c r="HBV77" s="760"/>
      <c r="HBW77" s="760"/>
      <c r="HBX77" s="760"/>
      <c r="HBY77" s="760"/>
      <c r="HBZ77" s="760"/>
      <c r="HCA77" s="760"/>
      <c r="HCB77" s="760"/>
      <c r="HCC77" s="760"/>
      <c r="HCD77" s="760"/>
      <c r="HCE77" s="760"/>
      <c r="HCF77" s="760"/>
      <c r="HCG77" s="760"/>
      <c r="HCH77" s="760"/>
      <c r="HCI77" s="760"/>
      <c r="HCJ77" s="760"/>
      <c r="HCK77" s="760"/>
      <c r="HCL77" s="760"/>
      <c r="HCM77" s="760"/>
      <c r="HCN77" s="760"/>
      <c r="HCO77" s="760"/>
      <c r="HCP77" s="760"/>
      <c r="HCQ77" s="760"/>
      <c r="HCR77" s="760"/>
      <c r="HCS77" s="760"/>
      <c r="HCT77" s="760"/>
      <c r="HCU77" s="760"/>
      <c r="HCV77" s="760"/>
      <c r="HCW77" s="760"/>
      <c r="HCX77" s="760"/>
      <c r="HCY77" s="760"/>
      <c r="HCZ77" s="760"/>
      <c r="HDA77" s="760"/>
      <c r="HDB77" s="760"/>
      <c r="HDC77" s="760"/>
      <c r="HDD77" s="760"/>
      <c r="HDE77" s="760"/>
      <c r="HDF77" s="760"/>
      <c r="HDG77" s="760"/>
      <c r="HDH77" s="760"/>
      <c r="HDI77" s="760"/>
      <c r="HDJ77" s="760"/>
      <c r="HDK77" s="760"/>
      <c r="HDL77" s="760"/>
      <c r="HDM77" s="760"/>
      <c r="HDN77" s="760"/>
      <c r="HDO77" s="760"/>
      <c r="HDP77" s="760"/>
      <c r="HDQ77" s="760"/>
      <c r="HDR77" s="760"/>
      <c r="HDS77" s="760"/>
      <c r="HDT77" s="760"/>
      <c r="HDU77" s="760"/>
      <c r="HDV77" s="760"/>
      <c r="HDW77" s="760"/>
      <c r="HDX77" s="760"/>
      <c r="HDY77" s="760"/>
      <c r="HDZ77" s="760"/>
      <c r="HEA77" s="760"/>
      <c r="HEB77" s="760"/>
      <c r="HEC77" s="760"/>
      <c r="HED77" s="760"/>
      <c r="HEE77" s="760"/>
      <c r="HEF77" s="760"/>
      <c r="HEG77" s="760"/>
      <c r="HEH77" s="760"/>
      <c r="HEI77" s="760"/>
      <c r="HEJ77" s="760"/>
      <c r="HEK77" s="760"/>
      <c r="HEL77" s="760"/>
      <c r="HEM77" s="760"/>
      <c r="HEN77" s="760"/>
      <c r="HEO77" s="760"/>
      <c r="HEP77" s="760"/>
      <c r="HEQ77" s="760"/>
      <c r="HER77" s="760"/>
      <c r="HES77" s="760"/>
      <c r="HET77" s="760"/>
      <c r="HEU77" s="760"/>
      <c r="HEV77" s="760"/>
      <c r="HEW77" s="760"/>
      <c r="HEX77" s="760"/>
      <c r="HEY77" s="760"/>
      <c r="HEZ77" s="760"/>
      <c r="HFA77" s="760"/>
      <c r="HFB77" s="760"/>
      <c r="HFC77" s="760"/>
      <c r="HFD77" s="760"/>
      <c r="HFE77" s="760"/>
      <c r="HFF77" s="760"/>
      <c r="HFG77" s="760"/>
      <c r="HFH77" s="760"/>
      <c r="HFI77" s="760"/>
      <c r="HFJ77" s="760"/>
      <c r="HFK77" s="760"/>
      <c r="HFL77" s="760"/>
      <c r="HFM77" s="760"/>
      <c r="HFN77" s="760"/>
      <c r="HFO77" s="760"/>
      <c r="HFP77" s="760"/>
      <c r="HFQ77" s="760"/>
      <c r="HFR77" s="760"/>
      <c r="HFS77" s="760"/>
      <c r="HFT77" s="760"/>
      <c r="HFU77" s="760"/>
      <c r="HFV77" s="760"/>
      <c r="HFW77" s="760"/>
      <c r="HFX77" s="760"/>
      <c r="HFY77" s="760"/>
      <c r="HFZ77" s="760"/>
      <c r="HGA77" s="760"/>
      <c r="HGB77" s="760"/>
      <c r="HGC77" s="760"/>
      <c r="HGD77" s="760"/>
      <c r="HGE77" s="760"/>
      <c r="HGF77" s="760"/>
      <c r="HGG77" s="760"/>
      <c r="HGH77" s="760"/>
      <c r="HGI77" s="760"/>
      <c r="HGJ77" s="760"/>
      <c r="HGK77" s="760"/>
      <c r="HGL77" s="760"/>
      <c r="HGM77" s="760"/>
      <c r="HGN77" s="760"/>
      <c r="HGO77" s="760"/>
      <c r="HGP77" s="760"/>
      <c r="HGQ77" s="760"/>
      <c r="HGR77" s="760"/>
      <c r="HGS77" s="760"/>
      <c r="HGT77" s="760"/>
      <c r="HGU77" s="760"/>
      <c r="HGV77" s="760"/>
      <c r="HGW77" s="760"/>
      <c r="HGX77" s="760"/>
      <c r="HGY77" s="760"/>
      <c r="HGZ77" s="760"/>
      <c r="HHA77" s="760"/>
      <c r="HHB77" s="760"/>
      <c r="HHC77" s="760"/>
      <c r="HHD77" s="760"/>
      <c r="HHE77" s="760"/>
      <c r="HHF77" s="760"/>
      <c r="HHG77" s="760"/>
      <c r="HHH77" s="760"/>
      <c r="HHI77" s="760"/>
      <c r="HHJ77" s="760"/>
      <c r="HHK77" s="760"/>
      <c r="HHL77" s="760"/>
      <c r="HHM77" s="760"/>
      <c r="HHN77" s="760"/>
      <c r="HHO77" s="760"/>
      <c r="HHP77" s="760"/>
      <c r="HHQ77" s="760"/>
      <c r="HHR77" s="760"/>
      <c r="HHS77" s="760"/>
      <c r="HHT77" s="760"/>
      <c r="HHU77" s="760"/>
      <c r="HHV77" s="760"/>
      <c r="HHW77" s="760"/>
      <c r="HHX77" s="760"/>
      <c r="HHY77" s="760"/>
      <c r="HHZ77" s="760"/>
      <c r="HIA77" s="760"/>
      <c r="HIB77" s="760"/>
      <c r="HIC77" s="760"/>
      <c r="HID77" s="760"/>
      <c r="HIE77" s="760"/>
      <c r="HIF77" s="760"/>
      <c r="HIG77" s="760"/>
      <c r="HIH77" s="760"/>
      <c r="HII77" s="760"/>
      <c r="HIJ77" s="760"/>
      <c r="HIK77" s="760"/>
      <c r="HIL77" s="760"/>
      <c r="HIM77" s="760"/>
      <c r="HIN77" s="760"/>
      <c r="HIO77" s="760"/>
      <c r="HIP77" s="760"/>
      <c r="HIQ77" s="760"/>
      <c r="HIR77" s="760"/>
      <c r="HIS77" s="760"/>
      <c r="HIT77" s="760"/>
      <c r="HIU77" s="760"/>
      <c r="HIV77" s="760"/>
      <c r="HIW77" s="760"/>
      <c r="HIX77" s="760"/>
      <c r="HIY77" s="760"/>
      <c r="HIZ77" s="760"/>
      <c r="HJA77" s="760"/>
      <c r="HJB77" s="760"/>
      <c r="HJC77" s="760"/>
      <c r="HJD77" s="760"/>
      <c r="HJE77" s="760"/>
      <c r="HJF77" s="760"/>
      <c r="HJG77" s="760"/>
      <c r="HJH77" s="760"/>
      <c r="HJI77" s="760"/>
      <c r="HJJ77" s="760"/>
      <c r="HJK77" s="760"/>
      <c r="HJL77" s="760"/>
      <c r="HJM77" s="760"/>
      <c r="HJN77" s="760"/>
      <c r="HJO77" s="760"/>
      <c r="HJP77" s="760"/>
      <c r="HJQ77" s="760"/>
      <c r="HJR77" s="760"/>
      <c r="HJS77" s="760"/>
      <c r="HJT77" s="760"/>
      <c r="HJU77" s="760"/>
      <c r="HJV77" s="760"/>
      <c r="HJW77" s="760"/>
      <c r="HJX77" s="760"/>
      <c r="HJY77" s="760"/>
      <c r="HJZ77" s="760"/>
      <c r="HKA77" s="760"/>
      <c r="HKB77" s="760"/>
      <c r="HKC77" s="760"/>
      <c r="HKD77" s="760"/>
      <c r="HKE77" s="760"/>
      <c r="HKF77" s="760"/>
      <c r="HKG77" s="760"/>
      <c r="HKH77" s="760"/>
      <c r="HKI77" s="760"/>
      <c r="HKJ77" s="760"/>
      <c r="HKK77" s="760"/>
      <c r="HKL77" s="760"/>
      <c r="HKM77" s="760"/>
      <c r="HKN77" s="760"/>
      <c r="HKO77" s="760"/>
      <c r="HKP77" s="760"/>
      <c r="HKQ77" s="760"/>
      <c r="HKR77" s="760"/>
      <c r="HKS77" s="760"/>
      <c r="HKT77" s="760"/>
      <c r="HKU77" s="760"/>
      <c r="HKV77" s="760"/>
      <c r="HKW77" s="760"/>
      <c r="HKX77" s="760"/>
      <c r="HKY77" s="760"/>
      <c r="HKZ77" s="760"/>
      <c r="HLA77" s="760"/>
      <c r="HLB77" s="760"/>
      <c r="HLC77" s="760"/>
      <c r="HLD77" s="760"/>
      <c r="HLE77" s="760"/>
      <c r="HLF77" s="760"/>
      <c r="HLG77" s="760"/>
      <c r="HLH77" s="760"/>
      <c r="HLI77" s="760"/>
      <c r="HLJ77" s="760"/>
      <c r="HLK77" s="760"/>
      <c r="HLL77" s="760"/>
      <c r="HLM77" s="760"/>
      <c r="HLN77" s="760"/>
      <c r="HLO77" s="760"/>
      <c r="HLP77" s="760"/>
      <c r="HLQ77" s="760"/>
      <c r="HLR77" s="760"/>
      <c r="HLS77" s="760"/>
      <c r="HLT77" s="760"/>
      <c r="HLU77" s="760"/>
      <c r="HLV77" s="760"/>
      <c r="HLW77" s="760"/>
      <c r="HLX77" s="760"/>
      <c r="HLY77" s="760"/>
      <c r="HLZ77" s="760"/>
      <c r="HMA77" s="760"/>
      <c r="HMB77" s="760"/>
      <c r="HMC77" s="760"/>
      <c r="HMD77" s="760"/>
      <c r="HME77" s="760"/>
      <c r="HMF77" s="760"/>
      <c r="HMG77" s="760"/>
      <c r="HMH77" s="760"/>
      <c r="HMI77" s="760"/>
      <c r="HMJ77" s="760"/>
      <c r="HMK77" s="760"/>
      <c r="HML77" s="760"/>
      <c r="HMM77" s="760"/>
      <c r="HMN77" s="760"/>
      <c r="HMO77" s="760"/>
      <c r="HMP77" s="760"/>
      <c r="HMQ77" s="760"/>
      <c r="HMR77" s="760"/>
      <c r="HMS77" s="760"/>
      <c r="HMT77" s="760"/>
      <c r="HMU77" s="760"/>
      <c r="HMV77" s="760"/>
      <c r="HMW77" s="760"/>
      <c r="HMX77" s="760"/>
      <c r="HMY77" s="760"/>
      <c r="HMZ77" s="760"/>
      <c r="HNA77" s="760"/>
      <c r="HNB77" s="760"/>
      <c r="HNC77" s="760"/>
      <c r="HND77" s="760"/>
      <c r="HNE77" s="760"/>
      <c r="HNF77" s="760"/>
      <c r="HNG77" s="760"/>
      <c r="HNH77" s="760"/>
      <c r="HNI77" s="760"/>
      <c r="HNJ77" s="760"/>
      <c r="HNK77" s="760"/>
      <c r="HNL77" s="760"/>
      <c r="HNM77" s="760"/>
      <c r="HNN77" s="760"/>
      <c r="HNO77" s="760"/>
      <c r="HNP77" s="760"/>
      <c r="HNQ77" s="760"/>
      <c r="HNR77" s="760"/>
      <c r="HNS77" s="760"/>
      <c r="HNT77" s="760"/>
      <c r="HNU77" s="760"/>
      <c r="HNV77" s="760"/>
      <c r="HNW77" s="760"/>
      <c r="HNX77" s="760"/>
      <c r="HNY77" s="760"/>
      <c r="HNZ77" s="760"/>
      <c r="HOA77" s="760"/>
      <c r="HOB77" s="760"/>
      <c r="HOC77" s="760"/>
      <c r="HOD77" s="760"/>
      <c r="HOE77" s="760"/>
      <c r="HOF77" s="760"/>
      <c r="HOG77" s="760"/>
      <c r="HOH77" s="760"/>
      <c r="HOI77" s="760"/>
      <c r="HOJ77" s="760"/>
      <c r="HOK77" s="760"/>
      <c r="HOL77" s="760"/>
      <c r="HOM77" s="760"/>
      <c r="HON77" s="760"/>
      <c r="HOO77" s="760"/>
      <c r="HOP77" s="760"/>
      <c r="HOQ77" s="760"/>
      <c r="HOR77" s="760"/>
      <c r="HOS77" s="760"/>
      <c r="HOT77" s="760"/>
      <c r="HOU77" s="760"/>
      <c r="HOV77" s="760"/>
      <c r="HOW77" s="760"/>
      <c r="HOX77" s="760"/>
      <c r="HOY77" s="760"/>
      <c r="HOZ77" s="760"/>
      <c r="HPA77" s="760"/>
      <c r="HPB77" s="760"/>
      <c r="HPC77" s="760"/>
      <c r="HPD77" s="760"/>
      <c r="HPE77" s="760"/>
      <c r="HPF77" s="760"/>
      <c r="HPG77" s="760"/>
      <c r="HPH77" s="760"/>
      <c r="HPI77" s="760"/>
      <c r="HPJ77" s="760"/>
      <c r="HPK77" s="760"/>
      <c r="HPL77" s="760"/>
      <c r="HPM77" s="760"/>
      <c r="HPN77" s="760"/>
      <c r="HPO77" s="760"/>
      <c r="HPP77" s="760"/>
      <c r="HPQ77" s="760"/>
      <c r="HPR77" s="760"/>
      <c r="HPS77" s="760"/>
      <c r="HPT77" s="760"/>
      <c r="HPU77" s="760"/>
      <c r="HPV77" s="760"/>
      <c r="HPW77" s="760"/>
      <c r="HPX77" s="760"/>
      <c r="HPY77" s="760"/>
      <c r="HPZ77" s="760"/>
      <c r="HQA77" s="760"/>
      <c r="HQB77" s="760"/>
      <c r="HQC77" s="760"/>
      <c r="HQD77" s="760"/>
      <c r="HQE77" s="760"/>
      <c r="HQF77" s="760"/>
      <c r="HQG77" s="760"/>
      <c r="HQH77" s="760"/>
      <c r="HQI77" s="760"/>
      <c r="HQJ77" s="760"/>
      <c r="HQK77" s="760"/>
      <c r="HQL77" s="760"/>
      <c r="HQM77" s="760"/>
      <c r="HQN77" s="760"/>
      <c r="HQO77" s="760"/>
      <c r="HQP77" s="760"/>
      <c r="HQQ77" s="760"/>
      <c r="HQR77" s="760"/>
      <c r="HQS77" s="760"/>
      <c r="HQT77" s="760"/>
      <c r="HQU77" s="760"/>
      <c r="HQV77" s="760"/>
      <c r="HQW77" s="760"/>
      <c r="HQX77" s="760"/>
      <c r="HQY77" s="760"/>
      <c r="HQZ77" s="760"/>
      <c r="HRA77" s="760"/>
      <c r="HRB77" s="760"/>
      <c r="HRC77" s="760"/>
      <c r="HRD77" s="760"/>
      <c r="HRE77" s="760"/>
      <c r="HRF77" s="760"/>
      <c r="HRG77" s="760"/>
      <c r="HRH77" s="760"/>
      <c r="HRI77" s="760"/>
      <c r="HRJ77" s="760"/>
      <c r="HRK77" s="760"/>
      <c r="HRL77" s="760"/>
      <c r="HRM77" s="760"/>
      <c r="HRN77" s="760"/>
      <c r="HRO77" s="760"/>
      <c r="HRP77" s="760"/>
      <c r="HRQ77" s="760"/>
      <c r="HRR77" s="760"/>
      <c r="HRS77" s="760"/>
      <c r="HRT77" s="760"/>
      <c r="HRU77" s="760"/>
      <c r="HRV77" s="760"/>
      <c r="HRW77" s="760"/>
      <c r="HRX77" s="760"/>
      <c r="HRY77" s="760"/>
      <c r="HRZ77" s="760"/>
      <c r="HSA77" s="760"/>
      <c r="HSB77" s="760"/>
      <c r="HSC77" s="760"/>
      <c r="HSD77" s="760"/>
      <c r="HSE77" s="760"/>
      <c r="HSF77" s="760"/>
      <c r="HSG77" s="760"/>
      <c r="HSH77" s="760"/>
      <c r="HSI77" s="760"/>
      <c r="HSJ77" s="760"/>
      <c r="HSK77" s="760"/>
      <c r="HSL77" s="760"/>
      <c r="HSM77" s="760"/>
      <c r="HSN77" s="760"/>
      <c r="HSO77" s="760"/>
      <c r="HSP77" s="760"/>
      <c r="HSQ77" s="760"/>
      <c r="HSR77" s="760"/>
      <c r="HSS77" s="760"/>
      <c r="HST77" s="760"/>
      <c r="HSU77" s="760"/>
      <c r="HSV77" s="760"/>
      <c r="HSW77" s="760"/>
      <c r="HSX77" s="760"/>
      <c r="HSY77" s="760"/>
      <c r="HSZ77" s="760"/>
      <c r="HTA77" s="760"/>
      <c r="HTB77" s="760"/>
      <c r="HTC77" s="760"/>
      <c r="HTD77" s="760"/>
      <c r="HTE77" s="760"/>
      <c r="HTF77" s="760"/>
      <c r="HTG77" s="760"/>
      <c r="HTH77" s="760"/>
      <c r="HTI77" s="760"/>
      <c r="HTJ77" s="760"/>
      <c r="HTK77" s="760"/>
      <c r="HTL77" s="760"/>
      <c r="HTM77" s="760"/>
      <c r="HTN77" s="760"/>
      <c r="HTO77" s="760"/>
      <c r="HTP77" s="760"/>
      <c r="HTQ77" s="760"/>
      <c r="HTR77" s="760"/>
      <c r="HTS77" s="760"/>
      <c r="HTT77" s="760"/>
      <c r="HTU77" s="760"/>
      <c r="HTV77" s="760"/>
      <c r="HTW77" s="760"/>
      <c r="HTX77" s="760"/>
      <c r="HTY77" s="760"/>
      <c r="HTZ77" s="760"/>
      <c r="HUA77" s="760"/>
      <c r="HUB77" s="760"/>
      <c r="HUC77" s="760"/>
      <c r="HUD77" s="760"/>
      <c r="HUE77" s="760"/>
      <c r="HUF77" s="760"/>
      <c r="HUG77" s="760"/>
      <c r="HUH77" s="760"/>
      <c r="HUI77" s="760"/>
      <c r="HUJ77" s="760"/>
      <c r="HUK77" s="760"/>
      <c r="HUL77" s="760"/>
      <c r="HUM77" s="760"/>
      <c r="HUN77" s="760"/>
      <c r="HUO77" s="760"/>
      <c r="HUP77" s="760"/>
      <c r="HUQ77" s="760"/>
      <c r="HUR77" s="760"/>
      <c r="HUS77" s="760"/>
      <c r="HUT77" s="760"/>
      <c r="HUU77" s="760"/>
      <c r="HUV77" s="760"/>
      <c r="HUW77" s="760"/>
      <c r="HUX77" s="760"/>
      <c r="HUY77" s="760"/>
      <c r="HUZ77" s="760"/>
      <c r="HVA77" s="760"/>
      <c r="HVB77" s="760"/>
      <c r="HVC77" s="760"/>
      <c r="HVD77" s="760"/>
      <c r="HVE77" s="760"/>
      <c r="HVF77" s="760"/>
      <c r="HVG77" s="760"/>
      <c r="HVH77" s="760"/>
      <c r="HVI77" s="760"/>
      <c r="HVJ77" s="760"/>
      <c r="HVK77" s="760"/>
      <c r="HVL77" s="760"/>
      <c r="HVM77" s="760"/>
      <c r="HVN77" s="760"/>
      <c r="HVO77" s="760"/>
      <c r="HVP77" s="760"/>
      <c r="HVQ77" s="760"/>
      <c r="HVR77" s="760"/>
      <c r="HVS77" s="760"/>
      <c r="HVT77" s="760"/>
      <c r="HVU77" s="760"/>
      <c r="HVV77" s="760"/>
      <c r="HVW77" s="760"/>
      <c r="HVX77" s="760"/>
      <c r="HVY77" s="760"/>
      <c r="HVZ77" s="760"/>
      <c r="HWA77" s="760"/>
      <c r="HWB77" s="760"/>
      <c r="HWC77" s="760"/>
      <c r="HWD77" s="760"/>
      <c r="HWE77" s="760"/>
      <c r="HWF77" s="760"/>
      <c r="HWG77" s="760"/>
      <c r="HWH77" s="760"/>
      <c r="HWI77" s="760"/>
      <c r="HWJ77" s="760"/>
      <c r="HWK77" s="760"/>
      <c r="HWL77" s="760"/>
      <c r="HWM77" s="760"/>
      <c r="HWN77" s="760"/>
      <c r="HWO77" s="760"/>
      <c r="HWP77" s="760"/>
      <c r="HWQ77" s="760"/>
      <c r="HWR77" s="760"/>
      <c r="HWS77" s="760"/>
      <c r="HWT77" s="760"/>
      <c r="HWU77" s="760"/>
      <c r="HWV77" s="760"/>
      <c r="HWW77" s="760"/>
      <c r="HWX77" s="760"/>
      <c r="HWY77" s="760"/>
      <c r="HWZ77" s="760"/>
      <c r="HXA77" s="760"/>
      <c r="HXB77" s="760"/>
      <c r="HXC77" s="760"/>
      <c r="HXD77" s="760"/>
      <c r="HXE77" s="760"/>
      <c r="HXF77" s="760"/>
      <c r="HXG77" s="760"/>
      <c r="HXH77" s="760"/>
      <c r="HXI77" s="760"/>
      <c r="HXJ77" s="760"/>
      <c r="HXK77" s="760"/>
      <c r="HXL77" s="760"/>
      <c r="HXM77" s="760"/>
      <c r="HXN77" s="760"/>
      <c r="HXO77" s="760"/>
      <c r="HXP77" s="760"/>
      <c r="HXQ77" s="760"/>
      <c r="HXR77" s="760"/>
      <c r="HXS77" s="760"/>
      <c r="HXT77" s="760"/>
      <c r="HXU77" s="760"/>
      <c r="HXV77" s="760"/>
      <c r="HXW77" s="760"/>
      <c r="HXX77" s="760"/>
      <c r="HXY77" s="760"/>
      <c r="HXZ77" s="760"/>
      <c r="HYA77" s="760"/>
      <c r="HYB77" s="760"/>
      <c r="HYC77" s="760"/>
      <c r="HYD77" s="760"/>
      <c r="HYE77" s="760"/>
      <c r="HYF77" s="760"/>
      <c r="HYG77" s="760"/>
      <c r="HYH77" s="760"/>
      <c r="HYI77" s="760"/>
      <c r="HYJ77" s="760"/>
      <c r="HYK77" s="760"/>
      <c r="HYL77" s="760"/>
      <c r="HYM77" s="760"/>
      <c r="HYN77" s="760"/>
      <c r="HYO77" s="760"/>
      <c r="HYP77" s="760"/>
      <c r="HYQ77" s="760"/>
      <c r="HYR77" s="760"/>
      <c r="HYS77" s="760"/>
      <c r="HYT77" s="760"/>
      <c r="HYU77" s="760"/>
      <c r="HYV77" s="760"/>
      <c r="HYW77" s="760"/>
      <c r="HYX77" s="760"/>
      <c r="HYY77" s="760"/>
      <c r="HYZ77" s="760"/>
      <c r="HZA77" s="760"/>
      <c r="HZB77" s="760"/>
      <c r="HZC77" s="760"/>
      <c r="HZD77" s="760"/>
      <c r="HZE77" s="760"/>
      <c r="HZF77" s="760"/>
      <c r="HZG77" s="760"/>
      <c r="HZH77" s="760"/>
      <c r="HZI77" s="760"/>
      <c r="HZJ77" s="760"/>
      <c r="HZK77" s="760"/>
      <c r="HZL77" s="760"/>
      <c r="HZM77" s="760"/>
      <c r="HZN77" s="760"/>
      <c r="HZO77" s="760"/>
      <c r="HZP77" s="760"/>
      <c r="HZQ77" s="760"/>
      <c r="HZR77" s="760"/>
      <c r="HZS77" s="760"/>
      <c r="HZT77" s="760"/>
      <c r="HZU77" s="760"/>
      <c r="HZV77" s="760"/>
      <c r="HZW77" s="760"/>
      <c r="HZX77" s="760"/>
      <c r="HZY77" s="760"/>
      <c r="HZZ77" s="760"/>
      <c r="IAA77" s="760"/>
      <c r="IAB77" s="760"/>
      <c r="IAC77" s="760"/>
      <c r="IAD77" s="760"/>
      <c r="IAE77" s="760"/>
      <c r="IAF77" s="760"/>
      <c r="IAG77" s="760"/>
      <c r="IAH77" s="760"/>
      <c r="IAI77" s="760"/>
      <c r="IAJ77" s="760"/>
      <c r="IAK77" s="760"/>
      <c r="IAL77" s="760"/>
      <c r="IAM77" s="760"/>
      <c r="IAN77" s="760"/>
      <c r="IAO77" s="760"/>
      <c r="IAP77" s="760"/>
      <c r="IAQ77" s="760"/>
      <c r="IAR77" s="760"/>
      <c r="IAS77" s="760"/>
      <c r="IAT77" s="760"/>
      <c r="IAU77" s="760"/>
      <c r="IAV77" s="760"/>
      <c r="IAW77" s="760"/>
      <c r="IAX77" s="760"/>
      <c r="IAY77" s="760"/>
      <c r="IAZ77" s="760"/>
      <c r="IBA77" s="760"/>
      <c r="IBB77" s="760"/>
      <c r="IBC77" s="760"/>
      <c r="IBD77" s="760"/>
      <c r="IBE77" s="760"/>
      <c r="IBF77" s="760"/>
      <c r="IBG77" s="760"/>
      <c r="IBH77" s="760"/>
      <c r="IBI77" s="760"/>
      <c r="IBJ77" s="760"/>
      <c r="IBK77" s="760"/>
      <c r="IBL77" s="760"/>
      <c r="IBM77" s="760"/>
      <c r="IBN77" s="760"/>
      <c r="IBO77" s="760"/>
      <c r="IBP77" s="760"/>
      <c r="IBQ77" s="760"/>
      <c r="IBR77" s="760"/>
      <c r="IBS77" s="760"/>
      <c r="IBT77" s="760"/>
      <c r="IBU77" s="760"/>
      <c r="IBV77" s="760"/>
      <c r="IBW77" s="760"/>
      <c r="IBX77" s="760"/>
      <c r="IBY77" s="760"/>
      <c r="IBZ77" s="760"/>
      <c r="ICA77" s="760"/>
      <c r="ICB77" s="760"/>
      <c r="ICC77" s="760"/>
      <c r="ICD77" s="760"/>
      <c r="ICE77" s="760"/>
      <c r="ICF77" s="760"/>
      <c r="ICG77" s="760"/>
      <c r="ICH77" s="760"/>
      <c r="ICI77" s="760"/>
      <c r="ICJ77" s="760"/>
      <c r="ICK77" s="760"/>
      <c r="ICL77" s="760"/>
      <c r="ICM77" s="760"/>
      <c r="ICN77" s="760"/>
      <c r="ICO77" s="760"/>
      <c r="ICP77" s="760"/>
      <c r="ICQ77" s="760"/>
      <c r="ICR77" s="760"/>
      <c r="ICS77" s="760"/>
      <c r="ICT77" s="760"/>
      <c r="ICU77" s="760"/>
      <c r="ICV77" s="760"/>
      <c r="ICW77" s="760"/>
      <c r="ICX77" s="760"/>
      <c r="ICY77" s="760"/>
      <c r="ICZ77" s="760"/>
      <c r="IDA77" s="760"/>
      <c r="IDB77" s="760"/>
      <c r="IDC77" s="760"/>
      <c r="IDD77" s="760"/>
      <c r="IDE77" s="760"/>
      <c r="IDF77" s="760"/>
      <c r="IDG77" s="760"/>
      <c r="IDH77" s="760"/>
      <c r="IDI77" s="760"/>
      <c r="IDJ77" s="760"/>
      <c r="IDK77" s="760"/>
      <c r="IDL77" s="760"/>
      <c r="IDM77" s="760"/>
      <c r="IDN77" s="760"/>
      <c r="IDO77" s="760"/>
      <c r="IDP77" s="760"/>
      <c r="IDQ77" s="760"/>
      <c r="IDR77" s="760"/>
      <c r="IDS77" s="760"/>
      <c r="IDT77" s="760"/>
      <c r="IDU77" s="760"/>
      <c r="IDV77" s="760"/>
      <c r="IDW77" s="760"/>
      <c r="IDX77" s="760"/>
      <c r="IDY77" s="760"/>
      <c r="IDZ77" s="760"/>
      <c r="IEA77" s="760"/>
      <c r="IEB77" s="760"/>
      <c r="IEC77" s="760"/>
      <c r="IED77" s="760"/>
      <c r="IEE77" s="760"/>
      <c r="IEF77" s="760"/>
      <c r="IEG77" s="760"/>
      <c r="IEH77" s="760"/>
      <c r="IEI77" s="760"/>
      <c r="IEJ77" s="760"/>
      <c r="IEK77" s="760"/>
      <c r="IEL77" s="760"/>
      <c r="IEM77" s="760"/>
      <c r="IEN77" s="760"/>
      <c r="IEO77" s="760"/>
      <c r="IEP77" s="760"/>
      <c r="IEQ77" s="760"/>
      <c r="IER77" s="760"/>
      <c r="IES77" s="760"/>
      <c r="IET77" s="760"/>
      <c r="IEU77" s="760"/>
      <c r="IEV77" s="760"/>
      <c r="IEW77" s="760"/>
      <c r="IEX77" s="760"/>
      <c r="IEY77" s="760"/>
      <c r="IEZ77" s="760"/>
      <c r="IFA77" s="760"/>
      <c r="IFB77" s="760"/>
      <c r="IFC77" s="760"/>
      <c r="IFD77" s="760"/>
      <c r="IFE77" s="760"/>
      <c r="IFF77" s="760"/>
      <c r="IFG77" s="760"/>
      <c r="IFH77" s="760"/>
      <c r="IFI77" s="760"/>
      <c r="IFJ77" s="760"/>
      <c r="IFK77" s="760"/>
      <c r="IFL77" s="760"/>
      <c r="IFM77" s="760"/>
      <c r="IFN77" s="760"/>
      <c r="IFO77" s="760"/>
      <c r="IFP77" s="760"/>
      <c r="IFQ77" s="760"/>
      <c r="IFR77" s="760"/>
      <c r="IFS77" s="760"/>
      <c r="IFT77" s="760"/>
      <c r="IFU77" s="760"/>
      <c r="IFV77" s="760"/>
      <c r="IFW77" s="760"/>
      <c r="IFX77" s="760"/>
      <c r="IFY77" s="760"/>
      <c r="IFZ77" s="760"/>
      <c r="IGA77" s="760"/>
      <c r="IGB77" s="760"/>
      <c r="IGC77" s="760"/>
      <c r="IGD77" s="760"/>
      <c r="IGE77" s="760"/>
      <c r="IGF77" s="760"/>
      <c r="IGG77" s="760"/>
      <c r="IGH77" s="760"/>
      <c r="IGI77" s="760"/>
      <c r="IGJ77" s="760"/>
      <c r="IGK77" s="760"/>
      <c r="IGL77" s="760"/>
      <c r="IGM77" s="760"/>
      <c r="IGN77" s="760"/>
      <c r="IGO77" s="760"/>
      <c r="IGP77" s="760"/>
      <c r="IGQ77" s="760"/>
      <c r="IGR77" s="760"/>
      <c r="IGS77" s="760"/>
      <c r="IGT77" s="760"/>
      <c r="IGU77" s="760"/>
      <c r="IGV77" s="760"/>
      <c r="IGW77" s="760"/>
      <c r="IGX77" s="760"/>
      <c r="IGY77" s="760"/>
      <c r="IGZ77" s="760"/>
      <c r="IHA77" s="760"/>
      <c r="IHB77" s="760"/>
      <c r="IHC77" s="760"/>
      <c r="IHD77" s="760"/>
      <c r="IHE77" s="760"/>
      <c r="IHF77" s="760"/>
      <c r="IHG77" s="760"/>
      <c r="IHH77" s="760"/>
      <c r="IHI77" s="760"/>
      <c r="IHJ77" s="760"/>
      <c r="IHK77" s="760"/>
      <c r="IHL77" s="760"/>
      <c r="IHM77" s="760"/>
      <c r="IHN77" s="760"/>
      <c r="IHO77" s="760"/>
      <c r="IHP77" s="760"/>
      <c r="IHQ77" s="760"/>
      <c r="IHR77" s="760"/>
      <c r="IHS77" s="760"/>
      <c r="IHT77" s="760"/>
      <c r="IHU77" s="760"/>
      <c r="IHV77" s="760"/>
      <c r="IHW77" s="760"/>
      <c r="IHX77" s="760"/>
      <c r="IHY77" s="760"/>
      <c r="IHZ77" s="760"/>
      <c r="IIA77" s="760"/>
      <c r="IIB77" s="760"/>
      <c r="IIC77" s="760"/>
      <c r="IID77" s="760"/>
      <c r="IIE77" s="760"/>
      <c r="IIF77" s="760"/>
      <c r="IIG77" s="760"/>
      <c r="IIH77" s="760"/>
      <c r="III77" s="760"/>
      <c r="IIJ77" s="760"/>
      <c r="IIK77" s="760"/>
      <c r="IIL77" s="760"/>
      <c r="IIM77" s="760"/>
      <c r="IIN77" s="760"/>
      <c r="IIO77" s="760"/>
      <c r="IIP77" s="760"/>
      <c r="IIQ77" s="760"/>
      <c r="IIR77" s="760"/>
      <c r="IIS77" s="760"/>
      <c r="IIT77" s="760"/>
      <c r="IIU77" s="760"/>
      <c r="IIV77" s="760"/>
      <c r="IIW77" s="760"/>
      <c r="IIX77" s="760"/>
      <c r="IIY77" s="760"/>
      <c r="IIZ77" s="760"/>
      <c r="IJA77" s="760"/>
      <c r="IJB77" s="760"/>
      <c r="IJC77" s="760"/>
      <c r="IJD77" s="760"/>
      <c r="IJE77" s="760"/>
      <c r="IJF77" s="760"/>
      <c r="IJG77" s="760"/>
      <c r="IJH77" s="760"/>
      <c r="IJI77" s="760"/>
      <c r="IJJ77" s="760"/>
      <c r="IJK77" s="760"/>
      <c r="IJL77" s="760"/>
      <c r="IJM77" s="760"/>
      <c r="IJN77" s="760"/>
      <c r="IJO77" s="760"/>
      <c r="IJP77" s="760"/>
      <c r="IJQ77" s="760"/>
      <c r="IJR77" s="760"/>
      <c r="IJS77" s="760"/>
      <c r="IJT77" s="760"/>
      <c r="IJU77" s="760"/>
      <c r="IJV77" s="760"/>
      <c r="IJW77" s="760"/>
      <c r="IJX77" s="760"/>
      <c r="IJY77" s="760"/>
      <c r="IJZ77" s="760"/>
      <c r="IKA77" s="760"/>
      <c r="IKB77" s="760"/>
      <c r="IKC77" s="760"/>
      <c r="IKD77" s="760"/>
      <c r="IKE77" s="760"/>
      <c r="IKF77" s="760"/>
      <c r="IKG77" s="760"/>
      <c r="IKH77" s="760"/>
      <c r="IKI77" s="760"/>
      <c r="IKJ77" s="760"/>
      <c r="IKK77" s="760"/>
      <c r="IKL77" s="760"/>
      <c r="IKM77" s="760"/>
      <c r="IKN77" s="760"/>
      <c r="IKO77" s="760"/>
      <c r="IKP77" s="760"/>
      <c r="IKQ77" s="760"/>
      <c r="IKR77" s="760"/>
      <c r="IKS77" s="760"/>
      <c r="IKT77" s="760"/>
      <c r="IKU77" s="760"/>
      <c r="IKV77" s="760"/>
      <c r="IKW77" s="760"/>
      <c r="IKX77" s="760"/>
      <c r="IKY77" s="760"/>
      <c r="IKZ77" s="760"/>
      <c r="ILA77" s="760"/>
      <c r="ILB77" s="760"/>
      <c r="ILC77" s="760"/>
      <c r="ILD77" s="760"/>
      <c r="ILE77" s="760"/>
      <c r="ILF77" s="760"/>
      <c r="ILG77" s="760"/>
      <c r="ILH77" s="760"/>
      <c r="ILI77" s="760"/>
      <c r="ILJ77" s="760"/>
      <c r="ILK77" s="760"/>
      <c r="ILL77" s="760"/>
      <c r="ILM77" s="760"/>
      <c r="ILN77" s="760"/>
      <c r="ILO77" s="760"/>
      <c r="ILP77" s="760"/>
      <c r="ILQ77" s="760"/>
      <c r="ILR77" s="760"/>
      <c r="ILS77" s="760"/>
      <c r="ILT77" s="760"/>
      <c r="ILU77" s="760"/>
      <c r="ILV77" s="760"/>
      <c r="ILW77" s="760"/>
      <c r="ILX77" s="760"/>
      <c r="ILY77" s="760"/>
      <c r="ILZ77" s="760"/>
      <c r="IMA77" s="760"/>
      <c r="IMB77" s="760"/>
      <c r="IMC77" s="760"/>
      <c r="IMD77" s="760"/>
      <c r="IME77" s="760"/>
      <c r="IMF77" s="760"/>
      <c r="IMG77" s="760"/>
      <c r="IMH77" s="760"/>
      <c r="IMI77" s="760"/>
      <c r="IMJ77" s="760"/>
      <c r="IMK77" s="760"/>
      <c r="IML77" s="760"/>
      <c r="IMM77" s="760"/>
      <c r="IMN77" s="760"/>
      <c r="IMO77" s="760"/>
      <c r="IMP77" s="760"/>
      <c r="IMQ77" s="760"/>
      <c r="IMR77" s="760"/>
      <c r="IMS77" s="760"/>
      <c r="IMT77" s="760"/>
      <c r="IMU77" s="760"/>
      <c r="IMV77" s="760"/>
      <c r="IMW77" s="760"/>
      <c r="IMX77" s="760"/>
      <c r="IMY77" s="760"/>
      <c r="IMZ77" s="760"/>
      <c r="INA77" s="760"/>
      <c r="INB77" s="760"/>
      <c r="INC77" s="760"/>
      <c r="IND77" s="760"/>
      <c r="INE77" s="760"/>
      <c r="INF77" s="760"/>
      <c r="ING77" s="760"/>
      <c r="INH77" s="760"/>
      <c r="INI77" s="760"/>
      <c r="INJ77" s="760"/>
      <c r="INK77" s="760"/>
      <c r="INL77" s="760"/>
      <c r="INM77" s="760"/>
      <c r="INN77" s="760"/>
      <c r="INO77" s="760"/>
      <c r="INP77" s="760"/>
      <c r="INQ77" s="760"/>
      <c r="INR77" s="760"/>
      <c r="INS77" s="760"/>
      <c r="INT77" s="760"/>
      <c r="INU77" s="760"/>
      <c r="INV77" s="760"/>
      <c r="INW77" s="760"/>
      <c r="INX77" s="760"/>
      <c r="INY77" s="760"/>
      <c r="INZ77" s="760"/>
      <c r="IOA77" s="760"/>
      <c r="IOB77" s="760"/>
      <c r="IOC77" s="760"/>
      <c r="IOD77" s="760"/>
      <c r="IOE77" s="760"/>
      <c r="IOF77" s="760"/>
      <c r="IOG77" s="760"/>
      <c r="IOH77" s="760"/>
      <c r="IOI77" s="760"/>
      <c r="IOJ77" s="760"/>
      <c r="IOK77" s="760"/>
      <c r="IOL77" s="760"/>
      <c r="IOM77" s="760"/>
      <c r="ION77" s="760"/>
      <c r="IOO77" s="760"/>
      <c r="IOP77" s="760"/>
      <c r="IOQ77" s="760"/>
      <c r="IOR77" s="760"/>
      <c r="IOS77" s="760"/>
      <c r="IOT77" s="760"/>
      <c r="IOU77" s="760"/>
      <c r="IOV77" s="760"/>
      <c r="IOW77" s="760"/>
      <c r="IOX77" s="760"/>
      <c r="IOY77" s="760"/>
      <c r="IOZ77" s="760"/>
      <c r="IPA77" s="760"/>
      <c r="IPB77" s="760"/>
      <c r="IPC77" s="760"/>
      <c r="IPD77" s="760"/>
      <c r="IPE77" s="760"/>
      <c r="IPF77" s="760"/>
      <c r="IPG77" s="760"/>
      <c r="IPH77" s="760"/>
      <c r="IPI77" s="760"/>
      <c r="IPJ77" s="760"/>
      <c r="IPK77" s="760"/>
      <c r="IPL77" s="760"/>
      <c r="IPM77" s="760"/>
      <c r="IPN77" s="760"/>
      <c r="IPO77" s="760"/>
      <c r="IPP77" s="760"/>
      <c r="IPQ77" s="760"/>
      <c r="IPR77" s="760"/>
      <c r="IPS77" s="760"/>
      <c r="IPT77" s="760"/>
      <c r="IPU77" s="760"/>
      <c r="IPV77" s="760"/>
      <c r="IPW77" s="760"/>
      <c r="IPX77" s="760"/>
      <c r="IPY77" s="760"/>
      <c r="IPZ77" s="760"/>
      <c r="IQA77" s="760"/>
      <c r="IQB77" s="760"/>
      <c r="IQC77" s="760"/>
      <c r="IQD77" s="760"/>
      <c r="IQE77" s="760"/>
      <c r="IQF77" s="760"/>
      <c r="IQG77" s="760"/>
      <c r="IQH77" s="760"/>
      <c r="IQI77" s="760"/>
      <c r="IQJ77" s="760"/>
      <c r="IQK77" s="760"/>
      <c r="IQL77" s="760"/>
      <c r="IQM77" s="760"/>
      <c r="IQN77" s="760"/>
      <c r="IQO77" s="760"/>
      <c r="IQP77" s="760"/>
      <c r="IQQ77" s="760"/>
      <c r="IQR77" s="760"/>
      <c r="IQS77" s="760"/>
      <c r="IQT77" s="760"/>
      <c r="IQU77" s="760"/>
      <c r="IQV77" s="760"/>
      <c r="IQW77" s="760"/>
      <c r="IQX77" s="760"/>
      <c r="IQY77" s="760"/>
      <c r="IQZ77" s="760"/>
      <c r="IRA77" s="760"/>
      <c r="IRB77" s="760"/>
      <c r="IRC77" s="760"/>
      <c r="IRD77" s="760"/>
      <c r="IRE77" s="760"/>
      <c r="IRF77" s="760"/>
      <c r="IRG77" s="760"/>
      <c r="IRH77" s="760"/>
      <c r="IRI77" s="760"/>
      <c r="IRJ77" s="760"/>
      <c r="IRK77" s="760"/>
      <c r="IRL77" s="760"/>
      <c r="IRM77" s="760"/>
      <c r="IRN77" s="760"/>
      <c r="IRO77" s="760"/>
      <c r="IRP77" s="760"/>
      <c r="IRQ77" s="760"/>
      <c r="IRR77" s="760"/>
      <c r="IRS77" s="760"/>
      <c r="IRT77" s="760"/>
      <c r="IRU77" s="760"/>
      <c r="IRV77" s="760"/>
      <c r="IRW77" s="760"/>
      <c r="IRX77" s="760"/>
      <c r="IRY77" s="760"/>
      <c r="IRZ77" s="760"/>
      <c r="ISA77" s="760"/>
      <c r="ISB77" s="760"/>
      <c r="ISC77" s="760"/>
      <c r="ISD77" s="760"/>
      <c r="ISE77" s="760"/>
      <c r="ISF77" s="760"/>
      <c r="ISG77" s="760"/>
      <c r="ISH77" s="760"/>
      <c r="ISI77" s="760"/>
      <c r="ISJ77" s="760"/>
      <c r="ISK77" s="760"/>
      <c r="ISL77" s="760"/>
      <c r="ISM77" s="760"/>
      <c r="ISN77" s="760"/>
      <c r="ISO77" s="760"/>
      <c r="ISP77" s="760"/>
      <c r="ISQ77" s="760"/>
      <c r="ISR77" s="760"/>
      <c r="ISS77" s="760"/>
      <c r="IST77" s="760"/>
      <c r="ISU77" s="760"/>
      <c r="ISV77" s="760"/>
      <c r="ISW77" s="760"/>
      <c r="ISX77" s="760"/>
      <c r="ISY77" s="760"/>
      <c r="ISZ77" s="760"/>
      <c r="ITA77" s="760"/>
      <c r="ITB77" s="760"/>
      <c r="ITC77" s="760"/>
      <c r="ITD77" s="760"/>
      <c r="ITE77" s="760"/>
      <c r="ITF77" s="760"/>
      <c r="ITG77" s="760"/>
      <c r="ITH77" s="760"/>
      <c r="ITI77" s="760"/>
      <c r="ITJ77" s="760"/>
      <c r="ITK77" s="760"/>
      <c r="ITL77" s="760"/>
      <c r="ITM77" s="760"/>
      <c r="ITN77" s="760"/>
      <c r="ITO77" s="760"/>
      <c r="ITP77" s="760"/>
      <c r="ITQ77" s="760"/>
      <c r="ITR77" s="760"/>
      <c r="ITS77" s="760"/>
      <c r="ITT77" s="760"/>
      <c r="ITU77" s="760"/>
      <c r="ITV77" s="760"/>
      <c r="ITW77" s="760"/>
      <c r="ITX77" s="760"/>
      <c r="ITY77" s="760"/>
      <c r="ITZ77" s="760"/>
      <c r="IUA77" s="760"/>
      <c r="IUB77" s="760"/>
      <c r="IUC77" s="760"/>
      <c r="IUD77" s="760"/>
      <c r="IUE77" s="760"/>
      <c r="IUF77" s="760"/>
      <c r="IUG77" s="760"/>
      <c r="IUH77" s="760"/>
      <c r="IUI77" s="760"/>
      <c r="IUJ77" s="760"/>
      <c r="IUK77" s="760"/>
      <c r="IUL77" s="760"/>
      <c r="IUM77" s="760"/>
      <c r="IUN77" s="760"/>
      <c r="IUO77" s="760"/>
      <c r="IUP77" s="760"/>
      <c r="IUQ77" s="760"/>
      <c r="IUR77" s="760"/>
      <c r="IUS77" s="760"/>
      <c r="IUT77" s="760"/>
      <c r="IUU77" s="760"/>
      <c r="IUV77" s="760"/>
      <c r="IUW77" s="760"/>
      <c r="IUX77" s="760"/>
      <c r="IUY77" s="760"/>
      <c r="IUZ77" s="760"/>
      <c r="IVA77" s="760"/>
      <c r="IVB77" s="760"/>
      <c r="IVC77" s="760"/>
      <c r="IVD77" s="760"/>
      <c r="IVE77" s="760"/>
      <c r="IVF77" s="760"/>
      <c r="IVG77" s="760"/>
      <c r="IVH77" s="760"/>
      <c r="IVI77" s="760"/>
      <c r="IVJ77" s="760"/>
      <c r="IVK77" s="760"/>
      <c r="IVL77" s="760"/>
      <c r="IVM77" s="760"/>
      <c r="IVN77" s="760"/>
      <c r="IVO77" s="760"/>
      <c r="IVP77" s="760"/>
      <c r="IVQ77" s="760"/>
      <c r="IVR77" s="760"/>
      <c r="IVS77" s="760"/>
      <c r="IVT77" s="760"/>
      <c r="IVU77" s="760"/>
      <c r="IVV77" s="760"/>
      <c r="IVW77" s="760"/>
      <c r="IVX77" s="760"/>
      <c r="IVY77" s="760"/>
      <c r="IVZ77" s="760"/>
      <c r="IWA77" s="760"/>
      <c r="IWB77" s="760"/>
      <c r="IWC77" s="760"/>
      <c r="IWD77" s="760"/>
      <c r="IWE77" s="760"/>
      <c r="IWF77" s="760"/>
      <c r="IWG77" s="760"/>
      <c r="IWH77" s="760"/>
      <c r="IWI77" s="760"/>
      <c r="IWJ77" s="760"/>
      <c r="IWK77" s="760"/>
      <c r="IWL77" s="760"/>
      <c r="IWM77" s="760"/>
      <c r="IWN77" s="760"/>
      <c r="IWO77" s="760"/>
      <c r="IWP77" s="760"/>
      <c r="IWQ77" s="760"/>
      <c r="IWR77" s="760"/>
      <c r="IWS77" s="760"/>
      <c r="IWT77" s="760"/>
      <c r="IWU77" s="760"/>
      <c r="IWV77" s="760"/>
      <c r="IWW77" s="760"/>
      <c r="IWX77" s="760"/>
      <c r="IWY77" s="760"/>
      <c r="IWZ77" s="760"/>
      <c r="IXA77" s="760"/>
      <c r="IXB77" s="760"/>
      <c r="IXC77" s="760"/>
      <c r="IXD77" s="760"/>
      <c r="IXE77" s="760"/>
      <c r="IXF77" s="760"/>
      <c r="IXG77" s="760"/>
      <c r="IXH77" s="760"/>
      <c r="IXI77" s="760"/>
      <c r="IXJ77" s="760"/>
      <c r="IXK77" s="760"/>
      <c r="IXL77" s="760"/>
      <c r="IXM77" s="760"/>
      <c r="IXN77" s="760"/>
      <c r="IXO77" s="760"/>
      <c r="IXP77" s="760"/>
      <c r="IXQ77" s="760"/>
      <c r="IXR77" s="760"/>
      <c r="IXS77" s="760"/>
      <c r="IXT77" s="760"/>
      <c r="IXU77" s="760"/>
      <c r="IXV77" s="760"/>
      <c r="IXW77" s="760"/>
      <c r="IXX77" s="760"/>
      <c r="IXY77" s="760"/>
      <c r="IXZ77" s="760"/>
      <c r="IYA77" s="760"/>
      <c r="IYB77" s="760"/>
      <c r="IYC77" s="760"/>
      <c r="IYD77" s="760"/>
      <c r="IYE77" s="760"/>
      <c r="IYF77" s="760"/>
      <c r="IYG77" s="760"/>
      <c r="IYH77" s="760"/>
      <c r="IYI77" s="760"/>
      <c r="IYJ77" s="760"/>
      <c r="IYK77" s="760"/>
      <c r="IYL77" s="760"/>
      <c r="IYM77" s="760"/>
      <c r="IYN77" s="760"/>
      <c r="IYO77" s="760"/>
      <c r="IYP77" s="760"/>
      <c r="IYQ77" s="760"/>
      <c r="IYR77" s="760"/>
      <c r="IYS77" s="760"/>
      <c r="IYT77" s="760"/>
      <c r="IYU77" s="760"/>
      <c r="IYV77" s="760"/>
      <c r="IYW77" s="760"/>
      <c r="IYX77" s="760"/>
      <c r="IYY77" s="760"/>
      <c r="IYZ77" s="760"/>
      <c r="IZA77" s="760"/>
      <c r="IZB77" s="760"/>
      <c r="IZC77" s="760"/>
      <c r="IZD77" s="760"/>
      <c r="IZE77" s="760"/>
      <c r="IZF77" s="760"/>
      <c r="IZG77" s="760"/>
      <c r="IZH77" s="760"/>
      <c r="IZI77" s="760"/>
      <c r="IZJ77" s="760"/>
      <c r="IZK77" s="760"/>
      <c r="IZL77" s="760"/>
      <c r="IZM77" s="760"/>
      <c r="IZN77" s="760"/>
      <c r="IZO77" s="760"/>
      <c r="IZP77" s="760"/>
      <c r="IZQ77" s="760"/>
      <c r="IZR77" s="760"/>
      <c r="IZS77" s="760"/>
      <c r="IZT77" s="760"/>
      <c r="IZU77" s="760"/>
      <c r="IZV77" s="760"/>
      <c r="IZW77" s="760"/>
      <c r="IZX77" s="760"/>
      <c r="IZY77" s="760"/>
      <c r="IZZ77" s="760"/>
      <c r="JAA77" s="760"/>
      <c r="JAB77" s="760"/>
      <c r="JAC77" s="760"/>
      <c r="JAD77" s="760"/>
      <c r="JAE77" s="760"/>
      <c r="JAF77" s="760"/>
      <c r="JAG77" s="760"/>
      <c r="JAH77" s="760"/>
      <c r="JAI77" s="760"/>
      <c r="JAJ77" s="760"/>
      <c r="JAK77" s="760"/>
      <c r="JAL77" s="760"/>
      <c r="JAM77" s="760"/>
      <c r="JAN77" s="760"/>
      <c r="JAO77" s="760"/>
      <c r="JAP77" s="760"/>
      <c r="JAQ77" s="760"/>
      <c r="JAR77" s="760"/>
      <c r="JAS77" s="760"/>
      <c r="JAT77" s="760"/>
      <c r="JAU77" s="760"/>
      <c r="JAV77" s="760"/>
      <c r="JAW77" s="760"/>
      <c r="JAX77" s="760"/>
      <c r="JAY77" s="760"/>
      <c r="JAZ77" s="760"/>
      <c r="JBA77" s="760"/>
      <c r="JBB77" s="760"/>
      <c r="JBC77" s="760"/>
      <c r="JBD77" s="760"/>
      <c r="JBE77" s="760"/>
      <c r="JBF77" s="760"/>
      <c r="JBG77" s="760"/>
      <c r="JBH77" s="760"/>
      <c r="JBI77" s="760"/>
      <c r="JBJ77" s="760"/>
      <c r="JBK77" s="760"/>
      <c r="JBL77" s="760"/>
      <c r="JBM77" s="760"/>
      <c r="JBN77" s="760"/>
      <c r="JBO77" s="760"/>
      <c r="JBP77" s="760"/>
      <c r="JBQ77" s="760"/>
      <c r="JBR77" s="760"/>
      <c r="JBS77" s="760"/>
      <c r="JBT77" s="760"/>
      <c r="JBU77" s="760"/>
      <c r="JBV77" s="760"/>
      <c r="JBW77" s="760"/>
      <c r="JBX77" s="760"/>
      <c r="JBY77" s="760"/>
      <c r="JBZ77" s="760"/>
      <c r="JCA77" s="760"/>
      <c r="JCB77" s="760"/>
      <c r="JCC77" s="760"/>
      <c r="JCD77" s="760"/>
      <c r="JCE77" s="760"/>
      <c r="JCF77" s="760"/>
      <c r="JCG77" s="760"/>
      <c r="JCH77" s="760"/>
      <c r="JCI77" s="760"/>
      <c r="JCJ77" s="760"/>
      <c r="JCK77" s="760"/>
      <c r="JCL77" s="760"/>
      <c r="JCM77" s="760"/>
      <c r="JCN77" s="760"/>
      <c r="JCO77" s="760"/>
      <c r="JCP77" s="760"/>
      <c r="JCQ77" s="760"/>
      <c r="JCR77" s="760"/>
      <c r="JCS77" s="760"/>
      <c r="JCT77" s="760"/>
      <c r="JCU77" s="760"/>
      <c r="JCV77" s="760"/>
      <c r="JCW77" s="760"/>
      <c r="JCX77" s="760"/>
      <c r="JCY77" s="760"/>
      <c r="JCZ77" s="760"/>
      <c r="JDA77" s="760"/>
      <c r="JDB77" s="760"/>
      <c r="JDC77" s="760"/>
      <c r="JDD77" s="760"/>
      <c r="JDE77" s="760"/>
      <c r="JDF77" s="760"/>
      <c r="JDG77" s="760"/>
      <c r="JDH77" s="760"/>
      <c r="JDI77" s="760"/>
      <c r="JDJ77" s="760"/>
      <c r="JDK77" s="760"/>
      <c r="JDL77" s="760"/>
      <c r="JDM77" s="760"/>
      <c r="JDN77" s="760"/>
      <c r="JDO77" s="760"/>
      <c r="JDP77" s="760"/>
      <c r="JDQ77" s="760"/>
      <c r="JDR77" s="760"/>
      <c r="JDS77" s="760"/>
      <c r="JDT77" s="760"/>
      <c r="JDU77" s="760"/>
      <c r="JDV77" s="760"/>
      <c r="JDW77" s="760"/>
      <c r="JDX77" s="760"/>
      <c r="JDY77" s="760"/>
      <c r="JDZ77" s="760"/>
      <c r="JEA77" s="760"/>
      <c r="JEB77" s="760"/>
      <c r="JEC77" s="760"/>
      <c r="JED77" s="760"/>
      <c r="JEE77" s="760"/>
      <c r="JEF77" s="760"/>
      <c r="JEG77" s="760"/>
      <c r="JEH77" s="760"/>
      <c r="JEI77" s="760"/>
      <c r="JEJ77" s="760"/>
      <c r="JEK77" s="760"/>
      <c r="JEL77" s="760"/>
      <c r="JEM77" s="760"/>
      <c r="JEN77" s="760"/>
      <c r="JEO77" s="760"/>
      <c r="JEP77" s="760"/>
      <c r="JEQ77" s="760"/>
      <c r="JER77" s="760"/>
      <c r="JES77" s="760"/>
      <c r="JET77" s="760"/>
      <c r="JEU77" s="760"/>
      <c r="JEV77" s="760"/>
      <c r="JEW77" s="760"/>
      <c r="JEX77" s="760"/>
      <c r="JEY77" s="760"/>
      <c r="JEZ77" s="760"/>
      <c r="JFA77" s="760"/>
      <c r="JFB77" s="760"/>
      <c r="JFC77" s="760"/>
      <c r="JFD77" s="760"/>
      <c r="JFE77" s="760"/>
      <c r="JFF77" s="760"/>
      <c r="JFG77" s="760"/>
      <c r="JFH77" s="760"/>
      <c r="JFI77" s="760"/>
      <c r="JFJ77" s="760"/>
      <c r="JFK77" s="760"/>
      <c r="JFL77" s="760"/>
      <c r="JFM77" s="760"/>
      <c r="JFN77" s="760"/>
      <c r="JFO77" s="760"/>
      <c r="JFP77" s="760"/>
      <c r="JFQ77" s="760"/>
      <c r="JFR77" s="760"/>
      <c r="JFS77" s="760"/>
      <c r="JFT77" s="760"/>
      <c r="JFU77" s="760"/>
      <c r="JFV77" s="760"/>
      <c r="JFW77" s="760"/>
      <c r="JFX77" s="760"/>
      <c r="JFY77" s="760"/>
      <c r="JFZ77" s="760"/>
      <c r="JGA77" s="760"/>
      <c r="JGB77" s="760"/>
      <c r="JGC77" s="760"/>
      <c r="JGD77" s="760"/>
      <c r="JGE77" s="760"/>
      <c r="JGF77" s="760"/>
      <c r="JGG77" s="760"/>
      <c r="JGH77" s="760"/>
      <c r="JGI77" s="760"/>
      <c r="JGJ77" s="760"/>
      <c r="JGK77" s="760"/>
      <c r="JGL77" s="760"/>
      <c r="JGM77" s="760"/>
      <c r="JGN77" s="760"/>
      <c r="JGO77" s="760"/>
      <c r="JGP77" s="760"/>
      <c r="JGQ77" s="760"/>
      <c r="JGR77" s="760"/>
      <c r="JGS77" s="760"/>
      <c r="JGT77" s="760"/>
      <c r="JGU77" s="760"/>
      <c r="JGV77" s="760"/>
      <c r="JGW77" s="760"/>
      <c r="JGX77" s="760"/>
      <c r="JGY77" s="760"/>
      <c r="JGZ77" s="760"/>
      <c r="JHA77" s="760"/>
      <c r="JHB77" s="760"/>
      <c r="JHC77" s="760"/>
      <c r="JHD77" s="760"/>
      <c r="JHE77" s="760"/>
      <c r="JHF77" s="760"/>
      <c r="JHG77" s="760"/>
      <c r="JHH77" s="760"/>
      <c r="JHI77" s="760"/>
      <c r="JHJ77" s="760"/>
      <c r="JHK77" s="760"/>
      <c r="JHL77" s="760"/>
      <c r="JHM77" s="760"/>
      <c r="JHN77" s="760"/>
      <c r="JHO77" s="760"/>
      <c r="JHP77" s="760"/>
      <c r="JHQ77" s="760"/>
      <c r="JHR77" s="760"/>
      <c r="JHS77" s="760"/>
      <c r="JHT77" s="760"/>
      <c r="JHU77" s="760"/>
      <c r="JHV77" s="760"/>
      <c r="JHW77" s="760"/>
      <c r="JHX77" s="760"/>
      <c r="JHY77" s="760"/>
      <c r="JHZ77" s="760"/>
      <c r="JIA77" s="760"/>
      <c r="JIB77" s="760"/>
      <c r="JIC77" s="760"/>
      <c r="JID77" s="760"/>
      <c r="JIE77" s="760"/>
      <c r="JIF77" s="760"/>
      <c r="JIG77" s="760"/>
      <c r="JIH77" s="760"/>
      <c r="JII77" s="760"/>
      <c r="JIJ77" s="760"/>
      <c r="JIK77" s="760"/>
      <c r="JIL77" s="760"/>
      <c r="JIM77" s="760"/>
      <c r="JIN77" s="760"/>
      <c r="JIO77" s="760"/>
      <c r="JIP77" s="760"/>
      <c r="JIQ77" s="760"/>
      <c r="JIR77" s="760"/>
      <c r="JIS77" s="760"/>
      <c r="JIT77" s="760"/>
      <c r="JIU77" s="760"/>
      <c r="JIV77" s="760"/>
      <c r="JIW77" s="760"/>
      <c r="JIX77" s="760"/>
      <c r="JIY77" s="760"/>
      <c r="JIZ77" s="760"/>
      <c r="JJA77" s="760"/>
      <c r="JJB77" s="760"/>
      <c r="JJC77" s="760"/>
      <c r="JJD77" s="760"/>
      <c r="JJE77" s="760"/>
      <c r="JJF77" s="760"/>
      <c r="JJG77" s="760"/>
      <c r="JJH77" s="760"/>
      <c r="JJI77" s="760"/>
      <c r="JJJ77" s="760"/>
      <c r="JJK77" s="760"/>
      <c r="JJL77" s="760"/>
      <c r="JJM77" s="760"/>
      <c r="JJN77" s="760"/>
      <c r="JJO77" s="760"/>
      <c r="JJP77" s="760"/>
      <c r="JJQ77" s="760"/>
      <c r="JJR77" s="760"/>
      <c r="JJS77" s="760"/>
      <c r="JJT77" s="760"/>
      <c r="JJU77" s="760"/>
      <c r="JJV77" s="760"/>
      <c r="JJW77" s="760"/>
      <c r="JJX77" s="760"/>
      <c r="JJY77" s="760"/>
      <c r="JJZ77" s="760"/>
      <c r="JKA77" s="760"/>
      <c r="JKB77" s="760"/>
      <c r="JKC77" s="760"/>
      <c r="JKD77" s="760"/>
      <c r="JKE77" s="760"/>
      <c r="JKF77" s="760"/>
      <c r="JKG77" s="760"/>
      <c r="JKH77" s="760"/>
      <c r="JKI77" s="760"/>
      <c r="JKJ77" s="760"/>
      <c r="JKK77" s="760"/>
      <c r="JKL77" s="760"/>
      <c r="JKM77" s="760"/>
      <c r="JKN77" s="760"/>
      <c r="JKO77" s="760"/>
      <c r="JKP77" s="760"/>
      <c r="JKQ77" s="760"/>
      <c r="JKR77" s="760"/>
      <c r="JKS77" s="760"/>
      <c r="JKT77" s="760"/>
      <c r="JKU77" s="760"/>
      <c r="JKV77" s="760"/>
      <c r="JKW77" s="760"/>
      <c r="JKX77" s="760"/>
      <c r="JKY77" s="760"/>
      <c r="JKZ77" s="760"/>
      <c r="JLA77" s="760"/>
      <c r="JLB77" s="760"/>
      <c r="JLC77" s="760"/>
      <c r="JLD77" s="760"/>
      <c r="JLE77" s="760"/>
      <c r="JLF77" s="760"/>
      <c r="JLG77" s="760"/>
      <c r="JLH77" s="760"/>
      <c r="JLI77" s="760"/>
      <c r="JLJ77" s="760"/>
      <c r="JLK77" s="760"/>
      <c r="JLL77" s="760"/>
      <c r="JLM77" s="760"/>
      <c r="JLN77" s="760"/>
      <c r="JLO77" s="760"/>
      <c r="JLP77" s="760"/>
      <c r="JLQ77" s="760"/>
      <c r="JLR77" s="760"/>
      <c r="JLS77" s="760"/>
      <c r="JLT77" s="760"/>
      <c r="JLU77" s="760"/>
      <c r="JLV77" s="760"/>
      <c r="JLW77" s="760"/>
      <c r="JLX77" s="760"/>
      <c r="JLY77" s="760"/>
      <c r="JLZ77" s="760"/>
      <c r="JMA77" s="760"/>
      <c r="JMB77" s="760"/>
      <c r="JMC77" s="760"/>
      <c r="JMD77" s="760"/>
      <c r="JME77" s="760"/>
      <c r="JMF77" s="760"/>
      <c r="JMG77" s="760"/>
      <c r="JMH77" s="760"/>
      <c r="JMI77" s="760"/>
      <c r="JMJ77" s="760"/>
      <c r="JMK77" s="760"/>
      <c r="JML77" s="760"/>
      <c r="JMM77" s="760"/>
      <c r="JMN77" s="760"/>
      <c r="JMO77" s="760"/>
      <c r="JMP77" s="760"/>
      <c r="JMQ77" s="760"/>
      <c r="JMR77" s="760"/>
      <c r="JMS77" s="760"/>
      <c r="JMT77" s="760"/>
      <c r="JMU77" s="760"/>
      <c r="JMV77" s="760"/>
      <c r="JMW77" s="760"/>
      <c r="JMX77" s="760"/>
      <c r="JMY77" s="760"/>
      <c r="JMZ77" s="760"/>
      <c r="JNA77" s="760"/>
      <c r="JNB77" s="760"/>
      <c r="JNC77" s="760"/>
      <c r="JND77" s="760"/>
      <c r="JNE77" s="760"/>
      <c r="JNF77" s="760"/>
      <c r="JNG77" s="760"/>
      <c r="JNH77" s="760"/>
      <c r="JNI77" s="760"/>
      <c r="JNJ77" s="760"/>
      <c r="JNK77" s="760"/>
      <c r="JNL77" s="760"/>
      <c r="JNM77" s="760"/>
      <c r="JNN77" s="760"/>
      <c r="JNO77" s="760"/>
      <c r="JNP77" s="760"/>
      <c r="JNQ77" s="760"/>
      <c r="JNR77" s="760"/>
      <c r="JNS77" s="760"/>
      <c r="JNT77" s="760"/>
      <c r="JNU77" s="760"/>
      <c r="JNV77" s="760"/>
      <c r="JNW77" s="760"/>
      <c r="JNX77" s="760"/>
      <c r="JNY77" s="760"/>
      <c r="JNZ77" s="760"/>
      <c r="JOA77" s="760"/>
      <c r="JOB77" s="760"/>
      <c r="JOC77" s="760"/>
      <c r="JOD77" s="760"/>
      <c r="JOE77" s="760"/>
      <c r="JOF77" s="760"/>
      <c r="JOG77" s="760"/>
      <c r="JOH77" s="760"/>
      <c r="JOI77" s="760"/>
      <c r="JOJ77" s="760"/>
      <c r="JOK77" s="760"/>
      <c r="JOL77" s="760"/>
      <c r="JOM77" s="760"/>
      <c r="JON77" s="760"/>
      <c r="JOO77" s="760"/>
      <c r="JOP77" s="760"/>
      <c r="JOQ77" s="760"/>
      <c r="JOR77" s="760"/>
      <c r="JOS77" s="760"/>
      <c r="JOT77" s="760"/>
      <c r="JOU77" s="760"/>
      <c r="JOV77" s="760"/>
      <c r="JOW77" s="760"/>
      <c r="JOX77" s="760"/>
      <c r="JOY77" s="760"/>
      <c r="JOZ77" s="760"/>
      <c r="JPA77" s="760"/>
      <c r="JPB77" s="760"/>
      <c r="JPC77" s="760"/>
      <c r="JPD77" s="760"/>
      <c r="JPE77" s="760"/>
      <c r="JPF77" s="760"/>
      <c r="JPG77" s="760"/>
      <c r="JPH77" s="760"/>
      <c r="JPI77" s="760"/>
      <c r="JPJ77" s="760"/>
      <c r="JPK77" s="760"/>
      <c r="JPL77" s="760"/>
      <c r="JPM77" s="760"/>
      <c r="JPN77" s="760"/>
      <c r="JPO77" s="760"/>
      <c r="JPP77" s="760"/>
      <c r="JPQ77" s="760"/>
      <c r="JPR77" s="760"/>
      <c r="JPS77" s="760"/>
      <c r="JPT77" s="760"/>
      <c r="JPU77" s="760"/>
      <c r="JPV77" s="760"/>
      <c r="JPW77" s="760"/>
      <c r="JPX77" s="760"/>
      <c r="JPY77" s="760"/>
      <c r="JPZ77" s="760"/>
      <c r="JQA77" s="760"/>
      <c r="JQB77" s="760"/>
      <c r="JQC77" s="760"/>
      <c r="JQD77" s="760"/>
      <c r="JQE77" s="760"/>
      <c r="JQF77" s="760"/>
      <c r="JQG77" s="760"/>
      <c r="JQH77" s="760"/>
      <c r="JQI77" s="760"/>
      <c r="JQJ77" s="760"/>
      <c r="JQK77" s="760"/>
      <c r="JQL77" s="760"/>
      <c r="JQM77" s="760"/>
      <c r="JQN77" s="760"/>
      <c r="JQO77" s="760"/>
      <c r="JQP77" s="760"/>
      <c r="JQQ77" s="760"/>
      <c r="JQR77" s="760"/>
      <c r="JQS77" s="760"/>
      <c r="JQT77" s="760"/>
      <c r="JQU77" s="760"/>
      <c r="JQV77" s="760"/>
      <c r="JQW77" s="760"/>
      <c r="JQX77" s="760"/>
      <c r="JQY77" s="760"/>
      <c r="JQZ77" s="760"/>
      <c r="JRA77" s="760"/>
      <c r="JRB77" s="760"/>
      <c r="JRC77" s="760"/>
      <c r="JRD77" s="760"/>
      <c r="JRE77" s="760"/>
      <c r="JRF77" s="760"/>
      <c r="JRG77" s="760"/>
      <c r="JRH77" s="760"/>
      <c r="JRI77" s="760"/>
      <c r="JRJ77" s="760"/>
      <c r="JRK77" s="760"/>
      <c r="JRL77" s="760"/>
      <c r="JRM77" s="760"/>
      <c r="JRN77" s="760"/>
      <c r="JRO77" s="760"/>
      <c r="JRP77" s="760"/>
      <c r="JRQ77" s="760"/>
      <c r="JRR77" s="760"/>
      <c r="JRS77" s="760"/>
      <c r="JRT77" s="760"/>
      <c r="JRU77" s="760"/>
      <c r="JRV77" s="760"/>
      <c r="JRW77" s="760"/>
      <c r="JRX77" s="760"/>
      <c r="JRY77" s="760"/>
      <c r="JRZ77" s="760"/>
      <c r="JSA77" s="760"/>
      <c r="JSB77" s="760"/>
      <c r="JSC77" s="760"/>
      <c r="JSD77" s="760"/>
      <c r="JSE77" s="760"/>
      <c r="JSF77" s="760"/>
      <c r="JSG77" s="760"/>
      <c r="JSH77" s="760"/>
      <c r="JSI77" s="760"/>
      <c r="JSJ77" s="760"/>
      <c r="JSK77" s="760"/>
      <c r="JSL77" s="760"/>
      <c r="JSM77" s="760"/>
      <c r="JSN77" s="760"/>
      <c r="JSO77" s="760"/>
      <c r="JSP77" s="760"/>
      <c r="JSQ77" s="760"/>
      <c r="JSR77" s="760"/>
      <c r="JSS77" s="760"/>
      <c r="JST77" s="760"/>
      <c r="JSU77" s="760"/>
      <c r="JSV77" s="760"/>
      <c r="JSW77" s="760"/>
      <c r="JSX77" s="760"/>
      <c r="JSY77" s="760"/>
      <c r="JSZ77" s="760"/>
      <c r="JTA77" s="760"/>
      <c r="JTB77" s="760"/>
      <c r="JTC77" s="760"/>
      <c r="JTD77" s="760"/>
      <c r="JTE77" s="760"/>
      <c r="JTF77" s="760"/>
      <c r="JTG77" s="760"/>
      <c r="JTH77" s="760"/>
      <c r="JTI77" s="760"/>
      <c r="JTJ77" s="760"/>
      <c r="JTK77" s="760"/>
      <c r="JTL77" s="760"/>
      <c r="JTM77" s="760"/>
      <c r="JTN77" s="760"/>
      <c r="JTO77" s="760"/>
      <c r="JTP77" s="760"/>
      <c r="JTQ77" s="760"/>
      <c r="JTR77" s="760"/>
      <c r="JTS77" s="760"/>
      <c r="JTT77" s="760"/>
      <c r="JTU77" s="760"/>
      <c r="JTV77" s="760"/>
      <c r="JTW77" s="760"/>
      <c r="JTX77" s="760"/>
      <c r="JTY77" s="760"/>
      <c r="JTZ77" s="760"/>
      <c r="JUA77" s="760"/>
      <c r="JUB77" s="760"/>
      <c r="JUC77" s="760"/>
      <c r="JUD77" s="760"/>
      <c r="JUE77" s="760"/>
      <c r="JUF77" s="760"/>
      <c r="JUG77" s="760"/>
      <c r="JUH77" s="760"/>
      <c r="JUI77" s="760"/>
      <c r="JUJ77" s="760"/>
      <c r="JUK77" s="760"/>
      <c r="JUL77" s="760"/>
      <c r="JUM77" s="760"/>
      <c r="JUN77" s="760"/>
      <c r="JUO77" s="760"/>
      <c r="JUP77" s="760"/>
      <c r="JUQ77" s="760"/>
      <c r="JUR77" s="760"/>
      <c r="JUS77" s="760"/>
      <c r="JUT77" s="760"/>
      <c r="JUU77" s="760"/>
      <c r="JUV77" s="760"/>
      <c r="JUW77" s="760"/>
      <c r="JUX77" s="760"/>
      <c r="JUY77" s="760"/>
      <c r="JUZ77" s="760"/>
      <c r="JVA77" s="760"/>
      <c r="JVB77" s="760"/>
      <c r="JVC77" s="760"/>
      <c r="JVD77" s="760"/>
      <c r="JVE77" s="760"/>
      <c r="JVF77" s="760"/>
      <c r="JVG77" s="760"/>
      <c r="JVH77" s="760"/>
      <c r="JVI77" s="760"/>
      <c r="JVJ77" s="760"/>
      <c r="JVK77" s="760"/>
      <c r="JVL77" s="760"/>
      <c r="JVM77" s="760"/>
      <c r="JVN77" s="760"/>
      <c r="JVO77" s="760"/>
      <c r="JVP77" s="760"/>
      <c r="JVQ77" s="760"/>
      <c r="JVR77" s="760"/>
      <c r="JVS77" s="760"/>
      <c r="JVT77" s="760"/>
      <c r="JVU77" s="760"/>
      <c r="JVV77" s="760"/>
      <c r="JVW77" s="760"/>
      <c r="JVX77" s="760"/>
      <c r="JVY77" s="760"/>
      <c r="JVZ77" s="760"/>
      <c r="JWA77" s="760"/>
      <c r="JWB77" s="760"/>
      <c r="JWC77" s="760"/>
      <c r="JWD77" s="760"/>
      <c r="JWE77" s="760"/>
      <c r="JWF77" s="760"/>
      <c r="JWG77" s="760"/>
      <c r="JWH77" s="760"/>
      <c r="JWI77" s="760"/>
      <c r="JWJ77" s="760"/>
      <c r="JWK77" s="760"/>
      <c r="JWL77" s="760"/>
      <c r="JWM77" s="760"/>
      <c r="JWN77" s="760"/>
      <c r="JWO77" s="760"/>
      <c r="JWP77" s="760"/>
      <c r="JWQ77" s="760"/>
      <c r="JWR77" s="760"/>
      <c r="JWS77" s="760"/>
      <c r="JWT77" s="760"/>
      <c r="JWU77" s="760"/>
      <c r="JWV77" s="760"/>
      <c r="JWW77" s="760"/>
      <c r="JWX77" s="760"/>
      <c r="JWY77" s="760"/>
      <c r="JWZ77" s="760"/>
      <c r="JXA77" s="760"/>
      <c r="JXB77" s="760"/>
      <c r="JXC77" s="760"/>
      <c r="JXD77" s="760"/>
      <c r="JXE77" s="760"/>
      <c r="JXF77" s="760"/>
      <c r="JXG77" s="760"/>
      <c r="JXH77" s="760"/>
      <c r="JXI77" s="760"/>
      <c r="JXJ77" s="760"/>
      <c r="JXK77" s="760"/>
      <c r="JXL77" s="760"/>
      <c r="JXM77" s="760"/>
      <c r="JXN77" s="760"/>
      <c r="JXO77" s="760"/>
      <c r="JXP77" s="760"/>
      <c r="JXQ77" s="760"/>
      <c r="JXR77" s="760"/>
      <c r="JXS77" s="760"/>
      <c r="JXT77" s="760"/>
      <c r="JXU77" s="760"/>
      <c r="JXV77" s="760"/>
      <c r="JXW77" s="760"/>
      <c r="JXX77" s="760"/>
      <c r="JXY77" s="760"/>
      <c r="JXZ77" s="760"/>
      <c r="JYA77" s="760"/>
      <c r="JYB77" s="760"/>
      <c r="JYC77" s="760"/>
      <c r="JYD77" s="760"/>
      <c r="JYE77" s="760"/>
      <c r="JYF77" s="760"/>
      <c r="JYG77" s="760"/>
      <c r="JYH77" s="760"/>
      <c r="JYI77" s="760"/>
      <c r="JYJ77" s="760"/>
      <c r="JYK77" s="760"/>
      <c r="JYL77" s="760"/>
      <c r="JYM77" s="760"/>
      <c r="JYN77" s="760"/>
      <c r="JYO77" s="760"/>
      <c r="JYP77" s="760"/>
      <c r="JYQ77" s="760"/>
      <c r="JYR77" s="760"/>
      <c r="JYS77" s="760"/>
      <c r="JYT77" s="760"/>
      <c r="JYU77" s="760"/>
      <c r="JYV77" s="760"/>
      <c r="JYW77" s="760"/>
      <c r="JYX77" s="760"/>
      <c r="JYY77" s="760"/>
      <c r="JYZ77" s="760"/>
      <c r="JZA77" s="760"/>
      <c r="JZB77" s="760"/>
      <c r="JZC77" s="760"/>
      <c r="JZD77" s="760"/>
      <c r="JZE77" s="760"/>
      <c r="JZF77" s="760"/>
      <c r="JZG77" s="760"/>
      <c r="JZH77" s="760"/>
      <c r="JZI77" s="760"/>
      <c r="JZJ77" s="760"/>
      <c r="JZK77" s="760"/>
      <c r="JZL77" s="760"/>
      <c r="JZM77" s="760"/>
      <c r="JZN77" s="760"/>
      <c r="JZO77" s="760"/>
      <c r="JZP77" s="760"/>
      <c r="JZQ77" s="760"/>
      <c r="JZR77" s="760"/>
      <c r="JZS77" s="760"/>
      <c r="JZT77" s="760"/>
      <c r="JZU77" s="760"/>
      <c r="JZV77" s="760"/>
      <c r="JZW77" s="760"/>
      <c r="JZX77" s="760"/>
      <c r="JZY77" s="760"/>
      <c r="JZZ77" s="760"/>
      <c r="KAA77" s="760"/>
      <c r="KAB77" s="760"/>
      <c r="KAC77" s="760"/>
      <c r="KAD77" s="760"/>
      <c r="KAE77" s="760"/>
      <c r="KAF77" s="760"/>
      <c r="KAG77" s="760"/>
      <c r="KAH77" s="760"/>
      <c r="KAI77" s="760"/>
      <c r="KAJ77" s="760"/>
      <c r="KAK77" s="760"/>
      <c r="KAL77" s="760"/>
      <c r="KAM77" s="760"/>
      <c r="KAN77" s="760"/>
      <c r="KAO77" s="760"/>
      <c r="KAP77" s="760"/>
      <c r="KAQ77" s="760"/>
      <c r="KAR77" s="760"/>
      <c r="KAS77" s="760"/>
      <c r="KAT77" s="760"/>
      <c r="KAU77" s="760"/>
      <c r="KAV77" s="760"/>
      <c r="KAW77" s="760"/>
      <c r="KAX77" s="760"/>
      <c r="KAY77" s="760"/>
      <c r="KAZ77" s="760"/>
      <c r="KBA77" s="760"/>
      <c r="KBB77" s="760"/>
      <c r="KBC77" s="760"/>
      <c r="KBD77" s="760"/>
      <c r="KBE77" s="760"/>
      <c r="KBF77" s="760"/>
      <c r="KBG77" s="760"/>
      <c r="KBH77" s="760"/>
      <c r="KBI77" s="760"/>
      <c r="KBJ77" s="760"/>
      <c r="KBK77" s="760"/>
      <c r="KBL77" s="760"/>
      <c r="KBM77" s="760"/>
      <c r="KBN77" s="760"/>
      <c r="KBO77" s="760"/>
      <c r="KBP77" s="760"/>
      <c r="KBQ77" s="760"/>
      <c r="KBR77" s="760"/>
      <c r="KBS77" s="760"/>
      <c r="KBT77" s="760"/>
      <c r="KBU77" s="760"/>
      <c r="KBV77" s="760"/>
      <c r="KBW77" s="760"/>
      <c r="KBX77" s="760"/>
      <c r="KBY77" s="760"/>
      <c r="KBZ77" s="760"/>
      <c r="KCA77" s="760"/>
      <c r="KCB77" s="760"/>
      <c r="KCC77" s="760"/>
      <c r="KCD77" s="760"/>
      <c r="KCE77" s="760"/>
      <c r="KCF77" s="760"/>
      <c r="KCG77" s="760"/>
      <c r="KCH77" s="760"/>
      <c r="KCI77" s="760"/>
      <c r="KCJ77" s="760"/>
      <c r="KCK77" s="760"/>
      <c r="KCL77" s="760"/>
      <c r="KCM77" s="760"/>
      <c r="KCN77" s="760"/>
      <c r="KCO77" s="760"/>
      <c r="KCP77" s="760"/>
      <c r="KCQ77" s="760"/>
      <c r="KCR77" s="760"/>
      <c r="KCS77" s="760"/>
      <c r="KCT77" s="760"/>
      <c r="KCU77" s="760"/>
      <c r="KCV77" s="760"/>
      <c r="KCW77" s="760"/>
      <c r="KCX77" s="760"/>
      <c r="KCY77" s="760"/>
      <c r="KCZ77" s="760"/>
      <c r="KDA77" s="760"/>
      <c r="KDB77" s="760"/>
      <c r="KDC77" s="760"/>
      <c r="KDD77" s="760"/>
      <c r="KDE77" s="760"/>
      <c r="KDF77" s="760"/>
      <c r="KDG77" s="760"/>
      <c r="KDH77" s="760"/>
      <c r="KDI77" s="760"/>
      <c r="KDJ77" s="760"/>
      <c r="KDK77" s="760"/>
      <c r="KDL77" s="760"/>
      <c r="KDM77" s="760"/>
      <c r="KDN77" s="760"/>
      <c r="KDO77" s="760"/>
      <c r="KDP77" s="760"/>
      <c r="KDQ77" s="760"/>
      <c r="KDR77" s="760"/>
      <c r="KDS77" s="760"/>
      <c r="KDT77" s="760"/>
      <c r="KDU77" s="760"/>
      <c r="KDV77" s="760"/>
      <c r="KDW77" s="760"/>
      <c r="KDX77" s="760"/>
      <c r="KDY77" s="760"/>
      <c r="KDZ77" s="760"/>
      <c r="KEA77" s="760"/>
      <c r="KEB77" s="760"/>
      <c r="KEC77" s="760"/>
      <c r="KED77" s="760"/>
      <c r="KEE77" s="760"/>
      <c r="KEF77" s="760"/>
      <c r="KEG77" s="760"/>
      <c r="KEH77" s="760"/>
      <c r="KEI77" s="760"/>
      <c r="KEJ77" s="760"/>
      <c r="KEK77" s="760"/>
      <c r="KEL77" s="760"/>
      <c r="KEM77" s="760"/>
      <c r="KEN77" s="760"/>
      <c r="KEO77" s="760"/>
      <c r="KEP77" s="760"/>
      <c r="KEQ77" s="760"/>
      <c r="KER77" s="760"/>
      <c r="KES77" s="760"/>
      <c r="KET77" s="760"/>
      <c r="KEU77" s="760"/>
      <c r="KEV77" s="760"/>
      <c r="KEW77" s="760"/>
      <c r="KEX77" s="760"/>
      <c r="KEY77" s="760"/>
      <c r="KEZ77" s="760"/>
      <c r="KFA77" s="760"/>
      <c r="KFB77" s="760"/>
      <c r="KFC77" s="760"/>
      <c r="KFD77" s="760"/>
      <c r="KFE77" s="760"/>
      <c r="KFF77" s="760"/>
      <c r="KFG77" s="760"/>
      <c r="KFH77" s="760"/>
      <c r="KFI77" s="760"/>
      <c r="KFJ77" s="760"/>
      <c r="KFK77" s="760"/>
      <c r="KFL77" s="760"/>
      <c r="KFM77" s="760"/>
      <c r="KFN77" s="760"/>
      <c r="KFO77" s="760"/>
      <c r="KFP77" s="760"/>
      <c r="KFQ77" s="760"/>
      <c r="KFR77" s="760"/>
      <c r="KFS77" s="760"/>
      <c r="KFT77" s="760"/>
      <c r="KFU77" s="760"/>
      <c r="KFV77" s="760"/>
      <c r="KFW77" s="760"/>
      <c r="KFX77" s="760"/>
      <c r="KFY77" s="760"/>
      <c r="KFZ77" s="760"/>
      <c r="KGA77" s="760"/>
      <c r="KGB77" s="760"/>
      <c r="KGC77" s="760"/>
      <c r="KGD77" s="760"/>
      <c r="KGE77" s="760"/>
      <c r="KGF77" s="760"/>
      <c r="KGG77" s="760"/>
      <c r="KGH77" s="760"/>
      <c r="KGI77" s="760"/>
      <c r="KGJ77" s="760"/>
      <c r="KGK77" s="760"/>
      <c r="KGL77" s="760"/>
      <c r="KGM77" s="760"/>
      <c r="KGN77" s="760"/>
      <c r="KGO77" s="760"/>
      <c r="KGP77" s="760"/>
      <c r="KGQ77" s="760"/>
      <c r="KGR77" s="760"/>
      <c r="KGS77" s="760"/>
      <c r="KGT77" s="760"/>
      <c r="KGU77" s="760"/>
      <c r="KGV77" s="760"/>
      <c r="KGW77" s="760"/>
      <c r="KGX77" s="760"/>
      <c r="KGY77" s="760"/>
      <c r="KGZ77" s="760"/>
      <c r="KHA77" s="760"/>
      <c r="KHB77" s="760"/>
      <c r="KHC77" s="760"/>
      <c r="KHD77" s="760"/>
      <c r="KHE77" s="760"/>
      <c r="KHF77" s="760"/>
      <c r="KHG77" s="760"/>
      <c r="KHH77" s="760"/>
      <c r="KHI77" s="760"/>
      <c r="KHJ77" s="760"/>
      <c r="KHK77" s="760"/>
      <c r="KHL77" s="760"/>
      <c r="KHM77" s="760"/>
      <c r="KHN77" s="760"/>
      <c r="KHO77" s="760"/>
      <c r="KHP77" s="760"/>
      <c r="KHQ77" s="760"/>
      <c r="KHR77" s="760"/>
      <c r="KHS77" s="760"/>
      <c r="KHT77" s="760"/>
      <c r="KHU77" s="760"/>
      <c r="KHV77" s="760"/>
      <c r="KHW77" s="760"/>
      <c r="KHX77" s="760"/>
      <c r="KHY77" s="760"/>
      <c r="KHZ77" s="760"/>
      <c r="KIA77" s="760"/>
      <c r="KIB77" s="760"/>
      <c r="KIC77" s="760"/>
      <c r="KID77" s="760"/>
      <c r="KIE77" s="760"/>
      <c r="KIF77" s="760"/>
      <c r="KIG77" s="760"/>
      <c r="KIH77" s="760"/>
      <c r="KII77" s="760"/>
      <c r="KIJ77" s="760"/>
      <c r="KIK77" s="760"/>
      <c r="KIL77" s="760"/>
      <c r="KIM77" s="760"/>
      <c r="KIN77" s="760"/>
      <c r="KIO77" s="760"/>
      <c r="KIP77" s="760"/>
      <c r="KIQ77" s="760"/>
      <c r="KIR77" s="760"/>
      <c r="KIS77" s="760"/>
      <c r="KIT77" s="760"/>
      <c r="KIU77" s="760"/>
      <c r="KIV77" s="760"/>
      <c r="KIW77" s="760"/>
      <c r="KIX77" s="760"/>
      <c r="KIY77" s="760"/>
      <c r="KIZ77" s="760"/>
      <c r="KJA77" s="760"/>
      <c r="KJB77" s="760"/>
      <c r="KJC77" s="760"/>
      <c r="KJD77" s="760"/>
      <c r="KJE77" s="760"/>
      <c r="KJF77" s="760"/>
      <c r="KJG77" s="760"/>
      <c r="KJH77" s="760"/>
      <c r="KJI77" s="760"/>
      <c r="KJJ77" s="760"/>
      <c r="KJK77" s="760"/>
      <c r="KJL77" s="760"/>
      <c r="KJM77" s="760"/>
      <c r="KJN77" s="760"/>
      <c r="KJO77" s="760"/>
      <c r="KJP77" s="760"/>
      <c r="KJQ77" s="760"/>
      <c r="KJR77" s="760"/>
      <c r="KJS77" s="760"/>
      <c r="KJT77" s="760"/>
      <c r="KJU77" s="760"/>
      <c r="KJV77" s="760"/>
      <c r="KJW77" s="760"/>
      <c r="KJX77" s="760"/>
      <c r="KJY77" s="760"/>
      <c r="KJZ77" s="760"/>
      <c r="KKA77" s="760"/>
      <c r="KKB77" s="760"/>
      <c r="KKC77" s="760"/>
      <c r="KKD77" s="760"/>
      <c r="KKE77" s="760"/>
      <c r="KKF77" s="760"/>
      <c r="KKG77" s="760"/>
      <c r="KKH77" s="760"/>
      <c r="KKI77" s="760"/>
      <c r="KKJ77" s="760"/>
      <c r="KKK77" s="760"/>
      <c r="KKL77" s="760"/>
      <c r="KKM77" s="760"/>
      <c r="KKN77" s="760"/>
      <c r="KKO77" s="760"/>
      <c r="KKP77" s="760"/>
      <c r="KKQ77" s="760"/>
      <c r="KKR77" s="760"/>
      <c r="KKS77" s="760"/>
      <c r="KKT77" s="760"/>
      <c r="KKU77" s="760"/>
      <c r="KKV77" s="760"/>
      <c r="KKW77" s="760"/>
      <c r="KKX77" s="760"/>
      <c r="KKY77" s="760"/>
      <c r="KKZ77" s="760"/>
      <c r="KLA77" s="760"/>
      <c r="KLB77" s="760"/>
      <c r="KLC77" s="760"/>
      <c r="KLD77" s="760"/>
      <c r="KLE77" s="760"/>
      <c r="KLF77" s="760"/>
      <c r="KLG77" s="760"/>
      <c r="KLH77" s="760"/>
      <c r="KLI77" s="760"/>
      <c r="KLJ77" s="760"/>
      <c r="KLK77" s="760"/>
      <c r="KLL77" s="760"/>
      <c r="KLM77" s="760"/>
      <c r="KLN77" s="760"/>
      <c r="KLO77" s="760"/>
      <c r="KLP77" s="760"/>
      <c r="KLQ77" s="760"/>
      <c r="KLR77" s="760"/>
      <c r="KLS77" s="760"/>
      <c r="KLT77" s="760"/>
      <c r="KLU77" s="760"/>
      <c r="KLV77" s="760"/>
      <c r="KLW77" s="760"/>
      <c r="KLX77" s="760"/>
      <c r="KLY77" s="760"/>
      <c r="KLZ77" s="760"/>
      <c r="KMA77" s="760"/>
      <c r="KMB77" s="760"/>
      <c r="KMC77" s="760"/>
      <c r="KMD77" s="760"/>
      <c r="KME77" s="760"/>
      <c r="KMF77" s="760"/>
      <c r="KMG77" s="760"/>
      <c r="KMH77" s="760"/>
      <c r="KMI77" s="760"/>
      <c r="KMJ77" s="760"/>
      <c r="KMK77" s="760"/>
      <c r="KML77" s="760"/>
      <c r="KMM77" s="760"/>
      <c r="KMN77" s="760"/>
      <c r="KMO77" s="760"/>
      <c r="KMP77" s="760"/>
      <c r="KMQ77" s="760"/>
      <c r="KMR77" s="760"/>
      <c r="KMS77" s="760"/>
      <c r="KMT77" s="760"/>
      <c r="KMU77" s="760"/>
      <c r="KMV77" s="760"/>
      <c r="KMW77" s="760"/>
      <c r="KMX77" s="760"/>
      <c r="KMY77" s="760"/>
      <c r="KMZ77" s="760"/>
      <c r="KNA77" s="760"/>
      <c r="KNB77" s="760"/>
      <c r="KNC77" s="760"/>
      <c r="KND77" s="760"/>
      <c r="KNE77" s="760"/>
      <c r="KNF77" s="760"/>
      <c r="KNG77" s="760"/>
      <c r="KNH77" s="760"/>
      <c r="KNI77" s="760"/>
      <c r="KNJ77" s="760"/>
      <c r="KNK77" s="760"/>
      <c r="KNL77" s="760"/>
      <c r="KNM77" s="760"/>
      <c r="KNN77" s="760"/>
      <c r="KNO77" s="760"/>
      <c r="KNP77" s="760"/>
      <c r="KNQ77" s="760"/>
      <c r="KNR77" s="760"/>
      <c r="KNS77" s="760"/>
      <c r="KNT77" s="760"/>
      <c r="KNU77" s="760"/>
      <c r="KNV77" s="760"/>
      <c r="KNW77" s="760"/>
      <c r="KNX77" s="760"/>
      <c r="KNY77" s="760"/>
      <c r="KNZ77" s="760"/>
      <c r="KOA77" s="760"/>
      <c r="KOB77" s="760"/>
      <c r="KOC77" s="760"/>
      <c r="KOD77" s="760"/>
      <c r="KOE77" s="760"/>
      <c r="KOF77" s="760"/>
      <c r="KOG77" s="760"/>
      <c r="KOH77" s="760"/>
      <c r="KOI77" s="760"/>
      <c r="KOJ77" s="760"/>
      <c r="KOK77" s="760"/>
      <c r="KOL77" s="760"/>
      <c r="KOM77" s="760"/>
      <c r="KON77" s="760"/>
      <c r="KOO77" s="760"/>
      <c r="KOP77" s="760"/>
      <c r="KOQ77" s="760"/>
      <c r="KOR77" s="760"/>
      <c r="KOS77" s="760"/>
      <c r="KOT77" s="760"/>
      <c r="KOU77" s="760"/>
      <c r="KOV77" s="760"/>
      <c r="KOW77" s="760"/>
      <c r="KOX77" s="760"/>
      <c r="KOY77" s="760"/>
      <c r="KOZ77" s="760"/>
      <c r="KPA77" s="760"/>
      <c r="KPB77" s="760"/>
      <c r="KPC77" s="760"/>
      <c r="KPD77" s="760"/>
      <c r="KPE77" s="760"/>
      <c r="KPF77" s="760"/>
      <c r="KPG77" s="760"/>
      <c r="KPH77" s="760"/>
      <c r="KPI77" s="760"/>
      <c r="KPJ77" s="760"/>
      <c r="KPK77" s="760"/>
      <c r="KPL77" s="760"/>
      <c r="KPM77" s="760"/>
      <c r="KPN77" s="760"/>
      <c r="KPO77" s="760"/>
      <c r="KPP77" s="760"/>
      <c r="KPQ77" s="760"/>
      <c r="KPR77" s="760"/>
      <c r="KPS77" s="760"/>
      <c r="KPT77" s="760"/>
      <c r="KPU77" s="760"/>
      <c r="KPV77" s="760"/>
      <c r="KPW77" s="760"/>
      <c r="KPX77" s="760"/>
      <c r="KPY77" s="760"/>
      <c r="KPZ77" s="760"/>
      <c r="KQA77" s="760"/>
      <c r="KQB77" s="760"/>
      <c r="KQC77" s="760"/>
      <c r="KQD77" s="760"/>
      <c r="KQE77" s="760"/>
      <c r="KQF77" s="760"/>
      <c r="KQG77" s="760"/>
      <c r="KQH77" s="760"/>
      <c r="KQI77" s="760"/>
      <c r="KQJ77" s="760"/>
      <c r="KQK77" s="760"/>
      <c r="KQL77" s="760"/>
      <c r="KQM77" s="760"/>
      <c r="KQN77" s="760"/>
      <c r="KQO77" s="760"/>
      <c r="KQP77" s="760"/>
      <c r="KQQ77" s="760"/>
      <c r="KQR77" s="760"/>
      <c r="KQS77" s="760"/>
      <c r="KQT77" s="760"/>
      <c r="KQU77" s="760"/>
      <c r="KQV77" s="760"/>
      <c r="KQW77" s="760"/>
      <c r="KQX77" s="760"/>
      <c r="KQY77" s="760"/>
      <c r="KQZ77" s="760"/>
      <c r="KRA77" s="760"/>
      <c r="KRB77" s="760"/>
      <c r="KRC77" s="760"/>
      <c r="KRD77" s="760"/>
      <c r="KRE77" s="760"/>
      <c r="KRF77" s="760"/>
      <c r="KRG77" s="760"/>
      <c r="KRH77" s="760"/>
      <c r="KRI77" s="760"/>
      <c r="KRJ77" s="760"/>
      <c r="KRK77" s="760"/>
      <c r="KRL77" s="760"/>
      <c r="KRM77" s="760"/>
      <c r="KRN77" s="760"/>
      <c r="KRO77" s="760"/>
      <c r="KRP77" s="760"/>
      <c r="KRQ77" s="760"/>
      <c r="KRR77" s="760"/>
      <c r="KRS77" s="760"/>
      <c r="KRT77" s="760"/>
      <c r="KRU77" s="760"/>
      <c r="KRV77" s="760"/>
      <c r="KRW77" s="760"/>
      <c r="KRX77" s="760"/>
      <c r="KRY77" s="760"/>
      <c r="KRZ77" s="760"/>
      <c r="KSA77" s="760"/>
      <c r="KSB77" s="760"/>
      <c r="KSC77" s="760"/>
      <c r="KSD77" s="760"/>
      <c r="KSE77" s="760"/>
      <c r="KSF77" s="760"/>
      <c r="KSG77" s="760"/>
      <c r="KSH77" s="760"/>
      <c r="KSI77" s="760"/>
      <c r="KSJ77" s="760"/>
      <c r="KSK77" s="760"/>
      <c r="KSL77" s="760"/>
      <c r="KSM77" s="760"/>
      <c r="KSN77" s="760"/>
      <c r="KSO77" s="760"/>
      <c r="KSP77" s="760"/>
      <c r="KSQ77" s="760"/>
      <c r="KSR77" s="760"/>
      <c r="KSS77" s="760"/>
      <c r="KST77" s="760"/>
      <c r="KSU77" s="760"/>
      <c r="KSV77" s="760"/>
      <c r="KSW77" s="760"/>
      <c r="KSX77" s="760"/>
      <c r="KSY77" s="760"/>
      <c r="KSZ77" s="760"/>
      <c r="KTA77" s="760"/>
      <c r="KTB77" s="760"/>
      <c r="KTC77" s="760"/>
      <c r="KTD77" s="760"/>
      <c r="KTE77" s="760"/>
      <c r="KTF77" s="760"/>
      <c r="KTG77" s="760"/>
      <c r="KTH77" s="760"/>
      <c r="KTI77" s="760"/>
      <c r="KTJ77" s="760"/>
      <c r="KTK77" s="760"/>
      <c r="KTL77" s="760"/>
      <c r="KTM77" s="760"/>
      <c r="KTN77" s="760"/>
      <c r="KTO77" s="760"/>
      <c r="KTP77" s="760"/>
      <c r="KTQ77" s="760"/>
      <c r="KTR77" s="760"/>
      <c r="KTS77" s="760"/>
      <c r="KTT77" s="760"/>
      <c r="KTU77" s="760"/>
      <c r="KTV77" s="760"/>
      <c r="KTW77" s="760"/>
      <c r="KTX77" s="760"/>
      <c r="KTY77" s="760"/>
      <c r="KTZ77" s="760"/>
      <c r="KUA77" s="760"/>
      <c r="KUB77" s="760"/>
      <c r="KUC77" s="760"/>
      <c r="KUD77" s="760"/>
      <c r="KUE77" s="760"/>
      <c r="KUF77" s="760"/>
      <c r="KUG77" s="760"/>
      <c r="KUH77" s="760"/>
      <c r="KUI77" s="760"/>
      <c r="KUJ77" s="760"/>
      <c r="KUK77" s="760"/>
      <c r="KUL77" s="760"/>
      <c r="KUM77" s="760"/>
      <c r="KUN77" s="760"/>
      <c r="KUO77" s="760"/>
      <c r="KUP77" s="760"/>
      <c r="KUQ77" s="760"/>
      <c r="KUR77" s="760"/>
      <c r="KUS77" s="760"/>
      <c r="KUT77" s="760"/>
      <c r="KUU77" s="760"/>
      <c r="KUV77" s="760"/>
      <c r="KUW77" s="760"/>
      <c r="KUX77" s="760"/>
      <c r="KUY77" s="760"/>
      <c r="KUZ77" s="760"/>
      <c r="KVA77" s="760"/>
      <c r="KVB77" s="760"/>
      <c r="KVC77" s="760"/>
      <c r="KVD77" s="760"/>
      <c r="KVE77" s="760"/>
      <c r="KVF77" s="760"/>
      <c r="KVG77" s="760"/>
      <c r="KVH77" s="760"/>
      <c r="KVI77" s="760"/>
      <c r="KVJ77" s="760"/>
      <c r="KVK77" s="760"/>
      <c r="KVL77" s="760"/>
      <c r="KVM77" s="760"/>
      <c r="KVN77" s="760"/>
      <c r="KVO77" s="760"/>
      <c r="KVP77" s="760"/>
      <c r="KVQ77" s="760"/>
      <c r="KVR77" s="760"/>
      <c r="KVS77" s="760"/>
      <c r="KVT77" s="760"/>
      <c r="KVU77" s="760"/>
      <c r="KVV77" s="760"/>
      <c r="KVW77" s="760"/>
      <c r="KVX77" s="760"/>
      <c r="KVY77" s="760"/>
      <c r="KVZ77" s="760"/>
      <c r="KWA77" s="760"/>
      <c r="KWB77" s="760"/>
      <c r="KWC77" s="760"/>
      <c r="KWD77" s="760"/>
      <c r="KWE77" s="760"/>
      <c r="KWF77" s="760"/>
      <c r="KWG77" s="760"/>
      <c r="KWH77" s="760"/>
      <c r="KWI77" s="760"/>
      <c r="KWJ77" s="760"/>
      <c r="KWK77" s="760"/>
      <c r="KWL77" s="760"/>
      <c r="KWM77" s="760"/>
      <c r="KWN77" s="760"/>
      <c r="KWO77" s="760"/>
      <c r="KWP77" s="760"/>
      <c r="KWQ77" s="760"/>
      <c r="KWR77" s="760"/>
      <c r="KWS77" s="760"/>
      <c r="KWT77" s="760"/>
      <c r="KWU77" s="760"/>
      <c r="KWV77" s="760"/>
      <c r="KWW77" s="760"/>
      <c r="KWX77" s="760"/>
      <c r="KWY77" s="760"/>
      <c r="KWZ77" s="760"/>
      <c r="KXA77" s="760"/>
      <c r="KXB77" s="760"/>
      <c r="KXC77" s="760"/>
      <c r="KXD77" s="760"/>
      <c r="KXE77" s="760"/>
      <c r="KXF77" s="760"/>
      <c r="KXG77" s="760"/>
      <c r="KXH77" s="760"/>
      <c r="KXI77" s="760"/>
      <c r="KXJ77" s="760"/>
      <c r="KXK77" s="760"/>
      <c r="KXL77" s="760"/>
      <c r="KXM77" s="760"/>
      <c r="KXN77" s="760"/>
      <c r="KXO77" s="760"/>
      <c r="KXP77" s="760"/>
      <c r="KXQ77" s="760"/>
      <c r="KXR77" s="760"/>
      <c r="KXS77" s="760"/>
      <c r="KXT77" s="760"/>
      <c r="KXU77" s="760"/>
      <c r="KXV77" s="760"/>
      <c r="KXW77" s="760"/>
      <c r="KXX77" s="760"/>
      <c r="KXY77" s="760"/>
      <c r="KXZ77" s="760"/>
      <c r="KYA77" s="760"/>
      <c r="KYB77" s="760"/>
      <c r="KYC77" s="760"/>
      <c r="KYD77" s="760"/>
      <c r="KYE77" s="760"/>
      <c r="KYF77" s="760"/>
      <c r="KYG77" s="760"/>
      <c r="KYH77" s="760"/>
      <c r="KYI77" s="760"/>
      <c r="KYJ77" s="760"/>
      <c r="KYK77" s="760"/>
      <c r="KYL77" s="760"/>
      <c r="KYM77" s="760"/>
      <c r="KYN77" s="760"/>
      <c r="KYO77" s="760"/>
      <c r="KYP77" s="760"/>
      <c r="KYQ77" s="760"/>
      <c r="KYR77" s="760"/>
      <c r="KYS77" s="760"/>
      <c r="KYT77" s="760"/>
      <c r="KYU77" s="760"/>
      <c r="KYV77" s="760"/>
      <c r="KYW77" s="760"/>
      <c r="KYX77" s="760"/>
      <c r="KYY77" s="760"/>
      <c r="KYZ77" s="760"/>
      <c r="KZA77" s="760"/>
      <c r="KZB77" s="760"/>
      <c r="KZC77" s="760"/>
      <c r="KZD77" s="760"/>
      <c r="KZE77" s="760"/>
      <c r="KZF77" s="760"/>
      <c r="KZG77" s="760"/>
      <c r="KZH77" s="760"/>
      <c r="KZI77" s="760"/>
      <c r="KZJ77" s="760"/>
      <c r="KZK77" s="760"/>
      <c r="KZL77" s="760"/>
      <c r="KZM77" s="760"/>
      <c r="KZN77" s="760"/>
      <c r="KZO77" s="760"/>
      <c r="KZP77" s="760"/>
      <c r="KZQ77" s="760"/>
      <c r="KZR77" s="760"/>
      <c r="KZS77" s="760"/>
      <c r="KZT77" s="760"/>
      <c r="KZU77" s="760"/>
      <c r="KZV77" s="760"/>
      <c r="KZW77" s="760"/>
      <c r="KZX77" s="760"/>
      <c r="KZY77" s="760"/>
      <c r="KZZ77" s="760"/>
      <c r="LAA77" s="760"/>
      <c r="LAB77" s="760"/>
      <c r="LAC77" s="760"/>
      <c r="LAD77" s="760"/>
      <c r="LAE77" s="760"/>
      <c r="LAF77" s="760"/>
      <c r="LAG77" s="760"/>
      <c r="LAH77" s="760"/>
      <c r="LAI77" s="760"/>
      <c r="LAJ77" s="760"/>
      <c r="LAK77" s="760"/>
      <c r="LAL77" s="760"/>
      <c r="LAM77" s="760"/>
      <c r="LAN77" s="760"/>
      <c r="LAO77" s="760"/>
      <c r="LAP77" s="760"/>
      <c r="LAQ77" s="760"/>
      <c r="LAR77" s="760"/>
      <c r="LAS77" s="760"/>
      <c r="LAT77" s="760"/>
      <c r="LAU77" s="760"/>
      <c r="LAV77" s="760"/>
      <c r="LAW77" s="760"/>
      <c r="LAX77" s="760"/>
      <c r="LAY77" s="760"/>
      <c r="LAZ77" s="760"/>
      <c r="LBA77" s="760"/>
      <c r="LBB77" s="760"/>
      <c r="LBC77" s="760"/>
      <c r="LBD77" s="760"/>
      <c r="LBE77" s="760"/>
      <c r="LBF77" s="760"/>
      <c r="LBG77" s="760"/>
      <c r="LBH77" s="760"/>
      <c r="LBI77" s="760"/>
      <c r="LBJ77" s="760"/>
      <c r="LBK77" s="760"/>
      <c r="LBL77" s="760"/>
      <c r="LBM77" s="760"/>
      <c r="LBN77" s="760"/>
      <c r="LBO77" s="760"/>
      <c r="LBP77" s="760"/>
      <c r="LBQ77" s="760"/>
      <c r="LBR77" s="760"/>
      <c r="LBS77" s="760"/>
      <c r="LBT77" s="760"/>
      <c r="LBU77" s="760"/>
      <c r="LBV77" s="760"/>
      <c r="LBW77" s="760"/>
      <c r="LBX77" s="760"/>
      <c r="LBY77" s="760"/>
      <c r="LBZ77" s="760"/>
      <c r="LCA77" s="760"/>
      <c r="LCB77" s="760"/>
      <c r="LCC77" s="760"/>
      <c r="LCD77" s="760"/>
      <c r="LCE77" s="760"/>
      <c r="LCF77" s="760"/>
      <c r="LCG77" s="760"/>
      <c r="LCH77" s="760"/>
      <c r="LCI77" s="760"/>
      <c r="LCJ77" s="760"/>
      <c r="LCK77" s="760"/>
      <c r="LCL77" s="760"/>
      <c r="LCM77" s="760"/>
      <c r="LCN77" s="760"/>
      <c r="LCO77" s="760"/>
      <c r="LCP77" s="760"/>
      <c r="LCQ77" s="760"/>
      <c r="LCR77" s="760"/>
      <c r="LCS77" s="760"/>
      <c r="LCT77" s="760"/>
      <c r="LCU77" s="760"/>
      <c r="LCV77" s="760"/>
      <c r="LCW77" s="760"/>
      <c r="LCX77" s="760"/>
      <c r="LCY77" s="760"/>
      <c r="LCZ77" s="760"/>
      <c r="LDA77" s="760"/>
      <c r="LDB77" s="760"/>
      <c r="LDC77" s="760"/>
      <c r="LDD77" s="760"/>
      <c r="LDE77" s="760"/>
      <c r="LDF77" s="760"/>
      <c r="LDG77" s="760"/>
      <c r="LDH77" s="760"/>
      <c r="LDI77" s="760"/>
      <c r="LDJ77" s="760"/>
      <c r="LDK77" s="760"/>
      <c r="LDL77" s="760"/>
      <c r="LDM77" s="760"/>
      <c r="LDN77" s="760"/>
      <c r="LDO77" s="760"/>
      <c r="LDP77" s="760"/>
      <c r="LDQ77" s="760"/>
      <c r="LDR77" s="760"/>
      <c r="LDS77" s="760"/>
      <c r="LDT77" s="760"/>
      <c r="LDU77" s="760"/>
      <c r="LDV77" s="760"/>
      <c r="LDW77" s="760"/>
      <c r="LDX77" s="760"/>
      <c r="LDY77" s="760"/>
      <c r="LDZ77" s="760"/>
      <c r="LEA77" s="760"/>
      <c r="LEB77" s="760"/>
      <c r="LEC77" s="760"/>
      <c r="LED77" s="760"/>
      <c r="LEE77" s="760"/>
      <c r="LEF77" s="760"/>
      <c r="LEG77" s="760"/>
      <c r="LEH77" s="760"/>
      <c r="LEI77" s="760"/>
      <c r="LEJ77" s="760"/>
      <c r="LEK77" s="760"/>
      <c r="LEL77" s="760"/>
      <c r="LEM77" s="760"/>
      <c r="LEN77" s="760"/>
      <c r="LEO77" s="760"/>
      <c r="LEP77" s="760"/>
      <c r="LEQ77" s="760"/>
      <c r="LER77" s="760"/>
      <c r="LES77" s="760"/>
      <c r="LET77" s="760"/>
      <c r="LEU77" s="760"/>
      <c r="LEV77" s="760"/>
      <c r="LEW77" s="760"/>
      <c r="LEX77" s="760"/>
      <c r="LEY77" s="760"/>
      <c r="LEZ77" s="760"/>
      <c r="LFA77" s="760"/>
      <c r="LFB77" s="760"/>
      <c r="LFC77" s="760"/>
      <c r="LFD77" s="760"/>
      <c r="LFE77" s="760"/>
      <c r="LFF77" s="760"/>
      <c r="LFG77" s="760"/>
      <c r="LFH77" s="760"/>
      <c r="LFI77" s="760"/>
      <c r="LFJ77" s="760"/>
      <c r="LFK77" s="760"/>
      <c r="LFL77" s="760"/>
      <c r="LFM77" s="760"/>
      <c r="LFN77" s="760"/>
      <c r="LFO77" s="760"/>
      <c r="LFP77" s="760"/>
      <c r="LFQ77" s="760"/>
      <c r="LFR77" s="760"/>
      <c r="LFS77" s="760"/>
      <c r="LFT77" s="760"/>
      <c r="LFU77" s="760"/>
      <c r="LFV77" s="760"/>
      <c r="LFW77" s="760"/>
      <c r="LFX77" s="760"/>
      <c r="LFY77" s="760"/>
      <c r="LFZ77" s="760"/>
      <c r="LGA77" s="760"/>
      <c r="LGB77" s="760"/>
      <c r="LGC77" s="760"/>
      <c r="LGD77" s="760"/>
      <c r="LGE77" s="760"/>
      <c r="LGF77" s="760"/>
      <c r="LGG77" s="760"/>
      <c r="LGH77" s="760"/>
      <c r="LGI77" s="760"/>
      <c r="LGJ77" s="760"/>
      <c r="LGK77" s="760"/>
      <c r="LGL77" s="760"/>
      <c r="LGM77" s="760"/>
      <c r="LGN77" s="760"/>
      <c r="LGO77" s="760"/>
      <c r="LGP77" s="760"/>
      <c r="LGQ77" s="760"/>
      <c r="LGR77" s="760"/>
      <c r="LGS77" s="760"/>
      <c r="LGT77" s="760"/>
      <c r="LGU77" s="760"/>
      <c r="LGV77" s="760"/>
      <c r="LGW77" s="760"/>
      <c r="LGX77" s="760"/>
      <c r="LGY77" s="760"/>
      <c r="LGZ77" s="760"/>
      <c r="LHA77" s="760"/>
      <c r="LHB77" s="760"/>
      <c r="LHC77" s="760"/>
      <c r="LHD77" s="760"/>
      <c r="LHE77" s="760"/>
      <c r="LHF77" s="760"/>
      <c r="LHG77" s="760"/>
      <c r="LHH77" s="760"/>
      <c r="LHI77" s="760"/>
      <c r="LHJ77" s="760"/>
      <c r="LHK77" s="760"/>
      <c r="LHL77" s="760"/>
      <c r="LHM77" s="760"/>
      <c r="LHN77" s="760"/>
      <c r="LHO77" s="760"/>
      <c r="LHP77" s="760"/>
      <c r="LHQ77" s="760"/>
      <c r="LHR77" s="760"/>
      <c r="LHS77" s="760"/>
      <c r="LHT77" s="760"/>
      <c r="LHU77" s="760"/>
      <c r="LHV77" s="760"/>
      <c r="LHW77" s="760"/>
      <c r="LHX77" s="760"/>
      <c r="LHY77" s="760"/>
      <c r="LHZ77" s="760"/>
      <c r="LIA77" s="760"/>
      <c r="LIB77" s="760"/>
      <c r="LIC77" s="760"/>
      <c r="LID77" s="760"/>
      <c r="LIE77" s="760"/>
      <c r="LIF77" s="760"/>
      <c r="LIG77" s="760"/>
      <c r="LIH77" s="760"/>
      <c r="LII77" s="760"/>
      <c r="LIJ77" s="760"/>
      <c r="LIK77" s="760"/>
      <c r="LIL77" s="760"/>
      <c r="LIM77" s="760"/>
      <c r="LIN77" s="760"/>
      <c r="LIO77" s="760"/>
      <c r="LIP77" s="760"/>
      <c r="LIQ77" s="760"/>
      <c r="LIR77" s="760"/>
      <c r="LIS77" s="760"/>
      <c r="LIT77" s="760"/>
      <c r="LIU77" s="760"/>
      <c r="LIV77" s="760"/>
      <c r="LIW77" s="760"/>
      <c r="LIX77" s="760"/>
      <c r="LIY77" s="760"/>
      <c r="LIZ77" s="760"/>
      <c r="LJA77" s="760"/>
      <c r="LJB77" s="760"/>
      <c r="LJC77" s="760"/>
      <c r="LJD77" s="760"/>
      <c r="LJE77" s="760"/>
      <c r="LJF77" s="760"/>
      <c r="LJG77" s="760"/>
      <c r="LJH77" s="760"/>
      <c r="LJI77" s="760"/>
      <c r="LJJ77" s="760"/>
      <c r="LJK77" s="760"/>
      <c r="LJL77" s="760"/>
      <c r="LJM77" s="760"/>
      <c r="LJN77" s="760"/>
      <c r="LJO77" s="760"/>
      <c r="LJP77" s="760"/>
      <c r="LJQ77" s="760"/>
      <c r="LJR77" s="760"/>
      <c r="LJS77" s="760"/>
      <c r="LJT77" s="760"/>
      <c r="LJU77" s="760"/>
      <c r="LJV77" s="760"/>
      <c r="LJW77" s="760"/>
      <c r="LJX77" s="760"/>
      <c r="LJY77" s="760"/>
      <c r="LJZ77" s="760"/>
      <c r="LKA77" s="760"/>
      <c r="LKB77" s="760"/>
      <c r="LKC77" s="760"/>
      <c r="LKD77" s="760"/>
      <c r="LKE77" s="760"/>
      <c r="LKF77" s="760"/>
      <c r="LKG77" s="760"/>
      <c r="LKH77" s="760"/>
      <c r="LKI77" s="760"/>
      <c r="LKJ77" s="760"/>
      <c r="LKK77" s="760"/>
      <c r="LKL77" s="760"/>
      <c r="LKM77" s="760"/>
      <c r="LKN77" s="760"/>
      <c r="LKO77" s="760"/>
      <c r="LKP77" s="760"/>
      <c r="LKQ77" s="760"/>
      <c r="LKR77" s="760"/>
      <c r="LKS77" s="760"/>
      <c r="LKT77" s="760"/>
      <c r="LKU77" s="760"/>
      <c r="LKV77" s="760"/>
      <c r="LKW77" s="760"/>
      <c r="LKX77" s="760"/>
      <c r="LKY77" s="760"/>
      <c r="LKZ77" s="760"/>
      <c r="LLA77" s="760"/>
      <c r="LLB77" s="760"/>
      <c r="LLC77" s="760"/>
      <c r="LLD77" s="760"/>
      <c r="LLE77" s="760"/>
      <c r="LLF77" s="760"/>
      <c r="LLG77" s="760"/>
      <c r="LLH77" s="760"/>
      <c r="LLI77" s="760"/>
      <c r="LLJ77" s="760"/>
      <c r="LLK77" s="760"/>
      <c r="LLL77" s="760"/>
      <c r="LLM77" s="760"/>
      <c r="LLN77" s="760"/>
      <c r="LLO77" s="760"/>
      <c r="LLP77" s="760"/>
      <c r="LLQ77" s="760"/>
      <c r="LLR77" s="760"/>
      <c r="LLS77" s="760"/>
      <c r="LLT77" s="760"/>
      <c r="LLU77" s="760"/>
      <c r="LLV77" s="760"/>
      <c r="LLW77" s="760"/>
      <c r="LLX77" s="760"/>
      <c r="LLY77" s="760"/>
      <c r="LLZ77" s="760"/>
      <c r="LMA77" s="760"/>
      <c r="LMB77" s="760"/>
      <c r="LMC77" s="760"/>
      <c r="LMD77" s="760"/>
      <c r="LME77" s="760"/>
      <c r="LMF77" s="760"/>
      <c r="LMG77" s="760"/>
      <c r="LMH77" s="760"/>
      <c r="LMI77" s="760"/>
      <c r="LMJ77" s="760"/>
      <c r="LMK77" s="760"/>
      <c r="LML77" s="760"/>
      <c r="LMM77" s="760"/>
      <c r="LMN77" s="760"/>
      <c r="LMO77" s="760"/>
      <c r="LMP77" s="760"/>
      <c r="LMQ77" s="760"/>
      <c r="LMR77" s="760"/>
      <c r="LMS77" s="760"/>
      <c r="LMT77" s="760"/>
      <c r="LMU77" s="760"/>
      <c r="LMV77" s="760"/>
      <c r="LMW77" s="760"/>
      <c r="LMX77" s="760"/>
      <c r="LMY77" s="760"/>
      <c r="LMZ77" s="760"/>
      <c r="LNA77" s="760"/>
      <c r="LNB77" s="760"/>
      <c r="LNC77" s="760"/>
      <c r="LND77" s="760"/>
      <c r="LNE77" s="760"/>
      <c r="LNF77" s="760"/>
      <c r="LNG77" s="760"/>
      <c r="LNH77" s="760"/>
      <c r="LNI77" s="760"/>
      <c r="LNJ77" s="760"/>
      <c r="LNK77" s="760"/>
      <c r="LNL77" s="760"/>
      <c r="LNM77" s="760"/>
      <c r="LNN77" s="760"/>
      <c r="LNO77" s="760"/>
      <c r="LNP77" s="760"/>
      <c r="LNQ77" s="760"/>
      <c r="LNR77" s="760"/>
      <c r="LNS77" s="760"/>
      <c r="LNT77" s="760"/>
      <c r="LNU77" s="760"/>
      <c r="LNV77" s="760"/>
      <c r="LNW77" s="760"/>
      <c r="LNX77" s="760"/>
      <c r="LNY77" s="760"/>
      <c r="LNZ77" s="760"/>
      <c r="LOA77" s="760"/>
      <c r="LOB77" s="760"/>
      <c r="LOC77" s="760"/>
      <c r="LOD77" s="760"/>
      <c r="LOE77" s="760"/>
      <c r="LOF77" s="760"/>
      <c r="LOG77" s="760"/>
      <c r="LOH77" s="760"/>
      <c r="LOI77" s="760"/>
      <c r="LOJ77" s="760"/>
      <c r="LOK77" s="760"/>
      <c r="LOL77" s="760"/>
      <c r="LOM77" s="760"/>
      <c r="LON77" s="760"/>
      <c r="LOO77" s="760"/>
      <c r="LOP77" s="760"/>
      <c r="LOQ77" s="760"/>
      <c r="LOR77" s="760"/>
      <c r="LOS77" s="760"/>
      <c r="LOT77" s="760"/>
      <c r="LOU77" s="760"/>
      <c r="LOV77" s="760"/>
      <c r="LOW77" s="760"/>
      <c r="LOX77" s="760"/>
      <c r="LOY77" s="760"/>
      <c r="LOZ77" s="760"/>
      <c r="LPA77" s="760"/>
      <c r="LPB77" s="760"/>
      <c r="LPC77" s="760"/>
      <c r="LPD77" s="760"/>
      <c r="LPE77" s="760"/>
      <c r="LPF77" s="760"/>
      <c r="LPG77" s="760"/>
      <c r="LPH77" s="760"/>
      <c r="LPI77" s="760"/>
      <c r="LPJ77" s="760"/>
      <c r="LPK77" s="760"/>
      <c r="LPL77" s="760"/>
      <c r="LPM77" s="760"/>
      <c r="LPN77" s="760"/>
      <c r="LPO77" s="760"/>
      <c r="LPP77" s="760"/>
      <c r="LPQ77" s="760"/>
      <c r="LPR77" s="760"/>
      <c r="LPS77" s="760"/>
      <c r="LPT77" s="760"/>
      <c r="LPU77" s="760"/>
      <c r="LPV77" s="760"/>
      <c r="LPW77" s="760"/>
      <c r="LPX77" s="760"/>
      <c r="LPY77" s="760"/>
      <c r="LPZ77" s="760"/>
      <c r="LQA77" s="760"/>
      <c r="LQB77" s="760"/>
      <c r="LQC77" s="760"/>
      <c r="LQD77" s="760"/>
      <c r="LQE77" s="760"/>
      <c r="LQF77" s="760"/>
      <c r="LQG77" s="760"/>
      <c r="LQH77" s="760"/>
      <c r="LQI77" s="760"/>
      <c r="LQJ77" s="760"/>
      <c r="LQK77" s="760"/>
      <c r="LQL77" s="760"/>
      <c r="LQM77" s="760"/>
      <c r="LQN77" s="760"/>
      <c r="LQO77" s="760"/>
      <c r="LQP77" s="760"/>
      <c r="LQQ77" s="760"/>
      <c r="LQR77" s="760"/>
      <c r="LQS77" s="760"/>
      <c r="LQT77" s="760"/>
      <c r="LQU77" s="760"/>
      <c r="LQV77" s="760"/>
      <c r="LQW77" s="760"/>
      <c r="LQX77" s="760"/>
      <c r="LQY77" s="760"/>
      <c r="LQZ77" s="760"/>
      <c r="LRA77" s="760"/>
      <c r="LRB77" s="760"/>
      <c r="LRC77" s="760"/>
      <c r="LRD77" s="760"/>
      <c r="LRE77" s="760"/>
      <c r="LRF77" s="760"/>
      <c r="LRG77" s="760"/>
      <c r="LRH77" s="760"/>
      <c r="LRI77" s="760"/>
      <c r="LRJ77" s="760"/>
      <c r="LRK77" s="760"/>
      <c r="LRL77" s="760"/>
      <c r="LRM77" s="760"/>
      <c r="LRN77" s="760"/>
      <c r="LRO77" s="760"/>
      <c r="LRP77" s="760"/>
      <c r="LRQ77" s="760"/>
      <c r="LRR77" s="760"/>
      <c r="LRS77" s="760"/>
      <c r="LRT77" s="760"/>
      <c r="LRU77" s="760"/>
      <c r="LRV77" s="760"/>
      <c r="LRW77" s="760"/>
      <c r="LRX77" s="760"/>
      <c r="LRY77" s="760"/>
      <c r="LRZ77" s="760"/>
      <c r="LSA77" s="760"/>
      <c r="LSB77" s="760"/>
      <c r="LSC77" s="760"/>
      <c r="LSD77" s="760"/>
      <c r="LSE77" s="760"/>
      <c r="LSF77" s="760"/>
      <c r="LSG77" s="760"/>
      <c r="LSH77" s="760"/>
      <c r="LSI77" s="760"/>
      <c r="LSJ77" s="760"/>
      <c r="LSK77" s="760"/>
      <c r="LSL77" s="760"/>
      <c r="LSM77" s="760"/>
      <c r="LSN77" s="760"/>
      <c r="LSO77" s="760"/>
      <c r="LSP77" s="760"/>
      <c r="LSQ77" s="760"/>
      <c r="LSR77" s="760"/>
      <c r="LSS77" s="760"/>
      <c r="LST77" s="760"/>
      <c r="LSU77" s="760"/>
      <c r="LSV77" s="760"/>
      <c r="LSW77" s="760"/>
      <c r="LSX77" s="760"/>
      <c r="LSY77" s="760"/>
      <c r="LSZ77" s="760"/>
      <c r="LTA77" s="760"/>
      <c r="LTB77" s="760"/>
      <c r="LTC77" s="760"/>
      <c r="LTD77" s="760"/>
      <c r="LTE77" s="760"/>
      <c r="LTF77" s="760"/>
      <c r="LTG77" s="760"/>
      <c r="LTH77" s="760"/>
      <c r="LTI77" s="760"/>
      <c r="LTJ77" s="760"/>
      <c r="LTK77" s="760"/>
      <c r="LTL77" s="760"/>
      <c r="LTM77" s="760"/>
      <c r="LTN77" s="760"/>
      <c r="LTO77" s="760"/>
      <c r="LTP77" s="760"/>
      <c r="LTQ77" s="760"/>
      <c r="LTR77" s="760"/>
      <c r="LTS77" s="760"/>
      <c r="LTT77" s="760"/>
      <c r="LTU77" s="760"/>
      <c r="LTV77" s="760"/>
      <c r="LTW77" s="760"/>
      <c r="LTX77" s="760"/>
      <c r="LTY77" s="760"/>
      <c r="LTZ77" s="760"/>
      <c r="LUA77" s="760"/>
      <c r="LUB77" s="760"/>
      <c r="LUC77" s="760"/>
      <c r="LUD77" s="760"/>
      <c r="LUE77" s="760"/>
      <c r="LUF77" s="760"/>
      <c r="LUG77" s="760"/>
      <c r="LUH77" s="760"/>
      <c r="LUI77" s="760"/>
      <c r="LUJ77" s="760"/>
      <c r="LUK77" s="760"/>
      <c r="LUL77" s="760"/>
      <c r="LUM77" s="760"/>
      <c r="LUN77" s="760"/>
      <c r="LUO77" s="760"/>
      <c r="LUP77" s="760"/>
      <c r="LUQ77" s="760"/>
      <c r="LUR77" s="760"/>
      <c r="LUS77" s="760"/>
      <c r="LUT77" s="760"/>
      <c r="LUU77" s="760"/>
      <c r="LUV77" s="760"/>
      <c r="LUW77" s="760"/>
      <c r="LUX77" s="760"/>
      <c r="LUY77" s="760"/>
      <c r="LUZ77" s="760"/>
      <c r="LVA77" s="760"/>
      <c r="LVB77" s="760"/>
      <c r="LVC77" s="760"/>
      <c r="LVD77" s="760"/>
      <c r="LVE77" s="760"/>
      <c r="LVF77" s="760"/>
      <c r="LVG77" s="760"/>
      <c r="LVH77" s="760"/>
      <c r="LVI77" s="760"/>
      <c r="LVJ77" s="760"/>
      <c r="LVK77" s="760"/>
      <c r="LVL77" s="760"/>
      <c r="LVM77" s="760"/>
      <c r="LVN77" s="760"/>
      <c r="LVO77" s="760"/>
      <c r="LVP77" s="760"/>
      <c r="LVQ77" s="760"/>
      <c r="LVR77" s="760"/>
      <c r="LVS77" s="760"/>
      <c r="LVT77" s="760"/>
      <c r="LVU77" s="760"/>
      <c r="LVV77" s="760"/>
      <c r="LVW77" s="760"/>
      <c r="LVX77" s="760"/>
      <c r="LVY77" s="760"/>
      <c r="LVZ77" s="760"/>
      <c r="LWA77" s="760"/>
      <c r="LWB77" s="760"/>
      <c r="LWC77" s="760"/>
      <c r="LWD77" s="760"/>
      <c r="LWE77" s="760"/>
      <c r="LWF77" s="760"/>
      <c r="LWG77" s="760"/>
      <c r="LWH77" s="760"/>
      <c r="LWI77" s="760"/>
      <c r="LWJ77" s="760"/>
      <c r="LWK77" s="760"/>
      <c r="LWL77" s="760"/>
      <c r="LWM77" s="760"/>
      <c r="LWN77" s="760"/>
      <c r="LWO77" s="760"/>
      <c r="LWP77" s="760"/>
      <c r="LWQ77" s="760"/>
      <c r="LWR77" s="760"/>
      <c r="LWS77" s="760"/>
      <c r="LWT77" s="760"/>
      <c r="LWU77" s="760"/>
      <c r="LWV77" s="760"/>
      <c r="LWW77" s="760"/>
      <c r="LWX77" s="760"/>
      <c r="LWY77" s="760"/>
      <c r="LWZ77" s="760"/>
      <c r="LXA77" s="760"/>
      <c r="LXB77" s="760"/>
      <c r="LXC77" s="760"/>
      <c r="LXD77" s="760"/>
      <c r="LXE77" s="760"/>
      <c r="LXF77" s="760"/>
      <c r="LXG77" s="760"/>
      <c r="LXH77" s="760"/>
      <c r="LXI77" s="760"/>
      <c r="LXJ77" s="760"/>
      <c r="LXK77" s="760"/>
      <c r="LXL77" s="760"/>
      <c r="LXM77" s="760"/>
      <c r="LXN77" s="760"/>
      <c r="LXO77" s="760"/>
      <c r="LXP77" s="760"/>
      <c r="LXQ77" s="760"/>
      <c r="LXR77" s="760"/>
      <c r="LXS77" s="760"/>
      <c r="LXT77" s="760"/>
      <c r="LXU77" s="760"/>
      <c r="LXV77" s="760"/>
      <c r="LXW77" s="760"/>
      <c r="LXX77" s="760"/>
      <c r="LXY77" s="760"/>
      <c r="LXZ77" s="760"/>
      <c r="LYA77" s="760"/>
      <c r="LYB77" s="760"/>
      <c r="LYC77" s="760"/>
      <c r="LYD77" s="760"/>
      <c r="LYE77" s="760"/>
      <c r="LYF77" s="760"/>
      <c r="LYG77" s="760"/>
      <c r="LYH77" s="760"/>
      <c r="LYI77" s="760"/>
      <c r="LYJ77" s="760"/>
      <c r="LYK77" s="760"/>
      <c r="LYL77" s="760"/>
      <c r="LYM77" s="760"/>
      <c r="LYN77" s="760"/>
      <c r="LYO77" s="760"/>
      <c r="LYP77" s="760"/>
      <c r="LYQ77" s="760"/>
      <c r="LYR77" s="760"/>
      <c r="LYS77" s="760"/>
      <c r="LYT77" s="760"/>
      <c r="LYU77" s="760"/>
      <c r="LYV77" s="760"/>
      <c r="LYW77" s="760"/>
      <c r="LYX77" s="760"/>
      <c r="LYY77" s="760"/>
      <c r="LYZ77" s="760"/>
      <c r="LZA77" s="760"/>
      <c r="LZB77" s="760"/>
      <c r="LZC77" s="760"/>
      <c r="LZD77" s="760"/>
      <c r="LZE77" s="760"/>
      <c r="LZF77" s="760"/>
      <c r="LZG77" s="760"/>
      <c r="LZH77" s="760"/>
      <c r="LZI77" s="760"/>
      <c r="LZJ77" s="760"/>
      <c r="LZK77" s="760"/>
      <c r="LZL77" s="760"/>
      <c r="LZM77" s="760"/>
      <c r="LZN77" s="760"/>
      <c r="LZO77" s="760"/>
      <c r="LZP77" s="760"/>
      <c r="LZQ77" s="760"/>
      <c r="LZR77" s="760"/>
      <c r="LZS77" s="760"/>
      <c r="LZT77" s="760"/>
      <c r="LZU77" s="760"/>
      <c r="LZV77" s="760"/>
      <c r="LZW77" s="760"/>
      <c r="LZX77" s="760"/>
      <c r="LZY77" s="760"/>
      <c r="LZZ77" s="760"/>
      <c r="MAA77" s="760"/>
      <c r="MAB77" s="760"/>
      <c r="MAC77" s="760"/>
      <c r="MAD77" s="760"/>
      <c r="MAE77" s="760"/>
      <c r="MAF77" s="760"/>
      <c r="MAG77" s="760"/>
      <c r="MAH77" s="760"/>
      <c r="MAI77" s="760"/>
      <c r="MAJ77" s="760"/>
      <c r="MAK77" s="760"/>
      <c r="MAL77" s="760"/>
      <c r="MAM77" s="760"/>
      <c r="MAN77" s="760"/>
      <c r="MAO77" s="760"/>
      <c r="MAP77" s="760"/>
      <c r="MAQ77" s="760"/>
      <c r="MAR77" s="760"/>
      <c r="MAS77" s="760"/>
      <c r="MAT77" s="760"/>
      <c r="MAU77" s="760"/>
      <c r="MAV77" s="760"/>
      <c r="MAW77" s="760"/>
      <c r="MAX77" s="760"/>
      <c r="MAY77" s="760"/>
      <c r="MAZ77" s="760"/>
      <c r="MBA77" s="760"/>
      <c r="MBB77" s="760"/>
      <c r="MBC77" s="760"/>
      <c r="MBD77" s="760"/>
      <c r="MBE77" s="760"/>
      <c r="MBF77" s="760"/>
      <c r="MBG77" s="760"/>
      <c r="MBH77" s="760"/>
      <c r="MBI77" s="760"/>
      <c r="MBJ77" s="760"/>
      <c r="MBK77" s="760"/>
      <c r="MBL77" s="760"/>
      <c r="MBM77" s="760"/>
      <c r="MBN77" s="760"/>
      <c r="MBO77" s="760"/>
      <c r="MBP77" s="760"/>
      <c r="MBQ77" s="760"/>
      <c r="MBR77" s="760"/>
      <c r="MBS77" s="760"/>
      <c r="MBT77" s="760"/>
      <c r="MBU77" s="760"/>
      <c r="MBV77" s="760"/>
      <c r="MBW77" s="760"/>
      <c r="MBX77" s="760"/>
      <c r="MBY77" s="760"/>
      <c r="MBZ77" s="760"/>
      <c r="MCA77" s="760"/>
      <c r="MCB77" s="760"/>
      <c r="MCC77" s="760"/>
      <c r="MCD77" s="760"/>
      <c r="MCE77" s="760"/>
      <c r="MCF77" s="760"/>
      <c r="MCG77" s="760"/>
      <c r="MCH77" s="760"/>
      <c r="MCI77" s="760"/>
      <c r="MCJ77" s="760"/>
      <c r="MCK77" s="760"/>
      <c r="MCL77" s="760"/>
      <c r="MCM77" s="760"/>
      <c r="MCN77" s="760"/>
      <c r="MCO77" s="760"/>
      <c r="MCP77" s="760"/>
      <c r="MCQ77" s="760"/>
      <c r="MCR77" s="760"/>
      <c r="MCS77" s="760"/>
      <c r="MCT77" s="760"/>
      <c r="MCU77" s="760"/>
      <c r="MCV77" s="760"/>
      <c r="MCW77" s="760"/>
      <c r="MCX77" s="760"/>
      <c r="MCY77" s="760"/>
      <c r="MCZ77" s="760"/>
      <c r="MDA77" s="760"/>
      <c r="MDB77" s="760"/>
      <c r="MDC77" s="760"/>
      <c r="MDD77" s="760"/>
      <c r="MDE77" s="760"/>
      <c r="MDF77" s="760"/>
      <c r="MDG77" s="760"/>
      <c r="MDH77" s="760"/>
      <c r="MDI77" s="760"/>
      <c r="MDJ77" s="760"/>
      <c r="MDK77" s="760"/>
      <c r="MDL77" s="760"/>
      <c r="MDM77" s="760"/>
      <c r="MDN77" s="760"/>
      <c r="MDO77" s="760"/>
      <c r="MDP77" s="760"/>
      <c r="MDQ77" s="760"/>
      <c r="MDR77" s="760"/>
      <c r="MDS77" s="760"/>
      <c r="MDT77" s="760"/>
      <c r="MDU77" s="760"/>
      <c r="MDV77" s="760"/>
      <c r="MDW77" s="760"/>
      <c r="MDX77" s="760"/>
      <c r="MDY77" s="760"/>
      <c r="MDZ77" s="760"/>
      <c r="MEA77" s="760"/>
      <c r="MEB77" s="760"/>
      <c r="MEC77" s="760"/>
      <c r="MED77" s="760"/>
      <c r="MEE77" s="760"/>
      <c r="MEF77" s="760"/>
      <c r="MEG77" s="760"/>
      <c r="MEH77" s="760"/>
      <c r="MEI77" s="760"/>
      <c r="MEJ77" s="760"/>
      <c r="MEK77" s="760"/>
      <c r="MEL77" s="760"/>
      <c r="MEM77" s="760"/>
      <c r="MEN77" s="760"/>
      <c r="MEO77" s="760"/>
      <c r="MEP77" s="760"/>
      <c r="MEQ77" s="760"/>
      <c r="MER77" s="760"/>
      <c r="MES77" s="760"/>
      <c r="MET77" s="760"/>
      <c r="MEU77" s="760"/>
      <c r="MEV77" s="760"/>
      <c r="MEW77" s="760"/>
      <c r="MEX77" s="760"/>
      <c r="MEY77" s="760"/>
      <c r="MEZ77" s="760"/>
      <c r="MFA77" s="760"/>
      <c r="MFB77" s="760"/>
      <c r="MFC77" s="760"/>
      <c r="MFD77" s="760"/>
      <c r="MFE77" s="760"/>
      <c r="MFF77" s="760"/>
      <c r="MFG77" s="760"/>
      <c r="MFH77" s="760"/>
      <c r="MFI77" s="760"/>
      <c r="MFJ77" s="760"/>
      <c r="MFK77" s="760"/>
      <c r="MFL77" s="760"/>
      <c r="MFM77" s="760"/>
      <c r="MFN77" s="760"/>
      <c r="MFO77" s="760"/>
      <c r="MFP77" s="760"/>
      <c r="MFQ77" s="760"/>
      <c r="MFR77" s="760"/>
      <c r="MFS77" s="760"/>
      <c r="MFT77" s="760"/>
      <c r="MFU77" s="760"/>
      <c r="MFV77" s="760"/>
      <c r="MFW77" s="760"/>
      <c r="MFX77" s="760"/>
      <c r="MFY77" s="760"/>
      <c r="MFZ77" s="760"/>
      <c r="MGA77" s="760"/>
      <c r="MGB77" s="760"/>
      <c r="MGC77" s="760"/>
      <c r="MGD77" s="760"/>
      <c r="MGE77" s="760"/>
      <c r="MGF77" s="760"/>
      <c r="MGG77" s="760"/>
      <c r="MGH77" s="760"/>
      <c r="MGI77" s="760"/>
      <c r="MGJ77" s="760"/>
      <c r="MGK77" s="760"/>
      <c r="MGL77" s="760"/>
      <c r="MGM77" s="760"/>
      <c r="MGN77" s="760"/>
      <c r="MGO77" s="760"/>
      <c r="MGP77" s="760"/>
      <c r="MGQ77" s="760"/>
      <c r="MGR77" s="760"/>
      <c r="MGS77" s="760"/>
      <c r="MGT77" s="760"/>
      <c r="MGU77" s="760"/>
      <c r="MGV77" s="760"/>
      <c r="MGW77" s="760"/>
      <c r="MGX77" s="760"/>
      <c r="MGY77" s="760"/>
      <c r="MGZ77" s="760"/>
      <c r="MHA77" s="760"/>
      <c r="MHB77" s="760"/>
      <c r="MHC77" s="760"/>
      <c r="MHD77" s="760"/>
      <c r="MHE77" s="760"/>
      <c r="MHF77" s="760"/>
      <c r="MHG77" s="760"/>
      <c r="MHH77" s="760"/>
      <c r="MHI77" s="760"/>
      <c r="MHJ77" s="760"/>
      <c r="MHK77" s="760"/>
      <c r="MHL77" s="760"/>
      <c r="MHM77" s="760"/>
      <c r="MHN77" s="760"/>
      <c r="MHO77" s="760"/>
      <c r="MHP77" s="760"/>
      <c r="MHQ77" s="760"/>
      <c r="MHR77" s="760"/>
      <c r="MHS77" s="760"/>
      <c r="MHT77" s="760"/>
      <c r="MHU77" s="760"/>
      <c r="MHV77" s="760"/>
      <c r="MHW77" s="760"/>
      <c r="MHX77" s="760"/>
      <c r="MHY77" s="760"/>
      <c r="MHZ77" s="760"/>
      <c r="MIA77" s="760"/>
      <c r="MIB77" s="760"/>
      <c r="MIC77" s="760"/>
      <c r="MID77" s="760"/>
      <c r="MIE77" s="760"/>
      <c r="MIF77" s="760"/>
      <c r="MIG77" s="760"/>
      <c r="MIH77" s="760"/>
      <c r="MII77" s="760"/>
      <c r="MIJ77" s="760"/>
      <c r="MIK77" s="760"/>
      <c r="MIL77" s="760"/>
      <c r="MIM77" s="760"/>
      <c r="MIN77" s="760"/>
      <c r="MIO77" s="760"/>
      <c r="MIP77" s="760"/>
      <c r="MIQ77" s="760"/>
      <c r="MIR77" s="760"/>
      <c r="MIS77" s="760"/>
      <c r="MIT77" s="760"/>
      <c r="MIU77" s="760"/>
      <c r="MIV77" s="760"/>
      <c r="MIW77" s="760"/>
      <c r="MIX77" s="760"/>
      <c r="MIY77" s="760"/>
      <c r="MIZ77" s="760"/>
      <c r="MJA77" s="760"/>
      <c r="MJB77" s="760"/>
      <c r="MJC77" s="760"/>
      <c r="MJD77" s="760"/>
      <c r="MJE77" s="760"/>
      <c r="MJF77" s="760"/>
      <c r="MJG77" s="760"/>
      <c r="MJH77" s="760"/>
      <c r="MJI77" s="760"/>
      <c r="MJJ77" s="760"/>
      <c r="MJK77" s="760"/>
      <c r="MJL77" s="760"/>
      <c r="MJM77" s="760"/>
      <c r="MJN77" s="760"/>
      <c r="MJO77" s="760"/>
      <c r="MJP77" s="760"/>
      <c r="MJQ77" s="760"/>
      <c r="MJR77" s="760"/>
      <c r="MJS77" s="760"/>
      <c r="MJT77" s="760"/>
      <c r="MJU77" s="760"/>
      <c r="MJV77" s="760"/>
      <c r="MJW77" s="760"/>
      <c r="MJX77" s="760"/>
      <c r="MJY77" s="760"/>
      <c r="MJZ77" s="760"/>
      <c r="MKA77" s="760"/>
      <c r="MKB77" s="760"/>
      <c r="MKC77" s="760"/>
      <c r="MKD77" s="760"/>
      <c r="MKE77" s="760"/>
      <c r="MKF77" s="760"/>
      <c r="MKG77" s="760"/>
      <c r="MKH77" s="760"/>
      <c r="MKI77" s="760"/>
      <c r="MKJ77" s="760"/>
      <c r="MKK77" s="760"/>
      <c r="MKL77" s="760"/>
      <c r="MKM77" s="760"/>
      <c r="MKN77" s="760"/>
      <c r="MKO77" s="760"/>
      <c r="MKP77" s="760"/>
      <c r="MKQ77" s="760"/>
      <c r="MKR77" s="760"/>
      <c r="MKS77" s="760"/>
      <c r="MKT77" s="760"/>
      <c r="MKU77" s="760"/>
      <c r="MKV77" s="760"/>
      <c r="MKW77" s="760"/>
      <c r="MKX77" s="760"/>
      <c r="MKY77" s="760"/>
      <c r="MKZ77" s="760"/>
      <c r="MLA77" s="760"/>
      <c r="MLB77" s="760"/>
      <c r="MLC77" s="760"/>
      <c r="MLD77" s="760"/>
      <c r="MLE77" s="760"/>
      <c r="MLF77" s="760"/>
      <c r="MLG77" s="760"/>
      <c r="MLH77" s="760"/>
      <c r="MLI77" s="760"/>
      <c r="MLJ77" s="760"/>
      <c r="MLK77" s="760"/>
      <c r="MLL77" s="760"/>
      <c r="MLM77" s="760"/>
      <c r="MLN77" s="760"/>
      <c r="MLO77" s="760"/>
      <c r="MLP77" s="760"/>
      <c r="MLQ77" s="760"/>
      <c r="MLR77" s="760"/>
      <c r="MLS77" s="760"/>
      <c r="MLT77" s="760"/>
      <c r="MLU77" s="760"/>
      <c r="MLV77" s="760"/>
      <c r="MLW77" s="760"/>
      <c r="MLX77" s="760"/>
      <c r="MLY77" s="760"/>
      <c r="MLZ77" s="760"/>
      <c r="MMA77" s="760"/>
      <c r="MMB77" s="760"/>
      <c r="MMC77" s="760"/>
      <c r="MMD77" s="760"/>
      <c r="MME77" s="760"/>
      <c r="MMF77" s="760"/>
      <c r="MMG77" s="760"/>
      <c r="MMH77" s="760"/>
      <c r="MMI77" s="760"/>
      <c r="MMJ77" s="760"/>
      <c r="MMK77" s="760"/>
      <c r="MML77" s="760"/>
      <c r="MMM77" s="760"/>
      <c r="MMN77" s="760"/>
      <c r="MMO77" s="760"/>
      <c r="MMP77" s="760"/>
      <c r="MMQ77" s="760"/>
      <c r="MMR77" s="760"/>
      <c r="MMS77" s="760"/>
      <c r="MMT77" s="760"/>
      <c r="MMU77" s="760"/>
      <c r="MMV77" s="760"/>
      <c r="MMW77" s="760"/>
      <c r="MMX77" s="760"/>
      <c r="MMY77" s="760"/>
      <c r="MMZ77" s="760"/>
      <c r="MNA77" s="760"/>
      <c r="MNB77" s="760"/>
      <c r="MNC77" s="760"/>
      <c r="MND77" s="760"/>
      <c r="MNE77" s="760"/>
      <c r="MNF77" s="760"/>
      <c r="MNG77" s="760"/>
      <c r="MNH77" s="760"/>
      <c r="MNI77" s="760"/>
      <c r="MNJ77" s="760"/>
      <c r="MNK77" s="760"/>
      <c r="MNL77" s="760"/>
      <c r="MNM77" s="760"/>
      <c r="MNN77" s="760"/>
      <c r="MNO77" s="760"/>
      <c r="MNP77" s="760"/>
      <c r="MNQ77" s="760"/>
      <c r="MNR77" s="760"/>
      <c r="MNS77" s="760"/>
      <c r="MNT77" s="760"/>
      <c r="MNU77" s="760"/>
      <c r="MNV77" s="760"/>
      <c r="MNW77" s="760"/>
      <c r="MNX77" s="760"/>
      <c r="MNY77" s="760"/>
      <c r="MNZ77" s="760"/>
      <c r="MOA77" s="760"/>
      <c r="MOB77" s="760"/>
      <c r="MOC77" s="760"/>
      <c r="MOD77" s="760"/>
      <c r="MOE77" s="760"/>
      <c r="MOF77" s="760"/>
      <c r="MOG77" s="760"/>
      <c r="MOH77" s="760"/>
      <c r="MOI77" s="760"/>
      <c r="MOJ77" s="760"/>
      <c r="MOK77" s="760"/>
      <c r="MOL77" s="760"/>
      <c r="MOM77" s="760"/>
      <c r="MON77" s="760"/>
      <c r="MOO77" s="760"/>
      <c r="MOP77" s="760"/>
      <c r="MOQ77" s="760"/>
      <c r="MOR77" s="760"/>
      <c r="MOS77" s="760"/>
      <c r="MOT77" s="760"/>
      <c r="MOU77" s="760"/>
      <c r="MOV77" s="760"/>
      <c r="MOW77" s="760"/>
      <c r="MOX77" s="760"/>
      <c r="MOY77" s="760"/>
      <c r="MOZ77" s="760"/>
      <c r="MPA77" s="760"/>
      <c r="MPB77" s="760"/>
      <c r="MPC77" s="760"/>
      <c r="MPD77" s="760"/>
      <c r="MPE77" s="760"/>
      <c r="MPF77" s="760"/>
      <c r="MPG77" s="760"/>
      <c r="MPH77" s="760"/>
      <c r="MPI77" s="760"/>
      <c r="MPJ77" s="760"/>
      <c r="MPK77" s="760"/>
      <c r="MPL77" s="760"/>
      <c r="MPM77" s="760"/>
      <c r="MPN77" s="760"/>
      <c r="MPO77" s="760"/>
      <c r="MPP77" s="760"/>
      <c r="MPQ77" s="760"/>
      <c r="MPR77" s="760"/>
      <c r="MPS77" s="760"/>
      <c r="MPT77" s="760"/>
      <c r="MPU77" s="760"/>
      <c r="MPV77" s="760"/>
      <c r="MPW77" s="760"/>
      <c r="MPX77" s="760"/>
      <c r="MPY77" s="760"/>
      <c r="MPZ77" s="760"/>
      <c r="MQA77" s="760"/>
      <c r="MQB77" s="760"/>
      <c r="MQC77" s="760"/>
      <c r="MQD77" s="760"/>
      <c r="MQE77" s="760"/>
      <c r="MQF77" s="760"/>
      <c r="MQG77" s="760"/>
      <c r="MQH77" s="760"/>
      <c r="MQI77" s="760"/>
      <c r="MQJ77" s="760"/>
      <c r="MQK77" s="760"/>
      <c r="MQL77" s="760"/>
      <c r="MQM77" s="760"/>
      <c r="MQN77" s="760"/>
      <c r="MQO77" s="760"/>
      <c r="MQP77" s="760"/>
      <c r="MQQ77" s="760"/>
      <c r="MQR77" s="760"/>
      <c r="MQS77" s="760"/>
      <c r="MQT77" s="760"/>
      <c r="MQU77" s="760"/>
      <c r="MQV77" s="760"/>
      <c r="MQW77" s="760"/>
      <c r="MQX77" s="760"/>
      <c r="MQY77" s="760"/>
      <c r="MQZ77" s="760"/>
      <c r="MRA77" s="760"/>
      <c r="MRB77" s="760"/>
      <c r="MRC77" s="760"/>
      <c r="MRD77" s="760"/>
      <c r="MRE77" s="760"/>
      <c r="MRF77" s="760"/>
      <c r="MRG77" s="760"/>
      <c r="MRH77" s="760"/>
      <c r="MRI77" s="760"/>
      <c r="MRJ77" s="760"/>
      <c r="MRK77" s="760"/>
      <c r="MRL77" s="760"/>
      <c r="MRM77" s="760"/>
      <c r="MRN77" s="760"/>
      <c r="MRO77" s="760"/>
      <c r="MRP77" s="760"/>
      <c r="MRQ77" s="760"/>
      <c r="MRR77" s="760"/>
      <c r="MRS77" s="760"/>
      <c r="MRT77" s="760"/>
      <c r="MRU77" s="760"/>
      <c r="MRV77" s="760"/>
      <c r="MRW77" s="760"/>
      <c r="MRX77" s="760"/>
      <c r="MRY77" s="760"/>
      <c r="MRZ77" s="760"/>
      <c r="MSA77" s="760"/>
      <c r="MSB77" s="760"/>
      <c r="MSC77" s="760"/>
      <c r="MSD77" s="760"/>
      <c r="MSE77" s="760"/>
      <c r="MSF77" s="760"/>
      <c r="MSG77" s="760"/>
      <c r="MSH77" s="760"/>
      <c r="MSI77" s="760"/>
      <c r="MSJ77" s="760"/>
      <c r="MSK77" s="760"/>
      <c r="MSL77" s="760"/>
      <c r="MSM77" s="760"/>
      <c r="MSN77" s="760"/>
      <c r="MSO77" s="760"/>
      <c r="MSP77" s="760"/>
      <c r="MSQ77" s="760"/>
      <c r="MSR77" s="760"/>
      <c r="MSS77" s="760"/>
      <c r="MST77" s="760"/>
      <c r="MSU77" s="760"/>
      <c r="MSV77" s="760"/>
      <c r="MSW77" s="760"/>
      <c r="MSX77" s="760"/>
      <c r="MSY77" s="760"/>
      <c r="MSZ77" s="760"/>
      <c r="MTA77" s="760"/>
      <c r="MTB77" s="760"/>
      <c r="MTC77" s="760"/>
      <c r="MTD77" s="760"/>
      <c r="MTE77" s="760"/>
      <c r="MTF77" s="760"/>
      <c r="MTG77" s="760"/>
      <c r="MTH77" s="760"/>
      <c r="MTI77" s="760"/>
      <c r="MTJ77" s="760"/>
      <c r="MTK77" s="760"/>
      <c r="MTL77" s="760"/>
      <c r="MTM77" s="760"/>
      <c r="MTN77" s="760"/>
      <c r="MTO77" s="760"/>
      <c r="MTP77" s="760"/>
      <c r="MTQ77" s="760"/>
      <c r="MTR77" s="760"/>
      <c r="MTS77" s="760"/>
      <c r="MTT77" s="760"/>
      <c r="MTU77" s="760"/>
      <c r="MTV77" s="760"/>
      <c r="MTW77" s="760"/>
      <c r="MTX77" s="760"/>
      <c r="MTY77" s="760"/>
      <c r="MTZ77" s="760"/>
      <c r="MUA77" s="760"/>
      <c r="MUB77" s="760"/>
      <c r="MUC77" s="760"/>
      <c r="MUD77" s="760"/>
      <c r="MUE77" s="760"/>
      <c r="MUF77" s="760"/>
      <c r="MUG77" s="760"/>
      <c r="MUH77" s="760"/>
      <c r="MUI77" s="760"/>
      <c r="MUJ77" s="760"/>
      <c r="MUK77" s="760"/>
      <c r="MUL77" s="760"/>
      <c r="MUM77" s="760"/>
      <c r="MUN77" s="760"/>
      <c r="MUO77" s="760"/>
      <c r="MUP77" s="760"/>
      <c r="MUQ77" s="760"/>
      <c r="MUR77" s="760"/>
      <c r="MUS77" s="760"/>
      <c r="MUT77" s="760"/>
      <c r="MUU77" s="760"/>
      <c r="MUV77" s="760"/>
      <c r="MUW77" s="760"/>
      <c r="MUX77" s="760"/>
      <c r="MUY77" s="760"/>
      <c r="MUZ77" s="760"/>
      <c r="MVA77" s="760"/>
      <c r="MVB77" s="760"/>
      <c r="MVC77" s="760"/>
      <c r="MVD77" s="760"/>
      <c r="MVE77" s="760"/>
      <c r="MVF77" s="760"/>
      <c r="MVG77" s="760"/>
      <c r="MVH77" s="760"/>
      <c r="MVI77" s="760"/>
      <c r="MVJ77" s="760"/>
      <c r="MVK77" s="760"/>
      <c r="MVL77" s="760"/>
      <c r="MVM77" s="760"/>
      <c r="MVN77" s="760"/>
      <c r="MVO77" s="760"/>
      <c r="MVP77" s="760"/>
      <c r="MVQ77" s="760"/>
      <c r="MVR77" s="760"/>
      <c r="MVS77" s="760"/>
      <c r="MVT77" s="760"/>
      <c r="MVU77" s="760"/>
      <c r="MVV77" s="760"/>
      <c r="MVW77" s="760"/>
      <c r="MVX77" s="760"/>
      <c r="MVY77" s="760"/>
      <c r="MVZ77" s="760"/>
      <c r="MWA77" s="760"/>
      <c r="MWB77" s="760"/>
      <c r="MWC77" s="760"/>
      <c r="MWD77" s="760"/>
      <c r="MWE77" s="760"/>
      <c r="MWF77" s="760"/>
      <c r="MWG77" s="760"/>
      <c r="MWH77" s="760"/>
      <c r="MWI77" s="760"/>
      <c r="MWJ77" s="760"/>
      <c r="MWK77" s="760"/>
      <c r="MWL77" s="760"/>
      <c r="MWM77" s="760"/>
      <c r="MWN77" s="760"/>
      <c r="MWO77" s="760"/>
      <c r="MWP77" s="760"/>
      <c r="MWQ77" s="760"/>
      <c r="MWR77" s="760"/>
      <c r="MWS77" s="760"/>
      <c r="MWT77" s="760"/>
      <c r="MWU77" s="760"/>
      <c r="MWV77" s="760"/>
      <c r="MWW77" s="760"/>
      <c r="MWX77" s="760"/>
      <c r="MWY77" s="760"/>
      <c r="MWZ77" s="760"/>
      <c r="MXA77" s="760"/>
      <c r="MXB77" s="760"/>
      <c r="MXC77" s="760"/>
      <c r="MXD77" s="760"/>
      <c r="MXE77" s="760"/>
      <c r="MXF77" s="760"/>
      <c r="MXG77" s="760"/>
      <c r="MXH77" s="760"/>
      <c r="MXI77" s="760"/>
      <c r="MXJ77" s="760"/>
      <c r="MXK77" s="760"/>
      <c r="MXL77" s="760"/>
      <c r="MXM77" s="760"/>
      <c r="MXN77" s="760"/>
      <c r="MXO77" s="760"/>
      <c r="MXP77" s="760"/>
      <c r="MXQ77" s="760"/>
      <c r="MXR77" s="760"/>
      <c r="MXS77" s="760"/>
      <c r="MXT77" s="760"/>
      <c r="MXU77" s="760"/>
      <c r="MXV77" s="760"/>
      <c r="MXW77" s="760"/>
      <c r="MXX77" s="760"/>
      <c r="MXY77" s="760"/>
      <c r="MXZ77" s="760"/>
      <c r="MYA77" s="760"/>
      <c r="MYB77" s="760"/>
      <c r="MYC77" s="760"/>
      <c r="MYD77" s="760"/>
      <c r="MYE77" s="760"/>
      <c r="MYF77" s="760"/>
      <c r="MYG77" s="760"/>
      <c r="MYH77" s="760"/>
      <c r="MYI77" s="760"/>
      <c r="MYJ77" s="760"/>
      <c r="MYK77" s="760"/>
      <c r="MYL77" s="760"/>
      <c r="MYM77" s="760"/>
      <c r="MYN77" s="760"/>
      <c r="MYO77" s="760"/>
      <c r="MYP77" s="760"/>
      <c r="MYQ77" s="760"/>
      <c r="MYR77" s="760"/>
      <c r="MYS77" s="760"/>
      <c r="MYT77" s="760"/>
      <c r="MYU77" s="760"/>
      <c r="MYV77" s="760"/>
      <c r="MYW77" s="760"/>
      <c r="MYX77" s="760"/>
      <c r="MYY77" s="760"/>
      <c r="MYZ77" s="760"/>
      <c r="MZA77" s="760"/>
      <c r="MZB77" s="760"/>
      <c r="MZC77" s="760"/>
      <c r="MZD77" s="760"/>
      <c r="MZE77" s="760"/>
      <c r="MZF77" s="760"/>
      <c r="MZG77" s="760"/>
      <c r="MZH77" s="760"/>
      <c r="MZI77" s="760"/>
      <c r="MZJ77" s="760"/>
      <c r="MZK77" s="760"/>
      <c r="MZL77" s="760"/>
      <c r="MZM77" s="760"/>
      <c r="MZN77" s="760"/>
      <c r="MZO77" s="760"/>
      <c r="MZP77" s="760"/>
      <c r="MZQ77" s="760"/>
      <c r="MZR77" s="760"/>
      <c r="MZS77" s="760"/>
      <c r="MZT77" s="760"/>
      <c r="MZU77" s="760"/>
      <c r="MZV77" s="760"/>
      <c r="MZW77" s="760"/>
      <c r="MZX77" s="760"/>
      <c r="MZY77" s="760"/>
      <c r="MZZ77" s="760"/>
      <c r="NAA77" s="760"/>
      <c r="NAB77" s="760"/>
      <c r="NAC77" s="760"/>
      <c r="NAD77" s="760"/>
      <c r="NAE77" s="760"/>
      <c r="NAF77" s="760"/>
      <c r="NAG77" s="760"/>
      <c r="NAH77" s="760"/>
      <c r="NAI77" s="760"/>
      <c r="NAJ77" s="760"/>
      <c r="NAK77" s="760"/>
      <c r="NAL77" s="760"/>
      <c r="NAM77" s="760"/>
      <c r="NAN77" s="760"/>
      <c r="NAO77" s="760"/>
      <c r="NAP77" s="760"/>
      <c r="NAQ77" s="760"/>
      <c r="NAR77" s="760"/>
      <c r="NAS77" s="760"/>
      <c r="NAT77" s="760"/>
      <c r="NAU77" s="760"/>
      <c r="NAV77" s="760"/>
      <c r="NAW77" s="760"/>
      <c r="NAX77" s="760"/>
      <c r="NAY77" s="760"/>
      <c r="NAZ77" s="760"/>
      <c r="NBA77" s="760"/>
      <c r="NBB77" s="760"/>
      <c r="NBC77" s="760"/>
      <c r="NBD77" s="760"/>
      <c r="NBE77" s="760"/>
      <c r="NBF77" s="760"/>
      <c r="NBG77" s="760"/>
      <c r="NBH77" s="760"/>
      <c r="NBI77" s="760"/>
      <c r="NBJ77" s="760"/>
      <c r="NBK77" s="760"/>
      <c r="NBL77" s="760"/>
      <c r="NBM77" s="760"/>
      <c r="NBN77" s="760"/>
      <c r="NBO77" s="760"/>
      <c r="NBP77" s="760"/>
      <c r="NBQ77" s="760"/>
      <c r="NBR77" s="760"/>
      <c r="NBS77" s="760"/>
      <c r="NBT77" s="760"/>
      <c r="NBU77" s="760"/>
      <c r="NBV77" s="760"/>
      <c r="NBW77" s="760"/>
      <c r="NBX77" s="760"/>
      <c r="NBY77" s="760"/>
      <c r="NBZ77" s="760"/>
      <c r="NCA77" s="760"/>
      <c r="NCB77" s="760"/>
      <c r="NCC77" s="760"/>
      <c r="NCD77" s="760"/>
      <c r="NCE77" s="760"/>
      <c r="NCF77" s="760"/>
      <c r="NCG77" s="760"/>
      <c r="NCH77" s="760"/>
      <c r="NCI77" s="760"/>
      <c r="NCJ77" s="760"/>
      <c r="NCK77" s="760"/>
      <c r="NCL77" s="760"/>
      <c r="NCM77" s="760"/>
      <c r="NCN77" s="760"/>
      <c r="NCO77" s="760"/>
      <c r="NCP77" s="760"/>
      <c r="NCQ77" s="760"/>
      <c r="NCR77" s="760"/>
      <c r="NCS77" s="760"/>
      <c r="NCT77" s="760"/>
      <c r="NCU77" s="760"/>
      <c r="NCV77" s="760"/>
      <c r="NCW77" s="760"/>
      <c r="NCX77" s="760"/>
      <c r="NCY77" s="760"/>
      <c r="NCZ77" s="760"/>
      <c r="NDA77" s="760"/>
      <c r="NDB77" s="760"/>
      <c r="NDC77" s="760"/>
      <c r="NDD77" s="760"/>
      <c r="NDE77" s="760"/>
      <c r="NDF77" s="760"/>
      <c r="NDG77" s="760"/>
      <c r="NDH77" s="760"/>
      <c r="NDI77" s="760"/>
      <c r="NDJ77" s="760"/>
      <c r="NDK77" s="760"/>
      <c r="NDL77" s="760"/>
      <c r="NDM77" s="760"/>
      <c r="NDN77" s="760"/>
      <c r="NDO77" s="760"/>
      <c r="NDP77" s="760"/>
      <c r="NDQ77" s="760"/>
      <c r="NDR77" s="760"/>
      <c r="NDS77" s="760"/>
      <c r="NDT77" s="760"/>
      <c r="NDU77" s="760"/>
      <c r="NDV77" s="760"/>
      <c r="NDW77" s="760"/>
      <c r="NDX77" s="760"/>
      <c r="NDY77" s="760"/>
      <c r="NDZ77" s="760"/>
      <c r="NEA77" s="760"/>
      <c r="NEB77" s="760"/>
      <c r="NEC77" s="760"/>
      <c r="NED77" s="760"/>
      <c r="NEE77" s="760"/>
      <c r="NEF77" s="760"/>
      <c r="NEG77" s="760"/>
      <c r="NEH77" s="760"/>
      <c r="NEI77" s="760"/>
      <c r="NEJ77" s="760"/>
      <c r="NEK77" s="760"/>
      <c r="NEL77" s="760"/>
      <c r="NEM77" s="760"/>
      <c r="NEN77" s="760"/>
      <c r="NEO77" s="760"/>
      <c r="NEP77" s="760"/>
      <c r="NEQ77" s="760"/>
      <c r="NER77" s="760"/>
      <c r="NES77" s="760"/>
      <c r="NET77" s="760"/>
      <c r="NEU77" s="760"/>
      <c r="NEV77" s="760"/>
      <c r="NEW77" s="760"/>
      <c r="NEX77" s="760"/>
      <c r="NEY77" s="760"/>
      <c r="NEZ77" s="760"/>
      <c r="NFA77" s="760"/>
      <c r="NFB77" s="760"/>
      <c r="NFC77" s="760"/>
      <c r="NFD77" s="760"/>
      <c r="NFE77" s="760"/>
      <c r="NFF77" s="760"/>
      <c r="NFG77" s="760"/>
      <c r="NFH77" s="760"/>
      <c r="NFI77" s="760"/>
      <c r="NFJ77" s="760"/>
      <c r="NFK77" s="760"/>
      <c r="NFL77" s="760"/>
      <c r="NFM77" s="760"/>
      <c r="NFN77" s="760"/>
      <c r="NFO77" s="760"/>
      <c r="NFP77" s="760"/>
      <c r="NFQ77" s="760"/>
      <c r="NFR77" s="760"/>
      <c r="NFS77" s="760"/>
      <c r="NFT77" s="760"/>
      <c r="NFU77" s="760"/>
      <c r="NFV77" s="760"/>
      <c r="NFW77" s="760"/>
      <c r="NFX77" s="760"/>
      <c r="NFY77" s="760"/>
      <c r="NFZ77" s="760"/>
      <c r="NGA77" s="760"/>
      <c r="NGB77" s="760"/>
      <c r="NGC77" s="760"/>
      <c r="NGD77" s="760"/>
      <c r="NGE77" s="760"/>
      <c r="NGF77" s="760"/>
      <c r="NGG77" s="760"/>
      <c r="NGH77" s="760"/>
      <c r="NGI77" s="760"/>
      <c r="NGJ77" s="760"/>
      <c r="NGK77" s="760"/>
      <c r="NGL77" s="760"/>
      <c r="NGM77" s="760"/>
      <c r="NGN77" s="760"/>
      <c r="NGO77" s="760"/>
      <c r="NGP77" s="760"/>
      <c r="NGQ77" s="760"/>
      <c r="NGR77" s="760"/>
      <c r="NGS77" s="760"/>
      <c r="NGT77" s="760"/>
      <c r="NGU77" s="760"/>
      <c r="NGV77" s="760"/>
      <c r="NGW77" s="760"/>
      <c r="NGX77" s="760"/>
      <c r="NGY77" s="760"/>
      <c r="NGZ77" s="760"/>
      <c r="NHA77" s="760"/>
      <c r="NHB77" s="760"/>
      <c r="NHC77" s="760"/>
      <c r="NHD77" s="760"/>
      <c r="NHE77" s="760"/>
      <c r="NHF77" s="760"/>
      <c r="NHG77" s="760"/>
      <c r="NHH77" s="760"/>
      <c r="NHI77" s="760"/>
      <c r="NHJ77" s="760"/>
      <c r="NHK77" s="760"/>
      <c r="NHL77" s="760"/>
      <c r="NHM77" s="760"/>
      <c r="NHN77" s="760"/>
      <c r="NHO77" s="760"/>
      <c r="NHP77" s="760"/>
      <c r="NHQ77" s="760"/>
      <c r="NHR77" s="760"/>
      <c r="NHS77" s="760"/>
      <c r="NHT77" s="760"/>
      <c r="NHU77" s="760"/>
      <c r="NHV77" s="760"/>
      <c r="NHW77" s="760"/>
      <c r="NHX77" s="760"/>
      <c r="NHY77" s="760"/>
      <c r="NHZ77" s="760"/>
      <c r="NIA77" s="760"/>
      <c r="NIB77" s="760"/>
      <c r="NIC77" s="760"/>
      <c r="NID77" s="760"/>
      <c r="NIE77" s="760"/>
      <c r="NIF77" s="760"/>
      <c r="NIG77" s="760"/>
      <c r="NIH77" s="760"/>
      <c r="NII77" s="760"/>
      <c r="NIJ77" s="760"/>
      <c r="NIK77" s="760"/>
      <c r="NIL77" s="760"/>
      <c r="NIM77" s="760"/>
      <c r="NIN77" s="760"/>
      <c r="NIO77" s="760"/>
      <c r="NIP77" s="760"/>
      <c r="NIQ77" s="760"/>
      <c r="NIR77" s="760"/>
      <c r="NIS77" s="760"/>
      <c r="NIT77" s="760"/>
      <c r="NIU77" s="760"/>
      <c r="NIV77" s="760"/>
      <c r="NIW77" s="760"/>
      <c r="NIX77" s="760"/>
      <c r="NIY77" s="760"/>
      <c r="NIZ77" s="760"/>
      <c r="NJA77" s="760"/>
      <c r="NJB77" s="760"/>
      <c r="NJC77" s="760"/>
      <c r="NJD77" s="760"/>
      <c r="NJE77" s="760"/>
      <c r="NJF77" s="760"/>
      <c r="NJG77" s="760"/>
      <c r="NJH77" s="760"/>
      <c r="NJI77" s="760"/>
      <c r="NJJ77" s="760"/>
      <c r="NJK77" s="760"/>
      <c r="NJL77" s="760"/>
      <c r="NJM77" s="760"/>
      <c r="NJN77" s="760"/>
      <c r="NJO77" s="760"/>
      <c r="NJP77" s="760"/>
      <c r="NJQ77" s="760"/>
      <c r="NJR77" s="760"/>
      <c r="NJS77" s="760"/>
      <c r="NJT77" s="760"/>
      <c r="NJU77" s="760"/>
      <c r="NJV77" s="760"/>
      <c r="NJW77" s="760"/>
      <c r="NJX77" s="760"/>
      <c r="NJY77" s="760"/>
      <c r="NJZ77" s="760"/>
      <c r="NKA77" s="760"/>
      <c r="NKB77" s="760"/>
      <c r="NKC77" s="760"/>
      <c r="NKD77" s="760"/>
      <c r="NKE77" s="760"/>
      <c r="NKF77" s="760"/>
      <c r="NKG77" s="760"/>
      <c r="NKH77" s="760"/>
      <c r="NKI77" s="760"/>
      <c r="NKJ77" s="760"/>
      <c r="NKK77" s="760"/>
      <c r="NKL77" s="760"/>
      <c r="NKM77" s="760"/>
      <c r="NKN77" s="760"/>
      <c r="NKO77" s="760"/>
      <c r="NKP77" s="760"/>
      <c r="NKQ77" s="760"/>
      <c r="NKR77" s="760"/>
      <c r="NKS77" s="760"/>
      <c r="NKT77" s="760"/>
      <c r="NKU77" s="760"/>
      <c r="NKV77" s="760"/>
      <c r="NKW77" s="760"/>
      <c r="NKX77" s="760"/>
      <c r="NKY77" s="760"/>
      <c r="NKZ77" s="760"/>
      <c r="NLA77" s="760"/>
      <c r="NLB77" s="760"/>
      <c r="NLC77" s="760"/>
      <c r="NLD77" s="760"/>
      <c r="NLE77" s="760"/>
      <c r="NLF77" s="760"/>
      <c r="NLG77" s="760"/>
      <c r="NLH77" s="760"/>
      <c r="NLI77" s="760"/>
      <c r="NLJ77" s="760"/>
      <c r="NLK77" s="760"/>
      <c r="NLL77" s="760"/>
      <c r="NLM77" s="760"/>
      <c r="NLN77" s="760"/>
      <c r="NLO77" s="760"/>
      <c r="NLP77" s="760"/>
      <c r="NLQ77" s="760"/>
      <c r="NLR77" s="760"/>
      <c r="NLS77" s="760"/>
      <c r="NLT77" s="760"/>
      <c r="NLU77" s="760"/>
      <c r="NLV77" s="760"/>
      <c r="NLW77" s="760"/>
      <c r="NLX77" s="760"/>
      <c r="NLY77" s="760"/>
      <c r="NLZ77" s="760"/>
      <c r="NMA77" s="760"/>
      <c r="NMB77" s="760"/>
      <c r="NMC77" s="760"/>
      <c r="NMD77" s="760"/>
      <c r="NME77" s="760"/>
      <c r="NMF77" s="760"/>
      <c r="NMG77" s="760"/>
      <c r="NMH77" s="760"/>
      <c r="NMI77" s="760"/>
      <c r="NMJ77" s="760"/>
      <c r="NMK77" s="760"/>
      <c r="NML77" s="760"/>
      <c r="NMM77" s="760"/>
      <c r="NMN77" s="760"/>
      <c r="NMO77" s="760"/>
      <c r="NMP77" s="760"/>
      <c r="NMQ77" s="760"/>
      <c r="NMR77" s="760"/>
      <c r="NMS77" s="760"/>
      <c r="NMT77" s="760"/>
      <c r="NMU77" s="760"/>
      <c r="NMV77" s="760"/>
      <c r="NMW77" s="760"/>
      <c r="NMX77" s="760"/>
      <c r="NMY77" s="760"/>
      <c r="NMZ77" s="760"/>
      <c r="NNA77" s="760"/>
      <c r="NNB77" s="760"/>
      <c r="NNC77" s="760"/>
      <c r="NND77" s="760"/>
      <c r="NNE77" s="760"/>
      <c r="NNF77" s="760"/>
      <c r="NNG77" s="760"/>
      <c r="NNH77" s="760"/>
      <c r="NNI77" s="760"/>
      <c r="NNJ77" s="760"/>
      <c r="NNK77" s="760"/>
      <c r="NNL77" s="760"/>
      <c r="NNM77" s="760"/>
      <c r="NNN77" s="760"/>
      <c r="NNO77" s="760"/>
      <c r="NNP77" s="760"/>
      <c r="NNQ77" s="760"/>
      <c r="NNR77" s="760"/>
      <c r="NNS77" s="760"/>
      <c r="NNT77" s="760"/>
      <c r="NNU77" s="760"/>
      <c r="NNV77" s="760"/>
      <c r="NNW77" s="760"/>
      <c r="NNX77" s="760"/>
      <c r="NNY77" s="760"/>
      <c r="NNZ77" s="760"/>
      <c r="NOA77" s="760"/>
      <c r="NOB77" s="760"/>
      <c r="NOC77" s="760"/>
      <c r="NOD77" s="760"/>
      <c r="NOE77" s="760"/>
      <c r="NOF77" s="760"/>
      <c r="NOG77" s="760"/>
      <c r="NOH77" s="760"/>
      <c r="NOI77" s="760"/>
      <c r="NOJ77" s="760"/>
      <c r="NOK77" s="760"/>
      <c r="NOL77" s="760"/>
      <c r="NOM77" s="760"/>
      <c r="NON77" s="760"/>
      <c r="NOO77" s="760"/>
      <c r="NOP77" s="760"/>
      <c r="NOQ77" s="760"/>
      <c r="NOR77" s="760"/>
      <c r="NOS77" s="760"/>
      <c r="NOT77" s="760"/>
      <c r="NOU77" s="760"/>
      <c r="NOV77" s="760"/>
      <c r="NOW77" s="760"/>
      <c r="NOX77" s="760"/>
      <c r="NOY77" s="760"/>
      <c r="NOZ77" s="760"/>
      <c r="NPA77" s="760"/>
      <c r="NPB77" s="760"/>
      <c r="NPC77" s="760"/>
      <c r="NPD77" s="760"/>
      <c r="NPE77" s="760"/>
      <c r="NPF77" s="760"/>
      <c r="NPG77" s="760"/>
      <c r="NPH77" s="760"/>
      <c r="NPI77" s="760"/>
      <c r="NPJ77" s="760"/>
      <c r="NPK77" s="760"/>
      <c r="NPL77" s="760"/>
      <c r="NPM77" s="760"/>
      <c r="NPN77" s="760"/>
      <c r="NPO77" s="760"/>
      <c r="NPP77" s="760"/>
      <c r="NPQ77" s="760"/>
      <c r="NPR77" s="760"/>
      <c r="NPS77" s="760"/>
      <c r="NPT77" s="760"/>
      <c r="NPU77" s="760"/>
      <c r="NPV77" s="760"/>
      <c r="NPW77" s="760"/>
      <c r="NPX77" s="760"/>
      <c r="NPY77" s="760"/>
      <c r="NPZ77" s="760"/>
      <c r="NQA77" s="760"/>
      <c r="NQB77" s="760"/>
      <c r="NQC77" s="760"/>
      <c r="NQD77" s="760"/>
      <c r="NQE77" s="760"/>
      <c r="NQF77" s="760"/>
      <c r="NQG77" s="760"/>
      <c r="NQH77" s="760"/>
      <c r="NQI77" s="760"/>
      <c r="NQJ77" s="760"/>
      <c r="NQK77" s="760"/>
      <c r="NQL77" s="760"/>
      <c r="NQM77" s="760"/>
      <c r="NQN77" s="760"/>
      <c r="NQO77" s="760"/>
      <c r="NQP77" s="760"/>
      <c r="NQQ77" s="760"/>
      <c r="NQR77" s="760"/>
      <c r="NQS77" s="760"/>
      <c r="NQT77" s="760"/>
      <c r="NQU77" s="760"/>
      <c r="NQV77" s="760"/>
      <c r="NQW77" s="760"/>
      <c r="NQX77" s="760"/>
      <c r="NQY77" s="760"/>
      <c r="NQZ77" s="760"/>
      <c r="NRA77" s="760"/>
      <c r="NRB77" s="760"/>
      <c r="NRC77" s="760"/>
      <c r="NRD77" s="760"/>
      <c r="NRE77" s="760"/>
      <c r="NRF77" s="760"/>
      <c r="NRG77" s="760"/>
      <c r="NRH77" s="760"/>
      <c r="NRI77" s="760"/>
      <c r="NRJ77" s="760"/>
      <c r="NRK77" s="760"/>
      <c r="NRL77" s="760"/>
      <c r="NRM77" s="760"/>
      <c r="NRN77" s="760"/>
      <c r="NRO77" s="760"/>
      <c r="NRP77" s="760"/>
      <c r="NRQ77" s="760"/>
      <c r="NRR77" s="760"/>
      <c r="NRS77" s="760"/>
      <c r="NRT77" s="760"/>
      <c r="NRU77" s="760"/>
      <c r="NRV77" s="760"/>
      <c r="NRW77" s="760"/>
      <c r="NRX77" s="760"/>
      <c r="NRY77" s="760"/>
      <c r="NRZ77" s="760"/>
      <c r="NSA77" s="760"/>
      <c r="NSB77" s="760"/>
      <c r="NSC77" s="760"/>
      <c r="NSD77" s="760"/>
      <c r="NSE77" s="760"/>
      <c r="NSF77" s="760"/>
      <c r="NSG77" s="760"/>
      <c r="NSH77" s="760"/>
      <c r="NSI77" s="760"/>
      <c r="NSJ77" s="760"/>
      <c r="NSK77" s="760"/>
      <c r="NSL77" s="760"/>
      <c r="NSM77" s="760"/>
      <c r="NSN77" s="760"/>
      <c r="NSO77" s="760"/>
      <c r="NSP77" s="760"/>
      <c r="NSQ77" s="760"/>
      <c r="NSR77" s="760"/>
      <c r="NSS77" s="760"/>
      <c r="NST77" s="760"/>
      <c r="NSU77" s="760"/>
      <c r="NSV77" s="760"/>
      <c r="NSW77" s="760"/>
      <c r="NSX77" s="760"/>
      <c r="NSY77" s="760"/>
      <c r="NSZ77" s="760"/>
      <c r="NTA77" s="760"/>
      <c r="NTB77" s="760"/>
      <c r="NTC77" s="760"/>
      <c r="NTD77" s="760"/>
      <c r="NTE77" s="760"/>
      <c r="NTF77" s="760"/>
      <c r="NTG77" s="760"/>
      <c r="NTH77" s="760"/>
      <c r="NTI77" s="760"/>
      <c r="NTJ77" s="760"/>
      <c r="NTK77" s="760"/>
      <c r="NTL77" s="760"/>
      <c r="NTM77" s="760"/>
      <c r="NTN77" s="760"/>
      <c r="NTO77" s="760"/>
      <c r="NTP77" s="760"/>
      <c r="NTQ77" s="760"/>
      <c r="NTR77" s="760"/>
      <c r="NTS77" s="760"/>
      <c r="NTT77" s="760"/>
      <c r="NTU77" s="760"/>
      <c r="NTV77" s="760"/>
      <c r="NTW77" s="760"/>
      <c r="NTX77" s="760"/>
      <c r="NTY77" s="760"/>
      <c r="NTZ77" s="760"/>
      <c r="NUA77" s="760"/>
      <c r="NUB77" s="760"/>
      <c r="NUC77" s="760"/>
      <c r="NUD77" s="760"/>
      <c r="NUE77" s="760"/>
      <c r="NUF77" s="760"/>
      <c r="NUG77" s="760"/>
      <c r="NUH77" s="760"/>
      <c r="NUI77" s="760"/>
      <c r="NUJ77" s="760"/>
      <c r="NUK77" s="760"/>
      <c r="NUL77" s="760"/>
      <c r="NUM77" s="760"/>
      <c r="NUN77" s="760"/>
      <c r="NUO77" s="760"/>
      <c r="NUP77" s="760"/>
      <c r="NUQ77" s="760"/>
      <c r="NUR77" s="760"/>
      <c r="NUS77" s="760"/>
      <c r="NUT77" s="760"/>
      <c r="NUU77" s="760"/>
      <c r="NUV77" s="760"/>
      <c r="NUW77" s="760"/>
      <c r="NUX77" s="760"/>
      <c r="NUY77" s="760"/>
      <c r="NUZ77" s="760"/>
      <c r="NVA77" s="760"/>
      <c r="NVB77" s="760"/>
      <c r="NVC77" s="760"/>
      <c r="NVD77" s="760"/>
      <c r="NVE77" s="760"/>
      <c r="NVF77" s="760"/>
      <c r="NVG77" s="760"/>
      <c r="NVH77" s="760"/>
      <c r="NVI77" s="760"/>
      <c r="NVJ77" s="760"/>
      <c r="NVK77" s="760"/>
      <c r="NVL77" s="760"/>
      <c r="NVM77" s="760"/>
      <c r="NVN77" s="760"/>
      <c r="NVO77" s="760"/>
      <c r="NVP77" s="760"/>
      <c r="NVQ77" s="760"/>
      <c r="NVR77" s="760"/>
      <c r="NVS77" s="760"/>
      <c r="NVT77" s="760"/>
      <c r="NVU77" s="760"/>
      <c r="NVV77" s="760"/>
      <c r="NVW77" s="760"/>
      <c r="NVX77" s="760"/>
      <c r="NVY77" s="760"/>
      <c r="NVZ77" s="760"/>
      <c r="NWA77" s="760"/>
      <c r="NWB77" s="760"/>
      <c r="NWC77" s="760"/>
      <c r="NWD77" s="760"/>
      <c r="NWE77" s="760"/>
      <c r="NWF77" s="760"/>
      <c r="NWG77" s="760"/>
      <c r="NWH77" s="760"/>
      <c r="NWI77" s="760"/>
      <c r="NWJ77" s="760"/>
      <c r="NWK77" s="760"/>
      <c r="NWL77" s="760"/>
      <c r="NWM77" s="760"/>
      <c r="NWN77" s="760"/>
      <c r="NWO77" s="760"/>
      <c r="NWP77" s="760"/>
      <c r="NWQ77" s="760"/>
      <c r="NWR77" s="760"/>
      <c r="NWS77" s="760"/>
      <c r="NWT77" s="760"/>
      <c r="NWU77" s="760"/>
      <c r="NWV77" s="760"/>
      <c r="NWW77" s="760"/>
      <c r="NWX77" s="760"/>
      <c r="NWY77" s="760"/>
      <c r="NWZ77" s="760"/>
      <c r="NXA77" s="760"/>
      <c r="NXB77" s="760"/>
      <c r="NXC77" s="760"/>
      <c r="NXD77" s="760"/>
      <c r="NXE77" s="760"/>
      <c r="NXF77" s="760"/>
      <c r="NXG77" s="760"/>
      <c r="NXH77" s="760"/>
      <c r="NXI77" s="760"/>
      <c r="NXJ77" s="760"/>
      <c r="NXK77" s="760"/>
      <c r="NXL77" s="760"/>
      <c r="NXM77" s="760"/>
      <c r="NXN77" s="760"/>
      <c r="NXO77" s="760"/>
      <c r="NXP77" s="760"/>
      <c r="NXQ77" s="760"/>
      <c r="NXR77" s="760"/>
      <c r="NXS77" s="760"/>
      <c r="NXT77" s="760"/>
      <c r="NXU77" s="760"/>
      <c r="NXV77" s="760"/>
      <c r="NXW77" s="760"/>
      <c r="NXX77" s="760"/>
      <c r="NXY77" s="760"/>
      <c r="NXZ77" s="760"/>
      <c r="NYA77" s="760"/>
      <c r="NYB77" s="760"/>
      <c r="NYC77" s="760"/>
      <c r="NYD77" s="760"/>
      <c r="NYE77" s="760"/>
      <c r="NYF77" s="760"/>
      <c r="NYG77" s="760"/>
      <c r="NYH77" s="760"/>
      <c r="NYI77" s="760"/>
      <c r="NYJ77" s="760"/>
      <c r="NYK77" s="760"/>
      <c r="NYL77" s="760"/>
      <c r="NYM77" s="760"/>
      <c r="NYN77" s="760"/>
      <c r="NYO77" s="760"/>
      <c r="NYP77" s="760"/>
      <c r="NYQ77" s="760"/>
      <c r="NYR77" s="760"/>
      <c r="NYS77" s="760"/>
      <c r="NYT77" s="760"/>
      <c r="NYU77" s="760"/>
      <c r="NYV77" s="760"/>
      <c r="NYW77" s="760"/>
      <c r="NYX77" s="760"/>
      <c r="NYY77" s="760"/>
      <c r="NYZ77" s="760"/>
      <c r="NZA77" s="760"/>
      <c r="NZB77" s="760"/>
      <c r="NZC77" s="760"/>
      <c r="NZD77" s="760"/>
      <c r="NZE77" s="760"/>
      <c r="NZF77" s="760"/>
      <c r="NZG77" s="760"/>
      <c r="NZH77" s="760"/>
      <c r="NZI77" s="760"/>
      <c r="NZJ77" s="760"/>
      <c r="NZK77" s="760"/>
      <c r="NZL77" s="760"/>
      <c r="NZM77" s="760"/>
      <c r="NZN77" s="760"/>
      <c r="NZO77" s="760"/>
      <c r="NZP77" s="760"/>
      <c r="NZQ77" s="760"/>
      <c r="NZR77" s="760"/>
      <c r="NZS77" s="760"/>
      <c r="NZT77" s="760"/>
      <c r="NZU77" s="760"/>
      <c r="NZV77" s="760"/>
      <c r="NZW77" s="760"/>
      <c r="NZX77" s="760"/>
      <c r="NZY77" s="760"/>
      <c r="NZZ77" s="760"/>
      <c r="OAA77" s="760"/>
      <c r="OAB77" s="760"/>
      <c r="OAC77" s="760"/>
      <c r="OAD77" s="760"/>
      <c r="OAE77" s="760"/>
      <c r="OAF77" s="760"/>
      <c r="OAG77" s="760"/>
      <c r="OAH77" s="760"/>
      <c r="OAI77" s="760"/>
      <c r="OAJ77" s="760"/>
      <c r="OAK77" s="760"/>
      <c r="OAL77" s="760"/>
      <c r="OAM77" s="760"/>
      <c r="OAN77" s="760"/>
      <c r="OAO77" s="760"/>
      <c r="OAP77" s="760"/>
      <c r="OAQ77" s="760"/>
      <c r="OAR77" s="760"/>
      <c r="OAS77" s="760"/>
      <c r="OAT77" s="760"/>
      <c r="OAU77" s="760"/>
      <c r="OAV77" s="760"/>
      <c r="OAW77" s="760"/>
      <c r="OAX77" s="760"/>
      <c r="OAY77" s="760"/>
      <c r="OAZ77" s="760"/>
      <c r="OBA77" s="760"/>
      <c r="OBB77" s="760"/>
      <c r="OBC77" s="760"/>
      <c r="OBD77" s="760"/>
      <c r="OBE77" s="760"/>
      <c r="OBF77" s="760"/>
      <c r="OBG77" s="760"/>
      <c r="OBH77" s="760"/>
      <c r="OBI77" s="760"/>
      <c r="OBJ77" s="760"/>
      <c r="OBK77" s="760"/>
      <c r="OBL77" s="760"/>
      <c r="OBM77" s="760"/>
      <c r="OBN77" s="760"/>
      <c r="OBO77" s="760"/>
      <c r="OBP77" s="760"/>
      <c r="OBQ77" s="760"/>
      <c r="OBR77" s="760"/>
      <c r="OBS77" s="760"/>
      <c r="OBT77" s="760"/>
      <c r="OBU77" s="760"/>
      <c r="OBV77" s="760"/>
      <c r="OBW77" s="760"/>
      <c r="OBX77" s="760"/>
      <c r="OBY77" s="760"/>
      <c r="OBZ77" s="760"/>
      <c r="OCA77" s="760"/>
      <c r="OCB77" s="760"/>
      <c r="OCC77" s="760"/>
      <c r="OCD77" s="760"/>
      <c r="OCE77" s="760"/>
      <c r="OCF77" s="760"/>
      <c r="OCG77" s="760"/>
      <c r="OCH77" s="760"/>
      <c r="OCI77" s="760"/>
      <c r="OCJ77" s="760"/>
      <c r="OCK77" s="760"/>
      <c r="OCL77" s="760"/>
      <c r="OCM77" s="760"/>
      <c r="OCN77" s="760"/>
      <c r="OCO77" s="760"/>
      <c r="OCP77" s="760"/>
      <c r="OCQ77" s="760"/>
      <c r="OCR77" s="760"/>
      <c r="OCS77" s="760"/>
      <c r="OCT77" s="760"/>
      <c r="OCU77" s="760"/>
      <c r="OCV77" s="760"/>
      <c r="OCW77" s="760"/>
      <c r="OCX77" s="760"/>
      <c r="OCY77" s="760"/>
      <c r="OCZ77" s="760"/>
      <c r="ODA77" s="760"/>
      <c r="ODB77" s="760"/>
      <c r="ODC77" s="760"/>
      <c r="ODD77" s="760"/>
      <c r="ODE77" s="760"/>
      <c r="ODF77" s="760"/>
      <c r="ODG77" s="760"/>
      <c r="ODH77" s="760"/>
      <c r="ODI77" s="760"/>
      <c r="ODJ77" s="760"/>
      <c r="ODK77" s="760"/>
      <c r="ODL77" s="760"/>
      <c r="ODM77" s="760"/>
      <c r="ODN77" s="760"/>
      <c r="ODO77" s="760"/>
      <c r="ODP77" s="760"/>
      <c r="ODQ77" s="760"/>
      <c r="ODR77" s="760"/>
      <c r="ODS77" s="760"/>
      <c r="ODT77" s="760"/>
      <c r="ODU77" s="760"/>
      <c r="ODV77" s="760"/>
      <c r="ODW77" s="760"/>
      <c r="ODX77" s="760"/>
      <c r="ODY77" s="760"/>
      <c r="ODZ77" s="760"/>
      <c r="OEA77" s="760"/>
      <c r="OEB77" s="760"/>
      <c r="OEC77" s="760"/>
      <c r="OED77" s="760"/>
      <c r="OEE77" s="760"/>
      <c r="OEF77" s="760"/>
      <c r="OEG77" s="760"/>
      <c r="OEH77" s="760"/>
      <c r="OEI77" s="760"/>
      <c r="OEJ77" s="760"/>
      <c r="OEK77" s="760"/>
      <c r="OEL77" s="760"/>
      <c r="OEM77" s="760"/>
      <c r="OEN77" s="760"/>
      <c r="OEO77" s="760"/>
      <c r="OEP77" s="760"/>
      <c r="OEQ77" s="760"/>
      <c r="OER77" s="760"/>
      <c r="OES77" s="760"/>
      <c r="OET77" s="760"/>
      <c r="OEU77" s="760"/>
      <c r="OEV77" s="760"/>
      <c r="OEW77" s="760"/>
      <c r="OEX77" s="760"/>
      <c r="OEY77" s="760"/>
      <c r="OEZ77" s="760"/>
      <c r="OFA77" s="760"/>
      <c r="OFB77" s="760"/>
      <c r="OFC77" s="760"/>
      <c r="OFD77" s="760"/>
      <c r="OFE77" s="760"/>
      <c r="OFF77" s="760"/>
      <c r="OFG77" s="760"/>
      <c r="OFH77" s="760"/>
      <c r="OFI77" s="760"/>
      <c r="OFJ77" s="760"/>
      <c r="OFK77" s="760"/>
      <c r="OFL77" s="760"/>
      <c r="OFM77" s="760"/>
      <c r="OFN77" s="760"/>
      <c r="OFO77" s="760"/>
      <c r="OFP77" s="760"/>
      <c r="OFQ77" s="760"/>
      <c r="OFR77" s="760"/>
      <c r="OFS77" s="760"/>
      <c r="OFT77" s="760"/>
      <c r="OFU77" s="760"/>
      <c r="OFV77" s="760"/>
      <c r="OFW77" s="760"/>
      <c r="OFX77" s="760"/>
      <c r="OFY77" s="760"/>
      <c r="OFZ77" s="760"/>
      <c r="OGA77" s="760"/>
      <c r="OGB77" s="760"/>
      <c r="OGC77" s="760"/>
      <c r="OGD77" s="760"/>
      <c r="OGE77" s="760"/>
      <c r="OGF77" s="760"/>
      <c r="OGG77" s="760"/>
      <c r="OGH77" s="760"/>
      <c r="OGI77" s="760"/>
      <c r="OGJ77" s="760"/>
      <c r="OGK77" s="760"/>
      <c r="OGL77" s="760"/>
      <c r="OGM77" s="760"/>
      <c r="OGN77" s="760"/>
      <c r="OGO77" s="760"/>
      <c r="OGP77" s="760"/>
      <c r="OGQ77" s="760"/>
      <c r="OGR77" s="760"/>
      <c r="OGS77" s="760"/>
      <c r="OGT77" s="760"/>
      <c r="OGU77" s="760"/>
      <c r="OGV77" s="760"/>
      <c r="OGW77" s="760"/>
      <c r="OGX77" s="760"/>
      <c r="OGY77" s="760"/>
      <c r="OGZ77" s="760"/>
      <c r="OHA77" s="760"/>
      <c r="OHB77" s="760"/>
      <c r="OHC77" s="760"/>
      <c r="OHD77" s="760"/>
      <c r="OHE77" s="760"/>
      <c r="OHF77" s="760"/>
      <c r="OHG77" s="760"/>
      <c r="OHH77" s="760"/>
      <c r="OHI77" s="760"/>
      <c r="OHJ77" s="760"/>
      <c r="OHK77" s="760"/>
      <c r="OHL77" s="760"/>
      <c r="OHM77" s="760"/>
      <c r="OHN77" s="760"/>
      <c r="OHO77" s="760"/>
      <c r="OHP77" s="760"/>
      <c r="OHQ77" s="760"/>
      <c r="OHR77" s="760"/>
      <c r="OHS77" s="760"/>
      <c r="OHT77" s="760"/>
      <c r="OHU77" s="760"/>
      <c r="OHV77" s="760"/>
      <c r="OHW77" s="760"/>
      <c r="OHX77" s="760"/>
      <c r="OHY77" s="760"/>
      <c r="OHZ77" s="760"/>
      <c r="OIA77" s="760"/>
      <c r="OIB77" s="760"/>
      <c r="OIC77" s="760"/>
      <c r="OID77" s="760"/>
      <c r="OIE77" s="760"/>
      <c r="OIF77" s="760"/>
      <c r="OIG77" s="760"/>
      <c r="OIH77" s="760"/>
      <c r="OII77" s="760"/>
      <c r="OIJ77" s="760"/>
      <c r="OIK77" s="760"/>
      <c r="OIL77" s="760"/>
      <c r="OIM77" s="760"/>
      <c r="OIN77" s="760"/>
      <c r="OIO77" s="760"/>
      <c r="OIP77" s="760"/>
      <c r="OIQ77" s="760"/>
      <c r="OIR77" s="760"/>
      <c r="OIS77" s="760"/>
      <c r="OIT77" s="760"/>
      <c r="OIU77" s="760"/>
      <c r="OIV77" s="760"/>
      <c r="OIW77" s="760"/>
      <c r="OIX77" s="760"/>
      <c r="OIY77" s="760"/>
      <c r="OIZ77" s="760"/>
      <c r="OJA77" s="760"/>
      <c r="OJB77" s="760"/>
      <c r="OJC77" s="760"/>
      <c r="OJD77" s="760"/>
      <c r="OJE77" s="760"/>
      <c r="OJF77" s="760"/>
      <c r="OJG77" s="760"/>
      <c r="OJH77" s="760"/>
      <c r="OJI77" s="760"/>
      <c r="OJJ77" s="760"/>
      <c r="OJK77" s="760"/>
      <c r="OJL77" s="760"/>
      <c r="OJM77" s="760"/>
      <c r="OJN77" s="760"/>
      <c r="OJO77" s="760"/>
      <c r="OJP77" s="760"/>
      <c r="OJQ77" s="760"/>
      <c r="OJR77" s="760"/>
      <c r="OJS77" s="760"/>
      <c r="OJT77" s="760"/>
      <c r="OJU77" s="760"/>
      <c r="OJV77" s="760"/>
      <c r="OJW77" s="760"/>
      <c r="OJX77" s="760"/>
      <c r="OJY77" s="760"/>
      <c r="OJZ77" s="760"/>
      <c r="OKA77" s="760"/>
      <c r="OKB77" s="760"/>
      <c r="OKC77" s="760"/>
      <c r="OKD77" s="760"/>
      <c r="OKE77" s="760"/>
      <c r="OKF77" s="760"/>
      <c r="OKG77" s="760"/>
      <c r="OKH77" s="760"/>
      <c r="OKI77" s="760"/>
      <c r="OKJ77" s="760"/>
      <c r="OKK77" s="760"/>
      <c r="OKL77" s="760"/>
      <c r="OKM77" s="760"/>
      <c r="OKN77" s="760"/>
      <c r="OKO77" s="760"/>
      <c r="OKP77" s="760"/>
      <c r="OKQ77" s="760"/>
      <c r="OKR77" s="760"/>
      <c r="OKS77" s="760"/>
      <c r="OKT77" s="760"/>
      <c r="OKU77" s="760"/>
      <c r="OKV77" s="760"/>
      <c r="OKW77" s="760"/>
      <c r="OKX77" s="760"/>
      <c r="OKY77" s="760"/>
      <c r="OKZ77" s="760"/>
      <c r="OLA77" s="760"/>
      <c r="OLB77" s="760"/>
      <c r="OLC77" s="760"/>
      <c r="OLD77" s="760"/>
      <c r="OLE77" s="760"/>
      <c r="OLF77" s="760"/>
      <c r="OLG77" s="760"/>
      <c r="OLH77" s="760"/>
      <c r="OLI77" s="760"/>
      <c r="OLJ77" s="760"/>
      <c r="OLK77" s="760"/>
      <c r="OLL77" s="760"/>
      <c r="OLM77" s="760"/>
      <c r="OLN77" s="760"/>
      <c r="OLO77" s="760"/>
      <c r="OLP77" s="760"/>
      <c r="OLQ77" s="760"/>
      <c r="OLR77" s="760"/>
      <c r="OLS77" s="760"/>
      <c r="OLT77" s="760"/>
      <c r="OLU77" s="760"/>
      <c r="OLV77" s="760"/>
      <c r="OLW77" s="760"/>
      <c r="OLX77" s="760"/>
      <c r="OLY77" s="760"/>
      <c r="OLZ77" s="760"/>
      <c r="OMA77" s="760"/>
      <c r="OMB77" s="760"/>
      <c r="OMC77" s="760"/>
      <c r="OMD77" s="760"/>
      <c r="OME77" s="760"/>
      <c r="OMF77" s="760"/>
      <c r="OMG77" s="760"/>
      <c r="OMH77" s="760"/>
      <c r="OMI77" s="760"/>
      <c r="OMJ77" s="760"/>
      <c r="OMK77" s="760"/>
      <c r="OML77" s="760"/>
      <c r="OMM77" s="760"/>
      <c r="OMN77" s="760"/>
      <c r="OMO77" s="760"/>
      <c r="OMP77" s="760"/>
      <c r="OMQ77" s="760"/>
      <c r="OMR77" s="760"/>
      <c r="OMS77" s="760"/>
      <c r="OMT77" s="760"/>
      <c r="OMU77" s="760"/>
      <c r="OMV77" s="760"/>
      <c r="OMW77" s="760"/>
      <c r="OMX77" s="760"/>
      <c r="OMY77" s="760"/>
      <c r="OMZ77" s="760"/>
      <c r="ONA77" s="760"/>
      <c r="ONB77" s="760"/>
      <c r="ONC77" s="760"/>
      <c r="OND77" s="760"/>
      <c r="ONE77" s="760"/>
      <c r="ONF77" s="760"/>
      <c r="ONG77" s="760"/>
      <c r="ONH77" s="760"/>
      <c r="ONI77" s="760"/>
      <c r="ONJ77" s="760"/>
      <c r="ONK77" s="760"/>
      <c r="ONL77" s="760"/>
      <c r="ONM77" s="760"/>
      <c r="ONN77" s="760"/>
      <c r="ONO77" s="760"/>
      <c r="ONP77" s="760"/>
      <c r="ONQ77" s="760"/>
      <c r="ONR77" s="760"/>
      <c r="ONS77" s="760"/>
      <c r="ONT77" s="760"/>
      <c r="ONU77" s="760"/>
      <c r="ONV77" s="760"/>
      <c r="ONW77" s="760"/>
      <c r="ONX77" s="760"/>
      <c r="ONY77" s="760"/>
      <c r="ONZ77" s="760"/>
      <c r="OOA77" s="760"/>
      <c r="OOB77" s="760"/>
      <c r="OOC77" s="760"/>
      <c r="OOD77" s="760"/>
      <c r="OOE77" s="760"/>
      <c r="OOF77" s="760"/>
      <c r="OOG77" s="760"/>
      <c r="OOH77" s="760"/>
      <c r="OOI77" s="760"/>
      <c r="OOJ77" s="760"/>
      <c r="OOK77" s="760"/>
      <c r="OOL77" s="760"/>
      <c r="OOM77" s="760"/>
      <c r="OON77" s="760"/>
      <c r="OOO77" s="760"/>
      <c r="OOP77" s="760"/>
      <c r="OOQ77" s="760"/>
      <c r="OOR77" s="760"/>
      <c r="OOS77" s="760"/>
      <c r="OOT77" s="760"/>
      <c r="OOU77" s="760"/>
      <c r="OOV77" s="760"/>
      <c r="OOW77" s="760"/>
      <c r="OOX77" s="760"/>
      <c r="OOY77" s="760"/>
      <c r="OOZ77" s="760"/>
      <c r="OPA77" s="760"/>
      <c r="OPB77" s="760"/>
      <c r="OPC77" s="760"/>
      <c r="OPD77" s="760"/>
      <c r="OPE77" s="760"/>
      <c r="OPF77" s="760"/>
      <c r="OPG77" s="760"/>
      <c r="OPH77" s="760"/>
      <c r="OPI77" s="760"/>
      <c r="OPJ77" s="760"/>
      <c r="OPK77" s="760"/>
      <c r="OPL77" s="760"/>
      <c r="OPM77" s="760"/>
      <c r="OPN77" s="760"/>
      <c r="OPO77" s="760"/>
      <c r="OPP77" s="760"/>
      <c r="OPQ77" s="760"/>
      <c r="OPR77" s="760"/>
      <c r="OPS77" s="760"/>
      <c r="OPT77" s="760"/>
      <c r="OPU77" s="760"/>
      <c r="OPV77" s="760"/>
      <c r="OPW77" s="760"/>
      <c r="OPX77" s="760"/>
      <c r="OPY77" s="760"/>
      <c r="OPZ77" s="760"/>
      <c r="OQA77" s="760"/>
      <c r="OQB77" s="760"/>
      <c r="OQC77" s="760"/>
      <c r="OQD77" s="760"/>
      <c r="OQE77" s="760"/>
      <c r="OQF77" s="760"/>
      <c r="OQG77" s="760"/>
      <c r="OQH77" s="760"/>
      <c r="OQI77" s="760"/>
      <c r="OQJ77" s="760"/>
      <c r="OQK77" s="760"/>
      <c r="OQL77" s="760"/>
      <c r="OQM77" s="760"/>
      <c r="OQN77" s="760"/>
      <c r="OQO77" s="760"/>
      <c r="OQP77" s="760"/>
      <c r="OQQ77" s="760"/>
      <c r="OQR77" s="760"/>
      <c r="OQS77" s="760"/>
      <c r="OQT77" s="760"/>
      <c r="OQU77" s="760"/>
      <c r="OQV77" s="760"/>
      <c r="OQW77" s="760"/>
      <c r="OQX77" s="760"/>
      <c r="OQY77" s="760"/>
      <c r="OQZ77" s="760"/>
      <c r="ORA77" s="760"/>
      <c r="ORB77" s="760"/>
      <c r="ORC77" s="760"/>
      <c r="ORD77" s="760"/>
      <c r="ORE77" s="760"/>
      <c r="ORF77" s="760"/>
      <c r="ORG77" s="760"/>
      <c r="ORH77" s="760"/>
      <c r="ORI77" s="760"/>
      <c r="ORJ77" s="760"/>
      <c r="ORK77" s="760"/>
      <c r="ORL77" s="760"/>
      <c r="ORM77" s="760"/>
      <c r="ORN77" s="760"/>
      <c r="ORO77" s="760"/>
      <c r="ORP77" s="760"/>
      <c r="ORQ77" s="760"/>
      <c r="ORR77" s="760"/>
      <c r="ORS77" s="760"/>
      <c r="ORT77" s="760"/>
      <c r="ORU77" s="760"/>
      <c r="ORV77" s="760"/>
      <c r="ORW77" s="760"/>
      <c r="ORX77" s="760"/>
      <c r="ORY77" s="760"/>
      <c r="ORZ77" s="760"/>
      <c r="OSA77" s="760"/>
      <c r="OSB77" s="760"/>
      <c r="OSC77" s="760"/>
      <c r="OSD77" s="760"/>
      <c r="OSE77" s="760"/>
      <c r="OSF77" s="760"/>
      <c r="OSG77" s="760"/>
      <c r="OSH77" s="760"/>
      <c r="OSI77" s="760"/>
      <c r="OSJ77" s="760"/>
      <c r="OSK77" s="760"/>
      <c r="OSL77" s="760"/>
      <c r="OSM77" s="760"/>
      <c r="OSN77" s="760"/>
      <c r="OSO77" s="760"/>
      <c r="OSP77" s="760"/>
      <c r="OSQ77" s="760"/>
      <c r="OSR77" s="760"/>
      <c r="OSS77" s="760"/>
      <c r="OST77" s="760"/>
      <c r="OSU77" s="760"/>
      <c r="OSV77" s="760"/>
      <c r="OSW77" s="760"/>
      <c r="OSX77" s="760"/>
      <c r="OSY77" s="760"/>
      <c r="OSZ77" s="760"/>
      <c r="OTA77" s="760"/>
      <c r="OTB77" s="760"/>
      <c r="OTC77" s="760"/>
      <c r="OTD77" s="760"/>
      <c r="OTE77" s="760"/>
      <c r="OTF77" s="760"/>
      <c r="OTG77" s="760"/>
      <c r="OTH77" s="760"/>
      <c r="OTI77" s="760"/>
      <c r="OTJ77" s="760"/>
      <c r="OTK77" s="760"/>
      <c r="OTL77" s="760"/>
      <c r="OTM77" s="760"/>
      <c r="OTN77" s="760"/>
      <c r="OTO77" s="760"/>
      <c r="OTP77" s="760"/>
      <c r="OTQ77" s="760"/>
      <c r="OTR77" s="760"/>
      <c r="OTS77" s="760"/>
      <c r="OTT77" s="760"/>
      <c r="OTU77" s="760"/>
      <c r="OTV77" s="760"/>
      <c r="OTW77" s="760"/>
      <c r="OTX77" s="760"/>
      <c r="OTY77" s="760"/>
      <c r="OTZ77" s="760"/>
      <c r="OUA77" s="760"/>
      <c r="OUB77" s="760"/>
      <c r="OUC77" s="760"/>
      <c r="OUD77" s="760"/>
      <c r="OUE77" s="760"/>
      <c r="OUF77" s="760"/>
      <c r="OUG77" s="760"/>
      <c r="OUH77" s="760"/>
      <c r="OUI77" s="760"/>
      <c r="OUJ77" s="760"/>
      <c r="OUK77" s="760"/>
      <c r="OUL77" s="760"/>
      <c r="OUM77" s="760"/>
      <c r="OUN77" s="760"/>
      <c r="OUO77" s="760"/>
      <c r="OUP77" s="760"/>
      <c r="OUQ77" s="760"/>
      <c r="OUR77" s="760"/>
      <c r="OUS77" s="760"/>
      <c r="OUT77" s="760"/>
      <c r="OUU77" s="760"/>
      <c r="OUV77" s="760"/>
      <c r="OUW77" s="760"/>
      <c r="OUX77" s="760"/>
      <c r="OUY77" s="760"/>
      <c r="OUZ77" s="760"/>
      <c r="OVA77" s="760"/>
      <c r="OVB77" s="760"/>
      <c r="OVC77" s="760"/>
      <c r="OVD77" s="760"/>
      <c r="OVE77" s="760"/>
      <c r="OVF77" s="760"/>
      <c r="OVG77" s="760"/>
      <c r="OVH77" s="760"/>
      <c r="OVI77" s="760"/>
      <c r="OVJ77" s="760"/>
      <c r="OVK77" s="760"/>
      <c r="OVL77" s="760"/>
      <c r="OVM77" s="760"/>
      <c r="OVN77" s="760"/>
      <c r="OVO77" s="760"/>
      <c r="OVP77" s="760"/>
      <c r="OVQ77" s="760"/>
      <c r="OVR77" s="760"/>
      <c r="OVS77" s="760"/>
      <c r="OVT77" s="760"/>
      <c r="OVU77" s="760"/>
      <c r="OVV77" s="760"/>
      <c r="OVW77" s="760"/>
      <c r="OVX77" s="760"/>
      <c r="OVY77" s="760"/>
      <c r="OVZ77" s="760"/>
      <c r="OWA77" s="760"/>
      <c r="OWB77" s="760"/>
      <c r="OWC77" s="760"/>
      <c r="OWD77" s="760"/>
      <c r="OWE77" s="760"/>
      <c r="OWF77" s="760"/>
      <c r="OWG77" s="760"/>
      <c r="OWH77" s="760"/>
      <c r="OWI77" s="760"/>
      <c r="OWJ77" s="760"/>
      <c r="OWK77" s="760"/>
      <c r="OWL77" s="760"/>
      <c r="OWM77" s="760"/>
      <c r="OWN77" s="760"/>
      <c r="OWO77" s="760"/>
      <c r="OWP77" s="760"/>
      <c r="OWQ77" s="760"/>
      <c r="OWR77" s="760"/>
      <c r="OWS77" s="760"/>
      <c r="OWT77" s="760"/>
      <c r="OWU77" s="760"/>
      <c r="OWV77" s="760"/>
      <c r="OWW77" s="760"/>
      <c r="OWX77" s="760"/>
      <c r="OWY77" s="760"/>
      <c r="OWZ77" s="760"/>
      <c r="OXA77" s="760"/>
      <c r="OXB77" s="760"/>
      <c r="OXC77" s="760"/>
      <c r="OXD77" s="760"/>
      <c r="OXE77" s="760"/>
      <c r="OXF77" s="760"/>
      <c r="OXG77" s="760"/>
      <c r="OXH77" s="760"/>
      <c r="OXI77" s="760"/>
      <c r="OXJ77" s="760"/>
      <c r="OXK77" s="760"/>
      <c r="OXL77" s="760"/>
      <c r="OXM77" s="760"/>
      <c r="OXN77" s="760"/>
      <c r="OXO77" s="760"/>
      <c r="OXP77" s="760"/>
      <c r="OXQ77" s="760"/>
      <c r="OXR77" s="760"/>
      <c r="OXS77" s="760"/>
      <c r="OXT77" s="760"/>
      <c r="OXU77" s="760"/>
      <c r="OXV77" s="760"/>
      <c r="OXW77" s="760"/>
      <c r="OXX77" s="760"/>
      <c r="OXY77" s="760"/>
      <c r="OXZ77" s="760"/>
      <c r="OYA77" s="760"/>
      <c r="OYB77" s="760"/>
      <c r="OYC77" s="760"/>
      <c r="OYD77" s="760"/>
      <c r="OYE77" s="760"/>
      <c r="OYF77" s="760"/>
      <c r="OYG77" s="760"/>
      <c r="OYH77" s="760"/>
      <c r="OYI77" s="760"/>
      <c r="OYJ77" s="760"/>
      <c r="OYK77" s="760"/>
      <c r="OYL77" s="760"/>
      <c r="OYM77" s="760"/>
      <c r="OYN77" s="760"/>
      <c r="OYO77" s="760"/>
      <c r="OYP77" s="760"/>
      <c r="OYQ77" s="760"/>
      <c r="OYR77" s="760"/>
      <c r="OYS77" s="760"/>
      <c r="OYT77" s="760"/>
      <c r="OYU77" s="760"/>
      <c r="OYV77" s="760"/>
      <c r="OYW77" s="760"/>
      <c r="OYX77" s="760"/>
      <c r="OYY77" s="760"/>
      <c r="OYZ77" s="760"/>
      <c r="OZA77" s="760"/>
      <c r="OZB77" s="760"/>
      <c r="OZC77" s="760"/>
      <c r="OZD77" s="760"/>
      <c r="OZE77" s="760"/>
      <c r="OZF77" s="760"/>
      <c r="OZG77" s="760"/>
      <c r="OZH77" s="760"/>
      <c r="OZI77" s="760"/>
      <c r="OZJ77" s="760"/>
      <c r="OZK77" s="760"/>
      <c r="OZL77" s="760"/>
      <c r="OZM77" s="760"/>
      <c r="OZN77" s="760"/>
      <c r="OZO77" s="760"/>
      <c r="OZP77" s="760"/>
      <c r="OZQ77" s="760"/>
      <c r="OZR77" s="760"/>
      <c r="OZS77" s="760"/>
      <c r="OZT77" s="760"/>
      <c r="OZU77" s="760"/>
      <c r="OZV77" s="760"/>
      <c r="OZW77" s="760"/>
      <c r="OZX77" s="760"/>
      <c r="OZY77" s="760"/>
      <c r="OZZ77" s="760"/>
      <c r="PAA77" s="760"/>
      <c r="PAB77" s="760"/>
      <c r="PAC77" s="760"/>
      <c r="PAD77" s="760"/>
      <c r="PAE77" s="760"/>
      <c r="PAF77" s="760"/>
      <c r="PAG77" s="760"/>
      <c r="PAH77" s="760"/>
      <c r="PAI77" s="760"/>
      <c r="PAJ77" s="760"/>
      <c r="PAK77" s="760"/>
      <c r="PAL77" s="760"/>
      <c r="PAM77" s="760"/>
      <c r="PAN77" s="760"/>
      <c r="PAO77" s="760"/>
      <c r="PAP77" s="760"/>
      <c r="PAQ77" s="760"/>
      <c r="PAR77" s="760"/>
      <c r="PAS77" s="760"/>
      <c r="PAT77" s="760"/>
      <c r="PAU77" s="760"/>
      <c r="PAV77" s="760"/>
      <c r="PAW77" s="760"/>
      <c r="PAX77" s="760"/>
      <c r="PAY77" s="760"/>
      <c r="PAZ77" s="760"/>
      <c r="PBA77" s="760"/>
      <c r="PBB77" s="760"/>
      <c r="PBC77" s="760"/>
      <c r="PBD77" s="760"/>
      <c r="PBE77" s="760"/>
      <c r="PBF77" s="760"/>
      <c r="PBG77" s="760"/>
      <c r="PBH77" s="760"/>
      <c r="PBI77" s="760"/>
      <c r="PBJ77" s="760"/>
      <c r="PBK77" s="760"/>
      <c r="PBL77" s="760"/>
      <c r="PBM77" s="760"/>
      <c r="PBN77" s="760"/>
      <c r="PBO77" s="760"/>
      <c r="PBP77" s="760"/>
      <c r="PBQ77" s="760"/>
      <c r="PBR77" s="760"/>
      <c r="PBS77" s="760"/>
      <c r="PBT77" s="760"/>
      <c r="PBU77" s="760"/>
      <c r="PBV77" s="760"/>
      <c r="PBW77" s="760"/>
      <c r="PBX77" s="760"/>
      <c r="PBY77" s="760"/>
      <c r="PBZ77" s="760"/>
      <c r="PCA77" s="760"/>
      <c r="PCB77" s="760"/>
      <c r="PCC77" s="760"/>
      <c r="PCD77" s="760"/>
      <c r="PCE77" s="760"/>
      <c r="PCF77" s="760"/>
      <c r="PCG77" s="760"/>
      <c r="PCH77" s="760"/>
      <c r="PCI77" s="760"/>
      <c r="PCJ77" s="760"/>
      <c r="PCK77" s="760"/>
      <c r="PCL77" s="760"/>
      <c r="PCM77" s="760"/>
      <c r="PCN77" s="760"/>
      <c r="PCO77" s="760"/>
      <c r="PCP77" s="760"/>
      <c r="PCQ77" s="760"/>
      <c r="PCR77" s="760"/>
      <c r="PCS77" s="760"/>
      <c r="PCT77" s="760"/>
      <c r="PCU77" s="760"/>
      <c r="PCV77" s="760"/>
      <c r="PCW77" s="760"/>
      <c r="PCX77" s="760"/>
      <c r="PCY77" s="760"/>
      <c r="PCZ77" s="760"/>
      <c r="PDA77" s="760"/>
      <c r="PDB77" s="760"/>
      <c r="PDC77" s="760"/>
      <c r="PDD77" s="760"/>
      <c r="PDE77" s="760"/>
      <c r="PDF77" s="760"/>
      <c r="PDG77" s="760"/>
      <c r="PDH77" s="760"/>
      <c r="PDI77" s="760"/>
      <c r="PDJ77" s="760"/>
      <c r="PDK77" s="760"/>
      <c r="PDL77" s="760"/>
      <c r="PDM77" s="760"/>
      <c r="PDN77" s="760"/>
      <c r="PDO77" s="760"/>
      <c r="PDP77" s="760"/>
      <c r="PDQ77" s="760"/>
      <c r="PDR77" s="760"/>
      <c r="PDS77" s="760"/>
      <c r="PDT77" s="760"/>
      <c r="PDU77" s="760"/>
      <c r="PDV77" s="760"/>
      <c r="PDW77" s="760"/>
      <c r="PDX77" s="760"/>
      <c r="PDY77" s="760"/>
      <c r="PDZ77" s="760"/>
      <c r="PEA77" s="760"/>
      <c r="PEB77" s="760"/>
      <c r="PEC77" s="760"/>
      <c r="PED77" s="760"/>
      <c r="PEE77" s="760"/>
      <c r="PEF77" s="760"/>
      <c r="PEG77" s="760"/>
      <c r="PEH77" s="760"/>
      <c r="PEI77" s="760"/>
      <c r="PEJ77" s="760"/>
      <c r="PEK77" s="760"/>
      <c r="PEL77" s="760"/>
      <c r="PEM77" s="760"/>
      <c r="PEN77" s="760"/>
      <c r="PEO77" s="760"/>
      <c r="PEP77" s="760"/>
      <c r="PEQ77" s="760"/>
      <c r="PER77" s="760"/>
      <c r="PES77" s="760"/>
      <c r="PET77" s="760"/>
      <c r="PEU77" s="760"/>
      <c r="PEV77" s="760"/>
      <c r="PEW77" s="760"/>
      <c r="PEX77" s="760"/>
      <c r="PEY77" s="760"/>
      <c r="PEZ77" s="760"/>
      <c r="PFA77" s="760"/>
      <c r="PFB77" s="760"/>
      <c r="PFC77" s="760"/>
      <c r="PFD77" s="760"/>
      <c r="PFE77" s="760"/>
      <c r="PFF77" s="760"/>
      <c r="PFG77" s="760"/>
      <c r="PFH77" s="760"/>
      <c r="PFI77" s="760"/>
      <c r="PFJ77" s="760"/>
      <c r="PFK77" s="760"/>
      <c r="PFL77" s="760"/>
      <c r="PFM77" s="760"/>
      <c r="PFN77" s="760"/>
      <c r="PFO77" s="760"/>
      <c r="PFP77" s="760"/>
      <c r="PFQ77" s="760"/>
      <c r="PFR77" s="760"/>
      <c r="PFS77" s="760"/>
      <c r="PFT77" s="760"/>
      <c r="PFU77" s="760"/>
      <c r="PFV77" s="760"/>
      <c r="PFW77" s="760"/>
      <c r="PFX77" s="760"/>
      <c r="PFY77" s="760"/>
      <c r="PFZ77" s="760"/>
      <c r="PGA77" s="760"/>
      <c r="PGB77" s="760"/>
      <c r="PGC77" s="760"/>
      <c r="PGD77" s="760"/>
      <c r="PGE77" s="760"/>
      <c r="PGF77" s="760"/>
      <c r="PGG77" s="760"/>
      <c r="PGH77" s="760"/>
      <c r="PGI77" s="760"/>
      <c r="PGJ77" s="760"/>
      <c r="PGK77" s="760"/>
      <c r="PGL77" s="760"/>
      <c r="PGM77" s="760"/>
      <c r="PGN77" s="760"/>
      <c r="PGO77" s="760"/>
      <c r="PGP77" s="760"/>
      <c r="PGQ77" s="760"/>
      <c r="PGR77" s="760"/>
      <c r="PGS77" s="760"/>
      <c r="PGT77" s="760"/>
      <c r="PGU77" s="760"/>
      <c r="PGV77" s="760"/>
      <c r="PGW77" s="760"/>
      <c r="PGX77" s="760"/>
      <c r="PGY77" s="760"/>
      <c r="PGZ77" s="760"/>
      <c r="PHA77" s="760"/>
      <c r="PHB77" s="760"/>
      <c r="PHC77" s="760"/>
      <c r="PHD77" s="760"/>
      <c r="PHE77" s="760"/>
      <c r="PHF77" s="760"/>
      <c r="PHG77" s="760"/>
      <c r="PHH77" s="760"/>
      <c r="PHI77" s="760"/>
      <c r="PHJ77" s="760"/>
      <c r="PHK77" s="760"/>
      <c r="PHL77" s="760"/>
      <c r="PHM77" s="760"/>
      <c r="PHN77" s="760"/>
      <c r="PHO77" s="760"/>
      <c r="PHP77" s="760"/>
      <c r="PHQ77" s="760"/>
      <c r="PHR77" s="760"/>
      <c r="PHS77" s="760"/>
      <c r="PHT77" s="760"/>
      <c r="PHU77" s="760"/>
      <c r="PHV77" s="760"/>
      <c r="PHW77" s="760"/>
      <c r="PHX77" s="760"/>
      <c r="PHY77" s="760"/>
      <c r="PHZ77" s="760"/>
      <c r="PIA77" s="760"/>
      <c r="PIB77" s="760"/>
      <c r="PIC77" s="760"/>
      <c r="PID77" s="760"/>
      <c r="PIE77" s="760"/>
      <c r="PIF77" s="760"/>
      <c r="PIG77" s="760"/>
      <c r="PIH77" s="760"/>
      <c r="PII77" s="760"/>
      <c r="PIJ77" s="760"/>
      <c r="PIK77" s="760"/>
      <c r="PIL77" s="760"/>
      <c r="PIM77" s="760"/>
      <c r="PIN77" s="760"/>
      <c r="PIO77" s="760"/>
      <c r="PIP77" s="760"/>
      <c r="PIQ77" s="760"/>
      <c r="PIR77" s="760"/>
      <c r="PIS77" s="760"/>
      <c r="PIT77" s="760"/>
      <c r="PIU77" s="760"/>
      <c r="PIV77" s="760"/>
      <c r="PIW77" s="760"/>
      <c r="PIX77" s="760"/>
      <c r="PIY77" s="760"/>
      <c r="PIZ77" s="760"/>
      <c r="PJA77" s="760"/>
      <c r="PJB77" s="760"/>
      <c r="PJC77" s="760"/>
      <c r="PJD77" s="760"/>
      <c r="PJE77" s="760"/>
      <c r="PJF77" s="760"/>
      <c r="PJG77" s="760"/>
      <c r="PJH77" s="760"/>
      <c r="PJI77" s="760"/>
      <c r="PJJ77" s="760"/>
      <c r="PJK77" s="760"/>
      <c r="PJL77" s="760"/>
      <c r="PJM77" s="760"/>
      <c r="PJN77" s="760"/>
      <c r="PJO77" s="760"/>
      <c r="PJP77" s="760"/>
      <c r="PJQ77" s="760"/>
      <c r="PJR77" s="760"/>
      <c r="PJS77" s="760"/>
      <c r="PJT77" s="760"/>
      <c r="PJU77" s="760"/>
      <c r="PJV77" s="760"/>
      <c r="PJW77" s="760"/>
      <c r="PJX77" s="760"/>
      <c r="PJY77" s="760"/>
      <c r="PJZ77" s="760"/>
      <c r="PKA77" s="760"/>
      <c r="PKB77" s="760"/>
      <c r="PKC77" s="760"/>
      <c r="PKD77" s="760"/>
      <c r="PKE77" s="760"/>
      <c r="PKF77" s="760"/>
      <c r="PKG77" s="760"/>
      <c r="PKH77" s="760"/>
      <c r="PKI77" s="760"/>
      <c r="PKJ77" s="760"/>
      <c r="PKK77" s="760"/>
      <c r="PKL77" s="760"/>
      <c r="PKM77" s="760"/>
      <c r="PKN77" s="760"/>
      <c r="PKO77" s="760"/>
      <c r="PKP77" s="760"/>
      <c r="PKQ77" s="760"/>
      <c r="PKR77" s="760"/>
      <c r="PKS77" s="760"/>
      <c r="PKT77" s="760"/>
      <c r="PKU77" s="760"/>
      <c r="PKV77" s="760"/>
      <c r="PKW77" s="760"/>
      <c r="PKX77" s="760"/>
      <c r="PKY77" s="760"/>
      <c r="PKZ77" s="760"/>
      <c r="PLA77" s="760"/>
      <c r="PLB77" s="760"/>
      <c r="PLC77" s="760"/>
      <c r="PLD77" s="760"/>
      <c r="PLE77" s="760"/>
      <c r="PLF77" s="760"/>
      <c r="PLG77" s="760"/>
      <c r="PLH77" s="760"/>
      <c r="PLI77" s="760"/>
      <c r="PLJ77" s="760"/>
      <c r="PLK77" s="760"/>
      <c r="PLL77" s="760"/>
      <c r="PLM77" s="760"/>
      <c r="PLN77" s="760"/>
      <c r="PLO77" s="760"/>
      <c r="PLP77" s="760"/>
      <c r="PLQ77" s="760"/>
      <c r="PLR77" s="760"/>
      <c r="PLS77" s="760"/>
      <c r="PLT77" s="760"/>
      <c r="PLU77" s="760"/>
      <c r="PLV77" s="760"/>
      <c r="PLW77" s="760"/>
      <c r="PLX77" s="760"/>
      <c r="PLY77" s="760"/>
      <c r="PLZ77" s="760"/>
      <c r="PMA77" s="760"/>
      <c r="PMB77" s="760"/>
      <c r="PMC77" s="760"/>
      <c r="PMD77" s="760"/>
      <c r="PME77" s="760"/>
      <c r="PMF77" s="760"/>
      <c r="PMG77" s="760"/>
      <c r="PMH77" s="760"/>
      <c r="PMI77" s="760"/>
      <c r="PMJ77" s="760"/>
      <c r="PMK77" s="760"/>
      <c r="PML77" s="760"/>
      <c r="PMM77" s="760"/>
      <c r="PMN77" s="760"/>
      <c r="PMO77" s="760"/>
      <c r="PMP77" s="760"/>
      <c r="PMQ77" s="760"/>
      <c r="PMR77" s="760"/>
      <c r="PMS77" s="760"/>
      <c r="PMT77" s="760"/>
      <c r="PMU77" s="760"/>
      <c r="PMV77" s="760"/>
      <c r="PMW77" s="760"/>
      <c r="PMX77" s="760"/>
      <c r="PMY77" s="760"/>
      <c r="PMZ77" s="760"/>
      <c r="PNA77" s="760"/>
      <c r="PNB77" s="760"/>
      <c r="PNC77" s="760"/>
      <c r="PND77" s="760"/>
      <c r="PNE77" s="760"/>
      <c r="PNF77" s="760"/>
      <c r="PNG77" s="760"/>
      <c r="PNH77" s="760"/>
      <c r="PNI77" s="760"/>
      <c r="PNJ77" s="760"/>
      <c r="PNK77" s="760"/>
      <c r="PNL77" s="760"/>
      <c r="PNM77" s="760"/>
      <c r="PNN77" s="760"/>
      <c r="PNO77" s="760"/>
      <c r="PNP77" s="760"/>
      <c r="PNQ77" s="760"/>
      <c r="PNR77" s="760"/>
      <c r="PNS77" s="760"/>
      <c r="PNT77" s="760"/>
      <c r="PNU77" s="760"/>
      <c r="PNV77" s="760"/>
      <c r="PNW77" s="760"/>
      <c r="PNX77" s="760"/>
      <c r="PNY77" s="760"/>
      <c r="PNZ77" s="760"/>
      <c r="POA77" s="760"/>
      <c r="POB77" s="760"/>
      <c r="POC77" s="760"/>
      <c r="POD77" s="760"/>
      <c r="POE77" s="760"/>
      <c r="POF77" s="760"/>
      <c r="POG77" s="760"/>
      <c r="POH77" s="760"/>
      <c r="POI77" s="760"/>
      <c r="POJ77" s="760"/>
      <c r="POK77" s="760"/>
      <c r="POL77" s="760"/>
      <c r="POM77" s="760"/>
      <c r="PON77" s="760"/>
      <c r="POO77" s="760"/>
      <c r="POP77" s="760"/>
      <c r="POQ77" s="760"/>
      <c r="POR77" s="760"/>
      <c r="POS77" s="760"/>
      <c r="POT77" s="760"/>
      <c r="POU77" s="760"/>
      <c r="POV77" s="760"/>
      <c r="POW77" s="760"/>
      <c r="POX77" s="760"/>
      <c r="POY77" s="760"/>
      <c r="POZ77" s="760"/>
      <c r="PPA77" s="760"/>
      <c r="PPB77" s="760"/>
      <c r="PPC77" s="760"/>
      <c r="PPD77" s="760"/>
      <c r="PPE77" s="760"/>
      <c r="PPF77" s="760"/>
      <c r="PPG77" s="760"/>
      <c r="PPH77" s="760"/>
      <c r="PPI77" s="760"/>
      <c r="PPJ77" s="760"/>
      <c r="PPK77" s="760"/>
      <c r="PPL77" s="760"/>
      <c r="PPM77" s="760"/>
      <c r="PPN77" s="760"/>
      <c r="PPO77" s="760"/>
      <c r="PPP77" s="760"/>
      <c r="PPQ77" s="760"/>
      <c r="PPR77" s="760"/>
      <c r="PPS77" s="760"/>
      <c r="PPT77" s="760"/>
      <c r="PPU77" s="760"/>
      <c r="PPV77" s="760"/>
      <c r="PPW77" s="760"/>
      <c r="PPX77" s="760"/>
      <c r="PPY77" s="760"/>
      <c r="PPZ77" s="760"/>
      <c r="PQA77" s="760"/>
      <c r="PQB77" s="760"/>
      <c r="PQC77" s="760"/>
      <c r="PQD77" s="760"/>
      <c r="PQE77" s="760"/>
      <c r="PQF77" s="760"/>
      <c r="PQG77" s="760"/>
      <c r="PQH77" s="760"/>
      <c r="PQI77" s="760"/>
      <c r="PQJ77" s="760"/>
      <c r="PQK77" s="760"/>
      <c r="PQL77" s="760"/>
      <c r="PQM77" s="760"/>
      <c r="PQN77" s="760"/>
      <c r="PQO77" s="760"/>
      <c r="PQP77" s="760"/>
      <c r="PQQ77" s="760"/>
      <c r="PQR77" s="760"/>
      <c r="PQS77" s="760"/>
      <c r="PQT77" s="760"/>
      <c r="PQU77" s="760"/>
      <c r="PQV77" s="760"/>
      <c r="PQW77" s="760"/>
      <c r="PQX77" s="760"/>
      <c r="PQY77" s="760"/>
      <c r="PQZ77" s="760"/>
      <c r="PRA77" s="760"/>
      <c r="PRB77" s="760"/>
      <c r="PRC77" s="760"/>
      <c r="PRD77" s="760"/>
      <c r="PRE77" s="760"/>
      <c r="PRF77" s="760"/>
      <c r="PRG77" s="760"/>
      <c r="PRH77" s="760"/>
      <c r="PRI77" s="760"/>
      <c r="PRJ77" s="760"/>
      <c r="PRK77" s="760"/>
      <c r="PRL77" s="760"/>
      <c r="PRM77" s="760"/>
      <c r="PRN77" s="760"/>
      <c r="PRO77" s="760"/>
      <c r="PRP77" s="760"/>
      <c r="PRQ77" s="760"/>
      <c r="PRR77" s="760"/>
      <c r="PRS77" s="760"/>
      <c r="PRT77" s="760"/>
      <c r="PRU77" s="760"/>
      <c r="PRV77" s="760"/>
      <c r="PRW77" s="760"/>
      <c r="PRX77" s="760"/>
      <c r="PRY77" s="760"/>
      <c r="PRZ77" s="760"/>
      <c r="PSA77" s="760"/>
      <c r="PSB77" s="760"/>
      <c r="PSC77" s="760"/>
      <c r="PSD77" s="760"/>
      <c r="PSE77" s="760"/>
      <c r="PSF77" s="760"/>
      <c r="PSG77" s="760"/>
      <c r="PSH77" s="760"/>
      <c r="PSI77" s="760"/>
      <c r="PSJ77" s="760"/>
      <c r="PSK77" s="760"/>
      <c r="PSL77" s="760"/>
      <c r="PSM77" s="760"/>
      <c r="PSN77" s="760"/>
      <c r="PSO77" s="760"/>
      <c r="PSP77" s="760"/>
      <c r="PSQ77" s="760"/>
      <c r="PSR77" s="760"/>
      <c r="PSS77" s="760"/>
      <c r="PST77" s="760"/>
      <c r="PSU77" s="760"/>
      <c r="PSV77" s="760"/>
      <c r="PSW77" s="760"/>
      <c r="PSX77" s="760"/>
      <c r="PSY77" s="760"/>
      <c r="PSZ77" s="760"/>
      <c r="PTA77" s="760"/>
      <c r="PTB77" s="760"/>
      <c r="PTC77" s="760"/>
      <c r="PTD77" s="760"/>
      <c r="PTE77" s="760"/>
      <c r="PTF77" s="760"/>
      <c r="PTG77" s="760"/>
      <c r="PTH77" s="760"/>
      <c r="PTI77" s="760"/>
      <c r="PTJ77" s="760"/>
      <c r="PTK77" s="760"/>
      <c r="PTL77" s="760"/>
      <c r="PTM77" s="760"/>
      <c r="PTN77" s="760"/>
      <c r="PTO77" s="760"/>
      <c r="PTP77" s="760"/>
      <c r="PTQ77" s="760"/>
      <c r="PTR77" s="760"/>
      <c r="PTS77" s="760"/>
      <c r="PTT77" s="760"/>
      <c r="PTU77" s="760"/>
      <c r="PTV77" s="760"/>
      <c r="PTW77" s="760"/>
      <c r="PTX77" s="760"/>
      <c r="PTY77" s="760"/>
      <c r="PTZ77" s="760"/>
      <c r="PUA77" s="760"/>
      <c r="PUB77" s="760"/>
      <c r="PUC77" s="760"/>
      <c r="PUD77" s="760"/>
      <c r="PUE77" s="760"/>
      <c r="PUF77" s="760"/>
      <c r="PUG77" s="760"/>
      <c r="PUH77" s="760"/>
      <c r="PUI77" s="760"/>
      <c r="PUJ77" s="760"/>
      <c r="PUK77" s="760"/>
      <c r="PUL77" s="760"/>
      <c r="PUM77" s="760"/>
      <c r="PUN77" s="760"/>
      <c r="PUO77" s="760"/>
      <c r="PUP77" s="760"/>
      <c r="PUQ77" s="760"/>
      <c r="PUR77" s="760"/>
      <c r="PUS77" s="760"/>
      <c r="PUT77" s="760"/>
      <c r="PUU77" s="760"/>
      <c r="PUV77" s="760"/>
      <c r="PUW77" s="760"/>
      <c r="PUX77" s="760"/>
      <c r="PUY77" s="760"/>
      <c r="PUZ77" s="760"/>
      <c r="PVA77" s="760"/>
      <c r="PVB77" s="760"/>
      <c r="PVC77" s="760"/>
      <c r="PVD77" s="760"/>
      <c r="PVE77" s="760"/>
      <c r="PVF77" s="760"/>
      <c r="PVG77" s="760"/>
      <c r="PVH77" s="760"/>
      <c r="PVI77" s="760"/>
      <c r="PVJ77" s="760"/>
      <c r="PVK77" s="760"/>
      <c r="PVL77" s="760"/>
      <c r="PVM77" s="760"/>
      <c r="PVN77" s="760"/>
      <c r="PVO77" s="760"/>
      <c r="PVP77" s="760"/>
      <c r="PVQ77" s="760"/>
      <c r="PVR77" s="760"/>
      <c r="PVS77" s="760"/>
      <c r="PVT77" s="760"/>
      <c r="PVU77" s="760"/>
      <c r="PVV77" s="760"/>
      <c r="PVW77" s="760"/>
      <c r="PVX77" s="760"/>
      <c r="PVY77" s="760"/>
      <c r="PVZ77" s="760"/>
      <c r="PWA77" s="760"/>
      <c r="PWB77" s="760"/>
      <c r="PWC77" s="760"/>
      <c r="PWD77" s="760"/>
      <c r="PWE77" s="760"/>
      <c r="PWF77" s="760"/>
      <c r="PWG77" s="760"/>
      <c r="PWH77" s="760"/>
      <c r="PWI77" s="760"/>
      <c r="PWJ77" s="760"/>
      <c r="PWK77" s="760"/>
      <c r="PWL77" s="760"/>
      <c r="PWM77" s="760"/>
      <c r="PWN77" s="760"/>
      <c r="PWO77" s="760"/>
      <c r="PWP77" s="760"/>
      <c r="PWQ77" s="760"/>
      <c r="PWR77" s="760"/>
      <c r="PWS77" s="760"/>
      <c r="PWT77" s="760"/>
      <c r="PWU77" s="760"/>
      <c r="PWV77" s="760"/>
      <c r="PWW77" s="760"/>
      <c r="PWX77" s="760"/>
      <c r="PWY77" s="760"/>
      <c r="PWZ77" s="760"/>
      <c r="PXA77" s="760"/>
      <c r="PXB77" s="760"/>
      <c r="PXC77" s="760"/>
      <c r="PXD77" s="760"/>
      <c r="PXE77" s="760"/>
      <c r="PXF77" s="760"/>
      <c r="PXG77" s="760"/>
      <c r="PXH77" s="760"/>
      <c r="PXI77" s="760"/>
      <c r="PXJ77" s="760"/>
      <c r="PXK77" s="760"/>
      <c r="PXL77" s="760"/>
      <c r="PXM77" s="760"/>
      <c r="PXN77" s="760"/>
      <c r="PXO77" s="760"/>
      <c r="PXP77" s="760"/>
      <c r="PXQ77" s="760"/>
      <c r="PXR77" s="760"/>
      <c r="PXS77" s="760"/>
      <c r="PXT77" s="760"/>
      <c r="PXU77" s="760"/>
      <c r="PXV77" s="760"/>
      <c r="PXW77" s="760"/>
      <c r="PXX77" s="760"/>
      <c r="PXY77" s="760"/>
      <c r="PXZ77" s="760"/>
      <c r="PYA77" s="760"/>
      <c r="PYB77" s="760"/>
      <c r="PYC77" s="760"/>
      <c r="PYD77" s="760"/>
      <c r="PYE77" s="760"/>
      <c r="PYF77" s="760"/>
      <c r="PYG77" s="760"/>
      <c r="PYH77" s="760"/>
      <c r="PYI77" s="760"/>
      <c r="PYJ77" s="760"/>
      <c r="PYK77" s="760"/>
      <c r="PYL77" s="760"/>
      <c r="PYM77" s="760"/>
      <c r="PYN77" s="760"/>
      <c r="PYO77" s="760"/>
      <c r="PYP77" s="760"/>
      <c r="PYQ77" s="760"/>
      <c r="PYR77" s="760"/>
      <c r="PYS77" s="760"/>
      <c r="PYT77" s="760"/>
      <c r="PYU77" s="760"/>
      <c r="PYV77" s="760"/>
      <c r="PYW77" s="760"/>
      <c r="PYX77" s="760"/>
      <c r="PYY77" s="760"/>
      <c r="PYZ77" s="760"/>
      <c r="PZA77" s="760"/>
      <c r="PZB77" s="760"/>
      <c r="PZC77" s="760"/>
      <c r="PZD77" s="760"/>
      <c r="PZE77" s="760"/>
      <c r="PZF77" s="760"/>
      <c r="PZG77" s="760"/>
      <c r="PZH77" s="760"/>
      <c r="PZI77" s="760"/>
      <c r="PZJ77" s="760"/>
      <c r="PZK77" s="760"/>
      <c r="PZL77" s="760"/>
      <c r="PZM77" s="760"/>
      <c r="PZN77" s="760"/>
      <c r="PZO77" s="760"/>
      <c r="PZP77" s="760"/>
      <c r="PZQ77" s="760"/>
      <c r="PZR77" s="760"/>
      <c r="PZS77" s="760"/>
      <c r="PZT77" s="760"/>
      <c r="PZU77" s="760"/>
      <c r="PZV77" s="760"/>
      <c r="PZW77" s="760"/>
      <c r="PZX77" s="760"/>
      <c r="PZY77" s="760"/>
      <c r="PZZ77" s="760"/>
      <c r="QAA77" s="760"/>
      <c r="QAB77" s="760"/>
      <c r="QAC77" s="760"/>
      <c r="QAD77" s="760"/>
      <c r="QAE77" s="760"/>
      <c r="QAF77" s="760"/>
      <c r="QAG77" s="760"/>
      <c r="QAH77" s="760"/>
      <c r="QAI77" s="760"/>
      <c r="QAJ77" s="760"/>
      <c r="QAK77" s="760"/>
      <c r="QAL77" s="760"/>
      <c r="QAM77" s="760"/>
      <c r="QAN77" s="760"/>
      <c r="QAO77" s="760"/>
      <c r="QAP77" s="760"/>
      <c r="QAQ77" s="760"/>
      <c r="QAR77" s="760"/>
      <c r="QAS77" s="760"/>
      <c r="QAT77" s="760"/>
      <c r="QAU77" s="760"/>
      <c r="QAV77" s="760"/>
      <c r="QAW77" s="760"/>
      <c r="QAX77" s="760"/>
      <c r="QAY77" s="760"/>
      <c r="QAZ77" s="760"/>
      <c r="QBA77" s="760"/>
      <c r="QBB77" s="760"/>
      <c r="QBC77" s="760"/>
      <c r="QBD77" s="760"/>
      <c r="QBE77" s="760"/>
      <c r="QBF77" s="760"/>
      <c r="QBG77" s="760"/>
      <c r="QBH77" s="760"/>
      <c r="QBI77" s="760"/>
      <c r="QBJ77" s="760"/>
      <c r="QBK77" s="760"/>
      <c r="QBL77" s="760"/>
      <c r="QBM77" s="760"/>
      <c r="QBN77" s="760"/>
      <c r="QBO77" s="760"/>
      <c r="QBP77" s="760"/>
      <c r="QBQ77" s="760"/>
      <c r="QBR77" s="760"/>
      <c r="QBS77" s="760"/>
      <c r="QBT77" s="760"/>
      <c r="QBU77" s="760"/>
      <c r="QBV77" s="760"/>
      <c r="QBW77" s="760"/>
      <c r="QBX77" s="760"/>
      <c r="QBY77" s="760"/>
      <c r="QBZ77" s="760"/>
      <c r="QCA77" s="760"/>
      <c r="QCB77" s="760"/>
      <c r="QCC77" s="760"/>
      <c r="QCD77" s="760"/>
      <c r="QCE77" s="760"/>
      <c r="QCF77" s="760"/>
      <c r="QCG77" s="760"/>
      <c r="QCH77" s="760"/>
      <c r="QCI77" s="760"/>
      <c r="QCJ77" s="760"/>
      <c r="QCK77" s="760"/>
      <c r="QCL77" s="760"/>
      <c r="QCM77" s="760"/>
      <c r="QCN77" s="760"/>
      <c r="QCO77" s="760"/>
      <c r="QCP77" s="760"/>
      <c r="QCQ77" s="760"/>
      <c r="QCR77" s="760"/>
      <c r="QCS77" s="760"/>
      <c r="QCT77" s="760"/>
      <c r="QCU77" s="760"/>
      <c r="QCV77" s="760"/>
      <c r="QCW77" s="760"/>
      <c r="QCX77" s="760"/>
      <c r="QCY77" s="760"/>
      <c r="QCZ77" s="760"/>
      <c r="QDA77" s="760"/>
      <c r="QDB77" s="760"/>
      <c r="QDC77" s="760"/>
      <c r="QDD77" s="760"/>
      <c r="QDE77" s="760"/>
      <c r="QDF77" s="760"/>
      <c r="QDG77" s="760"/>
      <c r="QDH77" s="760"/>
      <c r="QDI77" s="760"/>
      <c r="QDJ77" s="760"/>
      <c r="QDK77" s="760"/>
      <c r="QDL77" s="760"/>
      <c r="QDM77" s="760"/>
      <c r="QDN77" s="760"/>
      <c r="QDO77" s="760"/>
      <c r="QDP77" s="760"/>
      <c r="QDQ77" s="760"/>
      <c r="QDR77" s="760"/>
      <c r="QDS77" s="760"/>
      <c r="QDT77" s="760"/>
      <c r="QDU77" s="760"/>
      <c r="QDV77" s="760"/>
      <c r="QDW77" s="760"/>
      <c r="QDX77" s="760"/>
      <c r="QDY77" s="760"/>
      <c r="QDZ77" s="760"/>
      <c r="QEA77" s="760"/>
      <c r="QEB77" s="760"/>
      <c r="QEC77" s="760"/>
      <c r="QED77" s="760"/>
      <c r="QEE77" s="760"/>
      <c r="QEF77" s="760"/>
      <c r="QEG77" s="760"/>
      <c r="QEH77" s="760"/>
      <c r="QEI77" s="760"/>
      <c r="QEJ77" s="760"/>
      <c r="QEK77" s="760"/>
      <c r="QEL77" s="760"/>
      <c r="QEM77" s="760"/>
      <c r="QEN77" s="760"/>
      <c r="QEO77" s="760"/>
      <c r="QEP77" s="760"/>
      <c r="QEQ77" s="760"/>
      <c r="QER77" s="760"/>
      <c r="QES77" s="760"/>
      <c r="QET77" s="760"/>
      <c r="QEU77" s="760"/>
      <c r="QEV77" s="760"/>
      <c r="QEW77" s="760"/>
      <c r="QEX77" s="760"/>
      <c r="QEY77" s="760"/>
      <c r="QEZ77" s="760"/>
      <c r="QFA77" s="760"/>
      <c r="QFB77" s="760"/>
      <c r="QFC77" s="760"/>
      <c r="QFD77" s="760"/>
      <c r="QFE77" s="760"/>
      <c r="QFF77" s="760"/>
      <c r="QFG77" s="760"/>
      <c r="QFH77" s="760"/>
      <c r="QFI77" s="760"/>
      <c r="QFJ77" s="760"/>
      <c r="QFK77" s="760"/>
      <c r="QFL77" s="760"/>
      <c r="QFM77" s="760"/>
      <c r="QFN77" s="760"/>
      <c r="QFO77" s="760"/>
      <c r="QFP77" s="760"/>
      <c r="QFQ77" s="760"/>
      <c r="QFR77" s="760"/>
      <c r="QFS77" s="760"/>
      <c r="QFT77" s="760"/>
      <c r="QFU77" s="760"/>
      <c r="QFV77" s="760"/>
      <c r="QFW77" s="760"/>
      <c r="QFX77" s="760"/>
      <c r="QFY77" s="760"/>
      <c r="QFZ77" s="760"/>
      <c r="QGA77" s="760"/>
      <c r="QGB77" s="760"/>
      <c r="QGC77" s="760"/>
      <c r="QGD77" s="760"/>
      <c r="QGE77" s="760"/>
      <c r="QGF77" s="760"/>
      <c r="QGG77" s="760"/>
      <c r="QGH77" s="760"/>
      <c r="QGI77" s="760"/>
      <c r="QGJ77" s="760"/>
      <c r="QGK77" s="760"/>
      <c r="QGL77" s="760"/>
      <c r="QGM77" s="760"/>
      <c r="QGN77" s="760"/>
      <c r="QGO77" s="760"/>
      <c r="QGP77" s="760"/>
      <c r="QGQ77" s="760"/>
      <c r="QGR77" s="760"/>
      <c r="QGS77" s="760"/>
      <c r="QGT77" s="760"/>
      <c r="QGU77" s="760"/>
      <c r="QGV77" s="760"/>
      <c r="QGW77" s="760"/>
      <c r="QGX77" s="760"/>
      <c r="QGY77" s="760"/>
      <c r="QGZ77" s="760"/>
      <c r="QHA77" s="760"/>
      <c r="QHB77" s="760"/>
      <c r="QHC77" s="760"/>
      <c r="QHD77" s="760"/>
      <c r="QHE77" s="760"/>
      <c r="QHF77" s="760"/>
      <c r="QHG77" s="760"/>
      <c r="QHH77" s="760"/>
      <c r="QHI77" s="760"/>
      <c r="QHJ77" s="760"/>
      <c r="QHK77" s="760"/>
      <c r="QHL77" s="760"/>
      <c r="QHM77" s="760"/>
      <c r="QHN77" s="760"/>
      <c r="QHO77" s="760"/>
      <c r="QHP77" s="760"/>
      <c r="QHQ77" s="760"/>
      <c r="QHR77" s="760"/>
      <c r="QHS77" s="760"/>
      <c r="QHT77" s="760"/>
      <c r="QHU77" s="760"/>
      <c r="QHV77" s="760"/>
      <c r="QHW77" s="760"/>
      <c r="QHX77" s="760"/>
      <c r="QHY77" s="760"/>
      <c r="QHZ77" s="760"/>
      <c r="QIA77" s="760"/>
      <c r="QIB77" s="760"/>
      <c r="QIC77" s="760"/>
      <c r="QID77" s="760"/>
      <c r="QIE77" s="760"/>
      <c r="QIF77" s="760"/>
      <c r="QIG77" s="760"/>
      <c r="QIH77" s="760"/>
      <c r="QII77" s="760"/>
      <c r="QIJ77" s="760"/>
      <c r="QIK77" s="760"/>
      <c r="QIL77" s="760"/>
      <c r="QIM77" s="760"/>
      <c r="QIN77" s="760"/>
      <c r="QIO77" s="760"/>
      <c r="QIP77" s="760"/>
      <c r="QIQ77" s="760"/>
      <c r="QIR77" s="760"/>
      <c r="QIS77" s="760"/>
      <c r="QIT77" s="760"/>
      <c r="QIU77" s="760"/>
      <c r="QIV77" s="760"/>
      <c r="QIW77" s="760"/>
      <c r="QIX77" s="760"/>
      <c r="QIY77" s="760"/>
      <c r="QIZ77" s="760"/>
      <c r="QJA77" s="760"/>
      <c r="QJB77" s="760"/>
      <c r="QJC77" s="760"/>
      <c r="QJD77" s="760"/>
      <c r="QJE77" s="760"/>
      <c r="QJF77" s="760"/>
      <c r="QJG77" s="760"/>
      <c r="QJH77" s="760"/>
      <c r="QJI77" s="760"/>
      <c r="QJJ77" s="760"/>
      <c r="QJK77" s="760"/>
      <c r="QJL77" s="760"/>
      <c r="QJM77" s="760"/>
      <c r="QJN77" s="760"/>
      <c r="QJO77" s="760"/>
      <c r="QJP77" s="760"/>
      <c r="QJQ77" s="760"/>
      <c r="QJR77" s="760"/>
      <c r="QJS77" s="760"/>
      <c r="QJT77" s="760"/>
      <c r="QJU77" s="760"/>
      <c r="QJV77" s="760"/>
      <c r="QJW77" s="760"/>
      <c r="QJX77" s="760"/>
      <c r="QJY77" s="760"/>
      <c r="QJZ77" s="760"/>
      <c r="QKA77" s="760"/>
      <c r="QKB77" s="760"/>
      <c r="QKC77" s="760"/>
      <c r="QKD77" s="760"/>
      <c r="QKE77" s="760"/>
      <c r="QKF77" s="760"/>
      <c r="QKG77" s="760"/>
      <c r="QKH77" s="760"/>
      <c r="QKI77" s="760"/>
      <c r="QKJ77" s="760"/>
      <c r="QKK77" s="760"/>
      <c r="QKL77" s="760"/>
      <c r="QKM77" s="760"/>
      <c r="QKN77" s="760"/>
      <c r="QKO77" s="760"/>
      <c r="QKP77" s="760"/>
      <c r="QKQ77" s="760"/>
      <c r="QKR77" s="760"/>
      <c r="QKS77" s="760"/>
      <c r="QKT77" s="760"/>
      <c r="QKU77" s="760"/>
      <c r="QKV77" s="760"/>
      <c r="QKW77" s="760"/>
      <c r="QKX77" s="760"/>
      <c r="QKY77" s="760"/>
      <c r="QKZ77" s="760"/>
      <c r="QLA77" s="760"/>
      <c r="QLB77" s="760"/>
      <c r="QLC77" s="760"/>
      <c r="QLD77" s="760"/>
      <c r="QLE77" s="760"/>
      <c r="QLF77" s="760"/>
      <c r="QLG77" s="760"/>
      <c r="QLH77" s="760"/>
      <c r="QLI77" s="760"/>
      <c r="QLJ77" s="760"/>
      <c r="QLK77" s="760"/>
      <c r="QLL77" s="760"/>
      <c r="QLM77" s="760"/>
      <c r="QLN77" s="760"/>
      <c r="QLO77" s="760"/>
      <c r="QLP77" s="760"/>
      <c r="QLQ77" s="760"/>
      <c r="QLR77" s="760"/>
      <c r="QLS77" s="760"/>
      <c r="QLT77" s="760"/>
      <c r="QLU77" s="760"/>
      <c r="QLV77" s="760"/>
      <c r="QLW77" s="760"/>
      <c r="QLX77" s="760"/>
      <c r="QLY77" s="760"/>
      <c r="QLZ77" s="760"/>
      <c r="QMA77" s="760"/>
      <c r="QMB77" s="760"/>
      <c r="QMC77" s="760"/>
      <c r="QMD77" s="760"/>
      <c r="QME77" s="760"/>
      <c r="QMF77" s="760"/>
      <c r="QMG77" s="760"/>
      <c r="QMH77" s="760"/>
      <c r="QMI77" s="760"/>
      <c r="QMJ77" s="760"/>
      <c r="QMK77" s="760"/>
      <c r="QML77" s="760"/>
      <c r="QMM77" s="760"/>
      <c r="QMN77" s="760"/>
      <c r="QMO77" s="760"/>
      <c r="QMP77" s="760"/>
      <c r="QMQ77" s="760"/>
      <c r="QMR77" s="760"/>
      <c r="QMS77" s="760"/>
      <c r="QMT77" s="760"/>
      <c r="QMU77" s="760"/>
      <c r="QMV77" s="760"/>
      <c r="QMW77" s="760"/>
      <c r="QMX77" s="760"/>
      <c r="QMY77" s="760"/>
      <c r="QMZ77" s="760"/>
      <c r="QNA77" s="760"/>
      <c r="QNB77" s="760"/>
      <c r="QNC77" s="760"/>
      <c r="QND77" s="760"/>
      <c r="QNE77" s="760"/>
      <c r="QNF77" s="760"/>
      <c r="QNG77" s="760"/>
      <c r="QNH77" s="760"/>
      <c r="QNI77" s="760"/>
      <c r="QNJ77" s="760"/>
      <c r="QNK77" s="760"/>
      <c r="QNL77" s="760"/>
      <c r="QNM77" s="760"/>
      <c r="QNN77" s="760"/>
      <c r="QNO77" s="760"/>
      <c r="QNP77" s="760"/>
      <c r="QNQ77" s="760"/>
      <c r="QNR77" s="760"/>
      <c r="QNS77" s="760"/>
      <c r="QNT77" s="760"/>
      <c r="QNU77" s="760"/>
      <c r="QNV77" s="760"/>
      <c r="QNW77" s="760"/>
      <c r="QNX77" s="760"/>
      <c r="QNY77" s="760"/>
      <c r="QNZ77" s="760"/>
      <c r="QOA77" s="760"/>
      <c r="QOB77" s="760"/>
      <c r="QOC77" s="760"/>
      <c r="QOD77" s="760"/>
      <c r="QOE77" s="760"/>
      <c r="QOF77" s="760"/>
      <c r="QOG77" s="760"/>
      <c r="QOH77" s="760"/>
      <c r="QOI77" s="760"/>
      <c r="QOJ77" s="760"/>
      <c r="QOK77" s="760"/>
      <c r="QOL77" s="760"/>
      <c r="QOM77" s="760"/>
      <c r="QON77" s="760"/>
      <c r="QOO77" s="760"/>
      <c r="QOP77" s="760"/>
      <c r="QOQ77" s="760"/>
      <c r="QOR77" s="760"/>
      <c r="QOS77" s="760"/>
      <c r="QOT77" s="760"/>
      <c r="QOU77" s="760"/>
      <c r="QOV77" s="760"/>
      <c r="QOW77" s="760"/>
      <c r="QOX77" s="760"/>
      <c r="QOY77" s="760"/>
      <c r="QOZ77" s="760"/>
      <c r="QPA77" s="760"/>
      <c r="QPB77" s="760"/>
      <c r="QPC77" s="760"/>
      <c r="QPD77" s="760"/>
      <c r="QPE77" s="760"/>
      <c r="QPF77" s="760"/>
      <c r="QPG77" s="760"/>
      <c r="QPH77" s="760"/>
      <c r="QPI77" s="760"/>
      <c r="QPJ77" s="760"/>
      <c r="QPK77" s="760"/>
      <c r="QPL77" s="760"/>
      <c r="QPM77" s="760"/>
      <c r="QPN77" s="760"/>
      <c r="QPO77" s="760"/>
      <c r="QPP77" s="760"/>
      <c r="QPQ77" s="760"/>
      <c r="QPR77" s="760"/>
      <c r="QPS77" s="760"/>
      <c r="QPT77" s="760"/>
      <c r="QPU77" s="760"/>
      <c r="QPV77" s="760"/>
      <c r="QPW77" s="760"/>
      <c r="QPX77" s="760"/>
      <c r="QPY77" s="760"/>
      <c r="QPZ77" s="760"/>
      <c r="QQA77" s="760"/>
      <c r="QQB77" s="760"/>
      <c r="QQC77" s="760"/>
      <c r="QQD77" s="760"/>
      <c r="QQE77" s="760"/>
      <c r="QQF77" s="760"/>
      <c r="QQG77" s="760"/>
      <c r="QQH77" s="760"/>
      <c r="QQI77" s="760"/>
      <c r="QQJ77" s="760"/>
      <c r="QQK77" s="760"/>
      <c r="QQL77" s="760"/>
      <c r="QQM77" s="760"/>
      <c r="QQN77" s="760"/>
      <c r="QQO77" s="760"/>
      <c r="QQP77" s="760"/>
      <c r="QQQ77" s="760"/>
      <c r="QQR77" s="760"/>
      <c r="QQS77" s="760"/>
      <c r="QQT77" s="760"/>
      <c r="QQU77" s="760"/>
      <c r="QQV77" s="760"/>
      <c r="QQW77" s="760"/>
      <c r="QQX77" s="760"/>
      <c r="QQY77" s="760"/>
      <c r="QQZ77" s="760"/>
      <c r="QRA77" s="760"/>
      <c r="QRB77" s="760"/>
      <c r="QRC77" s="760"/>
      <c r="QRD77" s="760"/>
      <c r="QRE77" s="760"/>
      <c r="QRF77" s="760"/>
      <c r="QRG77" s="760"/>
      <c r="QRH77" s="760"/>
      <c r="QRI77" s="760"/>
      <c r="QRJ77" s="760"/>
      <c r="QRK77" s="760"/>
      <c r="QRL77" s="760"/>
      <c r="QRM77" s="760"/>
      <c r="QRN77" s="760"/>
      <c r="QRO77" s="760"/>
      <c r="QRP77" s="760"/>
      <c r="QRQ77" s="760"/>
      <c r="QRR77" s="760"/>
      <c r="QRS77" s="760"/>
      <c r="QRT77" s="760"/>
      <c r="QRU77" s="760"/>
      <c r="QRV77" s="760"/>
      <c r="QRW77" s="760"/>
      <c r="QRX77" s="760"/>
      <c r="QRY77" s="760"/>
      <c r="QRZ77" s="760"/>
      <c r="QSA77" s="760"/>
      <c r="QSB77" s="760"/>
      <c r="QSC77" s="760"/>
      <c r="QSD77" s="760"/>
      <c r="QSE77" s="760"/>
      <c r="QSF77" s="760"/>
      <c r="QSG77" s="760"/>
      <c r="QSH77" s="760"/>
      <c r="QSI77" s="760"/>
      <c r="QSJ77" s="760"/>
      <c r="QSK77" s="760"/>
      <c r="QSL77" s="760"/>
      <c r="QSM77" s="760"/>
      <c r="QSN77" s="760"/>
      <c r="QSO77" s="760"/>
      <c r="QSP77" s="760"/>
      <c r="QSQ77" s="760"/>
      <c r="QSR77" s="760"/>
      <c r="QSS77" s="760"/>
      <c r="QST77" s="760"/>
      <c r="QSU77" s="760"/>
      <c r="QSV77" s="760"/>
      <c r="QSW77" s="760"/>
      <c r="QSX77" s="760"/>
      <c r="QSY77" s="760"/>
      <c r="QSZ77" s="760"/>
      <c r="QTA77" s="760"/>
      <c r="QTB77" s="760"/>
      <c r="QTC77" s="760"/>
      <c r="QTD77" s="760"/>
      <c r="QTE77" s="760"/>
      <c r="QTF77" s="760"/>
      <c r="QTG77" s="760"/>
      <c r="QTH77" s="760"/>
      <c r="QTI77" s="760"/>
      <c r="QTJ77" s="760"/>
      <c r="QTK77" s="760"/>
      <c r="QTL77" s="760"/>
      <c r="QTM77" s="760"/>
      <c r="QTN77" s="760"/>
      <c r="QTO77" s="760"/>
      <c r="QTP77" s="760"/>
      <c r="QTQ77" s="760"/>
      <c r="QTR77" s="760"/>
      <c r="QTS77" s="760"/>
      <c r="QTT77" s="760"/>
      <c r="QTU77" s="760"/>
      <c r="QTV77" s="760"/>
      <c r="QTW77" s="760"/>
      <c r="QTX77" s="760"/>
      <c r="QTY77" s="760"/>
      <c r="QTZ77" s="760"/>
      <c r="QUA77" s="760"/>
      <c r="QUB77" s="760"/>
      <c r="QUC77" s="760"/>
      <c r="QUD77" s="760"/>
      <c r="QUE77" s="760"/>
      <c r="QUF77" s="760"/>
      <c r="QUG77" s="760"/>
      <c r="QUH77" s="760"/>
      <c r="QUI77" s="760"/>
      <c r="QUJ77" s="760"/>
      <c r="QUK77" s="760"/>
      <c r="QUL77" s="760"/>
      <c r="QUM77" s="760"/>
      <c r="QUN77" s="760"/>
      <c r="QUO77" s="760"/>
      <c r="QUP77" s="760"/>
      <c r="QUQ77" s="760"/>
      <c r="QUR77" s="760"/>
      <c r="QUS77" s="760"/>
      <c r="QUT77" s="760"/>
      <c r="QUU77" s="760"/>
      <c r="QUV77" s="760"/>
      <c r="QUW77" s="760"/>
      <c r="QUX77" s="760"/>
      <c r="QUY77" s="760"/>
      <c r="QUZ77" s="760"/>
      <c r="QVA77" s="760"/>
      <c r="QVB77" s="760"/>
      <c r="QVC77" s="760"/>
      <c r="QVD77" s="760"/>
      <c r="QVE77" s="760"/>
      <c r="QVF77" s="760"/>
      <c r="QVG77" s="760"/>
      <c r="QVH77" s="760"/>
      <c r="QVI77" s="760"/>
      <c r="QVJ77" s="760"/>
      <c r="QVK77" s="760"/>
      <c r="QVL77" s="760"/>
      <c r="QVM77" s="760"/>
      <c r="QVN77" s="760"/>
      <c r="QVO77" s="760"/>
      <c r="QVP77" s="760"/>
      <c r="QVQ77" s="760"/>
      <c r="QVR77" s="760"/>
      <c r="QVS77" s="760"/>
      <c r="QVT77" s="760"/>
      <c r="QVU77" s="760"/>
      <c r="QVV77" s="760"/>
      <c r="QVW77" s="760"/>
      <c r="QVX77" s="760"/>
      <c r="QVY77" s="760"/>
      <c r="QVZ77" s="760"/>
      <c r="QWA77" s="760"/>
      <c r="QWB77" s="760"/>
      <c r="QWC77" s="760"/>
      <c r="QWD77" s="760"/>
      <c r="QWE77" s="760"/>
      <c r="QWF77" s="760"/>
      <c r="QWG77" s="760"/>
      <c r="QWH77" s="760"/>
      <c r="QWI77" s="760"/>
      <c r="QWJ77" s="760"/>
      <c r="QWK77" s="760"/>
      <c r="QWL77" s="760"/>
      <c r="QWM77" s="760"/>
      <c r="QWN77" s="760"/>
      <c r="QWO77" s="760"/>
      <c r="QWP77" s="760"/>
      <c r="QWQ77" s="760"/>
      <c r="QWR77" s="760"/>
      <c r="QWS77" s="760"/>
      <c r="QWT77" s="760"/>
      <c r="QWU77" s="760"/>
      <c r="QWV77" s="760"/>
      <c r="QWW77" s="760"/>
      <c r="QWX77" s="760"/>
      <c r="QWY77" s="760"/>
      <c r="QWZ77" s="760"/>
      <c r="QXA77" s="760"/>
      <c r="QXB77" s="760"/>
      <c r="QXC77" s="760"/>
      <c r="QXD77" s="760"/>
      <c r="QXE77" s="760"/>
      <c r="QXF77" s="760"/>
      <c r="QXG77" s="760"/>
      <c r="QXH77" s="760"/>
      <c r="QXI77" s="760"/>
      <c r="QXJ77" s="760"/>
      <c r="QXK77" s="760"/>
      <c r="QXL77" s="760"/>
      <c r="QXM77" s="760"/>
      <c r="QXN77" s="760"/>
      <c r="QXO77" s="760"/>
      <c r="QXP77" s="760"/>
      <c r="QXQ77" s="760"/>
      <c r="QXR77" s="760"/>
      <c r="QXS77" s="760"/>
      <c r="QXT77" s="760"/>
      <c r="QXU77" s="760"/>
      <c r="QXV77" s="760"/>
      <c r="QXW77" s="760"/>
      <c r="QXX77" s="760"/>
      <c r="QXY77" s="760"/>
      <c r="QXZ77" s="760"/>
      <c r="QYA77" s="760"/>
      <c r="QYB77" s="760"/>
      <c r="QYC77" s="760"/>
      <c r="QYD77" s="760"/>
      <c r="QYE77" s="760"/>
      <c r="QYF77" s="760"/>
      <c r="QYG77" s="760"/>
      <c r="QYH77" s="760"/>
      <c r="QYI77" s="760"/>
      <c r="QYJ77" s="760"/>
      <c r="QYK77" s="760"/>
      <c r="QYL77" s="760"/>
      <c r="QYM77" s="760"/>
      <c r="QYN77" s="760"/>
      <c r="QYO77" s="760"/>
      <c r="QYP77" s="760"/>
      <c r="QYQ77" s="760"/>
      <c r="QYR77" s="760"/>
      <c r="QYS77" s="760"/>
      <c r="QYT77" s="760"/>
      <c r="QYU77" s="760"/>
      <c r="QYV77" s="760"/>
      <c r="QYW77" s="760"/>
      <c r="QYX77" s="760"/>
      <c r="QYY77" s="760"/>
      <c r="QYZ77" s="760"/>
      <c r="QZA77" s="760"/>
      <c r="QZB77" s="760"/>
      <c r="QZC77" s="760"/>
      <c r="QZD77" s="760"/>
      <c r="QZE77" s="760"/>
      <c r="QZF77" s="760"/>
      <c r="QZG77" s="760"/>
      <c r="QZH77" s="760"/>
      <c r="QZI77" s="760"/>
      <c r="QZJ77" s="760"/>
      <c r="QZK77" s="760"/>
      <c r="QZL77" s="760"/>
      <c r="QZM77" s="760"/>
      <c r="QZN77" s="760"/>
      <c r="QZO77" s="760"/>
      <c r="QZP77" s="760"/>
      <c r="QZQ77" s="760"/>
      <c r="QZR77" s="760"/>
      <c r="QZS77" s="760"/>
      <c r="QZT77" s="760"/>
      <c r="QZU77" s="760"/>
      <c r="QZV77" s="760"/>
      <c r="QZW77" s="760"/>
      <c r="QZX77" s="760"/>
      <c r="QZY77" s="760"/>
      <c r="QZZ77" s="760"/>
      <c r="RAA77" s="760"/>
      <c r="RAB77" s="760"/>
      <c r="RAC77" s="760"/>
      <c r="RAD77" s="760"/>
      <c r="RAE77" s="760"/>
      <c r="RAF77" s="760"/>
      <c r="RAG77" s="760"/>
      <c r="RAH77" s="760"/>
      <c r="RAI77" s="760"/>
      <c r="RAJ77" s="760"/>
      <c r="RAK77" s="760"/>
      <c r="RAL77" s="760"/>
      <c r="RAM77" s="760"/>
      <c r="RAN77" s="760"/>
      <c r="RAO77" s="760"/>
      <c r="RAP77" s="760"/>
      <c r="RAQ77" s="760"/>
      <c r="RAR77" s="760"/>
      <c r="RAS77" s="760"/>
      <c r="RAT77" s="760"/>
      <c r="RAU77" s="760"/>
      <c r="RAV77" s="760"/>
      <c r="RAW77" s="760"/>
      <c r="RAX77" s="760"/>
      <c r="RAY77" s="760"/>
      <c r="RAZ77" s="760"/>
      <c r="RBA77" s="760"/>
      <c r="RBB77" s="760"/>
      <c r="RBC77" s="760"/>
      <c r="RBD77" s="760"/>
      <c r="RBE77" s="760"/>
      <c r="RBF77" s="760"/>
      <c r="RBG77" s="760"/>
      <c r="RBH77" s="760"/>
      <c r="RBI77" s="760"/>
      <c r="RBJ77" s="760"/>
      <c r="RBK77" s="760"/>
      <c r="RBL77" s="760"/>
      <c r="RBM77" s="760"/>
      <c r="RBN77" s="760"/>
      <c r="RBO77" s="760"/>
      <c r="RBP77" s="760"/>
      <c r="RBQ77" s="760"/>
      <c r="RBR77" s="760"/>
      <c r="RBS77" s="760"/>
      <c r="RBT77" s="760"/>
      <c r="RBU77" s="760"/>
      <c r="RBV77" s="760"/>
      <c r="RBW77" s="760"/>
      <c r="RBX77" s="760"/>
      <c r="RBY77" s="760"/>
      <c r="RBZ77" s="760"/>
      <c r="RCA77" s="760"/>
      <c r="RCB77" s="760"/>
      <c r="RCC77" s="760"/>
      <c r="RCD77" s="760"/>
      <c r="RCE77" s="760"/>
      <c r="RCF77" s="760"/>
      <c r="RCG77" s="760"/>
      <c r="RCH77" s="760"/>
      <c r="RCI77" s="760"/>
      <c r="RCJ77" s="760"/>
      <c r="RCK77" s="760"/>
      <c r="RCL77" s="760"/>
      <c r="RCM77" s="760"/>
      <c r="RCN77" s="760"/>
      <c r="RCO77" s="760"/>
      <c r="RCP77" s="760"/>
      <c r="RCQ77" s="760"/>
      <c r="RCR77" s="760"/>
      <c r="RCS77" s="760"/>
      <c r="RCT77" s="760"/>
      <c r="RCU77" s="760"/>
      <c r="RCV77" s="760"/>
      <c r="RCW77" s="760"/>
      <c r="RCX77" s="760"/>
      <c r="RCY77" s="760"/>
      <c r="RCZ77" s="760"/>
      <c r="RDA77" s="760"/>
      <c r="RDB77" s="760"/>
      <c r="RDC77" s="760"/>
      <c r="RDD77" s="760"/>
      <c r="RDE77" s="760"/>
      <c r="RDF77" s="760"/>
      <c r="RDG77" s="760"/>
      <c r="RDH77" s="760"/>
      <c r="RDI77" s="760"/>
      <c r="RDJ77" s="760"/>
      <c r="RDK77" s="760"/>
      <c r="RDL77" s="760"/>
      <c r="RDM77" s="760"/>
      <c r="RDN77" s="760"/>
      <c r="RDO77" s="760"/>
      <c r="RDP77" s="760"/>
      <c r="RDQ77" s="760"/>
      <c r="RDR77" s="760"/>
      <c r="RDS77" s="760"/>
      <c r="RDT77" s="760"/>
      <c r="RDU77" s="760"/>
      <c r="RDV77" s="760"/>
      <c r="RDW77" s="760"/>
      <c r="RDX77" s="760"/>
      <c r="RDY77" s="760"/>
      <c r="RDZ77" s="760"/>
      <c r="REA77" s="760"/>
      <c r="REB77" s="760"/>
      <c r="REC77" s="760"/>
      <c r="RED77" s="760"/>
      <c r="REE77" s="760"/>
      <c r="REF77" s="760"/>
      <c r="REG77" s="760"/>
      <c r="REH77" s="760"/>
      <c r="REI77" s="760"/>
      <c r="REJ77" s="760"/>
      <c r="REK77" s="760"/>
      <c r="REL77" s="760"/>
      <c r="REM77" s="760"/>
      <c r="REN77" s="760"/>
      <c r="REO77" s="760"/>
      <c r="REP77" s="760"/>
      <c r="REQ77" s="760"/>
      <c r="RER77" s="760"/>
      <c r="RES77" s="760"/>
      <c r="RET77" s="760"/>
      <c r="REU77" s="760"/>
      <c r="REV77" s="760"/>
      <c r="REW77" s="760"/>
      <c r="REX77" s="760"/>
      <c r="REY77" s="760"/>
      <c r="REZ77" s="760"/>
      <c r="RFA77" s="760"/>
      <c r="RFB77" s="760"/>
      <c r="RFC77" s="760"/>
      <c r="RFD77" s="760"/>
      <c r="RFE77" s="760"/>
      <c r="RFF77" s="760"/>
      <c r="RFG77" s="760"/>
      <c r="RFH77" s="760"/>
      <c r="RFI77" s="760"/>
      <c r="RFJ77" s="760"/>
      <c r="RFK77" s="760"/>
      <c r="RFL77" s="760"/>
      <c r="RFM77" s="760"/>
      <c r="RFN77" s="760"/>
      <c r="RFO77" s="760"/>
      <c r="RFP77" s="760"/>
      <c r="RFQ77" s="760"/>
      <c r="RFR77" s="760"/>
      <c r="RFS77" s="760"/>
      <c r="RFT77" s="760"/>
      <c r="RFU77" s="760"/>
      <c r="RFV77" s="760"/>
      <c r="RFW77" s="760"/>
      <c r="RFX77" s="760"/>
      <c r="RFY77" s="760"/>
      <c r="RFZ77" s="760"/>
      <c r="RGA77" s="760"/>
      <c r="RGB77" s="760"/>
      <c r="RGC77" s="760"/>
      <c r="RGD77" s="760"/>
      <c r="RGE77" s="760"/>
      <c r="RGF77" s="760"/>
      <c r="RGG77" s="760"/>
      <c r="RGH77" s="760"/>
      <c r="RGI77" s="760"/>
      <c r="RGJ77" s="760"/>
      <c r="RGK77" s="760"/>
      <c r="RGL77" s="760"/>
      <c r="RGM77" s="760"/>
      <c r="RGN77" s="760"/>
      <c r="RGO77" s="760"/>
      <c r="RGP77" s="760"/>
      <c r="RGQ77" s="760"/>
      <c r="RGR77" s="760"/>
      <c r="RGS77" s="760"/>
      <c r="RGT77" s="760"/>
      <c r="RGU77" s="760"/>
      <c r="RGV77" s="760"/>
      <c r="RGW77" s="760"/>
      <c r="RGX77" s="760"/>
      <c r="RGY77" s="760"/>
      <c r="RGZ77" s="760"/>
      <c r="RHA77" s="760"/>
      <c r="RHB77" s="760"/>
      <c r="RHC77" s="760"/>
      <c r="RHD77" s="760"/>
      <c r="RHE77" s="760"/>
      <c r="RHF77" s="760"/>
      <c r="RHG77" s="760"/>
      <c r="RHH77" s="760"/>
      <c r="RHI77" s="760"/>
      <c r="RHJ77" s="760"/>
      <c r="RHK77" s="760"/>
      <c r="RHL77" s="760"/>
      <c r="RHM77" s="760"/>
      <c r="RHN77" s="760"/>
      <c r="RHO77" s="760"/>
      <c r="RHP77" s="760"/>
      <c r="RHQ77" s="760"/>
      <c r="RHR77" s="760"/>
      <c r="RHS77" s="760"/>
      <c r="RHT77" s="760"/>
      <c r="RHU77" s="760"/>
      <c r="RHV77" s="760"/>
      <c r="RHW77" s="760"/>
      <c r="RHX77" s="760"/>
      <c r="RHY77" s="760"/>
      <c r="RHZ77" s="760"/>
      <c r="RIA77" s="760"/>
      <c r="RIB77" s="760"/>
      <c r="RIC77" s="760"/>
      <c r="RID77" s="760"/>
      <c r="RIE77" s="760"/>
      <c r="RIF77" s="760"/>
      <c r="RIG77" s="760"/>
      <c r="RIH77" s="760"/>
      <c r="RII77" s="760"/>
      <c r="RIJ77" s="760"/>
      <c r="RIK77" s="760"/>
      <c r="RIL77" s="760"/>
      <c r="RIM77" s="760"/>
      <c r="RIN77" s="760"/>
      <c r="RIO77" s="760"/>
      <c r="RIP77" s="760"/>
      <c r="RIQ77" s="760"/>
      <c r="RIR77" s="760"/>
      <c r="RIS77" s="760"/>
      <c r="RIT77" s="760"/>
      <c r="RIU77" s="760"/>
      <c r="RIV77" s="760"/>
      <c r="RIW77" s="760"/>
      <c r="RIX77" s="760"/>
      <c r="RIY77" s="760"/>
      <c r="RIZ77" s="760"/>
      <c r="RJA77" s="760"/>
      <c r="RJB77" s="760"/>
      <c r="RJC77" s="760"/>
      <c r="RJD77" s="760"/>
      <c r="RJE77" s="760"/>
      <c r="RJF77" s="760"/>
      <c r="RJG77" s="760"/>
      <c r="RJH77" s="760"/>
      <c r="RJI77" s="760"/>
      <c r="RJJ77" s="760"/>
      <c r="RJK77" s="760"/>
      <c r="RJL77" s="760"/>
      <c r="RJM77" s="760"/>
      <c r="RJN77" s="760"/>
      <c r="RJO77" s="760"/>
      <c r="RJP77" s="760"/>
      <c r="RJQ77" s="760"/>
      <c r="RJR77" s="760"/>
      <c r="RJS77" s="760"/>
      <c r="RJT77" s="760"/>
      <c r="RJU77" s="760"/>
      <c r="RJV77" s="760"/>
      <c r="RJW77" s="760"/>
      <c r="RJX77" s="760"/>
      <c r="RJY77" s="760"/>
      <c r="RJZ77" s="760"/>
      <c r="RKA77" s="760"/>
      <c r="RKB77" s="760"/>
      <c r="RKC77" s="760"/>
      <c r="RKD77" s="760"/>
      <c r="RKE77" s="760"/>
      <c r="RKF77" s="760"/>
      <c r="RKG77" s="760"/>
      <c r="RKH77" s="760"/>
      <c r="RKI77" s="760"/>
      <c r="RKJ77" s="760"/>
      <c r="RKK77" s="760"/>
      <c r="RKL77" s="760"/>
      <c r="RKM77" s="760"/>
      <c r="RKN77" s="760"/>
      <c r="RKO77" s="760"/>
      <c r="RKP77" s="760"/>
      <c r="RKQ77" s="760"/>
      <c r="RKR77" s="760"/>
      <c r="RKS77" s="760"/>
      <c r="RKT77" s="760"/>
      <c r="RKU77" s="760"/>
      <c r="RKV77" s="760"/>
      <c r="RKW77" s="760"/>
      <c r="RKX77" s="760"/>
      <c r="RKY77" s="760"/>
      <c r="RKZ77" s="760"/>
      <c r="RLA77" s="760"/>
      <c r="RLB77" s="760"/>
      <c r="RLC77" s="760"/>
      <c r="RLD77" s="760"/>
      <c r="RLE77" s="760"/>
      <c r="RLF77" s="760"/>
      <c r="RLG77" s="760"/>
      <c r="RLH77" s="760"/>
      <c r="RLI77" s="760"/>
      <c r="RLJ77" s="760"/>
      <c r="RLK77" s="760"/>
      <c r="RLL77" s="760"/>
      <c r="RLM77" s="760"/>
      <c r="RLN77" s="760"/>
      <c r="RLO77" s="760"/>
      <c r="RLP77" s="760"/>
      <c r="RLQ77" s="760"/>
      <c r="RLR77" s="760"/>
      <c r="RLS77" s="760"/>
      <c r="RLT77" s="760"/>
      <c r="RLU77" s="760"/>
      <c r="RLV77" s="760"/>
      <c r="RLW77" s="760"/>
      <c r="RLX77" s="760"/>
      <c r="RLY77" s="760"/>
      <c r="RLZ77" s="760"/>
      <c r="RMA77" s="760"/>
      <c r="RMB77" s="760"/>
      <c r="RMC77" s="760"/>
      <c r="RMD77" s="760"/>
      <c r="RME77" s="760"/>
      <c r="RMF77" s="760"/>
      <c r="RMG77" s="760"/>
      <c r="RMH77" s="760"/>
      <c r="RMI77" s="760"/>
      <c r="RMJ77" s="760"/>
      <c r="RMK77" s="760"/>
      <c r="RML77" s="760"/>
      <c r="RMM77" s="760"/>
      <c r="RMN77" s="760"/>
      <c r="RMO77" s="760"/>
      <c r="RMP77" s="760"/>
      <c r="RMQ77" s="760"/>
      <c r="RMR77" s="760"/>
      <c r="RMS77" s="760"/>
      <c r="RMT77" s="760"/>
      <c r="RMU77" s="760"/>
      <c r="RMV77" s="760"/>
      <c r="RMW77" s="760"/>
      <c r="RMX77" s="760"/>
      <c r="RMY77" s="760"/>
      <c r="RMZ77" s="760"/>
      <c r="RNA77" s="760"/>
      <c r="RNB77" s="760"/>
      <c r="RNC77" s="760"/>
      <c r="RND77" s="760"/>
      <c r="RNE77" s="760"/>
      <c r="RNF77" s="760"/>
      <c r="RNG77" s="760"/>
      <c r="RNH77" s="760"/>
      <c r="RNI77" s="760"/>
      <c r="RNJ77" s="760"/>
      <c r="RNK77" s="760"/>
      <c r="RNL77" s="760"/>
      <c r="RNM77" s="760"/>
      <c r="RNN77" s="760"/>
      <c r="RNO77" s="760"/>
      <c r="RNP77" s="760"/>
      <c r="RNQ77" s="760"/>
      <c r="RNR77" s="760"/>
      <c r="RNS77" s="760"/>
      <c r="RNT77" s="760"/>
      <c r="RNU77" s="760"/>
      <c r="RNV77" s="760"/>
      <c r="RNW77" s="760"/>
      <c r="RNX77" s="760"/>
      <c r="RNY77" s="760"/>
      <c r="RNZ77" s="760"/>
      <c r="ROA77" s="760"/>
      <c r="ROB77" s="760"/>
      <c r="ROC77" s="760"/>
      <c r="ROD77" s="760"/>
      <c r="ROE77" s="760"/>
      <c r="ROF77" s="760"/>
      <c r="ROG77" s="760"/>
      <c r="ROH77" s="760"/>
      <c r="ROI77" s="760"/>
      <c r="ROJ77" s="760"/>
      <c r="ROK77" s="760"/>
      <c r="ROL77" s="760"/>
      <c r="ROM77" s="760"/>
      <c r="RON77" s="760"/>
      <c r="ROO77" s="760"/>
      <c r="ROP77" s="760"/>
      <c r="ROQ77" s="760"/>
      <c r="ROR77" s="760"/>
      <c r="ROS77" s="760"/>
      <c r="ROT77" s="760"/>
      <c r="ROU77" s="760"/>
      <c r="ROV77" s="760"/>
      <c r="ROW77" s="760"/>
      <c r="ROX77" s="760"/>
      <c r="ROY77" s="760"/>
      <c r="ROZ77" s="760"/>
      <c r="RPA77" s="760"/>
      <c r="RPB77" s="760"/>
      <c r="RPC77" s="760"/>
      <c r="RPD77" s="760"/>
      <c r="RPE77" s="760"/>
      <c r="RPF77" s="760"/>
      <c r="RPG77" s="760"/>
      <c r="RPH77" s="760"/>
      <c r="RPI77" s="760"/>
      <c r="RPJ77" s="760"/>
      <c r="RPK77" s="760"/>
      <c r="RPL77" s="760"/>
      <c r="RPM77" s="760"/>
      <c r="RPN77" s="760"/>
      <c r="RPO77" s="760"/>
      <c r="RPP77" s="760"/>
      <c r="RPQ77" s="760"/>
      <c r="RPR77" s="760"/>
      <c r="RPS77" s="760"/>
      <c r="RPT77" s="760"/>
      <c r="RPU77" s="760"/>
      <c r="RPV77" s="760"/>
      <c r="RPW77" s="760"/>
      <c r="RPX77" s="760"/>
      <c r="RPY77" s="760"/>
      <c r="RPZ77" s="760"/>
      <c r="RQA77" s="760"/>
      <c r="RQB77" s="760"/>
      <c r="RQC77" s="760"/>
      <c r="RQD77" s="760"/>
      <c r="RQE77" s="760"/>
      <c r="RQF77" s="760"/>
      <c r="RQG77" s="760"/>
      <c r="RQH77" s="760"/>
      <c r="RQI77" s="760"/>
      <c r="RQJ77" s="760"/>
      <c r="RQK77" s="760"/>
      <c r="RQL77" s="760"/>
      <c r="RQM77" s="760"/>
      <c r="RQN77" s="760"/>
      <c r="RQO77" s="760"/>
      <c r="RQP77" s="760"/>
      <c r="RQQ77" s="760"/>
      <c r="RQR77" s="760"/>
      <c r="RQS77" s="760"/>
      <c r="RQT77" s="760"/>
      <c r="RQU77" s="760"/>
      <c r="RQV77" s="760"/>
      <c r="RQW77" s="760"/>
      <c r="RQX77" s="760"/>
      <c r="RQY77" s="760"/>
      <c r="RQZ77" s="760"/>
      <c r="RRA77" s="760"/>
      <c r="RRB77" s="760"/>
      <c r="RRC77" s="760"/>
      <c r="RRD77" s="760"/>
      <c r="RRE77" s="760"/>
      <c r="RRF77" s="760"/>
      <c r="RRG77" s="760"/>
      <c r="RRH77" s="760"/>
      <c r="RRI77" s="760"/>
      <c r="RRJ77" s="760"/>
      <c r="RRK77" s="760"/>
      <c r="RRL77" s="760"/>
      <c r="RRM77" s="760"/>
      <c r="RRN77" s="760"/>
      <c r="RRO77" s="760"/>
      <c r="RRP77" s="760"/>
      <c r="RRQ77" s="760"/>
      <c r="RRR77" s="760"/>
      <c r="RRS77" s="760"/>
      <c r="RRT77" s="760"/>
      <c r="RRU77" s="760"/>
      <c r="RRV77" s="760"/>
      <c r="RRW77" s="760"/>
      <c r="RRX77" s="760"/>
      <c r="RRY77" s="760"/>
      <c r="RRZ77" s="760"/>
      <c r="RSA77" s="760"/>
      <c r="RSB77" s="760"/>
      <c r="RSC77" s="760"/>
      <c r="RSD77" s="760"/>
      <c r="RSE77" s="760"/>
      <c r="RSF77" s="760"/>
      <c r="RSG77" s="760"/>
      <c r="RSH77" s="760"/>
      <c r="RSI77" s="760"/>
      <c r="RSJ77" s="760"/>
      <c r="RSK77" s="760"/>
      <c r="RSL77" s="760"/>
      <c r="RSM77" s="760"/>
      <c r="RSN77" s="760"/>
      <c r="RSO77" s="760"/>
      <c r="RSP77" s="760"/>
      <c r="RSQ77" s="760"/>
      <c r="RSR77" s="760"/>
      <c r="RSS77" s="760"/>
      <c r="RST77" s="760"/>
      <c r="RSU77" s="760"/>
      <c r="RSV77" s="760"/>
      <c r="RSW77" s="760"/>
      <c r="RSX77" s="760"/>
      <c r="RSY77" s="760"/>
      <c r="RSZ77" s="760"/>
      <c r="RTA77" s="760"/>
      <c r="RTB77" s="760"/>
      <c r="RTC77" s="760"/>
      <c r="RTD77" s="760"/>
      <c r="RTE77" s="760"/>
      <c r="RTF77" s="760"/>
      <c r="RTG77" s="760"/>
      <c r="RTH77" s="760"/>
      <c r="RTI77" s="760"/>
      <c r="RTJ77" s="760"/>
      <c r="RTK77" s="760"/>
      <c r="RTL77" s="760"/>
      <c r="RTM77" s="760"/>
      <c r="RTN77" s="760"/>
      <c r="RTO77" s="760"/>
      <c r="RTP77" s="760"/>
      <c r="RTQ77" s="760"/>
      <c r="RTR77" s="760"/>
      <c r="RTS77" s="760"/>
      <c r="RTT77" s="760"/>
      <c r="RTU77" s="760"/>
      <c r="RTV77" s="760"/>
      <c r="RTW77" s="760"/>
      <c r="RTX77" s="760"/>
      <c r="RTY77" s="760"/>
      <c r="RTZ77" s="760"/>
      <c r="RUA77" s="760"/>
      <c r="RUB77" s="760"/>
      <c r="RUC77" s="760"/>
      <c r="RUD77" s="760"/>
      <c r="RUE77" s="760"/>
      <c r="RUF77" s="760"/>
      <c r="RUG77" s="760"/>
      <c r="RUH77" s="760"/>
      <c r="RUI77" s="760"/>
      <c r="RUJ77" s="760"/>
      <c r="RUK77" s="760"/>
      <c r="RUL77" s="760"/>
      <c r="RUM77" s="760"/>
      <c r="RUN77" s="760"/>
      <c r="RUO77" s="760"/>
      <c r="RUP77" s="760"/>
      <c r="RUQ77" s="760"/>
      <c r="RUR77" s="760"/>
      <c r="RUS77" s="760"/>
      <c r="RUT77" s="760"/>
      <c r="RUU77" s="760"/>
      <c r="RUV77" s="760"/>
      <c r="RUW77" s="760"/>
      <c r="RUX77" s="760"/>
      <c r="RUY77" s="760"/>
      <c r="RUZ77" s="760"/>
      <c r="RVA77" s="760"/>
      <c r="RVB77" s="760"/>
      <c r="RVC77" s="760"/>
      <c r="RVD77" s="760"/>
      <c r="RVE77" s="760"/>
      <c r="RVF77" s="760"/>
      <c r="RVG77" s="760"/>
      <c r="RVH77" s="760"/>
      <c r="RVI77" s="760"/>
      <c r="RVJ77" s="760"/>
      <c r="RVK77" s="760"/>
      <c r="RVL77" s="760"/>
      <c r="RVM77" s="760"/>
      <c r="RVN77" s="760"/>
      <c r="RVO77" s="760"/>
      <c r="RVP77" s="760"/>
      <c r="RVQ77" s="760"/>
      <c r="RVR77" s="760"/>
      <c r="RVS77" s="760"/>
      <c r="RVT77" s="760"/>
      <c r="RVU77" s="760"/>
      <c r="RVV77" s="760"/>
      <c r="RVW77" s="760"/>
      <c r="RVX77" s="760"/>
      <c r="RVY77" s="760"/>
      <c r="RVZ77" s="760"/>
      <c r="RWA77" s="760"/>
      <c r="RWB77" s="760"/>
      <c r="RWC77" s="760"/>
      <c r="RWD77" s="760"/>
      <c r="RWE77" s="760"/>
      <c r="RWF77" s="760"/>
      <c r="RWG77" s="760"/>
      <c r="RWH77" s="760"/>
      <c r="RWI77" s="760"/>
      <c r="RWJ77" s="760"/>
      <c r="RWK77" s="760"/>
      <c r="RWL77" s="760"/>
      <c r="RWM77" s="760"/>
      <c r="RWN77" s="760"/>
      <c r="RWO77" s="760"/>
      <c r="RWP77" s="760"/>
      <c r="RWQ77" s="760"/>
      <c r="RWR77" s="760"/>
      <c r="RWS77" s="760"/>
      <c r="RWT77" s="760"/>
      <c r="RWU77" s="760"/>
      <c r="RWV77" s="760"/>
      <c r="RWW77" s="760"/>
      <c r="RWX77" s="760"/>
      <c r="RWY77" s="760"/>
      <c r="RWZ77" s="760"/>
      <c r="RXA77" s="760"/>
      <c r="RXB77" s="760"/>
      <c r="RXC77" s="760"/>
      <c r="RXD77" s="760"/>
      <c r="RXE77" s="760"/>
      <c r="RXF77" s="760"/>
      <c r="RXG77" s="760"/>
      <c r="RXH77" s="760"/>
      <c r="RXI77" s="760"/>
      <c r="RXJ77" s="760"/>
      <c r="RXK77" s="760"/>
      <c r="RXL77" s="760"/>
      <c r="RXM77" s="760"/>
      <c r="RXN77" s="760"/>
      <c r="RXO77" s="760"/>
      <c r="RXP77" s="760"/>
      <c r="RXQ77" s="760"/>
      <c r="RXR77" s="760"/>
      <c r="RXS77" s="760"/>
      <c r="RXT77" s="760"/>
      <c r="RXU77" s="760"/>
      <c r="RXV77" s="760"/>
      <c r="RXW77" s="760"/>
      <c r="RXX77" s="760"/>
      <c r="RXY77" s="760"/>
      <c r="RXZ77" s="760"/>
      <c r="RYA77" s="760"/>
      <c r="RYB77" s="760"/>
      <c r="RYC77" s="760"/>
      <c r="RYD77" s="760"/>
      <c r="RYE77" s="760"/>
      <c r="RYF77" s="760"/>
      <c r="RYG77" s="760"/>
      <c r="RYH77" s="760"/>
      <c r="RYI77" s="760"/>
      <c r="RYJ77" s="760"/>
      <c r="RYK77" s="760"/>
      <c r="RYL77" s="760"/>
      <c r="RYM77" s="760"/>
      <c r="RYN77" s="760"/>
      <c r="RYO77" s="760"/>
      <c r="RYP77" s="760"/>
      <c r="RYQ77" s="760"/>
      <c r="RYR77" s="760"/>
      <c r="RYS77" s="760"/>
      <c r="RYT77" s="760"/>
      <c r="RYU77" s="760"/>
      <c r="RYV77" s="760"/>
      <c r="RYW77" s="760"/>
      <c r="RYX77" s="760"/>
      <c r="RYY77" s="760"/>
      <c r="RYZ77" s="760"/>
      <c r="RZA77" s="760"/>
      <c r="RZB77" s="760"/>
      <c r="RZC77" s="760"/>
      <c r="RZD77" s="760"/>
      <c r="RZE77" s="760"/>
      <c r="RZF77" s="760"/>
      <c r="RZG77" s="760"/>
      <c r="RZH77" s="760"/>
      <c r="RZI77" s="760"/>
      <c r="RZJ77" s="760"/>
      <c r="RZK77" s="760"/>
      <c r="RZL77" s="760"/>
      <c r="RZM77" s="760"/>
      <c r="RZN77" s="760"/>
      <c r="RZO77" s="760"/>
      <c r="RZP77" s="760"/>
      <c r="RZQ77" s="760"/>
      <c r="RZR77" s="760"/>
      <c r="RZS77" s="760"/>
      <c r="RZT77" s="760"/>
      <c r="RZU77" s="760"/>
      <c r="RZV77" s="760"/>
      <c r="RZW77" s="760"/>
      <c r="RZX77" s="760"/>
      <c r="RZY77" s="760"/>
      <c r="RZZ77" s="760"/>
      <c r="SAA77" s="760"/>
      <c r="SAB77" s="760"/>
      <c r="SAC77" s="760"/>
      <c r="SAD77" s="760"/>
      <c r="SAE77" s="760"/>
      <c r="SAF77" s="760"/>
      <c r="SAG77" s="760"/>
      <c r="SAH77" s="760"/>
      <c r="SAI77" s="760"/>
      <c r="SAJ77" s="760"/>
      <c r="SAK77" s="760"/>
      <c r="SAL77" s="760"/>
      <c r="SAM77" s="760"/>
      <c r="SAN77" s="760"/>
      <c r="SAO77" s="760"/>
      <c r="SAP77" s="760"/>
      <c r="SAQ77" s="760"/>
      <c r="SAR77" s="760"/>
      <c r="SAS77" s="760"/>
      <c r="SAT77" s="760"/>
      <c r="SAU77" s="760"/>
      <c r="SAV77" s="760"/>
      <c r="SAW77" s="760"/>
      <c r="SAX77" s="760"/>
      <c r="SAY77" s="760"/>
      <c r="SAZ77" s="760"/>
      <c r="SBA77" s="760"/>
      <c r="SBB77" s="760"/>
      <c r="SBC77" s="760"/>
      <c r="SBD77" s="760"/>
      <c r="SBE77" s="760"/>
      <c r="SBF77" s="760"/>
      <c r="SBG77" s="760"/>
      <c r="SBH77" s="760"/>
      <c r="SBI77" s="760"/>
      <c r="SBJ77" s="760"/>
      <c r="SBK77" s="760"/>
      <c r="SBL77" s="760"/>
      <c r="SBM77" s="760"/>
      <c r="SBN77" s="760"/>
      <c r="SBO77" s="760"/>
      <c r="SBP77" s="760"/>
      <c r="SBQ77" s="760"/>
      <c r="SBR77" s="760"/>
      <c r="SBS77" s="760"/>
      <c r="SBT77" s="760"/>
      <c r="SBU77" s="760"/>
      <c r="SBV77" s="760"/>
      <c r="SBW77" s="760"/>
      <c r="SBX77" s="760"/>
      <c r="SBY77" s="760"/>
      <c r="SBZ77" s="760"/>
      <c r="SCA77" s="760"/>
      <c r="SCB77" s="760"/>
      <c r="SCC77" s="760"/>
      <c r="SCD77" s="760"/>
      <c r="SCE77" s="760"/>
      <c r="SCF77" s="760"/>
      <c r="SCG77" s="760"/>
      <c r="SCH77" s="760"/>
      <c r="SCI77" s="760"/>
      <c r="SCJ77" s="760"/>
      <c r="SCK77" s="760"/>
      <c r="SCL77" s="760"/>
      <c r="SCM77" s="760"/>
      <c r="SCN77" s="760"/>
      <c r="SCO77" s="760"/>
      <c r="SCP77" s="760"/>
      <c r="SCQ77" s="760"/>
      <c r="SCR77" s="760"/>
      <c r="SCS77" s="760"/>
      <c r="SCT77" s="760"/>
      <c r="SCU77" s="760"/>
      <c r="SCV77" s="760"/>
      <c r="SCW77" s="760"/>
      <c r="SCX77" s="760"/>
      <c r="SCY77" s="760"/>
      <c r="SCZ77" s="760"/>
      <c r="SDA77" s="760"/>
      <c r="SDB77" s="760"/>
      <c r="SDC77" s="760"/>
      <c r="SDD77" s="760"/>
      <c r="SDE77" s="760"/>
      <c r="SDF77" s="760"/>
      <c r="SDG77" s="760"/>
      <c r="SDH77" s="760"/>
      <c r="SDI77" s="760"/>
      <c r="SDJ77" s="760"/>
      <c r="SDK77" s="760"/>
      <c r="SDL77" s="760"/>
      <c r="SDM77" s="760"/>
      <c r="SDN77" s="760"/>
      <c r="SDO77" s="760"/>
      <c r="SDP77" s="760"/>
      <c r="SDQ77" s="760"/>
      <c r="SDR77" s="760"/>
      <c r="SDS77" s="760"/>
      <c r="SDT77" s="760"/>
      <c r="SDU77" s="760"/>
      <c r="SDV77" s="760"/>
      <c r="SDW77" s="760"/>
      <c r="SDX77" s="760"/>
      <c r="SDY77" s="760"/>
      <c r="SDZ77" s="760"/>
      <c r="SEA77" s="760"/>
      <c r="SEB77" s="760"/>
      <c r="SEC77" s="760"/>
      <c r="SED77" s="760"/>
      <c r="SEE77" s="760"/>
      <c r="SEF77" s="760"/>
      <c r="SEG77" s="760"/>
      <c r="SEH77" s="760"/>
      <c r="SEI77" s="760"/>
      <c r="SEJ77" s="760"/>
      <c r="SEK77" s="760"/>
      <c r="SEL77" s="760"/>
      <c r="SEM77" s="760"/>
      <c r="SEN77" s="760"/>
      <c r="SEO77" s="760"/>
      <c r="SEP77" s="760"/>
      <c r="SEQ77" s="760"/>
      <c r="SER77" s="760"/>
      <c r="SES77" s="760"/>
      <c r="SET77" s="760"/>
      <c r="SEU77" s="760"/>
      <c r="SEV77" s="760"/>
      <c r="SEW77" s="760"/>
      <c r="SEX77" s="760"/>
      <c r="SEY77" s="760"/>
      <c r="SEZ77" s="760"/>
      <c r="SFA77" s="760"/>
      <c r="SFB77" s="760"/>
      <c r="SFC77" s="760"/>
      <c r="SFD77" s="760"/>
      <c r="SFE77" s="760"/>
      <c r="SFF77" s="760"/>
      <c r="SFG77" s="760"/>
      <c r="SFH77" s="760"/>
      <c r="SFI77" s="760"/>
      <c r="SFJ77" s="760"/>
      <c r="SFK77" s="760"/>
      <c r="SFL77" s="760"/>
      <c r="SFM77" s="760"/>
      <c r="SFN77" s="760"/>
      <c r="SFO77" s="760"/>
      <c r="SFP77" s="760"/>
      <c r="SFQ77" s="760"/>
      <c r="SFR77" s="760"/>
      <c r="SFS77" s="760"/>
      <c r="SFT77" s="760"/>
      <c r="SFU77" s="760"/>
      <c r="SFV77" s="760"/>
      <c r="SFW77" s="760"/>
      <c r="SFX77" s="760"/>
      <c r="SFY77" s="760"/>
      <c r="SFZ77" s="760"/>
      <c r="SGA77" s="760"/>
      <c r="SGB77" s="760"/>
      <c r="SGC77" s="760"/>
      <c r="SGD77" s="760"/>
      <c r="SGE77" s="760"/>
      <c r="SGF77" s="760"/>
      <c r="SGG77" s="760"/>
      <c r="SGH77" s="760"/>
      <c r="SGI77" s="760"/>
      <c r="SGJ77" s="760"/>
      <c r="SGK77" s="760"/>
      <c r="SGL77" s="760"/>
      <c r="SGM77" s="760"/>
      <c r="SGN77" s="760"/>
      <c r="SGO77" s="760"/>
      <c r="SGP77" s="760"/>
      <c r="SGQ77" s="760"/>
      <c r="SGR77" s="760"/>
      <c r="SGS77" s="760"/>
      <c r="SGT77" s="760"/>
      <c r="SGU77" s="760"/>
      <c r="SGV77" s="760"/>
      <c r="SGW77" s="760"/>
      <c r="SGX77" s="760"/>
      <c r="SGY77" s="760"/>
      <c r="SGZ77" s="760"/>
      <c r="SHA77" s="760"/>
      <c r="SHB77" s="760"/>
      <c r="SHC77" s="760"/>
      <c r="SHD77" s="760"/>
      <c r="SHE77" s="760"/>
      <c r="SHF77" s="760"/>
      <c r="SHG77" s="760"/>
      <c r="SHH77" s="760"/>
      <c r="SHI77" s="760"/>
      <c r="SHJ77" s="760"/>
      <c r="SHK77" s="760"/>
      <c r="SHL77" s="760"/>
      <c r="SHM77" s="760"/>
      <c r="SHN77" s="760"/>
      <c r="SHO77" s="760"/>
      <c r="SHP77" s="760"/>
      <c r="SHQ77" s="760"/>
      <c r="SHR77" s="760"/>
      <c r="SHS77" s="760"/>
      <c r="SHT77" s="760"/>
      <c r="SHU77" s="760"/>
      <c r="SHV77" s="760"/>
      <c r="SHW77" s="760"/>
      <c r="SHX77" s="760"/>
      <c r="SHY77" s="760"/>
      <c r="SHZ77" s="760"/>
      <c r="SIA77" s="760"/>
      <c r="SIB77" s="760"/>
      <c r="SIC77" s="760"/>
      <c r="SID77" s="760"/>
      <c r="SIE77" s="760"/>
      <c r="SIF77" s="760"/>
      <c r="SIG77" s="760"/>
      <c r="SIH77" s="760"/>
      <c r="SII77" s="760"/>
      <c r="SIJ77" s="760"/>
      <c r="SIK77" s="760"/>
      <c r="SIL77" s="760"/>
      <c r="SIM77" s="760"/>
      <c r="SIN77" s="760"/>
      <c r="SIO77" s="760"/>
      <c r="SIP77" s="760"/>
      <c r="SIQ77" s="760"/>
      <c r="SIR77" s="760"/>
      <c r="SIS77" s="760"/>
      <c r="SIT77" s="760"/>
      <c r="SIU77" s="760"/>
      <c r="SIV77" s="760"/>
      <c r="SIW77" s="760"/>
      <c r="SIX77" s="760"/>
      <c r="SIY77" s="760"/>
      <c r="SIZ77" s="760"/>
      <c r="SJA77" s="760"/>
      <c r="SJB77" s="760"/>
      <c r="SJC77" s="760"/>
      <c r="SJD77" s="760"/>
      <c r="SJE77" s="760"/>
      <c r="SJF77" s="760"/>
      <c r="SJG77" s="760"/>
      <c r="SJH77" s="760"/>
      <c r="SJI77" s="760"/>
      <c r="SJJ77" s="760"/>
      <c r="SJK77" s="760"/>
      <c r="SJL77" s="760"/>
      <c r="SJM77" s="760"/>
      <c r="SJN77" s="760"/>
      <c r="SJO77" s="760"/>
      <c r="SJP77" s="760"/>
      <c r="SJQ77" s="760"/>
      <c r="SJR77" s="760"/>
      <c r="SJS77" s="760"/>
      <c r="SJT77" s="760"/>
      <c r="SJU77" s="760"/>
      <c r="SJV77" s="760"/>
      <c r="SJW77" s="760"/>
      <c r="SJX77" s="760"/>
      <c r="SJY77" s="760"/>
      <c r="SJZ77" s="760"/>
      <c r="SKA77" s="760"/>
      <c r="SKB77" s="760"/>
      <c r="SKC77" s="760"/>
      <c r="SKD77" s="760"/>
      <c r="SKE77" s="760"/>
      <c r="SKF77" s="760"/>
      <c r="SKG77" s="760"/>
      <c r="SKH77" s="760"/>
      <c r="SKI77" s="760"/>
      <c r="SKJ77" s="760"/>
      <c r="SKK77" s="760"/>
      <c r="SKL77" s="760"/>
      <c r="SKM77" s="760"/>
      <c r="SKN77" s="760"/>
      <c r="SKO77" s="760"/>
      <c r="SKP77" s="760"/>
      <c r="SKQ77" s="760"/>
      <c r="SKR77" s="760"/>
      <c r="SKS77" s="760"/>
      <c r="SKT77" s="760"/>
      <c r="SKU77" s="760"/>
      <c r="SKV77" s="760"/>
      <c r="SKW77" s="760"/>
      <c r="SKX77" s="760"/>
      <c r="SKY77" s="760"/>
      <c r="SKZ77" s="760"/>
      <c r="SLA77" s="760"/>
      <c r="SLB77" s="760"/>
      <c r="SLC77" s="760"/>
      <c r="SLD77" s="760"/>
      <c r="SLE77" s="760"/>
      <c r="SLF77" s="760"/>
      <c r="SLG77" s="760"/>
      <c r="SLH77" s="760"/>
      <c r="SLI77" s="760"/>
      <c r="SLJ77" s="760"/>
      <c r="SLK77" s="760"/>
      <c r="SLL77" s="760"/>
      <c r="SLM77" s="760"/>
      <c r="SLN77" s="760"/>
      <c r="SLO77" s="760"/>
      <c r="SLP77" s="760"/>
      <c r="SLQ77" s="760"/>
      <c r="SLR77" s="760"/>
      <c r="SLS77" s="760"/>
      <c r="SLT77" s="760"/>
      <c r="SLU77" s="760"/>
      <c r="SLV77" s="760"/>
      <c r="SLW77" s="760"/>
      <c r="SLX77" s="760"/>
      <c r="SLY77" s="760"/>
      <c r="SLZ77" s="760"/>
      <c r="SMA77" s="760"/>
      <c r="SMB77" s="760"/>
      <c r="SMC77" s="760"/>
      <c r="SMD77" s="760"/>
      <c r="SME77" s="760"/>
      <c r="SMF77" s="760"/>
      <c r="SMG77" s="760"/>
      <c r="SMH77" s="760"/>
      <c r="SMI77" s="760"/>
      <c r="SMJ77" s="760"/>
      <c r="SMK77" s="760"/>
      <c r="SML77" s="760"/>
      <c r="SMM77" s="760"/>
      <c r="SMN77" s="760"/>
      <c r="SMO77" s="760"/>
      <c r="SMP77" s="760"/>
      <c r="SMQ77" s="760"/>
      <c r="SMR77" s="760"/>
      <c r="SMS77" s="760"/>
      <c r="SMT77" s="760"/>
      <c r="SMU77" s="760"/>
      <c r="SMV77" s="760"/>
      <c r="SMW77" s="760"/>
      <c r="SMX77" s="760"/>
      <c r="SMY77" s="760"/>
      <c r="SMZ77" s="760"/>
      <c r="SNA77" s="760"/>
      <c r="SNB77" s="760"/>
      <c r="SNC77" s="760"/>
      <c r="SND77" s="760"/>
      <c r="SNE77" s="760"/>
      <c r="SNF77" s="760"/>
      <c r="SNG77" s="760"/>
      <c r="SNH77" s="760"/>
      <c r="SNI77" s="760"/>
      <c r="SNJ77" s="760"/>
      <c r="SNK77" s="760"/>
      <c r="SNL77" s="760"/>
      <c r="SNM77" s="760"/>
      <c r="SNN77" s="760"/>
      <c r="SNO77" s="760"/>
      <c r="SNP77" s="760"/>
      <c r="SNQ77" s="760"/>
      <c r="SNR77" s="760"/>
      <c r="SNS77" s="760"/>
      <c r="SNT77" s="760"/>
      <c r="SNU77" s="760"/>
      <c r="SNV77" s="760"/>
      <c r="SNW77" s="760"/>
      <c r="SNX77" s="760"/>
      <c r="SNY77" s="760"/>
      <c r="SNZ77" s="760"/>
      <c r="SOA77" s="760"/>
      <c r="SOB77" s="760"/>
      <c r="SOC77" s="760"/>
      <c r="SOD77" s="760"/>
      <c r="SOE77" s="760"/>
      <c r="SOF77" s="760"/>
      <c r="SOG77" s="760"/>
      <c r="SOH77" s="760"/>
      <c r="SOI77" s="760"/>
      <c r="SOJ77" s="760"/>
      <c r="SOK77" s="760"/>
      <c r="SOL77" s="760"/>
      <c r="SOM77" s="760"/>
      <c r="SON77" s="760"/>
      <c r="SOO77" s="760"/>
      <c r="SOP77" s="760"/>
      <c r="SOQ77" s="760"/>
      <c r="SOR77" s="760"/>
      <c r="SOS77" s="760"/>
      <c r="SOT77" s="760"/>
      <c r="SOU77" s="760"/>
      <c r="SOV77" s="760"/>
      <c r="SOW77" s="760"/>
      <c r="SOX77" s="760"/>
      <c r="SOY77" s="760"/>
      <c r="SOZ77" s="760"/>
      <c r="SPA77" s="760"/>
      <c r="SPB77" s="760"/>
      <c r="SPC77" s="760"/>
      <c r="SPD77" s="760"/>
      <c r="SPE77" s="760"/>
      <c r="SPF77" s="760"/>
      <c r="SPG77" s="760"/>
      <c r="SPH77" s="760"/>
      <c r="SPI77" s="760"/>
      <c r="SPJ77" s="760"/>
      <c r="SPK77" s="760"/>
      <c r="SPL77" s="760"/>
      <c r="SPM77" s="760"/>
      <c r="SPN77" s="760"/>
      <c r="SPO77" s="760"/>
      <c r="SPP77" s="760"/>
      <c r="SPQ77" s="760"/>
      <c r="SPR77" s="760"/>
      <c r="SPS77" s="760"/>
      <c r="SPT77" s="760"/>
      <c r="SPU77" s="760"/>
      <c r="SPV77" s="760"/>
      <c r="SPW77" s="760"/>
      <c r="SPX77" s="760"/>
      <c r="SPY77" s="760"/>
      <c r="SPZ77" s="760"/>
      <c r="SQA77" s="760"/>
      <c r="SQB77" s="760"/>
      <c r="SQC77" s="760"/>
      <c r="SQD77" s="760"/>
      <c r="SQE77" s="760"/>
      <c r="SQF77" s="760"/>
      <c r="SQG77" s="760"/>
      <c r="SQH77" s="760"/>
      <c r="SQI77" s="760"/>
      <c r="SQJ77" s="760"/>
      <c r="SQK77" s="760"/>
      <c r="SQL77" s="760"/>
      <c r="SQM77" s="760"/>
      <c r="SQN77" s="760"/>
      <c r="SQO77" s="760"/>
      <c r="SQP77" s="760"/>
      <c r="SQQ77" s="760"/>
      <c r="SQR77" s="760"/>
      <c r="SQS77" s="760"/>
      <c r="SQT77" s="760"/>
      <c r="SQU77" s="760"/>
      <c r="SQV77" s="760"/>
      <c r="SQW77" s="760"/>
      <c r="SQX77" s="760"/>
      <c r="SQY77" s="760"/>
      <c r="SQZ77" s="760"/>
      <c r="SRA77" s="760"/>
      <c r="SRB77" s="760"/>
      <c r="SRC77" s="760"/>
      <c r="SRD77" s="760"/>
      <c r="SRE77" s="760"/>
      <c r="SRF77" s="760"/>
      <c r="SRG77" s="760"/>
      <c r="SRH77" s="760"/>
      <c r="SRI77" s="760"/>
      <c r="SRJ77" s="760"/>
      <c r="SRK77" s="760"/>
      <c r="SRL77" s="760"/>
      <c r="SRM77" s="760"/>
      <c r="SRN77" s="760"/>
      <c r="SRO77" s="760"/>
      <c r="SRP77" s="760"/>
      <c r="SRQ77" s="760"/>
      <c r="SRR77" s="760"/>
      <c r="SRS77" s="760"/>
      <c r="SRT77" s="760"/>
      <c r="SRU77" s="760"/>
      <c r="SRV77" s="760"/>
      <c r="SRW77" s="760"/>
      <c r="SRX77" s="760"/>
      <c r="SRY77" s="760"/>
      <c r="SRZ77" s="760"/>
      <c r="SSA77" s="760"/>
      <c r="SSB77" s="760"/>
      <c r="SSC77" s="760"/>
      <c r="SSD77" s="760"/>
      <c r="SSE77" s="760"/>
      <c r="SSF77" s="760"/>
      <c r="SSG77" s="760"/>
      <c r="SSH77" s="760"/>
      <c r="SSI77" s="760"/>
      <c r="SSJ77" s="760"/>
      <c r="SSK77" s="760"/>
      <c r="SSL77" s="760"/>
      <c r="SSM77" s="760"/>
      <c r="SSN77" s="760"/>
      <c r="SSO77" s="760"/>
      <c r="SSP77" s="760"/>
      <c r="SSQ77" s="760"/>
      <c r="SSR77" s="760"/>
      <c r="SSS77" s="760"/>
      <c r="SST77" s="760"/>
      <c r="SSU77" s="760"/>
      <c r="SSV77" s="760"/>
      <c r="SSW77" s="760"/>
      <c r="SSX77" s="760"/>
      <c r="SSY77" s="760"/>
      <c r="SSZ77" s="760"/>
      <c r="STA77" s="760"/>
      <c r="STB77" s="760"/>
      <c r="STC77" s="760"/>
      <c r="STD77" s="760"/>
      <c r="STE77" s="760"/>
      <c r="STF77" s="760"/>
      <c r="STG77" s="760"/>
      <c r="STH77" s="760"/>
      <c r="STI77" s="760"/>
      <c r="STJ77" s="760"/>
      <c r="STK77" s="760"/>
      <c r="STL77" s="760"/>
      <c r="STM77" s="760"/>
      <c r="STN77" s="760"/>
      <c r="STO77" s="760"/>
      <c r="STP77" s="760"/>
      <c r="STQ77" s="760"/>
      <c r="STR77" s="760"/>
      <c r="STS77" s="760"/>
      <c r="STT77" s="760"/>
      <c r="STU77" s="760"/>
      <c r="STV77" s="760"/>
      <c r="STW77" s="760"/>
      <c r="STX77" s="760"/>
      <c r="STY77" s="760"/>
      <c r="STZ77" s="760"/>
      <c r="SUA77" s="760"/>
      <c r="SUB77" s="760"/>
      <c r="SUC77" s="760"/>
      <c r="SUD77" s="760"/>
      <c r="SUE77" s="760"/>
      <c r="SUF77" s="760"/>
      <c r="SUG77" s="760"/>
      <c r="SUH77" s="760"/>
      <c r="SUI77" s="760"/>
      <c r="SUJ77" s="760"/>
      <c r="SUK77" s="760"/>
      <c r="SUL77" s="760"/>
      <c r="SUM77" s="760"/>
      <c r="SUN77" s="760"/>
      <c r="SUO77" s="760"/>
      <c r="SUP77" s="760"/>
      <c r="SUQ77" s="760"/>
      <c r="SUR77" s="760"/>
      <c r="SUS77" s="760"/>
      <c r="SUT77" s="760"/>
      <c r="SUU77" s="760"/>
      <c r="SUV77" s="760"/>
      <c r="SUW77" s="760"/>
      <c r="SUX77" s="760"/>
      <c r="SUY77" s="760"/>
      <c r="SUZ77" s="760"/>
      <c r="SVA77" s="760"/>
      <c r="SVB77" s="760"/>
      <c r="SVC77" s="760"/>
      <c r="SVD77" s="760"/>
      <c r="SVE77" s="760"/>
      <c r="SVF77" s="760"/>
      <c r="SVG77" s="760"/>
      <c r="SVH77" s="760"/>
      <c r="SVI77" s="760"/>
      <c r="SVJ77" s="760"/>
      <c r="SVK77" s="760"/>
      <c r="SVL77" s="760"/>
      <c r="SVM77" s="760"/>
      <c r="SVN77" s="760"/>
      <c r="SVO77" s="760"/>
      <c r="SVP77" s="760"/>
      <c r="SVQ77" s="760"/>
      <c r="SVR77" s="760"/>
      <c r="SVS77" s="760"/>
      <c r="SVT77" s="760"/>
      <c r="SVU77" s="760"/>
      <c r="SVV77" s="760"/>
      <c r="SVW77" s="760"/>
      <c r="SVX77" s="760"/>
      <c r="SVY77" s="760"/>
      <c r="SVZ77" s="760"/>
      <c r="SWA77" s="760"/>
      <c r="SWB77" s="760"/>
      <c r="SWC77" s="760"/>
      <c r="SWD77" s="760"/>
      <c r="SWE77" s="760"/>
      <c r="SWF77" s="760"/>
      <c r="SWG77" s="760"/>
      <c r="SWH77" s="760"/>
      <c r="SWI77" s="760"/>
      <c r="SWJ77" s="760"/>
      <c r="SWK77" s="760"/>
      <c r="SWL77" s="760"/>
      <c r="SWM77" s="760"/>
      <c r="SWN77" s="760"/>
      <c r="SWO77" s="760"/>
      <c r="SWP77" s="760"/>
      <c r="SWQ77" s="760"/>
      <c r="SWR77" s="760"/>
      <c r="SWS77" s="760"/>
      <c r="SWT77" s="760"/>
      <c r="SWU77" s="760"/>
      <c r="SWV77" s="760"/>
      <c r="SWW77" s="760"/>
      <c r="SWX77" s="760"/>
      <c r="SWY77" s="760"/>
      <c r="SWZ77" s="760"/>
      <c r="SXA77" s="760"/>
      <c r="SXB77" s="760"/>
      <c r="SXC77" s="760"/>
      <c r="SXD77" s="760"/>
      <c r="SXE77" s="760"/>
      <c r="SXF77" s="760"/>
      <c r="SXG77" s="760"/>
      <c r="SXH77" s="760"/>
      <c r="SXI77" s="760"/>
      <c r="SXJ77" s="760"/>
      <c r="SXK77" s="760"/>
      <c r="SXL77" s="760"/>
      <c r="SXM77" s="760"/>
      <c r="SXN77" s="760"/>
      <c r="SXO77" s="760"/>
      <c r="SXP77" s="760"/>
      <c r="SXQ77" s="760"/>
      <c r="SXR77" s="760"/>
      <c r="SXS77" s="760"/>
      <c r="SXT77" s="760"/>
      <c r="SXU77" s="760"/>
      <c r="SXV77" s="760"/>
      <c r="SXW77" s="760"/>
      <c r="SXX77" s="760"/>
      <c r="SXY77" s="760"/>
      <c r="SXZ77" s="760"/>
      <c r="SYA77" s="760"/>
      <c r="SYB77" s="760"/>
      <c r="SYC77" s="760"/>
      <c r="SYD77" s="760"/>
      <c r="SYE77" s="760"/>
      <c r="SYF77" s="760"/>
      <c r="SYG77" s="760"/>
      <c r="SYH77" s="760"/>
      <c r="SYI77" s="760"/>
      <c r="SYJ77" s="760"/>
      <c r="SYK77" s="760"/>
      <c r="SYL77" s="760"/>
      <c r="SYM77" s="760"/>
      <c r="SYN77" s="760"/>
      <c r="SYO77" s="760"/>
      <c r="SYP77" s="760"/>
      <c r="SYQ77" s="760"/>
      <c r="SYR77" s="760"/>
      <c r="SYS77" s="760"/>
      <c r="SYT77" s="760"/>
      <c r="SYU77" s="760"/>
      <c r="SYV77" s="760"/>
      <c r="SYW77" s="760"/>
      <c r="SYX77" s="760"/>
      <c r="SYY77" s="760"/>
      <c r="SYZ77" s="760"/>
      <c r="SZA77" s="760"/>
      <c r="SZB77" s="760"/>
      <c r="SZC77" s="760"/>
      <c r="SZD77" s="760"/>
      <c r="SZE77" s="760"/>
      <c r="SZF77" s="760"/>
      <c r="SZG77" s="760"/>
      <c r="SZH77" s="760"/>
      <c r="SZI77" s="760"/>
      <c r="SZJ77" s="760"/>
      <c r="SZK77" s="760"/>
      <c r="SZL77" s="760"/>
      <c r="SZM77" s="760"/>
      <c r="SZN77" s="760"/>
      <c r="SZO77" s="760"/>
      <c r="SZP77" s="760"/>
      <c r="SZQ77" s="760"/>
      <c r="SZR77" s="760"/>
      <c r="SZS77" s="760"/>
      <c r="SZT77" s="760"/>
      <c r="SZU77" s="760"/>
      <c r="SZV77" s="760"/>
      <c r="SZW77" s="760"/>
      <c r="SZX77" s="760"/>
      <c r="SZY77" s="760"/>
      <c r="SZZ77" s="760"/>
      <c r="TAA77" s="760"/>
      <c r="TAB77" s="760"/>
      <c r="TAC77" s="760"/>
      <c r="TAD77" s="760"/>
      <c r="TAE77" s="760"/>
      <c r="TAF77" s="760"/>
      <c r="TAG77" s="760"/>
      <c r="TAH77" s="760"/>
      <c r="TAI77" s="760"/>
      <c r="TAJ77" s="760"/>
      <c r="TAK77" s="760"/>
      <c r="TAL77" s="760"/>
      <c r="TAM77" s="760"/>
      <c r="TAN77" s="760"/>
      <c r="TAO77" s="760"/>
      <c r="TAP77" s="760"/>
      <c r="TAQ77" s="760"/>
      <c r="TAR77" s="760"/>
      <c r="TAS77" s="760"/>
      <c r="TAT77" s="760"/>
      <c r="TAU77" s="760"/>
      <c r="TAV77" s="760"/>
      <c r="TAW77" s="760"/>
      <c r="TAX77" s="760"/>
      <c r="TAY77" s="760"/>
      <c r="TAZ77" s="760"/>
      <c r="TBA77" s="760"/>
      <c r="TBB77" s="760"/>
      <c r="TBC77" s="760"/>
      <c r="TBD77" s="760"/>
      <c r="TBE77" s="760"/>
      <c r="TBF77" s="760"/>
      <c r="TBG77" s="760"/>
      <c r="TBH77" s="760"/>
      <c r="TBI77" s="760"/>
      <c r="TBJ77" s="760"/>
      <c r="TBK77" s="760"/>
      <c r="TBL77" s="760"/>
      <c r="TBM77" s="760"/>
      <c r="TBN77" s="760"/>
      <c r="TBO77" s="760"/>
      <c r="TBP77" s="760"/>
      <c r="TBQ77" s="760"/>
      <c r="TBR77" s="760"/>
      <c r="TBS77" s="760"/>
      <c r="TBT77" s="760"/>
      <c r="TBU77" s="760"/>
      <c r="TBV77" s="760"/>
      <c r="TBW77" s="760"/>
      <c r="TBX77" s="760"/>
      <c r="TBY77" s="760"/>
      <c r="TBZ77" s="760"/>
      <c r="TCA77" s="760"/>
      <c r="TCB77" s="760"/>
      <c r="TCC77" s="760"/>
      <c r="TCD77" s="760"/>
      <c r="TCE77" s="760"/>
      <c r="TCF77" s="760"/>
      <c r="TCG77" s="760"/>
      <c r="TCH77" s="760"/>
      <c r="TCI77" s="760"/>
      <c r="TCJ77" s="760"/>
      <c r="TCK77" s="760"/>
      <c r="TCL77" s="760"/>
      <c r="TCM77" s="760"/>
      <c r="TCN77" s="760"/>
      <c r="TCO77" s="760"/>
      <c r="TCP77" s="760"/>
      <c r="TCQ77" s="760"/>
      <c r="TCR77" s="760"/>
      <c r="TCS77" s="760"/>
      <c r="TCT77" s="760"/>
      <c r="TCU77" s="760"/>
      <c r="TCV77" s="760"/>
      <c r="TCW77" s="760"/>
      <c r="TCX77" s="760"/>
      <c r="TCY77" s="760"/>
      <c r="TCZ77" s="760"/>
      <c r="TDA77" s="760"/>
      <c r="TDB77" s="760"/>
      <c r="TDC77" s="760"/>
      <c r="TDD77" s="760"/>
      <c r="TDE77" s="760"/>
      <c r="TDF77" s="760"/>
      <c r="TDG77" s="760"/>
      <c r="TDH77" s="760"/>
      <c r="TDI77" s="760"/>
      <c r="TDJ77" s="760"/>
      <c r="TDK77" s="760"/>
      <c r="TDL77" s="760"/>
      <c r="TDM77" s="760"/>
      <c r="TDN77" s="760"/>
      <c r="TDO77" s="760"/>
      <c r="TDP77" s="760"/>
      <c r="TDQ77" s="760"/>
      <c r="TDR77" s="760"/>
      <c r="TDS77" s="760"/>
      <c r="TDT77" s="760"/>
      <c r="TDU77" s="760"/>
      <c r="TDV77" s="760"/>
      <c r="TDW77" s="760"/>
      <c r="TDX77" s="760"/>
      <c r="TDY77" s="760"/>
      <c r="TDZ77" s="760"/>
      <c r="TEA77" s="760"/>
      <c r="TEB77" s="760"/>
      <c r="TEC77" s="760"/>
      <c r="TED77" s="760"/>
      <c r="TEE77" s="760"/>
      <c r="TEF77" s="760"/>
      <c r="TEG77" s="760"/>
      <c r="TEH77" s="760"/>
      <c r="TEI77" s="760"/>
      <c r="TEJ77" s="760"/>
      <c r="TEK77" s="760"/>
      <c r="TEL77" s="760"/>
      <c r="TEM77" s="760"/>
      <c r="TEN77" s="760"/>
      <c r="TEO77" s="760"/>
      <c r="TEP77" s="760"/>
      <c r="TEQ77" s="760"/>
      <c r="TER77" s="760"/>
      <c r="TES77" s="760"/>
      <c r="TET77" s="760"/>
      <c r="TEU77" s="760"/>
      <c r="TEV77" s="760"/>
      <c r="TEW77" s="760"/>
      <c r="TEX77" s="760"/>
      <c r="TEY77" s="760"/>
      <c r="TEZ77" s="760"/>
      <c r="TFA77" s="760"/>
      <c r="TFB77" s="760"/>
      <c r="TFC77" s="760"/>
      <c r="TFD77" s="760"/>
      <c r="TFE77" s="760"/>
      <c r="TFF77" s="760"/>
      <c r="TFG77" s="760"/>
      <c r="TFH77" s="760"/>
      <c r="TFI77" s="760"/>
      <c r="TFJ77" s="760"/>
      <c r="TFK77" s="760"/>
      <c r="TFL77" s="760"/>
      <c r="TFM77" s="760"/>
      <c r="TFN77" s="760"/>
      <c r="TFO77" s="760"/>
      <c r="TFP77" s="760"/>
      <c r="TFQ77" s="760"/>
      <c r="TFR77" s="760"/>
      <c r="TFS77" s="760"/>
      <c r="TFT77" s="760"/>
      <c r="TFU77" s="760"/>
      <c r="TFV77" s="760"/>
      <c r="TFW77" s="760"/>
      <c r="TFX77" s="760"/>
      <c r="TFY77" s="760"/>
      <c r="TFZ77" s="760"/>
      <c r="TGA77" s="760"/>
      <c r="TGB77" s="760"/>
      <c r="TGC77" s="760"/>
      <c r="TGD77" s="760"/>
      <c r="TGE77" s="760"/>
      <c r="TGF77" s="760"/>
      <c r="TGG77" s="760"/>
      <c r="TGH77" s="760"/>
      <c r="TGI77" s="760"/>
      <c r="TGJ77" s="760"/>
      <c r="TGK77" s="760"/>
      <c r="TGL77" s="760"/>
      <c r="TGM77" s="760"/>
      <c r="TGN77" s="760"/>
      <c r="TGO77" s="760"/>
      <c r="TGP77" s="760"/>
      <c r="TGQ77" s="760"/>
      <c r="TGR77" s="760"/>
      <c r="TGS77" s="760"/>
      <c r="TGT77" s="760"/>
      <c r="TGU77" s="760"/>
      <c r="TGV77" s="760"/>
      <c r="TGW77" s="760"/>
      <c r="TGX77" s="760"/>
      <c r="TGY77" s="760"/>
      <c r="TGZ77" s="760"/>
      <c r="THA77" s="760"/>
      <c r="THB77" s="760"/>
      <c r="THC77" s="760"/>
      <c r="THD77" s="760"/>
      <c r="THE77" s="760"/>
      <c r="THF77" s="760"/>
      <c r="THG77" s="760"/>
      <c r="THH77" s="760"/>
      <c r="THI77" s="760"/>
      <c r="THJ77" s="760"/>
      <c r="THK77" s="760"/>
      <c r="THL77" s="760"/>
      <c r="THM77" s="760"/>
      <c r="THN77" s="760"/>
      <c r="THO77" s="760"/>
      <c r="THP77" s="760"/>
      <c r="THQ77" s="760"/>
      <c r="THR77" s="760"/>
      <c r="THS77" s="760"/>
      <c r="THT77" s="760"/>
      <c r="THU77" s="760"/>
      <c r="THV77" s="760"/>
      <c r="THW77" s="760"/>
      <c r="THX77" s="760"/>
      <c r="THY77" s="760"/>
      <c r="THZ77" s="760"/>
      <c r="TIA77" s="760"/>
      <c r="TIB77" s="760"/>
      <c r="TIC77" s="760"/>
      <c r="TID77" s="760"/>
      <c r="TIE77" s="760"/>
      <c r="TIF77" s="760"/>
      <c r="TIG77" s="760"/>
      <c r="TIH77" s="760"/>
      <c r="TII77" s="760"/>
      <c r="TIJ77" s="760"/>
      <c r="TIK77" s="760"/>
      <c r="TIL77" s="760"/>
      <c r="TIM77" s="760"/>
      <c r="TIN77" s="760"/>
      <c r="TIO77" s="760"/>
      <c r="TIP77" s="760"/>
      <c r="TIQ77" s="760"/>
      <c r="TIR77" s="760"/>
      <c r="TIS77" s="760"/>
      <c r="TIT77" s="760"/>
      <c r="TIU77" s="760"/>
      <c r="TIV77" s="760"/>
      <c r="TIW77" s="760"/>
      <c r="TIX77" s="760"/>
      <c r="TIY77" s="760"/>
      <c r="TIZ77" s="760"/>
      <c r="TJA77" s="760"/>
      <c r="TJB77" s="760"/>
      <c r="TJC77" s="760"/>
      <c r="TJD77" s="760"/>
      <c r="TJE77" s="760"/>
      <c r="TJF77" s="760"/>
      <c r="TJG77" s="760"/>
      <c r="TJH77" s="760"/>
      <c r="TJI77" s="760"/>
      <c r="TJJ77" s="760"/>
      <c r="TJK77" s="760"/>
      <c r="TJL77" s="760"/>
      <c r="TJM77" s="760"/>
      <c r="TJN77" s="760"/>
      <c r="TJO77" s="760"/>
      <c r="TJP77" s="760"/>
      <c r="TJQ77" s="760"/>
      <c r="TJR77" s="760"/>
      <c r="TJS77" s="760"/>
      <c r="TJT77" s="760"/>
      <c r="TJU77" s="760"/>
      <c r="TJV77" s="760"/>
      <c r="TJW77" s="760"/>
      <c r="TJX77" s="760"/>
      <c r="TJY77" s="760"/>
      <c r="TJZ77" s="760"/>
      <c r="TKA77" s="760"/>
      <c r="TKB77" s="760"/>
      <c r="TKC77" s="760"/>
      <c r="TKD77" s="760"/>
      <c r="TKE77" s="760"/>
      <c r="TKF77" s="760"/>
      <c r="TKG77" s="760"/>
      <c r="TKH77" s="760"/>
      <c r="TKI77" s="760"/>
      <c r="TKJ77" s="760"/>
      <c r="TKK77" s="760"/>
      <c r="TKL77" s="760"/>
      <c r="TKM77" s="760"/>
      <c r="TKN77" s="760"/>
      <c r="TKO77" s="760"/>
      <c r="TKP77" s="760"/>
      <c r="TKQ77" s="760"/>
      <c r="TKR77" s="760"/>
      <c r="TKS77" s="760"/>
      <c r="TKT77" s="760"/>
      <c r="TKU77" s="760"/>
      <c r="TKV77" s="760"/>
      <c r="TKW77" s="760"/>
      <c r="TKX77" s="760"/>
      <c r="TKY77" s="760"/>
      <c r="TKZ77" s="760"/>
      <c r="TLA77" s="760"/>
      <c r="TLB77" s="760"/>
      <c r="TLC77" s="760"/>
      <c r="TLD77" s="760"/>
      <c r="TLE77" s="760"/>
      <c r="TLF77" s="760"/>
      <c r="TLG77" s="760"/>
      <c r="TLH77" s="760"/>
      <c r="TLI77" s="760"/>
      <c r="TLJ77" s="760"/>
      <c r="TLK77" s="760"/>
      <c r="TLL77" s="760"/>
      <c r="TLM77" s="760"/>
      <c r="TLN77" s="760"/>
      <c r="TLO77" s="760"/>
      <c r="TLP77" s="760"/>
      <c r="TLQ77" s="760"/>
      <c r="TLR77" s="760"/>
      <c r="TLS77" s="760"/>
      <c r="TLT77" s="760"/>
      <c r="TLU77" s="760"/>
      <c r="TLV77" s="760"/>
      <c r="TLW77" s="760"/>
      <c r="TLX77" s="760"/>
      <c r="TLY77" s="760"/>
      <c r="TLZ77" s="760"/>
      <c r="TMA77" s="760"/>
      <c r="TMB77" s="760"/>
      <c r="TMC77" s="760"/>
      <c r="TMD77" s="760"/>
      <c r="TME77" s="760"/>
      <c r="TMF77" s="760"/>
      <c r="TMG77" s="760"/>
      <c r="TMH77" s="760"/>
      <c r="TMI77" s="760"/>
      <c r="TMJ77" s="760"/>
      <c r="TMK77" s="760"/>
      <c r="TML77" s="760"/>
      <c r="TMM77" s="760"/>
      <c r="TMN77" s="760"/>
      <c r="TMO77" s="760"/>
      <c r="TMP77" s="760"/>
      <c r="TMQ77" s="760"/>
      <c r="TMR77" s="760"/>
      <c r="TMS77" s="760"/>
      <c r="TMT77" s="760"/>
      <c r="TMU77" s="760"/>
      <c r="TMV77" s="760"/>
      <c r="TMW77" s="760"/>
      <c r="TMX77" s="760"/>
      <c r="TMY77" s="760"/>
      <c r="TMZ77" s="760"/>
      <c r="TNA77" s="760"/>
      <c r="TNB77" s="760"/>
      <c r="TNC77" s="760"/>
      <c r="TND77" s="760"/>
      <c r="TNE77" s="760"/>
      <c r="TNF77" s="760"/>
      <c r="TNG77" s="760"/>
      <c r="TNH77" s="760"/>
      <c r="TNI77" s="760"/>
      <c r="TNJ77" s="760"/>
      <c r="TNK77" s="760"/>
      <c r="TNL77" s="760"/>
      <c r="TNM77" s="760"/>
      <c r="TNN77" s="760"/>
      <c r="TNO77" s="760"/>
      <c r="TNP77" s="760"/>
      <c r="TNQ77" s="760"/>
      <c r="TNR77" s="760"/>
      <c r="TNS77" s="760"/>
      <c r="TNT77" s="760"/>
      <c r="TNU77" s="760"/>
      <c r="TNV77" s="760"/>
      <c r="TNW77" s="760"/>
      <c r="TNX77" s="760"/>
      <c r="TNY77" s="760"/>
      <c r="TNZ77" s="760"/>
      <c r="TOA77" s="760"/>
      <c r="TOB77" s="760"/>
      <c r="TOC77" s="760"/>
      <c r="TOD77" s="760"/>
      <c r="TOE77" s="760"/>
      <c r="TOF77" s="760"/>
      <c r="TOG77" s="760"/>
      <c r="TOH77" s="760"/>
      <c r="TOI77" s="760"/>
      <c r="TOJ77" s="760"/>
      <c r="TOK77" s="760"/>
      <c r="TOL77" s="760"/>
      <c r="TOM77" s="760"/>
      <c r="TON77" s="760"/>
      <c r="TOO77" s="760"/>
      <c r="TOP77" s="760"/>
      <c r="TOQ77" s="760"/>
      <c r="TOR77" s="760"/>
      <c r="TOS77" s="760"/>
      <c r="TOT77" s="760"/>
      <c r="TOU77" s="760"/>
      <c r="TOV77" s="760"/>
      <c r="TOW77" s="760"/>
      <c r="TOX77" s="760"/>
      <c r="TOY77" s="760"/>
      <c r="TOZ77" s="760"/>
      <c r="TPA77" s="760"/>
      <c r="TPB77" s="760"/>
      <c r="TPC77" s="760"/>
      <c r="TPD77" s="760"/>
      <c r="TPE77" s="760"/>
      <c r="TPF77" s="760"/>
      <c r="TPG77" s="760"/>
      <c r="TPH77" s="760"/>
      <c r="TPI77" s="760"/>
      <c r="TPJ77" s="760"/>
      <c r="TPK77" s="760"/>
      <c r="TPL77" s="760"/>
      <c r="TPM77" s="760"/>
      <c r="TPN77" s="760"/>
      <c r="TPO77" s="760"/>
      <c r="TPP77" s="760"/>
      <c r="TPQ77" s="760"/>
      <c r="TPR77" s="760"/>
      <c r="TPS77" s="760"/>
      <c r="TPT77" s="760"/>
      <c r="TPU77" s="760"/>
      <c r="TPV77" s="760"/>
      <c r="TPW77" s="760"/>
      <c r="TPX77" s="760"/>
      <c r="TPY77" s="760"/>
      <c r="TPZ77" s="760"/>
      <c r="TQA77" s="760"/>
      <c r="TQB77" s="760"/>
      <c r="TQC77" s="760"/>
      <c r="TQD77" s="760"/>
      <c r="TQE77" s="760"/>
      <c r="TQF77" s="760"/>
      <c r="TQG77" s="760"/>
      <c r="TQH77" s="760"/>
      <c r="TQI77" s="760"/>
      <c r="TQJ77" s="760"/>
      <c r="TQK77" s="760"/>
      <c r="TQL77" s="760"/>
      <c r="TQM77" s="760"/>
      <c r="TQN77" s="760"/>
      <c r="TQO77" s="760"/>
      <c r="TQP77" s="760"/>
      <c r="TQQ77" s="760"/>
      <c r="TQR77" s="760"/>
      <c r="TQS77" s="760"/>
      <c r="TQT77" s="760"/>
      <c r="TQU77" s="760"/>
      <c r="TQV77" s="760"/>
      <c r="TQW77" s="760"/>
      <c r="TQX77" s="760"/>
      <c r="TQY77" s="760"/>
      <c r="TQZ77" s="760"/>
      <c r="TRA77" s="760"/>
      <c r="TRB77" s="760"/>
      <c r="TRC77" s="760"/>
      <c r="TRD77" s="760"/>
      <c r="TRE77" s="760"/>
      <c r="TRF77" s="760"/>
      <c r="TRG77" s="760"/>
      <c r="TRH77" s="760"/>
      <c r="TRI77" s="760"/>
      <c r="TRJ77" s="760"/>
      <c r="TRK77" s="760"/>
      <c r="TRL77" s="760"/>
      <c r="TRM77" s="760"/>
      <c r="TRN77" s="760"/>
      <c r="TRO77" s="760"/>
      <c r="TRP77" s="760"/>
      <c r="TRQ77" s="760"/>
      <c r="TRR77" s="760"/>
      <c r="TRS77" s="760"/>
      <c r="TRT77" s="760"/>
      <c r="TRU77" s="760"/>
      <c r="TRV77" s="760"/>
      <c r="TRW77" s="760"/>
      <c r="TRX77" s="760"/>
      <c r="TRY77" s="760"/>
      <c r="TRZ77" s="760"/>
      <c r="TSA77" s="760"/>
      <c r="TSB77" s="760"/>
      <c r="TSC77" s="760"/>
      <c r="TSD77" s="760"/>
      <c r="TSE77" s="760"/>
      <c r="TSF77" s="760"/>
      <c r="TSG77" s="760"/>
      <c r="TSH77" s="760"/>
      <c r="TSI77" s="760"/>
      <c r="TSJ77" s="760"/>
      <c r="TSK77" s="760"/>
      <c r="TSL77" s="760"/>
      <c r="TSM77" s="760"/>
      <c r="TSN77" s="760"/>
      <c r="TSO77" s="760"/>
      <c r="TSP77" s="760"/>
      <c r="TSQ77" s="760"/>
      <c r="TSR77" s="760"/>
      <c r="TSS77" s="760"/>
      <c r="TST77" s="760"/>
      <c r="TSU77" s="760"/>
      <c r="TSV77" s="760"/>
      <c r="TSW77" s="760"/>
      <c r="TSX77" s="760"/>
      <c r="TSY77" s="760"/>
      <c r="TSZ77" s="760"/>
      <c r="TTA77" s="760"/>
      <c r="TTB77" s="760"/>
      <c r="TTC77" s="760"/>
      <c r="TTD77" s="760"/>
      <c r="TTE77" s="760"/>
      <c r="TTF77" s="760"/>
      <c r="TTG77" s="760"/>
      <c r="TTH77" s="760"/>
      <c r="TTI77" s="760"/>
      <c r="TTJ77" s="760"/>
      <c r="TTK77" s="760"/>
      <c r="TTL77" s="760"/>
      <c r="TTM77" s="760"/>
      <c r="TTN77" s="760"/>
      <c r="TTO77" s="760"/>
      <c r="TTP77" s="760"/>
      <c r="TTQ77" s="760"/>
      <c r="TTR77" s="760"/>
      <c r="TTS77" s="760"/>
      <c r="TTT77" s="760"/>
      <c r="TTU77" s="760"/>
      <c r="TTV77" s="760"/>
      <c r="TTW77" s="760"/>
      <c r="TTX77" s="760"/>
      <c r="TTY77" s="760"/>
      <c r="TTZ77" s="760"/>
      <c r="TUA77" s="760"/>
      <c r="TUB77" s="760"/>
      <c r="TUC77" s="760"/>
      <c r="TUD77" s="760"/>
      <c r="TUE77" s="760"/>
      <c r="TUF77" s="760"/>
      <c r="TUG77" s="760"/>
      <c r="TUH77" s="760"/>
      <c r="TUI77" s="760"/>
      <c r="TUJ77" s="760"/>
      <c r="TUK77" s="760"/>
      <c r="TUL77" s="760"/>
      <c r="TUM77" s="760"/>
      <c r="TUN77" s="760"/>
      <c r="TUO77" s="760"/>
      <c r="TUP77" s="760"/>
      <c r="TUQ77" s="760"/>
      <c r="TUR77" s="760"/>
      <c r="TUS77" s="760"/>
      <c r="TUT77" s="760"/>
      <c r="TUU77" s="760"/>
      <c r="TUV77" s="760"/>
      <c r="TUW77" s="760"/>
      <c r="TUX77" s="760"/>
      <c r="TUY77" s="760"/>
      <c r="TUZ77" s="760"/>
      <c r="TVA77" s="760"/>
      <c r="TVB77" s="760"/>
      <c r="TVC77" s="760"/>
      <c r="TVD77" s="760"/>
      <c r="TVE77" s="760"/>
      <c r="TVF77" s="760"/>
      <c r="TVG77" s="760"/>
      <c r="TVH77" s="760"/>
      <c r="TVI77" s="760"/>
      <c r="TVJ77" s="760"/>
      <c r="TVK77" s="760"/>
      <c r="TVL77" s="760"/>
      <c r="TVM77" s="760"/>
      <c r="TVN77" s="760"/>
      <c r="TVO77" s="760"/>
      <c r="TVP77" s="760"/>
      <c r="TVQ77" s="760"/>
      <c r="TVR77" s="760"/>
      <c r="TVS77" s="760"/>
      <c r="TVT77" s="760"/>
      <c r="TVU77" s="760"/>
      <c r="TVV77" s="760"/>
      <c r="TVW77" s="760"/>
      <c r="TVX77" s="760"/>
      <c r="TVY77" s="760"/>
      <c r="TVZ77" s="760"/>
      <c r="TWA77" s="760"/>
      <c r="TWB77" s="760"/>
      <c r="TWC77" s="760"/>
      <c r="TWD77" s="760"/>
      <c r="TWE77" s="760"/>
      <c r="TWF77" s="760"/>
      <c r="TWG77" s="760"/>
      <c r="TWH77" s="760"/>
      <c r="TWI77" s="760"/>
      <c r="TWJ77" s="760"/>
      <c r="TWK77" s="760"/>
      <c r="TWL77" s="760"/>
      <c r="TWM77" s="760"/>
      <c r="TWN77" s="760"/>
      <c r="TWO77" s="760"/>
      <c r="TWP77" s="760"/>
      <c r="TWQ77" s="760"/>
      <c r="TWR77" s="760"/>
      <c r="TWS77" s="760"/>
      <c r="TWT77" s="760"/>
      <c r="TWU77" s="760"/>
      <c r="TWV77" s="760"/>
      <c r="TWW77" s="760"/>
      <c r="TWX77" s="760"/>
      <c r="TWY77" s="760"/>
      <c r="TWZ77" s="760"/>
      <c r="TXA77" s="760"/>
      <c r="TXB77" s="760"/>
      <c r="TXC77" s="760"/>
      <c r="TXD77" s="760"/>
      <c r="TXE77" s="760"/>
      <c r="TXF77" s="760"/>
      <c r="TXG77" s="760"/>
      <c r="TXH77" s="760"/>
      <c r="TXI77" s="760"/>
      <c r="TXJ77" s="760"/>
      <c r="TXK77" s="760"/>
      <c r="TXL77" s="760"/>
      <c r="TXM77" s="760"/>
      <c r="TXN77" s="760"/>
      <c r="TXO77" s="760"/>
      <c r="TXP77" s="760"/>
      <c r="TXQ77" s="760"/>
      <c r="TXR77" s="760"/>
      <c r="TXS77" s="760"/>
      <c r="TXT77" s="760"/>
      <c r="TXU77" s="760"/>
      <c r="TXV77" s="760"/>
      <c r="TXW77" s="760"/>
      <c r="TXX77" s="760"/>
      <c r="TXY77" s="760"/>
      <c r="TXZ77" s="760"/>
      <c r="TYA77" s="760"/>
      <c r="TYB77" s="760"/>
      <c r="TYC77" s="760"/>
      <c r="TYD77" s="760"/>
      <c r="TYE77" s="760"/>
      <c r="TYF77" s="760"/>
      <c r="TYG77" s="760"/>
      <c r="TYH77" s="760"/>
      <c r="TYI77" s="760"/>
      <c r="TYJ77" s="760"/>
      <c r="TYK77" s="760"/>
      <c r="TYL77" s="760"/>
      <c r="TYM77" s="760"/>
      <c r="TYN77" s="760"/>
      <c r="TYO77" s="760"/>
      <c r="TYP77" s="760"/>
      <c r="TYQ77" s="760"/>
      <c r="TYR77" s="760"/>
      <c r="TYS77" s="760"/>
      <c r="TYT77" s="760"/>
      <c r="TYU77" s="760"/>
      <c r="TYV77" s="760"/>
      <c r="TYW77" s="760"/>
      <c r="TYX77" s="760"/>
      <c r="TYY77" s="760"/>
      <c r="TYZ77" s="760"/>
      <c r="TZA77" s="760"/>
      <c r="TZB77" s="760"/>
      <c r="TZC77" s="760"/>
      <c r="TZD77" s="760"/>
      <c r="TZE77" s="760"/>
      <c r="TZF77" s="760"/>
      <c r="TZG77" s="760"/>
      <c r="TZH77" s="760"/>
      <c r="TZI77" s="760"/>
      <c r="TZJ77" s="760"/>
      <c r="TZK77" s="760"/>
      <c r="TZL77" s="760"/>
      <c r="TZM77" s="760"/>
      <c r="TZN77" s="760"/>
      <c r="TZO77" s="760"/>
      <c r="TZP77" s="760"/>
      <c r="TZQ77" s="760"/>
      <c r="TZR77" s="760"/>
      <c r="TZS77" s="760"/>
      <c r="TZT77" s="760"/>
      <c r="TZU77" s="760"/>
      <c r="TZV77" s="760"/>
      <c r="TZW77" s="760"/>
      <c r="TZX77" s="760"/>
      <c r="TZY77" s="760"/>
      <c r="TZZ77" s="760"/>
      <c r="UAA77" s="760"/>
      <c r="UAB77" s="760"/>
      <c r="UAC77" s="760"/>
      <c r="UAD77" s="760"/>
      <c r="UAE77" s="760"/>
      <c r="UAF77" s="760"/>
      <c r="UAG77" s="760"/>
      <c r="UAH77" s="760"/>
      <c r="UAI77" s="760"/>
      <c r="UAJ77" s="760"/>
      <c r="UAK77" s="760"/>
      <c r="UAL77" s="760"/>
      <c r="UAM77" s="760"/>
      <c r="UAN77" s="760"/>
      <c r="UAO77" s="760"/>
      <c r="UAP77" s="760"/>
      <c r="UAQ77" s="760"/>
      <c r="UAR77" s="760"/>
      <c r="UAS77" s="760"/>
      <c r="UAT77" s="760"/>
      <c r="UAU77" s="760"/>
      <c r="UAV77" s="760"/>
      <c r="UAW77" s="760"/>
      <c r="UAX77" s="760"/>
      <c r="UAY77" s="760"/>
      <c r="UAZ77" s="760"/>
      <c r="UBA77" s="760"/>
      <c r="UBB77" s="760"/>
      <c r="UBC77" s="760"/>
      <c r="UBD77" s="760"/>
      <c r="UBE77" s="760"/>
      <c r="UBF77" s="760"/>
      <c r="UBG77" s="760"/>
      <c r="UBH77" s="760"/>
      <c r="UBI77" s="760"/>
      <c r="UBJ77" s="760"/>
      <c r="UBK77" s="760"/>
      <c r="UBL77" s="760"/>
      <c r="UBM77" s="760"/>
      <c r="UBN77" s="760"/>
      <c r="UBO77" s="760"/>
      <c r="UBP77" s="760"/>
      <c r="UBQ77" s="760"/>
      <c r="UBR77" s="760"/>
      <c r="UBS77" s="760"/>
      <c r="UBT77" s="760"/>
      <c r="UBU77" s="760"/>
      <c r="UBV77" s="760"/>
      <c r="UBW77" s="760"/>
      <c r="UBX77" s="760"/>
      <c r="UBY77" s="760"/>
      <c r="UBZ77" s="760"/>
      <c r="UCA77" s="760"/>
      <c r="UCB77" s="760"/>
      <c r="UCC77" s="760"/>
      <c r="UCD77" s="760"/>
      <c r="UCE77" s="760"/>
      <c r="UCF77" s="760"/>
      <c r="UCG77" s="760"/>
      <c r="UCH77" s="760"/>
      <c r="UCI77" s="760"/>
      <c r="UCJ77" s="760"/>
      <c r="UCK77" s="760"/>
      <c r="UCL77" s="760"/>
      <c r="UCM77" s="760"/>
      <c r="UCN77" s="760"/>
      <c r="UCO77" s="760"/>
      <c r="UCP77" s="760"/>
      <c r="UCQ77" s="760"/>
      <c r="UCR77" s="760"/>
      <c r="UCS77" s="760"/>
      <c r="UCT77" s="760"/>
      <c r="UCU77" s="760"/>
      <c r="UCV77" s="760"/>
      <c r="UCW77" s="760"/>
      <c r="UCX77" s="760"/>
      <c r="UCY77" s="760"/>
      <c r="UCZ77" s="760"/>
      <c r="UDA77" s="760"/>
      <c r="UDB77" s="760"/>
      <c r="UDC77" s="760"/>
      <c r="UDD77" s="760"/>
      <c r="UDE77" s="760"/>
      <c r="UDF77" s="760"/>
      <c r="UDG77" s="760"/>
      <c r="UDH77" s="760"/>
      <c r="UDI77" s="760"/>
      <c r="UDJ77" s="760"/>
      <c r="UDK77" s="760"/>
      <c r="UDL77" s="760"/>
      <c r="UDM77" s="760"/>
      <c r="UDN77" s="760"/>
      <c r="UDO77" s="760"/>
      <c r="UDP77" s="760"/>
      <c r="UDQ77" s="760"/>
      <c r="UDR77" s="760"/>
      <c r="UDS77" s="760"/>
      <c r="UDT77" s="760"/>
      <c r="UDU77" s="760"/>
      <c r="UDV77" s="760"/>
      <c r="UDW77" s="760"/>
      <c r="UDX77" s="760"/>
      <c r="UDY77" s="760"/>
      <c r="UDZ77" s="760"/>
      <c r="UEA77" s="760"/>
      <c r="UEB77" s="760"/>
      <c r="UEC77" s="760"/>
      <c r="UED77" s="760"/>
      <c r="UEE77" s="760"/>
      <c r="UEF77" s="760"/>
      <c r="UEG77" s="760"/>
      <c r="UEH77" s="760"/>
      <c r="UEI77" s="760"/>
      <c r="UEJ77" s="760"/>
      <c r="UEK77" s="760"/>
      <c r="UEL77" s="760"/>
      <c r="UEM77" s="760"/>
      <c r="UEN77" s="760"/>
      <c r="UEO77" s="760"/>
      <c r="UEP77" s="760"/>
      <c r="UEQ77" s="760"/>
      <c r="UER77" s="760"/>
      <c r="UES77" s="760"/>
      <c r="UET77" s="760"/>
      <c r="UEU77" s="760"/>
      <c r="UEV77" s="760"/>
      <c r="UEW77" s="760"/>
      <c r="UEX77" s="760"/>
      <c r="UEY77" s="760"/>
      <c r="UEZ77" s="760"/>
      <c r="UFA77" s="760"/>
      <c r="UFB77" s="760"/>
      <c r="UFC77" s="760"/>
      <c r="UFD77" s="760"/>
      <c r="UFE77" s="760"/>
      <c r="UFF77" s="760"/>
      <c r="UFG77" s="760"/>
      <c r="UFH77" s="760"/>
      <c r="UFI77" s="760"/>
      <c r="UFJ77" s="760"/>
      <c r="UFK77" s="760"/>
      <c r="UFL77" s="760"/>
      <c r="UFM77" s="760"/>
      <c r="UFN77" s="760"/>
      <c r="UFO77" s="760"/>
      <c r="UFP77" s="760"/>
      <c r="UFQ77" s="760"/>
      <c r="UFR77" s="760"/>
      <c r="UFS77" s="760"/>
      <c r="UFT77" s="760"/>
      <c r="UFU77" s="760"/>
      <c r="UFV77" s="760"/>
      <c r="UFW77" s="760"/>
      <c r="UFX77" s="760"/>
      <c r="UFY77" s="760"/>
      <c r="UFZ77" s="760"/>
      <c r="UGA77" s="760"/>
      <c r="UGB77" s="760"/>
      <c r="UGC77" s="760"/>
      <c r="UGD77" s="760"/>
      <c r="UGE77" s="760"/>
      <c r="UGF77" s="760"/>
      <c r="UGG77" s="760"/>
      <c r="UGH77" s="760"/>
      <c r="UGI77" s="760"/>
      <c r="UGJ77" s="760"/>
      <c r="UGK77" s="760"/>
      <c r="UGL77" s="760"/>
      <c r="UGM77" s="760"/>
      <c r="UGN77" s="760"/>
      <c r="UGO77" s="760"/>
      <c r="UGP77" s="760"/>
      <c r="UGQ77" s="760"/>
      <c r="UGR77" s="760"/>
      <c r="UGS77" s="760"/>
      <c r="UGT77" s="760"/>
      <c r="UGU77" s="760"/>
      <c r="UGV77" s="760"/>
      <c r="UGW77" s="760"/>
      <c r="UGX77" s="760"/>
      <c r="UGY77" s="760"/>
      <c r="UGZ77" s="760"/>
      <c r="UHA77" s="760"/>
      <c r="UHB77" s="760"/>
      <c r="UHC77" s="760"/>
      <c r="UHD77" s="760"/>
      <c r="UHE77" s="760"/>
      <c r="UHF77" s="760"/>
      <c r="UHG77" s="760"/>
      <c r="UHH77" s="760"/>
      <c r="UHI77" s="760"/>
      <c r="UHJ77" s="760"/>
      <c r="UHK77" s="760"/>
      <c r="UHL77" s="760"/>
      <c r="UHM77" s="760"/>
      <c r="UHN77" s="760"/>
      <c r="UHO77" s="760"/>
      <c r="UHP77" s="760"/>
      <c r="UHQ77" s="760"/>
      <c r="UHR77" s="760"/>
      <c r="UHS77" s="760"/>
      <c r="UHT77" s="760"/>
      <c r="UHU77" s="760"/>
      <c r="UHV77" s="760"/>
      <c r="UHW77" s="760"/>
      <c r="UHX77" s="760"/>
      <c r="UHY77" s="760"/>
      <c r="UHZ77" s="760"/>
      <c r="UIA77" s="760"/>
      <c r="UIB77" s="760"/>
      <c r="UIC77" s="760"/>
      <c r="UID77" s="760"/>
      <c r="UIE77" s="760"/>
      <c r="UIF77" s="760"/>
      <c r="UIG77" s="760"/>
      <c r="UIH77" s="760"/>
      <c r="UII77" s="760"/>
      <c r="UIJ77" s="760"/>
      <c r="UIK77" s="760"/>
      <c r="UIL77" s="760"/>
      <c r="UIM77" s="760"/>
      <c r="UIN77" s="760"/>
      <c r="UIO77" s="760"/>
      <c r="UIP77" s="760"/>
      <c r="UIQ77" s="760"/>
      <c r="UIR77" s="760"/>
      <c r="UIS77" s="760"/>
      <c r="UIT77" s="760"/>
      <c r="UIU77" s="760"/>
      <c r="UIV77" s="760"/>
      <c r="UIW77" s="760"/>
      <c r="UIX77" s="760"/>
      <c r="UIY77" s="760"/>
      <c r="UIZ77" s="760"/>
      <c r="UJA77" s="760"/>
      <c r="UJB77" s="760"/>
      <c r="UJC77" s="760"/>
      <c r="UJD77" s="760"/>
      <c r="UJE77" s="760"/>
      <c r="UJF77" s="760"/>
      <c r="UJG77" s="760"/>
      <c r="UJH77" s="760"/>
      <c r="UJI77" s="760"/>
      <c r="UJJ77" s="760"/>
      <c r="UJK77" s="760"/>
      <c r="UJL77" s="760"/>
      <c r="UJM77" s="760"/>
      <c r="UJN77" s="760"/>
      <c r="UJO77" s="760"/>
      <c r="UJP77" s="760"/>
      <c r="UJQ77" s="760"/>
      <c r="UJR77" s="760"/>
      <c r="UJS77" s="760"/>
      <c r="UJT77" s="760"/>
      <c r="UJU77" s="760"/>
      <c r="UJV77" s="760"/>
      <c r="UJW77" s="760"/>
      <c r="UJX77" s="760"/>
      <c r="UJY77" s="760"/>
      <c r="UJZ77" s="760"/>
      <c r="UKA77" s="760"/>
      <c r="UKB77" s="760"/>
      <c r="UKC77" s="760"/>
      <c r="UKD77" s="760"/>
      <c r="UKE77" s="760"/>
      <c r="UKF77" s="760"/>
      <c r="UKG77" s="760"/>
      <c r="UKH77" s="760"/>
      <c r="UKI77" s="760"/>
      <c r="UKJ77" s="760"/>
      <c r="UKK77" s="760"/>
      <c r="UKL77" s="760"/>
      <c r="UKM77" s="760"/>
      <c r="UKN77" s="760"/>
      <c r="UKO77" s="760"/>
      <c r="UKP77" s="760"/>
      <c r="UKQ77" s="760"/>
      <c r="UKR77" s="760"/>
      <c r="UKS77" s="760"/>
      <c r="UKT77" s="760"/>
      <c r="UKU77" s="760"/>
      <c r="UKV77" s="760"/>
      <c r="UKW77" s="760"/>
      <c r="UKX77" s="760"/>
      <c r="UKY77" s="760"/>
      <c r="UKZ77" s="760"/>
      <c r="ULA77" s="760"/>
      <c r="ULB77" s="760"/>
      <c r="ULC77" s="760"/>
      <c r="ULD77" s="760"/>
      <c r="ULE77" s="760"/>
      <c r="ULF77" s="760"/>
      <c r="ULG77" s="760"/>
      <c r="ULH77" s="760"/>
      <c r="ULI77" s="760"/>
      <c r="ULJ77" s="760"/>
      <c r="ULK77" s="760"/>
      <c r="ULL77" s="760"/>
      <c r="ULM77" s="760"/>
      <c r="ULN77" s="760"/>
      <c r="ULO77" s="760"/>
      <c r="ULP77" s="760"/>
      <c r="ULQ77" s="760"/>
      <c r="ULR77" s="760"/>
      <c r="ULS77" s="760"/>
      <c r="ULT77" s="760"/>
      <c r="ULU77" s="760"/>
      <c r="ULV77" s="760"/>
      <c r="ULW77" s="760"/>
      <c r="ULX77" s="760"/>
      <c r="ULY77" s="760"/>
      <c r="ULZ77" s="760"/>
      <c r="UMA77" s="760"/>
      <c r="UMB77" s="760"/>
      <c r="UMC77" s="760"/>
      <c r="UMD77" s="760"/>
      <c r="UME77" s="760"/>
      <c r="UMF77" s="760"/>
      <c r="UMG77" s="760"/>
      <c r="UMH77" s="760"/>
      <c r="UMI77" s="760"/>
      <c r="UMJ77" s="760"/>
      <c r="UMK77" s="760"/>
      <c r="UML77" s="760"/>
      <c r="UMM77" s="760"/>
      <c r="UMN77" s="760"/>
      <c r="UMO77" s="760"/>
      <c r="UMP77" s="760"/>
      <c r="UMQ77" s="760"/>
      <c r="UMR77" s="760"/>
      <c r="UMS77" s="760"/>
      <c r="UMT77" s="760"/>
      <c r="UMU77" s="760"/>
      <c r="UMV77" s="760"/>
      <c r="UMW77" s="760"/>
      <c r="UMX77" s="760"/>
      <c r="UMY77" s="760"/>
      <c r="UMZ77" s="760"/>
      <c r="UNA77" s="760"/>
      <c r="UNB77" s="760"/>
      <c r="UNC77" s="760"/>
      <c r="UND77" s="760"/>
      <c r="UNE77" s="760"/>
      <c r="UNF77" s="760"/>
      <c r="UNG77" s="760"/>
      <c r="UNH77" s="760"/>
      <c r="UNI77" s="760"/>
      <c r="UNJ77" s="760"/>
      <c r="UNK77" s="760"/>
      <c r="UNL77" s="760"/>
      <c r="UNM77" s="760"/>
      <c r="UNN77" s="760"/>
      <c r="UNO77" s="760"/>
      <c r="UNP77" s="760"/>
      <c r="UNQ77" s="760"/>
      <c r="UNR77" s="760"/>
      <c r="UNS77" s="760"/>
      <c r="UNT77" s="760"/>
      <c r="UNU77" s="760"/>
      <c r="UNV77" s="760"/>
      <c r="UNW77" s="760"/>
      <c r="UNX77" s="760"/>
      <c r="UNY77" s="760"/>
      <c r="UNZ77" s="760"/>
      <c r="UOA77" s="760"/>
      <c r="UOB77" s="760"/>
      <c r="UOC77" s="760"/>
      <c r="UOD77" s="760"/>
      <c r="UOE77" s="760"/>
      <c r="UOF77" s="760"/>
      <c r="UOG77" s="760"/>
      <c r="UOH77" s="760"/>
      <c r="UOI77" s="760"/>
      <c r="UOJ77" s="760"/>
      <c r="UOK77" s="760"/>
      <c r="UOL77" s="760"/>
      <c r="UOM77" s="760"/>
      <c r="UON77" s="760"/>
      <c r="UOO77" s="760"/>
      <c r="UOP77" s="760"/>
      <c r="UOQ77" s="760"/>
      <c r="UOR77" s="760"/>
      <c r="UOS77" s="760"/>
      <c r="UOT77" s="760"/>
      <c r="UOU77" s="760"/>
      <c r="UOV77" s="760"/>
      <c r="UOW77" s="760"/>
      <c r="UOX77" s="760"/>
      <c r="UOY77" s="760"/>
      <c r="UOZ77" s="760"/>
      <c r="UPA77" s="760"/>
      <c r="UPB77" s="760"/>
      <c r="UPC77" s="760"/>
      <c r="UPD77" s="760"/>
      <c r="UPE77" s="760"/>
      <c r="UPF77" s="760"/>
      <c r="UPG77" s="760"/>
      <c r="UPH77" s="760"/>
      <c r="UPI77" s="760"/>
      <c r="UPJ77" s="760"/>
      <c r="UPK77" s="760"/>
      <c r="UPL77" s="760"/>
      <c r="UPM77" s="760"/>
      <c r="UPN77" s="760"/>
      <c r="UPO77" s="760"/>
      <c r="UPP77" s="760"/>
      <c r="UPQ77" s="760"/>
      <c r="UPR77" s="760"/>
      <c r="UPS77" s="760"/>
      <c r="UPT77" s="760"/>
      <c r="UPU77" s="760"/>
      <c r="UPV77" s="760"/>
      <c r="UPW77" s="760"/>
      <c r="UPX77" s="760"/>
      <c r="UPY77" s="760"/>
      <c r="UPZ77" s="760"/>
      <c r="UQA77" s="760"/>
      <c r="UQB77" s="760"/>
      <c r="UQC77" s="760"/>
      <c r="UQD77" s="760"/>
      <c r="UQE77" s="760"/>
      <c r="UQF77" s="760"/>
      <c r="UQG77" s="760"/>
      <c r="UQH77" s="760"/>
      <c r="UQI77" s="760"/>
      <c r="UQJ77" s="760"/>
      <c r="UQK77" s="760"/>
      <c r="UQL77" s="760"/>
      <c r="UQM77" s="760"/>
      <c r="UQN77" s="760"/>
      <c r="UQO77" s="760"/>
      <c r="UQP77" s="760"/>
      <c r="UQQ77" s="760"/>
      <c r="UQR77" s="760"/>
      <c r="UQS77" s="760"/>
      <c r="UQT77" s="760"/>
      <c r="UQU77" s="760"/>
      <c r="UQV77" s="760"/>
      <c r="UQW77" s="760"/>
      <c r="UQX77" s="760"/>
      <c r="UQY77" s="760"/>
      <c r="UQZ77" s="760"/>
      <c r="URA77" s="760"/>
      <c r="URB77" s="760"/>
      <c r="URC77" s="760"/>
      <c r="URD77" s="760"/>
      <c r="URE77" s="760"/>
      <c r="URF77" s="760"/>
      <c r="URG77" s="760"/>
      <c r="URH77" s="760"/>
      <c r="URI77" s="760"/>
      <c r="URJ77" s="760"/>
      <c r="URK77" s="760"/>
      <c r="URL77" s="760"/>
      <c r="URM77" s="760"/>
      <c r="URN77" s="760"/>
      <c r="URO77" s="760"/>
      <c r="URP77" s="760"/>
      <c r="URQ77" s="760"/>
      <c r="URR77" s="760"/>
      <c r="URS77" s="760"/>
      <c r="URT77" s="760"/>
      <c r="URU77" s="760"/>
      <c r="URV77" s="760"/>
      <c r="URW77" s="760"/>
      <c r="URX77" s="760"/>
      <c r="URY77" s="760"/>
      <c r="URZ77" s="760"/>
      <c r="USA77" s="760"/>
      <c r="USB77" s="760"/>
      <c r="USC77" s="760"/>
      <c r="USD77" s="760"/>
      <c r="USE77" s="760"/>
      <c r="USF77" s="760"/>
      <c r="USG77" s="760"/>
      <c r="USH77" s="760"/>
      <c r="USI77" s="760"/>
      <c r="USJ77" s="760"/>
      <c r="USK77" s="760"/>
      <c r="USL77" s="760"/>
      <c r="USM77" s="760"/>
      <c r="USN77" s="760"/>
      <c r="USO77" s="760"/>
      <c r="USP77" s="760"/>
      <c r="USQ77" s="760"/>
      <c r="USR77" s="760"/>
      <c r="USS77" s="760"/>
      <c r="UST77" s="760"/>
      <c r="USU77" s="760"/>
      <c r="USV77" s="760"/>
      <c r="USW77" s="760"/>
      <c r="USX77" s="760"/>
      <c r="USY77" s="760"/>
      <c r="USZ77" s="760"/>
      <c r="UTA77" s="760"/>
      <c r="UTB77" s="760"/>
      <c r="UTC77" s="760"/>
      <c r="UTD77" s="760"/>
      <c r="UTE77" s="760"/>
      <c r="UTF77" s="760"/>
      <c r="UTG77" s="760"/>
      <c r="UTH77" s="760"/>
      <c r="UTI77" s="760"/>
      <c r="UTJ77" s="760"/>
      <c r="UTK77" s="760"/>
      <c r="UTL77" s="760"/>
      <c r="UTM77" s="760"/>
      <c r="UTN77" s="760"/>
      <c r="UTO77" s="760"/>
      <c r="UTP77" s="760"/>
      <c r="UTQ77" s="760"/>
      <c r="UTR77" s="760"/>
      <c r="UTS77" s="760"/>
      <c r="UTT77" s="760"/>
      <c r="UTU77" s="760"/>
      <c r="UTV77" s="760"/>
      <c r="UTW77" s="760"/>
      <c r="UTX77" s="760"/>
      <c r="UTY77" s="760"/>
      <c r="UTZ77" s="760"/>
      <c r="UUA77" s="760"/>
      <c r="UUB77" s="760"/>
      <c r="UUC77" s="760"/>
      <c r="UUD77" s="760"/>
      <c r="UUE77" s="760"/>
      <c r="UUF77" s="760"/>
      <c r="UUG77" s="760"/>
      <c r="UUH77" s="760"/>
      <c r="UUI77" s="760"/>
      <c r="UUJ77" s="760"/>
      <c r="UUK77" s="760"/>
      <c r="UUL77" s="760"/>
      <c r="UUM77" s="760"/>
      <c r="UUN77" s="760"/>
      <c r="UUO77" s="760"/>
      <c r="UUP77" s="760"/>
      <c r="UUQ77" s="760"/>
      <c r="UUR77" s="760"/>
      <c r="UUS77" s="760"/>
      <c r="UUT77" s="760"/>
      <c r="UUU77" s="760"/>
      <c r="UUV77" s="760"/>
      <c r="UUW77" s="760"/>
      <c r="UUX77" s="760"/>
      <c r="UUY77" s="760"/>
      <c r="UUZ77" s="760"/>
      <c r="UVA77" s="760"/>
      <c r="UVB77" s="760"/>
      <c r="UVC77" s="760"/>
      <c r="UVD77" s="760"/>
      <c r="UVE77" s="760"/>
      <c r="UVF77" s="760"/>
      <c r="UVG77" s="760"/>
      <c r="UVH77" s="760"/>
      <c r="UVI77" s="760"/>
      <c r="UVJ77" s="760"/>
      <c r="UVK77" s="760"/>
      <c r="UVL77" s="760"/>
      <c r="UVM77" s="760"/>
      <c r="UVN77" s="760"/>
      <c r="UVO77" s="760"/>
      <c r="UVP77" s="760"/>
      <c r="UVQ77" s="760"/>
      <c r="UVR77" s="760"/>
      <c r="UVS77" s="760"/>
      <c r="UVT77" s="760"/>
      <c r="UVU77" s="760"/>
      <c r="UVV77" s="760"/>
      <c r="UVW77" s="760"/>
      <c r="UVX77" s="760"/>
      <c r="UVY77" s="760"/>
      <c r="UVZ77" s="760"/>
      <c r="UWA77" s="760"/>
      <c r="UWB77" s="760"/>
      <c r="UWC77" s="760"/>
      <c r="UWD77" s="760"/>
      <c r="UWE77" s="760"/>
      <c r="UWF77" s="760"/>
      <c r="UWG77" s="760"/>
      <c r="UWH77" s="760"/>
      <c r="UWI77" s="760"/>
      <c r="UWJ77" s="760"/>
      <c r="UWK77" s="760"/>
      <c r="UWL77" s="760"/>
      <c r="UWM77" s="760"/>
      <c r="UWN77" s="760"/>
      <c r="UWO77" s="760"/>
      <c r="UWP77" s="760"/>
      <c r="UWQ77" s="760"/>
      <c r="UWR77" s="760"/>
      <c r="UWS77" s="760"/>
      <c r="UWT77" s="760"/>
      <c r="UWU77" s="760"/>
      <c r="UWV77" s="760"/>
      <c r="UWW77" s="760"/>
      <c r="UWX77" s="760"/>
      <c r="UWY77" s="760"/>
      <c r="UWZ77" s="760"/>
      <c r="UXA77" s="760"/>
      <c r="UXB77" s="760"/>
      <c r="UXC77" s="760"/>
      <c r="UXD77" s="760"/>
      <c r="UXE77" s="760"/>
      <c r="UXF77" s="760"/>
      <c r="UXG77" s="760"/>
      <c r="UXH77" s="760"/>
      <c r="UXI77" s="760"/>
      <c r="UXJ77" s="760"/>
      <c r="UXK77" s="760"/>
      <c r="UXL77" s="760"/>
      <c r="UXM77" s="760"/>
      <c r="UXN77" s="760"/>
      <c r="UXO77" s="760"/>
      <c r="UXP77" s="760"/>
      <c r="UXQ77" s="760"/>
      <c r="UXR77" s="760"/>
      <c r="UXS77" s="760"/>
      <c r="UXT77" s="760"/>
      <c r="UXU77" s="760"/>
      <c r="UXV77" s="760"/>
      <c r="UXW77" s="760"/>
      <c r="UXX77" s="760"/>
      <c r="UXY77" s="760"/>
      <c r="UXZ77" s="760"/>
      <c r="UYA77" s="760"/>
      <c r="UYB77" s="760"/>
      <c r="UYC77" s="760"/>
      <c r="UYD77" s="760"/>
      <c r="UYE77" s="760"/>
      <c r="UYF77" s="760"/>
      <c r="UYG77" s="760"/>
      <c r="UYH77" s="760"/>
      <c r="UYI77" s="760"/>
      <c r="UYJ77" s="760"/>
      <c r="UYK77" s="760"/>
      <c r="UYL77" s="760"/>
      <c r="UYM77" s="760"/>
      <c r="UYN77" s="760"/>
      <c r="UYO77" s="760"/>
      <c r="UYP77" s="760"/>
      <c r="UYQ77" s="760"/>
      <c r="UYR77" s="760"/>
      <c r="UYS77" s="760"/>
      <c r="UYT77" s="760"/>
      <c r="UYU77" s="760"/>
      <c r="UYV77" s="760"/>
      <c r="UYW77" s="760"/>
      <c r="UYX77" s="760"/>
      <c r="UYY77" s="760"/>
      <c r="UYZ77" s="760"/>
      <c r="UZA77" s="760"/>
      <c r="UZB77" s="760"/>
      <c r="UZC77" s="760"/>
      <c r="UZD77" s="760"/>
      <c r="UZE77" s="760"/>
      <c r="UZF77" s="760"/>
      <c r="UZG77" s="760"/>
      <c r="UZH77" s="760"/>
      <c r="UZI77" s="760"/>
      <c r="UZJ77" s="760"/>
      <c r="UZK77" s="760"/>
      <c r="UZL77" s="760"/>
      <c r="UZM77" s="760"/>
      <c r="UZN77" s="760"/>
      <c r="UZO77" s="760"/>
      <c r="UZP77" s="760"/>
      <c r="UZQ77" s="760"/>
      <c r="UZR77" s="760"/>
      <c r="UZS77" s="760"/>
      <c r="UZT77" s="760"/>
      <c r="UZU77" s="760"/>
      <c r="UZV77" s="760"/>
      <c r="UZW77" s="760"/>
      <c r="UZX77" s="760"/>
      <c r="UZY77" s="760"/>
      <c r="UZZ77" s="760"/>
      <c r="VAA77" s="760"/>
      <c r="VAB77" s="760"/>
      <c r="VAC77" s="760"/>
      <c r="VAD77" s="760"/>
      <c r="VAE77" s="760"/>
      <c r="VAF77" s="760"/>
      <c r="VAG77" s="760"/>
      <c r="VAH77" s="760"/>
      <c r="VAI77" s="760"/>
      <c r="VAJ77" s="760"/>
      <c r="VAK77" s="760"/>
      <c r="VAL77" s="760"/>
      <c r="VAM77" s="760"/>
      <c r="VAN77" s="760"/>
      <c r="VAO77" s="760"/>
      <c r="VAP77" s="760"/>
      <c r="VAQ77" s="760"/>
      <c r="VAR77" s="760"/>
      <c r="VAS77" s="760"/>
      <c r="VAT77" s="760"/>
      <c r="VAU77" s="760"/>
      <c r="VAV77" s="760"/>
      <c r="VAW77" s="760"/>
      <c r="VAX77" s="760"/>
      <c r="VAY77" s="760"/>
      <c r="VAZ77" s="760"/>
      <c r="VBA77" s="760"/>
      <c r="VBB77" s="760"/>
      <c r="VBC77" s="760"/>
      <c r="VBD77" s="760"/>
      <c r="VBE77" s="760"/>
      <c r="VBF77" s="760"/>
      <c r="VBG77" s="760"/>
      <c r="VBH77" s="760"/>
      <c r="VBI77" s="760"/>
      <c r="VBJ77" s="760"/>
      <c r="VBK77" s="760"/>
      <c r="VBL77" s="760"/>
      <c r="VBM77" s="760"/>
      <c r="VBN77" s="760"/>
      <c r="VBO77" s="760"/>
      <c r="VBP77" s="760"/>
      <c r="VBQ77" s="760"/>
      <c r="VBR77" s="760"/>
      <c r="VBS77" s="760"/>
      <c r="VBT77" s="760"/>
      <c r="VBU77" s="760"/>
      <c r="VBV77" s="760"/>
      <c r="VBW77" s="760"/>
      <c r="VBX77" s="760"/>
      <c r="VBY77" s="760"/>
      <c r="VBZ77" s="760"/>
      <c r="VCA77" s="760"/>
      <c r="VCB77" s="760"/>
      <c r="VCC77" s="760"/>
      <c r="VCD77" s="760"/>
      <c r="VCE77" s="760"/>
      <c r="VCF77" s="760"/>
      <c r="VCG77" s="760"/>
      <c r="VCH77" s="760"/>
      <c r="VCI77" s="760"/>
      <c r="VCJ77" s="760"/>
      <c r="VCK77" s="760"/>
      <c r="VCL77" s="760"/>
      <c r="VCM77" s="760"/>
      <c r="VCN77" s="760"/>
      <c r="VCO77" s="760"/>
      <c r="VCP77" s="760"/>
      <c r="VCQ77" s="760"/>
      <c r="VCR77" s="760"/>
      <c r="VCS77" s="760"/>
      <c r="VCT77" s="760"/>
      <c r="VCU77" s="760"/>
      <c r="VCV77" s="760"/>
      <c r="VCW77" s="760"/>
      <c r="VCX77" s="760"/>
      <c r="VCY77" s="760"/>
      <c r="VCZ77" s="760"/>
      <c r="VDA77" s="760"/>
      <c r="VDB77" s="760"/>
      <c r="VDC77" s="760"/>
      <c r="VDD77" s="760"/>
      <c r="VDE77" s="760"/>
      <c r="VDF77" s="760"/>
      <c r="VDG77" s="760"/>
      <c r="VDH77" s="760"/>
      <c r="VDI77" s="760"/>
      <c r="VDJ77" s="760"/>
      <c r="VDK77" s="760"/>
      <c r="VDL77" s="760"/>
      <c r="VDM77" s="760"/>
      <c r="VDN77" s="760"/>
      <c r="VDO77" s="760"/>
      <c r="VDP77" s="760"/>
      <c r="VDQ77" s="760"/>
      <c r="VDR77" s="760"/>
      <c r="VDS77" s="760"/>
      <c r="VDT77" s="760"/>
      <c r="VDU77" s="760"/>
      <c r="VDV77" s="760"/>
      <c r="VDW77" s="760"/>
      <c r="VDX77" s="760"/>
      <c r="VDY77" s="760"/>
      <c r="VDZ77" s="760"/>
      <c r="VEA77" s="760"/>
      <c r="VEB77" s="760"/>
      <c r="VEC77" s="760"/>
      <c r="VED77" s="760"/>
      <c r="VEE77" s="760"/>
      <c r="VEF77" s="760"/>
      <c r="VEG77" s="760"/>
      <c r="VEH77" s="760"/>
      <c r="VEI77" s="760"/>
      <c r="VEJ77" s="760"/>
      <c r="VEK77" s="760"/>
      <c r="VEL77" s="760"/>
      <c r="VEM77" s="760"/>
      <c r="VEN77" s="760"/>
      <c r="VEO77" s="760"/>
      <c r="VEP77" s="760"/>
      <c r="VEQ77" s="760"/>
      <c r="VER77" s="760"/>
      <c r="VES77" s="760"/>
      <c r="VET77" s="760"/>
      <c r="VEU77" s="760"/>
      <c r="VEV77" s="760"/>
      <c r="VEW77" s="760"/>
      <c r="VEX77" s="760"/>
      <c r="VEY77" s="760"/>
      <c r="VEZ77" s="760"/>
      <c r="VFA77" s="760"/>
      <c r="VFB77" s="760"/>
      <c r="VFC77" s="760"/>
      <c r="VFD77" s="760"/>
      <c r="VFE77" s="760"/>
      <c r="VFF77" s="760"/>
      <c r="VFG77" s="760"/>
      <c r="VFH77" s="760"/>
      <c r="VFI77" s="760"/>
      <c r="VFJ77" s="760"/>
      <c r="VFK77" s="760"/>
      <c r="VFL77" s="760"/>
      <c r="VFM77" s="760"/>
      <c r="VFN77" s="760"/>
      <c r="VFO77" s="760"/>
      <c r="VFP77" s="760"/>
      <c r="VFQ77" s="760"/>
      <c r="VFR77" s="760"/>
      <c r="VFS77" s="760"/>
      <c r="VFT77" s="760"/>
      <c r="VFU77" s="760"/>
      <c r="VFV77" s="760"/>
      <c r="VFW77" s="760"/>
      <c r="VFX77" s="760"/>
      <c r="VFY77" s="760"/>
      <c r="VFZ77" s="760"/>
      <c r="VGA77" s="760"/>
      <c r="VGB77" s="760"/>
      <c r="VGC77" s="760"/>
      <c r="VGD77" s="760"/>
      <c r="VGE77" s="760"/>
      <c r="VGF77" s="760"/>
      <c r="VGG77" s="760"/>
      <c r="VGH77" s="760"/>
      <c r="VGI77" s="760"/>
      <c r="VGJ77" s="760"/>
      <c r="VGK77" s="760"/>
      <c r="VGL77" s="760"/>
      <c r="VGM77" s="760"/>
      <c r="VGN77" s="760"/>
      <c r="VGO77" s="760"/>
      <c r="VGP77" s="760"/>
      <c r="VGQ77" s="760"/>
      <c r="VGR77" s="760"/>
      <c r="VGS77" s="760"/>
      <c r="VGT77" s="760"/>
      <c r="VGU77" s="760"/>
      <c r="VGV77" s="760"/>
      <c r="VGW77" s="760"/>
      <c r="VGX77" s="760"/>
      <c r="VGY77" s="760"/>
      <c r="VGZ77" s="760"/>
      <c r="VHA77" s="760"/>
      <c r="VHB77" s="760"/>
      <c r="VHC77" s="760"/>
      <c r="VHD77" s="760"/>
      <c r="VHE77" s="760"/>
      <c r="VHF77" s="760"/>
      <c r="VHG77" s="760"/>
      <c r="VHH77" s="760"/>
      <c r="VHI77" s="760"/>
      <c r="VHJ77" s="760"/>
      <c r="VHK77" s="760"/>
      <c r="VHL77" s="760"/>
      <c r="VHM77" s="760"/>
      <c r="VHN77" s="760"/>
      <c r="VHO77" s="760"/>
      <c r="VHP77" s="760"/>
      <c r="VHQ77" s="760"/>
      <c r="VHR77" s="760"/>
      <c r="VHS77" s="760"/>
      <c r="VHT77" s="760"/>
      <c r="VHU77" s="760"/>
      <c r="VHV77" s="760"/>
      <c r="VHW77" s="760"/>
      <c r="VHX77" s="760"/>
      <c r="VHY77" s="760"/>
      <c r="VHZ77" s="760"/>
      <c r="VIA77" s="760"/>
      <c r="VIB77" s="760"/>
      <c r="VIC77" s="760"/>
      <c r="VID77" s="760"/>
      <c r="VIE77" s="760"/>
      <c r="VIF77" s="760"/>
      <c r="VIG77" s="760"/>
      <c r="VIH77" s="760"/>
      <c r="VII77" s="760"/>
      <c r="VIJ77" s="760"/>
      <c r="VIK77" s="760"/>
      <c r="VIL77" s="760"/>
      <c r="VIM77" s="760"/>
      <c r="VIN77" s="760"/>
      <c r="VIO77" s="760"/>
      <c r="VIP77" s="760"/>
      <c r="VIQ77" s="760"/>
      <c r="VIR77" s="760"/>
      <c r="VIS77" s="760"/>
      <c r="VIT77" s="760"/>
      <c r="VIU77" s="760"/>
      <c r="VIV77" s="760"/>
      <c r="VIW77" s="760"/>
      <c r="VIX77" s="760"/>
      <c r="VIY77" s="760"/>
      <c r="VIZ77" s="760"/>
      <c r="VJA77" s="760"/>
      <c r="VJB77" s="760"/>
      <c r="VJC77" s="760"/>
      <c r="VJD77" s="760"/>
      <c r="VJE77" s="760"/>
      <c r="VJF77" s="760"/>
      <c r="VJG77" s="760"/>
      <c r="VJH77" s="760"/>
      <c r="VJI77" s="760"/>
      <c r="VJJ77" s="760"/>
      <c r="VJK77" s="760"/>
      <c r="VJL77" s="760"/>
      <c r="VJM77" s="760"/>
      <c r="VJN77" s="760"/>
      <c r="VJO77" s="760"/>
      <c r="VJP77" s="760"/>
      <c r="VJQ77" s="760"/>
      <c r="VJR77" s="760"/>
      <c r="VJS77" s="760"/>
      <c r="VJT77" s="760"/>
      <c r="VJU77" s="760"/>
      <c r="VJV77" s="760"/>
      <c r="VJW77" s="760"/>
      <c r="VJX77" s="760"/>
      <c r="VJY77" s="760"/>
      <c r="VJZ77" s="760"/>
      <c r="VKA77" s="760"/>
      <c r="VKB77" s="760"/>
      <c r="VKC77" s="760"/>
      <c r="VKD77" s="760"/>
      <c r="VKE77" s="760"/>
      <c r="VKF77" s="760"/>
      <c r="VKG77" s="760"/>
      <c r="VKH77" s="760"/>
      <c r="VKI77" s="760"/>
      <c r="VKJ77" s="760"/>
      <c r="VKK77" s="760"/>
      <c r="VKL77" s="760"/>
      <c r="VKM77" s="760"/>
      <c r="VKN77" s="760"/>
      <c r="VKO77" s="760"/>
      <c r="VKP77" s="760"/>
      <c r="VKQ77" s="760"/>
      <c r="VKR77" s="760"/>
      <c r="VKS77" s="760"/>
      <c r="VKT77" s="760"/>
      <c r="VKU77" s="760"/>
      <c r="VKV77" s="760"/>
      <c r="VKW77" s="760"/>
      <c r="VKX77" s="760"/>
      <c r="VKY77" s="760"/>
      <c r="VKZ77" s="760"/>
      <c r="VLA77" s="760"/>
      <c r="VLB77" s="760"/>
      <c r="VLC77" s="760"/>
      <c r="VLD77" s="760"/>
      <c r="VLE77" s="760"/>
      <c r="VLF77" s="760"/>
      <c r="VLG77" s="760"/>
      <c r="VLH77" s="760"/>
      <c r="VLI77" s="760"/>
      <c r="VLJ77" s="760"/>
      <c r="VLK77" s="760"/>
      <c r="VLL77" s="760"/>
      <c r="VLM77" s="760"/>
      <c r="VLN77" s="760"/>
      <c r="VLO77" s="760"/>
      <c r="VLP77" s="760"/>
      <c r="VLQ77" s="760"/>
      <c r="VLR77" s="760"/>
      <c r="VLS77" s="760"/>
      <c r="VLT77" s="760"/>
      <c r="VLU77" s="760"/>
      <c r="VLV77" s="760"/>
      <c r="VLW77" s="760"/>
      <c r="VLX77" s="760"/>
      <c r="VLY77" s="760"/>
      <c r="VLZ77" s="760"/>
      <c r="VMA77" s="760"/>
      <c r="VMB77" s="760"/>
      <c r="VMC77" s="760"/>
      <c r="VMD77" s="760"/>
      <c r="VME77" s="760"/>
      <c r="VMF77" s="760"/>
      <c r="VMG77" s="760"/>
      <c r="VMH77" s="760"/>
      <c r="VMI77" s="760"/>
      <c r="VMJ77" s="760"/>
      <c r="VMK77" s="760"/>
      <c r="VML77" s="760"/>
      <c r="VMM77" s="760"/>
      <c r="VMN77" s="760"/>
      <c r="VMO77" s="760"/>
      <c r="VMP77" s="760"/>
      <c r="VMQ77" s="760"/>
      <c r="VMR77" s="760"/>
      <c r="VMS77" s="760"/>
      <c r="VMT77" s="760"/>
      <c r="VMU77" s="760"/>
      <c r="VMV77" s="760"/>
      <c r="VMW77" s="760"/>
      <c r="VMX77" s="760"/>
      <c r="VMY77" s="760"/>
      <c r="VMZ77" s="760"/>
      <c r="VNA77" s="760"/>
      <c r="VNB77" s="760"/>
      <c r="VNC77" s="760"/>
      <c r="VND77" s="760"/>
      <c r="VNE77" s="760"/>
      <c r="VNF77" s="760"/>
      <c r="VNG77" s="760"/>
      <c r="VNH77" s="760"/>
      <c r="VNI77" s="760"/>
      <c r="VNJ77" s="760"/>
      <c r="VNK77" s="760"/>
      <c r="VNL77" s="760"/>
      <c r="VNM77" s="760"/>
      <c r="VNN77" s="760"/>
      <c r="VNO77" s="760"/>
      <c r="VNP77" s="760"/>
      <c r="VNQ77" s="760"/>
      <c r="VNR77" s="760"/>
      <c r="VNS77" s="760"/>
      <c r="VNT77" s="760"/>
      <c r="VNU77" s="760"/>
      <c r="VNV77" s="760"/>
      <c r="VNW77" s="760"/>
      <c r="VNX77" s="760"/>
      <c r="VNY77" s="760"/>
      <c r="VNZ77" s="760"/>
      <c r="VOA77" s="760"/>
      <c r="VOB77" s="760"/>
      <c r="VOC77" s="760"/>
      <c r="VOD77" s="760"/>
      <c r="VOE77" s="760"/>
      <c r="VOF77" s="760"/>
      <c r="VOG77" s="760"/>
      <c r="VOH77" s="760"/>
      <c r="VOI77" s="760"/>
      <c r="VOJ77" s="760"/>
      <c r="VOK77" s="760"/>
      <c r="VOL77" s="760"/>
      <c r="VOM77" s="760"/>
      <c r="VON77" s="760"/>
      <c r="VOO77" s="760"/>
      <c r="VOP77" s="760"/>
      <c r="VOQ77" s="760"/>
      <c r="VOR77" s="760"/>
      <c r="VOS77" s="760"/>
      <c r="VOT77" s="760"/>
      <c r="VOU77" s="760"/>
      <c r="VOV77" s="760"/>
      <c r="VOW77" s="760"/>
      <c r="VOX77" s="760"/>
      <c r="VOY77" s="760"/>
      <c r="VOZ77" s="760"/>
      <c r="VPA77" s="760"/>
      <c r="VPB77" s="760"/>
      <c r="VPC77" s="760"/>
      <c r="VPD77" s="760"/>
      <c r="VPE77" s="760"/>
      <c r="VPF77" s="760"/>
      <c r="VPG77" s="760"/>
      <c r="VPH77" s="760"/>
      <c r="VPI77" s="760"/>
      <c r="VPJ77" s="760"/>
      <c r="VPK77" s="760"/>
      <c r="VPL77" s="760"/>
      <c r="VPM77" s="760"/>
      <c r="VPN77" s="760"/>
      <c r="VPO77" s="760"/>
      <c r="VPP77" s="760"/>
      <c r="VPQ77" s="760"/>
      <c r="VPR77" s="760"/>
      <c r="VPS77" s="760"/>
      <c r="VPT77" s="760"/>
      <c r="VPU77" s="760"/>
      <c r="VPV77" s="760"/>
      <c r="VPW77" s="760"/>
      <c r="VPX77" s="760"/>
      <c r="VPY77" s="760"/>
      <c r="VPZ77" s="760"/>
      <c r="VQA77" s="760"/>
      <c r="VQB77" s="760"/>
      <c r="VQC77" s="760"/>
      <c r="VQD77" s="760"/>
      <c r="VQE77" s="760"/>
      <c r="VQF77" s="760"/>
      <c r="VQG77" s="760"/>
      <c r="VQH77" s="760"/>
      <c r="VQI77" s="760"/>
      <c r="VQJ77" s="760"/>
      <c r="VQK77" s="760"/>
      <c r="VQL77" s="760"/>
      <c r="VQM77" s="760"/>
      <c r="VQN77" s="760"/>
      <c r="VQO77" s="760"/>
      <c r="VQP77" s="760"/>
      <c r="VQQ77" s="760"/>
      <c r="VQR77" s="760"/>
      <c r="VQS77" s="760"/>
      <c r="VQT77" s="760"/>
      <c r="VQU77" s="760"/>
      <c r="VQV77" s="760"/>
      <c r="VQW77" s="760"/>
      <c r="VQX77" s="760"/>
      <c r="VQY77" s="760"/>
      <c r="VQZ77" s="760"/>
      <c r="VRA77" s="760"/>
      <c r="VRB77" s="760"/>
      <c r="VRC77" s="760"/>
      <c r="VRD77" s="760"/>
      <c r="VRE77" s="760"/>
      <c r="VRF77" s="760"/>
      <c r="VRG77" s="760"/>
      <c r="VRH77" s="760"/>
      <c r="VRI77" s="760"/>
      <c r="VRJ77" s="760"/>
      <c r="VRK77" s="760"/>
      <c r="VRL77" s="760"/>
      <c r="VRM77" s="760"/>
      <c r="VRN77" s="760"/>
      <c r="VRO77" s="760"/>
      <c r="VRP77" s="760"/>
      <c r="VRQ77" s="760"/>
      <c r="VRR77" s="760"/>
      <c r="VRS77" s="760"/>
      <c r="VRT77" s="760"/>
      <c r="VRU77" s="760"/>
      <c r="VRV77" s="760"/>
      <c r="VRW77" s="760"/>
      <c r="VRX77" s="760"/>
      <c r="VRY77" s="760"/>
      <c r="VRZ77" s="760"/>
      <c r="VSA77" s="760"/>
      <c r="VSB77" s="760"/>
      <c r="VSC77" s="760"/>
      <c r="VSD77" s="760"/>
      <c r="VSE77" s="760"/>
      <c r="VSF77" s="760"/>
      <c r="VSG77" s="760"/>
      <c r="VSH77" s="760"/>
      <c r="VSI77" s="760"/>
      <c r="VSJ77" s="760"/>
      <c r="VSK77" s="760"/>
      <c r="VSL77" s="760"/>
      <c r="VSM77" s="760"/>
      <c r="VSN77" s="760"/>
      <c r="VSO77" s="760"/>
      <c r="VSP77" s="760"/>
      <c r="VSQ77" s="760"/>
      <c r="VSR77" s="760"/>
      <c r="VSS77" s="760"/>
      <c r="VST77" s="760"/>
      <c r="VSU77" s="760"/>
      <c r="VSV77" s="760"/>
      <c r="VSW77" s="760"/>
      <c r="VSX77" s="760"/>
      <c r="VSY77" s="760"/>
      <c r="VSZ77" s="760"/>
      <c r="VTA77" s="760"/>
      <c r="VTB77" s="760"/>
      <c r="VTC77" s="760"/>
      <c r="VTD77" s="760"/>
      <c r="VTE77" s="760"/>
      <c r="VTF77" s="760"/>
      <c r="VTG77" s="760"/>
      <c r="VTH77" s="760"/>
      <c r="VTI77" s="760"/>
      <c r="VTJ77" s="760"/>
      <c r="VTK77" s="760"/>
      <c r="VTL77" s="760"/>
      <c r="VTM77" s="760"/>
      <c r="VTN77" s="760"/>
      <c r="VTO77" s="760"/>
      <c r="VTP77" s="760"/>
      <c r="VTQ77" s="760"/>
      <c r="VTR77" s="760"/>
      <c r="VTS77" s="760"/>
      <c r="VTT77" s="760"/>
      <c r="VTU77" s="760"/>
      <c r="VTV77" s="760"/>
      <c r="VTW77" s="760"/>
      <c r="VTX77" s="760"/>
      <c r="VTY77" s="760"/>
      <c r="VTZ77" s="760"/>
      <c r="VUA77" s="760"/>
      <c r="VUB77" s="760"/>
      <c r="VUC77" s="760"/>
      <c r="VUD77" s="760"/>
      <c r="VUE77" s="760"/>
      <c r="VUF77" s="760"/>
      <c r="VUG77" s="760"/>
      <c r="VUH77" s="760"/>
      <c r="VUI77" s="760"/>
      <c r="VUJ77" s="760"/>
      <c r="VUK77" s="760"/>
      <c r="VUL77" s="760"/>
      <c r="VUM77" s="760"/>
      <c r="VUN77" s="760"/>
      <c r="VUO77" s="760"/>
      <c r="VUP77" s="760"/>
      <c r="VUQ77" s="760"/>
      <c r="VUR77" s="760"/>
      <c r="VUS77" s="760"/>
      <c r="VUT77" s="760"/>
      <c r="VUU77" s="760"/>
      <c r="VUV77" s="760"/>
      <c r="VUW77" s="760"/>
      <c r="VUX77" s="760"/>
      <c r="VUY77" s="760"/>
      <c r="VUZ77" s="760"/>
      <c r="VVA77" s="760"/>
      <c r="VVB77" s="760"/>
      <c r="VVC77" s="760"/>
      <c r="VVD77" s="760"/>
      <c r="VVE77" s="760"/>
      <c r="VVF77" s="760"/>
      <c r="VVG77" s="760"/>
      <c r="VVH77" s="760"/>
      <c r="VVI77" s="760"/>
      <c r="VVJ77" s="760"/>
      <c r="VVK77" s="760"/>
      <c r="VVL77" s="760"/>
      <c r="VVM77" s="760"/>
      <c r="VVN77" s="760"/>
      <c r="VVO77" s="760"/>
      <c r="VVP77" s="760"/>
      <c r="VVQ77" s="760"/>
      <c r="VVR77" s="760"/>
      <c r="VVS77" s="760"/>
      <c r="VVT77" s="760"/>
      <c r="VVU77" s="760"/>
      <c r="VVV77" s="760"/>
      <c r="VVW77" s="760"/>
      <c r="VVX77" s="760"/>
      <c r="VVY77" s="760"/>
      <c r="VVZ77" s="760"/>
      <c r="VWA77" s="760"/>
      <c r="VWB77" s="760"/>
      <c r="VWC77" s="760"/>
      <c r="VWD77" s="760"/>
      <c r="VWE77" s="760"/>
      <c r="VWF77" s="760"/>
      <c r="VWG77" s="760"/>
      <c r="VWH77" s="760"/>
      <c r="VWI77" s="760"/>
      <c r="VWJ77" s="760"/>
      <c r="VWK77" s="760"/>
      <c r="VWL77" s="760"/>
      <c r="VWM77" s="760"/>
      <c r="VWN77" s="760"/>
      <c r="VWO77" s="760"/>
      <c r="VWP77" s="760"/>
      <c r="VWQ77" s="760"/>
      <c r="VWR77" s="760"/>
      <c r="VWS77" s="760"/>
      <c r="VWT77" s="760"/>
      <c r="VWU77" s="760"/>
      <c r="VWV77" s="760"/>
      <c r="VWW77" s="760"/>
      <c r="VWX77" s="760"/>
      <c r="VWY77" s="760"/>
      <c r="VWZ77" s="760"/>
      <c r="VXA77" s="760"/>
      <c r="VXB77" s="760"/>
      <c r="VXC77" s="760"/>
      <c r="VXD77" s="760"/>
      <c r="VXE77" s="760"/>
      <c r="VXF77" s="760"/>
      <c r="VXG77" s="760"/>
      <c r="VXH77" s="760"/>
      <c r="VXI77" s="760"/>
      <c r="VXJ77" s="760"/>
      <c r="VXK77" s="760"/>
      <c r="VXL77" s="760"/>
      <c r="VXM77" s="760"/>
      <c r="VXN77" s="760"/>
      <c r="VXO77" s="760"/>
      <c r="VXP77" s="760"/>
      <c r="VXQ77" s="760"/>
      <c r="VXR77" s="760"/>
      <c r="VXS77" s="760"/>
      <c r="VXT77" s="760"/>
      <c r="VXU77" s="760"/>
      <c r="VXV77" s="760"/>
      <c r="VXW77" s="760"/>
      <c r="VXX77" s="760"/>
      <c r="VXY77" s="760"/>
      <c r="VXZ77" s="760"/>
      <c r="VYA77" s="760"/>
      <c r="VYB77" s="760"/>
      <c r="VYC77" s="760"/>
      <c r="VYD77" s="760"/>
      <c r="VYE77" s="760"/>
      <c r="VYF77" s="760"/>
      <c r="VYG77" s="760"/>
      <c r="VYH77" s="760"/>
      <c r="VYI77" s="760"/>
      <c r="VYJ77" s="760"/>
      <c r="VYK77" s="760"/>
      <c r="VYL77" s="760"/>
      <c r="VYM77" s="760"/>
      <c r="VYN77" s="760"/>
      <c r="VYO77" s="760"/>
      <c r="VYP77" s="760"/>
      <c r="VYQ77" s="760"/>
      <c r="VYR77" s="760"/>
      <c r="VYS77" s="760"/>
      <c r="VYT77" s="760"/>
      <c r="VYU77" s="760"/>
      <c r="VYV77" s="760"/>
      <c r="VYW77" s="760"/>
      <c r="VYX77" s="760"/>
      <c r="VYY77" s="760"/>
      <c r="VYZ77" s="760"/>
      <c r="VZA77" s="760"/>
      <c r="VZB77" s="760"/>
      <c r="VZC77" s="760"/>
      <c r="VZD77" s="760"/>
      <c r="VZE77" s="760"/>
      <c r="VZF77" s="760"/>
      <c r="VZG77" s="760"/>
      <c r="VZH77" s="760"/>
      <c r="VZI77" s="760"/>
      <c r="VZJ77" s="760"/>
      <c r="VZK77" s="760"/>
      <c r="VZL77" s="760"/>
      <c r="VZM77" s="760"/>
      <c r="VZN77" s="760"/>
      <c r="VZO77" s="760"/>
      <c r="VZP77" s="760"/>
      <c r="VZQ77" s="760"/>
      <c r="VZR77" s="760"/>
      <c r="VZS77" s="760"/>
      <c r="VZT77" s="760"/>
      <c r="VZU77" s="760"/>
      <c r="VZV77" s="760"/>
      <c r="VZW77" s="760"/>
      <c r="VZX77" s="760"/>
      <c r="VZY77" s="760"/>
      <c r="VZZ77" s="760"/>
      <c r="WAA77" s="760"/>
      <c r="WAB77" s="760"/>
      <c r="WAC77" s="760"/>
      <c r="WAD77" s="760"/>
      <c r="WAE77" s="760"/>
      <c r="WAF77" s="760"/>
      <c r="WAG77" s="760"/>
      <c r="WAH77" s="760"/>
      <c r="WAI77" s="760"/>
      <c r="WAJ77" s="760"/>
      <c r="WAK77" s="760"/>
      <c r="WAL77" s="760"/>
      <c r="WAM77" s="760"/>
      <c r="WAN77" s="760"/>
      <c r="WAO77" s="760"/>
      <c r="WAP77" s="760"/>
      <c r="WAQ77" s="760"/>
      <c r="WAR77" s="760"/>
      <c r="WAS77" s="760"/>
      <c r="WAT77" s="760"/>
      <c r="WAU77" s="760"/>
      <c r="WAV77" s="760"/>
      <c r="WAW77" s="760"/>
      <c r="WAX77" s="760"/>
      <c r="WAY77" s="760"/>
      <c r="WAZ77" s="760"/>
      <c r="WBA77" s="760"/>
      <c r="WBB77" s="760"/>
      <c r="WBC77" s="760"/>
      <c r="WBD77" s="760"/>
      <c r="WBE77" s="760"/>
      <c r="WBF77" s="760"/>
      <c r="WBG77" s="760"/>
      <c r="WBH77" s="760"/>
      <c r="WBI77" s="760"/>
      <c r="WBJ77" s="760"/>
      <c r="WBK77" s="760"/>
      <c r="WBL77" s="760"/>
      <c r="WBM77" s="760"/>
      <c r="WBN77" s="760"/>
      <c r="WBO77" s="760"/>
      <c r="WBP77" s="760"/>
      <c r="WBQ77" s="760"/>
      <c r="WBR77" s="760"/>
      <c r="WBS77" s="760"/>
      <c r="WBT77" s="760"/>
      <c r="WBU77" s="760"/>
      <c r="WBV77" s="760"/>
      <c r="WBW77" s="760"/>
      <c r="WBX77" s="760"/>
      <c r="WBY77" s="760"/>
      <c r="WBZ77" s="760"/>
      <c r="WCA77" s="760"/>
      <c r="WCB77" s="760"/>
      <c r="WCC77" s="760"/>
      <c r="WCD77" s="760"/>
      <c r="WCE77" s="760"/>
      <c r="WCF77" s="760"/>
      <c r="WCG77" s="760"/>
      <c r="WCH77" s="760"/>
      <c r="WCI77" s="760"/>
      <c r="WCJ77" s="760"/>
      <c r="WCK77" s="760"/>
      <c r="WCL77" s="760"/>
      <c r="WCM77" s="760"/>
      <c r="WCN77" s="760"/>
      <c r="WCO77" s="760"/>
      <c r="WCP77" s="760"/>
      <c r="WCQ77" s="760"/>
      <c r="WCR77" s="760"/>
      <c r="WCS77" s="760"/>
      <c r="WCT77" s="760"/>
      <c r="WCU77" s="760"/>
      <c r="WCV77" s="760"/>
      <c r="WCW77" s="760"/>
      <c r="WCX77" s="760"/>
      <c r="WCY77" s="760"/>
      <c r="WCZ77" s="760"/>
      <c r="WDA77" s="760"/>
      <c r="WDB77" s="760"/>
      <c r="WDC77" s="760"/>
      <c r="WDD77" s="760"/>
      <c r="WDE77" s="760"/>
      <c r="WDF77" s="760"/>
      <c r="WDG77" s="760"/>
      <c r="WDH77" s="760"/>
      <c r="WDI77" s="760"/>
      <c r="WDJ77" s="760"/>
      <c r="WDK77" s="760"/>
      <c r="WDL77" s="760"/>
      <c r="WDM77" s="760"/>
      <c r="WDN77" s="760"/>
      <c r="WDO77" s="760"/>
      <c r="WDP77" s="760"/>
      <c r="WDQ77" s="760"/>
      <c r="WDR77" s="760"/>
      <c r="WDS77" s="760"/>
      <c r="WDT77" s="760"/>
      <c r="WDU77" s="760"/>
      <c r="WDV77" s="760"/>
      <c r="WDW77" s="760"/>
      <c r="WDX77" s="760"/>
      <c r="WDY77" s="760"/>
      <c r="WDZ77" s="760"/>
      <c r="WEA77" s="760"/>
      <c r="WEB77" s="760"/>
      <c r="WEC77" s="760"/>
      <c r="WED77" s="760"/>
      <c r="WEE77" s="760"/>
      <c r="WEF77" s="760"/>
      <c r="WEG77" s="760"/>
      <c r="WEH77" s="760"/>
      <c r="WEI77" s="760"/>
      <c r="WEJ77" s="760"/>
      <c r="WEK77" s="760"/>
      <c r="WEL77" s="760"/>
      <c r="WEM77" s="760"/>
      <c r="WEN77" s="760"/>
      <c r="WEO77" s="760"/>
      <c r="WEP77" s="760"/>
      <c r="WEQ77" s="760"/>
      <c r="WER77" s="760"/>
      <c r="WES77" s="760"/>
      <c r="WET77" s="760"/>
      <c r="WEU77" s="760"/>
      <c r="WEV77" s="760"/>
      <c r="WEW77" s="760"/>
      <c r="WEX77" s="760"/>
      <c r="WEY77" s="760"/>
      <c r="WEZ77" s="760"/>
      <c r="WFA77" s="760"/>
      <c r="WFB77" s="760"/>
      <c r="WFC77" s="760"/>
      <c r="WFD77" s="760"/>
      <c r="WFE77" s="760"/>
      <c r="WFF77" s="760"/>
      <c r="WFG77" s="760"/>
      <c r="WFH77" s="760"/>
      <c r="WFI77" s="760"/>
      <c r="WFJ77" s="760"/>
      <c r="WFK77" s="760"/>
      <c r="WFL77" s="760"/>
      <c r="WFM77" s="760"/>
      <c r="WFN77" s="760"/>
      <c r="WFO77" s="760"/>
      <c r="WFP77" s="760"/>
      <c r="WFQ77" s="760"/>
      <c r="WFR77" s="760"/>
      <c r="WFS77" s="760"/>
      <c r="WFT77" s="760"/>
      <c r="WFU77" s="760"/>
      <c r="WFV77" s="760"/>
      <c r="WFW77" s="760"/>
      <c r="WFX77" s="760"/>
      <c r="WFY77" s="760"/>
      <c r="WFZ77" s="760"/>
      <c r="WGA77" s="760"/>
      <c r="WGB77" s="760"/>
      <c r="WGC77" s="760"/>
      <c r="WGD77" s="760"/>
      <c r="WGE77" s="760"/>
      <c r="WGF77" s="760"/>
      <c r="WGG77" s="760"/>
      <c r="WGH77" s="760"/>
      <c r="WGI77" s="760"/>
      <c r="WGJ77" s="760"/>
      <c r="WGK77" s="760"/>
      <c r="WGL77" s="760"/>
      <c r="WGM77" s="760"/>
      <c r="WGN77" s="760"/>
      <c r="WGO77" s="760"/>
      <c r="WGP77" s="760"/>
      <c r="WGQ77" s="760"/>
      <c r="WGR77" s="760"/>
      <c r="WGS77" s="760"/>
      <c r="WGT77" s="760"/>
      <c r="WGU77" s="760"/>
      <c r="WGV77" s="760"/>
      <c r="WGW77" s="760"/>
      <c r="WGX77" s="760"/>
      <c r="WGY77" s="760"/>
      <c r="WGZ77" s="760"/>
      <c r="WHA77" s="760"/>
      <c r="WHB77" s="760"/>
      <c r="WHC77" s="760"/>
      <c r="WHD77" s="760"/>
      <c r="WHE77" s="760"/>
      <c r="WHF77" s="760"/>
      <c r="WHG77" s="760"/>
      <c r="WHH77" s="760"/>
      <c r="WHI77" s="760"/>
      <c r="WHJ77" s="760"/>
      <c r="WHK77" s="760"/>
      <c r="WHL77" s="760"/>
      <c r="WHM77" s="760"/>
      <c r="WHN77" s="760"/>
      <c r="WHO77" s="760"/>
      <c r="WHP77" s="760"/>
      <c r="WHQ77" s="760"/>
      <c r="WHR77" s="760"/>
      <c r="WHS77" s="760"/>
      <c r="WHT77" s="760"/>
      <c r="WHU77" s="760"/>
      <c r="WHV77" s="760"/>
      <c r="WHW77" s="760"/>
      <c r="WHX77" s="760"/>
      <c r="WHY77" s="760"/>
      <c r="WHZ77" s="760"/>
      <c r="WIA77" s="760"/>
      <c r="WIB77" s="760"/>
      <c r="WIC77" s="760"/>
      <c r="WID77" s="760"/>
      <c r="WIE77" s="760"/>
      <c r="WIF77" s="760"/>
      <c r="WIG77" s="760"/>
      <c r="WIH77" s="760"/>
      <c r="WII77" s="760"/>
      <c r="WIJ77" s="760"/>
      <c r="WIK77" s="760"/>
      <c r="WIL77" s="760"/>
      <c r="WIM77" s="760"/>
      <c r="WIN77" s="760"/>
      <c r="WIO77" s="760"/>
      <c r="WIP77" s="760"/>
      <c r="WIQ77" s="760"/>
      <c r="WIR77" s="760"/>
      <c r="WIS77" s="760"/>
      <c r="WIT77" s="760"/>
      <c r="WIU77" s="760"/>
      <c r="WIV77" s="760"/>
      <c r="WIW77" s="760"/>
      <c r="WIX77" s="760"/>
      <c r="WIY77" s="760"/>
      <c r="WIZ77" s="760"/>
      <c r="WJA77" s="760"/>
      <c r="WJB77" s="760"/>
      <c r="WJC77" s="760"/>
      <c r="WJD77" s="760"/>
      <c r="WJE77" s="760"/>
      <c r="WJF77" s="760"/>
      <c r="WJG77" s="760"/>
      <c r="WJH77" s="760"/>
      <c r="WJI77" s="760"/>
      <c r="WJJ77" s="760"/>
      <c r="WJK77" s="760"/>
      <c r="WJL77" s="760"/>
      <c r="WJM77" s="760"/>
      <c r="WJN77" s="760"/>
      <c r="WJO77" s="760"/>
      <c r="WJP77" s="760"/>
      <c r="WJQ77" s="760"/>
      <c r="WJR77" s="760"/>
      <c r="WJS77" s="760"/>
      <c r="WJT77" s="760"/>
      <c r="WJU77" s="760"/>
      <c r="WJV77" s="760"/>
      <c r="WJW77" s="760"/>
      <c r="WJX77" s="760"/>
      <c r="WJY77" s="760"/>
      <c r="WJZ77" s="760"/>
      <c r="WKA77" s="760"/>
      <c r="WKB77" s="760"/>
      <c r="WKC77" s="760"/>
      <c r="WKD77" s="760"/>
      <c r="WKE77" s="760"/>
      <c r="WKF77" s="760"/>
      <c r="WKG77" s="760"/>
      <c r="WKH77" s="760"/>
      <c r="WKI77" s="760"/>
      <c r="WKJ77" s="760"/>
      <c r="WKK77" s="760"/>
      <c r="WKL77" s="760"/>
      <c r="WKM77" s="760"/>
      <c r="WKN77" s="760"/>
      <c r="WKO77" s="760"/>
      <c r="WKP77" s="760"/>
      <c r="WKQ77" s="760"/>
      <c r="WKR77" s="760"/>
      <c r="WKS77" s="760"/>
      <c r="WKT77" s="760"/>
      <c r="WKU77" s="760"/>
      <c r="WKV77" s="760"/>
      <c r="WKW77" s="760"/>
      <c r="WKX77" s="760"/>
      <c r="WKY77" s="760"/>
      <c r="WKZ77" s="760"/>
      <c r="WLA77" s="760"/>
      <c r="WLB77" s="760"/>
      <c r="WLC77" s="760"/>
      <c r="WLD77" s="760"/>
      <c r="WLE77" s="760"/>
      <c r="WLF77" s="760"/>
      <c r="WLG77" s="760"/>
      <c r="WLH77" s="760"/>
      <c r="WLI77" s="760"/>
      <c r="WLJ77" s="760"/>
      <c r="WLK77" s="760"/>
      <c r="WLL77" s="760"/>
      <c r="WLM77" s="760"/>
      <c r="WLN77" s="760"/>
      <c r="WLO77" s="760"/>
      <c r="WLP77" s="760"/>
      <c r="WLQ77" s="760"/>
      <c r="WLR77" s="760"/>
      <c r="WLS77" s="760"/>
      <c r="WLT77" s="760"/>
      <c r="WLU77" s="760"/>
      <c r="WLV77" s="760"/>
      <c r="WLW77" s="760"/>
      <c r="WLX77" s="760"/>
      <c r="WLY77" s="760"/>
      <c r="WLZ77" s="760"/>
      <c r="WMA77" s="760"/>
      <c r="WMB77" s="760"/>
      <c r="WMC77" s="760"/>
      <c r="WMD77" s="760"/>
      <c r="WME77" s="760"/>
      <c r="WMF77" s="760"/>
      <c r="WMG77" s="760"/>
      <c r="WMH77" s="760"/>
      <c r="WMI77" s="760"/>
      <c r="WMJ77" s="760"/>
      <c r="WMK77" s="760"/>
      <c r="WML77" s="760"/>
      <c r="WMM77" s="760"/>
      <c r="WMN77" s="760"/>
      <c r="WMO77" s="760"/>
      <c r="WMP77" s="760"/>
      <c r="WMQ77" s="760"/>
      <c r="WMR77" s="760"/>
      <c r="WMS77" s="760"/>
      <c r="WMT77" s="760"/>
      <c r="WMU77" s="760"/>
      <c r="WMV77" s="760"/>
      <c r="WMW77" s="760"/>
      <c r="WMX77" s="760"/>
      <c r="WMY77" s="760"/>
      <c r="WMZ77" s="760"/>
      <c r="WNA77" s="760"/>
      <c r="WNB77" s="760"/>
      <c r="WNC77" s="760"/>
      <c r="WND77" s="760"/>
      <c r="WNE77" s="760"/>
      <c r="WNF77" s="760"/>
      <c r="WNG77" s="760"/>
      <c r="WNH77" s="760"/>
      <c r="WNI77" s="760"/>
      <c r="WNJ77" s="760"/>
      <c r="WNK77" s="760"/>
      <c r="WNL77" s="760"/>
      <c r="WNM77" s="760"/>
      <c r="WNN77" s="760"/>
      <c r="WNO77" s="760"/>
      <c r="WNP77" s="760"/>
      <c r="WNQ77" s="760"/>
      <c r="WNR77" s="760"/>
      <c r="WNS77" s="760"/>
      <c r="WNT77" s="760"/>
      <c r="WNU77" s="760"/>
      <c r="WNV77" s="760"/>
      <c r="WNW77" s="760"/>
      <c r="WNX77" s="760"/>
      <c r="WNY77" s="760"/>
      <c r="WNZ77" s="760"/>
      <c r="WOA77" s="760"/>
      <c r="WOB77" s="760"/>
      <c r="WOC77" s="760"/>
      <c r="WOD77" s="760"/>
      <c r="WOE77" s="760"/>
      <c r="WOF77" s="760"/>
      <c r="WOG77" s="760"/>
      <c r="WOH77" s="760"/>
      <c r="WOI77" s="760"/>
      <c r="WOJ77" s="760"/>
      <c r="WOK77" s="760"/>
      <c r="WOL77" s="760"/>
      <c r="WOM77" s="760"/>
      <c r="WON77" s="760"/>
      <c r="WOO77" s="760"/>
      <c r="WOP77" s="760"/>
      <c r="WOQ77" s="760"/>
      <c r="WOR77" s="760"/>
      <c r="WOS77" s="760"/>
      <c r="WOT77" s="760"/>
      <c r="WOU77" s="760"/>
      <c r="WOV77" s="760"/>
      <c r="WOW77" s="760"/>
      <c r="WOX77" s="760"/>
      <c r="WOY77" s="760"/>
      <c r="WOZ77" s="760"/>
      <c r="WPA77" s="760"/>
      <c r="WPB77" s="760"/>
      <c r="WPC77" s="760"/>
      <c r="WPD77" s="760"/>
      <c r="WPE77" s="760"/>
      <c r="WPF77" s="760"/>
      <c r="WPG77" s="760"/>
      <c r="WPH77" s="760"/>
      <c r="WPI77" s="760"/>
      <c r="WPJ77" s="760"/>
      <c r="WPK77" s="760"/>
      <c r="WPL77" s="760"/>
      <c r="WPM77" s="760"/>
      <c r="WPN77" s="760"/>
      <c r="WPO77" s="760"/>
      <c r="WPP77" s="760"/>
      <c r="WPQ77" s="760"/>
      <c r="WPR77" s="760"/>
      <c r="WPS77" s="760"/>
      <c r="WPT77" s="760"/>
      <c r="WPU77" s="760"/>
      <c r="WPV77" s="760"/>
      <c r="WPW77" s="760"/>
      <c r="WPX77" s="760"/>
      <c r="WPY77" s="760"/>
      <c r="WPZ77" s="760"/>
      <c r="WQA77" s="760"/>
      <c r="WQB77" s="760"/>
      <c r="WQC77" s="760"/>
      <c r="WQD77" s="760"/>
      <c r="WQE77" s="760"/>
      <c r="WQF77" s="760"/>
      <c r="WQG77" s="760"/>
      <c r="WQH77" s="760"/>
      <c r="WQI77" s="760"/>
      <c r="WQJ77" s="760"/>
      <c r="WQK77" s="760"/>
      <c r="WQL77" s="760"/>
      <c r="WQM77" s="760"/>
      <c r="WQN77" s="760"/>
      <c r="WQO77" s="760"/>
      <c r="WQP77" s="760"/>
      <c r="WQQ77" s="760"/>
      <c r="WQR77" s="760"/>
      <c r="WQS77" s="760"/>
      <c r="WQT77" s="760"/>
      <c r="WQU77" s="760"/>
      <c r="WQV77" s="760"/>
      <c r="WQW77" s="760"/>
      <c r="WQX77" s="760"/>
      <c r="WQY77" s="760"/>
      <c r="WQZ77" s="760"/>
      <c r="WRA77" s="760"/>
      <c r="WRB77" s="760"/>
      <c r="WRC77" s="760"/>
      <c r="WRD77" s="760"/>
      <c r="WRE77" s="760"/>
      <c r="WRF77" s="760"/>
      <c r="WRG77" s="760"/>
      <c r="WRH77" s="760"/>
      <c r="WRI77" s="760"/>
      <c r="WRJ77" s="760"/>
      <c r="WRK77" s="760"/>
      <c r="WRL77" s="760"/>
      <c r="WRM77" s="760"/>
      <c r="WRN77" s="760"/>
      <c r="WRO77" s="760"/>
      <c r="WRP77" s="760"/>
      <c r="WRQ77" s="760"/>
      <c r="WRR77" s="760"/>
      <c r="WRS77" s="760"/>
      <c r="WRT77" s="760"/>
      <c r="WRU77" s="760"/>
      <c r="WRV77" s="760"/>
      <c r="WRW77" s="760"/>
      <c r="WRX77" s="760"/>
      <c r="WRY77" s="760"/>
      <c r="WRZ77" s="760"/>
      <c r="WSA77" s="760"/>
      <c r="WSB77" s="760"/>
      <c r="WSC77" s="760"/>
      <c r="WSD77" s="760"/>
      <c r="WSE77" s="760"/>
      <c r="WSF77" s="760"/>
      <c r="WSG77" s="760"/>
      <c r="WSH77" s="760"/>
      <c r="WSI77" s="760"/>
      <c r="WSJ77" s="760"/>
      <c r="WSK77" s="760"/>
      <c r="WSL77" s="760"/>
      <c r="WSM77" s="760"/>
      <c r="WSN77" s="760"/>
      <c r="WSO77" s="760"/>
      <c r="WSP77" s="760"/>
      <c r="WSQ77" s="760"/>
      <c r="WSR77" s="760"/>
      <c r="WSS77" s="760"/>
      <c r="WST77" s="760"/>
      <c r="WSU77" s="760"/>
      <c r="WSV77" s="760"/>
      <c r="WSW77" s="760"/>
      <c r="WSX77" s="760"/>
      <c r="WSY77" s="760"/>
      <c r="WSZ77" s="760"/>
      <c r="WTA77" s="760"/>
      <c r="WTB77" s="760"/>
      <c r="WTC77" s="760"/>
      <c r="WTD77" s="760"/>
      <c r="WTE77" s="760"/>
      <c r="WTF77" s="760"/>
      <c r="WTG77" s="760"/>
      <c r="WTH77" s="760"/>
      <c r="WTI77" s="760"/>
      <c r="WTJ77" s="760"/>
      <c r="WTK77" s="760"/>
      <c r="WTL77" s="760"/>
      <c r="WTM77" s="760"/>
      <c r="WTN77" s="760"/>
      <c r="WTO77" s="760"/>
      <c r="WTP77" s="760"/>
      <c r="WTQ77" s="760"/>
      <c r="WTR77" s="760"/>
      <c r="WTS77" s="760"/>
      <c r="WTT77" s="760"/>
      <c r="WTU77" s="760"/>
      <c r="WTV77" s="760"/>
      <c r="WTW77" s="760"/>
      <c r="WTX77" s="760"/>
      <c r="WTY77" s="760"/>
      <c r="WTZ77" s="760"/>
      <c r="WUA77" s="760"/>
      <c r="WUB77" s="760"/>
      <c r="WUC77" s="760"/>
      <c r="WUD77" s="760"/>
      <c r="WUE77" s="760"/>
      <c r="WUF77" s="760"/>
      <c r="WUG77" s="760"/>
      <c r="WUH77" s="760"/>
      <c r="WUI77" s="760"/>
      <c r="WUJ77" s="760"/>
      <c r="WUK77" s="760"/>
      <c r="WUL77" s="760"/>
      <c r="WUM77" s="760"/>
      <c r="WUN77" s="760"/>
      <c r="WUO77" s="760"/>
      <c r="WUP77" s="760"/>
      <c r="WUQ77" s="760"/>
      <c r="WUR77" s="760"/>
      <c r="WUS77" s="760"/>
      <c r="WUT77" s="760"/>
      <c r="WUU77" s="760"/>
      <c r="WUV77" s="760"/>
      <c r="WUW77" s="760"/>
      <c r="WUX77" s="760"/>
      <c r="WUY77" s="760"/>
      <c r="WUZ77" s="760"/>
      <c r="WVA77" s="760"/>
      <c r="WVB77" s="760"/>
      <c r="WVC77" s="760"/>
      <c r="WVD77" s="760"/>
      <c r="WVE77" s="760"/>
      <c r="WVF77" s="760"/>
      <c r="WVG77" s="760"/>
      <c r="WVH77" s="760"/>
      <c r="WVI77" s="760"/>
      <c r="WVJ77" s="760"/>
      <c r="WVK77" s="760"/>
      <c r="WVL77" s="760"/>
      <c r="WVM77" s="760"/>
      <c r="WVN77" s="760"/>
      <c r="WVO77" s="760"/>
      <c r="WVP77" s="760"/>
      <c r="WVQ77" s="760"/>
      <c r="WVR77" s="760"/>
      <c r="WVS77" s="760"/>
      <c r="WVT77" s="760"/>
      <c r="WVU77" s="760"/>
      <c r="WVV77" s="760"/>
      <c r="WVW77" s="760"/>
      <c r="WVX77" s="760"/>
      <c r="WVY77" s="760"/>
      <c r="WVZ77" s="760"/>
      <c r="WWA77" s="760"/>
      <c r="WWB77" s="760"/>
      <c r="WWC77" s="760"/>
      <c r="WWD77" s="760"/>
      <c r="WWE77" s="760"/>
      <c r="WWF77" s="760"/>
      <c r="WWG77" s="760"/>
      <c r="WWH77" s="760"/>
      <c r="WWI77" s="760"/>
      <c r="WWJ77" s="760"/>
      <c r="WWK77" s="760"/>
      <c r="WWL77" s="760"/>
      <c r="WWM77" s="760"/>
      <c r="WWN77" s="760"/>
      <c r="WWO77" s="760"/>
      <c r="WWP77" s="760"/>
      <c r="WWQ77" s="760"/>
      <c r="WWR77" s="760"/>
      <c r="WWS77" s="760"/>
      <c r="WWT77" s="760"/>
      <c r="WWU77" s="760"/>
      <c r="WWV77" s="760"/>
      <c r="WWW77" s="760"/>
      <c r="WWX77" s="760"/>
      <c r="WWY77" s="760"/>
      <c r="WWZ77" s="760"/>
      <c r="WXA77" s="760"/>
      <c r="WXB77" s="760"/>
      <c r="WXC77" s="760"/>
      <c r="WXD77" s="760"/>
      <c r="WXE77" s="760"/>
      <c r="WXF77" s="760"/>
      <c r="WXG77" s="760"/>
      <c r="WXH77" s="760"/>
      <c r="WXI77" s="760"/>
      <c r="WXJ77" s="760"/>
      <c r="WXK77" s="760"/>
      <c r="WXL77" s="760"/>
      <c r="WXM77" s="760"/>
      <c r="WXN77" s="760"/>
      <c r="WXO77" s="760"/>
      <c r="WXP77" s="760"/>
      <c r="WXQ77" s="760"/>
      <c r="WXR77" s="760"/>
      <c r="WXS77" s="760"/>
      <c r="WXT77" s="760"/>
      <c r="WXU77" s="760"/>
      <c r="WXV77" s="760"/>
      <c r="WXW77" s="760"/>
      <c r="WXX77" s="760"/>
      <c r="WXY77" s="760"/>
      <c r="WXZ77" s="760"/>
      <c r="WYA77" s="760"/>
      <c r="WYB77" s="760"/>
      <c r="WYC77" s="760"/>
      <c r="WYD77" s="760"/>
      <c r="WYE77" s="760"/>
      <c r="WYF77" s="760"/>
      <c r="WYG77" s="760"/>
      <c r="WYH77" s="760"/>
      <c r="WYI77" s="760"/>
      <c r="WYJ77" s="760"/>
      <c r="WYK77" s="760"/>
      <c r="WYL77" s="760"/>
      <c r="WYM77" s="760"/>
      <c r="WYN77" s="760"/>
      <c r="WYO77" s="760"/>
      <c r="WYP77" s="760"/>
      <c r="WYQ77" s="760"/>
      <c r="WYR77" s="760"/>
      <c r="WYS77" s="760"/>
      <c r="WYT77" s="760"/>
      <c r="WYU77" s="760"/>
      <c r="WYV77" s="760"/>
      <c r="WYW77" s="760"/>
      <c r="WYX77" s="760"/>
      <c r="WYY77" s="760"/>
      <c r="WYZ77" s="760"/>
      <c r="WZA77" s="760"/>
      <c r="WZB77" s="760"/>
      <c r="WZC77" s="760"/>
      <c r="WZD77" s="760"/>
      <c r="WZE77" s="760"/>
      <c r="WZF77" s="760"/>
      <c r="WZG77" s="760"/>
      <c r="WZH77" s="760"/>
      <c r="WZI77" s="760"/>
      <c r="WZJ77" s="760"/>
      <c r="WZK77" s="760"/>
      <c r="WZL77" s="760"/>
      <c r="WZM77" s="760"/>
      <c r="WZN77" s="760"/>
      <c r="WZO77" s="760"/>
      <c r="WZP77" s="760"/>
      <c r="WZQ77" s="760"/>
      <c r="WZR77" s="760"/>
      <c r="WZS77" s="760"/>
      <c r="WZT77" s="760"/>
      <c r="WZU77" s="760"/>
      <c r="WZV77" s="760"/>
      <c r="WZW77" s="760"/>
      <c r="WZX77" s="760"/>
      <c r="WZY77" s="760"/>
      <c r="WZZ77" s="760"/>
      <c r="XAA77" s="760"/>
      <c r="XAB77" s="760"/>
      <c r="XAC77" s="760"/>
      <c r="XAD77" s="760"/>
      <c r="XAE77" s="760"/>
      <c r="XAF77" s="760"/>
      <c r="XAG77" s="760"/>
      <c r="XAH77" s="760"/>
      <c r="XAI77" s="760"/>
      <c r="XAJ77" s="760"/>
      <c r="XAK77" s="760"/>
      <c r="XAL77" s="760"/>
      <c r="XAM77" s="760"/>
      <c r="XAN77" s="760"/>
      <c r="XAO77" s="760"/>
      <c r="XAP77" s="760"/>
      <c r="XAQ77" s="760"/>
      <c r="XAR77" s="760"/>
      <c r="XAS77" s="760"/>
      <c r="XAT77" s="760"/>
      <c r="XAU77" s="760"/>
      <c r="XAV77" s="760"/>
      <c r="XAW77" s="760"/>
      <c r="XAX77" s="760"/>
      <c r="XAY77" s="760"/>
      <c r="XAZ77" s="760"/>
      <c r="XBA77" s="760"/>
      <c r="XBB77" s="760"/>
      <c r="XBC77" s="760"/>
      <c r="XBD77" s="760"/>
      <c r="XBE77" s="760"/>
      <c r="XBF77" s="760"/>
      <c r="XBG77" s="760"/>
      <c r="XBH77" s="760"/>
      <c r="XBI77" s="760"/>
      <c r="XBJ77" s="760"/>
      <c r="XBK77" s="760"/>
      <c r="XBL77" s="760"/>
      <c r="XBM77" s="760"/>
      <c r="XBN77" s="760"/>
      <c r="XBO77" s="760"/>
      <c r="XBP77" s="760"/>
      <c r="XBQ77" s="760"/>
      <c r="XBR77" s="760"/>
      <c r="XBS77" s="760"/>
      <c r="XBT77" s="760"/>
      <c r="XBU77" s="760"/>
      <c r="XBV77" s="760"/>
      <c r="XBW77" s="760"/>
      <c r="XBX77" s="760"/>
      <c r="XBY77" s="760"/>
      <c r="XBZ77" s="760"/>
      <c r="XCA77" s="760"/>
      <c r="XCB77" s="760"/>
      <c r="XCC77" s="760"/>
      <c r="XCD77" s="760"/>
      <c r="XCE77" s="760"/>
      <c r="XCF77" s="760"/>
      <c r="XCG77" s="760"/>
      <c r="XCH77" s="760"/>
      <c r="XCI77" s="760"/>
      <c r="XCJ77" s="760"/>
      <c r="XCK77" s="760"/>
      <c r="XCL77" s="760"/>
      <c r="XCM77" s="760"/>
      <c r="XCN77" s="760"/>
      <c r="XCO77" s="760"/>
      <c r="XCP77" s="760"/>
      <c r="XCQ77" s="760"/>
      <c r="XCR77" s="760"/>
      <c r="XCS77" s="760"/>
      <c r="XCT77" s="760"/>
      <c r="XCU77" s="760"/>
      <c r="XCV77" s="760"/>
      <c r="XCW77" s="760"/>
      <c r="XCX77" s="760"/>
      <c r="XCY77" s="760"/>
      <c r="XCZ77" s="760"/>
      <c r="XDA77" s="760"/>
      <c r="XDB77" s="760"/>
      <c r="XDC77" s="760"/>
      <c r="XDD77" s="760"/>
      <c r="XDE77" s="760"/>
      <c r="XDF77" s="760"/>
      <c r="XDG77" s="760"/>
      <c r="XDH77" s="760"/>
      <c r="XDI77" s="760"/>
      <c r="XDJ77" s="760"/>
      <c r="XDK77" s="760"/>
      <c r="XDL77" s="760"/>
      <c r="XDM77" s="760"/>
      <c r="XDN77" s="760"/>
      <c r="XDO77" s="760"/>
      <c r="XDP77" s="760"/>
      <c r="XDQ77" s="760"/>
      <c r="XDR77" s="760"/>
      <c r="XDS77" s="760"/>
      <c r="XDT77" s="760"/>
      <c r="XDU77" s="760"/>
      <c r="XDV77" s="760"/>
      <c r="XDW77" s="760"/>
      <c r="XDX77" s="760"/>
      <c r="XDY77" s="760"/>
      <c r="XDZ77" s="760"/>
      <c r="XEA77" s="760"/>
      <c r="XEB77" s="760"/>
      <c r="XEC77" s="760"/>
      <c r="XED77" s="760"/>
      <c r="XEE77" s="760"/>
      <c r="XEF77" s="760"/>
      <c r="XEG77" s="760"/>
      <c r="XEH77" s="760"/>
      <c r="XEI77" s="760"/>
      <c r="XEJ77" s="760"/>
      <c r="XEK77" s="760"/>
      <c r="XEL77" s="760"/>
      <c r="XEM77" s="760"/>
      <c r="XEN77" s="760"/>
      <c r="XEO77" s="760"/>
      <c r="XEP77" s="760"/>
      <c r="XEQ77" s="760"/>
      <c r="XER77" s="760"/>
      <c r="XES77" s="760"/>
      <c r="XET77" s="760"/>
      <c r="XEU77" s="760"/>
      <c r="XEV77" s="760"/>
      <c r="XEW77" s="760"/>
      <c r="XEX77" s="760"/>
      <c r="XEY77" s="760"/>
      <c r="XEZ77" s="760"/>
      <c r="XFA77" s="760"/>
      <c r="XFB77" s="760"/>
    </row>
    <row r="78" spans="1:16382" s="797" customFormat="1" ht="15" customHeight="1" x14ac:dyDescent="0.3">
      <c r="A78" s="813" t="s">
        <v>12</v>
      </c>
      <c r="B78" s="814"/>
      <c r="C78" s="814">
        <v>4122</v>
      </c>
      <c r="D78" s="815" t="s">
        <v>54</v>
      </c>
      <c r="E78" s="816">
        <v>1574000</v>
      </c>
      <c r="F78" s="816">
        <v>1574000</v>
      </c>
      <c r="G78" s="816">
        <v>1574000</v>
      </c>
      <c r="H78" s="808">
        <v>1574000</v>
      </c>
      <c r="I78" s="808">
        <v>1574000</v>
      </c>
      <c r="J78" s="793"/>
      <c r="K78" s="793"/>
      <c r="L78" s="794"/>
      <c r="M78" s="794"/>
      <c r="N78" s="794"/>
      <c r="O78" s="794"/>
      <c r="P78" s="794"/>
      <c r="Q78" s="803"/>
      <c r="R78" s="794"/>
      <c r="S78" s="795"/>
      <c r="T78" s="796"/>
    </row>
    <row r="79" spans="1:16382" s="2245" customFormat="1" ht="15" customHeight="1" x14ac:dyDescent="0.3">
      <c r="A79" s="1802"/>
      <c r="B79" s="2243">
        <v>2212</v>
      </c>
      <c r="C79" s="2243">
        <v>2111</v>
      </c>
      <c r="D79" s="2244" t="s">
        <v>1385</v>
      </c>
      <c r="E79" s="1913"/>
      <c r="F79" s="1913"/>
      <c r="G79" s="1913"/>
      <c r="H79" s="504">
        <v>24000</v>
      </c>
      <c r="I79" s="504">
        <v>24000</v>
      </c>
      <c r="J79" s="764"/>
      <c r="K79" s="764"/>
      <c r="L79" s="769"/>
      <c r="M79" s="769"/>
      <c r="N79" s="769"/>
      <c r="O79" s="769"/>
      <c r="P79" s="769"/>
      <c r="Q79" s="770"/>
      <c r="R79" s="769"/>
      <c r="S79" s="768"/>
      <c r="T79" s="771"/>
      <c r="U79" s="760"/>
      <c r="V79" s="760"/>
      <c r="W79" s="760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  <c r="AR79" s="760"/>
      <c r="AS79" s="760"/>
      <c r="AT79" s="760"/>
      <c r="AU79" s="760"/>
      <c r="AV79" s="760"/>
      <c r="AW79" s="760"/>
      <c r="AX79" s="760"/>
      <c r="AY79" s="760"/>
      <c r="AZ79" s="760"/>
      <c r="BA79" s="760"/>
      <c r="BB79" s="760"/>
      <c r="BC79" s="760"/>
      <c r="BD79" s="760"/>
      <c r="BE79" s="760"/>
      <c r="BF79" s="760"/>
      <c r="BG79" s="760"/>
      <c r="BH79" s="760"/>
      <c r="BI79" s="760"/>
      <c r="BJ79" s="760"/>
      <c r="BK79" s="760"/>
      <c r="BL79" s="760"/>
      <c r="BM79" s="760"/>
      <c r="BN79" s="760"/>
      <c r="BO79" s="760"/>
      <c r="BP79" s="760"/>
      <c r="BQ79" s="760"/>
      <c r="BR79" s="760"/>
      <c r="BS79" s="760"/>
      <c r="BT79" s="760"/>
      <c r="BU79" s="760"/>
      <c r="BV79" s="760"/>
      <c r="BW79" s="760"/>
      <c r="BX79" s="760"/>
      <c r="BY79" s="760"/>
      <c r="BZ79" s="760"/>
      <c r="CA79" s="760"/>
      <c r="CB79" s="760"/>
      <c r="CC79" s="760"/>
      <c r="CD79" s="760"/>
      <c r="CE79" s="760"/>
      <c r="CF79" s="760"/>
      <c r="CG79" s="760"/>
      <c r="CH79" s="760"/>
      <c r="CI79" s="760"/>
      <c r="CJ79" s="760"/>
      <c r="CK79" s="760"/>
      <c r="CL79" s="760"/>
      <c r="CM79" s="760"/>
      <c r="CN79" s="760"/>
      <c r="CO79" s="760"/>
      <c r="CP79" s="760"/>
      <c r="CQ79" s="760"/>
      <c r="CR79" s="760"/>
      <c r="CS79" s="760"/>
      <c r="CT79" s="760"/>
      <c r="CU79" s="760"/>
      <c r="CV79" s="760"/>
      <c r="CW79" s="760"/>
      <c r="CX79" s="760"/>
      <c r="CY79" s="760"/>
      <c r="CZ79" s="760"/>
      <c r="DA79" s="760"/>
      <c r="DB79" s="760"/>
      <c r="DC79" s="760"/>
      <c r="DD79" s="760"/>
      <c r="DE79" s="760"/>
      <c r="DF79" s="760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760"/>
      <c r="ED79" s="760"/>
      <c r="EE79" s="760"/>
      <c r="EF79" s="760"/>
      <c r="EG79" s="760"/>
      <c r="EH79" s="760"/>
      <c r="EI79" s="760"/>
      <c r="EJ79" s="760"/>
      <c r="EK79" s="760"/>
      <c r="EL79" s="760"/>
      <c r="EM79" s="760"/>
      <c r="EN79" s="760"/>
      <c r="EO79" s="760"/>
      <c r="EP79" s="760"/>
      <c r="EQ79" s="760"/>
      <c r="ER79" s="760"/>
      <c r="ES79" s="760"/>
      <c r="ET79" s="760"/>
      <c r="EU79" s="760"/>
      <c r="EV79" s="760"/>
      <c r="EW79" s="760"/>
      <c r="EX79" s="760"/>
      <c r="EY79" s="760"/>
      <c r="EZ79" s="760"/>
      <c r="FA79" s="760"/>
      <c r="FB79" s="760"/>
      <c r="FC79" s="760"/>
      <c r="FD79" s="760"/>
      <c r="FE79" s="760"/>
      <c r="FF79" s="760"/>
      <c r="FG79" s="760"/>
      <c r="FH79" s="760"/>
      <c r="FI79" s="760"/>
      <c r="FJ79" s="760"/>
      <c r="FK79" s="760"/>
      <c r="FL79" s="760"/>
      <c r="FM79" s="760"/>
      <c r="FN79" s="760"/>
      <c r="FO79" s="760"/>
      <c r="FP79" s="760"/>
      <c r="FQ79" s="760"/>
      <c r="FR79" s="760"/>
      <c r="FS79" s="760"/>
      <c r="FT79" s="760"/>
      <c r="FU79" s="760"/>
      <c r="FV79" s="760"/>
      <c r="FW79" s="760"/>
      <c r="FX79" s="760"/>
      <c r="FY79" s="760"/>
      <c r="FZ79" s="760"/>
      <c r="GA79" s="760"/>
      <c r="GB79" s="760"/>
      <c r="GC79" s="760"/>
      <c r="GD79" s="760"/>
      <c r="GE79" s="760"/>
      <c r="GF79" s="760"/>
      <c r="GG79" s="760"/>
      <c r="GH79" s="760"/>
      <c r="GI79" s="760"/>
      <c r="GJ79" s="760"/>
      <c r="GK79" s="760"/>
      <c r="GL79" s="760"/>
      <c r="GM79" s="760"/>
      <c r="GN79" s="760"/>
      <c r="GO79" s="760"/>
      <c r="GP79" s="760"/>
      <c r="GQ79" s="760"/>
      <c r="GR79" s="760"/>
      <c r="GS79" s="760"/>
      <c r="GT79" s="760"/>
      <c r="GU79" s="760"/>
      <c r="GV79" s="760"/>
      <c r="GW79" s="760"/>
      <c r="GX79" s="760"/>
      <c r="GY79" s="760"/>
      <c r="GZ79" s="760"/>
      <c r="HA79" s="760"/>
      <c r="HB79" s="760"/>
      <c r="HC79" s="760"/>
      <c r="HD79" s="760"/>
      <c r="HE79" s="760"/>
      <c r="HF79" s="760"/>
      <c r="HG79" s="760"/>
      <c r="HH79" s="760"/>
      <c r="HI79" s="760"/>
      <c r="HJ79" s="760"/>
      <c r="HK79" s="760"/>
      <c r="HL79" s="760"/>
      <c r="HM79" s="760"/>
      <c r="HN79" s="760"/>
      <c r="HO79" s="760"/>
      <c r="HP79" s="760"/>
      <c r="HQ79" s="760"/>
      <c r="HR79" s="760"/>
      <c r="HS79" s="760"/>
      <c r="HT79" s="760"/>
      <c r="HU79" s="760"/>
      <c r="HV79" s="760"/>
      <c r="HW79" s="760"/>
      <c r="HX79" s="760"/>
      <c r="HY79" s="760"/>
      <c r="HZ79" s="760"/>
      <c r="IA79" s="760"/>
      <c r="IB79" s="760"/>
      <c r="IC79" s="760"/>
      <c r="ID79" s="760"/>
      <c r="IE79" s="760"/>
      <c r="IF79" s="760"/>
      <c r="IG79" s="760"/>
      <c r="IH79" s="760"/>
      <c r="II79" s="760"/>
      <c r="IJ79" s="760"/>
      <c r="IK79" s="760"/>
      <c r="IL79" s="760"/>
      <c r="IM79" s="760"/>
      <c r="IN79" s="760"/>
      <c r="IO79" s="760"/>
      <c r="IP79" s="760"/>
      <c r="IQ79" s="760"/>
      <c r="IR79" s="760"/>
      <c r="IS79" s="760"/>
      <c r="IT79" s="760"/>
      <c r="IU79" s="760"/>
      <c r="IV79" s="760"/>
      <c r="IW79" s="760"/>
      <c r="IX79" s="760"/>
      <c r="IY79" s="760"/>
      <c r="IZ79" s="760"/>
      <c r="JA79" s="760"/>
      <c r="JB79" s="760"/>
      <c r="JC79" s="760"/>
      <c r="JD79" s="760"/>
      <c r="JE79" s="760"/>
      <c r="JF79" s="760"/>
      <c r="JG79" s="760"/>
      <c r="JH79" s="760"/>
      <c r="JI79" s="760"/>
      <c r="JJ79" s="760"/>
      <c r="JK79" s="760"/>
      <c r="JL79" s="760"/>
      <c r="JM79" s="760"/>
      <c r="JN79" s="760"/>
      <c r="JO79" s="760"/>
      <c r="JP79" s="760"/>
      <c r="JQ79" s="760"/>
      <c r="JR79" s="760"/>
      <c r="JS79" s="760"/>
      <c r="JT79" s="760"/>
      <c r="JU79" s="760"/>
      <c r="JV79" s="760"/>
      <c r="JW79" s="760"/>
      <c r="JX79" s="760"/>
      <c r="JY79" s="760"/>
      <c r="JZ79" s="760"/>
      <c r="KA79" s="760"/>
      <c r="KB79" s="760"/>
      <c r="KC79" s="760"/>
      <c r="KD79" s="760"/>
      <c r="KE79" s="760"/>
      <c r="KF79" s="760"/>
      <c r="KG79" s="760"/>
      <c r="KH79" s="760"/>
      <c r="KI79" s="760"/>
      <c r="KJ79" s="760"/>
      <c r="KK79" s="760"/>
      <c r="KL79" s="760"/>
      <c r="KM79" s="760"/>
      <c r="KN79" s="760"/>
      <c r="KO79" s="760"/>
      <c r="KP79" s="760"/>
      <c r="KQ79" s="760"/>
      <c r="KR79" s="760"/>
      <c r="KS79" s="760"/>
      <c r="KT79" s="760"/>
      <c r="KU79" s="760"/>
      <c r="KV79" s="760"/>
      <c r="KW79" s="760"/>
      <c r="KX79" s="760"/>
      <c r="KY79" s="760"/>
      <c r="KZ79" s="760"/>
      <c r="LA79" s="760"/>
      <c r="LB79" s="760"/>
      <c r="LC79" s="760"/>
      <c r="LD79" s="760"/>
      <c r="LE79" s="760"/>
      <c r="LF79" s="760"/>
      <c r="LG79" s="760"/>
      <c r="LH79" s="760"/>
      <c r="LI79" s="760"/>
      <c r="LJ79" s="760"/>
      <c r="LK79" s="760"/>
      <c r="LL79" s="760"/>
      <c r="LM79" s="760"/>
      <c r="LN79" s="760"/>
      <c r="LO79" s="760"/>
      <c r="LP79" s="760"/>
      <c r="LQ79" s="760"/>
      <c r="LR79" s="760"/>
      <c r="LS79" s="760"/>
      <c r="LT79" s="760"/>
      <c r="LU79" s="760"/>
      <c r="LV79" s="760"/>
      <c r="LW79" s="760"/>
      <c r="LX79" s="760"/>
      <c r="LY79" s="760"/>
      <c r="LZ79" s="760"/>
      <c r="MA79" s="760"/>
      <c r="MB79" s="760"/>
      <c r="MC79" s="760"/>
      <c r="MD79" s="760"/>
      <c r="ME79" s="760"/>
      <c r="MF79" s="760"/>
      <c r="MG79" s="760"/>
      <c r="MH79" s="760"/>
      <c r="MI79" s="760"/>
      <c r="MJ79" s="760"/>
      <c r="MK79" s="760"/>
      <c r="ML79" s="760"/>
      <c r="MM79" s="760"/>
      <c r="MN79" s="760"/>
      <c r="MO79" s="760"/>
      <c r="MP79" s="760"/>
      <c r="MQ79" s="760"/>
      <c r="MR79" s="760"/>
      <c r="MS79" s="760"/>
      <c r="MT79" s="760"/>
      <c r="MU79" s="760"/>
      <c r="MV79" s="760"/>
      <c r="MW79" s="760"/>
      <c r="MX79" s="760"/>
      <c r="MY79" s="760"/>
      <c r="MZ79" s="760"/>
      <c r="NA79" s="760"/>
      <c r="NB79" s="760"/>
      <c r="NC79" s="760"/>
      <c r="ND79" s="760"/>
      <c r="NE79" s="760"/>
      <c r="NF79" s="760"/>
      <c r="NG79" s="760"/>
      <c r="NH79" s="760"/>
      <c r="NI79" s="760"/>
      <c r="NJ79" s="760"/>
      <c r="NK79" s="760"/>
      <c r="NL79" s="760"/>
      <c r="NM79" s="760"/>
      <c r="NN79" s="760"/>
      <c r="NO79" s="760"/>
      <c r="NP79" s="760"/>
      <c r="NQ79" s="760"/>
      <c r="NR79" s="760"/>
      <c r="NS79" s="760"/>
      <c r="NT79" s="760"/>
      <c r="NU79" s="760"/>
      <c r="NV79" s="760"/>
      <c r="NW79" s="760"/>
      <c r="NX79" s="760"/>
      <c r="NY79" s="760"/>
      <c r="NZ79" s="760"/>
      <c r="OA79" s="760"/>
      <c r="OB79" s="760"/>
      <c r="OC79" s="760"/>
      <c r="OD79" s="760"/>
      <c r="OE79" s="760"/>
      <c r="OF79" s="760"/>
      <c r="OG79" s="760"/>
      <c r="OH79" s="760"/>
      <c r="OI79" s="760"/>
      <c r="OJ79" s="760"/>
      <c r="OK79" s="760"/>
      <c r="OL79" s="760"/>
      <c r="OM79" s="760"/>
      <c r="ON79" s="760"/>
      <c r="OO79" s="760"/>
      <c r="OP79" s="760"/>
      <c r="OQ79" s="760"/>
      <c r="OR79" s="760"/>
      <c r="OS79" s="760"/>
      <c r="OT79" s="760"/>
      <c r="OU79" s="760"/>
      <c r="OV79" s="760"/>
      <c r="OW79" s="760"/>
      <c r="OX79" s="760"/>
      <c r="OY79" s="760"/>
      <c r="OZ79" s="760"/>
      <c r="PA79" s="760"/>
      <c r="PB79" s="760"/>
      <c r="PC79" s="760"/>
      <c r="PD79" s="760"/>
      <c r="PE79" s="760"/>
      <c r="PF79" s="760"/>
      <c r="PG79" s="760"/>
      <c r="PH79" s="760"/>
      <c r="PI79" s="760"/>
      <c r="PJ79" s="760"/>
      <c r="PK79" s="760"/>
      <c r="PL79" s="760"/>
      <c r="PM79" s="760"/>
      <c r="PN79" s="760"/>
      <c r="PO79" s="760"/>
      <c r="PP79" s="760"/>
      <c r="PQ79" s="760"/>
      <c r="PR79" s="760"/>
      <c r="PS79" s="760"/>
      <c r="PT79" s="760"/>
      <c r="PU79" s="760"/>
      <c r="PV79" s="760"/>
      <c r="PW79" s="760"/>
      <c r="PX79" s="760"/>
      <c r="PY79" s="760"/>
      <c r="PZ79" s="760"/>
      <c r="QA79" s="760"/>
      <c r="QB79" s="760"/>
      <c r="QC79" s="760"/>
      <c r="QD79" s="760"/>
      <c r="QE79" s="760"/>
      <c r="QF79" s="760"/>
      <c r="QG79" s="760"/>
      <c r="QH79" s="760"/>
      <c r="QI79" s="760"/>
      <c r="QJ79" s="760"/>
      <c r="QK79" s="760"/>
      <c r="QL79" s="760"/>
      <c r="QM79" s="760"/>
      <c r="QN79" s="760"/>
      <c r="QO79" s="760"/>
      <c r="QP79" s="760"/>
      <c r="QQ79" s="760"/>
      <c r="QR79" s="760"/>
      <c r="QS79" s="760"/>
      <c r="QT79" s="760"/>
      <c r="QU79" s="760"/>
      <c r="QV79" s="760"/>
      <c r="QW79" s="760"/>
      <c r="QX79" s="760"/>
      <c r="QY79" s="760"/>
      <c r="QZ79" s="760"/>
      <c r="RA79" s="760"/>
      <c r="RB79" s="760"/>
      <c r="RC79" s="760"/>
      <c r="RD79" s="760"/>
      <c r="RE79" s="760"/>
      <c r="RF79" s="760"/>
      <c r="RG79" s="760"/>
      <c r="RH79" s="760"/>
      <c r="RI79" s="760"/>
      <c r="RJ79" s="760"/>
      <c r="RK79" s="760"/>
      <c r="RL79" s="760"/>
      <c r="RM79" s="760"/>
      <c r="RN79" s="760"/>
      <c r="RO79" s="760"/>
      <c r="RP79" s="760"/>
      <c r="RQ79" s="760"/>
      <c r="RR79" s="760"/>
      <c r="RS79" s="760"/>
      <c r="RT79" s="760"/>
      <c r="RU79" s="760"/>
      <c r="RV79" s="760"/>
      <c r="RW79" s="760"/>
      <c r="RX79" s="760"/>
      <c r="RY79" s="760"/>
      <c r="RZ79" s="760"/>
      <c r="SA79" s="760"/>
      <c r="SB79" s="760"/>
      <c r="SC79" s="760"/>
      <c r="SD79" s="760"/>
      <c r="SE79" s="760"/>
      <c r="SF79" s="760"/>
      <c r="SG79" s="760"/>
      <c r="SH79" s="760"/>
      <c r="SI79" s="760"/>
      <c r="SJ79" s="760"/>
      <c r="SK79" s="760"/>
      <c r="SL79" s="760"/>
      <c r="SM79" s="760"/>
      <c r="SN79" s="760"/>
      <c r="SO79" s="760"/>
      <c r="SP79" s="760"/>
      <c r="SQ79" s="760"/>
      <c r="SR79" s="760"/>
      <c r="SS79" s="760"/>
      <c r="ST79" s="760"/>
      <c r="SU79" s="760"/>
      <c r="SV79" s="760"/>
      <c r="SW79" s="760"/>
      <c r="SX79" s="760"/>
      <c r="SY79" s="760"/>
      <c r="SZ79" s="760"/>
      <c r="TA79" s="760"/>
      <c r="TB79" s="760"/>
      <c r="TC79" s="760"/>
      <c r="TD79" s="760"/>
      <c r="TE79" s="760"/>
      <c r="TF79" s="760"/>
      <c r="TG79" s="760"/>
      <c r="TH79" s="760"/>
      <c r="TI79" s="760"/>
      <c r="TJ79" s="760"/>
      <c r="TK79" s="760"/>
      <c r="TL79" s="760"/>
      <c r="TM79" s="760"/>
      <c r="TN79" s="760"/>
      <c r="TO79" s="760"/>
      <c r="TP79" s="760"/>
      <c r="TQ79" s="760"/>
      <c r="TR79" s="760"/>
      <c r="TS79" s="760"/>
      <c r="TT79" s="760"/>
      <c r="TU79" s="760"/>
      <c r="TV79" s="760"/>
      <c r="TW79" s="760"/>
      <c r="TX79" s="760"/>
      <c r="TY79" s="760"/>
      <c r="TZ79" s="760"/>
      <c r="UA79" s="760"/>
      <c r="UB79" s="760"/>
      <c r="UC79" s="760"/>
      <c r="UD79" s="760"/>
      <c r="UE79" s="760"/>
      <c r="UF79" s="760"/>
      <c r="UG79" s="760"/>
      <c r="UH79" s="760"/>
      <c r="UI79" s="760"/>
      <c r="UJ79" s="760"/>
      <c r="UK79" s="760"/>
      <c r="UL79" s="760"/>
      <c r="UM79" s="760"/>
      <c r="UN79" s="760"/>
      <c r="UO79" s="760"/>
      <c r="UP79" s="760"/>
      <c r="UQ79" s="760"/>
      <c r="UR79" s="760"/>
      <c r="US79" s="760"/>
      <c r="UT79" s="760"/>
      <c r="UU79" s="760"/>
      <c r="UV79" s="760"/>
      <c r="UW79" s="760"/>
      <c r="UX79" s="760"/>
      <c r="UY79" s="760"/>
      <c r="UZ79" s="760"/>
      <c r="VA79" s="760"/>
      <c r="VB79" s="760"/>
      <c r="VC79" s="760"/>
      <c r="VD79" s="760"/>
      <c r="VE79" s="760"/>
      <c r="VF79" s="760"/>
      <c r="VG79" s="760"/>
      <c r="VH79" s="760"/>
      <c r="VI79" s="760"/>
      <c r="VJ79" s="760"/>
      <c r="VK79" s="760"/>
      <c r="VL79" s="760"/>
      <c r="VM79" s="760"/>
      <c r="VN79" s="760"/>
      <c r="VO79" s="760"/>
      <c r="VP79" s="760"/>
      <c r="VQ79" s="760"/>
      <c r="VR79" s="760"/>
      <c r="VS79" s="760"/>
      <c r="VT79" s="760"/>
      <c r="VU79" s="760"/>
      <c r="VV79" s="760"/>
      <c r="VW79" s="760"/>
      <c r="VX79" s="760"/>
      <c r="VY79" s="760"/>
      <c r="VZ79" s="760"/>
      <c r="WA79" s="760"/>
      <c r="WB79" s="760"/>
      <c r="WC79" s="760"/>
      <c r="WD79" s="760"/>
      <c r="WE79" s="760"/>
      <c r="WF79" s="760"/>
      <c r="WG79" s="760"/>
      <c r="WH79" s="760"/>
      <c r="WI79" s="760"/>
      <c r="WJ79" s="760"/>
      <c r="WK79" s="760"/>
      <c r="WL79" s="760"/>
      <c r="WM79" s="760"/>
      <c r="WN79" s="760"/>
      <c r="WO79" s="760"/>
      <c r="WP79" s="760"/>
      <c r="WQ79" s="760"/>
      <c r="WR79" s="760"/>
      <c r="WS79" s="760"/>
      <c r="WT79" s="760"/>
      <c r="WU79" s="760"/>
      <c r="WV79" s="760"/>
      <c r="WW79" s="760"/>
      <c r="WX79" s="760"/>
      <c r="WY79" s="760"/>
      <c r="WZ79" s="760"/>
      <c r="XA79" s="760"/>
      <c r="XB79" s="760"/>
      <c r="XC79" s="760"/>
      <c r="XD79" s="760"/>
      <c r="XE79" s="760"/>
      <c r="XF79" s="760"/>
      <c r="XG79" s="760"/>
      <c r="XH79" s="760"/>
      <c r="XI79" s="760"/>
      <c r="XJ79" s="760"/>
      <c r="XK79" s="760"/>
      <c r="XL79" s="760"/>
      <c r="XM79" s="760"/>
      <c r="XN79" s="760"/>
      <c r="XO79" s="760"/>
      <c r="XP79" s="760"/>
      <c r="XQ79" s="760"/>
      <c r="XR79" s="760"/>
      <c r="XS79" s="760"/>
      <c r="XT79" s="760"/>
      <c r="XU79" s="760"/>
      <c r="XV79" s="760"/>
      <c r="XW79" s="760"/>
      <c r="XX79" s="760"/>
      <c r="XY79" s="760"/>
      <c r="XZ79" s="760"/>
      <c r="YA79" s="760"/>
      <c r="YB79" s="760"/>
      <c r="YC79" s="760"/>
      <c r="YD79" s="760"/>
      <c r="YE79" s="760"/>
      <c r="YF79" s="760"/>
      <c r="YG79" s="760"/>
      <c r="YH79" s="760"/>
      <c r="YI79" s="760"/>
      <c r="YJ79" s="760"/>
      <c r="YK79" s="760"/>
      <c r="YL79" s="760"/>
      <c r="YM79" s="760"/>
      <c r="YN79" s="760"/>
      <c r="YO79" s="760"/>
      <c r="YP79" s="760"/>
      <c r="YQ79" s="760"/>
      <c r="YR79" s="760"/>
      <c r="YS79" s="760"/>
      <c r="YT79" s="760"/>
      <c r="YU79" s="760"/>
      <c r="YV79" s="760"/>
      <c r="YW79" s="760"/>
      <c r="YX79" s="760"/>
      <c r="YY79" s="760"/>
      <c r="YZ79" s="760"/>
      <c r="ZA79" s="760"/>
      <c r="ZB79" s="760"/>
      <c r="ZC79" s="760"/>
      <c r="ZD79" s="760"/>
      <c r="ZE79" s="760"/>
      <c r="ZF79" s="760"/>
      <c r="ZG79" s="760"/>
      <c r="ZH79" s="760"/>
      <c r="ZI79" s="760"/>
      <c r="ZJ79" s="760"/>
      <c r="ZK79" s="760"/>
      <c r="ZL79" s="760"/>
      <c r="ZM79" s="760"/>
      <c r="ZN79" s="760"/>
      <c r="ZO79" s="760"/>
      <c r="ZP79" s="760"/>
      <c r="ZQ79" s="760"/>
      <c r="ZR79" s="760"/>
      <c r="ZS79" s="760"/>
      <c r="ZT79" s="760"/>
      <c r="ZU79" s="760"/>
      <c r="ZV79" s="760"/>
      <c r="ZW79" s="760"/>
      <c r="ZX79" s="760"/>
      <c r="ZY79" s="760"/>
      <c r="ZZ79" s="760"/>
      <c r="AAA79" s="760"/>
      <c r="AAB79" s="760"/>
      <c r="AAC79" s="760"/>
      <c r="AAD79" s="760"/>
      <c r="AAE79" s="760"/>
      <c r="AAF79" s="760"/>
      <c r="AAG79" s="760"/>
      <c r="AAH79" s="760"/>
      <c r="AAI79" s="760"/>
      <c r="AAJ79" s="760"/>
      <c r="AAK79" s="760"/>
      <c r="AAL79" s="760"/>
      <c r="AAM79" s="760"/>
      <c r="AAN79" s="760"/>
      <c r="AAO79" s="760"/>
      <c r="AAP79" s="760"/>
      <c r="AAQ79" s="760"/>
      <c r="AAR79" s="760"/>
      <c r="AAS79" s="760"/>
      <c r="AAT79" s="760"/>
      <c r="AAU79" s="760"/>
      <c r="AAV79" s="760"/>
      <c r="AAW79" s="760"/>
      <c r="AAX79" s="760"/>
      <c r="AAY79" s="760"/>
      <c r="AAZ79" s="760"/>
      <c r="ABA79" s="760"/>
      <c r="ABB79" s="760"/>
      <c r="ABC79" s="760"/>
      <c r="ABD79" s="760"/>
      <c r="ABE79" s="760"/>
      <c r="ABF79" s="760"/>
      <c r="ABG79" s="760"/>
      <c r="ABH79" s="760"/>
      <c r="ABI79" s="760"/>
      <c r="ABJ79" s="760"/>
      <c r="ABK79" s="760"/>
      <c r="ABL79" s="760"/>
      <c r="ABM79" s="760"/>
      <c r="ABN79" s="760"/>
      <c r="ABO79" s="760"/>
      <c r="ABP79" s="760"/>
      <c r="ABQ79" s="760"/>
      <c r="ABR79" s="760"/>
      <c r="ABS79" s="760"/>
      <c r="ABT79" s="760"/>
      <c r="ABU79" s="760"/>
      <c r="ABV79" s="760"/>
      <c r="ABW79" s="760"/>
      <c r="ABX79" s="760"/>
      <c r="ABY79" s="760"/>
      <c r="ABZ79" s="760"/>
      <c r="ACA79" s="760"/>
      <c r="ACB79" s="760"/>
      <c r="ACC79" s="760"/>
      <c r="ACD79" s="760"/>
      <c r="ACE79" s="760"/>
      <c r="ACF79" s="760"/>
      <c r="ACG79" s="760"/>
      <c r="ACH79" s="760"/>
      <c r="ACI79" s="760"/>
      <c r="ACJ79" s="760"/>
      <c r="ACK79" s="760"/>
      <c r="ACL79" s="760"/>
      <c r="ACM79" s="760"/>
      <c r="ACN79" s="760"/>
      <c r="ACO79" s="760"/>
      <c r="ACP79" s="760"/>
      <c r="ACQ79" s="760"/>
      <c r="ACR79" s="760"/>
      <c r="ACS79" s="760"/>
      <c r="ACT79" s="760"/>
      <c r="ACU79" s="760"/>
      <c r="ACV79" s="760"/>
      <c r="ACW79" s="760"/>
      <c r="ACX79" s="760"/>
      <c r="ACY79" s="760"/>
      <c r="ACZ79" s="760"/>
      <c r="ADA79" s="760"/>
      <c r="ADB79" s="760"/>
      <c r="ADC79" s="760"/>
      <c r="ADD79" s="760"/>
      <c r="ADE79" s="760"/>
      <c r="ADF79" s="760"/>
      <c r="ADG79" s="760"/>
      <c r="ADH79" s="760"/>
      <c r="ADI79" s="760"/>
      <c r="ADJ79" s="760"/>
      <c r="ADK79" s="760"/>
      <c r="ADL79" s="760"/>
      <c r="ADM79" s="760"/>
      <c r="ADN79" s="760"/>
      <c r="ADO79" s="760"/>
      <c r="ADP79" s="760"/>
      <c r="ADQ79" s="760"/>
      <c r="ADR79" s="760"/>
      <c r="ADS79" s="760"/>
      <c r="ADT79" s="760"/>
      <c r="ADU79" s="760"/>
      <c r="ADV79" s="760"/>
      <c r="ADW79" s="760"/>
      <c r="ADX79" s="760"/>
      <c r="ADY79" s="760"/>
      <c r="ADZ79" s="760"/>
      <c r="AEA79" s="760"/>
      <c r="AEB79" s="760"/>
      <c r="AEC79" s="760"/>
      <c r="AED79" s="760"/>
      <c r="AEE79" s="760"/>
      <c r="AEF79" s="760"/>
      <c r="AEG79" s="760"/>
      <c r="AEH79" s="760"/>
      <c r="AEI79" s="760"/>
      <c r="AEJ79" s="760"/>
      <c r="AEK79" s="760"/>
      <c r="AEL79" s="760"/>
      <c r="AEM79" s="760"/>
      <c r="AEN79" s="760"/>
      <c r="AEO79" s="760"/>
      <c r="AEP79" s="760"/>
      <c r="AEQ79" s="760"/>
      <c r="AER79" s="760"/>
      <c r="AES79" s="760"/>
      <c r="AET79" s="760"/>
      <c r="AEU79" s="760"/>
      <c r="AEV79" s="760"/>
      <c r="AEW79" s="760"/>
      <c r="AEX79" s="760"/>
      <c r="AEY79" s="760"/>
      <c r="AEZ79" s="760"/>
      <c r="AFA79" s="760"/>
      <c r="AFB79" s="760"/>
      <c r="AFC79" s="760"/>
      <c r="AFD79" s="760"/>
      <c r="AFE79" s="760"/>
      <c r="AFF79" s="760"/>
      <c r="AFG79" s="760"/>
      <c r="AFH79" s="760"/>
      <c r="AFI79" s="760"/>
      <c r="AFJ79" s="760"/>
      <c r="AFK79" s="760"/>
      <c r="AFL79" s="760"/>
      <c r="AFM79" s="760"/>
      <c r="AFN79" s="760"/>
      <c r="AFO79" s="760"/>
      <c r="AFP79" s="760"/>
      <c r="AFQ79" s="760"/>
      <c r="AFR79" s="760"/>
      <c r="AFS79" s="760"/>
      <c r="AFT79" s="760"/>
      <c r="AFU79" s="760"/>
      <c r="AFV79" s="760"/>
      <c r="AFW79" s="760"/>
      <c r="AFX79" s="760"/>
      <c r="AFY79" s="760"/>
      <c r="AFZ79" s="760"/>
      <c r="AGA79" s="760"/>
      <c r="AGB79" s="760"/>
      <c r="AGC79" s="760"/>
      <c r="AGD79" s="760"/>
      <c r="AGE79" s="760"/>
      <c r="AGF79" s="760"/>
      <c r="AGG79" s="760"/>
      <c r="AGH79" s="760"/>
      <c r="AGI79" s="760"/>
      <c r="AGJ79" s="760"/>
      <c r="AGK79" s="760"/>
      <c r="AGL79" s="760"/>
      <c r="AGM79" s="760"/>
      <c r="AGN79" s="760"/>
      <c r="AGO79" s="760"/>
      <c r="AGP79" s="760"/>
      <c r="AGQ79" s="760"/>
      <c r="AGR79" s="760"/>
      <c r="AGS79" s="760"/>
      <c r="AGT79" s="760"/>
      <c r="AGU79" s="760"/>
      <c r="AGV79" s="760"/>
      <c r="AGW79" s="760"/>
      <c r="AGX79" s="760"/>
      <c r="AGY79" s="760"/>
      <c r="AGZ79" s="760"/>
      <c r="AHA79" s="760"/>
      <c r="AHB79" s="760"/>
      <c r="AHC79" s="760"/>
      <c r="AHD79" s="760"/>
      <c r="AHE79" s="760"/>
      <c r="AHF79" s="760"/>
      <c r="AHG79" s="760"/>
      <c r="AHH79" s="760"/>
      <c r="AHI79" s="760"/>
      <c r="AHJ79" s="760"/>
      <c r="AHK79" s="760"/>
      <c r="AHL79" s="760"/>
      <c r="AHM79" s="760"/>
      <c r="AHN79" s="760"/>
      <c r="AHO79" s="760"/>
      <c r="AHP79" s="760"/>
      <c r="AHQ79" s="760"/>
      <c r="AHR79" s="760"/>
      <c r="AHS79" s="760"/>
      <c r="AHT79" s="760"/>
      <c r="AHU79" s="760"/>
      <c r="AHV79" s="760"/>
      <c r="AHW79" s="760"/>
      <c r="AHX79" s="760"/>
      <c r="AHY79" s="760"/>
      <c r="AHZ79" s="760"/>
      <c r="AIA79" s="760"/>
      <c r="AIB79" s="760"/>
      <c r="AIC79" s="760"/>
      <c r="AID79" s="760"/>
      <c r="AIE79" s="760"/>
      <c r="AIF79" s="760"/>
      <c r="AIG79" s="760"/>
      <c r="AIH79" s="760"/>
      <c r="AII79" s="760"/>
      <c r="AIJ79" s="760"/>
      <c r="AIK79" s="760"/>
      <c r="AIL79" s="760"/>
      <c r="AIM79" s="760"/>
      <c r="AIN79" s="760"/>
      <c r="AIO79" s="760"/>
      <c r="AIP79" s="760"/>
      <c r="AIQ79" s="760"/>
      <c r="AIR79" s="760"/>
      <c r="AIS79" s="760"/>
      <c r="AIT79" s="760"/>
      <c r="AIU79" s="760"/>
      <c r="AIV79" s="760"/>
      <c r="AIW79" s="760"/>
      <c r="AIX79" s="760"/>
      <c r="AIY79" s="760"/>
      <c r="AIZ79" s="760"/>
      <c r="AJA79" s="760"/>
      <c r="AJB79" s="760"/>
      <c r="AJC79" s="760"/>
      <c r="AJD79" s="760"/>
      <c r="AJE79" s="760"/>
      <c r="AJF79" s="760"/>
      <c r="AJG79" s="760"/>
      <c r="AJH79" s="760"/>
      <c r="AJI79" s="760"/>
      <c r="AJJ79" s="760"/>
      <c r="AJK79" s="760"/>
      <c r="AJL79" s="760"/>
      <c r="AJM79" s="760"/>
      <c r="AJN79" s="760"/>
      <c r="AJO79" s="760"/>
      <c r="AJP79" s="760"/>
      <c r="AJQ79" s="760"/>
      <c r="AJR79" s="760"/>
      <c r="AJS79" s="760"/>
      <c r="AJT79" s="760"/>
      <c r="AJU79" s="760"/>
      <c r="AJV79" s="760"/>
      <c r="AJW79" s="760"/>
      <c r="AJX79" s="760"/>
      <c r="AJY79" s="760"/>
      <c r="AJZ79" s="760"/>
      <c r="AKA79" s="760"/>
      <c r="AKB79" s="760"/>
      <c r="AKC79" s="760"/>
      <c r="AKD79" s="760"/>
      <c r="AKE79" s="760"/>
      <c r="AKF79" s="760"/>
      <c r="AKG79" s="760"/>
      <c r="AKH79" s="760"/>
      <c r="AKI79" s="760"/>
      <c r="AKJ79" s="760"/>
      <c r="AKK79" s="760"/>
      <c r="AKL79" s="760"/>
      <c r="AKM79" s="760"/>
      <c r="AKN79" s="760"/>
      <c r="AKO79" s="760"/>
      <c r="AKP79" s="760"/>
      <c r="AKQ79" s="760"/>
      <c r="AKR79" s="760"/>
      <c r="AKS79" s="760"/>
      <c r="AKT79" s="760"/>
      <c r="AKU79" s="760"/>
      <c r="AKV79" s="760"/>
      <c r="AKW79" s="760"/>
      <c r="AKX79" s="760"/>
      <c r="AKY79" s="760"/>
      <c r="AKZ79" s="760"/>
      <c r="ALA79" s="760"/>
      <c r="ALB79" s="760"/>
      <c r="ALC79" s="760"/>
      <c r="ALD79" s="760"/>
      <c r="ALE79" s="760"/>
      <c r="ALF79" s="760"/>
      <c r="ALG79" s="760"/>
      <c r="ALH79" s="760"/>
      <c r="ALI79" s="760"/>
      <c r="ALJ79" s="760"/>
      <c r="ALK79" s="760"/>
      <c r="ALL79" s="760"/>
      <c r="ALM79" s="760"/>
      <c r="ALN79" s="760"/>
      <c r="ALO79" s="760"/>
      <c r="ALP79" s="760"/>
      <c r="ALQ79" s="760"/>
      <c r="ALR79" s="760"/>
      <c r="ALS79" s="760"/>
      <c r="ALT79" s="760"/>
      <c r="ALU79" s="760"/>
      <c r="ALV79" s="760"/>
      <c r="ALW79" s="760"/>
      <c r="ALX79" s="760"/>
      <c r="ALY79" s="760"/>
      <c r="ALZ79" s="760"/>
      <c r="AMA79" s="760"/>
      <c r="AMB79" s="760"/>
      <c r="AMC79" s="760"/>
      <c r="AMD79" s="760"/>
      <c r="AME79" s="760"/>
      <c r="AMF79" s="760"/>
      <c r="AMG79" s="760"/>
      <c r="AMH79" s="760"/>
      <c r="AMI79" s="760"/>
      <c r="AMJ79" s="760"/>
      <c r="AMK79" s="760"/>
      <c r="AML79" s="760"/>
      <c r="AMM79" s="760"/>
      <c r="AMN79" s="760"/>
      <c r="AMO79" s="760"/>
      <c r="AMP79" s="760"/>
      <c r="AMQ79" s="760"/>
      <c r="AMR79" s="760"/>
      <c r="AMS79" s="760"/>
      <c r="AMT79" s="760"/>
      <c r="AMU79" s="760"/>
      <c r="AMV79" s="760"/>
      <c r="AMW79" s="760"/>
      <c r="AMX79" s="760"/>
      <c r="AMY79" s="760"/>
      <c r="AMZ79" s="760"/>
      <c r="ANA79" s="760"/>
      <c r="ANB79" s="760"/>
      <c r="ANC79" s="760"/>
      <c r="AND79" s="760"/>
      <c r="ANE79" s="760"/>
      <c r="ANF79" s="760"/>
      <c r="ANG79" s="760"/>
      <c r="ANH79" s="760"/>
      <c r="ANI79" s="760"/>
      <c r="ANJ79" s="760"/>
      <c r="ANK79" s="760"/>
      <c r="ANL79" s="760"/>
      <c r="ANM79" s="760"/>
      <c r="ANN79" s="760"/>
      <c r="ANO79" s="760"/>
      <c r="ANP79" s="760"/>
      <c r="ANQ79" s="760"/>
      <c r="ANR79" s="760"/>
      <c r="ANS79" s="760"/>
      <c r="ANT79" s="760"/>
      <c r="ANU79" s="760"/>
      <c r="ANV79" s="760"/>
      <c r="ANW79" s="760"/>
      <c r="ANX79" s="760"/>
      <c r="ANY79" s="760"/>
      <c r="ANZ79" s="760"/>
      <c r="AOA79" s="760"/>
      <c r="AOB79" s="760"/>
      <c r="AOC79" s="760"/>
      <c r="AOD79" s="760"/>
      <c r="AOE79" s="760"/>
      <c r="AOF79" s="760"/>
      <c r="AOG79" s="760"/>
      <c r="AOH79" s="760"/>
      <c r="AOI79" s="760"/>
      <c r="AOJ79" s="760"/>
      <c r="AOK79" s="760"/>
      <c r="AOL79" s="760"/>
      <c r="AOM79" s="760"/>
      <c r="AON79" s="760"/>
      <c r="AOO79" s="760"/>
      <c r="AOP79" s="760"/>
      <c r="AOQ79" s="760"/>
      <c r="AOR79" s="760"/>
      <c r="AOS79" s="760"/>
      <c r="AOT79" s="760"/>
      <c r="AOU79" s="760"/>
      <c r="AOV79" s="760"/>
      <c r="AOW79" s="760"/>
      <c r="AOX79" s="760"/>
      <c r="AOY79" s="760"/>
      <c r="AOZ79" s="760"/>
      <c r="APA79" s="760"/>
      <c r="APB79" s="760"/>
      <c r="APC79" s="760"/>
      <c r="APD79" s="760"/>
      <c r="APE79" s="760"/>
      <c r="APF79" s="760"/>
      <c r="APG79" s="760"/>
      <c r="APH79" s="760"/>
      <c r="API79" s="760"/>
      <c r="APJ79" s="760"/>
      <c r="APK79" s="760"/>
      <c r="APL79" s="760"/>
      <c r="APM79" s="760"/>
      <c r="APN79" s="760"/>
      <c r="APO79" s="760"/>
      <c r="APP79" s="760"/>
      <c r="APQ79" s="760"/>
      <c r="APR79" s="760"/>
      <c r="APS79" s="760"/>
      <c r="APT79" s="760"/>
      <c r="APU79" s="760"/>
      <c r="APV79" s="760"/>
      <c r="APW79" s="760"/>
      <c r="APX79" s="760"/>
      <c r="APY79" s="760"/>
      <c r="APZ79" s="760"/>
      <c r="AQA79" s="760"/>
      <c r="AQB79" s="760"/>
      <c r="AQC79" s="760"/>
      <c r="AQD79" s="760"/>
      <c r="AQE79" s="760"/>
      <c r="AQF79" s="760"/>
      <c r="AQG79" s="760"/>
      <c r="AQH79" s="760"/>
      <c r="AQI79" s="760"/>
      <c r="AQJ79" s="760"/>
      <c r="AQK79" s="760"/>
      <c r="AQL79" s="760"/>
      <c r="AQM79" s="760"/>
      <c r="AQN79" s="760"/>
      <c r="AQO79" s="760"/>
      <c r="AQP79" s="760"/>
      <c r="AQQ79" s="760"/>
      <c r="AQR79" s="760"/>
      <c r="AQS79" s="760"/>
      <c r="AQT79" s="760"/>
      <c r="AQU79" s="760"/>
      <c r="AQV79" s="760"/>
      <c r="AQW79" s="760"/>
      <c r="AQX79" s="760"/>
      <c r="AQY79" s="760"/>
      <c r="AQZ79" s="760"/>
      <c r="ARA79" s="760"/>
      <c r="ARB79" s="760"/>
      <c r="ARC79" s="760"/>
      <c r="ARD79" s="760"/>
      <c r="ARE79" s="760"/>
      <c r="ARF79" s="760"/>
      <c r="ARG79" s="760"/>
      <c r="ARH79" s="760"/>
      <c r="ARI79" s="760"/>
      <c r="ARJ79" s="760"/>
      <c r="ARK79" s="760"/>
      <c r="ARL79" s="760"/>
      <c r="ARM79" s="760"/>
      <c r="ARN79" s="760"/>
      <c r="ARO79" s="760"/>
      <c r="ARP79" s="760"/>
      <c r="ARQ79" s="760"/>
      <c r="ARR79" s="760"/>
      <c r="ARS79" s="760"/>
      <c r="ART79" s="760"/>
      <c r="ARU79" s="760"/>
      <c r="ARV79" s="760"/>
      <c r="ARW79" s="760"/>
      <c r="ARX79" s="760"/>
      <c r="ARY79" s="760"/>
      <c r="ARZ79" s="760"/>
      <c r="ASA79" s="760"/>
      <c r="ASB79" s="760"/>
      <c r="ASC79" s="760"/>
      <c r="ASD79" s="760"/>
      <c r="ASE79" s="760"/>
      <c r="ASF79" s="760"/>
      <c r="ASG79" s="760"/>
      <c r="ASH79" s="760"/>
      <c r="ASI79" s="760"/>
      <c r="ASJ79" s="760"/>
      <c r="ASK79" s="760"/>
      <c r="ASL79" s="760"/>
      <c r="ASM79" s="760"/>
      <c r="ASN79" s="760"/>
      <c r="ASO79" s="760"/>
      <c r="ASP79" s="760"/>
      <c r="ASQ79" s="760"/>
      <c r="ASR79" s="760"/>
      <c r="ASS79" s="760"/>
      <c r="AST79" s="760"/>
      <c r="ASU79" s="760"/>
      <c r="ASV79" s="760"/>
      <c r="ASW79" s="760"/>
      <c r="ASX79" s="760"/>
      <c r="ASY79" s="760"/>
      <c r="ASZ79" s="760"/>
      <c r="ATA79" s="760"/>
      <c r="ATB79" s="760"/>
      <c r="ATC79" s="760"/>
      <c r="ATD79" s="760"/>
      <c r="ATE79" s="760"/>
      <c r="ATF79" s="760"/>
      <c r="ATG79" s="760"/>
      <c r="ATH79" s="760"/>
      <c r="ATI79" s="760"/>
      <c r="ATJ79" s="760"/>
      <c r="ATK79" s="760"/>
      <c r="ATL79" s="760"/>
      <c r="ATM79" s="760"/>
      <c r="ATN79" s="760"/>
      <c r="ATO79" s="760"/>
      <c r="ATP79" s="760"/>
      <c r="ATQ79" s="760"/>
      <c r="ATR79" s="760"/>
      <c r="ATS79" s="760"/>
      <c r="ATT79" s="760"/>
      <c r="ATU79" s="760"/>
      <c r="ATV79" s="760"/>
      <c r="ATW79" s="760"/>
      <c r="ATX79" s="760"/>
      <c r="ATY79" s="760"/>
      <c r="ATZ79" s="760"/>
      <c r="AUA79" s="760"/>
      <c r="AUB79" s="760"/>
      <c r="AUC79" s="760"/>
      <c r="AUD79" s="760"/>
      <c r="AUE79" s="760"/>
      <c r="AUF79" s="760"/>
      <c r="AUG79" s="760"/>
      <c r="AUH79" s="760"/>
      <c r="AUI79" s="760"/>
      <c r="AUJ79" s="760"/>
      <c r="AUK79" s="760"/>
      <c r="AUL79" s="760"/>
      <c r="AUM79" s="760"/>
      <c r="AUN79" s="760"/>
      <c r="AUO79" s="760"/>
      <c r="AUP79" s="760"/>
      <c r="AUQ79" s="760"/>
      <c r="AUR79" s="760"/>
      <c r="AUS79" s="760"/>
      <c r="AUT79" s="760"/>
      <c r="AUU79" s="760"/>
      <c r="AUV79" s="760"/>
      <c r="AUW79" s="760"/>
      <c r="AUX79" s="760"/>
      <c r="AUY79" s="760"/>
      <c r="AUZ79" s="760"/>
      <c r="AVA79" s="760"/>
      <c r="AVB79" s="760"/>
      <c r="AVC79" s="760"/>
      <c r="AVD79" s="760"/>
      <c r="AVE79" s="760"/>
      <c r="AVF79" s="760"/>
      <c r="AVG79" s="760"/>
      <c r="AVH79" s="760"/>
      <c r="AVI79" s="760"/>
      <c r="AVJ79" s="760"/>
      <c r="AVK79" s="760"/>
      <c r="AVL79" s="760"/>
      <c r="AVM79" s="760"/>
      <c r="AVN79" s="760"/>
      <c r="AVO79" s="760"/>
      <c r="AVP79" s="760"/>
      <c r="AVQ79" s="760"/>
      <c r="AVR79" s="760"/>
      <c r="AVS79" s="760"/>
      <c r="AVT79" s="760"/>
      <c r="AVU79" s="760"/>
      <c r="AVV79" s="760"/>
      <c r="AVW79" s="760"/>
      <c r="AVX79" s="760"/>
      <c r="AVY79" s="760"/>
      <c r="AVZ79" s="760"/>
      <c r="AWA79" s="760"/>
      <c r="AWB79" s="760"/>
      <c r="AWC79" s="760"/>
      <c r="AWD79" s="760"/>
      <c r="AWE79" s="760"/>
      <c r="AWF79" s="760"/>
      <c r="AWG79" s="760"/>
      <c r="AWH79" s="760"/>
      <c r="AWI79" s="760"/>
      <c r="AWJ79" s="760"/>
      <c r="AWK79" s="760"/>
      <c r="AWL79" s="760"/>
      <c r="AWM79" s="760"/>
      <c r="AWN79" s="760"/>
      <c r="AWO79" s="760"/>
      <c r="AWP79" s="760"/>
      <c r="AWQ79" s="760"/>
      <c r="AWR79" s="760"/>
      <c r="AWS79" s="760"/>
      <c r="AWT79" s="760"/>
      <c r="AWU79" s="760"/>
      <c r="AWV79" s="760"/>
      <c r="AWW79" s="760"/>
      <c r="AWX79" s="760"/>
      <c r="AWY79" s="760"/>
      <c r="AWZ79" s="760"/>
      <c r="AXA79" s="760"/>
      <c r="AXB79" s="760"/>
      <c r="AXC79" s="760"/>
      <c r="AXD79" s="760"/>
      <c r="AXE79" s="760"/>
      <c r="AXF79" s="760"/>
      <c r="AXG79" s="760"/>
      <c r="AXH79" s="760"/>
      <c r="AXI79" s="760"/>
      <c r="AXJ79" s="760"/>
      <c r="AXK79" s="760"/>
      <c r="AXL79" s="760"/>
      <c r="AXM79" s="760"/>
      <c r="AXN79" s="760"/>
      <c r="AXO79" s="760"/>
      <c r="AXP79" s="760"/>
      <c r="AXQ79" s="760"/>
      <c r="AXR79" s="760"/>
      <c r="AXS79" s="760"/>
      <c r="AXT79" s="760"/>
      <c r="AXU79" s="760"/>
      <c r="AXV79" s="760"/>
      <c r="AXW79" s="760"/>
      <c r="AXX79" s="760"/>
      <c r="AXY79" s="760"/>
      <c r="AXZ79" s="760"/>
      <c r="AYA79" s="760"/>
      <c r="AYB79" s="760"/>
      <c r="AYC79" s="760"/>
      <c r="AYD79" s="760"/>
      <c r="AYE79" s="760"/>
      <c r="AYF79" s="760"/>
      <c r="AYG79" s="760"/>
      <c r="AYH79" s="760"/>
      <c r="AYI79" s="760"/>
      <c r="AYJ79" s="760"/>
      <c r="AYK79" s="760"/>
      <c r="AYL79" s="760"/>
      <c r="AYM79" s="760"/>
      <c r="AYN79" s="760"/>
      <c r="AYO79" s="760"/>
      <c r="AYP79" s="760"/>
      <c r="AYQ79" s="760"/>
      <c r="AYR79" s="760"/>
      <c r="AYS79" s="760"/>
      <c r="AYT79" s="760"/>
      <c r="AYU79" s="760"/>
      <c r="AYV79" s="760"/>
      <c r="AYW79" s="760"/>
      <c r="AYX79" s="760"/>
      <c r="AYY79" s="760"/>
      <c r="AYZ79" s="760"/>
      <c r="AZA79" s="760"/>
      <c r="AZB79" s="760"/>
      <c r="AZC79" s="760"/>
      <c r="AZD79" s="760"/>
      <c r="AZE79" s="760"/>
      <c r="AZF79" s="760"/>
      <c r="AZG79" s="760"/>
      <c r="AZH79" s="760"/>
      <c r="AZI79" s="760"/>
      <c r="AZJ79" s="760"/>
      <c r="AZK79" s="760"/>
      <c r="AZL79" s="760"/>
      <c r="AZM79" s="760"/>
      <c r="AZN79" s="760"/>
      <c r="AZO79" s="760"/>
      <c r="AZP79" s="760"/>
      <c r="AZQ79" s="760"/>
      <c r="AZR79" s="760"/>
      <c r="AZS79" s="760"/>
      <c r="AZT79" s="760"/>
      <c r="AZU79" s="760"/>
      <c r="AZV79" s="760"/>
      <c r="AZW79" s="760"/>
      <c r="AZX79" s="760"/>
      <c r="AZY79" s="760"/>
      <c r="AZZ79" s="760"/>
      <c r="BAA79" s="760"/>
      <c r="BAB79" s="760"/>
      <c r="BAC79" s="760"/>
      <c r="BAD79" s="760"/>
      <c r="BAE79" s="760"/>
      <c r="BAF79" s="760"/>
      <c r="BAG79" s="760"/>
      <c r="BAH79" s="760"/>
      <c r="BAI79" s="760"/>
      <c r="BAJ79" s="760"/>
      <c r="BAK79" s="760"/>
      <c r="BAL79" s="760"/>
      <c r="BAM79" s="760"/>
      <c r="BAN79" s="760"/>
      <c r="BAO79" s="760"/>
      <c r="BAP79" s="760"/>
      <c r="BAQ79" s="760"/>
      <c r="BAR79" s="760"/>
      <c r="BAS79" s="760"/>
      <c r="BAT79" s="760"/>
      <c r="BAU79" s="760"/>
      <c r="BAV79" s="760"/>
      <c r="BAW79" s="760"/>
      <c r="BAX79" s="760"/>
      <c r="BAY79" s="760"/>
      <c r="BAZ79" s="760"/>
      <c r="BBA79" s="760"/>
      <c r="BBB79" s="760"/>
      <c r="BBC79" s="760"/>
      <c r="BBD79" s="760"/>
      <c r="BBE79" s="760"/>
      <c r="BBF79" s="760"/>
      <c r="BBG79" s="760"/>
      <c r="BBH79" s="760"/>
      <c r="BBI79" s="760"/>
      <c r="BBJ79" s="760"/>
      <c r="BBK79" s="760"/>
      <c r="BBL79" s="760"/>
      <c r="BBM79" s="760"/>
      <c r="BBN79" s="760"/>
      <c r="BBO79" s="760"/>
      <c r="BBP79" s="760"/>
      <c r="BBQ79" s="760"/>
      <c r="BBR79" s="760"/>
      <c r="BBS79" s="760"/>
      <c r="BBT79" s="760"/>
      <c r="BBU79" s="760"/>
      <c r="BBV79" s="760"/>
      <c r="BBW79" s="760"/>
      <c r="BBX79" s="760"/>
      <c r="BBY79" s="760"/>
      <c r="BBZ79" s="760"/>
      <c r="BCA79" s="760"/>
      <c r="BCB79" s="760"/>
      <c r="BCC79" s="760"/>
      <c r="BCD79" s="760"/>
      <c r="BCE79" s="760"/>
      <c r="BCF79" s="760"/>
      <c r="BCG79" s="760"/>
      <c r="BCH79" s="760"/>
      <c r="BCI79" s="760"/>
      <c r="BCJ79" s="760"/>
      <c r="BCK79" s="760"/>
      <c r="BCL79" s="760"/>
      <c r="BCM79" s="760"/>
      <c r="BCN79" s="760"/>
      <c r="BCO79" s="760"/>
      <c r="BCP79" s="760"/>
      <c r="BCQ79" s="760"/>
      <c r="BCR79" s="760"/>
      <c r="BCS79" s="760"/>
      <c r="BCT79" s="760"/>
      <c r="BCU79" s="760"/>
      <c r="BCV79" s="760"/>
      <c r="BCW79" s="760"/>
      <c r="BCX79" s="760"/>
      <c r="BCY79" s="760"/>
      <c r="BCZ79" s="760"/>
      <c r="BDA79" s="760"/>
      <c r="BDB79" s="760"/>
      <c r="BDC79" s="760"/>
      <c r="BDD79" s="760"/>
      <c r="BDE79" s="760"/>
      <c r="BDF79" s="760"/>
      <c r="BDG79" s="760"/>
      <c r="BDH79" s="760"/>
      <c r="BDI79" s="760"/>
      <c r="BDJ79" s="760"/>
      <c r="BDK79" s="760"/>
      <c r="BDL79" s="760"/>
      <c r="BDM79" s="760"/>
      <c r="BDN79" s="760"/>
      <c r="BDO79" s="760"/>
      <c r="BDP79" s="760"/>
      <c r="BDQ79" s="760"/>
      <c r="BDR79" s="760"/>
      <c r="BDS79" s="760"/>
      <c r="BDT79" s="760"/>
      <c r="BDU79" s="760"/>
      <c r="BDV79" s="760"/>
      <c r="BDW79" s="760"/>
      <c r="BDX79" s="760"/>
      <c r="BDY79" s="760"/>
      <c r="BDZ79" s="760"/>
      <c r="BEA79" s="760"/>
      <c r="BEB79" s="760"/>
      <c r="BEC79" s="760"/>
      <c r="BED79" s="760"/>
      <c r="BEE79" s="760"/>
      <c r="BEF79" s="760"/>
      <c r="BEG79" s="760"/>
      <c r="BEH79" s="760"/>
      <c r="BEI79" s="760"/>
      <c r="BEJ79" s="760"/>
      <c r="BEK79" s="760"/>
      <c r="BEL79" s="760"/>
      <c r="BEM79" s="760"/>
      <c r="BEN79" s="760"/>
      <c r="BEO79" s="760"/>
      <c r="BEP79" s="760"/>
      <c r="BEQ79" s="760"/>
      <c r="BER79" s="760"/>
      <c r="BES79" s="760"/>
      <c r="BET79" s="760"/>
      <c r="BEU79" s="760"/>
      <c r="BEV79" s="760"/>
      <c r="BEW79" s="760"/>
      <c r="BEX79" s="760"/>
      <c r="BEY79" s="760"/>
      <c r="BEZ79" s="760"/>
      <c r="BFA79" s="760"/>
      <c r="BFB79" s="760"/>
      <c r="BFC79" s="760"/>
      <c r="BFD79" s="760"/>
      <c r="BFE79" s="760"/>
      <c r="BFF79" s="760"/>
      <c r="BFG79" s="760"/>
      <c r="BFH79" s="760"/>
      <c r="BFI79" s="760"/>
      <c r="BFJ79" s="760"/>
      <c r="BFK79" s="760"/>
      <c r="BFL79" s="760"/>
      <c r="BFM79" s="760"/>
      <c r="BFN79" s="760"/>
      <c r="BFO79" s="760"/>
      <c r="BFP79" s="760"/>
      <c r="BFQ79" s="760"/>
      <c r="BFR79" s="760"/>
      <c r="BFS79" s="760"/>
      <c r="BFT79" s="760"/>
      <c r="BFU79" s="760"/>
      <c r="BFV79" s="760"/>
      <c r="BFW79" s="760"/>
      <c r="BFX79" s="760"/>
      <c r="BFY79" s="760"/>
      <c r="BFZ79" s="760"/>
      <c r="BGA79" s="760"/>
      <c r="BGB79" s="760"/>
      <c r="BGC79" s="760"/>
      <c r="BGD79" s="760"/>
      <c r="BGE79" s="760"/>
      <c r="BGF79" s="760"/>
      <c r="BGG79" s="760"/>
      <c r="BGH79" s="760"/>
      <c r="BGI79" s="760"/>
      <c r="BGJ79" s="760"/>
      <c r="BGK79" s="760"/>
      <c r="BGL79" s="760"/>
      <c r="BGM79" s="760"/>
      <c r="BGN79" s="760"/>
      <c r="BGO79" s="760"/>
      <c r="BGP79" s="760"/>
      <c r="BGQ79" s="760"/>
      <c r="BGR79" s="760"/>
      <c r="BGS79" s="760"/>
      <c r="BGT79" s="760"/>
      <c r="BGU79" s="760"/>
      <c r="BGV79" s="760"/>
      <c r="BGW79" s="760"/>
      <c r="BGX79" s="760"/>
      <c r="BGY79" s="760"/>
      <c r="BGZ79" s="760"/>
      <c r="BHA79" s="760"/>
      <c r="BHB79" s="760"/>
      <c r="BHC79" s="760"/>
      <c r="BHD79" s="760"/>
      <c r="BHE79" s="760"/>
      <c r="BHF79" s="760"/>
      <c r="BHG79" s="760"/>
      <c r="BHH79" s="760"/>
      <c r="BHI79" s="760"/>
      <c r="BHJ79" s="760"/>
      <c r="BHK79" s="760"/>
      <c r="BHL79" s="760"/>
      <c r="BHM79" s="760"/>
      <c r="BHN79" s="760"/>
      <c r="BHO79" s="760"/>
      <c r="BHP79" s="760"/>
      <c r="BHQ79" s="760"/>
      <c r="BHR79" s="760"/>
      <c r="BHS79" s="760"/>
      <c r="BHT79" s="760"/>
      <c r="BHU79" s="760"/>
      <c r="BHV79" s="760"/>
      <c r="BHW79" s="760"/>
      <c r="BHX79" s="760"/>
      <c r="BHY79" s="760"/>
      <c r="BHZ79" s="760"/>
      <c r="BIA79" s="760"/>
      <c r="BIB79" s="760"/>
      <c r="BIC79" s="760"/>
      <c r="BID79" s="760"/>
      <c r="BIE79" s="760"/>
      <c r="BIF79" s="760"/>
      <c r="BIG79" s="760"/>
      <c r="BIH79" s="760"/>
      <c r="BII79" s="760"/>
      <c r="BIJ79" s="760"/>
      <c r="BIK79" s="760"/>
      <c r="BIL79" s="760"/>
      <c r="BIM79" s="760"/>
      <c r="BIN79" s="760"/>
      <c r="BIO79" s="760"/>
      <c r="BIP79" s="760"/>
      <c r="BIQ79" s="760"/>
      <c r="BIR79" s="760"/>
      <c r="BIS79" s="760"/>
      <c r="BIT79" s="760"/>
      <c r="BIU79" s="760"/>
      <c r="BIV79" s="760"/>
      <c r="BIW79" s="760"/>
      <c r="BIX79" s="760"/>
      <c r="BIY79" s="760"/>
      <c r="BIZ79" s="760"/>
      <c r="BJA79" s="760"/>
      <c r="BJB79" s="760"/>
      <c r="BJC79" s="760"/>
      <c r="BJD79" s="760"/>
      <c r="BJE79" s="760"/>
      <c r="BJF79" s="760"/>
      <c r="BJG79" s="760"/>
      <c r="BJH79" s="760"/>
      <c r="BJI79" s="760"/>
      <c r="BJJ79" s="760"/>
      <c r="BJK79" s="760"/>
      <c r="BJL79" s="760"/>
      <c r="BJM79" s="760"/>
      <c r="BJN79" s="760"/>
      <c r="BJO79" s="760"/>
      <c r="BJP79" s="760"/>
      <c r="BJQ79" s="760"/>
      <c r="BJR79" s="760"/>
      <c r="BJS79" s="760"/>
      <c r="BJT79" s="760"/>
      <c r="BJU79" s="760"/>
      <c r="BJV79" s="760"/>
      <c r="BJW79" s="760"/>
      <c r="BJX79" s="760"/>
      <c r="BJY79" s="760"/>
      <c r="BJZ79" s="760"/>
      <c r="BKA79" s="760"/>
      <c r="BKB79" s="760"/>
      <c r="BKC79" s="760"/>
      <c r="BKD79" s="760"/>
      <c r="BKE79" s="760"/>
      <c r="BKF79" s="760"/>
      <c r="BKG79" s="760"/>
      <c r="BKH79" s="760"/>
      <c r="BKI79" s="760"/>
      <c r="BKJ79" s="760"/>
      <c r="BKK79" s="760"/>
      <c r="BKL79" s="760"/>
      <c r="BKM79" s="760"/>
      <c r="BKN79" s="760"/>
      <c r="BKO79" s="760"/>
      <c r="BKP79" s="760"/>
      <c r="BKQ79" s="760"/>
      <c r="BKR79" s="760"/>
      <c r="BKS79" s="760"/>
      <c r="BKT79" s="760"/>
      <c r="BKU79" s="760"/>
      <c r="BKV79" s="760"/>
      <c r="BKW79" s="760"/>
      <c r="BKX79" s="760"/>
      <c r="BKY79" s="760"/>
      <c r="BKZ79" s="760"/>
      <c r="BLA79" s="760"/>
      <c r="BLB79" s="760"/>
      <c r="BLC79" s="760"/>
      <c r="BLD79" s="760"/>
      <c r="BLE79" s="760"/>
      <c r="BLF79" s="760"/>
      <c r="BLG79" s="760"/>
      <c r="BLH79" s="760"/>
      <c r="BLI79" s="760"/>
      <c r="BLJ79" s="760"/>
      <c r="BLK79" s="760"/>
      <c r="BLL79" s="760"/>
      <c r="BLM79" s="760"/>
      <c r="BLN79" s="760"/>
      <c r="BLO79" s="760"/>
      <c r="BLP79" s="760"/>
      <c r="BLQ79" s="760"/>
      <c r="BLR79" s="760"/>
      <c r="BLS79" s="760"/>
      <c r="BLT79" s="760"/>
      <c r="BLU79" s="760"/>
      <c r="BLV79" s="760"/>
      <c r="BLW79" s="760"/>
      <c r="BLX79" s="760"/>
      <c r="BLY79" s="760"/>
      <c r="BLZ79" s="760"/>
      <c r="BMA79" s="760"/>
      <c r="BMB79" s="760"/>
      <c r="BMC79" s="760"/>
      <c r="BMD79" s="760"/>
      <c r="BME79" s="760"/>
      <c r="BMF79" s="760"/>
      <c r="BMG79" s="760"/>
      <c r="BMH79" s="760"/>
      <c r="BMI79" s="760"/>
      <c r="BMJ79" s="760"/>
      <c r="BMK79" s="760"/>
      <c r="BML79" s="760"/>
      <c r="BMM79" s="760"/>
      <c r="BMN79" s="760"/>
      <c r="BMO79" s="760"/>
      <c r="BMP79" s="760"/>
      <c r="BMQ79" s="760"/>
      <c r="BMR79" s="760"/>
      <c r="BMS79" s="760"/>
      <c r="BMT79" s="760"/>
      <c r="BMU79" s="760"/>
      <c r="BMV79" s="760"/>
      <c r="BMW79" s="760"/>
      <c r="BMX79" s="760"/>
      <c r="BMY79" s="760"/>
      <c r="BMZ79" s="760"/>
      <c r="BNA79" s="760"/>
      <c r="BNB79" s="760"/>
      <c r="BNC79" s="760"/>
      <c r="BND79" s="760"/>
      <c r="BNE79" s="760"/>
      <c r="BNF79" s="760"/>
      <c r="BNG79" s="760"/>
      <c r="BNH79" s="760"/>
      <c r="BNI79" s="760"/>
      <c r="BNJ79" s="760"/>
      <c r="BNK79" s="760"/>
      <c r="BNL79" s="760"/>
      <c r="BNM79" s="760"/>
      <c r="BNN79" s="760"/>
      <c r="BNO79" s="760"/>
      <c r="BNP79" s="760"/>
      <c r="BNQ79" s="760"/>
      <c r="BNR79" s="760"/>
      <c r="BNS79" s="760"/>
      <c r="BNT79" s="760"/>
      <c r="BNU79" s="760"/>
      <c r="BNV79" s="760"/>
      <c r="BNW79" s="760"/>
      <c r="BNX79" s="760"/>
      <c r="BNY79" s="760"/>
      <c r="BNZ79" s="760"/>
      <c r="BOA79" s="760"/>
      <c r="BOB79" s="760"/>
      <c r="BOC79" s="760"/>
      <c r="BOD79" s="760"/>
      <c r="BOE79" s="760"/>
      <c r="BOF79" s="760"/>
      <c r="BOG79" s="760"/>
      <c r="BOH79" s="760"/>
      <c r="BOI79" s="760"/>
      <c r="BOJ79" s="760"/>
      <c r="BOK79" s="760"/>
      <c r="BOL79" s="760"/>
      <c r="BOM79" s="760"/>
      <c r="BON79" s="760"/>
      <c r="BOO79" s="760"/>
      <c r="BOP79" s="760"/>
      <c r="BOQ79" s="760"/>
      <c r="BOR79" s="760"/>
      <c r="BOS79" s="760"/>
      <c r="BOT79" s="760"/>
      <c r="BOU79" s="760"/>
      <c r="BOV79" s="760"/>
      <c r="BOW79" s="760"/>
      <c r="BOX79" s="760"/>
      <c r="BOY79" s="760"/>
      <c r="BOZ79" s="760"/>
      <c r="BPA79" s="760"/>
      <c r="BPB79" s="760"/>
      <c r="BPC79" s="760"/>
      <c r="BPD79" s="760"/>
      <c r="BPE79" s="760"/>
      <c r="BPF79" s="760"/>
      <c r="BPG79" s="760"/>
      <c r="BPH79" s="760"/>
      <c r="BPI79" s="760"/>
      <c r="BPJ79" s="760"/>
      <c r="BPK79" s="760"/>
      <c r="BPL79" s="760"/>
      <c r="BPM79" s="760"/>
      <c r="BPN79" s="760"/>
      <c r="BPO79" s="760"/>
      <c r="BPP79" s="760"/>
      <c r="BPQ79" s="760"/>
      <c r="BPR79" s="760"/>
      <c r="BPS79" s="760"/>
      <c r="BPT79" s="760"/>
      <c r="BPU79" s="760"/>
      <c r="BPV79" s="760"/>
      <c r="BPW79" s="760"/>
      <c r="BPX79" s="760"/>
      <c r="BPY79" s="760"/>
      <c r="BPZ79" s="760"/>
      <c r="BQA79" s="760"/>
      <c r="BQB79" s="760"/>
      <c r="BQC79" s="760"/>
      <c r="BQD79" s="760"/>
      <c r="BQE79" s="760"/>
      <c r="BQF79" s="760"/>
      <c r="BQG79" s="760"/>
      <c r="BQH79" s="760"/>
      <c r="BQI79" s="760"/>
      <c r="BQJ79" s="760"/>
      <c r="BQK79" s="760"/>
      <c r="BQL79" s="760"/>
      <c r="BQM79" s="760"/>
      <c r="BQN79" s="760"/>
      <c r="BQO79" s="760"/>
      <c r="BQP79" s="760"/>
      <c r="BQQ79" s="760"/>
      <c r="BQR79" s="760"/>
      <c r="BQS79" s="760"/>
      <c r="BQT79" s="760"/>
      <c r="BQU79" s="760"/>
      <c r="BQV79" s="760"/>
      <c r="BQW79" s="760"/>
      <c r="BQX79" s="760"/>
      <c r="BQY79" s="760"/>
      <c r="BQZ79" s="760"/>
      <c r="BRA79" s="760"/>
      <c r="BRB79" s="760"/>
      <c r="BRC79" s="760"/>
      <c r="BRD79" s="760"/>
      <c r="BRE79" s="760"/>
      <c r="BRF79" s="760"/>
      <c r="BRG79" s="760"/>
      <c r="BRH79" s="760"/>
      <c r="BRI79" s="760"/>
      <c r="BRJ79" s="760"/>
      <c r="BRK79" s="760"/>
      <c r="BRL79" s="760"/>
      <c r="BRM79" s="760"/>
      <c r="BRN79" s="760"/>
      <c r="BRO79" s="760"/>
      <c r="BRP79" s="760"/>
      <c r="BRQ79" s="760"/>
      <c r="BRR79" s="760"/>
      <c r="BRS79" s="760"/>
      <c r="BRT79" s="760"/>
      <c r="BRU79" s="760"/>
      <c r="BRV79" s="760"/>
      <c r="BRW79" s="760"/>
      <c r="BRX79" s="760"/>
      <c r="BRY79" s="760"/>
      <c r="BRZ79" s="760"/>
      <c r="BSA79" s="760"/>
      <c r="BSB79" s="760"/>
      <c r="BSC79" s="760"/>
      <c r="BSD79" s="760"/>
      <c r="BSE79" s="760"/>
      <c r="BSF79" s="760"/>
      <c r="BSG79" s="760"/>
      <c r="BSH79" s="760"/>
      <c r="BSI79" s="760"/>
      <c r="BSJ79" s="760"/>
      <c r="BSK79" s="760"/>
      <c r="BSL79" s="760"/>
      <c r="BSM79" s="760"/>
      <c r="BSN79" s="760"/>
      <c r="BSO79" s="760"/>
      <c r="BSP79" s="760"/>
      <c r="BSQ79" s="760"/>
      <c r="BSR79" s="760"/>
      <c r="BSS79" s="760"/>
      <c r="BST79" s="760"/>
      <c r="BSU79" s="760"/>
      <c r="BSV79" s="760"/>
      <c r="BSW79" s="760"/>
      <c r="BSX79" s="760"/>
      <c r="BSY79" s="760"/>
      <c r="BSZ79" s="760"/>
      <c r="BTA79" s="760"/>
      <c r="BTB79" s="760"/>
      <c r="BTC79" s="760"/>
      <c r="BTD79" s="760"/>
      <c r="BTE79" s="760"/>
      <c r="BTF79" s="760"/>
      <c r="BTG79" s="760"/>
      <c r="BTH79" s="760"/>
      <c r="BTI79" s="760"/>
      <c r="BTJ79" s="760"/>
      <c r="BTK79" s="760"/>
      <c r="BTL79" s="760"/>
      <c r="BTM79" s="760"/>
      <c r="BTN79" s="760"/>
      <c r="BTO79" s="760"/>
      <c r="BTP79" s="760"/>
      <c r="BTQ79" s="760"/>
      <c r="BTR79" s="760"/>
      <c r="BTS79" s="760"/>
      <c r="BTT79" s="760"/>
      <c r="BTU79" s="760"/>
      <c r="BTV79" s="760"/>
      <c r="BTW79" s="760"/>
      <c r="BTX79" s="760"/>
      <c r="BTY79" s="760"/>
      <c r="BTZ79" s="760"/>
      <c r="BUA79" s="760"/>
      <c r="BUB79" s="760"/>
      <c r="BUC79" s="760"/>
      <c r="BUD79" s="760"/>
      <c r="BUE79" s="760"/>
      <c r="BUF79" s="760"/>
      <c r="BUG79" s="760"/>
      <c r="BUH79" s="760"/>
      <c r="BUI79" s="760"/>
      <c r="BUJ79" s="760"/>
      <c r="BUK79" s="760"/>
      <c r="BUL79" s="760"/>
      <c r="BUM79" s="760"/>
      <c r="BUN79" s="760"/>
      <c r="BUO79" s="760"/>
      <c r="BUP79" s="760"/>
      <c r="BUQ79" s="760"/>
      <c r="BUR79" s="760"/>
      <c r="BUS79" s="760"/>
      <c r="BUT79" s="760"/>
      <c r="BUU79" s="760"/>
      <c r="BUV79" s="760"/>
      <c r="BUW79" s="760"/>
      <c r="BUX79" s="760"/>
      <c r="BUY79" s="760"/>
      <c r="BUZ79" s="760"/>
      <c r="BVA79" s="760"/>
      <c r="BVB79" s="760"/>
      <c r="BVC79" s="760"/>
      <c r="BVD79" s="760"/>
      <c r="BVE79" s="760"/>
      <c r="BVF79" s="760"/>
      <c r="BVG79" s="760"/>
      <c r="BVH79" s="760"/>
      <c r="BVI79" s="760"/>
      <c r="BVJ79" s="760"/>
      <c r="BVK79" s="760"/>
      <c r="BVL79" s="760"/>
      <c r="BVM79" s="760"/>
      <c r="BVN79" s="760"/>
      <c r="BVO79" s="760"/>
      <c r="BVP79" s="760"/>
      <c r="BVQ79" s="760"/>
      <c r="BVR79" s="760"/>
      <c r="BVS79" s="760"/>
      <c r="BVT79" s="760"/>
      <c r="BVU79" s="760"/>
      <c r="BVV79" s="760"/>
      <c r="BVW79" s="760"/>
      <c r="BVX79" s="760"/>
      <c r="BVY79" s="760"/>
      <c r="BVZ79" s="760"/>
      <c r="BWA79" s="760"/>
      <c r="BWB79" s="760"/>
      <c r="BWC79" s="760"/>
      <c r="BWD79" s="760"/>
      <c r="BWE79" s="760"/>
      <c r="BWF79" s="760"/>
      <c r="BWG79" s="760"/>
      <c r="BWH79" s="760"/>
      <c r="BWI79" s="760"/>
      <c r="BWJ79" s="760"/>
      <c r="BWK79" s="760"/>
      <c r="BWL79" s="760"/>
      <c r="BWM79" s="760"/>
      <c r="BWN79" s="760"/>
      <c r="BWO79" s="760"/>
      <c r="BWP79" s="760"/>
      <c r="BWQ79" s="760"/>
      <c r="BWR79" s="760"/>
      <c r="BWS79" s="760"/>
      <c r="BWT79" s="760"/>
      <c r="BWU79" s="760"/>
      <c r="BWV79" s="760"/>
      <c r="BWW79" s="760"/>
      <c r="BWX79" s="760"/>
      <c r="BWY79" s="760"/>
      <c r="BWZ79" s="760"/>
      <c r="BXA79" s="760"/>
      <c r="BXB79" s="760"/>
      <c r="BXC79" s="760"/>
      <c r="BXD79" s="760"/>
      <c r="BXE79" s="760"/>
      <c r="BXF79" s="760"/>
      <c r="BXG79" s="760"/>
      <c r="BXH79" s="760"/>
      <c r="BXI79" s="760"/>
      <c r="BXJ79" s="760"/>
      <c r="BXK79" s="760"/>
      <c r="BXL79" s="760"/>
      <c r="BXM79" s="760"/>
      <c r="BXN79" s="760"/>
      <c r="BXO79" s="760"/>
      <c r="BXP79" s="760"/>
      <c r="BXQ79" s="760"/>
      <c r="BXR79" s="760"/>
      <c r="BXS79" s="760"/>
      <c r="BXT79" s="760"/>
      <c r="BXU79" s="760"/>
      <c r="BXV79" s="760"/>
      <c r="BXW79" s="760"/>
      <c r="BXX79" s="760"/>
      <c r="BXY79" s="760"/>
      <c r="BXZ79" s="760"/>
      <c r="BYA79" s="760"/>
      <c r="BYB79" s="760"/>
      <c r="BYC79" s="760"/>
      <c r="BYD79" s="760"/>
      <c r="BYE79" s="760"/>
      <c r="BYF79" s="760"/>
      <c r="BYG79" s="760"/>
      <c r="BYH79" s="760"/>
      <c r="BYI79" s="760"/>
      <c r="BYJ79" s="760"/>
      <c r="BYK79" s="760"/>
      <c r="BYL79" s="760"/>
      <c r="BYM79" s="760"/>
      <c r="BYN79" s="760"/>
      <c r="BYO79" s="760"/>
      <c r="BYP79" s="760"/>
      <c r="BYQ79" s="760"/>
      <c r="BYR79" s="760"/>
      <c r="BYS79" s="760"/>
      <c r="BYT79" s="760"/>
      <c r="BYU79" s="760"/>
      <c r="BYV79" s="760"/>
      <c r="BYW79" s="760"/>
      <c r="BYX79" s="760"/>
      <c r="BYY79" s="760"/>
      <c r="BYZ79" s="760"/>
      <c r="BZA79" s="760"/>
      <c r="BZB79" s="760"/>
      <c r="BZC79" s="760"/>
      <c r="BZD79" s="760"/>
      <c r="BZE79" s="760"/>
      <c r="BZF79" s="760"/>
      <c r="BZG79" s="760"/>
      <c r="BZH79" s="760"/>
      <c r="BZI79" s="760"/>
      <c r="BZJ79" s="760"/>
      <c r="BZK79" s="760"/>
      <c r="BZL79" s="760"/>
      <c r="BZM79" s="760"/>
      <c r="BZN79" s="760"/>
      <c r="BZO79" s="760"/>
      <c r="BZP79" s="760"/>
      <c r="BZQ79" s="760"/>
      <c r="BZR79" s="760"/>
      <c r="BZS79" s="760"/>
      <c r="BZT79" s="760"/>
      <c r="BZU79" s="760"/>
      <c r="BZV79" s="760"/>
      <c r="BZW79" s="760"/>
      <c r="BZX79" s="760"/>
      <c r="BZY79" s="760"/>
      <c r="BZZ79" s="760"/>
      <c r="CAA79" s="760"/>
      <c r="CAB79" s="760"/>
      <c r="CAC79" s="760"/>
      <c r="CAD79" s="760"/>
      <c r="CAE79" s="760"/>
      <c r="CAF79" s="760"/>
      <c r="CAG79" s="760"/>
      <c r="CAH79" s="760"/>
      <c r="CAI79" s="760"/>
      <c r="CAJ79" s="760"/>
      <c r="CAK79" s="760"/>
      <c r="CAL79" s="760"/>
      <c r="CAM79" s="760"/>
      <c r="CAN79" s="760"/>
      <c r="CAO79" s="760"/>
      <c r="CAP79" s="760"/>
      <c r="CAQ79" s="760"/>
      <c r="CAR79" s="760"/>
      <c r="CAS79" s="760"/>
      <c r="CAT79" s="760"/>
      <c r="CAU79" s="760"/>
      <c r="CAV79" s="760"/>
      <c r="CAW79" s="760"/>
      <c r="CAX79" s="760"/>
      <c r="CAY79" s="760"/>
      <c r="CAZ79" s="760"/>
      <c r="CBA79" s="760"/>
      <c r="CBB79" s="760"/>
      <c r="CBC79" s="760"/>
      <c r="CBD79" s="760"/>
      <c r="CBE79" s="760"/>
      <c r="CBF79" s="760"/>
      <c r="CBG79" s="760"/>
      <c r="CBH79" s="760"/>
      <c r="CBI79" s="760"/>
      <c r="CBJ79" s="760"/>
      <c r="CBK79" s="760"/>
      <c r="CBL79" s="760"/>
      <c r="CBM79" s="760"/>
      <c r="CBN79" s="760"/>
      <c r="CBO79" s="760"/>
      <c r="CBP79" s="760"/>
      <c r="CBQ79" s="760"/>
      <c r="CBR79" s="760"/>
      <c r="CBS79" s="760"/>
      <c r="CBT79" s="760"/>
      <c r="CBU79" s="760"/>
      <c r="CBV79" s="760"/>
      <c r="CBW79" s="760"/>
      <c r="CBX79" s="760"/>
      <c r="CBY79" s="760"/>
      <c r="CBZ79" s="760"/>
      <c r="CCA79" s="760"/>
      <c r="CCB79" s="760"/>
      <c r="CCC79" s="760"/>
      <c r="CCD79" s="760"/>
      <c r="CCE79" s="760"/>
      <c r="CCF79" s="760"/>
      <c r="CCG79" s="760"/>
      <c r="CCH79" s="760"/>
      <c r="CCI79" s="760"/>
      <c r="CCJ79" s="760"/>
      <c r="CCK79" s="760"/>
      <c r="CCL79" s="760"/>
      <c r="CCM79" s="760"/>
      <c r="CCN79" s="760"/>
      <c r="CCO79" s="760"/>
      <c r="CCP79" s="760"/>
      <c r="CCQ79" s="760"/>
      <c r="CCR79" s="760"/>
      <c r="CCS79" s="760"/>
      <c r="CCT79" s="760"/>
      <c r="CCU79" s="760"/>
      <c r="CCV79" s="760"/>
      <c r="CCW79" s="760"/>
      <c r="CCX79" s="760"/>
      <c r="CCY79" s="760"/>
      <c r="CCZ79" s="760"/>
      <c r="CDA79" s="760"/>
      <c r="CDB79" s="760"/>
      <c r="CDC79" s="760"/>
      <c r="CDD79" s="760"/>
      <c r="CDE79" s="760"/>
      <c r="CDF79" s="760"/>
      <c r="CDG79" s="760"/>
      <c r="CDH79" s="760"/>
      <c r="CDI79" s="760"/>
      <c r="CDJ79" s="760"/>
      <c r="CDK79" s="760"/>
      <c r="CDL79" s="760"/>
      <c r="CDM79" s="760"/>
      <c r="CDN79" s="760"/>
      <c r="CDO79" s="760"/>
      <c r="CDP79" s="760"/>
      <c r="CDQ79" s="760"/>
      <c r="CDR79" s="760"/>
      <c r="CDS79" s="760"/>
      <c r="CDT79" s="760"/>
      <c r="CDU79" s="760"/>
      <c r="CDV79" s="760"/>
      <c r="CDW79" s="760"/>
      <c r="CDX79" s="760"/>
      <c r="CDY79" s="760"/>
      <c r="CDZ79" s="760"/>
      <c r="CEA79" s="760"/>
      <c r="CEB79" s="760"/>
      <c r="CEC79" s="760"/>
      <c r="CED79" s="760"/>
      <c r="CEE79" s="760"/>
      <c r="CEF79" s="760"/>
      <c r="CEG79" s="760"/>
      <c r="CEH79" s="760"/>
      <c r="CEI79" s="760"/>
      <c r="CEJ79" s="760"/>
      <c r="CEK79" s="760"/>
      <c r="CEL79" s="760"/>
      <c r="CEM79" s="760"/>
      <c r="CEN79" s="760"/>
      <c r="CEO79" s="760"/>
      <c r="CEP79" s="760"/>
      <c r="CEQ79" s="760"/>
      <c r="CER79" s="760"/>
      <c r="CES79" s="760"/>
      <c r="CET79" s="760"/>
      <c r="CEU79" s="760"/>
      <c r="CEV79" s="760"/>
      <c r="CEW79" s="760"/>
      <c r="CEX79" s="760"/>
      <c r="CEY79" s="760"/>
      <c r="CEZ79" s="760"/>
      <c r="CFA79" s="760"/>
      <c r="CFB79" s="760"/>
      <c r="CFC79" s="760"/>
      <c r="CFD79" s="760"/>
      <c r="CFE79" s="760"/>
      <c r="CFF79" s="760"/>
      <c r="CFG79" s="760"/>
      <c r="CFH79" s="760"/>
      <c r="CFI79" s="760"/>
      <c r="CFJ79" s="760"/>
      <c r="CFK79" s="760"/>
      <c r="CFL79" s="760"/>
      <c r="CFM79" s="760"/>
      <c r="CFN79" s="760"/>
      <c r="CFO79" s="760"/>
      <c r="CFP79" s="760"/>
      <c r="CFQ79" s="760"/>
      <c r="CFR79" s="760"/>
      <c r="CFS79" s="760"/>
      <c r="CFT79" s="760"/>
      <c r="CFU79" s="760"/>
      <c r="CFV79" s="760"/>
      <c r="CFW79" s="760"/>
      <c r="CFX79" s="760"/>
      <c r="CFY79" s="760"/>
      <c r="CFZ79" s="760"/>
      <c r="CGA79" s="760"/>
      <c r="CGB79" s="760"/>
      <c r="CGC79" s="760"/>
      <c r="CGD79" s="760"/>
      <c r="CGE79" s="760"/>
      <c r="CGF79" s="760"/>
      <c r="CGG79" s="760"/>
      <c r="CGH79" s="760"/>
      <c r="CGI79" s="760"/>
      <c r="CGJ79" s="760"/>
      <c r="CGK79" s="760"/>
      <c r="CGL79" s="760"/>
      <c r="CGM79" s="760"/>
      <c r="CGN79" s="760"/>
      <c r="CGO79" s="760"/>
      <c r="CGP79" s="760"/>
      <c r="CGQ79" s="760"/>
      <c r="CGR79" s="760"/>
      <c r="CGS79" s="760"/>
      <c r="CGT79" s="760"/>
      <c r="CGU79" s="760"/>
      <c r="CGV79" s="760"/>
      <c r="CGW79" s="760"/>
      <c r="CGX79" s="760"/>
      <c r="CGY79" s="760"/>
      <c r="CGZ79" s="760"/>
      <c r="CHA79" s="760"/>
      <c r="CHB79" s="760"/>
      <c r="CHC79" s="760"/>
      <c r="CHD79" s="760"/>
      <c r="CHE79" s="760"/>
      <c r="CHF79" s="760"/>
      <c r="CHG79" s="760"/>
      <c r="CHH79" s="760"/>
      <c r="CHI79" s="760"/>
      <c r="CHJ79" s="760"/>
      <c r="CHK79" s="760"/>
      <c r="CHL79" s="760"/>
      <c r="CHM79" s="760"/>
      <c r="CHN79" s="760"/>
      <c r="CHO79" s="760"/>
      <c r="CHP79" s="760"/>
      <c r="CHQ79" s="760"/>
      <c r="CHR79" s="760"/>
      <c r="CHS79" s="760"/>
      <c r="CHT79" s="760"/>
      <c r="CHU79" s="760"/>
      <c r="CHV79" s="760"/>
      <c r="CHW79" s="760"/>
      <c r="CHX79" s="760"/>
      <c r="CHY79" s="760"/>
      <c r="CHZ79" s="760"/>
      <c r="CIA79" s="760"/>
      <c r="CIB79" s="760"/>
      <c r="CIC79" s="760"/>
      <c r="CID79" s="760"/>
      <c r="CIE79" s="760"/>
      <c r="CIF79" s="760"/>
      <c r="CIG79" s="760"/>
      <c r="CIH79" s="760"/>
      <c r="CII79" s="760"/>
      <c r="CIJ79" s="760"/>
      <c r="CIK79" s="760"/>
      <c r="CIL79" s="760"/>
      <c r="CIM79" s="760"/>
      <c r="CIN79" s="760"/>
      <c r="CIO79" s="760"/>
      <c r="CIP79" s="760"/>
      <c r="CIQ79" s="760"/>
      <c r="CIR79" s="760"/>
      <c r="CIS79" s="760"/>
      <c r="CIT79" s="760"/>
      <c r="CIU79" s="760"/>
      <c r="CIV79" s="760"/>
      <c r="CIW79" s="760"/>
      <c r="CIX79" s="760"/>
      <c r="CIY79" s="760"/>
      <c r="CIZ79" s="760"/>
      <c r="CJA79" s="760"/>
      <c r="CJB79" s="760"/>
      <c r="CJC79" s="760"/>
      <c r="CJD79" s="760"/>
      <c r="CJE79" s="760"/>
      <c r="CJF79" s="760"/>
      <c r="CJG79" s="760"/>
      <c r="CJH79" s="760"/>
      <c r="CJI79" s="760"/>
      <c r="CJJ79" s="760"/>
      <c r="CJK79" s="760"/>
      <c r="CJL79" s="760"/>
      <c r="CJM79" s="760"/>
      <c r="CJN79" s="760"/>
      <c r="CJO79" s="760"/>
      <c r="CJP79" s="760"/>
      <c r="CJQ79" s="760"/>
      <c r="CJR79" s="760"/>
      <c r="CJS79" s="760"/>
      <c r="CJT79" s="760"/>
      <c r="CJU79" s="760"/>
      <c r="CJV79" s="760"/>
      <c r="CJW79" s="760"/>
      <c r="CJX79" s="760"/>
      <c r="CJY79" s="760"/>
      <c r="CJZ79" s="760"/>
      <c r="CKA79" s="760"/>
      <c r="CKB79" s="760"/>
      <c r="CKC79" s="760"/>
      <c r="CKD79" s="760"/>
      <c r="CKE79" s="760"/>
      <c r="CKF79" s="760"/>
      <c r="CKG79" s="760"/>
      <c r="CKH79" s="760"/>
      <c r="CKI79" s="760"/>
      <c r="CKJ79" s="760"/>
      <c r="CKK79" s="760"/>
      <c r="CKL79" s="760"/>
      <c r="CKM79" s="760"/>
      <c r="CKN79" s="760"/>
      <c r="CKO79" s="760"/>
      <c r="CKP79" s="760"/>
      <c r="CKQ79" s="760"/>
      <c r="CKR79" s="760"/>
      <c r="CKS79" s="760"/>
      <c r="CKT79" s="760"/>
      <c r="CKU79" s="760"/>
      <c r="CKV79" s="760"/>
      <c r="CKW79" s="760"/>
      <c r="CKX79" s="760"/>
      <c r="CKY79" s="760"/>
      <c r="CKZ79" s="760"/>
      <c r="CLA79" s="760"/>
      <c r="CLB79" s="760"/>
      <c r="CLC79" s="760"/>
      <c r="CLD79" s="760"/>
      <c r="CLE79" s="760"/>
      <c r="CLF79" s="760"/>
      <c r="CLG79" s="760"/>
      <c r="CLH79" s="760"/>
      <c r="CLI79" s="760"/>
      <c r="CLJ79" s="760"/>
      <c r="CLK79" s="760"/>
      <c r="CLL79" s="760"/>
      <c r="CLM79" s="760"/>
      <c r="CLN79" s="760"/>
      <c r="CLO79" s="760"/>
      <c r="CLP79" s="760"/>
      <c r="CLQ79" s="760"/>
      <c r="CLR79" s="760"/>
      <c r="CLS79" s="760"/>
      <c r="CLT79" s="760"/>
      <c r="CLU79" s="760"/>
      <c r="CLV79" s="760"/>
      <c r="CLW79" s="760"/>
      <c r="CLX79" s="760"/>
      <c r="CLY79" s="760"/>
      <c r="CLZ79" s="760"/>
      <c r="CMA79" s="760"/>
      <c r="CMB79" s="760"/>
      <c r="CMC79" s="760"/>
      <c r="CMD79" s="760"/>
      <c r="CME79" s="760"/>
      <c r="CMF79" s="760"/>
      <c r="CMG79" s="760"/>
      <c r="CMH79" s="760"/>
      <c r="CMI79" s="760"/>
      <c r="CMJ79" s="760"/>
      <c r="CMK79" s="760"/>
      <c r="CML79" s="760"/>
      <c r="CMM79" s="760"/>
      <c r="CMN79" s="760"/>
      <c r="CMO79" s="760"/>
      <c r="CMP79" s="760"/>
      <c r="CMQ79" s="760"/>
      <c r="CMR79" s="760"/>
      <c r="CMS79" s="760"/>
      <c r="CMT79" s="760"/>
      <c r="CMU79" s="760"/>
      <c r="CMV79" s="760"/>
      <c r="CMW79" s="760"/>
      <c r="CMX79" s="760"/>
      <c r="CMY79" s="760"/>
      <c r="CMZ79" s="760"/>
      <c r="CNA79" s="760"/>
      <c r="CNB79" s="760"/>
      <c r="CNC79" s="760"/>
      <c r="CND79" s="760"/>
      <c r="CNE79" s="760"/>
      <c r="CNF79" s="760"/>
      <c r="CNG79" s="760"/>
      <c r="CNH79" s="760"/>
      <c r="CNI79" s="760"/>
      <c r="CNJ79" s="760"/>
      <c r="CNK79" s="760"/>
      <c r="CNL79" s="760"/>
      <c r="CNM79" s="760"/>
      <c r="CNN79" s="760"/>
      <c r="CNO79" s="760"/>
      <c r="CNP79" s="760"/>
      <c r="CNQ79" s="760"/>
      <c r="CNR79" s="760"/>
      <c r="CNS79" s="760"/>
      <c r="CNT79" s="760"/>
      <c r="CNU79" s="760"/>
      <c r="CNV79" s="760"/>
      <c r="CNW79" s="760"/>
      <c r="CNX79" s="760"/>
      <c r="CNY79" s="760"/>
      <c r="CNZ79" s="760"/>
      <c r="COA79" s="760"/>
      <c r="COB79" s="760"/>
      <c r="COC79" s="760"/>
      <c r="COD79" s="760"/>
      <c r="COE79" s="760"/>
      <c r="COF79" s="760"/>
      <c r="COG79" s="760"/>
      <c r="COH79" s="760"/>
      <c r="COI79" s="760"/>
      <c r="COJ79" s="760"/>
      <c r="COK79" s="760"/>
      <c r="COL79" s="760"/>
      <c r="COM79" s="760"/>
      <c r="CON79" s="760"/>
      <c r="COO79" s="760"/>
      <c r="COP79" s="760"/>
      <c r="COQ79" s="760"/>
      <c r="COR79" s="760"/>
      <c r="COS79" s="760"/>
      <c r="COT79" s="760"/>
      <c r="COU79" s="760"/>
      <c r="COV79" s="760"/>
      <c r="COW79" s="760"/>
      <c r="COX79" s="760"/>
      <c r="COY79" s="760"/>
      <c r="COZ79" s="760"/>
      <c r="CPA79" s="760"/>
      <c r="CPB79" s="760"/>
      <c r="CPC79" s="760"/>
      <c r="CPD79" s="760"/>
      <c r="CPE79" s="760"/>
      <c r="CPF79" s="760"/>
      <c r="CPG79" s="760"/>
      <c r="CPH79" s="760"/>
      <c r="CPI79" s="760"/>
      <c r="CPJ79" s="760"/>
      <c r="CPK79" s="760"/>
      <c r="CPL79" s="760"/>
      <c r="CPM79" s="760"/>
      <c r="CPN79" s="760"/>
      <c r="CPO79" s="760"/>
      <c r="CPP79" s="760"/>
      <c r="CPQ79" s="760"/>
      <c r="CPR79" s="760"/>
      <c r="CPS79" s="760"/>
      <c r="CPT79" s="760"/>
      <c r="CPU79" s="760"/>
      <c r="CPV79" s="760"/>
      <c r="CPW79" s="760"/>
      <c r="CPX79" s="760"/>
      <c r="CPY79" s="760"/>
      <c r="CPZ79" s="760"/>
      <c r="CQA79" s="760"/>
      <c r="CQB79" s="760"/>
      <c r="CQC79" s="760"/>
      <c r="CQD79" s="760"/>
      <c r="CQE79" s="760"/>
      <c r="CQF79" s="760"/>
      <c r="CQG79" s="760"/>
      <c r="CQH79" s="760"/>
      <c r="CQI79" s="760"/>
      <c r="CQJ79" s="760"/>
      <c r="CQK79" s="760"/>
      <c r="CQL79" s="760"/>
      <c r="CQM79" s="760"/>
      <c r="CQN79" s="760"/>
      <c r="CQO79" s="760"/>
      <c r="CQP79" s="760"/>
      <c r="CQQ79" s="760"/>
      <c r="CQR79" s="760"/>
      <c r="CQS79" s="760"/>
      <c r="CQT79" s="760"/>
      <c r="CQU79" s="760"/>
      <c r="CQV79" s="760"/>
      <c r="CQW79" s="760"/>
      <c r="CQX79" s="760"/>
      <c r="CQY79" s="760"/>
      <c r="CQZ79" s="760"/>
      <c r="CRA79" s="760"/>
      <c r="CRB79" s="760"/>
      <c r="CRC79" s="760"/>
      <c r="CRD79" s="760"/>
      <c r="CRE79" s="760"/>
      <c r="CRF79" s="760"/>
      <c r="CRG79" s="760"/>
      <c r="CRH79" s="760"/>
      <c r="CRI79" s="760"/>
      <c r="CRJ79" s="760"/>
      <c r="CRK79" s="760"/>
      <c r="CRL79" s="760"/>
      <c r="CRM79" s="760"/>
      <c r="CRN79" s="760"/>
      <c r="CRO79" s="760"/>
      <c r="CRP79" s="760"/>
      <c r="CRQ79" s="760"/>
      <c r="CRR79" s="760"/>
      <c r="CRS79" s="760"/>
      <c r="CRT79" s="760"/>
      <c r="CRU79" s="760"/>
      <c r="CRV79" s="760"/>
      <c r="CRW79" s="760"/>
      <c r="CRX79" s="760"/>
      <c r="CRY79" s="760"/>
      <c r="CRZ79" s="760"/>
      <c r="CSA79" s="760"/>
      <c r="CSB79" s="760"/>
      <c r="CSC79" s="760"/>
      <c r="CSD79" s="760"/>
      <c r="CSE79" s="760"/>
      <c r="CSF79" s="760"/>
      <c r="CSG79" s="760"/>
      <c r="CSH79" s="760"/>
      <c r="CSI79" s="760"/>
      <c r="CSJ79" s="760"/>
      <c r="CSK79" s="760"/>
      <c r="CSL79" s="760"/>
      <c r="CSM79" s="760"/>
      <c r="CSN79" s="760"/>
      <c r="CSO79" s="760"/>
      <c r="CSP79" s="760"/>
      <c r="CSQ79" s="760"/>
      <c r="CSR79" s="760"/>
      <c r="CSS79" s="760"/>
      <c r="CST79" s="760"/>
      <c r="CSU79" s="760"/>
      <c r="CSV79" s="760"/>
      <c r="CSW79" s="760"/>
      <c r="CSX79" s="760"/>
      <c r="CSY79" s="760"/>
      <c r="CSZ79" s="760"/>
      <c r="CTA79" s="760"/>
      <c r="CTB79" s="760"/>
      <c r="CTC79" s="760"/>
      <c r="CTD79" s="760"/>
      <c r="CTE79" s="760"/>
      <c r="CTF79" s="760"/>
      <c r="CTG79" s="760"/>
      <c r="CTH79" s="760"/>
      <c r="CTI79" s="760"/>
      <c r="CTJ79" s="760"/>
      <c r="CTK79" s="760"/>
      <c r="CTL79" s="760"/>
      <c r="CTM79" s="760"/>
      <c r="CTN79" s="760"/>
      <c r="CTO79" s="760"/>
      <c r="CTP79" s="760"/>
      <c r="CTQ79" s="760"/>
      <c r="CTR79" s="760"/>
      <c r="CTS79" s="760"/>
      <c r="CTT79" s="760"/>
      <c r="CTU79" s="760"/>
      <c r="CTV79" s="760"/>
      <c r="CTW79" s="760"/>
      <c r="CTX79" s="760"/>
      <c r="CTY79" s="760"/>
      <c r="CTZ79" s="760"/>
      <c r="CUA79" s="760"/>
      <c r="CUB79" s="760"/>
      <c r="CUC79" s="760"/>
      <c r="CUD79" s="760"/>
      <c r="CUE79" s="760"/>
      <c r="CUF79" s="760"/>
      <c r="CUG79" s="760"/>
      <c r="CUH79" s="760"/>
      <c r="CUI79" s="760"/>
      <c r="CUJ79" s="760"/>
      <c r="CUK79" s="760"/>
      <c r="CUL79" s="760"/>
      <c r="CUM79" s="760"/>
      <c r="CUN79" s="760"/>
      <c r="CUO79" s="760"/>
      <c r="CUP79" s="760"/>
      <c r="CUQ79" s="760"/>
      <c r="CUR79" s="760"/>
      <c r="CUS79" s="760"/>
      <c r="CUT79" s="760"/>
      <c r="CUU79" s="760"/>
      <c r="CUV79" s="760"/>
      <c r="CUW79" s="760"/>
      <c r="CUX79" s="760"/>
      <c r="CUY79" s="760"/>
      <c r="CUZ79" s="760"/>
      <c r="CVA79" s="760"/>
      <c r="CVB79" s="760"/>
      <c r="CVC79" s="760"/>
      <c r="CVD79" s="760"/>
      <c r="CVE79" s="760"/>
      <c r="CVF79" s="760"/>
      <c r="CVG79" s="760"/>
      <c r="CVH79" s="760"/>
      <c r="CVI79" s="760"/>
      <c r="CVJ79" s="760"/>
      <c r="CVK79" s="760"/>
      <c r="CVL79" s="760"/>
      <c r="CVM79" s="760"/>
      <c r="CVN79" s="760"/>
      <c r="CVO79" s="760"/>
      <c r="CVP79" s="760"/>
      <c r="CVQ79" s="760"/>
      <c r="CVR79" s="760"/>
      <c r="CVS79" s="760"/>
      <c r="CVT79" s="760"/>
      <c r="CVU79" s="760"/>
      <c r="CVV79" s="760"/>
      <c r="CVW79" s="760"/>
      <c r="CVX79" s="760"/>
      <c r="CVY79" s="760"/>
      <c r="CVZ79" s="760"/>
      <c r="CWA79" s="760"/>
      <c r="CWB79" s="760"/>
      <c r="CWC79" s="760"/>
      <c r="CWD79" s="760"/>
      <c r="CWE79" s="760"/>
      <c r="CWF79" s="760"/>
      <c r="CWG79" s="760"/>
      <c r="CWH79" s="760"/>
      <c r="CWI79" s="760"/>
      <c r="CWJ79" s="760"/>
      <c r="CWK79" s="760"/>
      <c r="CWL79" s="760"/>
      <c r="CWM79" s="760"/>
      <c r="CWN79" s="760"/>
      <c r="CWO79" s="760"/>
      <c r="CWP79" s="760"/>
      <c r="CWQ79" s="760"/>
      <c r="CWR79" s="760"/>
      <c r="CWS79" s="760"/>
      <c r="CWT79" s="760"/>
      <c r="CWU79" s="760"/>
      <c r="CWV79" s="760"/>
      <c r="CWW79" s="760"/>
      <c r="CWX79" s="760"/>
      <c r="CWY79" s="760"/>
      <c r="CWZ79" s="760"/>
      <c r="CXA79" s="760"/>
      <c r="CXB79" s="760"/>
      <c r="CXC79" s="760"/>
      <c r="CXD79" s="760"/>
      <c r="CXE79" s="760"/>
      <c r="CXF79" s="760"/>
      <c r="CXG79" s="760"/>
      <c r="CXH79" s="760"/>
      <c r="CXI79" s="760"/>
      <c r="CXJ79" s="760"/>
      <c r="CXK79" s="760"/>
      <c r="CXL79" s="760"/>
      <c r="CXM79" s="760"/>
      <c r="CXN79" s="760"/>
      <c r="CXO79" s="760"/>
      <c r="CXP79" s="760"/>
      <c r="CXQ79" s="760"/>
      <c r="CXR79" s="760"/>
      <c r="CXS79" s="760"/>
      <c r="CXT79" s="760"/>
      <c r="CXU79" s="760"/>
      <c r="CXV79" s="760"/>
      <c r="CXW79" s="760"/>
      <c r="CXX79" s="760"/>
      <c r="CXY79" s="760"/>
      <c r="CXZ79" s="760"/>
      <c r="CYA79" s="760"/>
      <c r="CYB79" s="760"/>
      <c r="CYC79" s="760"/>
      <c r="CYD79" s="760"/>
      <c r="CYE79" s="760"/>
      <c r="CYF79" s="760"/>
      <c r="CYG79" s="760"/>
      <c r="CYH79" s="760"/>
      <c r="CYI79" s="760"/>
      <c r="CYJ79" s="760"/>
      <c r="CYK79" s="760"/>
      <c r="CYL79" s="760"/>
      <c r="CYM79" s="760"/>
      <c r="CYN79" s="760"/>
      <c r="CYO79" s="760"/>
      <c r="CYP79" s="760"/>
      <c r="CYQ79" s="760"/>
      <c r="CYR79" s="760"/>
      <c r="CYS79" s="760"/>
      <c r="CYT79" s="760"/>
      <c r="CYU79" s="760"/>
      <c r="CYV79" s="760"/>
      <c r="CYW79" s="760"/>
      <c r="CYX79" s="760"/>
      <c r="CYY79" s="760"/>
      <c r="CYZ79" s="760"/>
      <c r="CZA79" s="760"/>
      <c r="CZB79" s="760"/>
      <c r="CZC79" s="760"/>
      <c r="CZD79" s="760"/>
      <c r="CZE79" s="760"/>
      <c r="CZF79" s="760"/>
      <c r="CZG79" s="760"/>
      <c r="CZH79" s="760"/>
      <c r="CZI79" s="760"/>
      <c r="CZJ79" s="760"/>
      <c r="CZK79" s="760"/>
      <c r="CZL79" s="760"/>
      <c r="CZM79" s="760"/>
      <c r="CZN79" s="760"/>
      <c r="CZO79" s="760"/>
      <c r="CZP79" s="760"/>
      <c r="CZQ79" s="760"/>
      <c r="CZR79" s="760"/>
      <c r="CZS79" s="760"/>
      <c r="CZT79" s="760"/>
      <c r="CZU79" s="760"/>
      <c r="CZV79" s="760"/>
      <c r="CZW79" s="760"/>
      <c r="CZX79" s="760"/>
      <c r="CZY79" s="760"/>
      <c r="CZZ79" s="760"/>
      <c r="DAA79" s="760"/>
      <c r="DAB79" s="760"/>
      <c r="DAC79" s="760"/>
      <c r="DAD79" s="760"/>
      <c r="DAE79" s="760"/>
      <c r="DAF79" s="760"/>
      <c r="DAG79" s="760"/>
      <c r="DAH79" s="760"/>
      <c r="DAI79" s="760"/>
      <c r="DAJ79" s="760"/>
      <c r="DAK79" s="760"/>
      <c r="DAL79" s="760"/>
      <c r="DAM79" s="760"/>
      <c r="DAN79" s="760"/>
      <c r="DAO79" s="760"/>
      <c r="DAP79" s="760"/>
      <c r="DAQ79" s="760"/>
      <c r="DAR79" s="760"/>
      <c r="DAS79" s="760"/>
      <c r="DAT79" s="760"/>
      <c r="DAU79" s="760"/>
      <c r="DAV79" s="760"/>
      <c r="DAW79" s="760"/>
      <c r="DAX79" s="760"/>
      <c r="DAY79" s="760"/>
      <c r="DAZ79" s="760"/>
      <c r="DBA79" s="760"/>
      <c r="DBB79" s="760"/>
      <c r="DBC79" s="760"/>
      <c r="DBD79" s="760"/>
      <c r="DBE79" s="760"/>
      <c r="DBF79" s="760"/>
      <c r="DBG79" s="760"/>
      <c r="DBH79" s="760"/>
      <c r="DBI79" s="760"/>
      <c r="DBJ79" s="760"/>
      <c r="DBK79" s="760"/>
      <c r="DBL79" s="760"/>
      <c r="DBM79" s="760"/>
      <c r="DBN79" s="760"/>
      <c r="DBO79" s="760"/>
      <c r="DBP79" s="760"/>
      <c r="DBQ79" s="760"/>
      <c r="DBR79" s="760"/>
      <c r="DBS79" s="760"/>
      <c r="DBT79" s="760"/>
      <c r="DBU79" s="760"/>
      <c r="DBV79" s="760"/>
      <c r="DBW79" s="760"/>
      <c r="DBX79" s="760"/>
      <c r="DBY79" s="760"/>
      <c r="DBZ79" s="760"/>
      <c r="DCA79" s="760"/>
      <c r="DCB79" s="760"/>
      <c r="DCC79" s="760"/>
      <c r="DCD79" s="760"/>
      <c r="DCE79" s="760"/>
      <c r="DCF79" s="760"/>
      <c r="DCG79" s="760"/>
      <c r="DCH79" s="760"/>
      <c r="DCI79" s="760"/>
      <c r="DCJ79" s="760"/>
      <c r="DCK79" s="760"/>
      <c r="DCL79" s="760"/>
      <c r="DCM79" s="760"/>
      <c r="DCN79" s="760"/>
      <c r="DCO79" s="760"/>
      <c r="DCP79" s="760"/>
      <c r="DCQ79" s="760"/>
      <c r="DCR79" s="760"/>
      <c r="DCS79" s="760"/>
      <c r="DCT79" s="760"/>
      <c r="DCU79" s="760"/>
      <c r="DCV79" s="760"/>
      <c r="DCW79" s="760"/>
      <c r="DCX79" s="760"/>
      <c r="DCY79" s="760"/>
      <c r="DCZ79" s="760"/>
      <c r="DDA79" s="760"/>
      <c r="DDB79" s="760"/>
      <c r="DDC79" s="760"/>
      <c r="DDD79" s="760"/>
      <c r="DDE79" s="760"/>
      <c r="DDF79" s="760"/>
      <c r="DDG79" s="760"/>
      <c r="DDH79" s="760"/>
      <c r="DDI79" s="760"/>
      <c r="DDJ79" s="760"/>
      <c r="DDK79" s="760"/>
      <c r="DDL79" s="760"/>
      <c r="DDM79" s="760"/>
      <c r="DDN79" s="760"/>
      <c r="DDO79" s="760"/>
      <c r="DDP79" s="760"/>
      <c r="DDQ79" s="760"/>
      <c r="DDR79" s="760"/>
      <c r="DDS79" s="760"/>
      <c r="DDT79" s="760"/>
      <c r="DDU79" s="760"/>
      <c r="DDV79" s="760"/>
      <c r="DDW79" s="760"/>
      <c r="DDX79" s="760"/>
      <c r="DDY79" s="760"/>
      <c r="DDZ79" s="760"/>
      <c r="DEA79" s="760"/>
      <c r="DEB79" s="760"/>
      <c r="DEC79" s="760"/>
      <c r="DED79" s="760"/>
      <c r="DEE79" s="760"/>
      <c r="DEF79" s="760"/>
      <c r="DEG79" s="760"/>
      <c r="DEH79" s="760"/>
      <c r="DEI79" s="760"/>
      <c r="DEJ79" s="760"/>
      <c r="DEK79" s="760"/>
      <c r="DEL79" s="760"/>
      <c r="DEM79" s="760"/>
      <c r="DEN79" s="760"/>
      <c r="DEO79" s="760"/>
      <c r="DEP79" s="760"/>
      <c r="DEQ79" s="760"/>
      <c r="DER79" s="760"/>
      <c r="DES79" s="760"/>
      <c r="DET79" s="760"/>
      <c r="DEU79" s="760"/>
      <c r="DEV79" s="760"/>
      <c r="DEW79" s="760"/>
      <c r="DEX79" s="760"/>
      <c r="DEY79" s="760"/>
      <c r="DEZ79" s="760"/>
      <c r="DFA79" s="760"/>
      <c r="DFB79" s="760"/>
      <c r="DFC79" s="760"/>
      <c r="DFD79" s="760"/>
      <c r="DFE79" s="760"/>
      <c r="DFF79" s="760"/>
      <c r="DFG79" s="760"/>
      <c r="DFH79" s="760"/>
      <c r="DFI79" s="760"/>
      <c r="DFJ79" s="760"/>
      <c r="DFK79" s="760"/>
      <c r="DFL79" s="760"/>
      <c r="DFM79" s="760"/>
      <c r="DFN79" s="760"/>
      <c r="DFO79" s="760"/>
      <c r="DFP79" s="760"/>
      <c r="DFQ79" s="760"/>
      <c r="DFR79" s="760"/>
      <c r="DFS79" s="760"/>
      <c r="DFT79" s="760"/>
      <c r="DFU79" s="760"/>
      <c r="DFV79" s="760"/>
      <c r="DFW79" s="760"/>
      <c r="DFX79" s="760"/>
      <c r="DFY79" s="760"/>
      <c r="DFZ79" s="760"/>
      <c r="DGA79" s="760"/>
      <c r="DGB79" s="760"/>
      <c r="DGC79" s="760"/>
      <c r="DGD79" s="760"/>
      <c r="DGE79" s="760"/>
      <c r="DGF79" s="760"/>
      <c r="DGG79" s="760"/>
      <c r="DGH79" s="760"/>
      <c r="DGI79" s="760"/>
      <c r="DGJ79" s="760"/>
      <c r="DGK79" s="760"/>
      <c r="DGL79" s="760"/>
      <c r="DGM79" s="760"/>
      <c r="DGN79" s="760"/>
      <c r="DGO79" s="760"/>
      <c r="DGP79" s="760"/>
      <c r="DGQ79" s="760"/>
      <c r="DGR79" s="760"/>
      <c r="DGS79" s="760"/>
      <c r="DGT79" s="760"/>
      <c r="DGU79" s="760"/>
      <c r="DGV79" s="760"/>
      <c r="DGW79" s="760"/>
      <c r="DGX79" s="760"/>
      <c r="DGY79" s="760"/>
      <c r="DGZ79" s="760"/>
      <c r="DHA79" s="760"/>
      <c r="DHB79" s="760"/>
      <c r="DHC79" s="760"/>
      <c r="DHD79" s="760"/>
      <c r="DHE79" s="760"/>
      <c r="DHF79" s="760"/>
      <c r="DHG79" s="760"/>
      <c r="DHH79" s="760"/>
      <c r="DHI79" s="760"/>
      <c r="DHJ79" s="760"/>
      <c r="DHK79" s="760"/>
      <c r="DHL79" s="760"/>
      <c r="DHM79" s="760"/>
      <c r="DHN79" s="760"/>
      <c r="DHO79" s="760"/>
      <c r="DHP79" s="760"/>
      <c r="DHQ79" s="760"/>
      <c r="DHR79" s="760"/>
      <c r="DHS79" s="760"/>
      <c r="DHT79" s="760"/>
      <c r="DHU79" s="760"/>
      <c r="DHV79" s="760"/>
      <c r="DHW79" s="760"/>
      <c r="DHX79" s="760"/>
      <c r="DHY79" s="760"/>
      <c r="DHZ79" s="760"/>
      <c r="DIA79" s="760"/>
      <c r="DIB79" s="760"/>
      <c r="DIC79" s="760"/>
      <c r="DID79" s="760"/>
      <c r="DIE79" s="760"/>
      <c r="DIF79" s="760"/>
      <c r="DIG79" s="760"/>
      <c r="DIH79" s="760"/>
      <c r="DII79" s="760"/>
      <c r="DIJ79" s="760"/>
      <c r="DIK79" s="760"/>
      <c r="DIL79" s="760"/>
      <c r="DIM79" s="760"/>
      <c r="DIN79" s="760"/>
      <c r="DIO79" s="760"/>
      <c r="DIP79" s="760"/>
      <c r="DIQ79" s="760"/>
      <c r="DIR79" s="760"/>
      <c r="DIS79" s="760"/>
      <c r="DIT79" s="760"/>
      <c r="DIU79" s="760"/>
      <c r="DIV79" s="760"/>
      <c r="DIW79" s="760"/>
      <c r="DIX79" s="760"/>
      <c r="DIY79" s="760"/>
      <c r="DIZ79" s="760"/>
      <c r="DJA79" s="760"/>
      <c r="DJB79" s="760"/>
      <c r="DJC79" s="760"/>
      <c r="DJD79" s="760"/>
      <c r="DJE79" s="760"/>
      <c r="DJF79" s="760"/>
      <c r="DJG79" s="760"/>
      <c r="DJH79" s="760"/>
      <c r="DJI79" s="760"/>
      <c r="DJJ79" s="760"/>
      <c r="DJK79" s="760"/>
      <c r="DJL79" s="760"/>
      <c r="DJM79" s="760"/>
      <c r="DJN79" s="760"/>
      <c r="DJO79" s="760"/>
      <c r="DJP79" s="760"/>
      <c r="DJQ79" s="760"/>
      <c r="DJR79" s="760"/>
      <c r="DJS79" s="760"/>
      <c r="DJT79" s="760"/>
      <c r="DJU79" s="760"/>
      <c r="DJV79" s="760"/>
      <c r="DJW79" s="760"/>
      <c r="DJX79" s="760"/>
      <c r="DJY79" s="760"/>
      <c r="DJZ79" s="760"/>
      <c r="DKA79" s="760"/>
      <c r="DKB79" s="760"/>
      <c r="DKC79" s="760"/>
      <c r="DKD79" s="760"/>
      <c r="DKE79" s="760"/>
      <c r="DKF79" s="760"/>
      <c r="DKG79" s="760"/>
      <c r="DKH79" s="760"/>
      <c r="DKI79" s="760"/>
      <c r="DKJ79" s="760"/>
      <c r="DKK79" s="760"/>
      <c r="DKL79" s="760"/>
      <c r="DKM79" s="760"/>
      <c r="DKN79" s="760"/>
      <c r="DKO79" s="760"/>
      <c r="DKP79" s="760"/>
      <c r="DKQ79" s="760"/>
      <c r="DKR79" s="760"/>
      <c r="DKS79" s="760"/>
      <c r="DKT79" s="760"/>
      <c r="DKU79" s="760"/>
      <c r="DKV79" s="760"/>
      <c r="DKW79" s="760"/>
      <c r="DKX79" s="760"/>
      <c r="DKY79" s="760"/>
      <c r="DKZ79" s="760"/>
      <c r="DLA79" s="760"/>
      <c r="DLB79" s="760"/>
      <c r="DLC79" s="760"/>
      <c r="DLD79" s="760"/>
      <c r="DLE79" s="760"/>
      <c r="DLF79" s="760"/>
      <c r="DLG79" s="760"/>
      <c r="DLH79" s="760"/>
      <c r="DLI79" s="760"/>
      <c r="DLJ79" s="760"/>
      <c r="DLK79" s="760"/>
      <c r="DLL79" s="760"/>
      <c r="DLM79" s="760"/>
      <c r="DLN79" s="760"/>
      <c r="DLO79" s="760"/>
      <c r="DLP79" s="760"/>
      <c r="DLQ79" s="760"/>
      <c r="DLR79" s="760"/>
      <c r="DLS79" s="760"/>
      <c r="DLT79" s="760"/>
      <c r="DLU79" s="760"/>
      <c r="DLV79" s="760"/>
      <c r="DLW79" s="760"/>
      <c r="DLX79" s="760"/>
      <c r="DLY79" s="760"/>
      <c r="DLZ79" s="760"/>
      <c r="DMA79" s="760"/>
      <c r="DMB79" s="760"/>
      <c r="DMC79" s="760"/>
      <c r="DMD79" s="760"/>
      <c r="DME79" s="760"/>
      <c r="DMF79" s="760"/>
      <c r="DMG79" s="760"/>
      <c r="DMH79" s="760"/>
      <c r="DMI79" s="760"/>
      <c r="DMJ79" s="760"/>
      <c r="DMK79" s="760"/>
      <c r="DML79" s="760"/>
      <c r="DMM79" s="760"/>
      <c r="DMN79" s="760"/>
      <c r="DMO79" s="760"/>
      <c r="DMP79" s="760"/>
      <c r="DMQ79" s="760"/>
      <c r="DMR79" s="760"/>
      <c r="DMS79" s="760"/>
      <c r="DMT79" s="760"/>
      <c r="DMU79" s="760"/>
      <c r="DMV79" s="760"/>
      <c r="DMW79" s="760"/>
      <c r="DMX79" s="760"/>
      <c r="DMY79" s="760"/>
      <c r="DMZ79" s="760"/>
      <c r="DNA79" s="760"/>
      <c r="DNB79" s="760"/>
      <c r="DNC79" s="760"/>
      <c r="DND79" s="760"/>
      <c r="DNE79" s="760"/>
      <c r="DNF79" s="760"/>
      <c r="DNG79" s="760"/>
      <c r="DNH79" s="760"/>
      <c r="DNI79" s="760"/>
      <c r="DNJ79" s="760"/>
      <c r="DNK79" s="760"/>
      <c r="DNL79" s="760"/>
      <c r="DNM79" s="760"/>
      <c r="DNN79" s="760"/>
      <c r="DNO79" s="760"/>
      <c r="DNP79" s="760"/>
      <c r="DNQ79" s="760"/>
      <c r="DNR79" s="760"/>
      <c r="DNS79" s="760"/>
      <c r="DNT79" s="760"/>
      <c r="DNU79" s="760"/>
      <c r="DNV79" s="760"/>
      <c r="DNW79" s="760"/>
      <c r="DNX79" s="760"/>
      <c r="DNY79" s="760"/>
      <c r="DNZ79" s="760"/>
      <c r="DOA79" s="760"/>
      <c r="DOB79" s="760"/>
      <c r="DOC79" s="760"/>
      <c r="DOD79" s="760"/>
      <c r="DOE79" s="760"/>
      <c r="DOF79" s="760"/>
      <c r="DOG79" s="760"/>
      <c r="DOH79" s="760"/>
      <c r="DOI79" s="760"/>
      <c r="DOJ79" s="760"/>
      <c r="DOK79" s="760"/>
      <c r="DOL79" s="760"/>
      <c r="DOM79" s="760"/>
      <c r="DON79" s="760"/>
      <c r="DOO79" s="760"/>
      <c r="DOP79" s="760"/>
      <c r="DOQ79" s="760"/>
      <c r="DOR79" s="760"/>
      <c r="DOS79" s="760"/>
      <c r="DOT79" s="760"/>
      <c r="DOU79" s="760"/>
      <c r="DOV79" s="760"/>
      <c r="DOW79" s="760"/>
      <c r="DOX79" s="760"/>
      <c r="DOY79" s="760"/>
      <c r="DOZ79" s="760"/>
      <c r="DPA79" s="760"/>
      <c r="DPB79" s="760"/>
      <c r="DPC79" s="760"/>
      <c r="DPD79" s="760"/>
      <c r="DPE79" s="760"/>
      <c r="DPF79" s="760"/>
      <c r="DPG79" s="760"/>
      <c r="DPH79" s="760"/>
      <c r="DPI79" s="760"/>
      <c r="DPJ79" s="760"/>
      <c r="DPK79" s="760"/>
      <c r="DPL79" s="760"/>
      <c r="DPM79" s="760"/>
      <c r="DPN79" s="760"/>
      <c r="DPO79" s="760"/>
      <c r="DPP79" s="760"/>
      <c r="DPQ79" s="760"/>
      <c r="DPR79" s="760"/>
      <c r="DPS79" s="760"/>
      <c r="DPT79" s="760"/>
      <c r="DPU79" s="760"/>
      <c r="DPV79" s="760"/>
      <c r="DPW79" s="760"/>
      <c r="DPX79" s="760"/>
      <c r="DPY79" s="760"/>
      <c r="DPZ79" s="760"/>
      <c r="DQA79" s="760"/>
      <c r="DQB79" s="760"/>
      <c r="DQC79" s="760"/>
      <c r="DQD79" s="760"/>
      <c r="DQE79" s="760"/>
      <c r="DQF79" s="760"/>
      <c r="DQG79" s="760"/>
      <c r="DQH79" s="760"/>
      <c r="DQI79" s="760"/>
      <c r="DQJ79" s="760"/>
      <c r="DQK79" s="760"/>
      <c r="DQL79" s="760"/>
      <c r="DQM79" s="760"/>
      <c r="DQN79" s="760"/>
      <c r="DQO79" s="760"/>
      <c r="DQP79" s="760"/>
      <c r="DQQ79" s="760"/>
      <c r="DQR79" s="760"/>
      <c r="DQS79" s="760"/>
      <c r="DQT79" s="760"/>
      <c r="DQU79" s="760"/>
      <c r="DQV79" s="760"/>
      <c r="DQW79" s="760"/>
      <c r="DQX79" s="760"/>
      <c r="DQY79" s="760"/>
      <c r="DQZ79" s="760"/>
      <c r="DRA79" s="760"/>
      <c r="DRB79" s="760"/>
      <c r="DRC79" s="760"/>
      <c r="DRD79" s="760"/>
      <c r="DRE79" s="760"/>
      <c r="DRF79" s="760"/>
      <c r="DRG79" s="760"/>
      <c r="DRH79" s="760"/>
      <c r="DRI79" s="760"/>
      <c r="DRJ79" s="760"/>
      <c r="DRK79" s="760"/>
      <c r="DRL79" s="760"/>
      <c r="DRM79" s="760"/>
      <c r="DRN79" s="760"/>
      <c r="DRO79" s="760"/>
      <c r="DRP79" s="760"/>
      <c r="DRQ79" s="760"/>
      <c r="DRR79" s="760"/>
      <c r="DRS79" s="760"/>
      <c r="DRT79" s="760"/>
      <c r="DRU79" s="760"/>
      <c r="DRV79" s="760"/>
      <c r="DRW79" s="760"/>
      <c r="DRX79" s="760"/>
      <c r="DRY79" s="760"/>
      <c r="DRZ79" s="760"/>
      <c r="DSA79" s="760"/>
      <c r="DSB79" s="760"/>
      <c r="DSC79" s="760"/>
      <c r="DSD79" s="760"/>
      <c r="DSE79" s="760"/>
      <c r="DSF79" s="760"/>
      <c r="DSG79" s="760"/>
      <c r="DSH79" s="760"/>
      <c r="DSI79" s="760"/>
      <c r="DSJ79" s="760"/>
      <c r="DSK79" s="760"/>
      <c r="DSL79" s="760"/>
      <c r="DSM79" s="760"/>
      <c r="DSN79" s="760"/>
      <c r="DSO79" s="760"/>
      <c r="DSP79" s="760"/>
      <c r="DSQ79" s="760"/>
      <c r="DSR79" s="760"/>
      <c r="DSS79" s="760"/>
      <c r="DST79" s="760"/>
      <c r="DSU79" s="760"/>
      <c r="DSV79" s="760"/>
      <c r="DSW79" s="760"/>
      <c r="DSX79" s="760"/>
      <c r="DSY79" s="760"/>
      <c r="DSZ79" s="760"/>
      <c r="DTA79" s="760"/>
      <c r="DTB79" s="760"/>
      <c r="DTC79" s="760"/>
      <c r="DTD79" s="760"/>
      <c r="DTE79" s="760"/>
      <c r="DTF79" s="760"/>
      <c r="DTG79" s="760"/>
      <c r="DTH79" s="760"/>
      <c r="DTI79" s="760"/>
      <c r="DTJ79" s="760"/>
      <c r="DTK79" s="760"/>
      <c r="DTL79" s="760"/>
      <c r="DTM79" s="760"/>
      <c r="DTN79" s="760"/>
      <c r="DTO79" s="760"/>
      <c r="DTP79" s="760"/>
      <c r="DTQ79" s="760"/>
      <c r="DTR79" s="760"/>
      <c r="DTS79" s="760"/>
      <c r="DTT79" s="760"/>
      <c r="DTU79" s="760"/>
      <c r="DTV79" s="760"/>
      <c r="DTW79" s="760"/>
      <c r="DTX79" s="760"/>
      <c r="DTY79" s="760"/>
      <c r="DTZ79" s="760"/>
      <c r="DUA79" s="760"/>
      <c r="DUB79" s="760"/>
      <c r="DUC79" s="760"/>
      <c r="DUD79" s="760"/>
      <c r="DUE79" s="760"/>
      <c r="DUF79" s="760"/>
      <c r="DUG79" s="760"/>
      <c r="DUH79" s="760"/>
      <c r="DUI79" s="760"/>
      <c r="DUJ79" s="760"/>
      <c r="DUK79" s="760"/>
      <c r="DUL79" s="760"/>
      <c r="DUM79" s="760"/>
      <c r="DUN79" s="760"/>
      <c r="DUO79" s="760"/>
      <c r="DUP79" s="760"/>
      <c r="DUQ79" s="760"/>
      <c r="DUR79" s="760"/>
      <c r="DUS79" s="760"/>
      <c r="DUT79" s="760"/>
      <c r="DUU79" s="760"/>
      <c r="DUV79" s="760"/>
      <c r="DUW79" s="760"/>
      <c r="DUX79" s="760"/>
      <c r="DUY79" s="760"/>
      <c r="DUZ79" s="760"/>
      <c r="DVA79" s="760"/>
      <c r="DVB79" s="760"/>
      <c r="DVC79" s="760"/>
      <c r="DVD79" s="760"/>
      <c r="DVE79" s="760"/>
      <c r="DVF79" s="760"/>
      <c r="DVG79" s="760"/>
      <c r="DVH79" s="760"/>
      <c r="DVI79" s="760"/>
      <c r="DVJ79" s="760"/>
      <c r="DVK79" s="760"/>
      <c r="DVL79" s="760"/>
      <c r="DVM79" s="760"/>
      <c r="DVN79" s="760"/>
      <c r="DVO79" s="760"/>
      <c r="DVP79" s="760"/>
      <c r="DVQ79" s="760"/>
      <c r="DVR79" s="760"/>
      <c r="DVS79" s="760"/>
      <c r="DVT79" s="760"/>
      <c r="DVU79" s="760"/>
      <c r="DVV79" s="760"/>
      <c r="DVW79" s="760"/>
      <c r="DVX79" s="760"/>
      <c r="DVY79" s="760"/>
      <c r="DVZ79" s="760"/>
      <c r="DWA79" s="760"/>
      <c r="DWB79" s="760"/>
      <c r="DWC79" s="760"/>
      <c r="DWD79" s="760"/>
      <c r="DWE79" s="760"/>
      <c r="DWF79" s="760"/>
      <c r="DWG79" s="760"/>
      <c r="DWH79" s="760"/>
      <c r="DWI79" s="760"/>
      <c r="DWJ79" s="760"/>
      <c r="DWK79" s="760"/>
      <c r="DWL79" s="760"/>
      <c r="DWM79" s="760"/>
      <c r="DWN79" s="760"/>
      <c r="DWO79" s="760"/>
      <c r="DWP79" s="760"/>
      <c r="DWQ79" s="760"/>
      <c r="DWR79" s="760"/>
      <c r="DWS79" s="760"/>
      <c r="DWT79" s="760"/>
      <c r="DWU79" s="760"/>
      <c r="DWV79" s="760"/>
      <c r="DWW79" s="760"/>
      <c r="DWX79" s="760"/>
      <c r="DWY79" s="760"/>
      <c r="DWZ79" s="760"/>
      <c r="DXA79" s="760"/>
      <c r="DXB79" s="760"/>
      <c r="DXC79" s="760"/>
      <c r="DXD79" s="760"/>
      <c r="DXE79" s="760"/>
      <c r="DXF79" s="760"/>
      <c r="DXG79" s="760"/>
      <c r="DXH79" s="760"/>
      <c r="DXI79" s="760"/>
      <c r="DXJ79" s="760"/>
      <c r="DXK79" s="760"/>
      <c r="DXL79" s="760"/>
      <c r="DXM79" s="760"/>
      <c r="DXN79" s="760"/>
      <c r="DXO79" s="760"/>
      <c r="DXP79" s="760"/>
      <c r="DXQ79" s="760"/>
      <c r="DXR79" s="760"/>
      <c r="DXS79" s="760"/>
      <c r="DXT79" s="760"/>
      <c r="DXU79" s="760"/>
      <c r="DXV79" s="760"/>
      <c r="DXW79" s="760"/>
      <c r="DXX79" s="760"/>
      <c r="DXY79" s="760"/>
      <c r="DXZ79" s="760"/>
      <c r="DYA79" s="760"/>
      <c r="DYB79" s="760"/>
      <c r="DYC79" s="760"/>
      <c r="DYD79" s="760"/>
      <c r="DYE79" s="760"/>
      <c r="DYF79" s="760"/>
      <c r="DYG79" s="760"/>
      <c r="DYH79" s="760"/>
      <c r="DYI79" s="760"/>
      <c r="DYJ79" s="760"/>
      <c r="DYK79" s="760"/>
      <c r="DYL79" s="760"/>
      <c r="DYM79" s="760"/>
      <c r="DYN79" s="760"/>
      <c r="DYO79" s="760"/>
      <c r="DYP79" s="760"/>
      <c r="DYQ79" s="760"/>
      <c r="DYR79" s="760"/>
      <c r="DYS79" s="760"/>
      <c r="DYT79" s="760"/>
      <c r="DYU79" s="760"/>
      <c r="DYV79" s="760"/>
      <c r="DYW79" s="760"/>
      <c r="DYX79" s="760"/>
      <c r="DYY79" s="760"/>
      <c r="DYZ79" s="760"/>
      <c r="DZA79" s="760"/>
      <c r="DZB79" s="760"/>
      <c r="DZC79" s="760"/>
      <c r="DZD79" s="760"/>
      <c r="DZE79" s="760"/>
      <c r="DZF79" s="760"/>
      <c r="DZG79" s="760"/>
      <c r="DZH79" s="760"/>
      <c r="DZI79" s="760"/>
      <c r="DZJ79" s="760"/>
      <c r="DZK79" s="760"/>
      <c r="DZL79" s="760"/>
      <c r="DZM79" s="760"/>
      <c r="DZN79" s="760"/>
      <c r="DZO79" s="760"/>
      <c r="DZP79" s="760"/>
      <c r="DZQ79" s="760"/>
      <c r="DZR79" s="760"/>
      <c r="DZS79" s="760"/>
      <c r="DZT79" s="760"/>
      <c r="DZU79" s="760"/>
      <c r="DZV79" s="760"/>
      <c r="DZW79" s="760"/>
      <c r="DZX79" s="760"/>
      <c r="DZY79" s="760"/>
      <c r="DZZ79" s="760"/>
      <c r="EAA79" s="760"/>
      <c r="EAB79" s="760"/>
      <c r="EAC79" s="760"/>
      <c r="EAD79" s="760"/>
      <c r="EAE79" s="760"/>
      <c r="EAF79" s="760"/>
      <c r="EAG79" s="760"/>
      <c r="EAH79" s="760"/>
      <c r="EAI79" s="760"/>
      <c r="EAJ79" s="760"/>
      <c r="EAK79" s="760"/>
      <c r="EAL79" s="760"/>
      <c r="EAM79" s="760"/>
      <c r="EAN79" s="760"/>
      <c r="EAO79" s="760"/>
      <c r="EAP79" s="760"/>
      <c r="EAQ79" s="760"/>
      <c r="EAR79" s="760"/>
      <c r="EAS79" s="760"/>
      <c r="EAT79" s="760"/>
      <c r="EAU79" s="760"/>
      <c r="EAV79" s="760"/>
      <c r="EAW79" s="760"/>
      <c r="EAX79" s="760"/>
      <c r="EAY79" s="760"/>
      <c r="EAZ79" s="760"/>
      <c r="EBA79" s="760"/>
      <c r="EBB79" s="760"/>
      <c r="EBC79" s="760"/>
      <c r="EBD79" s="760"/>
      <c r="EBE79" s="760"/>
      <c r="EBF79" s="760"/>
      <c r="EBG79" s="760"/>
      <c r="EBH79" s="760"/>
      <c r="EBI79" s="760"/>
      <c r="EBJ79" s="760"/>
      <c r="EBK79" s="760"/>
      <c r="EBL79" s="760"/>
      <c r="EBM79" s="760"/>
      <c r="EBN79" s="760"/>
      <c r="EBO79" s="760"/>
      <c r="EBP79" s="760"/>
      <c r="EBQ79" s="760"/>
      <c r="EBR79" s="760"/>
      <c r="EBS79" s="760"/>
      <c r="EBT79" s="760"/>
      <c r="EBU79" s="760"/>
      <c r="EBV79" s="760"/>
      <c r="EBW79" s="760"/>
      <c r="EBX79" s="760"/>
      <c r="EBY79" s="760"/>
      <c r="EBZ79" s="760"/>
      <c r="ECA79" s="760"/>
      <c r="ECB79" s="760"/>
      <c r="ECC79" s="760"/>
      <c r="ECD79" s="760"/>
      <c r="ECE79" s="760"/>
      <c r="ECF79" s="760"/>
      <c r="ECG79" s="760"/>
      <c r="ECH79" s="760"/>
      <c r="ECI79" s="760"/>
      <c r="ECJ79" s="760"/>
      <c r="ECK79" s="760"/>
      <c r="ECL79" s="760"/>
      <c r="ECM79" s="760"/>
      <c r="ECN79" s="760"/>
      <c r="ECO79" s="760"/>
      <c r="ECP79" s="760"/>
      <c r="ECQ79" s="760"/>
      <c r="ECR79" s="760"/>
      <c r="ECS79" s="760"/>
      <c r="ECT79" s="760"/>
      <c r="ECU79" s="760"/>
      <c r="ECV79" s="760"/>
      <c r="ECW79" s="760"/>
      <c r="ECX79" s="760"/>
      <c r="ECY79" s="760"/>
      <c r="ECZ79" s="760"/>
      <c r="EDA79" s="760"/>
      <c r="EDB79" s="760"/>
      <c r="EDC79" s="760"/>
      <c r="EDD79" s="760"/>
      <c r="EDE79" s="760"/>
      <c r="EDF79" s="760"/>
      <c r="EDG79" s="760"/>
      <c r="EDH79" s="760"/>
      <c r="EDI79" s="760"/>
      <c r="EDJ79" s="760"/>
      <c r="EDK79" s="760"/>
      <c r="EDL79" s="760"/>
      <c r="EDM79" s="760"/>
      <c r="EDN79" s="760"/>
      <c r="EDO79" s="760"/>
      <c r="EDP79" s="760"/>
      <c r="EDQ79" s="760"/>
      <c r="EDR79" s="760"/>
      <c r="EDS79" s="760"/>
      <c r="EDT79" s="760"/>
      <c r="EDU79" s="760"/>
      <c r="EDV79" s="760"/>
      <c r="EDW79" s="760"/>
      <c r="EDX79" s="760"/>
      <c r="EDY79" s="760"/>
      <c r="EDZ79" s="760"/>
      <c r="EEA79" s="760"/>
      <c r="EEB79" s="760"/>
      <c r="EEC79" s="760"/>
      <c r="EED79" s="760"/>
      <c r="EEE79" s="760"/>
      <c r="EEF79" s="760"/>
      <c r="EEG79" s="760"/>
      <c r="EEH79" s="760"/>
      <c r="EEI79" s="760"/>
      <c r="EEJ79" s="760"/>
      <c r="EEK79" s="760"/>
      <c r="EEL79" s="760"/>
      <c r="EEM79" s="760"/>
      <c r="EEN79" s="760"/>
      <c r="EEO79" s="760"/>
      <c r="EEP79" s="760"/>
      <c r="EEQ79" s="760"/>
      <c r="EER79" s="760"/>
      <c r="EES79" s="760"/>
      <c r="EET79" s="760"/>
      <c r="EEU79" s="760"/>
      <c r="EEV79" s="760"/>
      <c r="EEW79" s="760"/>
      <c r="EEX79" s="760"/>
      <c r="EEY79" s="760"/>
      <c r="EEZ79" s="760"/>
      <c r="EFA79" s="760"/>
      <c r="EFB79" s="760"/>
      <c r="EFC79" s="760"/>
      <c r="EFD79" s="760"/>
      <c r="EFE79" s="760"/>
      <c r="EFF79" s="760"/>
      <c r="EFG79" s="760"/>
      <c r="EFH79" s="760"/>
      <c r="EFI79" s="760"/>
      <c r="EFJ79" s="760"/>
      <c r="EFK79" s="760"/>
      <c r="EFL79" s="760"/>
      <c r="EFM79" s="760"/>
      <c r="EFN79" s="760"/>
      <c r="EFO79" s="760"/>
      <c r="EFP79" s="760"/>
      <c r="EFQ79" s="760"/>
      <c r="EFR79" s="760"/>
      <c r="EFS79" s="760"/>
      <c r="EFT79" s="760"/>
      <c r="EFU79" s="760"/>
      <c r="EFV79" s="760"/>
      <c r="EFW79" s="760"/>
      <c r="EFX79" s="760"/>
      <c r="EFY79" s="760"/>
      <c r="EFZ79" s="760"/>
      <c r="EGA79" s="760"/>
      <c r="EGB79" s="760"/>
      <c r="EGC79" s="760"/>
      <c r="EGD79" s="760"/>
      <c r="EGE79" s="760"/>
      <c r="EGF79" s="760"/>
      <c r="EGG79" s="760"/>
      <c r="EGH79" s="760"/>
      <c r="EGI79" s="760"/>
      <c r="EGJ79" s="760"/>
      <c r="EGK79" s="760"/>
      <c r="EGL79" s="760"/>
      <c r="EGM79" s="760"/>
      <c r="EGN79" s="760"/>
      <c r="EGO79" s="760"/>
      <c r="EGP79" s="760"/>
      <c r="EGQ79" s="760"/>
      <c r="EGR79" s="760"/>
      <c r="EGS79" s="760"/>
      <c r="EGT79" s="760"/>
      <c r="EGU79" s="760"/>
      <c r="EGV79" s="760"/>
      <c r="EGW79" s="760"/>
      <c r="EGX79" s="760"/>
      <c r="EGY79" s="760"/>
      <c r="EGZ79" s="760"/>
      <c r="EHA79" s="760"/>
      <c r="EHB79" s="760"/>
      <c r="EHC79" s="760"/>
      <c r="EHD79" s="760"/>
      <c r="EHE79" s="760"/>
      <c r="EHF79" s="760"/>
      <c r="EHG79" s="760"/>
      <c r="EHH79" s="760"/>
      <c r="EHI79" s="760"/>
      <c r="EHJ79" s="760"/>
      <c r="EHK79" s="760"/>
      <c r="EHL79" s="760"/>
      <c r="EHM79" s="760"/>
      <c r="EHN79" s="760"/>
      <c r="EHO79" s="760"/>
      <c r="EHP79" s="760"/>
      <c r="EHQ79" s="760"/>
      <c r="EHR79" s="760"/>
      <c r="EHS79" s="760"/>
      <c r="EHT79" s="760"/>
      <c r="EHU79" s="760"/>
      <c r="EHV79" s="760"/>
      <c r="EHW79" s="760"/>
      <c r="EHX79" s="760"/>
      <c r="EHY79" s="760"/>
      <c r="EHZ79" s="760"/>
      <c r="EIA79" s="760"/>
      <c r="EIB79" s="760"/>
      <c r="EIC79" s="760"/>
      <c r="EID79" s="760"/>
      <c r="EIE79" s="760"/>
      <c r="EIF79" s="760"/>
      <c r="EIG79" s="760"/>
      <c r="EIH79" s="760"/>
      <c r="EII79" s="760"/>
      <c r="EIJ79" s="760"/>
      <c r="EIK79" s="760"/>
      <c r="EIL79" s="760"/>
      <c r="EIM79" s="760"/>
      <c r="EIN79" s="760"/>
      <c r="EIO79" s="760"/>
      <c r="EIP79" s="760"/>
      <c r="EIQ79" s="760"/>
      <c r="EIR79" s="760"/>
      <c r="EIS79" s="760"/>
      <c r="EIT79" s="760"/>
      <c r="EIU79" s="760"/>
      <c r="EIV79" s="760"/>
      <c r="EIW79" s="760"/>
      <c r="EIX79" s="760"/>
      <c r="EIY79" s="760"/>
      <c r="EIZ79" s="760"/>
      <c r="EJA79" s="760"/>
      <c r="EJB79" s="760"/>
      <c r="EJC79" s="760"/>
      <c r="EJD79" s="760"/>
      <c r="EJE79" s="760"/>
      <c r="EJF79" s="760"/>
      <c r="EJG79" s="760"/>
      <c r="EJH79" s="760"/>
      <c r="EJI79" s="760"/>
      <c r="EJJ79" s="760"/>
      <c r="EJK79" s="760"/>
      <c r="EJL79" s="760"/>
      <c r="EJM79" s="760"/>
      <c r="EJN79" s="760"/>
      <c r="EJO79" s="760"/>
      <c r="EJP79" s="760"/>
      <c r="EJQ79" s="760"/>
      <c r="EJR79" s="760"/>
      <c r="EJS79" s="760"/>
      <c r="EJT79" s="760"/>
      <c r="EJU79" s="760"/>
      <c r="EJV79" s="760"/>
      <c r="EJW79" s="760"/>
      <c r="EJX79" s="760"/>
      <c r="EJY79" s="760"/>
      <c r="EJZ79" s="760"/>
      <c r="EKA79" s="760"/>
      <c r="EKB79" s="760"/>
      <c r="EKC79" s="760"/>
      <c r="EKD79" s="760"/>
      <c r="EKE79" s="760"/>
      <c r="EKF79" s="760"/>
      <c r="EKG79" s="760"/>
      <c r="EKH79" s="760"/>
      <c r="EKI79" s="760"/>
      <c r="EKJ79" s="760"/>
      <c r="EKK79" s="760"/>
      <c r="EKL79" s="760"/>
      <c r="EKM79" s="760"/>
      <c r="EKN79" s="760"/>
      <c r="EKO79" s="760"/>
      <c r="EKP79" s="760"/>
      <c r="EKQ79" s="760"/>
      <c r="EKR79" s="760"/>
      <c r="EKS79" s="760"/>
      <c r="EKT79" s="760"/>
      <c r="EKU79" s="760"/>
      <c r="EKV79" s="760"/>
      <c r="EKW79" s="760"/>
      <c r="EKX79" s="760"/>
      <c r="EKY79" s="760"/>
      <c r="EKZ79" s="760"/>
      <c r="ELA79" s="760"/>
      <c r="ELB79" s="760"/>
      <c r="ELC79" s="760"/>
      <c r="ELD79" s="760"/>
      <c r="ELE79" s="760"/>
      <c r="ELF79" s="760"/>
      <c r="ELG79" s="760"/>
      <c r="ELH79" s="760"/>
      <c r="ELI79" s="760"/>
      <c r="ELJ79" s="760"/>
      <c r="ELK79" s="760"/>
      <c r="ELL79" s="760"/>
      <c r="ELM79" s="760"/>
      <c r="ELN79" s="760"/>
      <c r="ELO79" s="760"/>
      <c r="ELP79" s="760"/>
      <c r="ELQ79" s="760"/>
      <c r="ELR79" s="760"/>
      <c r="ELS79" s="760"/>
      <c r="ELT79" s="760"/>
      <c r="ELU79" s="760"/>
      <c r="ELV79" s="760"/>
      <c r="ELW79" s="760"/>
      <c r="ELX79" s="760"/>
      <c r="ELY79" s="760"/>
      <c r="ELZ79" s="760"/>
      <c r="EMA79" s="760"/>
      <c r="EMB79" s="760"/>
      <c r="EMC79" s="760"/>
      <c r="EMD79" s="760"/>
      <c r="EME79" s="760"/>
      <c r="EMF79" s="760"/>
      <c r="EMG79" s="760"/>
      <c r="EMH79" s="760"/>
      <c r="EMI79" s="760"/>
      <c r="EMJ79" s="760"/>
      <c r="EMK79" s="760"/>
      <c r="EML79" s="760"/>
      <c r="EMM79" s="760"/>
      <c r="EMN79" s="760"/>
      <c r="EMO79" s="760"/>
      <c r="EMP79" s="760"/>
      <c r="EMQ79" s="760"/>
      <c r="EMR79" s="760"/>
      <c r="EMS79" s="760"/>
      <c r="EMT79" s="760"/>
      <c r="EMU79" s="760"/>
      <c r="EMV79" s="760"/>
      <c r="EMW79" s="760"/>
      <c r="EMX79" s="760"/>
      <c r="EMY79" s="760"/>
      <c r="EMZ79" s="760"/>
      <c r="ENA79" s="760"/>
      <c r="ENB79" s="760"/>
      <c r="ENC79" s="760"/>
      <c r="END79" s="760"/>
      <c r="ENE79" s="760"/>
      <c r="ENF79" s="760"/>
      <c r="ENG79" s="760"/>
      <c r="ENH79" s="760"/>
      <c r="ENI79" s="760"/>
      <c r="ENJ79" s="760"/>
      <c r="ENK79" s="760"/>
      <c r="ENL79" s="760"/>
      <c r="ENM79" s="760"/>
      <c r="ENN79" s="760"/>
      <c r="ENO79" s="760"/>
      <c r="ENP79" s="760"/>
      <c r="ENQ79" s="760"/>
      <c r="ENR79" s="760"/>
      <c r="ENS79" s="760"/>
      <c r="ENT79" s="760"/>
      <c r="ENU79" s="760"/>
      <c r="ENV79" s="760"/>
      <c r="ENW79" s="760"/>
      <c r="ENX79" s="760"/>
      <c r="ENY79" s="760"/>
      <c r="ENZ79" s="760"/>
      <c r="EOA79" s="760"/>
      <c r="EOB79" s="760"/>
      <c r="EOC79" s="760"/>
      <c r="EOD79" s="760"/>
      <c r="EOE79" s="760"/>
      <c r="EOF79" s="760"/>
      <c r="EOG79" s="760"/>
      <c r="EOH79" s="760"/>
      <c r="EOI79" s="760"/>
      <c r="EOJ79" s="760"/>
      <c r="EOK79" s="760"/>
      <c r="EOL79" s="760"/>
      <c r="EOM79" s="760"/>
      <c r="EON79" s="760"/>
      <c r="EOO79" s="760"/>
      <c r="EOP79" s="760"/>
      <c r="EOQ79" s="760"/>
      <c r="EOR79" s="760"/>
      <c r="EOS79" s="760"/>
      <c r="EOT79" s="760"/>
      <c r="EOU79" s="760"/>
      <c r="EOV79" s="760"/>
      <c r="EOW79" s="760"/>
      <c r="EOX79" s="760"/>
      <c r="EOY79" s="760"/>
      <c r="EOZ79" s="760"/>
      <c r="EPA79" s="760"/>
      <c r="EPB79" s="760"/>
      <c r="EPC79" s="760"/>
      <c r="EPD79" s="760"/>
      <c r="EPE79" s="760"/>
      <c r="EPF79" s="760"/>
      <c r="EPG79" s="760"/>
      <c r="EPH79" s="760"/>
      <c r="EPI79" s="760"/>
      <c r="EPJ79" s="760"/>
      <c r="EPK79" s="760"/>
      <c r="EPL79" s="760"/>
      <c r="EPM79" s="760"/>
      <c r="EPN79" s="760"/>
      <c r="EPO79" s="760"/>
      <c r="EPP79" s="760"/>
      <c r="EPQ79" s="760"/>
      <c r="EPR79" s="760"/>
      <c r="EPS79" s="760"/>
      <c r="EPT79" s="760"/>
      <c r="EPU79" s="760"/>
      <c r="EPV79" s="760"/>
      <c r="EPW79" s="760"/>
      <c r="EPX79" s="760"/>
      <c r="EPY79" s="760"/>
      <c r="EPZ79" s="760"/>
      <c r="EQA79" s="760"/>
      <c r="EQB79" s="760"/>
      <c r="EQC79" s="760"/>
      <c r="EQD79" s="760"/>
      <c r="EQE79" s="760"/>
      <c r="EQF79" s="760"/>
      <c r="EQG79" s="760"/>
      <c r="EQH79" s="760"/>
      <c r="EQI79" s="760"/>
      <c r="EQJ79" s="760"/>
      <c r="EQK79" s="760"/>
      <c r="EQL79" s="760"/>
      <c r="EQM79" s="760"/>
      <c r="EQN79" s="760"/>
      <c r="EQO79" s="760"/>
      <c r="EQP79" s="760"/>
      <c r="EQQ79" s="760"/>
      <c r="EQR79" s="760"/>
      <c r="EQS79" s="760"/>
      <c r="EQT79" s="760"/>
      <c r="EQU79" s="760"/>
      <c r="EQV79" s="760"/>
      <c r="EQW79" s="760"/>
      <c r="EQX79" s="760"/>
      <c r="EQY79" s="760"/>
      <c r="EQZ79" s="760"/>
      <c r="ERA79" s="760"/>
      <c r="ERB79" s="760"/>
      <c r="ERC79" s="760"/>
      <c r="ERD79" s="760"/>
      <c r="ERE79" s="760"/>
      <c r="ERF79" s="760"/>
      <c r="ERG79" s="760"/>
      <c r="ERH79" s="760"/>
      <c r="ERI79" s="760"/>
      <c r="ERJ79" s="760"/>
      <c r="ERK79" s="760"/>
      <c r="ERL79" s="760"/>
      <c r="ERM79" s="760"/>
      <c r="ERN79" s="760"/>
      <c r="ERO79" s="760"/>
      <c r="ERP79" s="760"/>
      <c r="ERQ79" s="760"/>
      <c r="ERR79" s="760"/>
      <c r="ERS79" s="760"/>
      <c r="ERT79" s="760"/>
      <c r="ERU79" s="760"/>
      <c r="ERV79" s="760"/>
      <c r="ERW79" s="760"/>
      <c r="ERX79" s="760"/>
      <c r="ERY79" s="760"/>
      <c r="ERZ79" s="760"/>
      <c r="ESA79" s="760"/>
      <c r="ESB79" s="760"/>
      <c r="ESC79" s="760"/>
      <c r="ESD79" s="760"/>
      <c r="ESE79" s="760"/>
      <c r="ESF79" s="760"/>
      <c r="ESG79" s="760"/>
      <c r="ESH79" s="760"/>
      <c r="ESI79" s="760"/>
      <c r="ESJ79" s="760"/>
      <c r="ESK79" s="760"/>
      <c r="ESL79" s="760"/>
      <c r="ESM79" s="760"/>
      <c r="ESN79" s="760"/>
      <c r="ESO79" s="760"/>
      <c r="ESP79" s="760"/>
      <c r="ESQ79" s="760"/>
      <c r="ESR79" s="760"/>
      <c r="ESS79" s="760"/>
      <c r="EST79" s="760"/>
      <c r="ESU79" s="760"/>
      <c r="ESV79" s="760"/>
      <c r="ESW79" s="760"/>
      <c r="ESX79" s="760"/>
      <c r="ESY79" s="760"/>
      <c r="ESZ79" s="760"/>
      <c r="ETA79" s="760"/>
      <c r="ETB79" s="760"/>
      <c r="ETC79" s="760"/>
      <c r="ETD79" s="760"/>
      <c r="ETE79" s="760"/>
      <c r="ETF79" s="760"/>
      <c r="ETG79" s="760"/>
      <c r="ETH79" s="760"/>
      <c r="ETI79" s="760"/>
      <c r="ETJ79" s="760"/>
      <c r="ETK79" s="760"/>
      <c r="ETL79" s="760"/>
      <c r="ETM79" s="760"/>
      <c r="ETN79" s="760"/>
      <c r="ETO79" s="760"/>
      <c r="ETP79" s="760"/>
      <c r="ETQ79" s="760"/>
      <c r="ETR79" s="760"/>
      <c r="ETS79" s="760"/>
      <c r="ETT79" s="760"/>
      <c r="ETU79" s="760"/>
      <c r="ETV79" s="760"/>
      <c r="ETW79" s="760"/>
      <c r="ETX79" s="760"/>
      <c r="ETY79" s="760"/>
      <c r="ETZ79" s="760"/>
      <c r="EUA79" s="760"/>
      <c r="EUB79" s="760"/>
      <c r="EUC79" s="760"/>
      <c r="EUD79" s="760"/>
      <c r="EUE79" s="760"/>
      <c r="EUF79" s="760"/>
      <c r="EUG79" s="760"/>
      <c r="EUH79" s="760"/>
      <c r="EUI79" s="760"/>
      <c r="EUJ79" s="760"/>
      <c r="EUK79" s="760"/>
      <c r="EUL79" s="760"/>
      <c r="EUM79" s="760"/>
      <c r="EUN79" s="760"/>
      <c r="EUO79" s="760"/>
      <c r="EUP79" s="760"/>
      <c r="EUQ79" s="760"/>
      <c r="EUR79" s="760"/>
      <c r="EUS79" s="760"/>
      <c r="EUT79" s="760"/>
      <c r="EUU79" s="760"/>
      <c r="EUV79" s="760"/>
      <c r="EUW79" s="760"/>
      <c r="EUX79" s="760"/>
      <c r="EUY79" s="760"/>
      <c r="EUZ79" s="760"/>
      <c r="EVA79" s="760"/>
      <c r="EVB79" s="760"/>
      <c r="EVC79" s="760"/>
      <c r="EVD79" s="760"/>
      <c r="EVE79" s="760"/>
      <c r="EVF79" s="760"/>
      <c r="EVG79" s="760"/>
      <c r="EVH79" s="760"/>
      <c r="EVI79" s="760"/>
      <c r="EVJ79" s="760"/>
      <c r="EVK79" s="760"/>
      <c r="EVL79" s="760"/>
      <c r="EVM79" s="760"/>
      <c r="EVN79" s="760"/>
      <c r="EVO79" s="760"/>
      <c r="EVP79" s="760"/>
      <c r="EVQ79" s="760"/>
      <c r="EVR79" s="760"/>
      <c r="EVS79" s="760"/>
      <c r="EVT79" s="760"/>
      <c r="EVU79" s="760"/>
      <c r="EVV79" s="760"/>
      <c r="EVW79" s="760"/>
      <c r="EVX79" s="760"/>
      <c r="EVY79" s="760"/>
      <c r="EVZ79" s="760"/>
      <c r="EWA79" s="760"/>
      <c r="EWB79" s="760"/>
      <c r="EWC79" s="760"/>
      <c r="EWD79" s="760"/>
      <c r="EWE79" s="760"/>
      <c r="EWF79" s="760"/>
      <c r="EWG79" s="760"/>
      <c r="EWH79" s="760"/>
      <c r="EWI79" s="760"/>
      <c r="EWJ79" s="760"/>
      <c r="EWK79" s="760"/>
      <c r="EWL79" s="760"/>
      <c r="EWM79" s="760"/>
      <c r="EWN79" s="760"/>
      <c r="EWO79" s="760"/>
      <c r="EWP79" s="760"/>
      <c r="EWQ79" s="760"/>
      <c r="EWR79" s="760"/>
      <c r="EWS79" s="760"/>
      <c r="EWT79" s="760"/>
      <c r="EWU79" s="760"/>
      <c r="EWV79" s="760"/>
      <c r="EWW79" s="760"/>
      <c r="EWX79" s="760"/>
      <c r="EWY79" s="760"/>
      <c r="EWZ79" s="760"/>
      <c r="EXA79" s="760"/>
      <c r="EXB79" s="760"/>
      <c r="EXC79" s="760"/>
      <c r="EXD79" s="760"/>
      <c r="EXE79" s="760"/>
      <c r="EXF79" s="760"/>
      <c r="EXG79" s="760"/>
      <c r="EXH79" s="760"/>
      <c r="EXI79" s="760"/>
      <c r="EXJ79" s="760"/>
      <c r="EXK79" s="760"/>
      <c r="EXL79" s="760"/>
      <c r="EXM79" s="760"/>
      <c r="EXN79" s="760"/>
      <c r="EXO79" s="760"/>
      <c r="EXP79" s="760"/>
      <c r="EXQ79" s="760"/>
      <c r="EXR79" s="760"/>
      <c r="EXS79" s="760"/>
      <c r="EXT79" s="760"/>
      <c r="EXU79" s="760"/>
      <c r="EXV79" s="760"/>
      <c r="EXW79" s="760"/>
      <c r="EXX79" s="760"/>
      <c r="EXY79" s="760"/>
      <c r="EXZ79" s="760"/>
      <c r="EYA79" s="760"/>
      <c r="EYB79" s="760"/>
      <c r="EYC79" s="760"/>
      <c r="EYD79" s="760"/>
      <c r="EYE79" s="760"/>
      <c r="EYF79" s="760"/>
      <c r="EYG79" s="760"/>
      <c r="EYH79" s="760"/>
      <c r="EYI79" s="760"/>
      <c r="EYJ79" s="760"/>
      <c r="EYK79" s="760"/>
      <c r="EYL79" s="760"/>
      <c r="EYM79" s="760"/>
      <c r="EYN79" s="760"/>
      <c r="EYO79" s="760"/>
      <c r="EYP79" s="760"/>
      <c r="EYQ79" s="760"/>
      <c r="EYR79" s="760"/>
      <c r="EYS79" s="760"/>
      <c r="EYT79" s="760"/>
      <c r="EYU79" s="760"/>
      <c r="EYV79" s="760"/>
      <c r="EYW79" s="760"/>
      <c r="EYX79" s="760"/>
      <c r="EYY79" s="760"/>
      <c r="EYZ79" s="760"/>
      <c r="EZA79" s="760"/>
      <c r="EZB79" s="760"/>
      <c r="EZC79" s="760"/>
      <c r="EZD79" s="760"/>
      <c r="EZE79" s="760"/>
      <c r="EZF79" s="760"/>
      <c r="EZG79" s="760"/>
      <c r="EZH79" s="760"/>
      <c r="EZI79" s="760"/>
      <c r="EZJ79" s="760"/>
      <c r="EZK79" s="760"/>
      <c r="EZL79" s="760"/>
      <c r="EZM79" s="760"/>
      <c r="EZN79" s="760"/>
      <c r="EZO79" s="760"/>
      <c r="EZP79" s="760"/>
      <c r="EZQ79" s="760"/>
      <c r="EZR79" s="760"/>
      <c r="EZS79" s="760"/>
      <c r="EZT79" s="760"/>
      <c r="EZU79" s="760"/>
      <c r="EZV79" s="760"/>
      <c r="EZW79" s="760"/>
      <c r="EZX79" s="760"/>
      <c r="EZY79" s="760"/>
      <c r="EZZ79" s="760"/>
      <c r="FAA79" s="760"/>
      <c r="FAB79" s="760"/>
      <c r="FAC79" s="760"/>
      <c r="FAD79" s="760"/>
      <c r="FAE79" s="760"/>
      <c r="FAF79" s="760"/>
      <c r="FAG79" s="760"/>
      <c r="FAH79" s="760"/>
      <c r="FAI79" s="760"/>
      <c r="FAJ79" s="760"/>
      <c r="FAK79" s="760"/>
      <c r="FAL79" s="760"/>
      <c r="FAM79" s="760"/>
      <c r="FAN79" s="760"/>
      <c r="FAO79" s="760"/>
      <c r="FAP79" s="760"/>
      <c r="FAQ79" s="760"/>
      <c r="FAR79" s="760"/>
      <c r="FAS79" s="760"/>
      <c r="FAT79" s="760"/>
      <c r="FAU79" s="760"/>
      <c r="FAV79" s="760"/>
      <c r="FAW79" s="760"/>
      <c r="FAX79" s="760"/>
      <c r="FAY79" s="760"/>
      <c r="FAZ79" s="760"/>
      <c r="FBA79" s="760"/>
      <c r="FBB79" s="760"/>
      <c r="FBC79" s="760"/>
      <c r="FBD79" s="760"/>
      <c r="FBE79" s="760"/>
      <c r="FBF79" s="760"/>
      <c r="FBG79" s="760"/>
      <c r="FBH79" s="760"/>
      <c r="FBI79" s="760"/>
      <c r="FBJ79" s="760"/>
      <c r="FBK79" s="760"/>
      <c r="FBL79" s="760"/>
      <c r="FBM79" s="760"/>
      <c r="FBN79" s="760"/>
      <c r="FBO79" s="760"/>
      <c r="FBP79" s="760"/>
      <c r="FBQ79" s="760"/>
      <c r="FBR79" s="760"/>
      <c r="FBS79" s="760"/>
      <c r="FBT79" s="760"/>
      <c r="FBU79" s="760"/>
      <c r="FBV79" s="760"/>
      <c r="FBW79" s="760"/>
      <c r="FBX79" s="760"/>
      <c r="FBY79" s="760"/>
      <c r="FBZ79" s="760"/>
      <c r="FCA79" s="760"/>
      <c r="FCB79" s="760"/>
      <c r="FCC79" s="760"/>
      <c r="FCD79" s="760"/>
      <c r="FCE79" s="760"/>
      <c r="FCF79" s="760"/>
      <c r="FCG79" s="760"/>
      <c r="FCH79" s="760"/>
      <c r="FCI79" s="760"/>
      <c r="FCJ79" s="760"/>
      <c r="FCK79" s="760"/>
      <c r="FCL79" s="760"/>
      <c r="FCM79" s="760"/>
      <c r="FCN79" s="760"/>
      <c r="FCO79" s="760"/>
      <c r="FCP79" s="760"/>
      <c r="FCQ79" s="760"/>
      <c r="FCR79" s="760"/>
      <c r="FCS79" s="760"/>
      <c r="FCT79" s="760"/>
      <c r="FCU79" s="760"/>
      <c r="FCV79" s="760"/>
      <c r="FCW79" s="760"/>
      <c r="FCX79" s="760"/>
      <c r="FCY79" s="760"/>
      <c r="FCZ79" s="760"/>
      <c r="FDA79" s="760"/>
      <c r="FDB79" s="760"/>
      <c r="FDC79" s="760"/>
      <c r="FDD79" s="760"/>
      <c r="FDE79" s="760"/>
      <c r="FDF79" s="760"/>
      <c r="FDG79" s="760"/>
      <c r="FDH79" s="760"/>
      <c r="FDI79" s="760"/>
      <c r="FDJ79" s="760"/>
      <c r="FDK79" s="760"/>
      <c r="FDL79" s="760"/>
      <c r="FDM79" s="760"/>
      <c r="FDN79" s="760"/>
      <c r="FDO79" s="760"/>
      <c r="FDP79" s="760"/>
      <c r="FDQ79" s="760"/>
      <c r="FDR79" s="760"/>
      <c r="FDS79" s="760"/>
      <c r="FDT79" s="760"/>
      <c r="FDU79" s="760"/>
      <c r="FDV79" s="760"/>
      <c r="FDW79" s="760"/>
      <c r="FDX79" s="760"/>
      <c r="FDY79" s="760"/>
      <c r="FDZ79" s="760"/>
      <c r="FEA79" s="760"/>
      <c r="FEB79" s="760"/>
      <c r="FEC79" s="760"/>
      <c r="FED79" s="760"/>
      <c r="FEE79" s="760"/>
      <c r="FEF79" s="760"/>
      <c r="FEG79" s="760"/>
      <c r="FEH79" s="760"/>
      <c r="FEI79" s="760"/>
      <c r="FEJ79" s="760"/>
      <c r="FEK79" s="760"/>
      <c r="FEL79" s="760"/>
      <c r="FEM79" s="760"/>
      <c r="FEN79" s="760"/>
      <c r="FEO79" s="760"/>
      <c r="FEP79" s="760"/>
      <c r="FEQ79" s="760"/>
      <c r="FER79" s="760"/>
      <c r="FES79" s="760"/>
      <c r="FET79" s="760"/>
      <c r="FEU79" s="760"/>
      <c r="FEV79" s="760"/>
      <c r="FEW79" s="760"/>
      <c r="FEX79" s="760"/>
      <c r="FEY79" s="760"/>
      <c r="FEZ79" s="760"/>
      <c r="FFA79" s="760"/>
      <c r="FFB79" s="760"/>
      <c r="FFC79" s="760"/>
      <c r="FFD79" s="760"/>
      <c r="FFE79" s="760"/>
      <c r="FFF79" s="760"/>
      <c r="FFG79" s="760"/>
      <c r="FFH79" s="760"/>
      <c r="FFI79" s="760"/>
      <c r="FFJ79" s="760"/>
      <c r="FFK79" s="760"/>
      <c r="FFL79" s="760"/>
      <c r="FFM79" s="760"/>
      <c r="FFN79" s="760"/>
      <c r="FFO79" s="760"/>
      <c r="FFP79" s="760"/>
      <c r="FFQ79" s="760"/>
      <c r="FFR79" s="760"/>
      <c r="FFS79" s="760"/>
      <c r="FFT79" s="760"/>
      <c r="FFU79" s="760"/>
      <c r="FFV79" s="760"/>
      <c r="FFW79" s="760"/>
      <c r="FFX79" s="760"/>
      <c r="FFY79" s="760"/>
      <c r="FFZ79" s="760"/>
      <c r="FGA79" s="760"/>
      <c r="FGB79" s="760"/>
      <c r="FGC79" s="760"/>
      <c r="FGD79" s="760"/>
      <c r="FGE79" s="760"/>
      <c r="FGF79" s="760"/>
      <c r="FGG79" s="760"/>
      <c r="FGH79" s="760"/>
      <c r="FGI79" s="760"/>
      <c r="FGJ79" s="760"/>
      <c r="FGK79" s="760"/>
      <c r="FGL79" s="760"/>
      <c r="FGM79" s="760"/>
      <c r="FGN79" s="760"/>
      <c r="FGO79" s="760"/>
      <c r="FGP79" s="760"/>
      <c r="FGQ79" s="760"/>
      <c r="FGR79" s="760"/>
      <c r="FGS79" s="760"/>
      <c r="FGT79" s="760"/>
      <c r="FGU79" s="760"/>
      <c r="FGV79" s="760"/>
      <c r="FGW79" s="760"/>
      <c r="FGX79" s="760"/>
      <c r="FGY79" s="760"/>
      <c r="FGZ79" s="760"/>
      <c r="FHA79" s="760"/>
      <c r="FHB79" s="760"/>
      <c r="FHC79" s="760"/>
      <c r="FHD79" s="760"/>
      <c r="FHE79" s="760"/>
      <c r="FHF79" s="760"/>
      <c r="FHG79" s="760"/>
      <c r="FHH79" s="760"/>
      <c r="FHI79" s="760"/>
      <c r="FHJ79" s="760"/>
      <c r="FHK79" s="760"/>
      <c r="FHL79" s="760"/>
      <c r="FHM79" s="760"/>
      <c r="FHN79" s="760"/>
      <c r="FHO79" s="760"/>
      <c r="FHP79" s="760"/>
      <c r="FHQ79" s="760"/>
      <c r="FHR79" s="760"/>
      <c r="FHS79" s="760"/>
      <c r="FHT79" s="760"/>
      <c r="FHU79" s="760"/>
      <c r="FHV79" s="760"/>
      <c r="FHW79" s="760"/>
      <c r="FHX79" s="760"/>
      <c r="FHY79" s="760"/>
      <c r="FHZ79" s="760"/>
      <c r="FIA79" s="760"/>
      <c r="FIB79" s="760"/>
      <c r="FIC79" s="760"/>
      <c r="FID79" s="760"/>
      <c r="FIE79" s="760"/>
      <c r="FIF79" s="760"/>
      <c r="FIG79" s="760"/>
      <c r="FIH79" s="760"/>
      <c r="FII79" s="760"/>
      <c r="FIJ79" s="760"/>
      <c r="FIK79" s="760"/>
      <c r="FIL79" s="760"/>
      <c r="FIM79" s="760"/>
      <c r="FIN79" s="760"/>
      <c r="FIO79" s="760"/>
      <c r="FIP79" s="760"/>
      <c r="FIQ79" s="760"/>
      <c r="FIR79" s="760"/>
      <c r="FIS79" s="760"/>
      <c r="FIT79" s="760"/>
      <c r="FIU79" s="760"/>
      <c r="FIV79" s="760"/>
      <c r="FIW79" s="760"/>
      <c r="FIX79" s="760"/>
      <c r="FIY79" s="760"/>
      <c r="FIZ79" s="760"/>
      <c r="FJA79" s="760"/>
      <c r="FJB79" s="760"/>
      <c r="FJC79" s="760"/>
      <c r="FJD79" s="760"/>
      <c r="FJE79" s="760"/>
      <c r="FJF79" s="760"/>
      <c r="FJG79" s="760"/>
      <c r="FJH79" s="760"/>
      <c r="FJI79" s="760"/>
      <c r="FJJ79" s="760"/>
      <c r="FJK79" s="760"/>
      <c r="FJL79" s="760"/>
      <c r="FJM79" s="760"/>
      <c r="FJN79" s="760"/>
      <c r="FJO79" s="760"/>
      <c r="FJP79" s="760"/>
      <c r="FJQ79" s="760"/>
      <c r="FJR79" s="760"/>
      <c r="FJS79" s="760"/>
      <c r="FJT79" s="760"/>
      <c r="FJU79" s="760"/>
      <c r="FJV79" s="760"/>
      <c r="FJW79" s="760"/>
      <c r="FJX79" s="760"/>
      <c r="FJY79" s="760"/>
      <c r="FJZ79" s="760"/>
      <c r="FKA79" s="760"/>
      <c r="FKB79" s="760"/>
      <c r="FKC79" s="760"/>
      <c r="FKD79" s="760"/>
      <c r="FKE79" s="760"/>
      <c r="FKF79" s="760"/>
      <c r="FKG79" s="760"/>
      <c r="FKH79" s="760"/>
      <c r="FKI79" s="760"/>
      <c r="FKJ79" s="760"/>
      <c r="FKK79" s="760"/>
      <c r="FKL79" s="760"/>
      <c r="FKM79" s="760"/>
      <c r="FKN79" s="760"/>
      <c r="FKO79" s="760"/>
      <c r="FKP79" s="760"/>
      <c r="FKQ79" s="760"/>
      <c r="FKR79" s="760"/>
      <c r="FKS79" s="760"/>
      <c r="FKT79" s="760"/>
      <c r="FKU79" s="760"/>
      <c r="FKV79" s="760"/>
      <c r="FKW79" s="760"/>
      <c r="FKX79" s="760"/>
      <c r="FKY79" s="760"/>
      <c r="FKZ79" s="760"/>
      <c r="FLA79" s="760"/>
      <c r="FLB79" s="760"/>
      <c r="FLC79" s="760"/>
      <c r="FLD79" s="760"/>
      <c r="FLE79" s="760"/>
      <c r="FLF79" s="760"/>
      <c r="FLG79" s="760"/>
      <c r="FLH79" s="760"/>
      <c r="FLI79" s="760"/>
      <c r="FLJ79" s="760"/>
      <c r="FLK79" s="760"/>
      <c r="FLL79" s="760"/>
      <c r="FLM79" s="760"/>
      <c r="FLN79" s="760"/>
      <c r="FLO79" s="760"/>
      <c r="FLP79" s="760"/>
      <c r="FLQ79" s="760"/>
      <c r="FLR79" s="760"/>
      <c r="FLS79" s="760"/>
      <c r="FLT79" s="760"/>
      <c r="FLU79" s="760"/>
      <c r="FLV79" s="760"/>
      <c r="FLW79" s="760"/>
      <c r="FLX79" s="760"/>
      <c r="FLY79" s="760"/>
      <c r="FLZ79" s="760"/>
      <c r="FMA79" s="760"/>
      <c r="FMB79" s="760"/>
      <c r="FMC79" s="760"/>
      <c r="FMD79" s="760"/>
      <c r="FME79" s="760"/>
      <c r="FMF79" s="760"/>
      <c r="FMG79" s="760"/>
      <c r="FMH79" s="760"/>
      <c r="FMI79" s="760"/>
      <c r="FMJ79" s="760"/>
      <c r="FMK79" s="760"/>
      <c r="FML79" s="760"/>
      <c r="FMM79" s="760"/>
      <c r="FMN79" s="760"/>
      <c r="FMO79" s="760"/>
      <c r="FMP79" s="760"/>
      <c r="FMQ79" s="760"/>
      <c r="FMR79" s="760"/>
      <c r="FMS79" s="760"/>
      <c r="FMT79" s="760"/>
      <c r="FMU79" s="760"/>
      <c r="FMV79" s="760"/>
      <c r="FMW79" s="760"/>
      <c r="FMX79" s="760"/>
      <c r="FMY79" s="760"/>
      <c r="FMZ79" s="760"/>
      <c r="FNA79" s="760"/>
      <c r="FNB79" s="760"/>
      <c r="FNC79" s="760"/>
      <c r="FND79" s="760"/>
      <c r="FNE79" s="760"/>
      <c r="FNF79" s="760"/>
      <c r="FNG79" s="760"/>
      <c r="FNH79" s="760"/>
      <c r="FNI79" s="760"/>
      <c r="FNJ79" s="760"/>
      <c r="FNK79" s="760"/>
      <c r="FNL79" s="760"/>
      <c r="FNM79" s="760"/>
      <c r="FNN79" s="760"/>
      <c r="FNO79" s="760"/>
      <c r="FNP79" s="760"/>
      <c r="FNQ79" s="760"/>
      <c r="FNR79" s="760"/>
      <c r="FNS79" s="760"/>
      <c r="FNT79" s="760"/>
      <c r="FNU79" s="760"/>
      <c r="FNV79" s="760"/>
      <c r="FNW79" s="760"/>
      <c r="FNX79" s="760"/>
      <c r="FNY79" s="760"/>
      <c r="FNZ79" s="760"/>
      <c r="FOA79" s="760"/>
      <c r="FOB79" s="760"/>
      <c r="FOC79" s="760"/>
      <c r="FOD79" s="760"/>
      <c r="FOE79" s="760"/>
      <c r="FOF79" s="760"/>
      <c r="FOG79" s="760"/>
      <c r="FOH79" s="760"/>
      <c r="FOI79" s="760"/>
      <c r="FOJ79" s="760"/>
      <c r="FOK79" s="760"/>
      <c r="FOL79" s="760"/>
      <c r="FOM79" s="760"/>
      <c r="FON79" s="760"/>
      <c r="FOO79" s="760"/>
      <c r="FOP79" s="760"/>
      <c r="FOQ79" s="760"/>
      <c r="FOR79" s="760"/>
      <c r="FOS79" s="760"/>
      <c r="FOT79" s="760"/>
      <c r="FOU79" s="760"/>
      <c r="FOV79" s="760"/>
      <c r="FOW79" s="760"/>
      <c r="FOX79" s="760"/>
      <c r="FOY79" s="760"/>
      <c r="FOZ79" s="760"/>
      <c r="FPA79" s="760"/>
      <c r="FPB79" s="760"/>
      <c r="FPC79" s="760"/>
      <c r="FPD79" s="760"/>
      <c r="FPE79" s="760"/>
      <c r="FPF79" s="760"/>
      <c r="FPG79" s="760"/>
      <c r="FPH79" s="760"/>
      <c r="FPI79" s="760"/>
      <c r="FPJ79" s="760"/>
      <c r="FPK79" s="760"/>
      <c r="FPL79" s="760"/>
      <c r="FPM79" s="760"/>
      <c r="FPN79" s="760"/>
      <c r="FPO79" s="760"/>
      <c r="FPP79" s="760"/>
      <c r="FPQ79" s="760"/>
      <c r="FPR79" s="760"/>
      <c r="FPS79" s="760"/>
      <c r="FPT79" s="760"/>
      <c r="FPU79" s="760"/>
      <c r="FPV79" s="760"/>
      <c r="FPW79" s="760"/>
      <c r="FPX79" s="760"/>
      <c r="FPY79" s="760"/>
      <c r="FPZ79" s="760"/>
      <c r="FQA79" s="760"/>
      <c r="FQB79" s="760"/>
      <c r="FQC79" s="760"/>
      <c r="FQD79" s="760"/>
      <c r="FQE79" s="760"/>
      <c r="FQF79" s="760"/>
      <c r="FQG79" s="760"/>
      <c r="FQH79" s="760"/>
      <c r="FQI79" s="760"/>
      <c r="FQJ79" s="760"/>
      <c r="FQK79" s="760"/>
      <c r="FQL79" s="760"/>
      <c r="FQM79" s="760"/>
      <c r="FQN79" s="760"/>
      <c r="FQO79" s="760"/>
      <c r="FQP79" s="760"/>
      <c r="FQQ79" s="760"/>
      <c r="FQR79" s="760"/>
      <c r="FQS79" s="760"/>
      <c r="FQT79" s="760"/>
      <c r="FQU79" s="760"/>
      <c r="FQV79" s="760"/>
      <c r="FQW79" s="760"/>
      <c r="FQX79" s="760"/>
      <c r="FQY79" s="760"/>
      <c r="FQZ79" s="760"/>
      <c r="FRA79" s="760"/>
      <c r="FRB79" s="760"/>
      <c r="FRC79" s="760"/>
      <c r="FRD79" s="760"/>
      <c r="FRE79" s="760"/>
      <c r="FRF79" s="760"/>
      <c r="FRG79" s="760"/>
      <c r="FRH79" s="760"/>
      <c r="FRI79" s="760"/>
      <c r="FRJ79" s="760"/>
      <c r="FRK79" s="760"/>
      <c r="FRL79" s="760"/>
      <c r="FRM79" s="760"/>
      <c r="FRN79" s="760"/>
      <c r="FRO79" s="760"/>
      <c r="FRP79" s="760"/>
      <c r="FRQ79" s="760"/>
      <c r="FRR79" s="760"/>
      <c r="FRS79" s="760"/>
      <c r="FRT79" s="760"/>
      <c r="FRU79" s="760"/>
      <c r="FRV79" s="760"/>
      <c r="FRW79" s="760"/>
      <c r="FRX79" s="760"/>
      <c r="FRY79" s="760"/>
      <c r="FRZ79" s="760"/>
      <c r="FSA79" s="760"/>
      <c r="FSB79" s="760"/>
      <c r="FSC79" s="760"/>
      <c r="FSD79" s="760"/>
      <c r="FSE79" s="760"/>
      <c r="FSF79" s="760"/>
      <c r="FSG79" s="760"/>
      <c r="FSH79" s="760"/>
      <c r="FSI79" s="760"/>
      <c r="FSJ79" s="760"/>
      <c r="FSK79" s="760"/>
      <c r="FSL79" s="760"/>
      <c r="FSM79" s="760"/>
      <c r="FSN79" s="760"/>
      <c r="FSO79" s="760"/>
      <c r="FSP79" s="760"/>
      <c r="FSQ79" s="760"/>
      <c r="FSR79" s="760"/>
      <c r="FSS79" s="760"/>
      <c r="FST79" s="760"/>
      <c r="FSU79" s="760"/>
      <c r="FSV79" s="760"/>
      <c r="FSW79" s="760"/>
      <c r="FSX79" s="760"/>
      <c r="FSY79" s="760"/>
      <c r="FSZ79" s="760"/>
      <c r="FTA79" s="760"/>
      <c r="FTB79" s="760"/>
      <c r="FTC79" s="760"/>
      <c r="FTD79" s="760"/>
      <c r="FTE79" s="760"/>
      <c r="FTF79" s="760"/>
      <c r="FTG79" s="760"/>
      <c r="FTH79" s="760"/>
      <c r="FTI79" s="760"/>
      <c r="FTJ79" s="760"/>
      <c r="FTK79" s="760"/>
      <c r="FTL79" s="760"/>
      <c r="FTM79" s="760"/>
      <c r="FTN79" s="760"/>
      <c r="FTO79" s="760"/>
      <c r="FTP79" s="760"/>
      <c r="FTQ79" s="760"/>
      <c r="FTR79" s="760"/>
      <c r="FTS79" s="760"/>
      <c r="FTT79" s="760"/>
      <c r="FTU79" s="760"/>
      <c r="FTV79" s="760"/>
      <c r="FTW79" s="760"/>
      <c r="FTX79" s="760"/>
      <c r="FTY79" s="760"/>
      <c r="FTZ79" s="760"/>
      <c r="FUA79" s="760"/>
      <c r="FUB79" s="760"/>
      <c r="FUC79" s="760"/>
      <c r="FUD79" s="760"/>
      <c r="FUE79" s="760"/>
      <c r="FUF79" s="760"/>
      <c r="FUG79" s="760"/>
      <c r="FUH79" s="760"/>
      <c r="FUI79" s="760"/>
      <c r="FUJ79" s="760"/>
      <c r="FUK79" s="760"/>
      <c r="FUL79" s="760"/>
      <c r="FUM79" s="760"/>
      <c r="FUN79" s="760"/>
      <c r="FUO79" s="760"/>
      <c r="FUP79" s="760"/>
      <c r="FUQ79" s="760"/>
      <c r="FUR79" s="760"/>
      <c r="FUS79" s="760"/>
      <c r="FUT79" s="760"/>
      <c r="FUU79" s="760"/>
      <c r="FUV79" s="760"/>
      <c r="FUW79" s="760"/>
      <c r="FUX79" s="760"/>
      <c r="FUY79" s="760"/>
      <c r="FUZ79" s="760"/>
      <c r="FVA79" s="760"/>
      <c r="FVB79" s="760"/>
      <c r="FVC79" s="760"/>
      <c r="FVD79" s="760"/>
      <c r="FVE79" s="760"/>
      <c r="FVF79" s="760"/>
      <c r="FVG79" s="760"/>
      <c r="FVH79" s="760"/>
      <c r="FVI79" s="760"/>
      <c r="FVJ79" s="760"/>
      <c r="FVK79" s="760"/>
      <c r="FVL79" s="760"/>
      <c r="FVM79" s="760"/>
      <c r="FVN79" s="760"/>
      <c r="FVO79" s="760"/>
      <c r="FVP79" s="760"/>
      <c r="FVQ79" s="760"/>
      <c r="FVR79" s="760"/>
      <c r="FVS79" s="760"/>
      <c r="FVT79" s="760"/>
      <c r="FVU79" s="760"/>
      <c r="FVV79" s="760"/>
      <c r="FVW79" s="760"/>
      <c r="FVX79" s="760"/>
      <c r="FVY79" s="760"/>
      <c r="FVZ79" s="760"/>
      <c r="FWA79" s="760"/>
      <c r="FWB79" s="760"/>
      <c r="FWC79" s="760"/>
      <c r="FWD79" s="760"/>
      <c r="FWE79" s="760"/>
      <c r="FWF79" s="760"/>
      <c r="FWG79" s="760"/>
      <c r="FWH79" s="760"/>
      <c r="FWI79" s="760"/>
      <c r="FWJ79" s="760"/>
      <c r="FWK79" s="760"/>
      <c r="FWL79" s="760"/>
      <c r="FWM79" s="760"/>
      <c r="FWN79" s="760"/>
      <c r="FWO79" s="760"/>
      <c r="FWP79" s="760"/>
      <c r="FWQ79" s="760"/>
      <c r="FWR79" s="760"/>
      <c r="FWS79" s="760"/>
      <c r="FWT79" s="760"/>
      <c r="FWU79" s="760"/>
      <c r="FWV79" s="760"/>
      <c r="FWW79" s="760"/>
      <c r="FWX79" s="760"/>
      <c r="FWY79" s="760"/>
      <c r="FWZ79" s="760"/>
      <c r="FXA79" s="760"/>
      <c r="FXB79" s="760"/>
      <c r="FXC79" s="760"/>
      <c r="FXD79" s="760"/>
      <c r="FXE79" s="760"/>
      <c r="FXF79" s="760"/>
      <c r="FXG79" s="760"/>
      <c r="FXH79" s="760"/>
      <c r="FXI79" s="760"/>
      <c r="FXJ79" s="760"/>
      <c r="FXK79" s="760"/>
      <c r="FXL79" s="760"/>
      <c r="FXM79" s="760"/>
      <c r="FXN79" s="760"/>
      <c r="FXO79" s="760"/>
      <c r="FXP79" s="760"/>
      <c r="FXQ79" s="760"/>
      <c r="FXR79" s="760"/>
      <c r="FXS79" s="760"/>
      <c r="FXT79" s="760"/>
      <c r="FXU79" s="760"/>
      <c r="FXV79" s="760"/>
      <c r="FXW79" s="760"/>
      <c r="FXX79" s="760"/>
      <c r="FXY79" s="760"/>
      <c r="FXZ79" s="760"/>
      <c r="FYA79" s="760"/>
      <c r="FYB79" s="760"/>
      <c r="FYC79" s="760"/>
      <c r="FYD79" s="760"/>
      <c r="FYE79" s="760"/>
      <c r="FYF79" s="760"/>
      <c r="FYG79" s="760"/>
      <c r="FYH79" s="760"/>
      <c r="FYI79" s="760"/>
      <c r="FYJ79" s="760"/>
      <c r="FYK79" s="760"/>
      <c r="FYL79" s="760"/>
      <c r="FYM79" s="760"/>
      <c r="FYN79" s="760"/>
      <c r="FYO79" s="760"/>
      <c r="FYP79" s="760"/>
      <c r="FYQ79" s="760"/>
      <c r="FYR79" s="760"/>
      <c r="FYS79" s="760"/>
      <c r="FYT79" s="760"/>
      <c r="FYU79" s="760"/>
      <c r="FYV79" s="760"/>
      <c r="FYW79" s="760"/>
      <c r="FYX79" s="760"/>
      <c r="FYY79" s="760"/>
      <c r="FYZ79" s="760"/>
      <c r="FZA79" s="760"/>
      <c r="FZB79" s="760"/>
      <c r="FZC79" s="760"/>
      <c r="FZD79" s="760"/>
      <c r="FZE79" s="760"/>
      <c r="FZF79" s="760"/>
      <c r="FZG79" s="760"/>
      <c r="FZH79" s="760"/>
      <c r="FZI79" s="760"/>
      <c r="FZJ79" s="760"/>
      <c r="FZK79" s="760"/>
      <c r="FZL79" s="760"/>
      <c r="FZM79" s="760"/>
      <c r="FZN79" s="760"/>
      <c r="FZO79" s="760"/>
      <c r="FZP79" s="760"/>
      <c r="FZQ79" s="760"/>
      <c r="FZR79" s="760"/>
      <c r="FZS79" s="760"/>
      <c r="FZT79" s="760"/>
      <c r="FZU79" s="760"/>
      <c r="FZV79" s="760"/>
      <c r="FZW79" s="760"/>
      <c r="FZX79" s="760"/>
      <c r="FZY79" s="760"/>
      <c r="FZZ79" s="760"/>
      <c r="GAA79" s="760"/>
      <c r="GAB79" s="760"/>
      <c r="GAC79" s="760"/>
      <c r="GAD79" s="760"/>
      <c r="GAE79" s="760"/>
      <c r="GAF79" s="760"/>
      <c r="GAG79" s="760"/>
      <c r="GAH79" s="760"/>
      <c r="GAI79" s="760"/>
      <c r="GAJ79" s="760"/>
      <c r="GAK79" s="760"/>
      <c r="GAL79" s="760"/>
      <c r="GAM79" s="760"/>
      <c r="GAN79" s="760"/>
      <c r="GAO79" s="760"/>
      <c r="GAP79" s="760"/>
      <c r="GAQ79" s="760"/>
      <c r="GAR79" s="760"/>
      <c r="GAS79" s="760"/>
      <c r="GAT79" s="760"/>
      <c r="GAU79" s="760"/>
      <c r="GAV79" s="760"/>
      <c r="GAW79" s="760"/>
      <c r="GAX79" s="760"/>
      <c r="GAY79" s="760"/>
      <c r="GAZ79" s="760"/>
      <c r="GBA79" s="760"/>
      <c r="GBB79" s="760"/>
      <c r="GBC79" s="760"/>
      <c r="GBD79" s="760"/>
      <c r="GBE79" s="760"/>
      <c r="GBF79" s="760"/>
      <c r="GBG79" s="760"/>
      <c r="GBH79" s="760"/>
      <c r="GBI79" s="760"/>
      <c r="GBJ79" s="760"/>
      <c r="GBK79" s="760"/>
      <c r="GBL79" s="760"/>
      <c r="GBM79" s="760"/>
      <c r="GBN79" s="760"/>
      <c r="GBO79" s="760"/>
      <c r="GBP79" s="760"/>
      <c r="GBQ79" s="760"/>
      <c r="GBR79" s="760"/>
      <c r="GBS79" s="760"/>
      <c r="GBT79" s="760"/>
      <c r="GBU79" s="760"/>
      <c r="GBV79" s="760"/>
      <c r="GBW79" s="760"/>
      <c r="GBX79" s="760"/>
      <c r="GBY79" s="760"/>
      <c r="GBZ79" s="760"/>
      <c r="GCA79" s="760"/>
      <c r="GCB79" s="760"/>
      <c r="GCC79" s="760"/>
      <c r="GCD79" s="760"/>
      <c r="GCE79" s="760"/>
      <c r="GCF79" s="760"/>
      <c r="GCG79" s="760"/>
      <c r="GCH79" s="760"/>
      <c r="GCI79" s="760"/>
      <c r="GCJ79" s="760"/>
      <c r="GCK79" s="760"/>
      <c r="GCL79" s="760"/>
      <c r="GCM79" s="760"/>
      <c r="GCN79" s="760"/>
      <c r="GCO79" s="760"/>
      <c r="GCP79" s="760"/>
      <c r="GCQ79" s="760"/>
      <c r="GCR79" s="760"/>
      <c r="GCS79" s="760"/>
      <c r="GCT79" s="760"/>
      <c r="GCU79" s="760"/>
      <c r="GCV79" s="760"/>
      <c r="GCW79" s="760"/>
      <c r="GCX79" s="760"/>
      <c r="GCY79" s="760"/>
      <c r="GCZ79" s="760"/>
      <c r="GDA79" s="760"/>
      <c r="GDB79" s="760"/>
      <c r="GDC79" s="760"/>
      <c r="GDD79" s="760"/>
      <c r="GDE79" s="760"/>
      <c r="GDF79" s="760"/>
      <c r="GDG79" s="760"/>
      <c r="GDH79" s="760"/>
      <c r="GDI79" s="760"/>
      <c r="GDJ79" s="760"/>
      <c r="GDK79" s="760"/>
      <c r="GDL79" s="760"/>
      <c r="GDM79" s="760"/>
      <c r="GDN79" s="760"/>
      <c r="GDO79" s="760"/>
      <c r="GDP79" s="760"/>
      <c r="GDQ79" s="760"/>
      <c r="GDR79" s="760"/>
      <c r="GDS79" s="760"/>
      <c r="GDT79" s="760"/>
      <c r="GDU79" s="760"/>
      <c r="GDV79" s="760"/>
      <c r="GDW79" s="760"/>
      <c r="GDX79" s="760"/>
      <c r="GDY79" s="760"/>
      <c r="GDZ79" s="760"/>
      <c r="GEA79" s="760"/>
      <c r="GEB79" s="760"/>
      <c r="GEC79" s="760"/>
      <c r="GED79" s="760"/>
      <c r="GEE79" s="760"/>
      <c r="GEF79" s="760"/>
      <c r="GEG79" s="760"/>
      <c r="GEH79" s="760"/>
      <c r="GEI79" s="760"/>
      <c r="GEJ79" s="760"/>
      <c r="GEK79" s="760"/>
      <c r="GEL79" s="760"/>
      <c r="GEM79" s="760"/>
      <c r="GEN79" s="760"/>
      <c r="GEO79" s="760"/>
      <c r="GEP79" s="760"/>
      <c r="GEQ79" s="760"/>
      <c r="GER79" s="760"/>
      <c r="GES79" s="760"/>
      <c r="GET79" s="760"/>
      <c r="GEU79" s="760"/>
      <c r="GEV79" s="760"/>
      <c r="GEW79" s="760"/>
      <c r="GEX79" s="760"/>
      <c r="GEY79" s="760"/>
      <c r="GEZ79" s="760"/>
      <c r="GFA79" s="760"/>
      <c r="GFB79" s="760"/>
      <c r="GFC79" s="760"/>
      <c r="GFD79" s="760"/>
      <c r="GFE79" s="760"/>
      <c r="GFF79" s="760"/>
      <c r="GFG79" s="760"/>
      <c r="GFH79" s="760"/>
      <c r="GFI79" s="760"/>
      <c r="GFJ79" s="760"/>
      <c r="GFK79" s="760"/>
      <c r="GFL79" s="760"/>
      <c r="GFM79" s="760"/>
      <c r="GFN79" s="760"/>
      <c r="GFO79" s="760"/>
      <c r="GFP79" s="760"/>
      <c r="GFQ79" s="760"/>
      <c r="GFR79" s="760"/>
      <c r="GFS79" s="760"/>
      <c r="GFT79" s="760"/>
      <c r="GFU79" s="760"/>
      <c r="GFV79" s="760"/>
      <c r="GFW79" s="760"/>
      <c r="GFX79" s="760"/>
      <c r="GFY79" s="760"/>
      <c r="GFZ79" s="760"/>
      <c r="GGA79" s="760"/>
      <c r="GGB79" s="760"/>
      <c r="GGC79" s="760"/>
      <c r="GGD79" s="760"/>
      <c r="GGE79" s="760"/>
      <c r="GGF79" s="760"/>
      <c r="GGG79" s="760"/>
      <c r="GGH79" s="760"/>
      <c r="GGI79" s="760"/>
      <c r="GGJ79" s="760"/>
      <c r="GGK79" s="760"/>
      <c r="GGL79" s="760"/>
      <c r="GGM79" s="760"/>
      <c r="GGN79" s="760"/>
      <c r="GGO79" s="760"/>
      <c r="GGP79" s="760"/>
      <c r="GGQ79" s="760"/>
      <c r="GGR79" s="760"/>
      <c r="GGS79" s="760"/>
      <c r="GGT79" s="760"/>
      <c r="GGU79" s="760"/>
      <c r="GGV79" s="760"/>
      <c r="GGW79" s="760"/>
      <c r="GGX79" s="760"/>
      <c r="GGY79" s="760"/>
      <c r="GGZ79" s="760"/>
      <c r="GHA79" s="760"/>
      <c r="GHB79" s="760"/>
      <c r="GHC79" s="760"/>
      <c r="GHD79" s="760"/>
      <c r="GHE79" s="760"/>
      <c r="GHF79" s="760"/>
      <c r="GHG79" s="760"/>
      <c r="GHH79" s="760"/>
      <c r="GHI79" s="760"/>
      <c r="GHJ79" s="760"/>
      <c r="GHK79" s="760"/>
      <c r="GHL79" s="760"/>
      <c r="GHM79" s="760"/>
      <c r="GHN79" s="760"/>
      <c r="GHO79" s="760"/>
      <c r="GHP79" s="760"/>
      <c r="GHQ79" s="760"/>
      <c r="GHR79" s="760"/>
      <c r="GHS79" s="760"/>
      <c r="GHT79" s="760"/>
      <c r="GHU79" s="760"/>
      <c r="GHV79" s="760"/>
      <c r="GHW79" s="760"/>
      <c r="GHX79" s="760"/>
      <c r="GHY79" s="760"/>
      <c r="GHZ79" s="760"/>
      <c r="GIA79" s="760"/>
      <c r="GIB79" s="760"/>
      <c r="GIC79" s="760"/>
      <c r="GID79" s="760"/>
      <c r="GIE79" s="760"/>
      <c r="GIF79" s="760"/>
      <c r="GIG79" s="760"/>
      <c r="GIH79" s="760"/>
      <c r="GII79" s="760"/>
      <c r="GIJ79" s="760"/>
      <c r="GIK79" s="760"/>
      <c r="GIL79" s="760"/>
      <c r="GIM79" s="760"/>
      <c r="GIN79" s="760"/>
      <c r="GIO79" s="760"/>
      <c r="GIP79" s="760"/>
      <c r="GIQ79" s="760"/>
      <c r="GIR79" s="760"/>
      <c r="GIS79" s="760"/>
      <c r="GIT79" s="760"/>
      <c r="GIU79" s="760"/>
      <c r="GIV79" s="760"/>
      <c r="GIW79" s="760"/>
      <c r="GIX79" s="760"/>
      <c r="GIY79" s="760"/>
      <c r="GIZ79" s="760"/>
      <c r="GJA79" s="760"/>
      <c r="GJB79" s="760"/>
      <c r="GJC79" s="760"/>
      <c r="GJD79" s="760"/>
      <c r="GJE79" s="760"/>
      <c r="GJF79" s="760"/>
      <c r="GJG79" s="760"/>
      <c r="GJH79" s="760"/>
      <c r="GJI79" s="760"/>
      <c r="GJJ79" s="760"/>
      <c r="GJK79" s="760"/>
      <c r="GJL79" s="760"/>
      <c r="GJM79" s="760"/>
      <c r="GJN79" s="760"/>
      <c r="GJO79" s="760"/>
      <c r="GJP79" s="760"/>
      <c r="GJQ79" s="760"/>
      <c r="GJR79" s="760"/>
      <c r="GJS79" s="760"/>
      <c r="GJT79" s="760"/>
      <c r="GJU79" s="760"/>
      <c r="GJV79" s="760"/>
      <c r="GJW79" s="760"/>
      <c r="GJX79" s="760"/>
      <c r="GJY79" s="760"/>
      <c r="GJZ79" s="760"/>
      <c r="GKA79" s="760"/>
      <c r="GKB79" s="760"/>
      <c r="GKC79" s="760"/>
      <c r="GKD79" s="760"/>
      <c r="GKE79" s="760"/>
      <c r="GKF79" s="760"/>
      <c r="GKG79" s="760"/>
      <c r="GKH79" s="760"/>
      <c r="GKI79" s="760"/>
      <c r="GKJ79" s="760"/>
      <c r="GKK79" s="760"/>
      <c r="GKL79" s="760"/>
      <c r="GKM79" s="760"/>
      <c r="GKN79" s="760"/>
      <c r="GKO79" s="760"/>
      <c r="GKP79" s="760"/>
      <c r="GKQ79" s="760"/>
      <c r="GKR79" s="760"/>
      <c r="GKS79" s="760"/>
      <c r="GKT79" s="760"/>
      <c r="GKU79" s="760"/>
      <c r="GKV79" s="760"/>
      <c r="GKW79" s="760"/>
      <c r="GKX79" s="760"/>
      <c r="GKY79" s="760"/>
      <c r="GKZ79" s="760"/>
      <c r="GLA79" s="760"/>
      <c r="GLB79" s="760"/>
      <c r="GLC79" s="760"/>
      <c r="GLD79" s="760"/>
      <c r="GLE79" s="760"/>
      <c r="GLF79" s="760"/>
      <c r="GLG79" s="760"/>
      <c r="GLH79" s="760"/>
      <c r="GLI79" s="760"/>
      <c r="GLJ79" s="760"/>
      <c r="GLK79" s="760"/>
      <c r="GLL79" s="760"/>
      <c r="GLM79" s="760"/>
      <c r="GLN79" s="760"/>
      <c r="GLO79" s="760"/>
      <c r="GLP79" s="760"/>
      <c r="GLQ79" s="760"/>
      <c r="GLR79" s="760"/>
      <c r="GLS79" s="760"/>
      <c r="GLT79" s="760"/>
      <c r="GLU79" s="760"/>
      <c r="GLV79" s="760"/>
      <c r="GLW79" s="760"/>
      <c r="GLX79" s="760"/>
      <c r="GLY79" s="760"/>
      <c r="GLZ79" s="760"/>
      <c r="GMA79" s="760"/>
      <c r="GMB79" s="760"/>
      <c r="GMC79" s="760"/>
      <c r="GMD79" s="760"/>
      <c r="GME79" s="760"/>
      <c r="GMF79" s="760"/>
      <c r="GMG79" s="760"/>
      <c r="GMH79" s="760"/>
      <c r="GMI79" s="760"/>
      <c r="GMJ79" s="760"/>
      <c r="GMK79" s="760"/>
      <c r="GML79" s="760"/>
      <c r="GMM79" s="760"/>
      <c r="GMN79" s="760"/>
      <c r="GMO79" s="760"/>
      <c r="GMP79" s="760"/>
      <c r="GMQ79" s="760"/>
      <c r="GMR79" s="760"/>
      <c r="GMS79" s="760"/>
      <c r="GMT79" s="760"/>
      <c r="GMU79" s="760"/>
      <c r="GMV79" s="760"/>
      <c r="GMW79" s="760"/>
      <c r="GMX79" s="760"/>
      <c r="GMY79" s="760"/>
      <c r="GMZ79" s="760"/>
      <c r="GNA79" s="760"/>
      <c r="GNB79" s="760"/>
      <c r="GNC79" s="760"/>
      <c r="GND79" s="760"/>
      <c r="GNE79" s="760"/>
      <c r="GNF79" s="760"/>
      <c r="GNG79" s="760"/>
      <c r="GNH79" s="760"/>
      <c r="GNI79" s="760"/>
      <c r="GNJ79" s="760"/>
      <c r="GNK79" s="760"/>
      <c r="GNL79" s="760"/>
      <c r="GNM79" s="760"/>
      <c r="GNN79" s="760"/>
      <c r="GNO79" s="760"/>
      <c r="GNP79" s="760"/>
      <c r="GNQ79" s="760"/>
      <c r="GNR79" s="760"/>
      <c r="GNS79" s="760"/>
      <c r="GNT79" s="760"/>
      <c r="GNU79" s="760"/>
      <c r="GNV79" s="760"/>
      <c r="GNW79" s="760"/>
      <c r="GNX79" s="760"/>
      <c r="GNY79" s="760"/>
      <c r="GNZ79" s="760"/>
      <c r="GOA79" s="760"/>
      <c r="GOB79" s="760"/>
      <c r="GOC79" s="760"/>
      <c r="GOD79" s="760"/>
      <c r="GOE79" s="760"/>
      <c r="GOF79" s="760"/>
      <c r="GOG79" s="760"/>
      <c r="GOH79" s="760"/>
      <c r="GOI79" s="760"/>
      <c r="GOJ79" s="760"/>
      <c r="GOK79" s="760"/>
      <c r="GOL79" s="760"/>
      <c r="GOM79" s="760"/>
      <c r="GON79" s="760"/>
      <c r="GOO79" s="760"/>
      <c r="GOP79" s="760"/>
      <c r="GOQ79" s="760"/>
      <c r="GOR79" s="760"/>
      <c r="GOS79" s="760"/>
      <c r="GOT79" s="760"/>
      <c r="GOU79" s="760"/>
      <c r="GOV79" s="760"/>
      <c r="GOW79" s="760"/>
      <c r="GOX79" s="760"/>
      <c r="GOY79" s="760"/>
      <c r="GOZ79" s="760"/>
      <c r="GPA79" s="760"/>
      <c r="GPB79" s="760"/>
      <c r="GPC79" s="760"/>
      <c r="GPD79" s="760"/>
      <c r="GPE79" s="760"/>
      <c r="GPF79" s="760"/>
      <c r="GPG79" s="760"/>
      <c r="GPH79" s="760"/>
      <c r="GPI79" s="760"/>
      <c r="GPJ79" s="760"/>
      <c r="GPK79" s="760"/>
      <c r="GPL79" s="760"/>
      <c r="GPM79" s="760"/>
      <c r="GPN79" s="760"/>
      <c r="GPO79" s="760"/>
      <c r="GPP79" s="760"/>
      <c r="GPQ79" s="760"/>
      <c r="GPR79" s="760"/>
      <c r="GPS79" s="760"/>
      <c r="GPT79" s="760"/>
      <c r="GPU79" s="760"/>
      <c r="GPV79" s="760"/>
      <c r="GPW79" s="760"/>
      <c r="GPX79" s="760"/>
      <c r="GPY79" s="760"/>
      <c r="GPZ79" s="760"/>
      <c r="GQA79" s="760"/>
      <c r="GQB79" s="760"/>
      <c r="GQC79" s="760"/>
      <c r="GQD79" s="760"/>
      <c r="GQE79" s="760"/>
      <c r="GQF79" s="760"/>
      <c r="GQG79" s="760"/>
      <c r="GQH79" s="760"/>
      <c r="GQI79" s="760"/>
      <c r="GQJ79" s="760"/>
      <c r="GQK79" s="760"/>
      <c r="GQL79" s="760"/>
      <c r="GQM79" s="760"/>
      <c r="GQN79" s="760"/>
      <c r="GQO79" s="760"/>
      <c r="GQP79" s="760"/>
      <c r="GQQ79" s="760"/>
      <c r="GQR79" s="760"/>
      <c r="GQS79" s="760"/>
      <c r="GQT79" s="760"/>
      <c r="GQU79" s="760"/>
      <c r="GQV79" s="760"/>
      <c r="GQW79" s="760"/>
      <c r="GQX79" s="760"/>
      <c r="GQY79" s="760"/>
      <c r="GQZ79" s="760"/>
      <c r="GRA79" s="760"/>
      <c r="GRB79" s="760"/>
      <c r="GRC79" s="760"/>
      <c r="GRD79" s="760"/>
      <c r="GRE79" s="760"/>
      <c r="GRF79" s="760"/>
      <c r="GRG79" s="760"/>
      <c r="GRH79" s="760"/>
      <c r="GRI79" s="760"/>
      <c r="GRJ79" s="760"/>
      <c r="GRK79" s="760"/>
      <c r="GRL79" s="760"/>
      <c r="GRM79" s="760"/>
      <c r="GRN79" s="760"/>
      <c r="GRO79" s="760"/>
      <c r="GRP79" s="760"/>
      <c r="GRQ79" s="760"/>
      <c r="GRR79" s="760"/>
      <c r="GRS79" s="760"/>
      <c r="GRT79" s="760"/>
      <c r="GRU79" s="760"/>
      <c r="GRV79" s="760"/>
      <c r="GRW79" s="760"/>
      <c r="GRX79" s="760"/>
      <c r="GRY79" s="760"/>
      <c r="GRZ79" s="760"/>
      <c r="GSA79" s="760"/>
      <c r="GSB79" s="760"/>
      <c r="GSC79" s="760"/>
      <c r="GSD79" s="760"/>
      <c r="GSE79" s="760"/>
      <c r="GSF79" s="760"/>
      <c r="GSG79" s="760"/>
      <c r="GSH79" s="760"/>
      <c r="GSI79" s="760"/>
      <c r="GSJ79" s="760"/>
      <c r="GSK79" s="760"/>
      <c r="GSL79" s="760"/>
      <c r="GSM79" s="760"/>
      <c r="GSN79" s="760"/>
      <c r="GSO79" s="760"/>
      <c r="GSP79" s="760"/>
      <c r="GSQ79" s="760"/>
      <c r="GSR79" s="760"/>
      <c r="GSS79" s="760"/>
      <c r="GST79" s="760"/>
      <c r="GSU79" s="760"/>
      <c r="GSV79" s="760"/>
      <c r="GSW79" s="760"/>
      <c r="GSX79" s="760"/>
      <c r="GSY79" s="760"/>
      <c r="GSZ79" s="760"/>
      <c r="GTA79" s="760"/>
      <c r="GTB79" s="760"/>
      <c r="GTC79" s="760"/>
      <c r="GTD79" s="760"/>
      <c r="GTE79" s="760"/>
      <c r="GTF79" s="760"/>
      <c r="GTG79" s="760"/>
      <c r="GTH79" s="760"/>
      <c r="GTI79" s="760"/>
      <c r="GTJ79" s="760"/>
      <c r="GTK79" s="760"/>
      <c r="GTL79" s="760"/>
      <c r="GTM79" s="760"/>
      <c r="GTN79" s="760"/>
      <c r="GTO79" s="760"/>
      <c r="GTP79" s="760"/>
      <c r="GTQ79" s="760"/>
      <c r="GTR79" s="760"/>
      <c r="GTS79" s="760"/>
      <c r="GTT79" s="760"/>
      <c r="GTU79" s="760"/>
      <c r="GTV79" s="760"/>
      <c r="GTW79" s="760"/>
      <c r="GTX79" s="760"/>
      <c r="GTY79" s="760"/>
      <c r="GTZ79" s="760"/>
      <c r="GUA79" s="760"/>
      <c r="GUB79" s="760"/>
      <c r="GUC79" s="760"/>
      <c r="GUD79" s="760"/>
      <c r="GUE79" s="760"/>
      <c r="GUF79" s="760"/>
      <c r="GUG79" s="760"/>
      <c r="GUH79" s="760"/>
      <c r="GUI79" s="760"/>
      <c r="GUJ79" s="760"/>
      <c r="GUK79" s="760"/>
      <c r="GUL79" s="760"/>
      <c r="GUM79" s="760"/>
      <c r="GUN79" s="760"/>
      <c r="GUO79" s="760"/>
      <c r="GUP79" s="760"/>
      <c r="GUQ79" s="760"/>
      <c r="GUR79" s="760"/>
      <c r="GUS79" s="760"/>
      <c r="GUT79" s="760"/>
      <c r="GUU79" s="760"/>
      <c r="GUV79" s="760"/>
      <c r="GUW79" s="760"/>
      <c r="GUX79" s="760"/>
      <c r="GUY79" s="760"/>
      <c r="GUZ79" s="760"/>
      <c r="GVA79" s="760"/>
      <c r="GVB79" s="760"/>
      <c r="GVC79" s="760"/>
      <c r="GVD79" s="760"/>
      <c r="GVE79" s="760"/>
      <c r="GVF79" s="760"/>
      <c r="GVG79" s="760"/>
      <c r="GVH79" s="760"/>
      <c r="GVI79" s="760"/>
      <c r="GVJ79" s="760"/>
      <c r="GVK79" s="760"/>
      <c r="GVL79" s="760"/>
      <c r="GVM79" s="760"/>
      <c r="GVN79" s="760"/>
      <c r="GVO79" s="760"/>
      <c r="GVP79" s="760"/>
      <c r="GVQ79" s="760"/>
      <c r="GVR79" s="760"/>
      <c r="GVS79" s="760"/>
      <c r="GVT79" s="760"/>
      <c r="GVU79" s="760"/>
      <c r="GVV79" s="760"/>
      <c r="GVW79" s="760"/>
      <c r="GVX79" s="760"/>
      <c r="GVY79" s="760"/>
      <c r="GVZ79" s="760"/>
      <c r="GWA79" s="760"/>
      <c r="GWB79" s="760"/>
      <c r="GWC79" s="760"/>
      <c r="GWD79" s="760"/>
      <c r="GWE79" s="760"/>
      <c r="GWF79" s="760"/>
      <c r="GWG79" s="760"/>
      <c r="GWH79" s="760"/>
      <c r="GWI79" s="760"/>
      <c r="GWJ79" s="760"/>
      <c r="GWK79" s="760"/>
      <c r="GWL79" s="760"/>
      <c r="GWM79" s="760"/>
      <c r="GWN79" s="760"/>
      <c r="GWO79" s="760"/>
      <c r="GWP79" s="760"/>
      <c r="GWQ79" s="760"/>
      <c r="GWR79" s="760"/>
      <c r="GWS79" s="760"/>
      <c r="GWT79" s="760"/>
      <c r="GWU79" s="760"/>
      <c r="GWV79" s="760"/>
      <c r="GWW79" s="760"/>
      <c r="GWX79" s="760"/>
      <c r="GWY79" s="760"/>
      <c r="GWZ79" s="760"/>
      <c r="GXA79" s="760"/>
      <c r="GXB79" s="760"/>
      <c r="GXC79" s="760"/>
      <c r="GXD79" s="760"/>
      <c r="GXE79" s="760"/>
      <c r="GXF79" s="760"/>
      <c r="GXG79" s="760"/>
      <c r="GXH79" s="760"/>
      <c r="GXI79" s="760"/>
      <c r="GXJ79" s="760"/>
      <c r="GXK79" s="760"/>
      <c r="GXL79" s="760"/>
      <c r="GXM79" s="760"/>
      <c r="GXN79" s="760"/>
      <c r="GXO79" s="760"/>
      <c r="GXP79" s="760"/>
      <c r="GXQ79" s="760"/>
      <c r="GXR79" s="760"/>
      <c r="GXS79" s="760"/>
      <c r="GXT79" s="760"/>
      <c r="GXU79" s="760"/>
      <c r="GXV79" s="760"/>
      <c r="GXW79" s="760"/>
      <c r="GXX79" s="760"/>
      <c r="GXY79" s="760"/>
      <c r="GXZ79" s="760"/>
      <c r="GYA79" s="760"/>
      <c r="GYB79" s="760"/>
      <c r="GYC79" s="760"/>
      <c r="GYD79" s="760"/>
      <c r="GYE79" s="760"/>
      <c r="GYF79" s="760"/>
      <c r="GYG79" s="760"/>
      <c r="GYH79" s="760"/>
      <c r="GYI79" s="760"/>
      <c r="GYJ79" s="760"/>
      <c r="GYK79" s="760"/>
      <c r="GYL79" s="760"/>
      <c r="GYM79" s="760"/>
      <c r="GYN79" s="760"/>
      <c r="GYO79" s="760"/>
      <c r="GYP79" s="760"/>
      <c r="GYQ79" s="760"/>
      <c r="GYR79" s="760"/>
      <c r="GYS79" s="760"/>
      <c r="GYT79" s="760"/>
      <c r="GYU79" s="760"/>
      <c r="GYV79" s="760"/>
      <c r="GYW79" s="760"/>
      <c r="GYX79" s="760"/>
      <c r="GYY79" s="760"/>
      <c r="GYZ79" s="760"/>
      <c r="GZA79" s="760"/>
      <c r="GZB79" s="760"/>
      <c r="GZC79" s="760"/>
      <c r="GZD79" s="760"/>
      <c r="GZE79" s="760"/>
      <c r="GZF79" s="760"/>
      <c r="GZG79" s="760"/>
      <c r="GZH79" s="760"/>
      <c r="GZI79" s="760"/>
      <c r="GZJ79" s="760"/>
      <c r="GZK79" s="760"/>
      <c r="GZL79" s="760"/>
      <c r="GZM79" s="760"/>
      <c r="GZN79" s="760"/>
      <c r="GZO79" s="760"/>
      <c r="GZP79" s="760"/>
      <c r="GZQ79" s="760"/>
      <c r="GZR79" s="760"/>
      <c r="GZS79" s="760"/>
      <c r="GZT79" s="760"/>
      <c r="GZU79" s="760"/>
      <c r="GZV79" s="760"/>
      <c r="GZW79" s="760"/>
      <c r="GZX79" s="760"/>
      <c r="GZY79" s="760"/>
      <c r="GZZ79" s="760"/>
      <c r="HAA79" s="760"/>
      <c r="HAB79" s="760"/>
      <c r="HAC79" s="760"/>
      <c r="HAD79" s="760"/>
      <c r="HAE79" s="760"/>
      <c r="HAF79" s="760"/>
      <c r="HAG79" s="760"/>
      <c r="HAH79" s="760"/>
      <c r="HAI79" s="760"/>
      <c r="HAJ79" s="760"/>
      <c r="HAK79" s="760"/>
      <c r="HAL79" s="760"/>
      <c r="HAM79" s="760"/>
      <c r="HAN79" s="760"/>
      <c r="HAO79" s="760"/>
      <c r="HAP79" s="760"/>
      <c r="HAQ79" s="760"/>
      <c r="HAR79" s="760"/>
      <c r="HAS79" s="760"/>
      <c r="HAT79" s="760"/>
      <c r="HAU79" s="760"/>
      <c r="HAV79" s="760"/>
      <c r="HAW79" s="760"/>
      <c r="HAX79" s="760"/>
      <c r="HAY79" s="760"/>
      <c r="HAZ79" s="760"/>
      <c r="HBA79" s="760"/>
      <c r="HBB79" s="760"/>
      <c r="HBC79" s="760"/>
      <c r="HBD79" s="760"/>
      <c r="HBE79" s="760"/>
      <c r="HBF79" s="760"/>
      <c r="HBG79" s="760"/>
      <c r="HBH79" s="760"/>
      <c r="HBI79" s="760"/>
      <c r="HBJ79" s="760"/>
      <c r="HBK79" s="760"/>
      <c r="HBL79" s="760"/>
      <c r="HBM79" s="760"/>
      <c r="HBN79" s="760"/>
      <c r="HBO79" s="760"/>
      <c r="HBP79" s="760"/>
      <c r="HBQ79" s="760"/>
      <c r="HBR79" s="760"/>
      <c r="HBS79" s="760"/>
      <c r="HBT79" s="760"/>
      <c r="HBU79" s="760"/>
      <c r="HBV79" s="760"/>
      <c r="HBW79" s="760"/>
      <c r="HBX79" s="760"/>
      <c r="HBY79" s="760"/>
      <c r="HBZ79" s="760"/>
      <c r="HCA79" s="760"/>
      <c r="HCB79" s="760"/>
      <c r="HCC79" s="760"/>
      <c r="HCD79" s="760"/>
      <c r="HCE79" s="760"/>
      <c r="HCF79" s="760"/>
      <c r="HCG79" s="760"/>
      <c r="HCH79" s="760"/>
      <c r="HCI79" s="760"/>
      <c r="HCJ79" s="760"/>
      <c r="HCK79" s="760"/>
      <c r="HCL79" s="760"/>
      <c r="HCM79" s="760"/>
      <c r="HCN79" s="760"/>
      <c r="HCO79" s="760"/>
      <c r="HCP79" s="760"/>
      <c r="HCQ79" s="760"/>
      <c r="HCR79" s="760"/>
      <c r="HCS79" s="760"/>
      <c r="HCT79" s="760"/>
      <c r="HCU79" s="760"/>
      <c r="HCV79" s="760"/>
      <c r="HCW79" s="760"/>
      <c r="HCX79" s="760"/>
      <c r="HCY79" s="760"/>
      <c r="HCZ79" s="760"/>
      <c r="HDA79" s="760"/>
      <c r="HDB79" s="760"/>
      <c r="HDC79" s="760"/>
      <c r="HDD79" s="760"/>
      <c r="HDE79" s="760"/>
      <c r="HDF79" s="760"/>
      <c r="HDG79" s="760"/>
      <c r="HDH79" s="760"/>
      <c r="HDI79" s="760"/>
      <c r="HDJ79" s="760"/>
      <c r="HDK79" s="760"/>
      <c r="HDL79" s="760"/>
      <c r="HDM79" s="760"/>
      <c r="HDN79" s="760"/>
      <c r="HDO79" s="760"/>
      <c r="HDP79" s="760"/>
      <c r="HDQ79" s="760"/>
      <c r="HDR79" s="760"/>
      <c r="HDS79" s="760"/>
      <c r="HDT79" s="760"/>
      <c r="HDU79" s="760"/>
      <c r="HDV79" s="760"/>
      <c r="HDW79" s="760"/>
      <c r="HDX79" s="760"/>
      <c r="HDY79" s="760"/>
      <c r="HDZ79" s="760"/>
      <c r="HEA79" s="760"/>
      <c r="HEB79" s="760"/>
      <c r="HEC79" s="760"/>
      <c r="HED79" s="760"/>
      <c r="HEE79" s="760"/>
      <c r="HEF79" s="760"/>
      <c r="HEG79" s="760"/>
      <c r="HEH79" s="760"/>
      <c r="HEI79" s="760"/>
      <c r="HEJ79" s="760"/>
      <c r="HEK79" s="760"/>
      <c r="HEL79" s="760"/>
      <c r="HEM79" s="760"/>
      <c r="HEN79" s="760"/>
      <c r="HEO79" s="760"/>
      <c r="HEP79" s="760"/>
      <c r="HEQ79" s="760"/>
      <c r="HER79" s="760"/>
      <c r="HES79" s="760"/>
      <c r="HET79" s="760"/>
      <c r="HEU79" s="760"/>
      <c r="HEV79" s="760"/>
      <c r="HEW79" s="760"/>
      <c r="HEX79" s="760"/>
      <c r="HEY79" s="760"/>
      <c r="HEZ79" s="760"/>
      <c r="HFA79" s="760"/>
      <c r="HFB79" s="760"/>
      <c r="HFC79" s="760"/>
      <c r="HFD79" s="760"/>
      <c r="HFE79" s="760"/>
      <c r="HFF79" s="760"/>
      <c r="HFG79" s="760"/>
      <c r="HFH79" s="760"/>
      <c r="HFI79" s="760"/>
      <c r="HFJ79" s="760"/>
      <c r="HFK79" s="760"/>
      <c r="HFL79" s="760"/>
      <c r="HFM79" s="760"/>
      <c r="HFN79" s="760"/>
      <c r="HFO79" s="760"/>
      <c r="HFP79" s="760"/>
      <c r="HFQ79" s="760"/>
      <c r="HFR79" s="760"/>
      <c r="HFS79" s="760"/>
      <c r="HFT79" s="760"/>
      <c r="HFU79" s="760"/>
      <c r="HFV79" s="760"/>
      <c r="HFW79" s="760"/>
      <c r="HFX79" s="760"/>
      <c r="HFY79" s="760"/>
      <c r="HFZ79" s="760"/>
      <c r="HGA79" s="760"/>
      <c r="HGB79" s="760"/>
      <c r="HGC79" s="760"/>
      <c r="HGD79" s="760"/>
      <c r="HGE79" s="760"/>
      <c r="HGF79" s="760"/>
      <c r="HGG79" s="760"/>
      <c r="HGH79" s="760"/>
      <c r="HGI79" s="760"/>
      <c r="HGJ79" s="760"/>
      <c r="HGK79" s="760"/>
      <c r="HGL79" s="760"/>
      <c r="HGM79" s="760"/>
      <c r="HGN79" s="760"/>
      <c r="HGO79" s="760"/>
      <c r="HGP79" s="760"/>
      <c r="HGQ79" s="760"/>
      <c r="HGR79" s="760"/>
      <c r="HGS79" s="760"/>
      <c r="HGT79" s="760"/>
      <c r="HGU79" s="760"/>
      <c r="HGV79" s="760"/>
      <c r="HGW79" s="760"/>
      <c r="HGX79" s="760"/>
      <c r="HGY79" s="760"/>
      <c r="HGZ79" s="760"/>
      <c r="HHA79" s="760"/>
      <c r="HHB79" s="760"/>
      <c r="HHC79" s="760"/>
      <c r="HHD79" s="760"/>
      <c r="HHE79" s="760"/>
      <c r="HHF79" s="760"/>
      <c r="HHG79" s="760"/>
      <c r="HHH79" s="760"/>
      <c r="HHI79" s="760"/>
      <c r="HHJ79" s="760"/>
      <c r="HHK79" s="760"/>
      <c r="HHL79" s="760"/>
      <c r="HHM79" s="760"/>
      <c r="HHN79" s="760"/>
      <c r="HHO79" s="760"/>
      <c r="HHP79" s="760"/>
      <c r="HHQ79" s="760"/>
      <c r="HHR79" s="760"/>
      <c r="HHS79" s="760"/>
      <c r="HHT79" s="760"/>
      <c r="HHU79" s="760"/>
      <c r="HHV79" s="760"/>
      <c r="HHW79" s="760"/>
      <c r="HHX79" s="760"/>
      <c r="HHY79" s="760"/>
      <c r="HHZ79" s="760"/>
      <c r="HIA79" s="760"/>
      <c r="HIB79" s="760"/>
      <c r="HIC79" s="760"/>
      <c r="HID79" s="760"/>
      <c r="HIE79" s="760"/>
      <c r="HIF79" s="760"/>
      <c r="HIG79" s="760"/>
      <c r="HIH79" s="760"/>
      <c r="HII79" s="760"/>
      <c r="HIJ79" s="760"/>
      <c r="HIK79" s="760"/>
      <c r="HIL79" s="760"/>
      <c r="HIM79" s="760"/>
      <c r="HIN79" s="760"/>
      <c r="HIO79" s="760"/>
      <c r="HIP79" s="760"/>
      <c r="HIQ79" s="760"/>
      <c r="HIR79" s="760"/>
      <c r="HIS79" s="760"/>
      <c r="HIT79" s="760"/>
      <c r="HIU79" s="760"/>
      <c r="HIV79" s="760"/>
      <c r="HIW79" s="760"/>
      <c r="HIX79" s="760"/>
      <c r="HIY79" s="760"/>
      <c r="HIZ79" s="760"/>
      <c r="HJA79" s="760"/>
      <c r="HJB79" s="760"/>
      <c r="HJC79" s="760"/>
      <c r="HJD79" s="760"/>
      <c r="HJE79" s="760"/>
      <c r="HJF79" s="760"/>
      <c r="HJG79" s="760"/>
      <c r="HJH79" s="760"/>
      <c r="HJI79" s="760"/>
      <c r="HJJ79" s="760"/>
      <c r="HJK79" s="760"/>
      <c r="HJL79" s="760"/>
      <c r="HJM79" s="760"/>
      <c r="HJN79" s="760"/>
      <c r="HJO79" s="760"/>
      <c r="HJP79" s="760"/>
      <c r="HJQ79" s="760"/>
      <c r="HJR79" s="760"/>
      <c r="HJS79" s="760"/>
      <c r="HJT79" s="760"/>
      <c r="HJU79" s="760"/>
      <c r="HJV79" s="760"/>
      <c r="HJW79" s="760"/>
      <c r="HJX79" s="760"/>
      <c r="HJY79" s="760"/>
      <c r="HJZ79" s="760"/>
      <c r="HKA79" s="760"/>
      <c r="HKB79" s="760"/>
      <c r="HKC79" s="760"/>
      <c r="HKD79" s="760"/>
      <c r="HKE79" s="760"/>
      <c r="HKF79" s="760"/>
      <c r="HKG79" s="760"/>
      <c r="HKH79" s="760"/>
      <c r="HKI79" s="760"/>
      <c r="HKJ79" s="760"/>
      <c r="HKK79" s="760"/>
      <c r="HKL79" s="760"/>
      <c r="HKM79" s="760"/>
      <c r="HKN79" s="760"/>
      <c r="HKO79" s="760"/>
      <c r="HKP79" s="760"/>
      <c r="HKQ79" s="760"/>
      <c r="HKR79" s="760"/>
      <c r="HKS79" s="760"/>
      <c r="HKT79" s="760"/>
      <c r="HKU79" s="760"/>
      <c r="HKV79" s="760"/>
      <c r="HKW79" s="760"/>
      <c r="HKX79" s="760"/>
      <c r="HKY79" s="760"/>
      <c r="HKZ79" s="760"/>
      <c r="HLA79" s="760"/>
      <c r="HLB79" s="760"/>
      <c r="HLC79" s="760"/>
      <c r="HLD79" s="760"/>
      <c r="HLE79" s="760"/>
      <c r="HLF79" s="760"/>
      <c r="HLG79" s="760"/>
      <c r="HLH79" s="760"/>
      <c r="HLI79" s="760"/>
      <c r="HLJ79" s="760"/>
      <c r="HLK79" s="760"/>
      <c r="HLL79" s="760"/>
      <c r="HLM79" s="760"/>
      <c r="HLN79" s="760"/>
      <c r="HLO79" s="760"/>
      <c r="HLP79" s="760"/>
      <c r="HLQ79" s="760"/>
      <c r="HLR79" s="760"/>
      <c r="HLS79" s="760"/>
      <c r="HLT79" s="760"/>
      <c r="HLU79" s="760"/>
      <c r="HLV79" s="760"/>
      <c r="HLW79" s="760"/>
      <c r="HLX79" s="760"/>
      <c r="HLY79" s="760"/>
      <c r="HLZ79" s="760"/>
      <c r="HMA79" s="760"/>
      <c r="HMB79" s="760"/>
      <c r="HMC79" s="760"/>
      <c r="HMD79" s="760"/>
      <c r="HME79" s="760"/>
      <c r="HMF79" s="760"/>
      <c r="HMG79" s="760"/>
      <c r="HMH79" s="760"/>
      <c r="HMI79" s="760"/>
      <c r="HMJ79" s="760"/>
      <c r="HMK79" s="760"/>
      <c r="HML79" s="760"/>
      <c r="HMM79" s="760"/>
      <c r="HMN79" s="760"/>
      <c r="HMO79" s="760"/>
      <c r="HMP79" s="760"/>
      <c r="HMQ79" s="760"/>
      <c r="HMR79" s="760"/>
      <c r="HMS79" s="760"/>
      <c r="HMT79" s="760"/>
      <c r="HMU79" s="760"/>
      <c r="HMV79" s="760"/>
      <c r="HMW79" s="760"/>
      <c r="HMX79" s="760"/>
      <c r="HMY79" s="760"/>
      <c r="HMZ79" s="760"/>
      <c r="HNA79" s="760"/>
      <c r="HNB79" s="760"/>
      <c r="HNC79" s="760"/>
      <c r="HND79" s="760"/>
      <c r="HNE79" s="760"/>
      <c r="HNF79" s="760"/>
      <c r="HNG79" s="760"/>
      <c r="HNH79" s="760"/>
      <c r="HNI79" s="760"/>
      <c r="HNJ79" s="760"/>
      <c r="HNK79" s="760"/>
      <c r="HNL79" s="760"/>
      <c r="HNM79" s="760"/>
      <c r="HNN79" s="760"/>
      <c r="HNO79" s="760"/>
      <c r="HNP79" s="760"/>
      <c r="HNQ79" s="760"/>
      <c r="HNR79" s="760"/>
      <c r="HNS79" s="760"/>
      <c r="HNT79" s="760"/>
      <c r="HNU79" s="760"/>
      <c r="HNV79" s="760"/>
      <c r="HNW79" s="760"/>
      <c r="HNX79" s="760"/>
      <c r="HNY79" s="760"/>
      <c r="HNZ79" s="760"/>
      <c r="HOA79" s="760"/>
      <c r="HOB79" s="760"/>
      <c r="HOC79" s="760"/>
      <c r="HOD79" s="760"/>
      <c r="HOE79" s="760"/>
      <c r="HOF79" s="760"/>
      <c r="HOG79" s="760"/>
      <c r="HOH79" s="760"/>
      <c r="HOI79" s="760"/>
      <c r="HOJ79" s="760"/>
      <c r="HOK79" s="760"/>
      <c r="HOL79" s="760"/>
      <c r="HOM79" s="760"/>
      <c r="HON79" s="760"/>
      <c r="HOO79" s="760"/>
      <c r="HOP79" s="760"/>
      <c r="HOQ79" s="760"/>
      <c r="HOR79" s="760"/>
      <c r="HOS79" s="760"/>
      <c r="HOT79" s="760"/>
      <c r="HOU79" s="760"/>
      <c r="HOV79" s="760"/>
      <c r="HOW79" s="760"/>
      <c r="HOX79" s="760"/>
      <c r="HOY79" s="760"/>
      <c r="HOZ79" s="760"/>
      <c r="HPA79" s="760"/>
      <c r="HPB79" s="760"/>
      <c r="HPC79" s="760"/>
      <c r="HPD79" s="760"/>
      <c r="HPE79" s="760"/>
      <c r="HPF79" s="760"/>
      <c r="HPG79" s="760"/>
      <c r="HPH79" s="760"/>
      <c r="HPI79" s="760"/>
      <c r="HPJ79" s="760"/>
      <c r="HPK79" s="760"/>
      <c r="HPL79" s="760"/>
      <c r="HPM79" s="760"/>
      <c r="HPN79" s="760"/>
      <c r="HPO79" s="760"/>
      <c r="HPP79" s="760"/>
      <c r="HPQ79" s="760"/>
      <c r="HPR79" s="760"/>
      <c r="HPS79" s="760"/>
      <c r="HPT79" s="760"/>
      <c r="HPU79" s="760"/>
      <c r="HPV79" s="760"/>
      <c r="HPW79" s="760"/>
      <c r="HPX79" s="760"/>
      <c r="HPY79" s="760"/>
      <c r="HPZ79" s="760"/>
      <c r="HQA79" s="760"/>
      <c r="HQB79" s="760"/>
      <c r="HQC79" s="760"/>
      <c r="HQD79" s="760"/>
      <c r="HQE79" s="760"/>
      <c r="HQF79" s="760"/>
      <c r="HQG79" s="760"/>
      <c r="HQH79" s="760"/>
      <c r="HQI79" s="760"/>
      <c r="HQJ79" s="760"/>
      <c r="HQK79" s="760"/>
      <c r="HQL79" s="760"/>
      <c r="HQM79" s="760"/>
      <c r="HQN79" s="760"/>
      <c r="HQO79" s="760"/>
      <c r="HQP79" s="760"/>
      <c r="HQQ79" s="760"/>
      <c r="HQR79" s="760"/>
      <c r="HQS79" s="760"/>
      <c r="HQT79" s="760"/>
      <c r="HQU79" s="760"/>
      <c r="HQV79" s="760"/>
      <c r="HQW79" s="760"/>
      <c r="HQX79" s="760"/>
      <c r="HQY79" s="760"/>
      <c r="HQZ79" s="760"/>
      <c r="HRA79" s="760"/>
      <c r="HRB79" s="760"/>
      <c r="HRC79" s="760"/>
      <c r="HRD79" s="760"/>
      <c r="HRE79" s="760"/>
      <c r="HRF79" s="760"/>
      <c r="HRG79" s="760"/>
      <c r="HRH79" s="760"/>
      <c r="HRI79" s="760"/>
      <c r="HRJ79" s="760"/>
      <c r="HRK79" s="760"/>
      <c r="HRL79" s="760"/>
      <c r="HRM79" s="760"/>
      <c r="HRN79" s="760"/>
      <c r="HRO79" s="760"/>
      <c r="HRP79" s="760"/>
      <c r="HRQ79" s="760"/>
      <c r="HRR79" s="760"/>
      <c r="HRS79" s="760"/>
      <c r="HRT79" s="760"/>
      <c r="HRU79" s="760"/>
      <c r="HRV79" s="760"/>
      <c r="HRW79" s="760"/>
      <c r="HRX79" s="760"/>
      <c r="HRY79" s="760"/>
      <c r="HRZ79" s="760"/>
      <c r="HSA79" s="760"/>
      <c r="HSB79" s="760"/>
      <c r="HSC79" s="760"/>
      <c r="HSD79" s="760"/>
      <c r="HSE79" s="760"/>
      <c r="HSF79" s="760"/>
      <c r="HSG79" s="760"/>
      <c r="HSH79" s="760"/>
      <c r="HSI79" s="760"/>
      <c r="HSJ79" s="760"/>
      <c r="HSK79" s="760"/>
      <c r="HSL79" s="760"/>
      <c r="HSM79" s="760"/>
      <c r="HSN79" s="760"/>
      <c r="HSO79" s="760"/>
      <c r="HSP79" s="760"/>
      <c r="HSQ79" s="760"/>
      <c r="HSR79" s="760"/>
      <c r="HSS79" s="760"/>
      <c r="HST79" s="760"/>
      <c r="HSU79" s="760"/>
      <c r="HSV79" s="760"/>
      <c r="HSW79" s="760"/>
      <c r="HSX79" s="760"/>
      <c r="HSY79" s="760"/>
      <c r="HSZ79" s="760"/>
      <c r="HTA79" s="760"/>
      <c r="HTB79" s="760"/>
      <c r="HTC79" s="760"/>
      <c r="HTD79" s="760"/>
      <c r="HTE79" s="760"/>
      <c r="HTF79" s="760"/>
      <c r="HTG79" s="760"/>
      <c r="HTH79" s="760"/>
      <c r="HTI79" s="760"/>
      <c r="HTJ79" s="760"/>
      <c r="HTK79" s="760"/>
      <c r="HTL79" s="760"/>
      <c r="HTM79" s="760"/>
      <c r="HTN79" s="760"/>
      <c r="HTO79" s="760"/>
      <c r="HTP79" s="760"/>
      <c r="HTQ79" s="760"/>
      <c r="HTR79" s="760"/>
      <c r="HTS79" s="760"/>
      <c r="HTT79" s="760"/>
      <c r="HTU79" s="760"/>
      <c r="HTV79" s="760"/>
      <c r="HTW79" s="760"/>
      <c r="HTX79" s="760"/>
      <c r="HTY79" s="760"/>
      <c r="HTZ79" s="760"/>
      <c r="HUA79" s="760"/>
      <c r="HUB79" s="760"/>
      <c r="HUC79" s="760"/>
      <c r="HUD79" s="760"/>
      <c r="HUE79" s="760"/>
      <c r="HUF79" s="760"/>
      <c r="HUG79" s="760"/>
      <c r="HUH79" s="760"/>
      <c r="HUI79" s="760"/>
      <c r="HUJ79" s="760"/>
      <c r="HUK79" s="760"/>
      <c r="HUL79" s="760"/>
      <c r="HUM79" s="760"/>
      <c r="HUN79" s="760"/>
      <c r="HUO79" s="760"/>
      <c r="HUP79" s="760"/>
      <c r="HUQ79" s="760"/>
      <c r="HUR79" s="760"/>
      <c r="HUS79" s="760"/>
      <c r="HUT79" s="760"/>
      <c r="HUU79" s="760"/>
      <c r="HUV79" s="760"/>
      <c r="HUW79" s="760"/>
      <c r="HUX79" s="760"/>
      <c r="HUY79" s="760"/>
      <c r="HUZ79" s="760"/>
      <c r="HVA79" s="760"/>
      <c r="HVB79" s="760"/>
      <c r="HVC79" s="760"/>
      <c r="HVD79" s="760"/>
      <c r="HVE79" s="760"/>
      <c r="HVF79" s="760"/>
      <c r="HVG79" s="760"/>
      <c r="HVH79" s="760"/>
      <c r="HVI79" s="760"/>
      <c r="HVJ79" s="760"/>
      <c r="HVK79" s="760"/>
      <c r="HVL79" s="760"/>
      <c r="HVM79" s="760"/>
      <c r="HVN79" s="760"/>
      <c r="HVO79" s="760"/>
      <c r="HVP79" s="760"/>
      <c r="HVQ79" s="760"/>
      <c r="HVR79" s="760"/>
      <c r="HVS79" s="760"/>
      <c r="HVT79" s="760"/>
      <c r="HVU79" s="760"/>
      <c r="HVV79" s="760"/>
      <c r="HVW79" s="760"/>
      <c r="HVX79" s="760"/>
      <c r="HVY79" s="760"/>
      <c r="HVZ79" s="760"/>
      <c r="HWA79" s="760"/>
      <c r="HWB79" s="760"/>
      <c r="HWC79" s="760"/>
      <c r="HWD79" s="760"/>
      <c r="HWE79" s="760"/>
      <c r="HWF79" s="760"/>
      <c r="HWG79" s="760"/>
      <c r="HWH79" s="760"/>
      <c r="HWI79" s="760"/>
      <c r="HWJ79" s="760"/>
      <c r="HWK79" s="760"/>
      <c r="HWL79" s="760"/>
      <c r="HWM79" s="760"/>
      <c r="HWN79" s="760"/>
      <c r="HWO79" s="760"/>
      <c r="HWP79" s="760"/>
      <c r="HWQ79" s="760"/>
      <c r="HWR79" s="760"/>
      <c r="HWS79" s="760"/>
      <c r="HWT79" s="760"/>
      <c r="HWU79" s="760"/>
      <c r="HWV79" s="760"/>
      <c r="HWW79" s="760"/>
      <c r="HWX79" s="760"/>
      <c r="HWY79" s="760"/>
      <c r="HWZ79" s="760"/>
      <c r="HXA79" s="760"/>
      <c r="HXB79" s="760"/>
      <c r="HXC79" s="760"/>
      <c r="HXD79" s="760"/>
      <c r="HXE79" s="760"/>
      <c r="HXF79" s="760"/>
      <c r="HXG79" s="760"/>
      <c r="HXH79" s="760"/>
      <c r="HXI79" s="760"/>
      <c r="HXJ79" s="760"/>
      <c r="HXK79" s="760"/>
      <c r="HXL79" s="760"/>
      <c r="HXM79" s="760"/>
      <c r="HXN79" s="760"/>
      <c r="HXO79" s="760"/>
      <c r="HXP79" s="760"/>
      <c r="HXQ79" s="760"/>
      <c r="HXR79" s="760"/>
      <c r="HXS79" s="760"/>
      <c r="HXT79" s="760"/>
      <c r="HXU79" s="760"/>
      <c r="HXV79" s="760"/>
      <c r="HXW79" s="760"/>
      <c r="HXX79" s="760"/>
      <c r="HXY79" s="760"/>
      <c r="HXZ79" s="760"/>
      <c r="HYA79" s="760"/>
      <c r="HYB79" s="760"/>
      <c r="HYC79" s="760"/>
      <c r="HYD79" s="760"/>
      <c r="HYE79" s="760"/>
      <c r="HYF79" s="760"/>
      <c r="HYG79" s="760"/>
      <c r="HYH79" s="760"/>
      <c r="HYI79" s="760"/>
      <c r="HYJ79" s="760"/>
      <c r="HYK79" s="760"/>
      <c r="HYL79" s="760"/>
      <c r="HYM79" s="760"/>
      <c r="HYN79" s="760"/>
      <c r="HYO79" s="760"/>
      <c r="HYP79" s="760"/>
      <c r="HYQ79" s="760"/>
      <c r="HYR79" s="760"/>
      <c r="HYS79" s="760"/>
      <c r="HYT79" s="760"/>
      <c r="HYU79" s="760"/>
      <c r="HYV79" s="760"/>
      <c r="HYW79" s="760"/>
      <c r="HYX79" s="760"/>
      <c r="HYY79" s="760"/>
      <c r="HYZ79" s="760"/>
      <c r="HZA79" s="760"/>
      <c r="HZB79" s="760"/>
      <c r="HZC79" s="760"/>
      <c r="HZD79" s="760"/>
      <c r="HZE79" s="760"/>
      <c r="HZF79" s="760"/>
      <c r="HZG79" s="760"/>
      <c r="HZH79" s="760"/>
      <c r="HZI79" s="760"/>
      <c r="HZJ79" s="760"/>
      <c r="HZK79" s="760"/>
      <c r="HZL79" s="760"/>
      <c r="HZM79" s="760"/>
      <c r="HZN79" s="760"/>
      <c r="HZO79" s="760"/>
      <c r="HZP79" s="760"/>
      <c r="HZQ79" s="760"/>
      <c r="HZR79" s="760"/>
      <c r="HZS79" s="760"/>
      <c r="HZT79" s="760"/>
      <c r="HZU79" s="760"/>
      <c r="HZV79" s="760"/>
      <c r="HZW79" s="760"/>
      <c r="HZX79" s="760"/>
      <c r="HZY79" s="760"/>
      <c r="HZZ79" s="760"/>
      <c r="IAA79" s="760"/>
      <c r="IAB79" s="760"/>
      <c r="IAC79" s="760"/>
      <c r="IAD79" s="760"/>
      <c r="IAE79" s="760"/>
      <c r="IAF79" s="760"/>
      <c r="IAG79" s="760"/>
      <c r="IAH79" s="760"/>
      <c r="IAI79" s="760"/>
      <c r="IAJ79" s="760"/>
      <c r="IAK79" s="760"/>
      <c r="IAL79" s="760"/>
      <c r="IAM79" s="760"/>
      <c r="IAN79" s="760"/>
      <c r="IAO79" s="760"/>
      <c r="IAP79" s="760"/>
      <c r="IAQ79" s="760"/>
      <c r="IAR79" s="760"/>
      <c r="IAS79" s="760"/>
      <c r="IAT79" s="760"/>
      <c r="IAU79" s="760"/>
      <c r="IAV79" s="760"/>
      <c r="IAW79" s="760"/>
      <c r="IAX79" s="760"/>
      <c r="IAY79" s="760"/>
      <c r="IAZ79" s="760"/>
      <c r="IBA79" s="760"/>
      <c r="IBB79" s="760"/>
      <c r="IBC79" s="760"/>
      <c r="IBD79" s="760"/>
      <c r="IBE79" s="760"/>
      <c r="IBF79" s="760"/>
      <c r="IBG79" s="760"/>
      <c r="IBH79" s="760"/>
      <c r="IBI79" s="760"/>
      <c r="IBJ79" s="760"/>
      <c r="IBK79" s="760"/>
      <c r="IBL79" s="760"/>
      <c r="IBM79" s="760"/>
      <c r="IBN79" s="760"/>
      <c r="IBO79" s="760"/>
      <c r="IBP79" s="760"/>
      <c r="IBQ79" s="760"/>
      <c r="IBR79" s="760"/>
      <c r="IBS79" s="760"/>
      <c r="IBT79" s="760"/>
      <c r="IBU79" s="760"/>
      <c r="IBV79" s="760"/>
      <c r="IBW79" s="760"/>
      <c r="IBX79" s="760"/>
      <c r="IBY79" s="760"/>
      <c r="IBZ79" s="760"/>
      <c r="ICA79" s="760"/>
      <c r="ICB79" s="760"/>
      <c r="ICC79" s="760"/>
      <c r="ICD79" s="760"/>
      <c r="ICE79" s="760"/>
      <c r="ICF79" s="760"/>
      <c r="ICG79" s="760"/>
      <c r="ICH79" s="760"/>
      <c r="ICI79" s="760"/>
      <c r="ICJ79" s="760"/>
      <c r="ICK79" s="760"/>
      <c r="ICL79" s="760"/>
      <c r="ICM79" s="760"/>
      <c r="ICN79" s="760"/>
      <c r="ICO79" s="760"/>
      <c r="ICP79" s="760"/>
      <c r="ICQ79" s="760"/>
      <c r="ICR79" s="760"/>
      <c r="ICS79" s="760"/>
      <c r="ICT79" s="760"/>
      <c r="ICU79" s="760"/>
      <c r="ICV79" s="760"/>
      <c r="ICW79" s="760"/>
      <c r="ICX79" s="760"/>
      <c r="ICY79" s="760"/>
      <c r="ICZ79" s="760"/>
      <c r="IDA79" s="760"/>
      <c r="IDB79" s="760"/>
      <c r="IDC79" s="760"/>
      <c r="IDD79" s="760"/>
      <c r="IDE79" s="760"/>
      <c r="IDF79" s="760"/>
      <c r="IDG79" s="760"/>
      <c r="IDH79" s="760"/>
      <c r="IDI79" s="760"/>
      <c r="IDJ79" s="760"/>
      <c r="IDK79" s="760"/>
      <c r="IDL79" s="760"/>
      <c r="IDM79" s="760"/>
      <c r="IDN79" s="760"/>
      <c r="IDO79" s="760"/>
      <c r="IDP79" s="760"/>
      <c r="IDQ79" s="760"/>
      <c r="IDR79" s="760"/>
      <c r="IDS79" s="760"/>
      <c r="IDT79" s="760"/>
      <c r="IDU79" s="760"/>
      <c r="IDV79" s="760"/>
      <c r="IDW79" s="760"/>
      <c r="IDX79" s="760"/>
      <c r="IDY79" s="760"/>
      <c r="IDZ79" s="760"/>
      <c r="IEA79" s="760"/>
      <c r="IEB79" s="760"/>
      <c r="IEC79" s="760"/>
      <c r="IED79" s="760"/>
      <c r="IEE79" s="760"/>
      <c r="IEF79" s="760"/>
      <c r="IEG79" s="760"/>
      <c r="IEH79" s="760"/>
      <c r="IEI79" s="760"/>
      <c r="IEJ79" s="760"/>
      <c r="IEK79" s="760"/>
      <c r="IEL79" s="760"/>
      <c r="IEM79" s="760"/>
      <c r="IEN79" s="760"/>
      <c r="IEO79" s="760"/>
      <c r="IEP79" s="760"/>
      <c r="IEQ79" s="760"/>
      <c r="IER79" s="760"/>
      <c r="IES79" s="760"/>
      <c r="IET79" s="760"/>
      <c r="IEU79" s="760"/>
      <c r="IEV79" s="760"/>
      <c r="IEW79" s="760"/>
      <c r="IEX79" s="760"/>
      <c r="IEY79" s="760"/>
      <c r="IEZ79" s="760"/>
      <c r="IFA79" s="760"/>
      <c r="IFB79" s="760"/>
      <c r="IFC79" s="760"/>
      <c r="IFD79" s="760"/>
      <c r="IFE79" s="760"/>
      <c r="IFF79" s="760"/>
      <c r="IFG79" s="760"/>
      <c r="IFH79" s="760"/>
      <c r="IFI79" s="760"/>
      <c r="IFJ79" s="760"/>
      <c r="IFK79" s="760"/>
      <c r="IFL79" s="760"/>
      <c r="IFM79" s="760"/>
      <c r="IFN79" s="760"/>
      <c r="IFO79" s="760"/>
      <c r="IFP79" s="760"/>
      <c r="IFQ79" s="760"/>
      <c r="IFR79" s="760"/>
      <c r="IFS79" s="760"/>
      <c r="IFT79" s="760"/>
      <c r="IFU79" s="760"/>
      <c r="IFV79" s="760"/>
      <c r="IFW79" s="760"/>
      <c r="IFX79" s="760"/>
      <c r="IFY79" s="760"/>
      <c r="IFZ79" s="760"/>
      <c r="IGA79" s="760"/>
      <c r="IGB79" s="760"/>
      <c r="IGC79" s="760"/>
      <c r="IGD79" s="760"/>
      <c r="IGE79" s="760"/>
      <c r="IGF79" s="760"/>
      <c r="IGG79" s="760"/>
      <c r="IGH79" s="760"/>
      <c r="IGI79" s="760"/>
      <c r="IGJ79" s="760"/>
      <c r="IGK79" s="760"/>
      <c r="IGL79" s="760"/>
      <c r="IGM79" s="760"/>
      <c r="IGN79" s="760"/>
      <c r="IGO79" s="760"/>
      <c r="IGP79" s="760"/>
      <c r="IGQ79" s="760"/>
      <c r="IGR79" s="760"/>
      <c r="IGS79" s="760"/>
      <c r="IGT79" s="760"/>
      <c r="IGU79" s="760"/>
      <c r="IGV79" s="760"/>
      <c r="IGW79" s="760"/>
      <c r="IGX79" s="760"/>
      <c r="IGY79" s="760"/>
      <c r="IGZ79" s="760"/>
      <c r="IHA79" s="760"/>
      <c r="IHB79" s="760"/>
      <c r="IHC79" s="760"/>
      <c r="IHD79" s="760"/>
      <c r="IHE79" s="760"/>
      <c r="IHF79" s="760"/>
      <c r="IHG79" s="760"/>
      <c r="IHH79" s="760"/>
      <c r="IHI79" s="760"/>
      <c r="IHJ79" s="760"/>
      <c r="IHK79" s="760"/>
      <c r="IHL79" s="760"/>
      <c r="IHM79" s="760"/>
      <c r="IHN79" s="760"/>
      <c r="IHO79" s="760"/>
      <c r="IHP79" s="760"/>
      <c r="IHQ79" s="760"/>
      <c r="IHR79" s="760"/>
      <c r="IHS79" s="760"/>
      <c r="IHT79" s="760"/>
      <c r="IHU79" s="760"/>
      <c r="IHV79" s="760"/>
      <c r="IHW79" s="760"/>
      <c r="IHX79" s="760"/>
      <c r="IHY79" s="760"/>
      <c r="IHZ79" s="760"/>
      <c r="IIA79" s="760"/>
      <c r="IIB79" s="760"/>
      <c r="IIC79" s="760"/>
      <c r="IID79" s="760"/>
      <c r="IIE79" s="760"/>
      <c r="IIF79" s="760"/>
      <c r="IIG79" s="760"/>
      <c r="IIH79" s="760"/>
      <c r="III79" s="760"/>
      <c r="IIJ79" s="760"/>
      <c r="IIK79" s="760"/>
      <c r="IIL79" s="760"/>
      <c r="IIM79" s="760"/>
      <c r="IIN79" s="760"/>
      <c r="IIO79" s="760"/>
      <c r="IIP79" s="760"/>
      <c r="IIQ79" s="760"/>
      <c r="IIR79" s="760"/>
      <c r="IIS79" s="760"/>
      <c r="IIT79" s="760"/>
      <c r="IIU79" s="760"/>
      <c r="IIV79" s="760"/>
      <c r="IIW79" s="760"/>
      <c r="IIX79" s="760"/>
      <c r="IIY79" s="760"/>
      <c r="IIZ79" s="760"/>
      <c r="IJA79" s="760"/>
      <c r="IJB79" s="760"/>
      <c r="IJC79" s="760"/>
      <c r="IJD79" s="760"/>
      <c r="IJE79" s="760"/>
      <c r="IJF79" s="760"/>
      <c r="IJG79" s="760"/>
      <c r="IJH79" s="760"/>
      <c r="IJI79" s="760"/>
      <c r="IJJ79" s="760"/>
      <c r="IJK79" s="760"/>
      <c r="IJL79" s="760"/>
      <c r="IJM79" s="760"/>
      <c r="IJN79" s="760"/>
      <c r="IJO79" s="760"/>
      <c r="IJP79" s="760"/>
      <c r="IJQ79" s="760"/>
      <c r="IJR79" s="760"/>
      <c r="IJS79" s="760"/>
      <c r="IJT79" s="760"/>
      <c r="IJU79" s="760"/>
      <c r="IJV79" s="760"/>
      <c r="IJW79" s="760"/>
      <c r="IJX79" s="760"/>
      <c r="IJY79" s="760"/>
      <c r="IJZ79" s="760"/>
      <c r="IKA79" s="760"/>
      <c r="IKB79" s="760"/>
      <c r="IKC79" s="760"/>
      <c r="IKD79" s="760"/>
      <c r="IKE79" s="760"/>
      <c r="IKF79" s="760"/>
      <c r="IKG79" s="760"/>
      <c r="IKH79" s="760"/>
      <c r="IKI79" s="760"/>
      <c r="IKJ79" s="760"/>
      <c r="IKK79" s="760"/>
      <c r="IKL79" s="760"/>
      <c r="IKM79" s="760"/>
      <c r="IKN79" s="760"/>
      <c r="IKO79" s="760"/>
      <c r="IKP79" s="760"/>
      <c r="IKQ79" s="760"/>
      <c r="IKR79" s="760"/>
      <c r="IKS79" s="760"/>
      <c r="IKT79" s="760"/>
      <c r="IKU79" s="760"/>
      <c r="IKV79" s="760"/>
      <c r="IKW79" s="760"/>
      <c r="IKX79" s="760"/>
      <c r="IKY79" s="760"/>
      <c r="IKZ79" s="760"/>
      <c r="ILA79" s="760"/>
      <c r="ILB79" s="760"/>
      <c r="ILC79" s="760"/>
      <c r="ILD79" s="760"/>
      <c r="ILE79" s="760"/>
      <c r="ILF79" s="760"/>
      <c r="ILG79" s="760"/>
      <c r="ILH79" s="760"/>
      <c r="ILI79" s="760"/>
      <c r="ILJ79" s="760"/>
      <c r="ILK79" s="760"/>
      <c r="ILL79" s="760"/>
      <c r="ILM79" s="760"/>
      <c r="ILN79" s="760"/>
      <c r="ILO79" s="760"/>
      <c r="ILP79" s="760"/>
      <c r="ILQ79" s="760"/>
      <c r="ILR79" s="760"/>
      <c r="ILS79" s="760"/>
      <c r="ILT79" s="760"/>
      <c r="ILU79" s="760"/>
      <c r="ILV79" s="760"/>
      <c r="ILW79" s="760"/>
      <c r="ILX79" s="760"/>
      <c r="ILY79" s="760"/>
      <c r="ILZ79" s="760"/>
      <c r="IMA79" s="760"/>
      <c r="IMB79" s="760"/>
      <c r="IMC79" s="760"/>
      <c r="IMD79" s="760"/>
      <c r="IME79" s="760"/>
      <c r="IMF79" s="760"/>
      <c r="IMG79" s="760"/>
      <c r="IMH79" s="760"/>
      <c r="IMI79" s="760"/>
      <c r="IMJ79" s="760"/>
      <c r="IMK79" s="760"/>
      <c r="IML79" s="760"/>
      <c r="IMM79" s="760"/>
      <c r="IMN79" s="760"/>
      <c r="IMO79" s="760"/>
      <c r="IMP79" s="760"/>
      <c r="IMQ79" s="760"/>
      <c r="IMR79" s="760"/>
      <c r="IMS79" s="760"/>
      <c r="IMT79" s="760"/>
      <c r="IMU79" s="760"/>
      <c r="IMV79" s="760"/>
      <c r="IMW79" s="760"/>
      <c r="IMX79" s="760"/>
      <c r="IMY79" s="760"/>
      <c r="IMZ79" s="760"/>
      <c r="INA79" s="760"/>
      <c r="INB79" s="760"/>
      <c r="INC79" s="760"/>
      <c r="IND79" s="760"/>
      <c r="INE79" s="760"/>
      <c r="INF79" s="760"/>
      <c r="ING79" s="760"/>
      <c r="INH79" s="760"/>
      <c r="INI79" s="760"/>
      <c r="INJ79" s="760"/>
      <c r="INK79" s="760"/>
      <c r="INL79" s="760"/>
      <c r="INM79" s="760"/>
      <c r="INN79" s="760"/>
      <c r="INO79" s="760"/>
      <c r="INP79" s="760"/>
      <c r="INQ79" s="760"/>
      <c r="INR79" s="760"/>
      <c r="INS79" s="760"/>
      <c r="INT79" s="760"/>
      <c r="INU79" s="760"/>
      <c r="INV79" s="760"/>
      <c r="INW79" s="760"/>
      <c r="INX79" s="760"/>
      <c r="INY79" s="760"/>
      <c r="INZ79" s="760"/>
      <c r="IOA79" s="760"/>
      <c r="IOB79" s="760"/>
      <c r="IOC79" s="760"/>
      <c r="IOD79" s="760"/>
      <c r="IOE79" s="760"/>
      <c r="IOF79" s="760"/>
      <c r="IOG79" s="760"/>
      <c r="IOH79" s="760"/>
      <c r="IOI79" s="760"/>
      <c r="IOJ79" s="760"/>
      <c r="IOK79" s="760"/>
      <c r="IOL79" s="760"/>
      <c r="IOM79" s="760"/>
      <c r="ION79" s="760"/>
      <c r="IOO79" s="760"/>
      <c r="IOP79" s="760"/>
      <c r="IOQ79" s="760"/>
      <c r="IOR79" s="760"/>
      <c r="IOS79" s="760"/>
      <c r="IOT79" s="760"/>
      <c r="IOU79" s="760"/>
      <c r="IOV79" s="760"/>
      <c r="IOW79" s="760"/>
      <c r="IOX79" s="760"/>
      <c r="IOY79" s="760"/>
      <c r="IOZ79" s="760"/>
      <c r="IPA79" s="760"/>
      <c r="IPB79" s="760"/>
      <c r="IPC79" s="760"/>
      <c r="IPD79" s="760"/>
      <c r="IPE79" s="760"/>
      <c r="IPF79" s="760"/>
      <c r="IPG79" s="760"/>
      <c r="IPH79" s="760"/>
      <c r="IPI79" s="760"/>
      <c r="IPJ79" s="760"/>
      <c r="IPK79" s="760"/>
      <c r="IPL79" s="760"/>
      <c r="IPM79" s="760"/>
      <c r="IPN79" s="760"/>
      <c r="IPO79" s="760"/>
      <c r="IPP79" s="760"/>
      <c r="IPQ79" s="760"/>
      <c r="IPR79" s="760"/>
      <c r="IPS79" s="760"/>
      <c r="IPT79" s="760"/>
      <c r="IPU79" s="760"/>
      <c r="IPV79" s="760"/>
      <c r="IPW79" s="760"/>
      <c r="IPX79" s="760"/>
      <c r="IPY79" s="760"/>
      <c r="IPZ79" s="760"/>
      <c r="IQA79" s="760"/>
      <c r="IQB79" s="760"/>
      <c r="IQC79" s="760"/>
      <c r="IQD79" s="760"/>
      <c r="IQE79" s="760"/>
      <c r="IQF79" s="760"/>
      <c r="IQG79" s="760"/>
      <c r="IQH79" s="760"/>
      <c r="IQI79" s="760"/>
      <c r="IQJ79" s="760"/>
      <c r="IQK79" s="760"/>
      <c r="IQL79" s="760"/>
      <c r="IQM79" s="760"/>
      <c r="IQN79" s="760"/>
      <c r="IQO79" s="760"/>
      <c r="IQP79" s="760"/>
      <c r="IQQ79" s="760"/>
      <c r="IQR79" s="760"/>
      <c r="IQS79" s="760"/>
      <c r="IQT79" s="760"/>
      <c r="IQU79" s="760"/>
      <c r="IQV79" s="760"/>
      <c r="IQW79" s="760"/>
      <c r="IQX79" s="760"/>
      <c r="IQY79" s="760"/>
      <c r="IQZ79" s="760"/>
      <c r="IRA79" s="760"/>
      <c r="IRB79" s="760"/>
      <c r="IRC79" s="760"/>
      <c r="IRD79" s="760"/>
      <c r="IRE79" s="760"/>
      <c r="IRF79" s="760"/>
      <c r="IRG79" s="760"/>
      <c r="IRH79" s="760"/>
      <c r="IRI79" s="760"/>
      <c r="IRJ79" s="760"/>
      <c r="IRK79" s="760"/>
      <c r="IRL79" s="760"/>
      <c r="IRM79" s="760"/>
      <c r="IRN79" s="760"/>
      <c r="IRO79" s="760"/>
      <c r="IRP79" s="760"/>
      <c r="IRQ79" s="760"/>
      <c r="IRR79" s="760"/>
      <c r="IRS79" s="760"/>
      <c r="IRT79" s="760"/>
      <c r="IRU79" s="760"/>
      <c r="IRV79" s="760"/>
      <c r="IRW79" s="760"/>
      <c r="IRX79" s="760"/>
      <c r="IRY79" s="760"/>
      <c r="IRZ79" s="760"/>
      <c r="ISA79" s="760"/>
      <c r="ISB79" s="760"/>
      <c r="ISC79" s="760"/>
      <c r="ISD79" s="760"/>
      <c r="ISE79" s="760"/>
      <c r="ISF79" s="760"/>
      <c r="ISG79" s="760"/>
      <c r="ISH79" s="760"/>
      <c r="ISI79" s="760"/>
      <c r="ISJ79" s="760"/>
      <c r="ISK79" s="760"/>
      <c r="ISL79" s="760"/>
      <c r="ISM79" s="760"/>
      <c r="ISN79" s="760"/>
      <c r="ISO79" s="760"/>
      <c r="ISP79" s="760"/>
      <c r="ISQ79" s="760"/>
      <c r="ISR79" s="760"/>
      <c r="ISS79" s="760"/>
      <c r="IST79" s="760"/>
      <c r="ISU79" s="760"/>
      <c r="ISV79" s="760"/>
      <c r="ISW79" s="760"/>
      <c r="ISX79" s="760"/>
      <c r="ISY79" s="760"/>
      <c r="ISZ79" s="760"/>
      <c r="ITA79" s="760"/>
      <c r="ITB79" s="760"/>
      <c r="ITC79" s="760"/>
      <c r="ITD79" s="760"/>
      <c r="ITE79" s="760"/>
      <c r="ITF79" s="760"/>
      <c r="ITG79" s="760"/>
      <c r="ITH79" s="760"/>
      <c r="ITI79" s="760"/>
      <c r="ITJ79" s="760"/>
      <c r="ITK79" s="760"/>
      <c r="ITL79" s="760"/>
      <c r="ITM79" s="760"/>
      <c r="ITN79" s="760"/>
      <c r="ITO79" s="760"/>
      <c r="ITP79" s="760"/>
      <c r="ITQ79" s="760"/>
      <c r="ITR79" s="760"/>
      <c r="ITS79" s="760"/>
      <c r="ITT79" s="760"/>
      <c r="ITU79" s="760"/>
      <c r="ITV79" s="760"/>
      <c r="ITW79" s="760"/>
      <c r="ITX79" s="760"/>
      <c r="ITY79" s="760"/>
      <c r="ITZ79" s="760"/>
      <c r="IUA79" s="760"/>
      <c r="IUB79" s="760"/>
      <c r="IUC79" s="760"/>
      <c r="IUD79" s="760"/>
      <c r="IUE79" s="760"/>
      <c r="IUF79" s="760"/>
      <c r="IUG79" s="760"/>
      <c r="IUH79" s="760"/>
      <c r="IUI79" s="760"/>
      <c r="IUJ79" s="760"/>
      <c r="IUK79" s="760"/>
      <c r="IUL79" s="760"/>
      <c r="IUM79" s="760"/>
      <c r="IUN79" s="760"/>
      <c r="IUO79" s="760"/>
      <c r="IUP79" s="760"/>
      <c r="IUQ79" s="760"/>
      <c r="IUR79" s="760"/>
      <c r="IUS79" s="760"/>
      <c r="IUT79" s="760"/>
      <c r="IUU79" s="760"/>
      <c r="IUV79" s="760"/>
      <c r="IUW79" s="760"/>
      <c r="IUX79" s="760"/>
      <c r="IUY79" s="760"/>
      <c r="IUZ79" s="760"/>
      <c r="IVA79" s="760"/>
      <c r="IVB79" s="760"/>
      <c r="IVC79" s="760"/>
      <c r="IVD79" s="760"/>
      <c r="IVE79" s="760"/>
      <c r="IVF79" s="760"/>
      <c r="IVG79" s="760"/>
      <c r="IVH79" s="760"/>
      <c r="IVI79" s="760"/>
      <c r="IVJ79" s="760"/>
      <c r="IVK79" s="760"/>
      <c r="IVL79" s="760"/>
      <c r="IVM79" s="760"/>
      <c r="IVN79" s="760"/>
      <c r="IVO79" s="760"/>
      <c r="IVP79" s="760"/>
      <c r="IVQ79" s="760"/>
      <c r="IVR79" s="760"/>
      <c r="IVS79" s="760"/>
      <c r="IVT79" s="760"/>
      <c r="IVU79" s="760"/>
      <c r="IVV79" s="760"/>
      <c r="IVW79" s="760"/>
      <c r="IVX79" s="760"/>
      <c r="IVY79" s="760"/>
      <c r="IVZ79" s="760"/>
      <c r="IWA79" s="760"/>
      <c r="IWB79" s="760"/>
      <c r="IWC79" s="760"/>
      <c r="IWD79" s="760"/>
      <c r="IWE79" s="760"/>
      <c r="IWF79" s="760"/>
      <c r="IWG79" s="760"/>
      <c r="IWH79" s="760"/>
      <c r="IWI79" s="760"/>
      <c r="IWJ79" s="760"/>
      <c r="IWK79" s="760"/>
      <c r="IWL79" s="760"/>
      <c r="IWM79" s="760"/>
      <c r="IWN79" s="760"/>
      <c r="IWO79" s="760"/>
      <c r="IWP79" s="760"/>
      <c r="IWQ79" s="760"/>
      <c r="IWR79" s="760"/>
      <c r="IWS79" s="760"/>
      <c r="IWT79" s="760"/>
      <c r="IWU79" s="760"/>
      <c r="IWV79" s="760"/>
      <c r="IWW79" s="760"/>
      <c r="IWX79" s="760"/>
      <c r="IWY79" s="760"/>
      <c r="IWZ79" s="760"/>
      <c r="IXA79" s="760"/>
      <c r="IXB79" s="760"/>
      <c r="IXC79" s="760"/>
      <c r="IXD79" s="760"/>
      <c r="IXE79" s="760"/>
      <c r="IXF79" s="760"/>
      <c r="IXG79" s="760"/>
      <c r="IXH79" s="760"/>
      <c r="IXI79" s="760"/>
      <c r="IXJ79" s="760"/>
      <c r="IXK79" s="760"/>
      <c r="IXL79" s="760"/>
      <c r="IXM79" s="760"/>
      <c r="IXN79" s="760"/>
      <c r="IXO79" s="760"/>
      <c r="IXP79" s="760"/>
      <c r="IXQ79" s="760"/>
      <c r="IXR79" s="760"/>
      <c r="IXS79" s="760"/>
      <c r="IXT79" s="760"/>
      <c r="IXU79" s="760"/>
      <c r="IXV79" s="760"/>
      <c r="IXW79" s="760"/>
      <c r="IXX79" s="760"/>
      <c r="IXY79" s="760"/>
      <c r="IXZ79" s="760"/>
      <c r="IYA79" s="760"/>
      <c r="IYB79" s="760"/>
      <c r="IYC79" s="760"/>
      <c r="IYD79" s="760"/>
      <c r="IYE79" s="760"/>
      <c r="IYF79" s="760"/>
      <c r="IYG79" s="760"/>
      <c r="IYH79" s="760"/>
      <c r="IYI79" s="760"/>
      <c r="IYJ79" s="760"/>
      <c r="IYK79" s="760"/>
      <c r="IYL79" s="760"/>
      <c r="IYM79" s="760"/>
      <c r="IYN79" s="760"/>
      <c r="IYO79" s="760"/>
      <c r="IYP79" s="760"/>
      <c r="IYQ79" s="760"/>
      <c r="IYR79" s="760"/>
      <c r="IYS79" s="760"/>
      <c r="IYT79" s="760"/>
      <c r="IYU79" s="760"/>
      <c r="IYV79" s="760"/>
      <c r="IYW79" s="760"/>
      <c r="IYX79" s="760"/>
      <c r="IYY79" s="760"/>
      <c r="IYZ79" s="760"/>
      <c r="IZA79" s="760"/>
      <c r="IZB79" s="760"/>
      <c r="IZC79" s="760"/>
      <c r="IZD79" s="760"/>
      <c r="IZE79" s="760"/>
      <c r="IZF79" s="760"/>
      <c r="IZG79" s="760"/>
      <c r="IZH79" s="760"/>
      <c r="IZI79" s="760"/>
      <c r="IZJ79" s="760"/>
      <c r="IZK79" s="760"/>
      <c r="IZL79" s="760"/>
      <c r="IZM79" s="760"/>
      <c r="IZN79" s="760"/>
      <c r="IZO79" s="760"/>
      <c r="IZP79" s="760"/>
      <c r="IZQ79" s="760"/>
      <c r="IZR79" s="760"/>
      <c r="IZS79" s="760"/>
      <c r="IZT79" s="760"/>
      <c r="IZU79" s="760"/>
      <c r="IZV79" s="760"/>
      <c r="IZW79" s="760"/>
      <c r="IZX79" s="760"/>
      <c r="IZY79" s="760"/>
      <c r="IZZ79" s="760"/>
      <c r="JAA79" s="760"/>
      <c r="JAB79" s="760"/>
      <c r="JAC79" s="760"/>
      <c r="JAD79" s="760"/>
      <c r="JAE79" s="760"/>
      <c r="JAF79" s="760"/>
      <c r="JAG79" s="760"/>
      <c r="JAH79" s="760"/>
      <c r="JAI79" s="760"/>
      <c r="JAJ79" s="760"/>
      <c r="JAK79" s="760"/>
      <c r="JAL79" s="760"/>
      <c r="JAM79" s="760"/>
      <c r="JAN79" s="760"/>
      <c r="JAO79" s="760"/>
      <c r="JAP79" s="760"/>
      <c r="JAQ79" s="760"/>
      <c r="JAR79" s="760"/>
      <c r="JAS79" s="760"/>
      <c r="JAT79" s="760"/>
      <c r="JAU79" s="760"/>
      <c r="JAV79" s="760"/>
      <c r="JAW79" s="760"/>
      <c r="JAX79" s="760"/>
      <c r="JAY79" s="760"/>
      <c r="JAZ79" s="760"/>
      <c r="JBA79" s="760"/>
      <c r="JBB79" s="760"/>
      <c r="JBC79" s="760"/>
      <c r="JBD79" s="760"/>
      <c r="JBE79" s="760"/>
      <c r="JBF79" s="760"/>
      <c r="JBG79" s="760"/>
      <c r="JBH79" s="760"/>
      <c r="JBI79" s="760"/>
      <c r="JBJ79" s="760"/>
      <c r="JBK79" s="760"/>
      <c r="JBL79" s="760"/>
      <c r="JBM79" s="760"/>
      <c r="JBN79" s="760"/>
      <c r="JBO79" s="760"/>
      <c r="JBP79" s="760"/>
      <c r="JBQ79" s="760"/>
      <c r="JBR79" s="760"/>
      <c r="JBS79" s="760"/>
      <c r="JBT79" s="760"/>
      <c r="JBU79" s="760"/>
      <c r="JBV79" s="760"/>
      <c r="JBW79" s="760"/>
      <c r="JBX79" s="760"/>
      <c r="JBY79" s="760"/>
      <c r="JBZ79" s="760"/>
      <c r="JCA79" s="760"/>
      <c r="JCB79" s="760"/>
      <c r="JCC79" s="760"/>
      <c r="JCD79" s="760"/>
      <c r="JCE79" s="760"/>
      <c r="JCF79" s="760"/>
      <c r="JCG79" s="760"/>
      <c r="JCH79" s="760"/>
      <c r="JCI79" s="760"/>
      <c r="JCJ79" s="760"/>
      <c r="JCK79" s="760"/>
      <c r="JCL79" s="760"/>
      <c r="JCM79" s="760"/>
      <c r="JCN79" s="760"/>
      <c r="JCO79" s="760"/>
      <c r="JCP79" s="760"/>
      <c r="JCQ79" s="760"/>
      <c r="JCR79" s="760"/>
      <c r="JCS79" s="760"/>
      <c r="JCT79" s="760"/>
      <c r="JCU79" s="760"/>
      <c r="JCV79" s="760"/>
      <c r="JCW79" s="760"/>
      <c r="JCX79" s="760"/>
      <c r="JCY79" s="760"/>
      <c r="JCZ79" s="760"/>
      <c r="JDA79" s="760"/>
      <c r="JDB79" s="760"/>
      <c r="JDC79" s="760"/>
      <c r="JDD79" s="760"/>
      <c r="JDE79" s="760"/>
      <c r="JDF79" s="760"/>
      <c r="JDG79" s="760"/>
      <c r="JDH79" s="760"/>
      <c r="JDI79" s="760"/>
      <c r="JDJ79" s="760"/>
      <c r="JDK79" s="760"/>
      <c r="JDL79" s="760"/>
      <c r="JDM79" s="760"/>
      <c r="JDN79" s="760"/>
      <c r="JDO79" s="760"/>
      <c r="JDP79" s="760"/>
      <c r="JDQ79" s="760"/>
      <c r="JDR79" s="760"/>
      <c r="JDS79" s="760"/>
      <c r="JDT79" s="760"/>
      <c r="JDU79" s="760"/>
      <c r="JDV79" s="760"/>
      <c r="JDW79" s="760"/>
      <c r="JDX79" s="760"/>
      <c r="JDY79" s="760"/>
      <c r="JDZ79" s="760"/>
      <c r="JEA79" s="760"/>
      <c r="JEB79" s="760"/>
      <c r="JEC79" s="760"/>
      <c r="JED79" s="760"/>
      <c r="JEE79" s="760"/>
      <c r="JEF79" s="760"/>
      <c r="JEG79" s="760"/>
      <c r="JEH79" s="760"/>
      <c r="JEI79" s="760"/>
      <c r="JEJ79" s="760"/>
      <c r="JEK79" s="760"/>
      <c r="JEL79" s="760"/>
      <c r="JEM79" s="760"/>
      <c r="JEN79" s="760"/>
      <c r="JEO79" s="760"/>
      <c r="JEP79" s="760"/>
      <c r="JEQ79" s="760"/>
      <c r="JER79" s="760"/>
      <c r="JES79" s="760"/>
      <c r="JET79" s="760"/>
      <c r="JEU79" s="760"/>
      <c r="JEV79" s="760"/>
      <c r="JEW79" s="760"/>
      <c r="JEX79" s="760"/>
      <c r="JEY79" s="760"/>
      <c r="JEZ79" s="760"/>
      <c r="JFA79" s="760"/>
      <c r="JFB79" s="760"/>
      <c r="JFC79" s="760"/>
      <c r="JFD79" s="760"/>
      <c r="JFE79" s="760"/>
      <c r="JFF79" s="760"/>
      <c r="JFG79" s="760"/>
      <c r="JFH79" s="760"/>
      <c r="JFI79" s="760"/>
      <c r="JFJ79" s="760"/>
      <c r="JFK79" s="760"/>
      <c r="JFL79" s="760"/>
      <c r="JFM79" s="760"/>
      <c r="JFN79" s="760"/>
      <c r="JFO79" s="760"/>
      <c r="JFP79" s="760"/>
      <c r="JFQ79" s="760"/>
      <c r="JFR79" s="760"/>
      <c r="JFS79" s="760"/>
      <c r="JFT79" s="760"/>
      <c r="JFU79" s="760"/>
      <c r="JFV79" s="760"/>
      <c r="JFW79" s="760"/>
      <c r="JFX79" s="760"/>
      <c r="JFY79" s="760"/>
      <c r="JFZ79" s="760"/>
      <c r="JGA79" s="760"/>
      <c r="JGB79" s="760"/>
      <c r="JGC79" s="760"/>
      <c r="JGD79" s="760"/>
      <c r="JGE79" s="760"/>
      <c r="JGF79" s="760"/>
      <c r="JGG79" s="760"/>
      <c r="JGH79" s="760"/>
      <c r="JGI79" s="760"/>
      <c r="JGJ79" s="760"/>
      <c r="JGK79" s="760"/>
      <c r="JGL79" s="760"/>
      <c r="JGM79" s="760"/>
      <c r="JGN79" s="760"/>
      <c r="JGO79" s="760"/>
      <c r="JGP79" s="760"/>
      <c r="JGQ79" s="760"/>
      <c r="JGR79" s="760"/>
      <c r="JGS79" s="760"/>
      <c r="JGT79" s="760"/>
      <c r="JGU79" s="760"/>
      <c r="JGV79" s="760"/>
      <c r="JGW79" s="760"/>
      <c r="JGX79" s="760"/>
      <c r="JGY79" s="760"/>
      <c r="JGZ79" s="760"/>
      <c r="JHA79" s="760"/>
      <c r="JHB79" s="760"/>
      <c r="JHC79" s="760"/>
      <c r="JHD79" s="760"/>
      <c r="JHE79" s="760"/>
      <c r="JHF79" s="760"/>
      <c r="JHG79" s="760"/>
      <c r="JHH79" s="760"/>
      <c r="JHI79" s="760"/>
      <c r="JHJ79" s="760"/>
      <c r="JHK79" s="760"/>
      <c r="JHL79" s="760"/>
      <c r="JHM79" s="760"/>
      <c r="JHN79" s="760"/>
      <c r="JHO79" s="760"/>
      <c r="JHP79" s="760"/>
      <c r="JHQ79" s="760"/>
      <c r="JHR79" s="760"/>
      <c r="JHS79" s="760"/>
      <c r="JHT79" s="760"/>
      <c r="JHU79" s="760"/>
      <c r="JHV79" s="760"/>
      <c r="JHW79" s="760"/>
      <c r="JHX79" s="760"/>
      <c r="JHY79" s="760"/>
      <c r="JHZ79" s="760"/>
      <c r="JIA79" s="760"/>
      <c r="JIB79" s="760"/>
      <c r="JIC79" s="760"/>
      <c r="JID79" s="760"/>
      <c r="JIE79" s="760"/>
      <c r="JIF79" s="760"/>
      <c r="JIG79" s="760"/>
      <c r="JIH79" s="760"/>
      <c r="JII79" s="760"/>
      <c r="JIJ79" s="760"/>
      <c r="JIK79" s="760"/>
      <c r="JIL79" s="760"/>
      <c r="JIM79" s="760"/>
      <c r="JIN79" s="760"/>
      <c r="JIO79" s="760"/>
      <c r="JIP79" s="760"/>
      <c r="JIQ79" s="760"/>
      <c r="JIR79" s="760"/>
      <c r="JIS79" s="760"/>
      <c r="JIT79" s="760"/>
      <c r="JIU79" s="760"/>
      <c r="JIV79" s="760"/>
      <c r="JIW79" s="760"/>
      <c r="JIX79" s="760"/>
      <c r="JIY79" s="760"/>
      <c r="JIZ79" s="760"/>
      <c r="JJA79" s="760"/>
      <c r="JJB79" s="760"/>
      <c r="JJC79" s="760"/>
      <c r="JJD79" s="760"/>
      <c r="JJE79" s="760"/>
      <c r="JJF79" s="760"/>
      <c r="JJG79" s="760"/>
      <c r="JJH79" s="760"/>
      <c r="JJI79" s="760"/>
      <c r="JJJ79" s="760"/>
      <c r="JJK79" s="760"/>
      <c r="JJL79" s="760"/>
      <c r="JJM79" s="760"/>
      <c r="JJN79" s="760"/>
      <c r="JJO79" s="760"/>
      <c r="JJP79" s="760"/>
      <c r="JJQ79" s="760"/>
      <c r="JJR79" s="760"/>
      <c r="JJS79" s="760"/>
      <c r="JJT79" s="760"/>
      <c r="JJU79" s="760"/>
      <c r="JJV79" s="760"/>
      <c r="JJW79" s="760"/>
      <c r="JJX79" s="760"/>
      <c r="JJY79" s="760"/>
      <c r="JJZ79" s="760"/>
      <c r="JKA79" s="760"/>
      <c r="JKB79" s="760"/>
      <c r="JKC79" s="760"/>
      <c r="JKD79" s="760"/>
      <c r="JKE79" s="760"/>
      <c r="JKF79" s="760"/>
      <c r="JKG79" s="760"/>
      <c r="JKH79" s="760"/>
      <c r="JKI79" s="760"/>
      <c r="JKJ79" s="760"/>
      <c r="JKK79" s="760"/>
      <c r="JKL79" s="760"/>
      <c r="JKM79" s="760"/>
      <c r="JKN79" s="760"/>
      <c r="JKO79" s="760"/>
      <c r="JKP79" s="760"/>
      <c r="JKQ79" s="760"/>
      <c r="JKR79" s="760"/>
      <c r="JKS79" s="760"/>
      <c r="JKT79" s="760"/>
      <c r="JKU79" s="760"/>
      <c r="JKV79" s="760"/>
      <c r="JKW79" s="760"/>
      <c r="JKX79" s="760"/>
      <c r="JKY79" s="760"/>
      <c r="JKZ79" s="760"/>
      <c r="JLA79" s="760"/>
      <c r="JLB79" s="760"/>
      <c r="JLC79" s="760"/>
      <c r="JLD79" s="760"/>
      <c r="JLE79" s="760"/>
      <c r="JLF79" s="760"/>
      <c r="JLG79" s="760"/>
      <c r="JLH79" s="760"/>
      <c r="JLI79" s="760"/>
      <c r="JLJ79" s="760"/>
      <c r="JLK79" s="760"/>
      <c r="JLL79" s="760"/>
      <c r="JLM79" s="760"/>
      <c r="JLN79" s="760"/>
      <c r="JLO79" s="760"/>
      <c r="JLP79" s="760"/>
      <c r="JLQ79" s="760"/>
      <c r="JLR79" s="760"/>
      <c r="JLS79" s="760"/>
      <c r="JLT79" s="760"/>
      <c r="JLU79" s="760"/>
      <c r="JLV79" s="760"/>
      <c r="JLW79" s="760"/>
      <c r="JLX79" s="760"/>
      <c r="JLY79" s="760"/>
      <c r="JLZ79" s="760"/>
      <c r="JMA79" s="760"/>
      <c r="JMB79" s="760"/>
      <c r="JMC79" s="760"/>
      <c r="JMD79" s="760"/>
      <c r="JME79" s="760"/>
      <c r="JMF79" s="760"/>
      <c r="JMG79" s="760"/>
      <c r="JMH79" s="760"/>
      <c r="JMI79" s="760"/>
      <c r="JMJ79" s="760"/>
      <c r="JMK79" s="760"/>
      <c r="JML79" s="760"/>
      <c r="JMM79" s="760"/>
      <c r="JMN79" s="760"/>
      <c r="JMO79" s="760"/>
      <c r="JMP79" s="760"/>
      <c r="JMQ79" s="760"/>
      <c r="JMR79" s="760"/>
      <c r="JMS79" s="760"/>
      <c r="JMT79" s="760"/>
      <c r="JMU79" s="760"/>
      <c r="JMV79" s="760"/>
      <c r="JMW79" s="760"/>
      <c r="JMX79" s="760"/>
      <c r="JMY79" s="760"/>
      <c r="JMZ79" s="760"/>
      <c r="JNA79" s="760"/>
      <c r="JNB79" s="760"/>
      <c r="JNC79" s="760"/>
      <c r="JND79" s="760"/>
      <c r="JNE79" s="760"/>
      <c r="JNF79" s="760"/>
      <c r="JNG79" s="760"/>
      <c r="JNH79" s="760"/>
      <c r="JNI79" s="760"/>
      <c r="JNJ79" s="760"/>
      <c r="JNK79" s="760"/>
      <c r="JNL79" s="760"/>
      <c r="JNM79" s="760"/>
      <c r="JNN79" s="760"/>
      <c r="JNO79" s="760"/>
      <c r="JNP79" s="760"/>
      <c r="JNQ79" s="760"/>
      <c r="JNR79" s="760"/>
      <c r="JNS79" s="760"/>
      <c r="JNT79" s="760"/>
      <c r="JNU79" s="760"/>
      <c r="JNV79" s="760"/>
      <c r="JNW79" s="760"/>
      <c r="JNX79" s="760"/>
      <c r="JNY79" s="760"/>
      <c r="JNZ79" s="760"/>
      <c r="JOA79" s="760"/>
      <c r="JOB79" s="760"/>
      <c r="JOC79" s="760"/>
      <c r="JOD79" s="760"/>
      <c r="JOE79" s="760"/>
      <c r="JOF79" s="760"/>
      <c r="JOG79" s="760"/>
      <c r="JOH79" s="760"/>
      <c r="JOI79" s="760"/>
      <c r="JOJ79" s="760"/>
      <c r="JOK79" s="760"/>
      <c r="JOL79" s="760"/>
      <c r="JOM79" s="760"/>
      <c r="JON79" s="760"/>
      <c r="JOO79" s="760"/>
      <c r="JOP79" s="760"/>
      <c r="JOQ79" s="760"/>
      <c r="JOR79" s="760"/>
      <c r="JOS79" s="760"/>
      <c r="JOT79" s="760"/>
      <c r="JOU79" s="760"/>
      <c r="JOV79" s="760"/>
      <c r="JOW79" s="760"/>
      <c r="JOX79" s="760"/>
      <c r="JOY79" s="760"/>
      <c r="JOZ79" s="760"/>
      <c r="JPA79" s="760"/>
      <c r="JPB79" s="760"/>
      <c r="JPC79" s="760"/>
      <c r="JPD79" s="760"/>
      <c r="JPE79" s="760"/>
      <c r="JPF79" s="760"/>
      <c r="JPG79" s="760"/>
      <c r="JPH79" s="760"/>
      <c r="JPI79" s="760"/>
      <c r="JPJ79" s="760"/>
      <c r="JPK79" s="760"/>
      <c r="JPL79" s="760"/>
      <c r="JPM79" s="760"/>
      <c r="JPN79" s="760"/>
      <c r="JPO79" s="760"/>
      <c r="JPP79" s="760"/>
      <c r="JPQ79" s="760"/>
      <c r="JPR79" s="760"/>
      <c r="JPS79" s="760"/>
      <c r="JPT79" s="760"/>
      <c r="JPU79" s="760"/>
      <c r="JPV79" s="760"/>
      <c r="JPW79" s="760"/>
      <c r="JPX79" s="760"/>
      <c r="JPY79" s="760"/>
      <c r="JPZ79" s="760"/>
      <c r="JQA79" s="760"/>
      <c r="JQB79" s="760"/>
      <c r="JQC79" s="760"/>
      <c r="JQD79" s="760"/>
      <c r="JQE79" s="760"/>
      <c r="JQF79" s="760"/>
      <c r="JQG79" s="760"/>
      <c r="JQH79" s="760"/>
      <c r="JQI79" s="760"/>
      <c r="JQJ79" s="760"/>
      <c r="JQK79" s="760"/>
      <c r="JQL79" s="760"/>
      <c r="JQM79" s="760"/>
      <c r="JQN79" s="760"/>
      <c r="JQO79" s="760"/>
      <c r="JQP79" s="760"/>
      <c r="JQQ79" s="760"/>
      <c r="JQR79" s="760"/>
      <c r="JQS79" s="760"/>
      <c r="JQT79" s="760"/>
      <c r="JQU79" s="760"/>
      <c r="JQV79" s="760"/>
      <c r="JQW79" s="760"/>
      <c r="JQX79" s="760"/>
      <c r="JQY79" s="760"/>
      <c r="JQZ79" s="760"/>
      <c r="JRA79" s="760"/>
      <c r="JRB79" s="760"/>
      <c r="JRC79" s="760"/>
      <c r="JRD79" s="760"/>
      <c r="JRE79" s="760"/>
      <c r="JRF79" s="760"/>
      <c r="JRG79" s="760"/>
      <c r="JRH79" s="760"/>
      <c r="JRI79" s="760"/>
      <c r="JRJ79" s="760"/>
      <c r="JRK79" s="760"/>
      <c r="JRL79" s="760"/>
      <c r="JRM79" s="760"/>
      <c r="JRN79" s="760"/>
      <c r="JRO79" s="760"/>
      <c r="JRP79" s="760"/>
      <c r="JRQ79" s="760"/>
      <c r="JRR79" s="760"/>
      <c r="JRS79" s="760"/>
      <c r="JRT79" s="760"/>
      <c r="JRU79" s="760"/>
      <c r="JRV79" s="760"/>
      <c r="JRW79" s="760"/>
      <c r="JRX79" s="760"/>
      <c r="JRY79" s="760"/>
      <c r="JRZ79" s="760"/>
      <c r="JSA79" s="760"/>
      <c r="JSB79" s="760"/>
      <c r="JSC79" s="760"/>
      <c r="JSD79" s="760"/>
      <c r="JSE79" s="760"/>
      <c r="JSF79" s="760"/>
      <c r="JSG79" s="760"/>
      <c r="JSH79" s="760"/>
      <c r="JSI79" s="760"/>
      <c r="JSJ79" s="760"/>
      <c r="JSK79" s="760"/>
      <c r="JSL79" s="760"/>
      <c r="JSM79" s="760"/>
      <c r="JSN79" s="760"/>
      <c r="JSO79" s="760"/>
      <c r="JSP79" s="760"/>
      <c r="JSQ79" s="760"/>
      <c r="JSR79" s="760"/>
      <c r="JSS79" s="760"/>
      <c r="JST79" s="760"/>
      <c r="JSU79" s="760"/>
      <c r="JSV79" s="760"/>
      <c r="JSW79" s="760"/>
      <c r="JSX79" s="760"/>
      <c r="JSY79" s="760"/>
      <c r="JSZ79" s="760"/>
      <c r="JTA79" s="760"/>
      <c r="JTB79" s="760"/>
      <c r="JTC79" s="760"/>
      <c r="JTD79" s="760"/>
      <c r="JTE79" s="760"/>
      <c r="JTF79" s="760"/>
      <c r="JTG79" s="760"/>
      <c r="JTH79" s="760"/>
      <c r="JTI79" s="760"/>
      <c r="JTJ79" s="760"/>
      <c r="JTK79" s="760"/>
      <c r="JTL79" s="760"/>
      <c r="JTM79" s="760"/>
      <c r="JTN79" s="760"/>
      <c r="JTO79" s="760"/>
      <c r="JTP79" s="760"/>
      <c r="JTQ79" s="760"/>
      <c r="JTR79" s="760"/>
      <c r="JTS79" s="760"/>
      <c r="JTT79" s="760"/>
      <c r="JTU79" s="760"/>
      <c r="JTV79" s="760"/>
      <c r="JTW79" s="760"/>
      <c r="JTX79" s="760"/>
      <c r="JTY79" s="760"/>
      <c r="JTZ79" s="760"/>
      <c r="JUA79" s="760"/>
      <c r="JUB79" s="760"/>
      <c r="JUC79" s="760"/>
      <c r="JUD79" s="760"/>
      <c r="JUE79" s="760"/>
      <c r="JUF79" s="760"/>
      <c r="JUG79" s="760"/>
      <c r="JUH79" s="760"/>
      <c r="JUI79" s="760"/>
      <c r="JUJ79" s="760"/>
      <c r="JUK79" s="760"/>
      <c r="JUL79" s="760"/>
      <c r="JUM79" s="760"/>
      <c r="JUN79" s="760"/>
      <c r="JUO79" s="760"/>
      <c r="JUP79" s="760"/>
      <c r="JUQ79" s="760"/>
      <c r="JUR79" s="760"/>
      <c r="JUS79" s="760"/>
      <c r="JUT79" s="760"/>
      <c r="JUU79" s="760"/>
      <c r="JUV79" s="760"/>
      <c r="JUW79" s="760"/>
      <c r="JUX79" s="760"/>
      <c r="JUY79" s="760"/>
      <c r="JUZ79" s="760"/>
      <c r="JVA79" s="760"/>
      <c r="JVB79" s="760"/>
      <c r="JVC79" s="760"/>
      <c r="JVD79" s="760"/>
      <c r="JVE79" s="760"/>
      <c r="JVF79" s="760"/>
      <c r="JVG79" s="760"/>
      <c r="JVH79" s="760"/>
      <c r="JVI79" s="760"/>
      <c r="JVJ79" s="760"/>
      <c r="JVK79" s="760"/>
      <c r="JVL79" s="760"/>
      <c r="JVM79" s="760"/>
      <c r="JVN79" s="760"/>
      <c r="JVO79" s="760"/>
      <c r="JVP79" s="760"/>
      <c r="JVQ79" s="760"/>
      <c r="JVR79" s="760"/>
      <c r="JVS79" s="760"/>
      <c r="JVT79" s="760"/>
      <c r="JVU79" s="760"/>
      <c r="JVV79" s="760"/>
      <c r="JVW79" s="760"/>
      <c r="JVX79" s="760"/>
      <c r="JVY79" s="760"/>
      <c r="JVZ79" s="760"/>
      <c r="JWA79" s="760"/>
      <c r="JWB79" s="760"/>
      <c r="JWC79" s="760"/>
      <c r="JWD79" s="760"/>
      <c r="JWE79" s="760"/>
      <c r="JWF79" s="760"/>
      <c r="JWG79" s="760"/>
      <c r="JWH79" s="760"/>
      <c r="JWI79" s="760"/>
      <c r="JWJ79" s="760"/>
      <c r="JWK79" s="760"/>
      <c r="JWL79" s="760"/>
      <c r="JWM79" s="760"/>
      <c r="JWN79" s="760"/>
      <c r="JWO79" s="760"/>
      <c r="JWP79" s="760"/>
      <c r="JWQ79" s="760"/>
      <c r="JWR79" s="760"/>
      <c r="JWS79" s="760"/>
      <c r="JWT79" s="760"/>
      <c r="JWU79" s="760"/>
      <c r="JWV79" s="760"/>
      <c r="JWW79" s="760"/>
      <c r="JWX79" s="760"/>
      <c r="JWY79" s="760"/>
      <c r="JWZ79" s="760"/>
      <c r="JXA79" s="760"/>
      <c r="JXB79" s="760"/>
      <c r="JXC79" s="760"/>
      <c r="JXD79" s="760"/>
      <c r="JXE79" s="760"/>
      <c r="JXF79" s="760"/>
      <c r="JXG79" s="760"/>
      <c r="JXH79" s="760"/>
      <c r="JXI79" s="760"/>
      <c r="JXJ79" s="760"/>
      <c r="JXK79" s="760"/>
      <c r="JXL79" s="760"/>
      <c r="JXM79" s="760"/>
      <c r="JXN79" s="760"/>
      <c r="JXO79" s="760"/>
      <c r="JXP79" s="760"/>
      <c r="JXQ79" s="760"/>
      <c r="JXR79" s="760"/>
      <c r="JXS79" s="760"/>
      <c r="JXT79" s="760"/>
      <c r="JXU79" s="760"/>
      <c r="JXV79" s="760"/>
      <c r="JXW79" s="760"/>
      <c r="JXX79" s="760"/>
      <c r="JXY79" s="760"/>
      <c r="JXZ79" s="760"/>
      <c r="JYA79" s="760"/>
      <c r="JYB79" s="760"/>
      <c r="JYC79" s="760"/>
      <c r="JYD79" s="760"/>
      <c r="JYE79" s="760"/>
      <c r="JYF79" s="760"/>
      <c r="JYG79" s="760"/>
      <c r="JYH79" s="760"/>
      <c r="JYI79" s="760"/>
      <c r="JYJ79" s="760"/>
      <c r="JYK79" s="760"/>
      <c r="JYL79" s="760"/>
      <c r="JYM79" s="760"/>
      <c r="JYN79" s="760"/>
      <c r="JYO79" s="760"/>
      <c r="JYP79" s="760"/>
      <c r="JYQ79" s="760"/>
      <c r="JYR79" s="760"/>
      <c r="JYS79" s="760"/>
      <c r="JYT79" s="760"/>
      <c r="JYU79" s="760"/>
      <c r="JYV79" s="760"/>
      <c r="JYW79" s="760"/>
      <c r="JYX79" s="760"/>
      <c r="JYY79" s="760"/>
      <c r="JYZ79" s="760"/>
      <c r="JZA79" s="760"/>
      <c r="JZB79" s="760"/>
      <c r="JZC79" s="760"/>
      <c r="JZD79" s="760"/>
      <c r="JZE79" s="760"/>
      <c r="JZF79" s="760"/>
      <c r="JZG79" s="760"/>
      <c r="JZH79" s="760"/>
      <c r="JZI79" s="760"/>
      <c r="JZJ79" s="760"/>
      <c r="JZK79" s="760"/>
      <c r="JZL79" s="760"/>
      <c r="JZM79" s="760"/>
      <c r="JZN79" s="760"/>
      <c r="JZO79" s="760"/>
      <c r="JZP79" s="760"/>
      <c r="JZQ79" s="760"/>
      <c r="JZR79" s="760"/>
      <c r="JZS79" s="760"/>
      <c r="JZT79" s="760"/>
      <c r="JZU79" s="760"/>
      <c r="JZV79" s="760"/>
      <c r="JZW79" s="760"/>
      <c r="JZX79" s="760"/>
      <c r="JZY79" s="760"/>
      <c r="JZZ79" s="760"/>
      <c r="KAA79" s="760"/>
      <c r="KAB79" s="760"/>
      <c r="KAC79" s="760"/>
      <c r="KAD79" s="760"/>
      <c r="KAE79" s="760"/>
      <c r="KAF79" s="760"/>
      <c r="KAG79" s="760"/>
      <c r="KAH79" s="760"/>
      <c r="KAI79" s="760"/>
      <c r="KAJ79" s="760"/>
      <c r="KAK79" s="760"/>
      <c r="KAL79" s="760"/>
      <c r="KAM79" s="760"/>
      <c r="KAN79" s="760"/>
      <c r="KAO79" s="760"/>
      <c r="KAP79" s="760"/>
      <c r="KAQ79" s="760"/>
      <c r="KAR79" s="760"/>
      <c r="KAS79" s="760"/>
      <c r="KAT79" s="760"/>
      <c r="KAU79" s="760"/>
      <c r="KAV79" s="760"/>
      <c r="KAW79" s="760"/>
      <c r="KAX79" s="760"/>
      <c r="KAY79" s="760"/>
      <c r="KAZ79" s="760"/>
      <c r="KBA79" s="760"/>
      <c r="KBB79" s="760"/>
      <c r="KBC79" s="760"/>
      <c r="KBD79" s="760"/>
      <c r="KBE79" s="760"/>
      <c r="KBF79" s="760"/>
      <c r="KBG79" s="760"/>
      <c r="KBH79" s="760"/>
      <c r="KBI79" s="760"/>
      <c r="KBJ79" s="760"/>
      <c r="KBK79" s="760"/>
      <c r="KBL79" s="760"/>
      <c r="KBM79" s="760"/>
      <c r="KBN79" s="760"/>
      <c r="KBO79" s="760"/>
      <c r="KBP79" s="760"/>
      <c r="KBQ79" s="760"/>
      <c r="KBR79" s="760"/>
      <c r="KBS79" s="760"/>
      <c r="KBT79" s="760"/>
      <c r="KBU79" s="760"/>
      <c r="KBV79" s="760"/>
      <c r="KBW79" s="760"/>
      <c r="KBX79" s="760"/>
      <c r="KBY79" s="760"/>
      <c r="KBZ79" s="760"/>
      <c r="KCA79" s="760"/>
      <c r="KCB79" s="760"/>
      <c r="KCC79" s="760"/>
      <c r="KCD79" s="760"/>
      <c r="KCE79" s="760"/>
      <c r="KCF79" s="760"/>
      <c r="KCG79" s="760"/>
      <c r="KCH79" s="760"/>
      <c r="KCI79" s="760"/>
      <c r="KCJ79" s="760"/>
      <c r="KCK79" s="760"/>
      <c r="KCL79" s="760"/>
      <c r="KCM79" s="760"/>
      <c r="KCN79" s="760"/>
      <c r="KCO79" s="760"/>
      <c r="KCP79" s="760"/>
      <c r="KCQ79" s="760"/>
      <c r="KCR79" s="760"/>
      <c r="KCS79" s="760"/>
      <c r="KCT79" s="760"/>
      <c r="KCU79" s="760"/>
      <c r="KCV79" s="760"/>
      <c r="KCW79" s="760"/>
      <c r="KCX79" s="760"/>
      <c r="KCY79" s="760"/>
      <c r="KCZ79" s="760"/>
      <c r="KDA79" s="760"/>
      <c r="KDB79" s="760"/>
      <c r="KDC79" s="760"/>
      <c r="KDD79" s="760"/>
      <c r="KDE79" s="760"/>
      <c r="KDF79" s="760"/>
      <c r="KDG79" s="760"/>
      <c r="KDH79" s="760"/>
      <c r="KDI79" s="760"/>
      <c r="KDJ79" s="760"/>
      <c r="KDK79" s="760"/>
      <c r="KDL79" s="760"/>
      <c r="KDM79" s="760"/>
      <c r="KDN79" s="760"/>
      <c r="KDO79" s="760"/>
      <c r="KDP79" s="760"/>
      <c r="KDQ79" s="760"/>
      <c r="KDR79" s="760"/>
      <c r="KDS79" s="760"/>
      <c r="KDT79" s="760"/>
      <c r="KDU79" s="760"/>
      <c r="KDV79" s="760"/>
      <c r="KDW79" s="760"/>
      <c r="KDX79" s="760"/>
      <c r="KDY79" s="760"/>
      <c r="KDZ79" s="760"/>
      <c r="KEA79" s="760"/>
      <c r="KEB79" s="760"/>
      <c r="KEC79" s="760"/>
      <c r="KED79" s="760"/>
      <c r="KEE79" s="760"/>
      <c r="KEF79" s="760"/>
      <c r="KEG79" s="760"/>
      <c r="KEH79" s="760"/>
      <c r="KEI79" s="760"/>
      <c r="KEJ79" s="760"/>
      <c r="KEK79" s="760"/>
      <c r="KEL79" s="760"/>
      <c r="KEM79" s="760"/>
      <c r="KEN79" s="760"/>
      <c r="KEO79" s="760"/>
      <c r="KEP79" s="760"/>
      <c r="KEQ79" s="760"/>
      <c r="KER79" s="760"/>
      <c r="KES79" s="760"/>
      <c r="KET79" s="760"/>
      <c r="KEU79" s="760"/>
      <c r="KEV79" s="760"/>
      <c r="KEW79" s="760"/>
      <c r="KEX79" s="760"/>
      <c r="KEY79" s="760"/>
      <c r="KEZ79" s="760"/>
      <c r="KFA79" s="760"/>
      <c r="KFB79" s="760"/>
      <c r="KFC79" s="760"/>
      <c r="KFD79" s="760"/>
      <c r="KFE79" s="760"/>
      <c r="KFF79" s="760"/>
      <c r="KFG79" s="760"/>
      <c r="KFH79" s="760"/>
      <c r="KFI79" s="760"/>
      <c r="KFJ79" s="760"/>
      <c r="KFK79" s="760"/>
      <c r="KFL79" s="760"/>
      <c r="KFM79" s="760"/>
      <c r="KFN79" s="760"/>
      <c r="KFO79" s="760"/>
      <c r="KFP79" s="760"/>
      <c r="KFQ79" s="760"/>
      <c r="KFR79" s="760"/>
      <c r="KFS79" s="760"/>
      <c r="KFT79" s="760"/>
      <c r="KFU79" s="760"/>
      <c r="KFV79" s="760"/>
      <c r="KFW79" s="760"/>
      <c r="KFX79" s="760"/>
      <c r="KFY79" s="760"/>
      <c r="KFZ79" s="760"/>
      <c r="KGA79" s="760"/>
      <c r="KGB79" s="760"/>
      <c r="KGC79" s="760"/>
      <c r="KGD79" s="760"/>
      <c r="KGE79" s="760"/>
      <c r="KGF79" s="760"/>
      <c r="KGG79" s="760"/>
      <c r="KGH79" s="760"/>
      <c r="KGI79" s="760"/>
      <c r="KGJ79" s="760"/>
      <c r="KGK79" s="760"/>
      <c r="KGL79" s="760"/>
      <c r="KGM79" s="760"/>
      <c r="KGN79" s="760"/>
      <c r="KGO79" s="760"/>
      <c r="KGP79" s="760"/>
      <c r="KGQ79" s="760"/>
      <c r="KGR79" s="760"/>
      <c r="KGS79" s="760"/>
      <c r="KGT79" s="760"/>
      <c r="KGU79" s="760"/>
      <c r="KGV79" s="760"/>
      <c r="KGW79" s="760"/>
      <c r="KGX79" s="760"/>
      <c r="KGY79" s="760"/>
      <c r="KGZ79" s="760"/>
      <c r="KHA79" s="760"/>
      <c r="KHB79" s="760"/>
      <c r="KHC79" s="760"/>
      <c r="KHD79" s="760"/>
      <c r="KHE79" s="760"/>
      <c r="KHF79" s="760"/>
      <c r="KHG79" s="760"/>
      <c r="KHH79" s="760"/>
      <c r="KHI79" s="760"/>
      <c r="KHJ79" s="760"/>
      <c r="KHK79" s="760"/>
      <c r="KHL79" s="760"/>
      <c r="KHM79" s="760"/>
      <c r="KHN79" s="760"/>
      <c r="KHO79" s="760"/>
      <c r="KHP79" s="760"/>
      <c r="KHQ79" s="760"/>
      <c r="KHR79" s="760"/>
      <c r="KHS79" s="760"/>
      <c r="KHT79" s="760"/>
      <c r="KHU79" s="760"/>
      <c r="KHV79" s="760"/>
      <c r="KHW79" s="760"/>
      <c r="KHX79" s="760"/>
      <c r="KHY79" s="760"/>
      <c r="KHZ79" s="760"/>
      <c r="KIA79" s="760"/>
      <c r="KIB79" s="760"/>
      <c r="KIC79" s="760"/>
      <c r="KID79" s="760"/>
      <c r="KIE79" s="760"/>
      <c r="KIF79" s="760"/>
      <c r="KIG79" s="760"/>
      <c r="KIH79" s="760"/>
      <c r="KII79" s="760"/>
      <c r="KIJ79" s="760"/>
      <c r="KIK79" s="760"/>
      <c r="KIL79" s="760"/>
      <c r="KIM79" s="760"/>
      <c r="KIN79" s="760"/>
      <c r="KIO79" s="760"/>
      <c r="KIP79" s="760"/>
      <c r="KIQ79" s="760"/>
      <c r="KIR79" s="760"/>
      <c r="KIS79" s="760"/>
      <c r="KIT79" s="760"/>
      <c r="KIU79" s="760"/>
      <c r="KIV79" s="760"/>
      <c r="KIW79" s="760"/>
      <c r="KIX79" s="760"/>
      <c r="KIY79" s="760"/>
      <c r="KIZ79" s="760"/>
      <c r="KJA79" s="760"/>
      <c r="KJB79" s="760"/>
      <c r="KJC79" s="760"/>
      <c r="KJD79" s="760"/>
      <c r="KJE79" s="760"/>
      <c r="KJF79" s="760"/>
      <c r="KJG79" s="760"/>
      <c r="KJH79" s="760"/>
      <c r="KJI79" s="760"/>
      <c r="KJJ79" s="760"/>
      <c r="KJK79" s="760"/>
      <c r="KJL79" s="760"/>
      <c r="KJM79" s="760"/>
      <c r="KJN79" s="760"/>
      <c r="KJO79" s="760"/>
      <c r="KJP79" s="760"/>
      <c r="KJQ79" s="760"/>
      <c r="KJR79" s="760"/>
      <c r="KJS79" s="760"/>
      <c r="KJT79" s="760"/>
      <c r="KJU79" s="760"/>
      <c r="KJV79" s="760"/>
      <c r="KJW79" s="760"/>
      <c r="KJX79" s="760"/>
      <c r="KJY79" s="760"/>
      <c r="KJZ79" s="760"/>
      <c r="KKA79" s="760"/>
      <c r="KKB79" s="760"/>
      <c r="KKC79" s="760"/>
      <c r="KKD79" s="760"/>
      <c r="KKE79" s="760"/>
      <c r="KKF79" s="760"/>
      <c r="KKG79" s="760"/>
      <c r="KKH79" s="760"/>
      <c r="KKI79" s="760"/>
      <c r="KKJ79" s="760"/>
      <c r="KKK79" s="760"/>
      <c r="KKL79" s="760"/>
      <c r="KKM79" s="760"/>
      <c r="KKN79" s="760"/>
      <c r="KKO79" s="760"/>
      <c r="KKP79" s="760"/>
      <c r="KKQ79" s="760"/>
      <c r="KKR79" s="760"/>
      <c r="KKS79" s="760"/>
      <c r="KKT79" s="760"/>
      <c r="KKU79" s="760"/>
      <c r="KKV79" s="760"/>
      <c r="KKW79" s="760"/>
      <c r="KKX79" s="760"/>
      <c r="KKY79" s="760"/>
      <c r="KKZ79" s="760"/>
      <c r="KLA79" s="760"/>
      <c r="KLB79" s="760"/>
      <c r="KLC79" s="760"/>
      <c r="KLD79" s="760"/>
      <c r="KLE79" s="760"/>
      <c r="KLF79" s="760"/>
      <c r="KLG79" s="760"/>
      <c r="KLH79" s="760"/>
      <c r="KLI79" s="760"/>
      <c r="KLJ79" s="760"/>
      <c r="KLK79" s="760"/>
      <c r="KLL79" s="760"/>
      <c r="KLM79" s="760"/>
      <c r="KLN79" s="760"/>
      <c r="KLO79" s="760"/>
      <c r="KLP79" s="760"/>
      <c r="KLQ79" s="760"/>
      <c r="KLR79" s="760"/>
      <c r="KLS79" s="760"/>
      <c r="KLT79" s="760"/>
      <c r="KLU79" s="760"/>
      <c r="KLV79" s="760"/>
      <c r="KLW79" s="760"/>
      <c r="KLX79" s="760"/>
      <c r="KLY79" s="760"/>
      <c r="KLZ79" s="760"/>
      <c r="KMA79" s="760"/>
      <c r="KMB79" s="760"/>
      <c r="KMC79" s="760"/>
      <c r="KMD79" s="760"/>
      <c r="KME79" s="760"/>
      <c r="KMF79" s="760"/>
      <c r="KMG79" s="760"/>
      <c r="KMH79" s="760"/>
      <c r="KMI79" s="760"/>
      <c r="KMJ79" s="760"/>
      <c r="KMK79" s="760"/>
      <c r="KML79" s="760"/>
      <c r="KMM79" s="760"/>
      <c r="KMN79" s="760"/>
      <c r="KMO79" s="760"/>
      <c r="KMP79" s="760"/>
      <c r="KMQ79" s="760"/>
      <c r="KMR79" s="760"/>
      <c r="KMS79" s="760"/>
      <c r="KMT79" s="760"/>
      <c r="KMU79" s="760"/>
      <c r="KMV79" s="760"/>
      <c r="KMW79" s="760"/>
      <c r="KMX79" s="760"/>
      <c r="KMY79" s="760"/>
      <c r="KMZ79" s="760"/>
      <c r="KNA79" s="760"/>
      <c r="KNB79" s="760"/>
      <c r="KNC79" s="760"/>
      <c r="KND79" s="760"/>
      <c r="KNE79" s="760"/>
      <c r="KNF79" s="760"/>
      <c r="KNG79" s="760"/>
      <c r="KNH79" s="760"/>
      <c r="KNI79" s="760"/>
      <c r="KNJ79" s="760"/>
      <c r="KNK79" s="760"/>
      <c r="KNL79" s="760"/>
      <c r="KNM79" s="760"/>
      <c r="KNN79" s="760"/>
      <c r="KNO79" s="760"/>
      <c r="KNP79" s="760"/>
      <c r="KNQ79" s="760"/>
      <c r="KNR79" s="760"/>
      <c r="KNS79" s="760"/>
      <c r="KNT79" s="760"/>
      <c r="KNU79" s="760"/>
      <c r="KNV79" s="760"/>
      <c r="KNW79" s="760"/>
      <c r="KNX79" s="760"/>
      <c r="KNY79" s="760"/>
      <c r="KNZ79" s="760"/>
      <c r="KOA79" s="760"/>
      <c r="KOB79" s="760"/>
      <c r="KOC79" s="760"/>
      <c r="KOD79" s="760"/>
      <c r="KOE79" s="760"/>
      <c r="KOF79" s="760"/>
      <c r="KOG79" s="760"/>
      <c r="KOH79" s="760"/>
      <c r="KOI79" s="760"/>
      <c r="KOJ79" s="760"/>
      <c r="KOK79" s="760"/>
      <c r="KOL79" s="760"/>
      <c r="KOM79" s="760"/>
      <c r="KON79" s="760"/>
      <c r="KOO79" s="760"/>
      <c r="KOP79" s="760"/>
      <c r="KOQ79" s="760"/>
      <c r="KOR79" s="760"/>
      <c r="KOS79" s="760"/>
      <c r="KOT79" s="760"/>
      <c r="KOU79" s="760"/>
      <c r="KOV79" s="760"/>
      <c r="KOW79" s="760"/>
      <c r="KOX79" s="760"/>
      <c r="KOY79" s="760"/>
      <c r="KOZ79" s="760"/>
      <c r="KPA79" s="760"/>
      <c r="KPB79" s="760"/>
      <c r="KPC79" s="760"/>
      <c r="KPD79" s="760"/>
      <c r="KPE79" s="760"/>
      <c r="KPF79" s="760"/>
      <c r="KPG79" s="760"/>
      <c r="KPH79" s="760"/>
      <c r="KPI79" s="760"/>
      <c r="KPJ79" s="760"/>
      <c r="KPK79" s="760"/>
      <c r="KPL79" s="760"/>
      <c r="KPM79" s="760"/>
      <c r="KPN79" s="760"/>
      <c r="KPO79" s="760"/>
      <c r="KPP79" s="760"/>
      <c r="KPQ79" s="760"/>
      <c r="KPR79" s="760"/>
      <c r="KPS79" s="760"/>
      <c r="KPT79" s="760"/>
      <c r="KPU79" s="760"/>
      <c r="KPV79" s="760"/>
      <c r="KPW79" s="760"/>
      <c r="KPX79" s="760"/>
      <c r="KPY79" s="760"/>
      <c r="KPZ79" s="760"/>
      <c r="KQA79" s="760"/>
      <c r="KQB79" s="760"/>
      <c r="KQC79" s="760"/>
      <c r="KQD79" s="760"/>
      <c r="KQE79" s="760"/>
      <c r="KQF79" s="760"/>
      <c r="KQG79" s="760"/>
      <c r="KQH79" s="760"/>
      <c r="KQI79" s="760"/>
      <c r="KQJ79" s="760"/>
      <c r="KQK79" s="760"/>
      <c r="KQL79" s="760"/>
      <c r="KQM79" s="760"/>
      <c r="KQN79" s="760"/>
      <c r="KQO79" s="760"/>
      <c r="KQP79" s="760"/>
      <c r="KQQ79" s="760"/>
      <c r="KQR79" s="760"/>
      <c r="KQS79" s="760"/>
      <c r="KQT79" s="760"/>
      <c r="KQU79" s="760"/>
      <c r="KQV79" s="760"/>
      <c r="KQW79" s="760"/>
      <c r="KQX79" s="760"/>
      <c r="KQY79" s="760"/>
      <c r="KQZ79" s="760"/>
      <c r="KRA79" s="760"/>
      <c r="KRB79" s="760"/>
      <c r="KRC79" s="760"/>
      <c r="KRD79" s="760"/>
      <c r="KRE79" s="760"/>
      <c r="KRF79" s="760"/>
      <c r="KRG79" s="760"/>
      <c r="KRH79" s="760"/>
      <c r="KRI79" s="760"/>
      <c r="KRJ79" s="760"/>
      <c r="KRK79" s="760"/>
      <c r="KRL79" s="760"/>
      <c r="KRM79" s="760"/>
      <c r="KRN79" s="760"/>
      <c r="KRO79" s="760"/>
      <c r="KRP79" s="760"/>
      <c r="KRQ79" s="760"/>
      <c r="KRR79" s="760"/>
      <c r="KRS79" s="760"/>
      <c r="KRT79" s="760"/>
      <c r="KRU79" s="760"/>
      <c r="KRV79" s="760"/>
      <c r="KRW79" s="760"/>
      <c r="KRX79" s="760"/>
      <c r="KRY79" s="760"/>
      <c r="KRZ79" s="760"/>
      <c r="KSA79" s="760"/>
      <c r="KSB79" s="760"/>
      <c r="KSC79" s="760"/>
      <c r="KSD79" s="760"/>
      <c r="KSE79" s="760"/>
      <c r="KSF79" s="760"/>
      <c r="KSG79" s="760"/>
      <c r="KSH79" s="760"/>
      <c r="KSI79" s="760"/>
      <c r="KSJ79" s="760"/>
      <c r="KSK79" s="760"/>
      <c r="KSL79" s="760"/>
      <c r="KSM79" s="760"/>
      <c r="KSN79" s="760"/>
      <c r="KSO79" s="760"/>
      <c r="KSP79" s="760"/>
      <c r="KSQ79" s="760"/>
      <c r="KSR79" s="760"/>
      <c r="KSS79" s="760"/>
      <c r="KST79" s="760"/>
      <c r="KSU79" s="760"/>
      <c r="KSV79" s="760"/>
      <c r="KSW79" s="760"/>
      <c r="KSX79" s="760"/>
      <c r="KSY79" s="760"/>
      <c r="KSZ79" s="760"/>
      <c r="KTA79" s="760"/>
      <c r="KTB79" s="760"/>
      <c r="KTC79" s="760"/>
      <c r="KTD79" s="760"/>
      <c r="KTE79" s="760"/>
      <c r="KTF79" s="760"/>
      <c r="KTG79" s="760"/>
      <c r="KTH79" s="760"/>
      <c r="KTI79" s="760"/>
      <c r="KTJ79" s="760"/>
      <c r="KTK79" s="760"/>
      <c r="KTL79" s="760"/>
      <c r="KTM79" s="760"/>
      <c r="KTN79" s="760"/>
      <c r="KTO79" s="760"/>
      <c r="KTP79" s="760"/>
      <c r="KTQ79" s="760"/>
      <c r="KTR79" s="760"/>
      <c r="KTS79" s="760"/>
      <c r="KTT79" s="760"/>
      <c r="KTU79" s="760"/>
      <c r="KTV79" s="760"/>
      <c r="KTW79" s="760"/>
      <c r="KTX79" s="760"/>
      <c r="KTY79" s="760"/>
      <c r="KTZ79" s="760"/>
      <c r="KUA79" s="760"/>
      <c r="KUB79" s="760"/>
      <c r="KUC79" s="760"/>
      <c r="KUD79" s="760"/>
      <c r="KUE79" s="760"/>
      <c r="KUF79" s="760"/>
      <c r="KUG79" s="760"/>
      <c r="KUH79" s="760"/>
      <c r="KUI79" s="760"/>
      <c r="KUJ79" s="760"/>
      <c r="KUK79" s="760"/>
      <c r="KUL79" s="760"/>
      <c r="KUM79" s="760"/>
      <c r="KUN79" s="760"/>
      <c r="KUO79" s="760"/>
      <c r="KUP79" s="760"/>
      <c r="KUQ79" s="760"/>
      <c r="KUR79" s="760"/>
      <c r="KUS79" s="760"/>
      <c r="KUT79" s="760"/>
      <c r="KUU79" s="760"/>
      <c r="KUV79" s="760"/>
      <c r="KUW79" s="760"/>
      <c r="KUX79" s="760"/>
      <c r="KUY79" s="760"/>
      <c r="KUZ79" s="760"/>
      <c r="KVA79" s="760"/>
      <c r="KVB79" s="760"/>
      <c r="KVC79" s="760"/>
      <c r="KVD79" s="760"/>
      <c r="KVE79" s="760"/>
      <c r="KVF79" s="760"/>
      <c r="KVG79" s="760"/>
      <c r="KVH79" s="760"/>
      <c r="KVI79" s="760"/>
      <c r="KVJ79" s="760"/>
      <c r="KVK79" s="760"/>
      <c r="KVL79" s="760"/>
      <c r="KVM79" s="760"/>
      <c r="KVN79" s="760"/>
      <c r="KVO79" s="760"/>
      <c r="KVP79" s="760"/>
      <c r="KVQ79" s="760"/>
      <c r="KVR79" s="760"/>
      <c r="KVS79" s="760"/>
      <c r="KVT79" s="760"/>
      <c r="KVU79" s="760"/>
      <c r="KVV79" s="760"/>
      <c r="KVW79" s="760"/>
      <c r="KVX79" s="760"/>
      <c r="KVY79" s="760"/>
      <c r="KVZ79" s="760"/>
      <c r="KWA79" s="760"/>
      <c r="KWB79" s="760"/>
      <c r="KWC79" s="760"/>
      <c r="KWD79" s="760"/>
      <c r="KWE79" s="760"/>
      <c r="KWF79" s="760"/>
      <c r="KWG79" s="760"/>
      <c r="KWH79" s="760"/>
      <c r="KWI79" s="760"/>
      <c r="KWJ79" s="760"/>
      <c r="KWK79" s="760"/>
      <c r="KWL79" s="760"/>
      <c r="KWM79" s="760"/>
      <c r="KWN79" s="760"/>
      <c r="KWO79" s="760"/>
      <c r="KWP79" s="760"/>
      <c r="KWQ79" s="760"/>
      <c r="KWR79" s="760"/>
      <c r="KWS79" s="760"/>
      <c r="KWT79" s="760"/>
      <c r="KWU79" s="760"/>
      <c r="KWV79" s="760"/>
      <c r="KWW79" s="760"/>
      <c r="KWX79" s="760"/>
      <c r="KWY79" s="760"/>
      <c r="KWZ79" s="760"/>
      <c r="KXA79" s="760"/>
      <c r="KXB79" s="760"/>
      <c r="KXC79" s="760"/>
      <c r="KXD79" s="760"/>
      <c r="KXE79" s="760"/>
      <c r="KXF79" s="760"/>
      <c r="KXG79" s="760"/>
      <c r="KXH79" s="760"/>
      <c r="KXI79" s="760"/>
      <c r="KXJ79" s="760"/>
      <c r="KXK79" s="760"/>
      <c r="KXL79" s="760"/>
      <c r="KXM79" s="760"/>
      <c r="KXN79" s="760"/>
      <c r="KXO79" s="760"/>
      <c r="KXP79" s="760"/>
      <c r="KXQ79" s="760"/>
      <c r="KXR79" s="760"/>
      <c r="KXS79" s="760"/>
      <c r="KXT79" s="760"/>
      <c r="KXU79" s="760"/>
      <c r="KXV79" s="760"/>
      <c r="KXW79" s="760"/>
      <c r="KXX79" s="760"/>
      <c r="KXY79" s="760"/>
      <c r="KXZ79" s="760"/>
      <c r="KYA79" s="760"/>
      <c r="KYB79" s="760"/>
      <c r="KYC79" s="760"/>
      <c r="KYD79" s="760"/>
      <c r="KYE79" s="760"/>
      <c r="KYF79" s="760"/>
      <c r="KYG79" s="760"/>
      <c r="KYH79" s="760"/>
      <c r="KYI79" s="760"/>
      <c r="KYJ79" s="760"/>
      <c r="KYK79" s="760"/>
      <c r="KYL79" s="760"/>
      <c r="KYM79" s="760"/>
      <c r="KYN79" s="760"/>
      <c r="KYO79" s="760"/>
      <c r="KYP79" s="760"/>
      <c r="KYQ79" s="760"/>
      <c r="KYR79" s="760"/>
      <c r="KYS79" s="760"/>
      <c r="KYT79" s="760"/>
      <c r="KYU79" s="760"/>
      <c r="KYV79" s="760"/>
      <c r="KYW79" s="760"/>
      <c r="KYX79" s="760"/>
      <c r="KYY79" s="760"/>
      <c r="KYZ79" s="760"/>
      <c r="KZA79" s="760"/>
      <c r="KZB79" s="760"/>
      <c r="KZC79" s="760"/>
      <c r="KZD79" s="760"/>
      <c r="KZE79" s="760"/>
      <c r="KZF79" s="760"/>
      <c r="KZG79" s="760"/>
      <c r="KZH79" s="760"/>
      <c r="KZI79" s="760"/>
      <c r="KZJ79" s="760"/>
      <c r="KZK79" s="760"/>
      <c r="KZL79" s="760"/>
      <c r="KZM79" s="760"/>
      <c r="KZN79" s="760"/>
      <c r="KZO79" s="760"/>
      <c r="KZP79" s="760"/>
      <c r="KZQ79" s="760"/>
      <c r="KZR79" s="760"/>
      <c r="KZS79" s="760"/>
      <c r="KZT79" s="760"/>
      <c r="KZU79" s="760"/>
      <c r="KZV79" s="760"/>
      <c r="KZW79" s="760"/>
      <c r="KZX79" s="760"/>
      <c r="KZY79" s="760"/>
      <c r="KZZ79" s="760"/>
      <c r="LAA79" s="760"/>
      <c r="LAB79" s="760"/>
      <c r="LAC79" s="760"/>
      <c r="LAD79" s="760"/>
      <c r="LAE79" s="760"/>
      <c r="LAF79" s="760"/>
      <c r="LAG79" s="760"/>
      <c r="LAH79" s="760"/>
      <c r="LAI79" s="760"/>
      <c r="LAJ79" s="760"/>
      <c r="LAK79" s="760"/>
      <c r="LAL79" s="760"/>
      <c r="LAM79" s="760"/>
      <c r="LAN79" s="760"/>
      <c r="LAO79" s="760"/>
      <c r="LAP79" s="760"/>
      <c r="LAQ79" s="760"/>
      <c r="LAR79" s="760"/>
      <c r="LAS79" s="760"/>
      <c r="LAT79" s="760"/>
      <c r="LAU79" s="760"/>
      <c r="LAV79" s="760"/>
      <c r="LAW79" s="760"/>
      <c r="LAX79" s="760"/>
      <c r="LAY79" s="760"/>
      <c r="LAZ79" s="760"/>
      <c r="LBA79" s="760"/>
      <c r="LBB79" s="760"/>
      <c r="LBC79" s="760"/>
      <c r="LBD79" s="760"/>
      <c r="LBE79" s="760"/>
      <c r="LBF79" s="760"/>
      <c r="LBG79" s="760"/>
      <c r="LBH79" s="760"/>
      <c r="LBI79" s="760"/>
      <c r="LBJ79" s="760"/>
      <c r="LBK79" s="760"/>
      <c r="LBL79" s="760"/>
      <c r="LBM79" s="760"/>
      <c r="LBN79" s="760"/>
      <c r="LBO79" s="760"/>
      <c r="LBP79" s="760"/>
      <c r="LBQ79" s="760"/>
      <c r="LBR79" s="760"/>
      <c r="LBS79" s="760"/>
      <c r="LBT79" s="760"/>
      <c r="LBU79" s="760"/>
      <c r="LBV79" s="760"/>
      <c r="LBW79" s="760"/>
      <c r="LBX79" s="760"/>
      <c r="LBY79" s="760"/>
      <c r="LBZ79" s="760"/>
      <c r="LCA79" s="760"/>
      <c r="LCB79" s="760"/>
      <c r="LCC79" s="760"/>
      <c r="LCD79" s="760"/>
      <c r="LCE79" s="760"/>
      <c r="LCF79" s="760"/>
      <c r="LCG79" s="760"/>
      <c r="LCH79" s="760"/>
      <c r="LCI79" s="760"/>
      <c r="LCJ79" s="760"/>
      <c r="LCK79" s="760"/>
      <c r="LCL79" s="760"/>
      <c r="LCM79" s="760"/>
      <c r="LCN79" s="760"/>
      <c r="LCO79" s="760"/>
      <c r="LCP79" s="760"/>
      <c r="LCQ79" s="760"/>
      <c r="LCR79" s="760"/>
      <c r="LCS79" s="760"/>
      <c r="LCT79" s="760"/>
      <c r="LCU79" s="760"/>
      <c r="LCV79" s="760"/>
      <c r="LCW79" s="760"/>
      <c r="LCX79" s="760"/>
      <c r="LCY79" s="760"/>
      <c r="LCZ79" s="760"/>
      <c r="LDA79" s="760"/>
      <c r="LDB79" s="760"/>
      <c r="LDC79" s="760"/>
      <c r="LDD79" s="760"/>
      <c r="LDE79" s="760"/>
      <c r="LDF79" s="760"/>
      <c r="LDG79" s="760"/>
      <c r="LDH79" s="760"/>
      <c r="LDI79" s="760"/>
      <c r="LDJ79" s="760"/>
      <c r="LDK79" s="760"/>
      <c r="LDL79" s="760"/>
      <c r="LDM79" s="760"/>
      <c r="LDN79" s="760"/>
      <c r="LDO79" s="760"/>
      <c r="LDP79" s="760"/>
      <c r="LDQ79" s="760"/>
      <c r="LDR79" s="760"/>
      <c r="LDS79" s="760"/>
      <c r="LDT79" s="760"/>
      <c r="LDU79" s="760"/>
      <c r="LDV79" s="760"/>
      <c r="LDW79" s="760"/>
      <c r="LDX79" s="760"/>
      <c r="LDY79" s="760"/>
      <c r="LDZ79" s="760"/>
      <c r="LEA79" s="760"/>
      <c r="LEB79" s="760"/>
      <c r="LEC79" s="760"/>
      <c r="LED79" s="760"/>
      <c r="LEE79" s="760"/>
      <c r="LEF79" s="760"/>
      <c r="LEG79" s="760"/>
      <c r="LEH79" s="760"/>
      <c r="LEI79" s="760"/>
      <c r="LEJ79" s="760"/>
      <c r="LEK79" s="760"/>
      <c r="LEL79" s="760"/>
      <c r="LEM79" s="760"/>
      <c r="LEN79" s="760"/>
      <c r="LEO79" s="760"/>
      <c r="LEP79" s="760"/>
      <c r="LEQ79" s="760"/>
      <c r="LER79" s="760"/>
      <c r="LES79" s="760"/>
      <c r="LET79" s="760"/>
      <c r="LEU79" s="760"/>
      <c r="LEV79" s="760"/>
      <c r="LEW79" s="760"/>
      <c r="LEX79" s="760"/>
      <c r="LEY79" s="760"/>
      <c r="LEZ79" s="760"/>
      <c r="LFA79" s="760"/>
      <c r="LFB79" s="760"/>
      <c r="LFC79" s="760"/>
      <c r="LFD79" s="760"/>
      <c r="LFE79" s="760"/>
      <c r="LFF79" s="760"/>
      <c r="LFG79" s="760"/>
      <c r="LFH79" s="760"/>
      <c r="LFI79" s="760"/>
      <c r="LFJ79" s="760"/>
      <c r="LFK79" s="760"/>
      <c r="LFL79" s="760"/>
      <c r="LFM79" s="760"/>
      <c r="LFN79" s="760"/>
      <c r="LFO79" s="760"/>
      <c r="LFP79" s="760"/>
      <c r="LFQ79" s="760"/>
      <c r="LFR79" s="760"/>
      <c r="LFS79" s="760"/>
      <c r="LFT79" s="760"/>
      <c r="LFU79" s="760"/>
      <c r="LFV79" s="760"/>
      <c r="LFW79" s="760"/>
      <c r="LFX79" s="760"/>
      <c r="LFY79" s="760"/>
      <c r="LFZ79" s="760"/>
      <c r="LGA79" s="760"/>
      <c r="LGB79" s="760"/>
      <c r="LGC79" s="760"/>
      <c r="LGD79" s="760"/>
      <c r="LGE79" s="760"/>
      <c r="LGF79" s="760"/>
      <c r="LGG79" s="760"/>
      <c r="LGH79" s="760"/>
      <c r="LGI79" s="760"/>
      <c r="LGJ79" s="760"/>
      <c r="LGK79" s="760"/>
      <c r="LGL79" s="760"/>
      <c r="LGM79" s="760"/>
      <c r="LGN79" s="760"/>
      <c r="LGO79" s="760"/>
      <c r="LGP79" s="760"/>
      <c r="LGQ79" s="760"/>
      <c r="LGR79" s="760"/>
      <c r="LGS79" s="760"/>
      <c r="LGT79" s="760"/>
      <c r="LGU79" s="760"/>
      <c r="LGV79" s="760"/>
      <c r="LGW79" s="760"/>
      <c r="LGX79" s="760"/>
      <c r="LGY79" s="760"/>
      <c r="LGZ79" s="760"/>
      <c r="LHA79" s="760"/>
      <c r="LHB79" s="760"/>
      <c r="LHC79" s="760"/>
      <c r="LHD79" s="760"/>
      <c r="LHE79" s="760"/>
      <c r="LHF79" s="760"/>
      <c r="LHG79" s="760"/>
      <c r="LHH79" s="760"/>
      <c r="LHI79" s="760"/>
      <c r="LHJ79" s="760"/>
      <c r="LHK79" s="760"/>
      <c r="LHL79" s="760"/>
      <c r="LHM79" s="760"/>
      <c r="LHN79" s="760"/>
      <c r="LHO79" s="760"/>
      <c r="LHP79" s="760"/>
      <c r="LHQ79" s="760"/>
      <c r="LHR79" s="760"/>
      <c r="LHS79" s="760"/>
      <c r="LHT79" s="760"/>
      <c r="LHU79" s="760"/>
      <c r="LHV79" s="760"/>
      <c r="LHW79" s="760"/>
      <c r="LHX79" s="760"/>
      <c r="LHY79" s="760"/>
      <c r="LHZ79" s="760"/>
      <c r="LIA79" s="760"/>
      <c r="LIB79" s="760"/>
      <c r="LIC79" s="760"/>
      <c r="LID79" s="760"/>
      <c r="LIE79" s="760"/>
      <c r="LIF79" s="760"/>
      <c r="LIG79" s="760"/>
      <c r="LIH79" s="760"/>
      <c r="LII79" s="760"/>
      <c r="LIJ79" s="760"/>
      <c r="LIK79" s="760"/>
      <c r="LIL79" s="760"/>
      <c r="LIM79" s="760"/>
      <c r="LIN79" s="760"/>
      <c r="LIO79" s="760"/>
      <c r="LIP79" s="760"/>
      <c r="LIQ79" s="760"/>
      <c r="LIR79" s="760"/>
      <c r="LIS79" s="760"/>
      <c r="LIT79" s="760"/>
      <c r="LIU79" s="760"/>
      <c r="LIV79" s="760"/>
      <c r="LIW79" s="760"/>
      <c r="LIX79" s="760"/>
      <c r="LIY79" s="760"/>
      <c r="LIZ79" s="760"/>
      <c r="LJA79" s="760"/>
      <c r="LJB79" s="760"/>
      <c r="LJC79" s="760"/>
      <c r="LJD79" s="760"/>
      <c r="LJE79" s="760"/>
      <c r="LJF79" s="760"/>
      <c r="LJG79" s="760"/>
      <c r="LJH79" s="760"/>
      <c r="LJI79" s="760"/>
      <c r="LJJ79" s="760"/>
      <c r="LJK79" s="760"/>
      <c r="LJL79" s="760"/>
      <c r="LJM79" s="760"/>
      <c r="LJN79" s="760"/>
      <c r="LJO79" s="760"/>
      <c r="LJP79" s="760"/>
      <c r="LJQ79" s="760"/>
      <c r="LJR79" s="760"/>
      <c r="LJS79" s="760"/>
      <c r="LJT79" s="760"/>
      <c r="LJU79" s="760"/>
      <c r="LJV79" s="760"/>
      <c r="LJW79" s="760"/>
      <c r="LJX79" s="760"/>
      <c r="LJY79" s="760"/>
      <c r="LJZ79" s="760"/>
      <c r="LKA79" s="760"/>
      <c r="LKB79" s="760"/>
      <c r="LKC79" s="760"/>
      <c r="LKD79" s="760"/>
      <c r="LKE79" s="760"/>
      <c r="LKF79" s="760"/>
      <c r="LKG79" s="760"/>
      <c r="LKH79" s="760"/>
      <c r="LKI79" s="760"/>
      <c r="LKJ79" s="760"/>
      <c r="LKK79" s="760"/>
      <c r="LKL79" s="760"/>
      <c r="LKM79" s="760"/>
      <c r="LKN79" s="760"/>
      <c r="LKO79" s="760"/>
      <c r="LKP79" s="760"/>
      <c r="LKQ79" s="760"/>
      <c r="LKR79" s="760"/>
      <c r="LKS79" s="760"/>
      <c r="LKT79" s="760"/>
      <c r="LKU79" s="760"/>
      <c r="LKV79" s="760"/>
      <c r="LKW79" s="760"/>
      <c r="LKX79" s="760"/>
      <c r="LKY79" s="760"/>
      <c r="LKZ79" s="760"/>
      <c r="LLA79" s="760"/>
      <c r="LLB79" s="760"/>
      <c r="LLC79" s="760"/>
      <c r="LLD79" s="760"/>
      <c r="LLE79" s="760"/>
      <c r="LLF79" s="760"/>
      <c r="LLG79" s="760"/>
      <c r="LLH79" s="760"/>
      <c r="LLI79" s="760"/>
      <c r="LLJ79" s="760"/>
      <c r="LLK79" s="760"/>
      <c r="LLL79" s="760"/>
      <c r="LLM79" s="760"/>
      <c r="LLN79" s="760"/>
      <c r="LLO79" s="760"/>
      <c r="LLP79" s="760"/>
      <c r="LLQ79" s="760"/>
      <c r="LLR79" s="760"/>
      <c r="LLS79" s="760"/>
      <c r="LLT79" s="760"/>
      <c r="LLU79" s="760"/>
      <c r="LLV79" s="760"/>
      <c r="LLW79" s="760"/>
      <c r="LLX79" s="760"/>
      <c r="LLY79" s="760"/>
      <c r="LLZ79" s="760"/>
      <c r="LMA79" s="760"/>
      <c r="LMB79" s="760"/>
      <c r="LMC79" s="760"/>
      <c r="LMD79" s="760"/>
      <c r="LME79" s="760"/>
      <c r="LMF79" s="760"/>
      <c r="LMG79" s="760"/>
      <c r="LMH79" s="760"/>
      <c r="LMI79" s="760"/>
      <c r="LMJ79" s="760"/>
      <c r="LMK79" s="760"/>
      <c r="LML79" s="760"/>
      <c r="LMM79" s="760"/>
      <c r="LMN79" s="760"/>
      <c r="LMO79" s="760"/>
      <c r="LMP79" s="760"/>
      <c r="LMQ79" s="760"/>
      <c r="LMR79" s="760"/>
      <c r="LMS79" s="760"/>
      <c r="LMT79" s="760"/>
      <c r="LMU79" s="760"/>
      <c r="LMV79" s="760"/>
      <c r="LMW79" s="760"/>
      <c r="LMX79" s="760"/>
      <c r="LMY79" s="760"/>
      <c r="LMZ79" s="760"/>
      <c r="LNA79" s="760"/>
      <c r="LNB79" s="760"/>
      <c r="LNC79" s="760"/>
      <c r="LND79" s="760"/>
      <c r="LNE79" s="760"/>
      <c r="LNF79" s="760"/>
      <c r="LNG79" s="760"/>
      <c r="LNH79" s="760"/>
      <c r="LNI79" s="760"/>
      <c r="LNJ79" s="760"/>
      <c r="LNK79" s="760"/>
      <c r="LNL79" s="760"/>
      <c r="LNM79" s="760"/>
      <c r="LNN79" s="760"/>
      <c r="LNO79" s="760"/>
      <c r="LNP79" s="760"/>
      <c r="LNQ79" s="760"/>
      <c r="LNR79" s="760"/>
      <c r="LNS79" s="760"/>
      <c r="LNT79" s="760"/>
      <c r="LNU79" s="760"/>
      <c r="LNV79" s="760"/>
      <c r="LNW79" s="760"/>
      <c r="LNX79" s="760"/>
      <c r="LNY79" s="760"/>
      <c r="LNZ79" s="760"/>
      <c r="LOA79" s="760"/>
      <c r="LOB79" s="760"/>
      <c r="LOC79" s="760"/>
      <c r="LOD79" s="760"/>
      <c r="LOE79" s="760"/>
      <c r="LOF79" s="760"/>
      <c r="LOG79" s="760"/>
      <c r="LOH79" s="760"/>
      <c r="LOI79" s="760"/>
      <c r="LOJ79" s="760"/>
      <c r="LOK79" s="760"/>
      <c r="LOL79" s="760"/>
      <c r="LOM79" s="760"/>
      <c r="LON79" s="760"/>
      <c r="LOO79" s="760"/>
      <c r="LOP79" s="760"/>
      <c r="LOQ79" s="760"/>
      <c r="LOR79" s="760"/>
      <c r="LOS79" s="760"/>
      <c r="LOT79" s="760"/>
      <c r="LOU79" s="760"/>
      <c r="LOV79" s="760"/>
      <c r="LOW79" s="760"/>
      <c r="LOX79" s="760"/>
      <c r="LOY79" s="760"/>
      <c r="LOZ79" s="760"/>
      <c r="LPA79" s="760"/>
      <c r="LPB79" s="760"/>
      <c r="LPC79" s="760"/>
      <c r="LPD79" s="760"/>
      <c r="LPE79" s="760"/>
      <c r="LPF79" s="760"/>
      <c r="LPG79" s="760"/>
      <c r="LPH79" s="760"/>
      <c r="LPI79" s="760"/>
      <c r="LPJ79" s="760"/>
      <c r="LPK79" s="760"/>
      <c r="LPL79" s="760"/>
      <c r="LPM79" s="760"/>
      <c r="LPN79" s="760"/>
      <c r="LPO79" s="760"/>
      <c r="LPP79" s="760"/>
      <c r="LPQ79" s="760"/>
      <c r="LPR79" s="760"/>
      <c r="LPS79" s="760"/>
      <c r="LPT79" s="760"/>
      <c r="LPU79" s="760"/>
      <c r="LPV79" s="760"/>
      <c r="LPW79" s="760"/>
      <c r="LPX79" s="760"/>
      <c r="LPY79" s="760"/>
      <c r="LPZ79" s="760"/>
      <c r="LQA79" s="760"/>
      <c r="LQB79" s="760"/>
      <c r="LQC79" s="760"/>
      <c r="LQD79" s="760"/>
      <c r="LQE79" s="760"/>
      <c r="LQF79" s="760"/>
      <c r="LQG79" s="760"/>
      <c r="LQH79" s="760"/>
      <c r="LQI79" s="760"/>
      <c r="LQJ79" s="760"/>
      <c r="LQK79" s="760"/>
      <c r="LQL79" s="760"/>
      <c r="LQM79" s="760"/>
      <c r="LQN79" s="760"/>
      <c r="LQO79" s="760"/>
      <c r="LQP79" s="760"/>
      <c r="LQQ79" s="760"/>
      <c r="LQR79" s="760"/>
      <c r="LQS79" s="760"/>
      <c r="LQT79" s="760"/>
      <c r="LQU79" s="760"/>
      <c r="LQV79" s="760"/>
      <c r="LQW79" s="760"/>
      <c r="LQX79" s="760"/>
      <c r="LQY79" s="760"/>
      <c r="LQZ79" s="760"/>
      <c r="LRA79" s="760"/>
      <c r="LRB79" s="760"/>
      <c r="LRC79" s="760"/>
      <c r="LRD79" s="760"/>
      <c r="LRE79" s="760"/>
      <c r="LRF79" s="760"/>
      <c r="LRG79" s="760"/>
      <c r="LRH79" s="760"/>
      <c r="LRI79" s="760"/>
      <c r="LRJ79" s="760"/>
      <c r="LRK79" s="760"/>
      <c r="LRL79" s="760"/>
      <c r="LRM79" s="760"/>
      <c r="LRN79" s="760"/>
      <c r="LRO79" s="760"/>
      <c r="LRP79" s="760"/>
      <c r="LRQ79" s="760"/>
      <c r="LRR79" s="760"/>
      <c r="LRS79" s="760"/>
      <c r="LRT79" s="760"/>
      <c r="LRU79" s="760"/>
      <c r="LRV79" s="760"/>
      <c r="LRW79" s="760"/>
      <c r="LRX79" s="760"/>
      <c r="LRY79" s="760"/>
      <c r="LRZ79" s="760"/>
      <c r="LSA79" s="760"/>
      <c r="LSB79" s="760"/>
      <c r="LSC79" s="760"/>
      <c r="LSD79" s="760"/>
      <c r="LSE79" s="760"/>
      <c r="LSF79" s="760"/>
      <c r="LSG79" s="760"/>
      <c r="LSH79" s="760"/>
      <c r="LSI79" s="760"/>
      <c r="LSJ79" s="760"/>
      <c r="LSK79" s="760"/>
      <c r="LSL79" s="760"/>
      <c r="LSM79" s="760"/>
      <c r="LSN79" s="760"/>
      <c r="LSO79" s="760"/>
      <c r="LSP79" s="760"/>
      <c r="LSQ79" s="760"/>
      <c r="LSR79" s="760"/>
      <c r="LSS79" s="760"/>
      <c r="LST79" s="760"/>
      <c r="LSU79" s="760"/>
      <c r="LSV79" s="760"/>
      <c r="LSW79" s="760"/>
      <c r="LSX79" s="760"/>
      <c r="LSY79" s="760"/>
      <c r="LSZ79" s="760"/>
      <c r="LTA79" s="760"/>
      <c r="LTB79" s="760"/>
      <c r="LTC79" s="760"/>
      <c r="LTD79" s="760"/>
      <c r="LTE79" s="760"/>
      <c r="LTF79" s="760"/>
      <c r="LTG79" s="760"/>
      <c r="LTH79" s="760"/>
      <c r="LTI79" s="760"/>
      <c r="LTJ79" s="760"/>
      <c r="LTK79" s="760"/>
      <c r="LTL79" s="760"/>
      <c r="LTM79" s="760"/>
      <c r="LTN79" s="760"/>
      <c r="LTO79" s="760"/>
      <c r="LTP79" s="760"/>
      <c r="LTQ79" s="760"/>
      <c r="LTR79" s="760"/>
      <c r="LTS79" s="760"/>
      <c r="LTT79" s="760"/>
      <c r="LTU79" s="760"/>
      <c r="LTV79" s="760"/>
      <c r="LTW79" s="760"/>
      <c r="LTX79" s="760"/>
      <c r="LTY79" s="760"/>
      <c r="LTZ79" s="760"/>
      <c r="LUA79" s="760"/>
      <c r="LUB79" s="760"/>
      <c r="LUC79" s="760"/>
      <c r="LUD79" s="760"/>
      <c r="LUE79" s="760"/>
      <c r="LUF79" s="760"/>
      <c r="LUG79" s="760"/>
      <c r="LUH79" s="760"/>
      <c r="LUI79" s="760"/>
      <c r="LUJ79" s="760"/>
      <c r="LUK79" s="760"/>
      <c r="LUL79" s="760"/>
      <c r="LUM79" s="760"/>
      <c r="LUN79" s="760"/>
      <c r="LUO79" s="760"/>
      <c r="LUP79" s="760"/>
      <c r="LUQ79" s="760"/>
      <c r="LUR79" s="760"/>
      <c r="LUS79" s="760"/>
      <c r="LUT79" s="760"/>
      <c r="LUU79" s="760"/>
      <c r="LUV79" s="760"/>
      <c r="LUW79" s="760"/>
      <c r="LUX79" s="760"/>
      <c r="LUY79" s="760"/>
      <c r="LUZ79" s="760"/>
      <c r="LVA79" s="760"/>
      <c r="LVB79" s="760"/>
      <c r="LVC79" s="760"/>
      <c r="LVD79" s="760"/>
      <c r="LVE79" s="760"/>
      <c r="LVF79" s="760"/>
      <c r="LVG79" s="760"/>
      <c r="LVH79" s="760"/>
      <c r="LVI79" s="760"/>
      <c r="LVJ79" s="760"/>
      <c r="LVK79" s="760"/>
      <c r="LVL79" s="760"/>
      <c r="LVM79" s="760"/>
      <c r="LVN79" s="760"/>
      <c r="LVO79" s="760"/>
      <c r="LVP79" s="760"/>
      <c r="LVQ79" s="760"/>
      <c r="LVR79" s="760"/>
      <c r="LVS79" s="760"/>
      <c r="LVT79" s="760"/>
      <c r="LVU79" s="760"/>
      <c r="LVV79" s="760"/>
      <c r="LVW79" s="760"/>
      <c r="LVX79" s="760"/>
      <c r="LVY79" s="760"/>
      <c r="LVZ79" s="760"/>
      <c r="LWA79" s="760"/>
      <c r="LWB79" s="760"/>
      <c r="LWC79" s="760"/>
      <c r="LWD79" s="760"/>
      <c r="LWE79" s="760"/>
      <c r="LWF79" s="760"/>
      <c r="LWG79" s="760"/>
      <c r="LWH79" s="760"/>
      <c r="LWI79" s="760"/>
      <c r="LWJ79" s="760"/>
      <c r="LWK79" s="760"/>
      <c r="LWL79" s="760"/>
      <c r="LWM79" s="760"/>
      <c r="LWN79" s="760"/>
      <c r="LWO79" s="760"/>
      <c r="LWP79" s="760"/>
      <c r="LWQ79" s="760"/>
      <c r="LWR79" s="760"/>
      <c r="LWS79" s="760"/>
      <c r="LWT79" s="760"/>
      <c r="LWU79" s="760"/>
      <c r="LWV79" s="760"/>
      <c r="LWW79" s="760"/>
      <c r="LWX79" s="760"/>
      <c r="LWY79" s="760"/>
      <c r="LWZ79" s="760"/>
      <c r="LXA79" s="760"/>
      <c r="LXB79" s="760"/>
      <c r="LXC79" s="760"/>
      <c r="LXD79" s="760"/>
      <c r="LXE79" s="760"/>
      <c r="LXF79" s="760"/>
      <c r="LXG79" s="760"/>
      <c r="LXH79" s="760"/>
      <c r="LXI79" s="760"/>
      <c r="LXJ79" s="760"/>
      <c r="LXK79" s="760"/>
      <c r="LXL79" s="760"/>
      <c r="LXM79" s="760"/>
      <c r="LXN79" s="760"/>
      <c r="LXO79" s="760"/>
      <c r="LXP79" s="760"/>
      <c r="LXQ79" s="760"/>
      <c r="LXR79" s="760"/>
      <c r="LXS79" s="760"/>
      <c r="LXT79" s="760"/>
      <c r="LXU79" s="760"/>
      <c r="LXV79" s="760"/>
      <c r="LXW79" s="760"/>
      <c r="LXX79" s="760"/>
      <c r="LXY79" s="760"/>
      <c r="LXZ79" s="760"/>
      <c r="LYA79" s="760"/>
      <c r="LYB79" s="760"/>
      <c r="LYC79" s="760"/>
      <c r="LYD79" s="760"/>
      <c r="LYE79" s="760"/>
      <c r="LYF79" s="760"/>
      <c r="LYG79" s="760"/>
      <c r="LYH79" s="760"/>
      <c r="LYI79" s="760"/>
      <c r="LYJ79" s="760"/>
      <c r="LYK79" s="760"/>
      <c r="LYL79" s="760"/>
      <c r="LYM79" s="760"/>
      <c r="LYN79" s="760"/>
      <c r="LYO79" s="760"/>
      <c r="LYP79" s="760"/>
      <c r="LYQ79" s="760"/>
      <c r="LYR79" s="760"/>
      <c r="LYS79" s="760"/>
      <c r="LYT79" s="760"/>
      <c r="LYU79" s="760"/>
      <c r="LYV79" s="760"/>
      <c r="LYW79" s="760"/>
      <c r="LYX79" s="760"/>
      <c r="LYY79" s="760"/>
      <c r="LYZ79" s="760"/>
      <c r="LZA79" s="760"/>
      <c r="LZB79" s="760"/>
      <c r="LZC79" s="760"/>
      <c r="LZD79" s="760"/>
      <c r="LZE79" s="760"/>
      <c r="LZF79" s="760"/>
      <c r="LZG79" s="760"/>
      <c r="LZH79" s="760"/>
      <c r="LZI79" s="760"/>
      <c r="LZJ79" s="760"/>
      <c r="LZK79" s="760"/>
      <c r="LZL79" s="760"/>
      <c r="LZM79" s="760"/>
      <c r="LZN79" s="760"/>
      <c r="LZO79" s="760"/>
      <c r="LZP79" s="760"/>
      <c r="LZQ79" s="760"/>
      <c r="LZR79" s="760"/>
      <c r="LZS79" s="760"/>
      <c r="LZT79" s="760"/>
      <c r="LZU79" s="760"/>
      <c r="LZV79" s="760"/>
      <c r="LZW79" s="760"/>
      <c r="LZX79" s="760"/>
      <c r="LZY79" s="760"/>
      <c r="LZZ79" s="760"/>
      <c r="MAA79" s="760"/>
      <c r="MAB79" s="760"/>
      <c r="MAC79" s="760"/>
      <c r="MAD79" s="760"/>
      <c r="MAE79" s="760"/>
      <c r="MAF79" s="760"/>
      <c r="MAG79" s="760"/>
      <c r="MAH79" s="760"/>
      <c r="MAI79" s="760"/>
      <c r="MAJ79" s="760"/>
      <c r="MAK79" s="760"/>
      <c r="MAL79" s="760"/>
      <c r="MAM79" s="760"/>
      <c r="MAN79" s="760"/>
      <c r="MAO79" s="760"/>
      <c r="MAP79" s="760"/>
      <c r="MAQ79" s="760"/>
      <c r="MAR79" s="760"/>
      <c r="MAS79" s="760"/>
      <c r="MAT79" s="760"/>
      <c r="MAU79" s="760"/>
      <c r="MAV79" s="760"/>
      <c r="MAW79" s="760"/>
      <c r="MAX79" s="760"/>
      <c r="MAY79" s="760"/>
      <c r="MAZ79" s="760"/>
      <c r="MBA79" s="760"/>
      <c r="MBB79" s="760"/>
      <c r="MBC79" s="760"/>
      <c r="MBD79" s="760"/>
      <c r="MBE79" s="760"/>
      <c r="MBF79" s="760"/>
      <c r="MBG79" s="760"/>
      <c r="MBH79" s="760"/>
      <c r="MBI79" s="760"/>
      <c r="MBJ79" s="760"/>
      <c r="MBK79" s="760"/>
      <c r="MBL79" s="760"/>
      <c r="MBM79" s="760"/>
      <c r="MBN79" s="760"/>
      <c r="MBO79" s="760"/>
      <c r="MBP79" s="760"/>
      <c r="MBQ79" s="760"/>
      <c r="MBR79" s="760"/>
      <c r="MBS79" s="760"/>
      <c r="MBT79" s="760"/>
      <c r="MBU79" s="760"/>
      <c r="MBV79" s="760"/>
      <c r="MBW79" s="760"/>
      <c r="MBX79" s="760"/>
      <c r="MBY79" s="760"/>
      <c r="MBZ79" s="760"/>
      <c r="MCA79" s="760"/>
      <c r="MCB79" s="760"/>
      <c r="MCC79" s="760"/>
      <c r="MCD79" s="760"/>
      <c r="MCE79" s="760"/>
      <c r="MCF79" s="760"/>
      <c r="MCG79" s="760"/>
      <c r="MCH79" s="760"/>
      <c r="MCI79" s="760"/>
      <c r="MCJ79" s="760"/>
      <c r="MCK79" s="760"/>
      <c r="MCL79" s="760"/>
      <c r="MCM79" s="760"/>
      <c r="MCN79" s="760"/>
      <c r="MCO79" s="760"/>
      <c r="MCP79" s="760"/>
      <c r="MCQ79" s="760"/>
      <c r="MCR79" s="760"/>
      <c r="MCS79" s="760"/>
      <c r="MCT79" s="760"/>
      <c r="MCU79" s="760"/>
      <c r="MCV79" s="760"/>
      <c r="MCW79" s="760"/>
      <c r="MCX79" s="760"/>
      <c r="MCY79" s="760"/>
      <c r="MCZ79" s="760"/>
      <c r="MDA79" s="760"/>
      <c r="MDB79" s="760"/>
      <c r="MDC79" s="760"/>
      <c r="MDD79" s="760"/>
      <c r="MDE79" s="760"/>
      <c r="MDF79" s="760"/>
      <c r="MDG79" s="760"/>
      <c r="MDH79" s="760"/>
      <c r="MDI79" s="760"/>
      <c r="MDJ79" s="760"/>
      <c r="MDK79" s="760"/>
      <c r="MDL79" s="760"/>
      <c r="MDM79" s="760"/>
      <c r="MDN79" s="760"/>
      <c r="MDO79" s="760"/>
      <c r="MDP79" s="760"/>
      <c r="MDQ79" s="760"/>
      <c r="MDR79" s="760"/>
      <c r="MDS79" s="760"/>
      <c r="MDT79" s="760"/>
      <c r="MDU79" s="760"/>
      <c r="MDV79" s="760"/>
      <c r="MDW79" s="760"/>
      <c r="MDX79" s="760"/>
      <c r="MDY79" s="760"/>
      <c r="MDZ79" s="760"/>
      <c r="MEA79" s="760"/>
      <c r="MEB79" s="760"/>
      <c r="MEC79" s="760"/>
      <c r="MED79" s="760"/>
      <c r="MEE79" s="760"/>
      <c r="MEF79" s="760"/>
      <c r="MEG79" s="760"/>
      <c r="MEH79" s="760"/>
      <c r="MEI79" s="760"/>
      <c r="MEJ79" s="760"/>
      <c r="MEK79" s="760"/>
      <c r="MEL79" s="760"/>
      <c r="MEM79" s="760"/>
      <c r="MEN79" s="760"/>
      <c r="MEO79" s="760"/>
      <c r="MEP79" s="760"/>
      <c r="MEQ79" s="760"/>
      <c r="MER79" s="760"/>
      <c r="MES79" s="760"/>
      <c r="MET79" s="760"/>
      <c r="MEU79" s="760"/>
      <c r="MEV79" s="760"/>
      <c r="MEW79" s="760"/>
      <c r="MEX79" s="760"/>
      <c r="MEY79" s="760"/>
      <c r="MEZ79" s="760"/>
      <c r="MFA79" s="760"/>
      <c r="MFB79" s="760"/>
      <c r="MFC79" s="760"/>
      <c r="MFD79" s="760"/>
      <c r="MFE79" s="760"/>
      <c r="MFF79" s="760"/>
      <c r="MFG79" s="760"/>
      <c r="MFH79" s="760"/>
      <c r="MFI79" s="760"/>
      <c r="MFJ79" s="760"/>
      <c r="MFK79" s="760"/>
      <c r="MFL79" s="760"/>
      <c r="MFM79" s="760"/>
      <c r="MFN79" s="760"/>
      <c r="MFO79" s="760"/>
      <c r="MFP79" s="760"/>
      <c r="MFQ79" s="760"/>
      <c r="MFR79" s="760"/>
      <c r="MFS79" s="760"/>
      <c r="MFT79" s="760"/>
      <c r="MFU79" s="760"/>
      <c r="MFV79" s="760"/>
      <c r="MFW79" s="760"/>
      <c r="MFX79" s="760"/>
      <c r="MFY79" s="760"/>
      <c r="MFZ79" s="760"/>
      <c r="MGA79" s="760"/>
      <c r="MGB79" s="760"/>
      <c r="MGC79" s="760"/>
      <c r="MGD79" s="760"/>
      <c r="MGE79" s="760"/>
      <c r="MGF79" s="760"/>
      <c r="MGG79" s="760"/>
      <c r="MGH79" s="760"/>
      <c r="MGI79" s="760"/>
      <c r="MGJ79" s="760"/>
      <c r="MGK79" s="760"/>
      <c r="MGL79" s="760"/>
      <c r="MGM79" s="760"/>
      <c r="MGN79" s="760"/>
      <c r="MGO79" s="760"/>
      <c r="MGP79" s="760"/>
      <c r="MGQ79" s="760"/>
      <c r="MGR79" s="760"/>
      <c r="MGS79" s="760"/>
      <c r="MGT79" s="760"/>
      <c r="MGU79" s="760"/>
      <c r="MGV79" s="760"/>
      <c r="MGW79" s="760"/>
      <c r="MGX79" s="760"/>
      <c r="MGY79" s="760"/>
      <c r="MGZ79" s="760"/>
      <c r="MHA79" s="760"/>
      <c r="MHB79" s="760"/>
      <c r="MHC79" s="760"/>
      <c r="MHD79" s="760"/>
      <c r="MHE79" s="760"/>
      <c r="MHF79" s="760"/>
      <c r="MHG79" s="760"/>
      <c r="MHH79" s="760"/>
      <c r="MHI79" s="760"/>
      <c r="MHJ79" s="760"/>
      <c r="MHK79" s="760"/>
      <c r="MHL79" s="760"/>
      <c r="MHM79" s="760"/>
      <c r="MHN79" s="760"/>
      <c r="MHO79" s="760"/>
      <c r="MHP79" s="760"/>
      <c r="MHQ79" s="760"/>
      <c r="MHR79" s="760"/>
      <c r="MHS79" s="760"/>
      <c r="MHT79" s="760"/>
      <c r="MHU79" s="760"/>
      <c r="MHV79" s="760"/>
      <c r="MHW79" s="760"/>
      <c r="MHX79" s="760"/>
      <c r="MHY79" s="760"/>
      <c r="MHZ79" s="760"/>
      <c r="MIA79" s="760"/>
      <c r="MIB79" s="760"/>
      <c r="MIC79" s="760"/>
      <c r="MID79" s="760"/>
      <c r="MIE79" s="760"/>
      <c r="MIF79" s="760"/>
      <c r="MIG79" s="760"/>
      <c r="MIH79" s="760"/>
      <c r="MII79" s="760"/>
      <c r="MIJ79" s="760"/>
      <c r="MIK79" s="760"/>
      <c r="MIL79" s="760"/>
      <c r="MIM79" s="760"/>
      <c r="MIN79" s="760"/>
      <c r="MIO79" s="760"/>
      <c r="MIP79" s="760"/>
      <c r="MIQ79" s="760"/>
      <c r="MIR79" s="760"/>
      <c r="MIS79" s="760"/>
      <c r="MIT79" s="760"/>
      <c r="MIU79" s="760"/>
      <c r="MIV79" s="760"/>
      <c r="MIW79" s="760"/>
      <c r="MIX79" s="760"/>
      <c r="MIY79" s="760"/>
      <c r="MIZ79" s="760"/>
      <c r="MJA79" s="760"/>
      <c r="MJB79" s="760"/>
      <c r="MJC79" s="760"/>
      <c r="MJD79" s="760"/>
      <c r="MJE79" s="760"/>
      <c r="MJF79" s="760"/>
      <c r="MJG79" s="760"/>
      <c r="MJH79" s="760"/>
      <c r="MJI79" s="760"/>
      <c r="MJJ79" s="760"/>
      <c r="MJK79" s="760"/>
      <c r="MJL79" s="760"/>
      <c r="MJM79" s="760"/>
      <c r="MJN79" s="760"/>
      <c r="MJO79" s="760"/>
      <c r="MJP79" s="760"/>
      <c r="MJQ79" s="760"/>
      <c r="MJR79" s="760"/>
      <c r="MJS79" s="760"/>
      <c r="MJT79" s="760"/>
      <c r="MJU79" s="760"/>
      <c r="MJV79" s="760"/>
      <c r="MJW79" s="760"/>
      <c r="MJX79" s="760"/>
      <c r="MJY79" s="760"/>
      <c r="MJZ79" s="760"/>
      <c r="MKA79" s="760"/>
      <c r="MKB79" s="760"/>
      <c r="MKC79" s="760"/>
      <c r="MKD79" s="760"/>
      <c r="MKE79" s="760"/>
      <c r="MKF79" s="760"/>
      <c r="MKG79" s="760"/>
      <c r="MKH79" s="760"/>
      <c r="MKI79" s="760"/>
      <c r="MKJ79" s="760"/>
      <c r="MKK79" s="760"/>
      <c r="MKL79" s="760"/>
      <c r="MKM79" s="760"/>
      <c r="MKN79" s="760"/>
      <c r="MKO79" s="760"/>
      <c r="MKP79" s="760"/>
      <c r="MKQ79" s="760"/>
      <c r="MKR79" s="760"/>
      <c r="MKS79" s="760"/>
      <c r="MKT79" s="760"/>
      <c r="MKU79" s="760"/>
      <c r="MKV79" s="760"/>
      <c r="MKW79" s="760"/>
      <c r="MKX79" s="760"/>
      <c r="MKY79" s="760"/>
      <c r="MKZ79" s="760"/>
      <c r="MLA79" s="760"/>
      <c r="MLB79" s="760"/>
      <c r="MLC79" s="760"/>
      <c r="MLD79" s="760"/>
      <c r="MLE79" s="760"/>
      <c r="MLF79" s="760"/>
      <c r="MLG79" s="760"/>
      <c r="MLH79" s="760"/>
      <c r="MLI79" s="760"/>
      <c r="MLJ79" s="760"/>
      <c r="MLK79" s="760"/>
      <c r="MLL79" s="760"/>
      <c r="MLM79" s="760"/>
      <c r="MLN79" s="760"/>
      <c r="MLO79" s="760"/>
      <c r="MLP79" s="760"/>
      <c r="MLQ79" s="760"/>
      <c r="MLR79" s="760"/>
      <c r="MLS79" s="760"/>
      <c r="MLT79" s="760"/>
      <c r="MLU79" s="760"/>
      <c r="MLV79" s="760"/>
      <c r="MLW79" s="760"/>
      <c r="MLX79" s="760"/>
      <c r="MLY79" s="760"/>
      <c r="MLZ79" s="760"/>
      <c r="MMA79" s="760"/>
      <c r="MMB79" s="760"/>
      <c r="MMC79" s="760"/>
      <c r="MMD79" s="760"/>
      <c r="MME79" s="760"/>
      <c r="MMF79" s="760"/>
      <c r="MMG79" s="760"/>
      <c r="MMH79" s="760"/>
      <c r="MMI79" s="760"/>
      <c r="MMJ79" s="760"/>
      <c r="MMK79" s="760"/>
      <c r="MML79" s="760"/>
      <c r="MMM79" s="760"/>
      <c r="MMN79" s="760"/>
      <c r="MMO79" s="760"/>
      <c r="MMP79" s="760"/>
      <c r="MMQ79" s="760"/>
      <c r="MMR79" s="760"/>
      <c r="MMS79" s="760"/>
      <c r="MMT79" s="760"/>
      <c r="MMU79" s="760"/>
      <c r="MMV79" s="760"/>
      <c r="MMW79" s="760"/>
      <c r="MMX79" s="760"/>
      <c r="MMY79" s="760"/>
      <c r="MMZ79" s="760"/>
      <c r="MNA79" s="760"/>
      <c r="MNB79" s="760"/>
      <c r="MNC79" s="760"/>
      <c r="MND79" s="760"/>
      <c r="MNE79" s="760"/>
      <c r="MNF79" s="760"/>
      <c r="MNG79" s="760"/>
      <c r="MNH79" s="760"/>
      <c r="MNI79" s="760"/>
      <c r="MNJ79" s="760"/>
      <c r="MNK79" s="760"/>
      <c r="MNL79" s="760"/>
      <c r="MNM79" s="760"/>
      <c r="MNN79" s="760"/>
      <c r="MNO79" s="760"/>
      <c r="MNP79" s="760"/>
      <c r="MNQ79" s="760"/>
      <c r="MNR79" s="760"/>
      <c r="MNS79" s="760"/>
      <c r="MNT79" s="760"/>
      <c r="MNU79" s="760"/>
      <c r="MNV79" s="760"/>
      <c r="MNW79" s="760"/>
      <c r="MNX79" s="760"/>
      <c r="MNY79" s="760"/>
      <c r="MNZ79" s="760"/>
      <c r="MOA79" s="760"/>
      <c r="MOB79" s="760"/>
      <c r="MOC79" s="760"/>
      <c r="MOD79" s="760"/>
      <c r="MOE79" s="760"/>
      <c r="MOF79" s="760"/>
      <c r="MOG79" s="760"/>
      <c r="MOH79" s="760"/>
      <c r="MOI79" s="760"/>
      <c r="MOJ79" s="760"/>
      <c r="MOK79" s="760"/>
      <c r="MOL79" s="760"/>
      <c r="MOM79" s="760"/>
      <c r="MON79" s="760"/>
      <c r="MOO79" s="760"/>
      <c r="MOP79" s="760"/>
      <c r="MOQ79" s="760"/>
      <c r="MOR79" s="760"/>
      <c r="MOS79" s="760"/>
      <c r="MOT79" s="760"/>
      <c r="MOU79" s="760"/>
      <c r="MOV79" s="760"/>
      <c r="MOW79" s="760"/>
      <c r="MOX79" s="760"/>
      <c r="MOY79" s="760"/>
      <c r="MOZ79" s="760"/>
      <c r="MPA79" s="760"/>
      <c r="MPB79" s="760"/>
      <c r="MPC79" s="760"/>
      <c r="MPD79" s="760"/>
      <c r="MPE79" s="760"/>
      <c r="MPF79" s="760"/>
      <c r="MPG79" s="760"/>
      <c r="MPH79" s="760"/>
      <c r="MPI79" s="760"/>
      <c r="MPJ79" s="760"/>
      <c r="MPK79" s="760"/>
      <c r="MPL79" s="760"/>
      <c r="MPM79" s="760"/>
      <c r="MPN79" s="760"/>
      <c r="MPO79" s="760"/>
      <c r="MPP79" s="760"/>
      <c r="MPQ79" s="760"/>
      <c r="MPR79" s="760"/>
      <c r="MPS79" s="760"/>
      <c r="MPT79" s="760"/>
      <c r="MPU79" s="760"/>
      <c r="MPV79" s="760"/>
      <c r="MPW79" s="760"/>
      <c r="MPX79" s="760"/>
      <c r="MPY79" s="760"/>
      <c r="MPZ79" s="760"/>
      <c r="MQA79" s="760"/>
      <c r="MQB79" s="760"/>
      <c r="MQC79" s="760"/>
      <c r="MQD79" s="760"/>
      <c r="MQE79" s="760"/>
      <c r="MQF79" s="760"/>
      <c r="MQG79" s="760"/>
      <c r="MQH79" s="760"/>
      <c r="MQI79" s="760"/>
      <c r="MQJ79" s="760"/>
      <c r="MQK79" s="760"/>
      <c r="MQL79" s="760"/>
      <c r="MQM79" s="760"/>
      <c r="MQN79" s="760"/>
      <c r="MQO79" s="760"/>
      <c r="MQP79" s="760"/>
      <c r="MQQ79" s="760"/>
      <c r="MQR79" s="760"/>
      <c r="MQS79" s="760"/>
      <c r="MQT79" s="760"/>
      <c r="MQU79" s="760"/>
      <c r="MQV79" s="760"/>
      <c r="MQW79" s="760"/>
      <c r="MQX79" s="760"/>
      <c r="MQY79" s="760"/>
      <c r="MQZ79" s="760"/>
      <c r="MRA79" s="760"/>
      <c r="MRB79" s="760"/>
      <c r="MRC79" s="760"/>
      <c r="MRD79" s="760"/>
      <c r="MRE79" s="760"/>
      <c r="MRF79" s="760"/>
      <c r="MRG79" s="760"/>
      <c r="MRH79" s="760"/>
      <c r="MRI79" s="760"/>
      <c r="MRJ79" s="760"/>
      <c r="MRK79" s="760"/>
      <c r="MRL79" s="760"/>
      <c r="MRM79" s="760"/>
      <c r="MRN79" s="760"/>
      <c r="MRO79" s="760"/>
      <c r="MRP79" s="760"/>
      <c r="MRQ79" s="760"/>
      <c r="MRR79" s="760"/>
      <c r="MRS79" s="760"/>
      <c r="MRT79" s="760"/>
      <c r="MRU79" s="760"/>
      <c r="MRV79" s="760"/>
      <c r="MRW79" s="760"/>
      <c r="MRX79" s="760"/>
      <c r="MRY79" s="760"/>
      <c r="MRZ79" s="760"/>
      <c r="MSA79" s="760"/>
      <c r="MSB79" s="760"/>
      <c r="MSC79" s="760"/>
      <c r="MSD79" s="760"/>
      <c r="MSE79" s="760"/>
      <c r="MSF79" s="760"/>
      <c r="MSG79" s="760"/>
      <c r="MSH79" s="760"/>
      <c r="MSI79" s="760"/>
      <c r="MSJ79" s="760"/>
      <c r="MSK79" s="760"/>
      <c r="MSL79" s="760"/>
      <c r="MSM79" s="760"/>
      <c r="MSN79" s="760"/>
      <c r="MSO79" s="760"/>
      <c r="MSP79" s="760"/>
      <c r="MSQ79" s="760"/>
      <c r="MSR79" s="760"/>
      <c r="MSS79" s="760"/>
      <c r="MST79" s="760"/>
      <c r="MSU79" s="760"/>
      <c r="MSV79" s="760"/>
      <c r="MSW79" s="760"/>
      <c r="MSX79" s="760"/>
      <c r="MSY79" s="760"/>
      <c r="MSZ79" s="760"/>
      <c r="MTA79" s="760"/>
      <c r="MTB79" s="760"/>
      <c r="MTC79" s="760"/>
      <c r="MTD79" s="760"/>
      <c r="MTE79" s="760"/>
      <c r="MTF79" s="760"/>
      <c r="MTG79" s="760"/>
      <c r="MTH79" s="760"/>
      <c r="MTI79" s="760"/>
      <c r="MTJ79" s="760"/>
      <c r="MTK79" s="760"/>
      <c r="MTL79" s="760"/>
      <c r="MTM79" s="760"/>
      <c r="MTN79" s="760"/>
      <c r="MTO79" s="760"/>
      <c r="MTP79" s="760"/>
      <c r="MTQ79" s="760"/>
      <c r="MTR79" s="760"/>
      <c r="MTS79" s="760"/>
      <c r="MTT79" s="760"/>
      <c r="MTU79" s="760"/>
      <c r="MTV79" s="760"/>
      <c r="MTW79" s="760"/>
      <c r="MTX79" s="760"/>
      <c r="MTY79" s="760"/>
      <c r="MTZ79" s="760"/>
      <c r="MUA79" s="760"/>
      <c r="MUB79" s="760"/>
      <c r="MUC79" s="760"/>
      <c r="MUD79" s="760"/>
      <c r="MUE79" s="760"/>
      <c r="MUF79" s="760"/>
      <c r="MUG79" s="760"/>
      <c r="MUH79" s="760"/>
      <c r="MUI79" s="760"/>
      <c r="MUJ79" s="760"/>
      <c r="MUK79" s="760"/>
      <c r="MUL79" s="760"/>
      <c r="MUM79" s="760"/>
      <c r="MUN79" s="760"/>
      <c r="MUO79" s="760"/>
      <c r="MUP79" s="760"/>
      <c r="MUQ79" s="760"/>
      <c r="MUR79" s="760"/>
      <c r="MUS79" s="760"/>
      <c r="MUT79" s="760"/>
      <c r="MUU79" s="760"/>
      <c r="MUV79" s="760"/>
      <c r="MUW79" s="760"/>
      <c r="MUX79" s="760"/>
      <c r="MUY79" s="760"/>
      <c r="MUZ79" s="760"/>
      <c r="MVA79" s="760"/>
      <c r="MVB79" s="760"/>
      <c r="MVC79" s="760"/>
      <c r="MVD79" s="760"/>
      <c r="MVE79" s="760"/>
      <c r="MVF79" s="760"/>
      <c r="MVG79" s="760"/>
      <c r="MVH79" s="760"/>
      <c r="MVI79" s="760"/>
      <c r="MVJ79" s="760"/>
      <c r="MVK79" s="760"/>
      <c r="MVL79" s="760"/>
      <c r="MVM79" s="760"/>
      <c r="MVN79" s="760"/>
      <c r="MVO79" s="760"/>
      <c r="MVP79" s="760"/>
      <c r="MVQ79" s="760"/>
      <c r="MVR79" s="760"/>
      <c r="MVS79" s="760"/>
      <c r="MVT79" s="760"/>
      <c r="MVU79" s="760"/>
      <c r="MVV79" s="760"/>
      <c r="MVW79" s="760"/>
      <c r="MVX79" s="760"/>
      <c r="MVY79" s="760"/>
      <c r="MVZ79" s="760"/>
      <c r="MWA79" s="760"/>
      <c r="MWB79" s="760"/>
      <c r="MWC79" s="760"/>
      <c r="MWD79" s="760"/>
      <c r="MWE79" s="760"/>
      <c r="MWF79" s="760"/>
      <c r="MWG79" s="760"/>
      <c r="MWH79" s="760"/>
      <c r="MWI79" s="760"/>
      <c r="MWJ79" s="760"/>
      <c r="MWK79" s="760"/>
      <c r="MWL79" s="760"/>
      <c r="MWM79" s="760"/>
      <c r="MWN79" s="760"/>
      <c r="MWO79" s="760"/>
      <c r="MWP79" s="760"/>
      <c r="MWQ79" s="760"/>
      <c r="MWR79" s="760"/>
      <c r="MWS79" s="760"/>
      <c r="MWT79" s="760"/>
      <c r="MWU79" s="760"/>
      <c r="MWV79" s="760"/>
      <c r="MWW79" s="760"/>
      <c r="MWX79" s="760"/>
      <c r="MWY79" s="760"/>
      <c r="MWZ79" s="760"/>
      <c r="MXA79" s="760"/>
      <c r="MXB79" s="760"/>
      <c r="MXC79" s="760"/>
      <c r="MXD79" s="760"/>
      <c r="MXE79" s="760"/>
      <c r="MXF79" s="760"/>
      <c r="MXG79" s="760"/>
      <c r="MXH79" s="760"/>
      <c r="MXI79" s="760"/>
      <c r="MXJ79" s="760"/>
      <c r="MXK79" s="760"/>
      <c r="MXL79" s="760"/>
      <c r="MXM79" s="760"/>
      <c r="MXN79" s="760"/>
      <c r="MXO79" s="760"/>
      <c r="MXP79" s="760"/>
      <c r="MXQ79" s="760"/>
      <c r="MXR79" s="760"/>
      <c r="MXS79" s="760"/>
      <c r="MXT79" s="760"/>
      <c r="MXU79" s="760"/>
      <c r="MXV79" s="760"/>
      <c r="MXW79" s="760"/>
      <c r="MXX79" s="760"/>
      <c r="MXY79" s="760"/>
      <c r="MXZ79" s="760"/>
      <c r="MYA79" s="760"/>
      <c r="MYB79" s="760"/>
      <c r="MYC79" s="760"/>
      <c r="MYD79" s="760"/>
      <c r="MYE79" s="760"/>
      <c r="MYF79" s="760"/>
      <c r="MYG79" s="760"/>
      <c r="MYH79" s="760"/>
      <c r="MYI79" s="760"/>
      <c r="MYJ79" s="760"/>
      <c r="MYK79" s="760"/>
      <c r="MYL79" s="760"/>
      <c r="MYM79" s="760"/>
      <c r="MYN79" s="760"/>
      <c r="MYO79" s="760"/>
      <c r="MYP79" s="760"/>
      <c r="MYQ79" s="760"/>
      <c r="MYR79" s="760"/>
      <c r="MYS79" s="760"/>
      <c r="MYT79" s="760"/>
      <c r="MYU79" s="760"/>
      <c r="MYV79" s="760"/>
      <c r="MYW79" s="760"/>
      <c r="MYX79" s="760"/>
      <c r="MYY79" s="760"/>
      <c r="MYZ79" s="760"/>
      <c r="MZA79" s="760"/>
      <c r="MZB79" s="760"/>
      <c r="MZC79" s="760"/>
      <c r="MZD79" s="760"/>
      <c r="MZE79" s="760"/>
      <c r="MZF79" s="760"/>
      <c r="MZG79" s="760"/>
      <c r="MZH79" s="760"/>
      <c r="MZI79" s="760"/>
      <c r="MZJ79" s="760"/>
      <c r="MZK79" s="760"/>
      <c r="MZL79" s="760"/>
      <c r="MZM79" s="760"/>
      <c r="MZN79" s="760"/>
      <c r="MZO79" s="760"/>
      <c r="MZP79" s="760"/>
      <c r="MZQ79" s="760"/>
      <c r="MZR79" s="760"/>
      <c r="MZS79" s="760"/>
      <c r="MZT79" s="760"/>
      <c r="MZU79" s="760"/>
      <c r="MZV79" s="760"/>
      <c r="MZW79" s="760"/>
      <c r="MZX79" s="760"/>
      <c r="MZY79" s="760"/>
      <c r="MZZ79" s="760"/>
      <c r="NAA79" s="760"/>
      <c r="NAB79" s="760"/>
      <c r="NAC79" s="760"/>
      <c r="NAD79" s="760"/>
      <c r="NAE79" s="760"/>
      <c r="NAF79" s="760"/>
      <c r="NAG79" s="760"/>
      <c r="NAH79" s="760"/>
      <c r="NAI79" s="760"/>
      <c r="NAJ79" s="760"/>
      <c r="NAK79" s="760"/>
      <c r="NAL79" s="760"/>
      <c r="NAM79" s="760"/>
      <c r="NAN79" s="760"/>
      <c r="NAO79" s="760"/>
      <c r="NAP79" s="760"/>
      <c r="NAQ79" s="760"/>
      <c r="NAR79" s="760"/>
      <c r="NAS79" s="760"/>
      <c r="NAT79" s="760"/>
      <c r="NAU79" s="760"/>
      <c r="NAV79" s="760"/>
      <c r="NAW79" s="760"/>
      <c r="NAX79" s="760"/>
      <c r="NAY79" s="760"/>
      <c r="NAZ79" s="760"/>
      <c r="NBA79" s="760"/>
      <c r="NBB79" s="760"/>
      <c r="NBC79" s="760"/>
      <c r="NBD79" s="760"/>
      <c r="NBE79" s="760"/>
      <c r="NBF79" s="760"/>
      <c r="NBG79" s="760"/>
      <c r="NBH79" s="760"/>
      <c r="NBI79" s="760"/>
      <c r="NBJ79" s="760"/>
      <c r="NBK79" s="760"/>
      <c r="NBL79" s="760"/>
      <c r="NBM79" s="760"/>
      <c r="NBN79" s="760"/>
      <c r="NBO79" s="760"/>
      <c r="NBP79" s="760"/>
      <c r="NBQ79" s="760"/>
      <c r="NBR79" s="760"/>
      <c r="NBS79" s="760"/>
      <c r="NBT79" s="760"/>
      <c r="NBU79" s="760"/>
      <c r="NBV79" s="760"/>
      <c r="NBW79" s="760"/>
      <c r="NBX79" s="760"/>
      <c r="NBY79" s="760"/>
      <c r="NBZ79" s="760"/>
      <c r="NCA79" s="760"/>
      <c r="NCB79" s="760"/>
      <c r="NCC79" s="760"/>
      <c r="NCD79" s="760"/>
      <c r="NCE79" s="760"/>
      <c r="NCF79" s="760"/>
      <c r="NCG79" s="760"/>
      <c r="NCH79" s="760"/>
      <c r="NCI79" s="760"/>
      <c r="NCJ79" s="760"/>
      <c r="NCK79" s="760"/>
      <c r="NCL79" s="760"/>
      <c r="NCM79" s="760"/>
      <c r="NCN79" s="760"/>
      <c r="NCO79" s="760"/>
      <c r="NCP79" s="760"/>
      <c r="NCQ79" s="760"/>
      <c r="NCR79" s="760"/>
      <c r="NCS79" s="760"/>
      <c r="NCT79" s="760"/>
      <c r="NCU79" s="760"/>
      <c r="NCV79" s="760"/>
      <c r="NCW79" s="760"/>
      <c r="NCX79" s="760"/>
      <c r="NCY79" s="760"/>
      <c r="NCZ79" s="760"/>
      <c r="NDA79" s="760"/>
      <c r="NDB79" s="760"/>
      <c r="NDC79" s="760"/>
      <c r="NDD79" s="760"/>
      <c r="NDE79" s="760"/>
      <c r="NDF79" s="760"/>
      <c r="NDG79" s="760"/>
      <c r="NDH79" s="760"/>
      <c r="NDI79" s="760"/>
      <c r="NDJ79" s="760"/>
      <c r="NDK79" s="760"/>
      <c r="NDL79" s="760"/>
      <c r="NDM79" s="760"/>
      <c r="NDN79" s="760"/>
      <c r="NDO79" s="760"/>
      <c r="NDP79" s="760"/>
      <c r="NDQ79" s="760"/>
      <c r="NDR79" s="760"/>
      <c r="NDS79" s="760"/>
      <c r="NDT79" s="760"/>
      <c r="NDU79" s="760"/>
      <c r="NDV79" s="760"/>
      <c r="NDW79" s="760"/>
      <c r="NDX79" s="760"/>
      <c r="NDY79" s="760"/>
      <c r="NDZ79" s="760"/>
      <c r="NEA79" s="760"/>
      <c r="NEB79" s="760"/>
      <c r="NEC79" s="760"/>
      <c r="NED79" s="760"/>
      <c r="NEE79" s="760"/>
      <c r="NEF79" s="760"/>
      <c r="NEG79" s="760"/>
      <c r="NEH79" s="760"/>
      <c r="NEI79" s="760"/>
      <c r="NEJ79" s="760"/>
      <c r="NEK79" s="760"/>
      <c r="NEL79" s="760"/>
      <c r="NEM79" s="760"/>
      <c r="NEN79" s="760"/>
      <c r="NEO79" s="760"/>
      <c r="NEP79" s="760"/>
      <c r="NEQ79" s="760"/>
      <c r="NER79" s="760"/>
      <c r="NES79" s="760"/>
      <c r="NET79" s="760"/>
      <c r="NEU79" s="760"/>
      <c r="NEV79" s="760"/>
      <c r="NEW79" s="760"/>
      <c r="NEX79" s="760"/>
      <c r="NEY79" s="760"/>
      <c r="NEZ79" s="760"/>
      <c r="NFA79" s="760"/>
      <c r="NFB79" s="760"/>
      <c r="NFC79" s="760"/>
      <c r="NFD79" s="760"/>
      <c r="NFE79" s="760"/>
      <c r="NFF79" s="760"/>
      <c r="NFG79" s="760"/>
      <c r="NFH79" s="760"/>
      <c r="NFI79" s="760"/>
      <c r="NFJ79" s="760"/>
      <c r="NFK79" s="760"/>
      <c r="NFL79" s="760"/>
      <c r="NFM79" s="760"/>
      <c r="NFN79" s="760"/>
      <c r="NFO79" s="760"/>
      <c r="NFP79" s="760"/>
      <c r="NFQ79" s="760"/>
      <c r="NFR79" s="760"/>
      <c r="NFS79" s="760"/>
      <c r="NFT79" s="760"/>
      <c r="NFU79" s="760"/>
      <c r="NFV79" s="760"/>
      <c r="NFW79" s="760"/>
      <c r="NFX79" s="760"/>
      <c r="NFY79" s="760"/>
      <c r="NFZ79" s="760"/>
      <c r="NGA79" s="760"/>
      <c r="NGB79" s="760"/>
      <c r="NGC79" s="760"/>
      <c r="NGD79" s="760"/>
      <c r="NGE79" s="760"/>
      <c r="NGF79" s="760"/>
      <c r="NGG79" s="760"/>
      <c r="NGH79" s="760"/>
      <c r="NGI79" s="760"/>
      <c r="NGJ79" s="760"/>
      <c r="NGK79" s="760"/>
      <c r="NGL79" s="760"/>
      <c r="NGM79" s="760"/>
      <c r="NGN79" s="760"/>
      <c r="NGO79" s="760"/>
      <c r="NGP79" s="760"/>
      <c r="NGQ79" s="760"/>
      <c r="NGR79" s="760"/>
      <c r="NGS79" s="760"/>
      <c r="NGT79" s="760"/>
      <c r="NGU79" s="760"/>
      <c r="NGV79" s="760"/>
      <c r="NGW79" s="760"/>
      <c r="NGX79" s="760"/>
      <c r="NGY79" s="760"/>
      <c r="NGZ79" s="760"/>
      <c r="NHA79" s="760"/>
      <c r="NHB79" s="760"/>
      <c r="NHC79" s="760"/>
      <c r="NHD79" s="760"/>
      <c r="NHE79" s="760"/>
      <c r="NHF79" s="760"/>
      <c r="NHG79" s="760"/>
      <c r="NHH79" s="760"/>
      <c r="NHI79" s="760"/>
      <c r="NHJ79" s="760"/>
      <c r="NHK79" s="760"/>
      <c r="NHL79" s="760"/>
      <c r="NHM79" s="760"/>
      <c r="NHN79" s="760"/>
      <c r="NHO79" s="760"/>
      <c r="NHP79" s="760"/>
      <c r="NHQ79" s="760"/>
      <c r="NHR79" s="760"/>
      <c r="NHS79" s="760"/>
      <c r="NHT79" s="760"/>
      <c r="NHU79" s="760"/>
      <c r="NHV79" s="760"/>
      <c r="NHW79" s="760"/>
      <c r="NHX79" s="760"/>
      <c r="NHY79" s="760"/>
      <c r="NHZ79" s="760"/>
      <c r="NIA79" s="760"/>
      <c r="NIB79" s="760"/>
      <c r="NIC79" s="760"/>
      <c r="NID79" s="760"/>
      <c r="NIE79" s="760"/>
      <c r="NIF79" s="760"/>
      <c r="NIG79" s="760"/>
      <c r="NIH79" s="760"/>
      <c r="NII79" s="760"/>
      <c r="NIJ79" s="760"/>
      <c r="NIK79" s="760"/>
      <c r="NIL79" s="760"/>
      <c r="NIM79" s="760"/>
      <c r="NIN79" s="760"/>
      <c r="NIO79" s="760"/>
      <c r="NIP79" s="760"/>
      <c r="NIQ79" s="760"/>
      <c r="NIR79" s="760"/>
      <c r="NIS79" s="760"/>
      <c r="NIT79" s="760"/>
      <c r="NIU79" s="760"/>
      <c r="NIV79" s="760"/>
      <c r="NIW79" s="760"/>
      <c r="NIX79" s="760"/>
      <c r="NIY79" s="760"/>
      <c r="NIZ79" s="760"/>
      <c r="NJA79" s="760"/>
      <c r="NJB79" s="760"/>
      <c r="NJC79" s="760"/>
      <c r="NJD79" s="760"/>
      <c r="NJE79" s="760"/>
      <c r="NJF79" s="760"/>
      <c r="NJG79" s="760"/>
      <c r="NJH79" s="760"/>
      <c r="NJI79" s="760"/>
      <c r="NJJ79" s="760"/>
      <c r="NJK79" s="760"/>
      <c r="NJL79" s="760"/>
      <c r="NJM79" s="760"/>
      <c r="NJN79" s="760"/>
      <c r="NJO79" s="760"/>
      <c r="NJP79" s="760"/>
      <c r="NJQ79" s="760"/>
      <c r="NJR79" s="760"/>
      <c r="NJS79" s="760"/>
      <c r="NJT79" s="760"/>
      <c r="NJU79" s="760"/>
      <c r="NJV79" s="760"/>
      <c r="NJW79" s="760"/>
      <c r="NJX79" s="760"/>
      <c r="NJY79" s="760"/>
      <c r="NJZ79" s="760"/>
      <c r="NKA79" s="760"/>
      <c r="NKB79" s="760"/>
      <c r="NKC79" s="760"/>
      <c r="NKD79" s="760"/>
      <c r="NKE79" s="760"/>
      <c r="NKF79" s="760"/>
      <c r="NKG79" s="760"/>
      <c r="NKH79" s="760"/>
      <c r="NKI79" s="760"/>
      <c r="NKJ79" s="760"/>
      <c r="NKK79" s="760"/>
      <c r="NKL79" s="760"/>
      <c r="NKM79" s="760"/>
      <c r="NKN79" s="760"/>
      <c r="NKO79" s="760"/>
      <c r="NKP79" s="760"/>
      <c r="NKQ79" s="760"/>
      <c r="NKR79" s="760"/>
      <c r="NKS79" s="760"/>
      <c r="NKT79" s="760"/>
      <c r="NKU79" s="760"/>
      <c r="NKV79" s="760"/>
      <c r="NKW79" s="760"/>
      <c r="NKX79" s="760"/>
      <c r="NKY79" s="760"/>
      <c r="NKZ79" s="760"/>
      <c r="NLA79" s="760"/>
      <c r="NLB79" s="760"/>
      <c r="NLC79" s="760"/>
      <c r="NLD79" s="760"/>
      <c r="NLE79" s="760"/>
      <c r="NLF79" s="760"/>
      <c r="NLG79" s="760"/>
      <c r="NLH79" s="760"/>
      <c r="NLI79" s="760"/>
      <c r="NLJ79" s="760"/>
      <c r="NLK79" s="760"/>
      <c r="NLL79" s="760"/>
      <c r="NLM79" s="760"/>
      <c r="NLN79" s="760"/>
      <c r="NLO79" s="760"/>
      <c r="NLP79" s="760"/>
      <c r="NLQ79" s="760"/>
      <c r="NLR79" s="760"/>
      <c r="NLS79" s="760"/>
      <c r="NLT79" s="760"/>
      <c r="NLU79" s="760"/>
      <c r="NLV79" s="760"/>
      <c r="NLW79" s="760"/>
      <c r="NLX79" s="760"/>
      <c r="NLY79" s="760"/>
      <c r="NLZ79" s="760"/>
      <c r="NMA79" s="760"/>
      <c r="NMB79" s="760"/>
      <c r="NMC79" s="760"/>
      <c r="NMD79" s="760"/>
      <c r="NME79" s="760"/>
      <c r="NMF79" s="760"/>
      <c r="NMG79" s="760"/>
      <c r="NMH79" s="760"/>
      <c r="NMI79" s="760"/>
      <c r="NMJ79" s="760"/>
      <c r="NMK79" s="760"/>
      <c r="NML79" s="760"/>
      <c r="NMM79" s="760"/>
      <c r="NMN79" s="760"/>
      <c r="NMO79" s="760"/>
      <c r="NMP79" s="760"/>
      <c r="NMQ79" s="760"/>
      <c r="NMR79" s="760"/>
      <c r="NMS79" s="760"/>
      <c r="NMT79" s="760"/>
      <c r="NMU79" s="760"/>
      <c r="NMV79" s="760"/>
      <c r="NMW79" s="760"/>
      <c r="NMX79" s="760"/>
      <c r="NMY79" s="760"/>
      <c r="NMZ79" s="760"/>
      <c r="NNA79" s="760"/>
      <c r="NNB79" s="760"/>
      <c r="NNC79" s="760"/>
      <c r="NND79" s="760"/>
      <c r="NNE79" s="760"/>
      <c r="NNF79" s="760"/>
      <c r="NNG79" s="760"/>
      <c r="NNH79" s="760"/>
      <c r="NNI79" s="760"/>
      <c r="NNJ79" s="760"/>
      <c r="NNK79" s="760"/>
      <c r="NNL79" s="760"/>
      <c r="NNM79" s="760"/>
      <c r="NNN79" s="760"/>
      <c r="NNO79" s="760"/>
      <c r="NNP79" s="760"/>
      <c r="NNQ79" s="760"/>
      <c r="NNR79" s="760"/>
      <c r="NNS79" s="760"/>
      <c r="NNT79" s="760"/>
      <c r="NNU79" s="760"/>
      <c r="NNV79" s="760"/>
      <c r="NNW79" s="760"/>
      <c r="NNX79" s="760"/>
      <c r="NNY79" s="760"/>
      <c r="NNZ79" s="760"/>
      <c r="NOA79" s="760"/>
      <c r="NOB79" s="760"/>
      <c r="NOC79" s="760"/>
      <c r="NOD79" s="760"/>
      <c r="NOE79" s="760"/>
      <c r="NOF79" s="760"/>
      <c r="NOG79" s="760"/>
      <c r="NOH79" s="760"/>
      <c r="NOI79" s="760"/>
      <c r="NOJ79" s="760"/>
      <c r="NOK79" s="760"/>
      <c r="NOL79" s="760"/>
      <c r="NOM79" s="760"/>
      <c r="NON79" s="760"/>
      <c r="NOO79" s="760"/>
      <c r="NOP79" s="760"/>
      <c r="NOQ79" s="760"/>
      <c r="NOR79" s="760"/>
      <c r="NOS79" s="760"/>
      <c r="NOT79" s="760"/>
      <c r="NOU79" s="760"/>
      <c r="NOV79" s="760"/>
      <c r="NOW79" s="760"/>
      <c r="NOX79" s="760"/>
      <c r="NOY79" s="760"/>
      <c r="NOZ79" s="760"/>
      <c r="NPA79" s="760"/>
      <c r="NPB79" s="760"/>
      <c r="NPC79" s="760"/>
      <c r="NPD79" s="760"/>
      <c r="NPE79" s="760"/>
      <c r="NPF79" s="760"/>
      <c r="NPG79" s="760"/>
      <c r="NPH79" s="760"/>
      <c r="NPI79" s="760"/>
      <c r="NPJ79" s="760"/>
      <c r="NPK79" s="760"/>
      <c r="NPL79" s="760"/>
      <c r="NPM79" s="760"/>
      <c r="NPN79" s="760"/>
      <c r="NPO79" s="760"/>
      <c r="NPP79" s="760"/>
      <c r="NPQ79" s="760"/>
      <c r="NPR79" s="760"/>
      <c r="NPS79" s="760"/>
      <c r="NPT79" s="760"/>
      <c r="NPU79" s="760"/>
      <c r="NPV79" s="760"/>
      <c r="NPW79" s="760"/>
      <c r="NPX79" s="760"/>
      <c r="NPY79" s="760"/>
      <c r="NPZ79" s="760"/>
      <c r="NQA79" s="760"/>
      <c r="NQB79" s="760"/>
      <c r="NQC79" s="760"/>
      <c r="NQD79" s="760"/>
      <c r="NQE79" s="760"/>
      <c r="NQF79" s="760"/>
      <c r="NQG79" s="760"/>
      <c r="NQH79" s="760"/>
      <c r="NQI79" s="760"/>
      <c r="NQJ79" s="760"/>
      <c r="NQK79" s="760"/>
      <c r="NQL79" s="760"/>
      <c r="NQM79" s="760"/>
      <c r="NQN79" s="760"/>
      <c r="NQO79" s="760"/>
      <c r="NQP79" s="760"/>
      <c r="NQQ79" s="760"/>
      <c r="NQR79" s="760"/>
      <c r="NQS79" s="760"/>
      <c r="NQT79" s="760"/>
      <c r="NQU79" s="760"/>
      <c r="NQV79" s="760"/>
      <c r="NQW79" s="760"/>
      <c r="NQX79" s="760"/>
      <c r="NQY79" s="760"/>
      <c r="NQZ79" s="760"/>
      <c r="NRA79" s="760"/>
      <c r="NRB79" s="760"/>
      <c r="NRC79" s="760"/>
      <c r="NRD79" s="760"/>
      <c r="NRE79" s="760"/>
      <c r="NRF79" s="760"/>
      <c r="NRG79" s="760"/>
      <c r="NRH79" s="760"/>
      <c r="NRI79" s="760"/>
      <c r="NRJ79" s="760"/>
      <c r="NRK79" s="760"/>
      <c r="NRL79" s="760"/>
      <c r="NRM79" s="760"/>
      <c r="NRN79" s="760"/>
      <c r="NRO79" s="760"/>
      <c r="NRP79" s="760"/>
      <c r="NRQ79" s="760"/>
      <c r="NRR79" s="760"/>
      <c r="NRS79" s="760"/>
      <c r="NRT79" s="760"/>
      <c r="NRU79" s="760"/>
      <c r="NRV79" s="760"/>
      <c r="NRW79" s="760"/>
      <c r="NRX79" s="760"/>
      <c r="NRY79" s="760"/>
      <c r="NRZ79" s="760"/>
      <c r="NSA79" s="760"/>
      <c r="NSB79" s="760"/>
      <c r="NSC79" s="760"/>
      <c r="NSD79" s="760"/>
      <c r="NSE79" s="760"/>
      <c r="NSF79" s="760"/>
      <c r="NSG79" s="760"/>
      <c r="NSH79" s="760"/>
      <c r="NSI79" s="760"/>
      <c r="NSJ79" s="760"/>
      <c r="NSK79" s="760"/>
      <c r="NSL79" s="760"/>
      <c r="NSM79" s="760"/>
      <c r="NSN79" s="760"/>
      <c r="NSO79" s="760"/>
      <c r="NSP79" s="760"/>
      <c r="NSQ79" s="760"/>
      <c r="NSR79" s="760"/>
      <c r="NSS79" s="760"/>
      <c r="NST79" s="760"/>
      <c r="NSU79" s="760"/>
      <c r="NSV79" s="760"/>
      <c r="NSW79" s="760"/>
      <c r="NSX79" s="760"/>
      <c r="NSY79" s="760"/>
      <c r="NSZ79" s="760"/>
      <c r="NTA79" s="760"/>
      <c r="NTB79" s="760"/>
      <c r="NTC79" s="760"/>
      <c r="NTD79" s="760"/>
      <c r="NTE79" s="760"/>
      <c r="NTF79" s="760"/>
      <c r="NTG79" s="760"/>
      <c r="NTH79" s="760"/>
      <c r="NTI79" s="760"/>
      <c r="NTJ79" s="760"/>
      <c r="NTK79" s="760"/>
      <c r="NTL79" s="760"/>
      <c r="NTM79" s="760"/>
      <c r="NTN79" s="760"/>
      <c r="NTO79" s="760"/>
      <c r="NTP79" s="760"/>
      <c r="NTQ79" s="760"/>
      <c r="NTR79" s="760"/>
      <c r="NTS79" s="760"/>
      <c r="NTT79" s="760"/>
      <c r="NTU79" s="760"/>
      <c r="NTV79" s="760"/>
      <c r="NTW79" s="760"/>
      <c r="NTX79" s="760"/>
      <c r="NTY79" s="760"/>
      <c r="NTZ79" s="760"/>
      <c r="NUA79" s="760"/>
      <c r="NUB79" s="760"/>
      <c r="NUC79" s="760"/>
      <c r="NUD79" s="760"/>
      <c r="NUE79" s="760"/>
      <c r="NUF79" s="760"/>
      <c r="NUG79" s="760"/>
      <c r="NUH79" s="760"/>
      <c r="NUI79" s="760"/>
      <c r="NUJ79" s="760"/>
      <c r="NUK79" s="760"/>
      <c r="NUL79" s="760"/>
      <c r="NUM79" s="760"/>
      <c r="NUN79" s="760"/>
      <c r="NUO79" s="760"/>
      <c r="NUP79" s="760"/>
      <c r="NUQ79" s="760"/>
      <c r="NUR79" s="760"/>
      <c r="NUS79" s="760"/>
      <c r="NUT79" s="760"/>
      <c r="NUU79" s="760"/>
      <c r="NUV79" s="760"/>
      <c r="NUW79" s="760"/>
      <c r="NUX79" s="760"/>
      <c r="NUY79" s="760"/>
      <c r="NUZ79" s="760"/>
      <c r="NVA79" s="760"/>
      <c r="NVB79" s="760"/>
      <c r="NVC79" s="760"/>
      <c r="NVD79" s="760"/>
      <c r="NVE79" s="760"/>
      <c r="NVF79" s="760"/>
      <c r="NVG79" s="760"/>
      <c r="NVH79" s="760"/>
      <c r="NVI79" s="760"/>
      <c r="NVJ79" s="760"/>
      <c r="NVK79" s="760"/>
      <c r="NVL79" s="760"/>
      <c r="NVM79" s="760"/>
      <c r="NVN79" s="760"/>
      <c r="NVO79" s="760"/>
      <c r="NVP79" s="760"/>
      <c r="NVQ79" s="760"/>
      <c r="NVR79" s="760"/>
      <c r="NVS79" s="760"/>
      <c r="NVT79" s="760"/>
      <c r="NVU79" s="760"/>
      <c r="NVV79" s="760"/>
      <c r="NVW79" s="760"/>
      <c r="NVX79" s="760"/>
      <c r="NVY79" s="760"/>
      <c r="NVZ79" s="760"/>
      <c r="NWA79" s="760"/>
      <c r="NWB79" s="760"/>
      <c r="NWC79" s="760"/>
      <c r="NWD79" s="760"/>
      <c r="NWE79" s="760"/>
      <c r="NWF79" s="760"/>
      <c r="NWG79" s="760"/>
      <c r="NWH79" s="760"/>
      <c r="NWI79" s="760"/>
      <c r="NWJ79" s="760"/>
      <c r="NWK79" s="760"/>
      <c r="NWL79" s="760"/>
      <c r="NWM79" s="760"/>
      <c r="NWN79" s="760"/>
      <c r="NWO79" s="760"/>
      <c r="NWP79" s="760"/>
      <c r="NWQ79" s="760"/>
      <c r="NWR79" s="760"/>
      <c r="NWS79" s="760"/>
      <c r="NWT79" s="760"/>
      <c r="NWU79" s="760"/>
      <c r="NWV79" s="760"/>
      <c r="NWW79" s="760"/>
      <c r="NWX79" s="760"/>
      <c r="NWY79" s="760"/>
      <c r="NWZ79" s="760"/>
      <c r="NXA79" s="760"/>
      <c r="NXB79" s="760"/>
      <c r="NXC79" s="760"/>
      <c r="NXD79" s="760"/>
      <c r="NXE79" s="760"/>
      <c r="NXF79" s="760"/>
      <c r="NXG79" s="760"/>
      <c r="NXH79" s="760"/>
      <c r="NXI79" s="760"/>
      <c r="NXJ79" s="760"/>
      <c r="NXK79" s="760"/>
      <c r="NXL79" s="760"/>
      <c r="NXM79" s="760"/>
      <c r="NXN79" s="760"/>
      <c r="NXO79" s="760"/>
      <c r="NXP79" s="760"/>
      <c r="NXQ79" s="760"/>
      <c r="NXR79" s="760"/>
      <c r="NXS79" s="760"/>
      <c r="NXT79" s="760"/>
      <c r="NXU79" s="760"/>
      <c r="NXV79" s="760"/>
      <c r="NXW79" s="760"/>
      <c r="NXX79" s="760"/>
      <c r="NXY79" s="760"/>
      <c r="NXZ79" s="760"/>
      <c r="NYA79" s="760"/>
      <c r="NYB79" s="760"/>
      <c r="NYC79" s="760"/>
      <c r="NYD79" s="760"/>
      <c r="NYE79" s="760"/>
      <c r="NYF79" s="760"/>
      <c r="NYG79" s="760"/>
      <c r="NYH79" s="760"/>
      <c r="NYI79" s="760"/>
      <c r="NYJ79" s="760"/>
      <c r="NYK79" s="760"/>
      <c r="NYL79" s="760"/>
      <c r="NYM79" s="760"/>
      <c r="NYN79" s="760"/>
      <c r="NYO79" s="760"/>
      <c r="NYP79" s="760"/>
      <c r="NYQ79" s="760"/>
      <c r="NYR79" s="760"/>
      <c r="NYS79" s="760"/>
      <c r="NYT79" s="760"/>
      <c r="NYU79" s="760"/>
      <c r="NYV79" s="760"/>
      <c r="NYW79" s="760"/>
      <c r="NYX79" s="760"/>
      <c r="NYY79" s="760"/>
      <c r="NYZ79" s="760"/>
      <c r="NZA79" s="760"/>
      <c r="NZB79" s="760"/>
      <c r="NZC79" s="760"/>
      <c r="NZD79" s="760"/>
      <c r="NZE79" s="760"/>
      <c r="NZF79" s="760"/>
      <c r="NZG79" s="760"/>
      <c r="NZH79" s="760"/>
      <c r="NZI79" s="760"/>
      <c r="NZJ79" s="760"/>
      <c r="NZK79" s="760"/>
      <c r="NZL79" s="760"/>
      <c r="NZM79" s="760"/>
      <c r="NZN79" s="760"/>
      <c r="NZO79" s="760"/>
      <c r="NZP79" s="760"/>
      <c r="NZQ79" s="760"/>
      <c r="NZR79" s="760"/>
      <c r="NZS79" s="760"/>
      <c r="NZT79" s="760"/>
      <c r="NZU79" s="760"/>
      <c r="NZV79" s="760"/>
      <c r="NZW79" s="760"/>
      <c r="NZX79" s="760"/>
      <c r="NZY79" s="760"/>
      <c r="NZZ79" s="760"/>
      <c r="OAA79" s="760"/>
      <c r="OAB79" s="760"/>
      <c r="OAC79" s="760"/>
      <c r="OAD79" s="760"/>
      <c r="OAE79" s="760"/>
      <c r="OAF79" s="760"/>
      <c r="OAG79" s="760"/>
      <c r="OAH79" s="760"/>
      <c r="OAI79" s="760"/>
      <c r="OAJ79" s="760"/>
      <c r="OAK79" s="760"/>
      <c r="OAL79" s="760"/>
      <c r="OAM79" s="760"/>
      <c r="OAN79" s="760"/>
      <c r="OAO79" s="760"/>
      <c r="OAP79" s="760"/>
      <c r="OAQ79" s="760"/>
      <c r="OAR79" s="760"/>
      <c r="OAS79" s="760"/>
      <c r="OAT79" s="760"/>
      <c r="OAU79" s="760"/>
      <c r="OAV79" s="760"/>
      <c r="OAW79" s="760"/>
      <c r="OAX79" s="760"/>
      <c r="OAY79" s="760"/>
      <c r="OAZ79" s="760"/>
      <c r="OBA79" s="760"/>
      <c r="OBB79" s="760"/>
      <c r="OBC79" s="760"/>
      <c r="OBD79" s="760"/>
      <c r="OBE79" s="760"/>
      <c r="OBF79" s="760"/>
      <c r="OBG79" s="760"/>
      <c r="OBH79" s="760"/>
      <c r="OBI79" s="760"/>
      <c r="OBJ79" s="760"/>
      <c r="OBK79" s="760"/>
      <c r="OBL79" s="760"/>
      <c r="OBM79" s="760"/>
      <c r="OBN79" s="760"/>
      <c r="OBO79" s="760"/>
      <c r="OBP79" s="760"/>
      <c r="OBQ79" s="760"/>
      <c r="OBR79" s="760"/>
      <c r="OBS79" s="760"/>
      <c r="OBT79" s="760"/>
      <c r="OBU79" s="760"/>
      <c r="OBV79" s="760"/>
      <c r="OBW79" s="760"/>
      <c r="OBX79" s="760"/>
      <c r="OBY79" s="760"/>
      <c r="OBZ79" s="760"/>
      <c r="OCA79" s="760"/>
      <c r="OCB79" s="760"/>
      <c r="OCC79" s="760"/>
      <c r="OCD79" s="760"/>
      <c r="OCE79" s="760"/>
      <c r="OCF79" s="760"/>
      <c r="OCG79" s="760"/>
      <c r="OCH79" s="760"/>
      <c r="OCI79" s="760"/>
      <c r="OCJ79" s="760"/>
      <c r="OCK79" s="760"/>
      <c r="OCL79" s="760"/>
      <c r="OCM79" s="760"/>
      <c r="OCN79" s="760"/>
      <c r="OCO79" s="760"/>
      <c r="OCP79" s="760"/>
      <c r="OCQ79" s="760"/>
      <c r="OCR79" s="760"/>
      <c r="OCS79" s="760"/>
      <c r="OCT79" s="760"/>
      <c r="OCU79" s="760"/>
      <c r="OCV79" s="760"/>
      <c r="OCW79" s="760"/>
      <c r="OCX79" s="760"/>
      <c r="OCY79" s="760"/>
      <c r="OCZ79" s="760"/>
      <c r="ODA79" s="760"/>
      <c r="ODB79" s="760"/>
      <c r="ODC79" s="760"/>
      <c r="ODD79" s="760"/>
      <c r="ODE79" s="760"/>
      <c r="ODF79" s="760"/>
      <c r="ODG79" s="760"/>
      <c r="ODH79" s="760"/>
      <c r="ODI79" s="760"/>
      <c r="ODJ79" s="760"/>
      <c r="ODK79" s="760"/>
      <c r="ODL79" s="760"/>
      <c r="ODM79" s="760"/>
      <c r="ODN79" s="760"/>
      <c r="ODO79" s="760"/>
      <c r="ODP79" s="760"/>
      <c r="ODQ79" s="760"/>
      <c r="ODR79" s="760"/>
      <c r="ODS79" s="760"/>
      <c r="ODT79" s="760"/>
      <c r="ODU79" s="760"/>
      <c r="ODV79" s="760"/>
      <c r="ODW79" s="760"/>
      <c r="ODX79" s="760"/>
      <c r="ODY79" s="760"/>
      <c r="ODZ79" s="760"/>
      <c r="OEA79" s="760"/>
      <c r="OEB79" s="760"/>
      <c r="OEC79" s="760"/>
      <c r="OED79" s="760"/>
      <c r="OEE79" s="760"/>
      <c r="OEF79" s="760"/>
      <c r="OEG79" s="760"/>
      <c r="OEH79" s="760"/>
      <c r="OEI79" s="760"/>
      <c r="OEJ79" s="760"/>
      <c r="OEK79" s="760"/>
      <c r="OEL79" s="760"/>
      <c r="OEM79" s="760"/>
      <c r="OEN79" s="760"/>
      <c r="OEO79" s="760"/>
      <c r="OEP79" s="760"/>
      <c r="OEQ79" s="760"/>
      <c r="OER79" s="760"/>
      <c r="OES79" s="760"/>
      <c r="OET79" s="760"/>
      <c r="OEU79" s="760"/>
      <c r="OEV79" s="760"/>
      <c r="OEW79" s="760"/>
      <c r="OEX79" s="760"/>
      <c r="OEY79" s="760"/>
      <c r="OEZ79" s="760"/>
      <c r="OFA79" s="760"/>
      <c r="OFB79" s="760"/>
      <c r="OFC79" s="760"/>
      <c r="OFD79" s="760"/>
      <c r="OFE79" s="760"/>
      <c r="OFF79" s="760"/>
      <c r="OFG79" s="760"/>
      <c r="OFH79" s="760"/>
      <c r="OFI79" s="760"/>
      <c r="OFJ79" s="760"/>
      <c r="OFK79" s="760"/>
      <c r="OFL79" s="760"/>
      <c r="OFM79" s="760"/>
      <c r="OFN79" s="760"/>
      <c r="OFO79" s="760"/>
      <c r="OFP79" s="760"/>
      <c r="OFQ79" s="760"/>
      <c r="OFR79" s="760"/>
      <c r="OFS79" s="760"/>
      <c r="OFT79" s="760"/>
      <c r="OFU79" s="760"/>
      <c r="OFV79" s="760"/>
      <c r="OFW79" s="760"/>
      <c r="OFX79" s="760"/>
      <c r="OFY79" s="760"/>
      <c r="OFZ79" s="760"/>
      <c r="OGA79" s="760"/>
      <c r="OGB79" s="760"/>
      <c r="OGC79" s="760"/>
      <c r="OGD79" s="760"/>
      <c r="OGE79" s="760"/>
      <c r="OGF79" s="760"/>
      <c r="OGG79" s="760"/>
      <c r="OGH79" s="760"/>
      <c r="OGI79" s="760"/>
      <c r="OGJ79" s="760"/>
      <c r="OGK79" s="760"/>
      <c r="OGL79" s="760"/>
      <c r="OGM79" s="760"/>
      <c r="OGN79" s="760"/>
      <c r="OGO79" s="760"/>
      <c r="OGP79" s="760"/>
      <c r="OGQ79" s="760"/>
      <c r="OGR79" s="760"/>
      <c r="OGS79" s="760"/>
      <c r="OGT79" s="760"/>
      <c r="OGU79" s="760"/>
      <c r="OGV79" s="760"/>
      <c r="OGW79" s="760"/>
      <c r="OGX79" s="760"/>
      <c r="OGY79" s="760"/>
      <c r="OGZ79" s="760"/>
      <c r="OHA79" s="760"/>
      <c r="OHB79" s="760"/>
      <c r="OHC79" s="760"/>
      <c r="OHD79" s="760"/>
      <c r="OHE79" s="760"/>
      <c r="OHF79" s="760"/>
      <c r="OHG79" s="760"/>
      <c r="OHH79" s="760"/>
      <c r="OHI79" s="760"/>
      <c r="OHJ79" s="760"/>
      <c r="OHK79" s="760"/>
      <c r="OHL79" s="760"/>
      <c r="OHM79" s="760"/>
      <c r="OHN79" s="760"/>
      <c r="OHO79" s="760"/>
      <c r="OHP79" s="760"/>
      <c r="OHQ79" s="760"/>
      <c r="OHR79" s="760"/>
      <c r="OHS79" s="760"/>
      <c r="OHT79" s="760"/>
      <c r="OHU79" s="760"/>
      <c r="OHV79" s="760"/>
      <c r="OHW79" s="760"/>
      <c r="OHX79" s="760"/>
      <c r="OHY79" s="760"/>
      <c r="OHZ79" s="760"/>
      <c r="OIA79" s="760"/>
      <c r="OIB79" s="760"/>
      <c r="OIC79" s="760"/>
      <c r="OID79" s="760"/>
      <c r="OIE79" s="760"/>
      <c r="OIF79" s="760"/>
      <c r="OIG79" s="760"/>
      <c r="OIH79" s="760"/>
      <c r="OII79" s="760"/>
      <c r="OIJ79" s="760"/>
      <c r="OIK79" s="760"/>
      <c r="OIL79" s="760"/>
      <c r="OIM79" s="760"/>
      <c r="OIN79" s="760"/>
      <c r="OIO79" s="760"/>
      <c r="OIP79" s="760"/>
      <c r="OIQ79" s="760"/>
      <c r="OIR79" s="760"/>
      <c r="OIS79" s="760"/>
      <c r="OIT79" s="760"/>
      <c r="OIU79" s="760"/>
      <c r="OIV79" s="760"/>
      <c r="OIW79" s="760"/>
      <c r="OIX79" s="760"/>
      <c r="OIY79" s="760"/>
      <c r="OIZ79" s="760"/>
      <c r="OJA79" s="760"/>
      <c r="OJB79" s="760"/>
      <c r="OJC79" s="760"/>
      <c r="OJD79" s="760"/>
      <c r="OJE79" s="760"/>
      <c r="OJF79" s="760"/>
      <c r="OJG79" s="760"/>
      <c r="OJH79" s="760"/>
      <c r="OJI79" s="760"/>
      <c r="OJJ79" s="760"/>
      <c r="OJK79" s="760"/>
      <c r="OJL79" s="760"/>
      <c r="OJM79" s="760"/>
      <c r="OJN79" s="760"/>
      <c r="OJO79" s="760"/>
      <c r="OJP79" s="760"/>
      <c r="OJQ79" s="760"/>
      <c r="OJR79" s="760"/>
      <c r="OJS79" s="760"/>
      <c r="OJT79" s="760"/>
      <c r="OJU79" s="760"/>
      <c r="OJV79" s="760"/>
      <c r="OJW79" s="760"/>
      <c r="OJX79" s="760"/>
      <c r="OJY79" s="760"/>
      <c r="OJZ79" s="760"/>
      <c r="OKA79" s="760"/>
      <c r="OKB79" s="760"/>
      <c r="OKC79" s="760"/>
      <c r="OKD79" s="760"/>
      <c r="OKE79" s="760"/>
      <c r="OKF79" s="760"/>
      <c r="OKG79" s="760"/>
      <c r="OKH79" s="760"/>
      <c r="OKI79" s="760"/>
      <c r="OKJ79" s="760"/>
      <c r="OKK79" s="760"/>
      <c r="OKL79" s="760"/>
      <c r="OKM79" s="760"/>
      <c r="OKN79" s="760"/>
      <c r="OKO79" s="760"/>
      <c r="OKP79" s="760"/>
      <c r="OKQ79" s="760"/>
      <c r="OKR79" s="760"/>
      <c r="OKS79" s="760"/>
      <c r="OKT79" s="760"/>
      <c r="OKU79" s="760"/>
      <c r="OKV79" s="760"/>
      <c r="OKW79" s="760"/>
      <c r="OKX79" s="760"/>
      <c r="OKY79" s="760"/>
      <c r="OKZ79" s="760"/>
      <c r="OLA79" s="760"/>
      <c r="OLB79" s="760"/>
      <c r="OLC79" s="760"/>
      <c r="OLD79" s="760"/>
      <c r="OLE79" s="760"/>
      <c r="OLF79" s="760"/>
      <c r="OLG79" s="760"/>
      <c r="OLH79" s="760"/>
      <c r="OLI79" s="760"/>
      <c r="OLJ79" s="760"/>
      <c r="OLK79" s="760"/>
      <c r="OLL79" s="760"/>
      <c r="OLM79" s="760"/>
      <c r="OLN79" s="760"/>
      <c r="OLO79" s="760"/>
      <c r="OLP79" s="760"/>
      <c r="OLQ79" s="760"/>
      <c r="OLR79" s="760"/>
      <c r="OLS79" s="760"/>
      <c r="OLT79" s="760"/>
      <c r="OLU79" s="760"/>
      <c r="OLV79" s="760"/>
      <c r="OLW79" s="760"/>
      <c r="OLX79" s="760"/>
      <c r="OLY79" s="760"/>
      <c r="OLZ79" s="760"/>
      <c r="OMA79" s="760"/>
      <c r="OMB79" s="760"/>
      <c r="OMC79" s="760"/>
      <c r="OMD79" s="760"/>
      <c r="OME79" s="760"/>
      <c r="OMF79" s="760"/>
      <c r="OMG79" s="760"/>
      <c r="OMH79" s="760"/>
      <c r="OMI79" s="760"/>
      <c r="OMJ79" s="760"/>
      <c r="OMK79" s="760"/>
      <c r="OML79" s="760"/>
      <c r="OMM79" s="760"/>
      <c r="OMN79" s="760"/>
      <c r="OMO79" s="760"/>
      <c r="OMP79" s="760"/>
      <c r="OMQ79" s="760"/>
      <c r="OMR79" s="760"/>
      <c r="OMS79" s="760"/>
      <c r="OMT79" s="760"/>
      <c r="OMU79" s="760"/>
      <c r="OMV79" s="760"/>
      <c r="OMW79" s="760"/>
      <c r="OMX79" s="760"/>
      <c r="OMY79" s="760"/>
      <c r="OMZ79" s="760"/>
      <c r="ONA79" s="760"/>
      <c r="ONB79" s="760"/>
      <c r="ONC79" s="760"/>
      <c r="OND79" s="760"/>
      <c r="ONE79" s="760"/>
      <c r="ONF79" s="760"/>
      <c r="ONG79" s="760"/>
      <c r="ONH79" s="760"/>
      <c r="ONI79" s="760"/>
      <c r="ONJ79" s="760"/>
      <c r="ONK79" s="760"/>
      <c r="ONL79" s="760"/>
      <c r="ONM79" s="760"/>
      <c r="ONN79" s="760"/>
      <c r="ONO79" s="760"/>
      <c r="ONP79" s="760"/>
      <c r="ONQ79" s="760"/>
      <c r="ONR79" s="760"/>
      <c r="ONS79" s="760"/>
      <c r="ONT79" s="760"/>
      <c r="ONU79" s="760"/>
      <c r="ONV79" s="760"/>
      <c r="ONW79" s="760"/>
      <c r="ONX79" s="760"/>
      <c r="ONY79" s="760"/>
      <c r="ONZ79" s="760"/>
      <c r="OOA79" s="760"/>
      <c r="OOB79" s="760"/>
      <c r="OOC79" s="760"/>
      <c r="OOD79" s="760"/>
      <c r="OOE79" s="760"/>
      <c r="OOF79" s="760"/>
      <c r="OOG79" s="760"/>
      <c r="OOH79" s="760"/>
      <c r="OOI79" s="760"/>
      <c r="OOJ79" s="760"/>
      <c r="OOK79" s="760"/>
      <c r="OOL79" s="760"/>
      <c r="OOM79" s="760"/>
      <c r="OON79" s="760"/>
      <c r="OOO79" s="760"/>
      <c r="OOP79" s="760"/>
      <c r="OOQ79" s="760"/>
      <c r="OOR79" s="760"/>
      <c r="OOS79" s="760"/>
      <c r="OOT79" s="760"/>
      <c r="OOU79" s="760"/>
      <c r="OOV79" s="760"/>
      <c r="OOW79" s="760"/>
      <c r="OOX79" s="760"/>
      <c r="OOY79" s="760"/>
      <c r="OOZ79" s="760"/>
      <c r="OPA79" s="760"/>
      <c r="OPB79" s="760"/>
      <c r="OPC79" s="760"/>
      <c r="OPD79" s="760"/>
      <c r="OPE79" s="760"/>
      <c r="OPF79" s="760"/>
      <c r="OPG79" s="760"/>
      <c r="OPH79" s="760"/>
      <c r="OPI79" s="760"/>
      <c r="OPJ79" s="760"/>
      <c r="OPK79" s="760"/>
      <c r="OPL79" s="760"/>
      <c r="OPM79" s="760"/>
      <c r="OPN79" s="760"/>
      <c r="OPO79" s="760"/>
      <c r="OPP79" s="760"/>
      <c r="OPQ79" s="760"/>
      <c r="OPR79" s="760"/>
      <c r="OPS79" s="760"/>
      <c r="OPT79" s="760"/>
      <c r="OPU79" s="760"/>
      <c r="OPV79" s="760"/>
      <c r="OPW79" s="760"/>
      <c r="OPX79" s="760"/>
      <c r="OPY79" s="760"/>
      <c r="OPZ79" s="760"/>
      <c r="OQA79" s="760"/>
      <c r="OQB79" s="760"/>
      <c r="OQC79" s="760"/>
      <c r="OQD79" s="760"/>
      <c r="OQE79" s="760"/>
      <c r="OQF79" s="760"/>
      <c r="OQG79" s="760"/>
      <c r="OQH79" s="760"/>
      <c r="OQI79" s="760"/>
      <c r="OQJ79" s="760"/>
      <c r="OQK79" s="760"/>
      <c r="OQL79" s="760"/>
      <c r="OQM79" s="760"/>
      <c r="OQN79" s="760"/>
      <c r="OQO79" s="760"/>
      <c r="OQP79" s="760"/>
      <c r="OQQ79" s="760"/>
      <c r="OQR79" s="760"/>
      <c r="OQS79" s="760"/>
      <c r="OQT79" s="760"/>
      <c r="OQU79" s="760"/>
      <c r="OQV79" s="760"/>
      <c r="OQW79" s="760"/>
      <c r="OQX79" s="760"/>
      <c r="OQY79" s="760"/>
      <c r="OQZ79" s="760"/>
      <c r="ORA79" s="760"/>
      <c r="ORB79" s="760"/>
      <c r="ORC79" s="760"/>
      <c r="ORD79" s="760"/>
      <c r="ORE79" s="760"/>
      <c r="ORF79" s="760"/>
      <c r="ORG79" s="760"/>
      <c r="ORH79" s="760"/>
      <c r="ORI79" s="760"/>
      <c r="ORJ79" s="760"/>
      <c r="ORK79" s="760"/>
      <c r="ORL79" s="760"/>
      <c r="ORM79" s="760"/>
      <c r="ORN79" s="760"/>
      <c r="ORO79" s="760"/>
      <c r="ORP79" s="760"/>
      <c r="ORQ79" s="760"/>
      <c r="ORR79" s="760"/>
      <c r="ORS79" s="760"/>
      <c r="ORT79" s="760"/>
      <c r="ORU79" s="760"/>
      <c r="ORV79" s="760"/>
      <c r="ORW79" s="760"/>
      <c r="ORX79" s="760"/>
      <c r="ORY79" s="760"/>
      <c r="ORZ79" s="760"/>
      <c r="OSA79" s="760"/>
      <c r="OSB79" s="760"/>
      <c r="OSC79" s="760"/>
      <c r="OSD79" s="760"/>
      <c r="OSE79" s="760"/>
      <c r="OSF79" s="760"/>
      <c r="OSG79" s="760"/>
      <c r="OSH79" s="760"/>
      <c r="OSI79" s="760"/>
      <c r="OSJ79" s="760"/>
      <c r="OSK79" s="760"/>
      <c r="OSL79" s="760"/>
      <c r="OSM79" s="760"/>
      <c r="OSN79" s="760"/>
      <c r="OSO79" s="760"/>
      <c r="OSP79" s="760"/>
      <c r="OSQ79" s="760"/>
      <c r="OSR79" s="760"/>
      <c r="OSS79" s="760"/>
      <c r="OST79" s="760"/>
      <c r="OSU79" s="760"/>
      <c r="OSV79" s="760"/>
      <c r="OSW79" s="760"/>
      <c r="OSX79" s="760"/>
      <c r="OSY79" s="760"/>
      <c r="OSZ79" s="760"/>
      <c r="OTA79" s="760"/>
      <c r="OTB79" s="760"/>
      <c r="OTC79" s="760"/>
      <c r="OTD79" s="760"/>
      <c r="OTE79" s="760"/>
      <c r="OTF79" s="760"/>
      <c r="OTG79" s="760"/>
      <c r="OTH79" s="760"/>
      <c r="OTI79" s="760"/>
      <c r="OTJ79" s="760"/>
      <c r="OTK79" s="760"/>
      <c r="OTL79" s="760"/>
      <c r="OTM79" s="760"/>
      <c r="OTN79" s="760"/>
      <c r="OTO79" s="760"/>
      <c r="OTP79" s="760"/>
      <c r="OTQ79" s="760"/>
      <c r="OTR79" s="760"/>
      <c r="OTS79" s="760"/>
      <c r="OTT79" s="760"/>
      <c r="OTU79" s="760"/>
      <c r="OTV79" s="760"/>
      <c r="OTW79" s="760"/>
      <c r="OTX79" s="760"/>
      <c r="OTY79" s="760"/>
      <c r="OTZ79" s="760"/>
      <c r="OUA79" s="760"/>
      <c r="OUB79" s="760"/>
      <c r="OUC79" s="760"/>
      <c r="OUD79" s="760"/>
      <c r="OUE79" s="760"/>
      <c r="OUF79" s="760"/>
      <c r="OUG79" s="760"/>
      <c r="OUH79" s="760"/>
      <c r="OUI79" s="760"/>
      <c r="OUJ79" s="760"/>
      <c r="OUK79" s="760"/>
      <c r="OUL79" s="760"/>
      <c r="OUM79" s="760"/>
      <c r="OUN79" s="760"/>
      <c r="OUO79" s="760"/>
      <c r="OUP79" s="760"/>
      <c r="OUQ79" s="760"/>
      <c r="OUR79" s="760"/>
      <c r="OUS79" s="760"/>
      <c r="OUT79" s="760"/>
      <c r="OUU79" s="760"/>
      <c r="OUV79" s="760"/>
      <c r="OUW79" s="760"/>
      <c r="OUX79" s="760"/>
      <c r="OUY79" s="760"/>
      <c r="OUZ79" s="760"/>
      <c r="OVA79" s="760"/>
      <c r="OVB79" s="760"/>
      <c r="OVC79" s="760"/>
      <c r="OVD79" s="760"/>
      <c r="OVE79" s="760"/>
      <c r="OVF79" s="760"/>
      <c r="OVG79" s="760"/>
      <c r="OVH79" s="760"/>
      <c r="OVI79" s="760"/>
      <c r="OVJ79" s="760"/>
      <c r="OVK79" s="760"/>
      <c r="OVL79" s="760"/>
      <c r="OVM79" s="760"/>
      <c r="OVN79" s="760"/>
      <c r="OVO79" s="760"/>
      <c r="OVP79" s="760"/>
      <c r="OVQ79" s="760"/>
      <c r="OVR79" s="760"/>
      <c r="OVS79" s="760"/>
      <c r="OVT79" s="760"/>
      <c r="OVU79" s="760"/>
      <c r="OVV79" s="760"/>
      <c r="OVW79" s="760"/>
      <c r="OVX79" s="760"/>
      <c r="OVY79" s="760"/>
      <c r="OVZ79" s="760"/>
      <c r="OWA79" s="760"/>
      <c r="OWB79" s="760"/>
      <c r="OWC79" s="760"/>
      <c r="OWD79" s="760"/>
      <c r="OWE79" s="760"/>
      <c r="OWF79" s="760"/>
      <c r="OWG79" s="760"/>
      <c r="OWH79" s="760"/>
      <c r="OWI79" s="760"/>
      <c r="OWJ79" s="760"/>
      <c r="OWK79" s="760"/>
      <c r="OWL79" s="760"/>
      <c r="OWM79" s="760"/>
      <c r="OWN79" s="760"/>
      <c r="OWO79" s="760"/>
      <c r="OWP79" s="760"/>
      <c r="OWQ79" s="760"/>
      <c r="OWR79" s="760"/>
      <c r="OWS79" s="760"/>
      <c r="OWT79" s="760"/>
      <c r="OWU79" s="760"/>
      <c r="OWV79" s="760"/>
      <c r="OWW79" s="760"/>
      <c r="OWX79" s="760"/>
      <c r="OWY79" s="760"/>
      <c r="OWZ79" s="760"/>
      <c r="OXA79" s="760"/>
      <c r="OXB79" s="760"/>
      <c r="OXC79" s="760"/>
      <c r="OXD79" s="760"/>
      <c r="OXE79" s="760"/>
      <c r="OXF79" s="760"/>
      <c r="OXG79" s="760"/>
      <c r="OXH79" s="760"/>
      <c r="OXI79" s="760"/>
      <c r="OXJ79" s="760"/>
      <c r="OXK79" s="760"/>
      <c r="OXL79" s="760"/>
      <c r="OXM79" s="760"/>
      <c r="OXN79" s="760"/>
      <c r="OXO79" s="760"/>
      <c r="OXP79" s="760"/>
      <c r="OXQ79" s="760"/>
      <c r="OXR79" s="760"/>
      <c r="OXS79" s="760"/>
      <c r="OXT79" s="760"/>
      <c r="OXU79" s="760"/>
      <c r="OXV79" s="760"/>
      <c r="OXW79" s="760"/>
      <c r="OXX79" s="760"/>
      <c r="OXY79" s="760"/>
      <c r="OXZ79" s="760"/>
      <c r="OYA79" s="760"/>
      <c r="OYB79" s="760"/>
      <c r="OYC79" s="760"/>
      <c r="OYD79" s="760"/>
      <c r="OYE79" s="760"/>
      <c r="OYF79" s="760"/>
      <c r="OYG79" s="760"/>
      <c r="OYH79" s="760"/>
      <c r="OYI79" s="760"/>
      <c r="OYJ79" s="760"/>
      <c r="OYK79" s="760"/>
      <c r="OYL79" s="760"/>
      <c r="OYM79" s="760"/>
      <c r="OYN79" s="760"/>
      <c r="OYO79" s="760"/>
      <c r="OYP79" s="760"/>
      <c r="OYQ79" s="760"/>
      <c r="OYR79" s="760"/>
      <c r="OYS79" s="760"/>
      <c r="OYT79" s="760"/>
      <c r="OYU79" s="760"/>
      <c r="OYV79" s="760"/>
      <c r="OYW79" s="760"/>
      <c r="OYX79" s="760"/>
      <c r="OYY79" s="760"/>
      <c r="OYZ79" s="760"/>
      <c r="OZA79" s="760"/>
      <c r="OZB79" s="760"/>
      <c r="OZC79" s="760"/>
      <c r="OZD79" s="760"/>
      <c r="OZE79" s="760"/>
      <c r="OZF79" s="760"/>
      <c r="OZG79" s="760"/>
      <c r="OZH79" s="760"/>
      <c r="OZI79" s="760"/>
      <c r="OZJ79" s="760"/>
      <c r="OZK79" s="760"/>
      <c r="OZL79" s="760"/>
      <c r="OZM79" s="760"/>
      <c r="OZN79" s="760"/>
      <c r="OZO79" s="760"/>
      <c r="OZP79" s="760"/>
      <c r="OZQ79" s="760"/>
      <c r="OZR79" s="760"/>
      <c r="OZS79" s="760"/>
      <c r="OZT79" s="760"/>
      <c r="OZU79" s="760"/>
      <c r="OZV79" s="760"/>
      <c r="OZW79" s="760"/>
      <c r="OZX79" s="760"/>
      <c r="OZY79" s="760"/>
      <c r="OZZ79" s="760"/>
      <c r="PAA79" s="760"/>
      <c r="PAB79" s="760"/>
      <c r="PAC79" s="760"/>
      <c r="PAD79" s="760"/>
      <c r="PAE79" s="760"/>
      <c r="PAF79" s="760"/>
      <c r="PAG79" s="760"/>
      <c r="PAH79" s="760"/>
      <c r="PAI79" s="760"/>
      <c r="PAJ79" s="760"/>
      <c r="PAK79" s="760"/>
      <c r="PAL79" s="760"/>
      <c r="PAM79" s="760"/>
      <c r="PAN79" s="760"/>
      <c r="PAO79" s="760"/>
      <c r="PAP79" s="760"/>
      <c r="PAQ79" s="760"/>
      <c r="PAR79" s="760"/>
      <c r="PAS79" s="760"/>
      <c r="PAT79" s="760"/>
      <c r="PAU79" s="760"/>
      <c r="PAV79" s="760"/>
      <c r="PAW79" s="760"/>
      <c r="PAX79" s="760"/>
      <c r="PAY79" s="760"/>
      <c r="PAZ79" s="760"/>
      <c r="PBA79" s="760"/>
      <c r="PBB79" s="760"/>
      <c r="PBC79" s="760"/>
      <c r="PBD79" s="760"/>
      <c r="PBE79" s="760"/>
      <c r="PBF79" s="760"/>
      <c r="PBG79" s="760"/>
      <c r="PBH79" s="760"/>
      <c r="PBI79" s="760"/>
      <c r="PBJ79" s="760"/>
      <c r="PBK79" s="760"/>
      <c r="PBL79" s="760"/>
      <c r="PBM79" s="760"/>
      <c r="PBN79" s="760"/>
      <c r="PBO79" s="760"/>
      <c r="PBP79" s="760"/>
      <c r="PBQ79" s="760"/>
      <c r="PBR79" s="760"/>
      <c r="PBS79" s="760"/>
      <c r="PBT79" s="760"/>
      <c r="PBU79" s="760"/>
      <c r="PBV79" s="760"/>
      <c r="PBW79" s="760"/>
      <c r="PBX79" s="760"/>
      <c r="PBY79" s="760"/>
      <c r="PBZ79" s="760"/>
      <c r="PCA79" s="760"/>
      <c r="PCB79" s="760"/>
      <c r="PCC79" s="760"/>
      <c r="PCD79" s="760"/>
      <c r="PCE79" s="760"/>
      <c r="PCF79" s="760"/>
      <c r="PCG79" s="760"/>
      <c r="PCH79" s="760"/>
      <c r="PCI79" s="760"/>
      <c r="PCJ79" s="760"/>
      <c r="PCK79" s="760"/>
      <c r="PCL79" s="760"/>
      <c r="PCM79" s="760"/>
      <c r="PCN79" s="760"/>
      <c r="PCO79" s="760"/>
      <c r="PCP79" s="760"/>
      <c r="PCQ79" s="760"/>
      <c r="PCR79" s="760"/>
      <c r="PCS79" s="760"/>
      <c r="PCT79" s="760"/>
      <c r="PCU79" s="760"/>
      <c r="PCV79" s="760"/>
      <c r="PCW79" s="760"/>
      <c r="PCX79" s="760"/>
      <c r="PCY79" s="760"/>
      <c r="PCZ79" s="760"/>
      <c r="PDA79" s="760"/>
      <c r="PDB79" s="760"/>
      <c r="PDC79" s="760"/>
      <c r="PDD79" s="760"/>
      <c r="PDE79" s="760"/>
      <c r="PDF79" s="760"/>
      <c r="PDG79" s="760"/>
      <c r="PDH79" s="760"/>
      <c r="PDI79" s="760"/>
      <c r="PDJ79" s="760"/>
      <c r="PDK79" s="760"/>
      <c r="PDL79" s="760"/>
      <c r="PDM79" s="760"/>
      <c r="PDN79" s="760"/>
      <c r="PDO79" s="760"/>
      <c r="PDP79" s="760"/>
      <c r="PDQ79" s="760"/>
      <c r="PDR79" s="760"/>
      <c r="PDS79" s="760"/>
      <c r="PDT79" s="760"/>
      <c r="PDU79" s="760"/>
      <c r="PDV79" s="760"/>
      <c r="PDW79" s="760"/>
      <c r="PDX79" s="760"/>
      <c r="PDY79" s="760"/>
      <c r="PDZ79" s="760"/>
      <c r="PEA79" s="760"/>
      <c r="PEB79" s="760"/>
      <c r="PEC79" s="760"/>
      <c r="PED79" s="760"/>
      <c r="PEE79" s="760"/>
      <c r="PEF79" s="760"/>
      <c r="PEG79" s="760"/>
      <c r="PEH79" s="760"/>
      <c r="PEI79" s="760"/>
      <c r="PEJ79" s="760"/>
      <c r="PEK79" s="760"/>
      <c r="PEL79" s="760"/>
      <c r="PEM79" s="760"/>
      <c r="PEN79" s="760"/>
      <c r="PEO79" s="760"/>
      <c r="PEP79" s="760"/>
      <c r="PEQ79" s="760"/>
      <c r="PER79" s="760"/>
      <c r="PES79" s="760"/>
      <c r="PET79" s="760"/>
      <c r="PEU79" s="760"/>
      <c r="PEV79" s="760"/>
      <c r="PEW79" s="760"/>
      <c r="PEX79" s="760"/>
      <c r="PEY79" s="760"/>
      <c r="PEZ79" s="760"/>
      <c r="PFA79" s="760"/>
      <c r="PFB79" s="760"/>
      <c r="PFC79" s="760"/>
      <c r="PFD79" s="760"/>
      <c r="PFE79" s="760"/>
      <c r="PFF79" s="760"/>
      <c r="PFG79" s="760"/>
      <c r="PFH79" s="760"/>
      <c r="PFI79" s="760"/>
      <c r="PFJ79" s="760"/>
      <c r="PFK79" s="760"/>
      <c r="PFL79" s="760"/>
      <c r="PFM79" s="760"/>
      <c r="PFN79" s="760"/>
      <c r="PFO79" s="760"/>
      <c r="PFP79" s="760"/>
      <c r="PFQ79" s="760"/>
      <c r="PFR79" s="760"/>
      <c r="PFS79" s="760"/>
      <c r="PFT79" s="760"/>
      <c r="PFU79" s="760"/>
      <c r="PFV79" s="760"/>
      <c r="PFW79" s="760"/>
      <c r="PFX79" s="760"/>
      <c r="PFY79" s="760"/>
      <c r="PFZ79" s="760"/>
      <c r="PGA79" s="760"/>
      <c r="PGB79" s="760"/>
      <c r="PGC79" s="760"/>
      <c r="PGD79" s="760"/>
      <c r="PGE79" s="760"/>
      <c r="PGF79" s="760"/>
      <c r="PGG79" s="760"/>
      <c r="PGH79" s="760"/>
      <c r="PGI79" s="760"/>
      <c r="PGJ79" s="760"/>
      <c r="PGK79" s="760"/>
      <c r="PGL79" s="760"/>
      <c r="PGM79" s="760"/>
      <c r="PGN79" s="760"/>
      <c r="PGO79" s="760"/>
      <c r="PGP79" s="760"/>
      <c r="PGQ79" s="760"/>
      <c r="PGR79" s="760"/>
      <c r="PGS79" s="760"/>
      <c r="PGT79" s="760"/>
      <c r="PGU79" s="760"/>
      <c r="PGV79" s="760"/>
      <c r="PGW79" s="760"/>
      <c r="PGX79" s="760"/>
      <c r="PGY79" s="760"/>
      <c r="PGZ79" s="760"/>
      <c r="PHA79" s="760"/>
      <c r="PHB79" s="760"/>
      <c r="PHC79" s="760"/>
      <c r="PHD79" s="760"/>
      <c r="PHE79" s="760"/>
      <c r="PHF79" s="760"/>
      <c r="PHG79" s="760"/>
      <c r="PHH79" s="760"/>
      <c r="PHI79" s="760"/>
      <c r="PHJ79" s="760"/>
      <c r="PHK79" s="760"/>
      <c r="PHL79" s="760"/>
      <c r="PHM79" s="760"/>
      <c r="PHN79" s="760"/>
      <c r="PHO79" s="760"/>
      <c r="PHP79" s="760"/>
      <c r="PHQ79" s="760"/>
      <c r="PHR79" s="760"/>
      <c r="PHS79" s="760"/>
      <c r="PHT79" s="760"/>
      <c r="PHU79" s="760"/>
      <c r="PHV79" s="760"/>
      <c r="PHW79" s="760"/>
      <c r="PHX79" s="760"/>
      <c r="PHY79" s="760"/>
      <c r="PHZ79" s="760"/>
      <c r="PIA79" s="760"/>
      <c r="PIB79" s="760"/>
      <c r="PIC79" s="760"/>
      <c r="PID79" s="760"/>
      <c r="PIE79" s="760"/>
      <c r="PIF79" s="760"/>
      <c r="PIG79" s="760"/>
      <c r="PIH79" s="760"/>
      <c r="PII79" s="760"/>
      <c r="PIJ79" s="760"/>
      <c r="PIK79" s="760"/>
      <c r="PIL79" s="760"/>
      <c r="PIM79" s="760"/>
      <c r="PIN79" s="760"/>
      <c r="PIO79" s="760"/>
      <c r="PIP79" s="760"/>
      <c r="PIQ79" s="760"/>
      <c r="PIR79" s="760"/>
      <c r="PIS79" s="760"/>
      <c r="PIT79" s="760"/>
      <c r="PIU79" s="760"/>
      <c r="PIV79" s="760"/>
      <c r="PIW79" s="760"/>
      <c r="PIX79" s="760"/>
      <c r="PIY79" s="760"/>
      <c r="PIZ79" s="760"/>
      <c r="PJA79" s="760"/>
      <c r="PJB79" s="760"/>
      <c r="PJC79" s="760"/>
      <c r="PJD79" s="760"/>
      <c r="PJE79" s="760"/>
      <c r="PJF79" s="760"/>
      <c r="PJG79" s="760"/>
      <c r="PJH79" s="760"/>
      <c r="PJI79" s="760"/>
      <c r="PJJ79" s="760"/>
      <c r="PJK79" s="760"/>
      <c r="PJL79" s="760"/>
      <c r="PJM79" s="760"/>
      <c r="PJN79" s="760"/>
      <c r="PJO79" s="760"/>
      <c r="PJP79" s="760"/>
      <c r="PJQ79" s="760"/>
      <c r="PJR79" s="760"/>
      <c r="PJS79" s="760"/>
      <c r="PJT79" s="760"/>
      <c r="PJU79" s="760"/>
      <c r="PJV79" s="760"/>
      <c r="PJW79" s="760"/>
      <c r="PJX79" s="760"/>
      <c r="PJY79" s="760"/>
      <c r="PJZ79" s="760"/>
      <c r="PKA79" s="760"/>
      <c r="PKB79" s="760"/>
      <c r="PKC79" s="760"/>
      <c r="PKD79" s="760"/>
      <c r="PKE79" s="760"/>
      <c r="PKF79" s="760"/>
      <c r="PKG79" s="760"/>
      <c r="PKH79" s="760"/>
      <c r="PKI79" s="760"/>
      <c r="PKJ79" s="760"/>
      <c r="PKK79" s="760"/>
      <c r="PKL79" s="760"/>
      <c r="PKM79" s="760"/>
      <c r="PKN79" s="760"/>
      <c r="PKO79" s="760"/>
      <c r="PKP79" s="760"/>
      <c r="PKQ79" s="760"/>
      <c r="PKR79" s="760"/>
      <c r="PKS79" s="760"/>
      <c r="PKT79" s="760"/>
      <c r="PKU79" s="760"/>
      <c r="PKV79" s="760"/>
      <c r="PKW79" s="760"/>
      <c r="PKX79" s="760"/>
      <c r="PKY79" s="760"/>
      <c r="PKZ79" s="760"/>
      <c r="PLA79" s="760"/>
      <c r="PLB79" s="760"/>
      <c r="PLC79" s="760"/>
      <c r="PLD79" s="760"/>
      <c r="PLE79" s="760"/>
      <c r="PLF79" s="760"/>
      <c r="PLG79" s="760"/>
      <c r="PLH79" s="760"/>
      <c r="PLI79" s="760"/>
      <c r="PLJ79" s="760"/>
      <c r="PLK79" s="760"/>
      <c r="PLL79" s="760"/>
      <c r="PLM79" s="760"/>
      <c r="PLN79" s="760"/>
      <c r="PLO79" s="760"/>
      <c r="PLP79" s="760"/>
      <c r="PLQ79" s="760"/>
      <c r="PLR79" s="760"/>
      <c r="PLS79" s="760"/>
      <c r="PLT79" s="760"/>
      <c r="PLU79" s="760"/>
      <c r="PLV79" s="760"/>
      <c r="PLW79" s="760"/>
      <c r="PLX79" s="760"/>
      <c r="PLY79" s="760"/>
      <c r="PLZ79" s="760"/>
      <c r="PMA79" s="760"/>
      <c r="PMB79" s="760"/>
      <c r="PMC79" s="760"/>
      <c r="PMD79" s="760"/>
      <c r="PME79" s="760"/>
      <c r="PMF79" s="760"/>
      <c r="PMG79" s="760"/>
      <c r="PMH79" s="760"/>
      <c r="PMI79" s="760"/>
      <c r="PMJ79" s="760"/>
      <c r="PMK79" s="760"/>
      <c r="PML79" s="760"/>
      <c r="PMM79" s="760"/>
      <c r="PMN79" s="760"/>
      <c r="PMO79" s="760"/>
      <c r="PMP79" s="760"/>
      <c r="PMQ79" s="760"/>
      <c r="PMR79" s="760"/>
      <c r="PMS79" s="760"/>
      <c r="PMT79" s="760"/>
      <c r="PMU79" s="760"/>
      <c r="PMV79" s="760"/>
      <c r="PMW79" s="760"/>
      <c r="PMX79" s="760"/>
      <c r="PMY79" s="760"/>
      <c r="PMZ79" s="760"/>
      <c r="PNA79" s="760"/>
      <c r="PNB79" s="760"/>
      <c r="PNC79" s="760"/>
      <c r="PND79" s="760"/>
      <c r="PNE79" s="760"/>
      <c r="PNF79" s="760"/>
      <c r="PNG79" s="760"/>
      <c r="PNH79" s="760"/>
      <c r="PNI79" s="760"/>
      <c r="PNJ79" s="760"/>
      <c r="PNK79" s="760"/>
      <c r="PNL79" s="760"/>
      <c r="PNM79" s="760"/>
      <c r="PNN79" s="760"/>
      <c r="PNO79" s="760"/>
      <c r="PNP79" s="760"/>
      <c r="PNQ79" s="760"/>
      <c r="PNR79" s="760"/>
      <c r="PNS79" s="760"/>
      <c r="PNT79" s="760"/>
      <c r="PNU79" s="760"/>
      <c r="PNV79" s="760"/>
      <c r="PNW79" s="760"/>
      <c r="PNX79" s="760"/>
      <c r="PNY79" s="760"/>
      <c r="PNZ79" s="760"/>
      <c r="POA79" s="760"/>
      <c r="POB79" s="760"/>
      <c r="POC79" s="760"/>
      <c r="POD79" s="760"/>
      <c r="POE79" s="760"/>
      <c r="POF79" s="760"/>
      <c r="POG79" s="760"/>
      <c r="POH79" s="760"/>
      <c r="POI79" s="760"/>
      <c r="POJ79" s="760"/>
      <c r="POK79" s="760"/>
      <c r="POL79" s="760"/>
      <c r="POM79" s="760"/>
      <c r="PON79" s="760"/>
      <c r="POO79" s="760"/>
      <c r="POP79" s="760"/>
      <c r="POQ79" s="760"/>
      <c r="POR79" s="760"/>
      <c r="POS79" s="760"/>
      <c r="POT79" s="760"/>
      <c r="POU79" s="760"/>
      <c r="POV79" s="760"/>
      <c r="POW79" s="760"/>
      <c r="POX79" s="760"/>
      <c r="POY79" s="760"/>
      <c r="POZ79" s="760"/>
      <c r="PPA79" s="760"/>
      <c r="PPB79" s="760"/>
      <c r="PPC79" s="760"/>
      <c r="PPD79" s="760"/>
      <c r="PPE79" s="760"/>
      <c r="PPF79" s="760"/>
      <c r="PPG79" s="760"/>
      <c r="PPH79" s="760"/>
      <c r="PPI79" s="760"/>
      <c r="PPJ79" s="760"/>
      <c r="PPK79" s="760"/>
      <c r="PPL79" s="760"/>
      <c r="PPM79" s="760"/>
      <c r="PPN79" s="760"/>
      <c r="PPO79" s="760"/>
      <c r="PPP79" s="760"/>
      <c r="PPQ79" s="760"/>
      <c r="PPR79" s="760"/>
      <c r="PPS79" s="760"/>
      <c r="PPT79" s="760"/>
      <c r="PPU79" s="760"/>
      <c r="PPV79" s="760"/>
      <c r="PPW79" s="760"/>
      <c r="PPX79" s="760"/>
      <c r="PPY79" s="760"/>
      <c r="PPZ79" s="760"/>
      <c r="PQA79" s="760"/>
      <c r="PQB79" s="760"/>
      <c r="PQC79" s="760"/>
      <c r="PQD79" s="760"/>
      <c r="PQE79" s="760"/>
      <c r="PQF79" s="760"/>
      <c r="PQG79" s="760"/>
      <c r="PQH79" s="760"/>
      <c r="PQI79" s="760"/>
      <c r="PQJ79" s="760"/>
      <c r="PQK79" s="760"/>
      <c r="PQL79" s="760"/>
      <c r="PQM79" s="760"/>
      <c r="PQN79" s="760"/>
      <c r="PQO79" s="760"/>
      <c r="PQP79" s="760"/>
      <c r="PQQ79" s="760"/>
      <c r="PQR79" s="760"/>
      <c r="PQS79" s="760"/>
      <c r="PQT79" s="760"/>
      <c r="PQU79" s="760"/>
      <c r="PQV79" s="760"/>
      <c r="PQW79" s="760"/>
      <c r="PQX79" s="760"/>
      <c r="PQY79" s="760"/>
      <c r="PQZ79" s="760"/>
      <c r="PRA79" s="760"/>
      <c r="PRB79" s="760"/>
      <c r="PRC79" s="760"/>
      <c r="PRD79" s="760"/>
      <c r="PRE79" s="760"/>
      <c r="PRF79" s="760"/>
      <c r="PRG79" s="760"/>
      <c r="PRH79" s="760"/>
      <c r="PRI79" s="760"/>
      <c r="PRJ79" s="760"/>
      <c r="PRK79" s="760"/>
      <c r="PRL79" s="760"/>
      <c r="PRM79" s="760"/>
      <c r="PRN79" s="760"/>
      <c r="PRO79" s="760"/>
      <c r="PRP79" s="760"/>
      <c r="PRQ79" s="760"/>
      <c r="PRR79" s="760"/>
      <c r="PRS79" s="760"/>
      <c r="PRT79" s="760"/>
      <c r="PRU79" s="760"/>
      <c r="PRV79" s="760"/>
      <c r="PRW79" s="760"/>
      <c r="PRX79" s="760"/>
      <c r="PRY79" s="760"/>
      <c r="PRZ79" s="760"/>
      <c r="PSA79" s="760"/>
      <c r="PSB79" s="760"/>
      <c r="PSC79" s="760"/>
      <c r="PSD79" s="760"/>
      <c r="PSE79" s="760"/>
      <c r="PSF79" s="760"/>
      <c r="PSG79" s="760"/>
      <c r="PSH79" s="760"/>
      <c r="PSI79" s="760"/>
      <c r="PSJ79" s="760"/>
      <c r="PSK79" s="760"/>
      <c r="PSL79" s="760"/>
      <c r="PSM79" s="760"/>
      <c r="PSN79" s="760"/>
      <c r="PSO79" s="760"/>
      <c r="PSP79" s="760"/>
      <c r="PSQ79" s="760"/>
      <c r="PSR79" s="760"/>
      <c r="PSS79" s="760"/>
      <c r="PST79" s="760"/>
      <c r="PSU79" s="760"/>
      <c r="PSV79" s="760"/>
      <c r="PSW79" s="760"/>
      <c r="PSX79" s="760"/>
      <c r="PSY79" s="760"/>
      <c r="PSZ79" s="760"/>
      <c r="PTA79" s="760"/>
      <c r="PTB79" s="760"/>
      <c r="PTC79" s="760"/>
      <c r="PTD79" s="760"/>
      <c r="PTE79" s="760"/>
      <c r="PTF79" s="760"/>
      <c r="PTG79" s="760"/>
      <c r="PTH79" s="760"/>
      <c r="PTI79" s="760"/>
      <c r="PTJ79" s="760"/>
      <c r="PTK79" s="760"/>
      <c r="PTL79" s="760"/>
      <c r="PTM79" s="760"/>
      <c r="PTN79" s="760"/>
      <c r="PTO79" s="760"/>
      <c r="PTP79" s="760"/>
      <c r="PTQ79" s="760"/>
      <c r="PTR79" s="760"/>
      <c r="PTS79" s="760"/>
      <c r="PTT79" s="760"/>
      <c r="PTU79" s="760"/>
      <c r="PTV79" s="760"/>
      <c r="PTW79" s="760"/>
      <c r="PTX79" s="760"/>
      <c r="PTY79" s="760"/>
      <c r="PTZ79" s="760"/>
      <c r="PUA79" s="760"/>
      <c r="PUB79" s="760"/>
      <c r="PUC79" s="760"/>
      <c r="PUD79" s="760"/>
      <c r="PUE79" s="760"/>
      <c r="PUF79" s="760"/>
      <c r="PUG79" s="760"/>
      <c r="PUH79" s="760"/>
      <c r="PUI79" s="760"/>
      <c r="PUJ79" s="760"/>
      <c r="PUK79" s="760"/>
      <c r="PUL79" s="760"/>
      <c r="PUM79" s="760"/>
      <c r="PUN79" s="760"/>
      <c r="PUO79" s="760"/>
      <c r="PUP79" s="760"/>
      <c r="PUQ79" s="760"/>
      <c r="PUR79" s="760"/>
      <c r="PUS79" s="760"/>
      <c r="PUT79" s="760"/>
      <c r="PUU79" s="760"/>
      <c r="PUV79" s="760"/>
      <c r="PUW79" s="760"/>
      <c r="PUX79" s="760"/>
      <c r="PUY79" s="760"/>
      <c r="PUZ79" s="760"/>
      <c r="PVA79" s="760"/>
      <c r="PVB79" s="760"/>
      <c r="PVC79" s="760"/>
      <c r="PVD79" s="760"/>
      <c r="PVE79" s="760"/>
      <c r="PVF79" s="760"/>
      <c r="PVG79" s="760"/>
      <c r="PVH79" s="760"/>
      <c r="PVI79" s="760"/>
      <c r="PVJ79" s="760"/>
      <c r="PVK79" s="760"/>
      <c r="PVL79" s="760"/>
      <c r="PVM79" s="760"/>
      <c r="PVN79" s="760"/>
      <c r="PVO79" s="760"/>
      <c r="PVP79" s="760"/>
      <c r="PVQ79" s="760"/>
      <c r="PVR79" s="760"/>
      <c r="PVS79" s="760"/>
      <c r="PVT79" s="760"/>
      <c r="PVU79" s="760"/>
      <c r="PVV79" s="760"/>
      <c r="PVW79" s="760"/>
      <c r="PVX79" s="760"/>
      <c r="PVY79" s="760"/>
      <c r="PVZ79" s="760"/>
      <c r="PWA79" s="760"/>
      <c r="PWB79" s="760"/>
      <c r="PWC79" s="760"/>
      <c r="PWD79" s="760"/>
      <c r="PWE79" s="760"/>
      <c r="PWF79" s="760"/>
      <c r="PWG79" s="760"/>
      <c r="PWH79" s="760"/>
      <c r="PWI79" s="760"/>
      <c r="PWJ79" s="760"/>
      <c r="PWK79" s="760"/>
      <c r="PWL79" s="760"/>
      <c r="PWM79" s="760"/>
      <c r="PWN79" s="760"/>
      <c r="PWO79" s="760"/>
      <c r="PWP79" s="760"/>
      <c r="PWQ79" s="760"/>
      <c r="PWR79" s="760"/>
      <c r="PWS79" s="760"/>
      <c r="PWT79" s="760"/>
      <c r="PWU79" s="760"/>
      <c r="PWV79" s="760"/>
      <c r="PWW79" s="760"/>
      <c r="PWX79" s="760"/>
      <c r="PWY79" s="760"/>
      <c r="PWZ79" s="760"/>
      <c r="PXA79" s="760"/>
      <c r="PXB79" s="760"/>
      <c r="PXC79" s="760"/>
      <c r="PXD79" s="760"/>
      <c r="PXE79" s="760"/>
      <c r="PXF79" s="760"/>
      <c r="PXG79" s="760"/>
      <c r="PXH79" s="760"/>
      <c r="PXI79" s="760"/>
      <c r="PXJ79" s="760"/>
      <c r="PXK79" s="760"/>
      <c r="PXL79" s="760"/>
      <c r="PXM79" s="760"/>
      <c r="PXN79" s="760"/>
      <c r="PXO79" s="760"/>
      <c r="PXP79" s="760"/>
      <c r="PXQ79" s="760"/>
      <c r="PXR79" s="760"/>
      <c r="PXS79" s="760"/>
      <c r="PXT79" s="760"/>
      <c r="PXU79" s="760"/>
      <c r="PXV79" s="760"/>
      <c r="PXW79" s="760"/>
      <c r="PXX79" s="760"/>
      <c r="PXY79" s="760"/>
      <c r="PXZ79" s="760"/>
      <c r="PYA79" s="760"/>
      <c r="PYB79" s="760"/>
      <c r="PYC79" s="760"/>
      <c r="PYD79" s="760"/>
      <c r="PYE79" s="760"/>
      <c r="PYF79" s="760"/>
      <c r="PYG79" s="760"/>
      <c r="PYH79" s="760"/>
      <c r="PYI79" s="760"/>
      <c r="PYJ79" s="760"/>
      <c r="PYK79" s="760"/>
      <c r="PYL79" s="760"/>
      <c r="PYM79" s="760"/>
      <c r="PYN79" s="760"/>
      <c r="PYO79" s="760"/>
      <c r="PYP79" s="760"/>
      <c r="PYQ79" s="760"/>
      <c r="PYR79" s="760"/>
      <c r="PYS79" s="760"/>
      <c r="PYT79" s="760"/>
      <c r="PYU79" s="760"/>
      <c r="PYV79" s="760"/>
      <c r="PYW79" s="760"/>
      <c r="PYX79" s="760"/>
      <c r="PYY79" s="760"/>
      <c r="PYZ79" s="760"/>
      <c r="PZA79" s="760"/>
      <c r="PZB79" s="760"/>
      <c r="PZC79" s="760"/>
      <c r="PZD79" s="760"/>
      <c r="PZE79" s="760"/>
      <c r="PZF79" s="760"/>
      <c r="PZG79" s="760"/>
      <c r="PZH79" s="760"/>
      <c r="PZI79" s="760"/>
      <c r="PZJ79" s="760"/>
      <c r="PZK79" s="760"/>
      <c r="PZL79" s="760"/>
      <c r="PZM79" s="760"/>
      <c r="PZN79" s="760"/>
      <c r="PZO79" s="760"/>
      <c r="PZP79" s="760"/>
      <c r="PZQ79" s="760"/>
      <c r="PZR79" s="760"/>
      <c r="PZS79" s="760"/>
      <c r="PZT79" s="760"/>
      <c r="PZU79" s="760"/>
      <c r="PZV79" s="760"/>
      <c r="PZW79" s="760"/>
      <c r="PZX79" s="760"/>
      <c r="PZY79" s="760"/>
      <c r="PZZ79" s="760"/>
      <c r="QAA79" s="760"/>
      <c r="QAB79" s="760"/>
      <c r="QAC79" s="760"/>
      <c r="QAD79" s="760"/>
      <c r="QAE79" s="760"/>
      <c r="QAF79" s="760"/>
      <c r="QAG79" s="760"/>
      <c r="QAH79" s="760"/>
      <c r="QAI79" s="760"/>
      <c r="QAJ79" s="760"/>
      <c r="QAK79" s="760"/>
      <c r="QAL79" s="760"/>
      <c r="QAM79" s="760"/>
      <c r="QAN79" s="760"/>
      <c r="QAO79" s="760"/>
      <c r="QAP79" s="760"/>
      <c r="QAQ79" s="760"/>
      <c r="QAR79" s="760"/>
      <c r="QAS79" s="760"/>
      <c r="QAT79" s="760"/>
      <c r="QAU79" s="760"/>
      <c r="QAV79" s="760"/>
      <c r="QAW79" s="760"/>
      <c r="QAX79" s="760"/>
      <c r="QAY79" s="760"/>
      <c r="QAZ79" s="760"/>
      <c r="QBA79" s="760"/>
      <c r="QBB79" s="760"/>
      <c r="QBC79" s="760"/>
      <c r="QBD79" s="760"/>
      <c r="QBE79" s="760"/>
      <c r="QBF79" s="760"/>
      <c r="QBG79" s="760"/>
      <c r="QBH79" s="760"/>
      <c r="QBI79" s="760"/>
      <c r="QBJ79" s="760"/>
      <c r="QBK79" s="760"/>
      <c r="QBL79" s="760"/>
      <c r="QBM79" s="760"/>
      <c r="QBN79" s="760"/>
      <c r="QBO79" s="760"/>
      <c r="QBP79" s="760"/>
      <c r="QBQ79" s="760"/>
      <c r="QBR79" s="760"/>
      <c r="QBS79" s="760"/>
      <c r="QBT79" s="760"/>
      <c r="QBU79" s="760"/>
      <c r="QBV79" s="760"/>
      <c r="QBW79" s="760"/>
      <c r="QBX79" s="760"/>
      <c r="QBY79" s="760"/>
      <c r="QBZ79" s="760"/>
      <c r="QCA79" s="760"/>
      <c r="QCB79" s="760"/>
      <c r="QCC79" s="760"/>
      <c r="QCD79" s="760"/>
      <c r="QCE79" s="760"/>
      <c r="QCF79" s="760"/>
      <c r="QCG79" s="760"/>
      <c r="QCH79" s="760"/>
      <c r="QCI79" s="760"/>
      <c r="QCJ79" s="760"/>
      <c r="QCK79" s="760"/>
      <c r="QCL79" s="760"/>
      <c r="QCM79" s="760"/>
      <c r="QCN79" s="760"/>
      <c r="QCO79" s="760"/>
      <c r="QCP79" s="760"/>
      <c r="QCQ79" s="760"/>
      <c r="QCR79" s="760"/>
      <c r="QCS79" s="760"/>
      <c r="QCT79" s="760"/>
      <c r="QCU79" s="760"/>
      <c r="QCV79" s="760"/>
      <c r="QCW79" s="760"/>
      <c r="QCX79" s="760"/>
      <c r="QCY79" s="760"/>
      <c r="QCZ79" s="760"/>
      <c r="QDA79" s="760"/>
      <c r="QDB79" s="760"/>
      <c r="QDC79" s="760"/>
      <c r="QDD79" s="760"/>
      <c r="QDE79" s="760"/>
      <c r="QDF79" s="760"/>
      <c r="QDG79" s="760"/>
      <c r="QDH79" s="760"/>
      <c r="QDI79" s="760"/>
      <c r="QDJ79" s="760"/>
      <c r="QDK79" s="760"/>
      <c r="QDL79" s="760"/>
      <c r="QDM79" s="760"/>
      <c r="QDN79" s="760"/>
      <c r="QDO79" s="760"/>
      <c r="QDP79" s="760"/>
      <c r="QDQ79" s="760"/>
      <c r="QDR79" s="760"/>
      <c r="QDS79" s="760"/>
      <c r="QDT79" s="760"/>
      <c r="QDU79" s="760"/>
      <c r="QDV79" s="760"/>
      <c r="QDW79" s="760"/>
      <c r="QDX79" s="760"/>
      <c r="QDY79" s="760"/>
      <c r="QDZ79" s="760"/>
      <c r="QEA79" s="760"/>
      <c r="QEB79" s="760"/>
      <c r="QEC79" s="760"/>
      <c r="QED79" s="760"/>
      <c r="QEE79" s="760"/>
      <c r="QEF79" s="760"/>
      <c r="QEG79" s="760"/>
      <c r="QEH79" s="760"/>
      <c r="QEI79" s="760"/>
      <c r="QEJ79" s="760"/>
      <c r="QEK79" s="760"/>
      <c r="QEL79" s="760"/>
      <c r="QEM79" s="760"/>
      <c r="QEN79" s="760"/>
      <c r="QEO79" s="760"/>
      <c r="QEP79" s="760"/>
      <c r="QEQ79" s="760"/>
      <c r="QER79" s="760"/>
      <c r="QES79" s="760"/>
      <c r="QET79" s="760"/>
      <c r="QEU79" s="760"/>
      <c r="QEV79" s="760"/>
      <c r="QEW79" s="760"/>
      <c r="QEX79" s="760"/>
      <c r="QEY79" s="760"/>
      <c r="QEZ79" s="760"/>
      <c r="QFA79" s="760"/>
      <c r="QFB79" s="760"/>
      <c r="QFC79" s="760"/>
      <c r="QFD79" s="760"/>
      <c r="QFE79" s="760"/>
      <c r="QFF79" s="760"/>
      <c r="QFG79" s="760"/>
      <c r="QFH79" s="760"/>
      <c r="QFI79" s="760"/>
      <c r="QFJ79" s="760"/>
      <c r="QFK79" s="760"/>
      <c r="QFL79" s="760"/>
      <c r="QFM79" s="760"/>
      <c r="QFN79" s="760"/>
      <c r="QFO79" s="760"/>
      <c r="QFP79" s="760"/>
      <c r="QFQ79" s="760"/>
      <c r="QFR79" s="760"/>
      <c r="QFS79" s="760"/>
      <c r="QFT79" s="760"/>
      <c r="QFU79" s="760"/>
      <c r="QFV79" s="760"/>
      <c r="QFW79" s="760"/>
      <c r="QFX79" s="760"/>
      <c r="QFY79" s="760"/>
      <c r="QFZ79" s="760"/>
      <c r="QGA79" s="760"/>
      <c r="QGB79" s="760"/>
      <c r="QGC79" s="760"/>
      <c r="QGD79" s="760"/>
      <c r="QGE79" s="760"/>
      <c r="QGF79" s="760"/>
      <c r="QGG79" s="760"/>
      <c r="QGH79" s="760"/>
      <c r="QGI79" s="760"/>
      <c r="QGJ79" s="760"/>
      <c r="QGK79" s="760"/>
      <c r="QGL79" s="760"/>
      <c r="QGM79" s="760"/>
      <c r="QGN79" s="760"/>
      <c r="QGO79" s="760"/>
      <c r="QGP79" s="760"/>
      <c r="QGQ79" s="760"/>
      <c r="QGR79" s="760"/>
      <c r="QGS79" s="760"/>
      <c r="QGT79" s="760"/>
      <c r="QGU79" s="760"/>
      <c r="QGV79" s="760"/>
      <c r="QGW79" s="760"/>
      <c r="QGX79" s="760"/>
      <c r="QGY79" s="760"/>
      <c r="QGZ79" s="760"/>
      <c r="QHA79" s="760"/>
      <c r="QHB79" s="760"/>
      <c r="QHC79" s="760"/>
      <c r="QHD79" s="760"/>
      <c r="QHE79" s="760"/>
      <c r="QHF79" s="760"/>
      <c r="QHG79" s="760"/>
      <c r="QHH79" s="760"/>
      <c r="QHI79" s="760"/>
      <c r="QHJ79" s="760"/>
      <c r="QHK79" s="760"/>
      <c r="QHL79" s="760"/>
      <c r="QHM79" s="760"/>
      <c r="QHN79" s="760"/>
      <c r="QHO79" s="760"/>
      <c r="QHP79" s="760"/>
      <c r="QHQ79" s="760"/>
      <c r="QHR79" s="760"/>
      <c r="QHS79" s="760"/>
      <c r="QHT79" s="760"/>
      <c r="QHU79" s="760"/>
      <c r="QHV79" s="760"/>
      <c r="QHW79" s="760"/>
      <c r="QHX79" s="760"/>
      <c r="QHY79" s="760"/>
      <c r="QHZ79" s="760"/>
      <c r="QIA79" s="760"/>
      <c r="QIB79" s="760"/>
      <c r="QIC79" s="760"/>
      <c r="QID79" s="760"/>
      <c r="QIE79" s="760"/>
      <c r="QIF79" s="760"/>
      <c r="QIG79" s="760"/>
      <c r="QIH79" s="760"/>
      <c r="QII79" s="760"/>
      <c r="QIJ79" s="760"/>
      <c r="QIK79" s="760"/>
      <c r="QIL79" s="760"/>
      <c r="QIM79" s="760"/>
      <c r="QIN79" s="760"/>
      <c r="QIO79" s="760"/>
      <c r="QIP79" s="760"/>
      <c r="QIQ79" s="760"/>
      <c r="QIR79" s="760"/>
      <c r="QIS79" s="760"/>
      <c r="QIT79" s="760"/>
      <c r="QIU79" s="760"/>
      <c r="QIV79" s="760"/>
      <c r="QIW79" s="760"/>
      <c r="QIX79" s="760"/>
      <c r="QIY79" s="760"/>
      <c r="QIZ79" s="760"/>
      <c r="QJA79" s="760"/>
      <c r="QJB79" s="760"/>
      <c r="QJC79" s="760"/>
      <c r="QJD79" s="760"/>
      <c r="QJE79" s="760"/>
      <c r="QJF79" s="760"/>
      <c r="QJG79" s="760"/>
      <c r="QJH79" s="760"/>
      <c r="QJI79" s="760"/>
      <c r="QJJ79" s="760"/>
      <c r="QJK79" s="760"/>
      <c r="QJL79" s="760"/>
      <c r="QJM79" s="760"/>
      <c r="QJN79" s="760"/>
      <c r="QJO79" s="760"/>
      <c r="QJP79" s="760"/>
      <c r="QJQ79" s="760"/>
      <c r="QJR79" s="760"/>
      <c r="QJS79" s="760"/>
      <c r="QJT79" s="760"/>
      <c r="QJU79" s="760"/>
      <c r="QJV79" s="760"/>
      <c r="QJW79" s="760"/>
      <c r="QJX79" s="760"/>
      <c r="QJY79" s="760"/>
      <c r="QJZ79" s="760"/>
      <c r="QKA79" s="760"/>
      <c r="QKB79" s="760"/>
      <c r="QKC79" s="760"/>
      <c r="QKD79" s="760"/>
      <c r="QKE79" s="760"/>
      <c r="QKF79" s="760"/>
      <c r="QKG79" s="760"/>
      <c r="QKH79" s="760"/>
      <c r="QKI79" s="760"/>
      <c r="QKJ79" s="760"/>
      <c r="QKK79" s="760"/>
      <c r="QKL79" s="760"/>
      <c r="QKM79" s="760"/>
      <c r="QKN79" s="760"/>
      <c r="QKO79" s="760"/>
      <c r="QKP79" s="760"/>
      <c r="QKQ79" s="760"/>
      <c r="QKR79" s="760"/>
      <c r="QKS79" s="760"/>
      <c r="QKT79" s="760"/>
      <c r="QKU79" s="760"/>
      <c r="QKV79" s="760"/>
      <c r="QKW79" s="760"/>
      <c r="QKX79" s="760"/>
      <c r="QKY79" s="760"/>
      <c r="QKZ79" s="760"/>
      <c r="QLA79" s="760"/>
      <c r="QLB79" s="760"/>
      <c r="QLC79" s="760"/>
      <c r="QLD79" s="760"/>
      <c r="QLE79" s="760"/>
      <c r="QLF79" s="760"/>
      <c r="QLG79" s="760"/>
      <c r="QLH79" s="760"/>
      <c r="QLI79" s="760"/>
      <c r="QLJ79" s="760"/>
      <c r="QLK79" s="760"/>
      <c r="QLL79" s="760"/>
      <c r="QLM79" s="760"/>
      <c r="QLN79" s="760"/>
      <c r="QLO79" s="760"/>
      <c r="QLP79" s="760"/>
      <c r="QLQ79" s="760"/>
      <c r="QLR79" s="760"/>
      <c r="QLS79" s="760"/>
      <c r="QLT79" s="760"/>
      <c r="QLU79" s="760"/>
      <c r="QLV79" s="760"/>
      <c r="QLW79" s="760"/>
      <c r="QLX79" s="760"/>
      <c r="QLY79" s="760"/>
      <c r="QLZ79" s="760"/>
      <c r="QMA79" s="760"/>
      <c r="QMB79" s="760"/>
      <c r="QMC79" s="760"/>
      <c r="QMD79" s="760"/>
      <c r="QME79" s="760"/>
      <c r="QMF79" s="760"/>
      <c r="QMG79" s="760"/>
      <c r="QMH79" s="760"/>
      <c r="QMI79" s="760"/>
      <c r="QMJ79" s="760"/>
      <c r="QMK79" s="760"/>
      <c r="QML79" s="760"/>
      <c r="QMM79" s="760"/>
      <c r="QMN79" s="760"/>
      <c r="QMO79" s="760"/>
      <c r="QMP79" s="760"/>
      <c r="QMQ79" s="760"/>
      <c r="QMR79" s="760"/>
      <c r="QMS79" s="760"/>
      <c r="QMT79" s="760"/>
      <c r="QMU79" s="760"/>
      <c r="QMV79" s="760"/>
      <c r="QMW79" s="760"/>
      <c r="QMX79" s="760"/>
      <c r="QMY79" s="760"/>
      <c r="QMZ79" s="760"/>
      <c r="QNA79" s="760"/>
      <c r="QNB79" s="760"/>
      <c r="QNC79" s="760"/>
      <c r="QND79" s="760"/>
      <c r="QNE79" s="760"/>
      <c r="QNF79" s="760"/>
      <c r="QNG79" s="760"/>
      <c r="QNH79" s="760"/>
      <c r="QNI79" s="760"/>
      <c r="QNJ79" s="760"/>
      <c r="QNK79" s="760"/>
      <c r="QNL79" s="760"/>
      <c r="QNM79" s="760"/>
      <c r="QNN79" s="760"/>
      <c r="QNO79" s="760"/>
      <c r="QNP79" s="760"/>
      <c r="QNQ79" s="760"/>
      <c r="QNR79" s="760"/>
      <c r="QNS79" s="760"/>
      <c r="QNT79" s="760"/>
      <c r="QNU79" s="760"/>
      <c r="QNV79" s="760"/>
      <c r="QNW79" s="760"/>
      <c r="QNX79" s="760"/>
      <c r="QNY79" s="760"/>
      <c r="QNZ79" s="760"/>
      <c r="QOA79" s="760"/>
      <c r="QOB79" s="760"/>
      <c r="QOC79" s="760"/>
      <c r="QOD79" s="760"/>
      <c r="QOE79" s="760"/>
      <c r="QOF79" s="760"/>
      <c r="QOG79" s="760"/>
      <c r="QOH79" s="760"/>
      <c r="QOI79" s="760"/>
      <c r="QOJ79" s="760"/>
      <c r="QOK79" s="760"/>
      <c r="QOL79" s="760"/>
      <c r="QOM79" s="760"/>
      <c r="QON79" s="760"/>
      <c r="QOO79" s="760"/>
      <c r="QOP79" s="760"/>
      <c r="QOQ79" s="760"/>
      <c r="QOR79" s="760"/>
      <c r="QOS79" s="760"/>
      <c r="QOT79" s="760"/>
      <c r="QOU79" s="760"/>
      <c r="QOV79" s="760"/>
      <c r="QOW79" s="760"/>
      <c r="QOX79" s="760"/>
      <c r="QOY79" s="760"/>
      <c r="QOZ79" s="760"/>
      <c r="QPA79" s="760"/>
      <c r="QPB79" s="760"/>
      <c r="QPC79" s="760"/>
      <c r="QPD79" s="760"/>
      <c r="QPE79" s="760"/>
      <c r="QPF79" s="760"/>
      <c r="QPG79" s="760"/>
      <c r="QPH79" s="760"/>
      <c r="QPI79" s="760"/>
      <c r="QPJ79" s="760"/>
      <c r="QPK79" s="760"/>
      <c r="QPL79" s="760"/>
      <c r="QPM79" s="760"/>
      <c r="QPN79" s="760"/>
      <c r="QPO79" s="760"/>
      <c r="QPP79" s="760"/>
      <c r="QPQ79" s="760"/>
      <c r="QPR79" s="760"/>
      <c r="QPS79" s="760"/>
      <c r="QPT79" s="760"/>
      <c r="QPU79" s="760"/>
      <c r="QPV79" s="760"/>
      <c r="QPW79" s="760"/>
      <c r="QPX79" s="760"/>
      <c r="QPY79" s="760"/>
      <c r="QPZ79" s="760"/>
      <c r="QQA79" s="760"/>
      <c r="QQB79" s="760"/>
      <c r="QQC79" s="760"/>
      <c r="QQD79" s="760"/>
      <c r="QQE79" s="760"/>
      <c r="QQF79" s="760"/>
      <c r="QQG79" s="760"/>
      <c r="QQH79" s="760"/>
      <c r="QQI79" s="760"/>
      <c r="QQJ79" s="760"/>
      <c r="QQK79" s="760"/>
      <c r="QQL79" s="760"/>
      <c r="QQM79" s="760"/>
      <c r="QQN79" s="760"/>
      <c r="QQO79" s="760"/>
      <c r="QQP79" s="760"/>
      <c r="QQQ79" s="760"/>
      <c r="QQR79" s="760"/>
      <c r="QQS79" s="760"/>
      <c r="QQT79" s="760"/>
      <c r="QQU79" s="760"/>
      <c r="QQV79" s="760"/>
      <c r="QQW79" s="760"/>
      <c r="QQX79" s="760"/>
      <c r="QQY79" s="760"/>
      <c r="QQZ79" s="760"/>
      <c r="QRA79" s="760"/>
      <c r="QRB79" s="760"/>
      <c r="QRC79" s="760"/>
      <c r="QRD79" s="760"/>
      <c r="QRE79" s="760"/>
      <c r="QRF79" s="760"/>
      <c r="QRG79" s="760"/>
      <c r="QRH79" s="760"/>
      <c r="QRI79" s="760"/>
      <c r="QRJ79" s="760"/>
      <c r="QRK79" s="760"/>
      <c r="QRL79" s="760"/>
      <c r="QRM79" s="760"/>
      <c r="QRN79" s="760"/>
      <c r="QRO79" s="760"/>
      <c r="QRP79" s="760"/>
      <c r="QRQ79" s="760"/>
      <c r="QRR79" s="760"/>
      <c r="QRS79" s="760"/>
      <c r="QRT79" s="760"/>
      <c r="QRU79" s="760"/>
      <c r="QRV79" s="760"/>
      <c r="QRW79" s="760"/>
      <c r="QRX79" s="760"/>
      <c r="QRY79" s="760"/>
      <c r="QRZ79" s="760"/>
      <c r="QSA79" s="760"/>
      <c r="QSB79" s="760"/>
      <c r="QSC79" s="760"/>
      <c r="QSD79" s="760"/>
      <c r="QSE79" s="760"/>
      <c r="QSF79" s="760"/>
      <c r="QSG79" s="760"/>
      <c r="QSH79" s="760"/>
      <c r="QSI79" s="760"/>
      <c r="QSJ79" s="760"/>
      <c r="QSK79" s="760"/>
      <c r="QSL79" s="760"/>
      <c r="QSM79" s="760"/>
      <c r="QSN79" s="760"/>
      <c r="QSO79" s="760"/>
      <c r="QSP79" s="760"/>
      <c r="QSQ79" s="760"/>
      <c r="QSR79" s="760"/>
      <c r="QSS79" s="760"/>
      <c r="QST79" s="760"/>
      <c r="QSU79" s="760"/>
      <c r="QSV79" s="760"/>
      <c r="QSW79" s="760"/>
      <c r="QSX79" s="760"/>
      <c r="QSY79" s="760"/>
      <c r="QSZ79" s="760"/>
      <c r="QTA79" s="760"/>
      <c r="QTB79" s="760"/>
      <c r="QTC79" s="760"/>
      <c r="QTD79" s="760"/>
      <c r="QTE79" s="760"/>
      <c r="QTF79" s="760"/>
      <c r="QTG79" s="760"/>
      <c r="QTH79" s="760"/>
      <c r="QTI79" s="760"/>
      <c r="QTJ79" s="760"/>
      <c r="QTK79" s="760"/>
      <c r="QTL79" s="760"/>
      <c r="QTM79" s="760"/>
      <c r="QTN79" s="760"/>
      <c r="QTO79" s="760"/>
      <c r="QTP79" s="760"/>
      <c r="QTQ79" s="760"/>
      <c r="QTR79" s="760"/>
      <c r="QTS79" s="760"/>
      <c r="QTT79" s="760"/>
      <c r="QTU79" s="760"/>
      <c r="QTV79" s="760"/>
      <c r="QTW79" s="760"/>
      <c r="QTX79" s="760"/>
      <c r="QTY79" s="760"/>
      <c r="QTZ79" s="760"/>
      <c r="QUA79" s="760"/>
      <c r="QUB79" s="760"/>
      <c r="QUC79" s="760"/>
      <c r="QUD79" s="760"/>
      <c r="QUE79" s="760"/>
      <c r="QUF79" s="760"/>
      <c r="QUG79" s="760"/>
      <c r="QUH79" s="760"/>
      <c r="QUI79" s="760"/>
      <c r="QUJ79" s="760"/>
      <c r="QUK79" s="760"/>
      <c r="QUL79" s="760"/>
      <c r="QUM79" s="760"/>
      <c r="QUN79" s="760"/>
      <c r="QUO79" s="760"/>
      <c r="QUP79" s="760"/>
      <c r="QUQ79" s="760"/>
      <c r="QUR79" s="760"/>
      <c r="QUS79" s="760"/>
      <c r="QUT79" s="760"/>
      <c r="QUU79" s="760"/>
      <c r="QUV79" s="760"/>
      <c r="QUW79" s="760"/>
      <c r="QUX79" s="760"/>
      <c r="QUY79" s="760"/>
      <c r="QUZ79" s="760"/>
      <c r="QVA79" s="760"/>
      <c r="QVB79" s="760"/>
      <c r="QVC79" s="760"/>
      <c r="QVD79" s="760"/>
      <c r="QVE79" s="760"/>
      <c r="QVF79" s="760"/>
      <c r="QVG79" s="760"/>
      <c r="QVH79" s="760"/>
      <c r="QVI79" s="760"/>
      <c r="QVJ79" s="760"/>
      <c r="QVK79" s="760"/>
      <c r="QVL79" s="760"/>
      <c r="QVM79" s="760"/>
      <c r="QVN79" s="760"/>
      <c r="QVO79" s="760"/>
      <c r="QVP79" s="760"/>
      <c r="QVQ79" s="760"/>
      <c r="QVR79" s="760"/>
      <c r="QVS79" s="760"/>
      <c r="QVT79" s="760"/>
      <c r="QVU79" s="760"/>
      <c r="QVV79" s="760"/>
      <c r="QVW79" s="760"/>
      <c r="QVX79" s="760"/>
      <c r="QVY79" s="760"/>
      <c r="QVZ79" s="760"/>
      <c r="QWA79" s="760"/>
      <c r="QWB79" s="760"/>
      <c r="QWC79" s="760"/>
      <c r="QWD79" s="760"/>
      <c r="QWE79" s="760"/>
      <c r="QWF79" s="760"/>
      <c r="QWG79" s="760"/>
      <c r="QWH79" s="760"/>
      <c r="QWI79" s="760"/>
      <c r="QWJ79" s="760"/>
      <c r="QWK79" s="760"/>
      <c r="QWL79" s="760"/>
      <c r="QWM79" s="760"/>
      <c r="QWN79" s="760"/>
      <c r="QWO79" s="760"/>
      <c r="QWP79" s="760"/>
      <c r="QWQ79" s="760"/>
      <c r="QWR79" s="760"/>
      <c r="QWS79" s="760"/>
      <c r="QWT79" s="760"/>
      <c r="QWU79" s="760"/>
      <c r="QWV79" s="760"/>
      <c r="QWW79" s="760"/>
      <c r="QWX79" s="760"/>
      <c r="QWY79" s="760"/>
      <c r="QWZ79" s="760"/>
      <c r="QXA79" s="760"/>
      <c r="QXB79" s="760"/>
      <c r="QXC79" s="760"/>
      <c r="QXD79" s="760"/>
      <c r="QXE79" s="760"/>
      <c r="QXF79" s="760"/>
      <c r="QXG79" s="760"/>
      <c r="QXH79" s="760"/>
      <c r="QXI79" s="760"/>
      <c r="QXJ79" s="760"/>
      <c r="QXK79" s="760"/>
      <c r="QXL79" s="760"/>
      <c r="QXM79" s="760"/>
      <c r="QXN79" s="760"/>
      <c r="QXO79" s="760"/>
      <c r="QXP79" s="760"/>
      <c r="QXQ79" s="760"/>
      <c r="QXR79" s="760"/>
      <c r="QXS79" s="760"/>
      <c r="QXT79" s="760"/>
      <c r="QXU79" s="760"/>
      <c r="QXV79" s="760"/>
      <c r="QXW79" s="760"/>
      <c r="QXX79" s="760"/>
      <c r="QXY79" s="760"/>
      <c r="QXZ79" s="760"/>
      <c r="QYA79" s="760"/>
      <c r="QYB79" s="760"/>
      <c r="QYC79" s="760"/>
      <c r="QYD79" s="760"/>
      <c r="QYE79" s="760"/>
      <c r="QYF79" s="760"/>
      <c r="QYG79" s="760"/>
      <c r="QYH79" s="760"/>
      <c r="QYI79" s="760"/>
      <c r="QYJ79" s="760"/>
      <c r="QYK79" s="760"/>
      <c r="QYL79" s="760"/>
      <c r="QYM79" s="760"/>
      <c r="QYN79" s="760"/>
      <c r="QYO79" s="760"/>
      <c r="QYP79" s="760"/>
      <c r="QYQ79" s="760"/>
      <c r="QYR79" s="760"/>
      <c r="QYS79" s="760"/>
      <c r="QYT79" s="760"/>
      <c r="QYU79" s="760"/>
      <c r="QYV79" s="760"/>
      <c r="QYW79" s="760"/>
      <c r="QYX79" s="760"/>
      <c r="QYY79" s="760"/>
      <c r="QYZ79" s="760"/>
      <c r="QZA79" s="760"/>
      <c r="QZB79" s="760"/>
      <c r="QZC79" s="760"/>
      <c r="QZD79" s="760"/>
      <c r="QZE79" s="760"/>
      <c r="QZF79" s="760"/>
      <c r="QZG79" s="760"/>
      <c r="QZH79" s="760"/>
      <c r="QZI79" s="760"/>
      <c r="QZJ79" s="760"/>
      <c r="QZK79" s="760"/>
      <c r="QZL79" s="760"/>
      <c r="QZM79" s="760"/>
      <c r="QZN79" s="760"/>
      <c r="QZO79" s="760"/>
      <c r="QZP79" s="760"/>
      <c r="QZQ79" s="760"/>
      <c r="QZR79" s="760"/>
      <c r="QZS79" s="760"/>
      <c r="QZT79" s="760"/>
      <c r="QZU79" s="760"/>
      <c r="QZV79" s="760"/>
      <c r="QZW79" s="760"/>
      <c r="QZX79" s="760"/>
      <c r="QZY79" s="760"/>
      <c r="QZZ79" s="760"/>
      <c r="RAA79" s="760"/>
      <c r="RAB79" s="760"/>
      <c r="RAC79" s="760"/>
      <c r="RAD79" s="760"/>
      <c r="RAE79" s="760"/>
      <c r="RAF79" s="760"/>
      <c r="RAG79" s="760"/>
      <c r="RAH79" s="760"/>
      <c r="RAI79" s="760"/>
      <c r="RAJ79" s="760"/>
      <c r="RAK79" s="760"/>
      <c r="RAL79" s="760"/>
      <c r="RAM79" s="760"/>
      <c r="RAN79" s="760"/>
      <c r="RAO79" s="760"/>
      <c r="RAP79" s="760"/>
      <c r="RAQ79" s="760"/>
      <c r="RAR79" s="760"/>
      <c r="RAS79" s="760"/>
      <c r="RAT79" s="760"/>
      <c r="RAU79" s="760"/>
      <c r="RAV79" s="760"/>
      <c r="RAW79" s="760"/>
      <c r="RAX79" s="760"/>
      <c r="RAY79" s="760"/>
      <c r="RAZ79" s="760"/>
      <c r="RBA79" s="760"/>
      <c r="RBB79" s="760"/>
      <c r="RBC79" s="760"/>
      <c r="RBD79" s="760"/>
      <c r="RBE79" s="760"/>
      <c r="RBF79" s="760"/>
      <c r="RBG79" s="760"/>
      <c r="RBH79" s="760"/>
      <c r="RBI79" s="760"/>
      <c r="RBJ79" s="760"/>
      <c r="RBK79" s="760"/>
      <c r="RBL79" s="760"/>
      <c r="RBM79" s="760"/>
      <c r="RBN79" s="760"/>
      <c r="RBO79" s="760"/>
      <c r="RBP79" s="760"/>
      <c r="RBQ79" s="760"/>
      <c r="RBR79" s="760"/>
      <c r="RBS79" s="760"/>
      <c r="RBT79" s="760"/>
      <c r="RBU79" s="760"/>
      <c r="RBV79" s="760"/>
      <c r="RBW79" s="760"/>
      <c r="RBX79" s="760"/>
      <c r="RBY79" s="760"/>
      <c r="RBZ79" s="760"/>
      <c r="RCA79" s="760"/>
      <c r="RCB79" s="760"/>
      <c r="RCC79" s="760"/>
      <c r="RCD79" s="760"/>
      <c r="RCE79" s="760"/>
      <c r="RCF79" s="760"/>
      <c r="RCG79" s="760"/>
      <c r="RCH79" s="760"/>
      <c r="RCI79" s="760"/>
      <c r="RCJ79" s="760"/>
      <c r="RCK79" s="760"/>
      <c r="RCL79" s="760"/>
      <c r="RCM79" s="760"/>
      <c r="RCN79" s="760"/>
      <c r="RCO79" s="760"/>
      <c r="RCP79" s="760"/>
      <c r="RCQ79" s="760"/>
      <c r="RCR79" s="760"/>
      <c r="RCS79" s="760"/>
      <c r="RCT79" s="760"/>
      <c r="RCU79" s="760"/>
      <c r="RCV79" s="760"/>
      <c r="RCW79" s="760"/>
      <c r="RCX79" s="760"/>
      <c r="RCY79" s="760"/>
      <c r="RCZ79" s="760"/>
      <c r="RDA79" s="760"/>
      <c r="RDB79" s="760"/>
      <c r="RDC79" s="760"/>
      <c r="RDD79" s="760"/>
      <c r="RDE79" s="760"/>
      <c r="RDF79" s="760"/>
      <c r="RDG79" s="760"/>
      <c r="RDH79" s="760"/>
      <c r="RDI79" s="760"/>
      <c r="RDJ79" s="760"/>
      <c r="RDK79" s="760"/>
      <c r="RDL79" s="760"/>
      <c r="RDM79" s="760"/>
      <c r="RDN79" s="760"/>
      <c r="RDO79" s="760"/>
      <c r="RDP79" s="760"/>
      <c r="RDQ79" s="760"/>
      <c r="RDR79" s="760"/>
      <c r="RDS79" s="760"/>
      <c r="RDT79" s="760"/>
      <c r="RDU79" s="760"/>
      <c r="RDV79" s="760"/>
      <c r="RDW79" s="760"/>
      <c r="RDX79" s="760"/>
      <c r="RDY79" s="760"/>
      <c r="RDZ79" s="760"/>
      <c r="REA79" s="760"/>
      <c r="REB79" s="760"/>
      <c r="REC79" s="760"/>
      <c r="RED79" s="760"/>
      <c r="REE79" s="760"/>
      <c r="REF79" s="760"/>
      <c r="REG79" s="760"/>
      <c r="REH79" s="760"/>
      <c r="REI79" s="760"/>
      <c r="REJ79" s="760"/>
      <c r="REK79" s="760"/>
      <c r="REL79" s="760"/>
      <c r="REM79" s="760"/>
      <c r="REN79" s="760"/>
      <c r="REO79" s="760"/>
      <c r="REP79" s="760"/>
      <c r="REQ79" s="760"/>
      <c r="RER79" s="760"/>
      <c r="RES79" s="760"/>
      <c r="RET79" s="760"/>
      <c r="REU79" s="760"/>
      <c r="REV79" s="760"/>
      <c r="REW79" s="760"/>
      <c r="REX79" s="760"/>
      <c r="REY79" s="760"/>
      <c r="REZ79" s="760"/>
      <c r="RFA79" s="760"/>
      <c r="RFB79" s="760"/>
      <c r="RFC79" s="760"/>
      <c r="RFD79" s="760"/>
      <c r="RFE79" s="760"/>
      <c r="RFF79" s="760"/>
      <c r="RFG79" s="760"/>
      <c r="RFH79" s="760"/>
      <c r="RFI79" s="760"/>
      <c r="RFJ79" s="760"/>
      <c r="RFK79" s="760"/>
      <c r="RFL79" s="760"/>
      <c r="RFM79" s="760"/>
      <c r="RFN79" s="760"/>
      <c r="RFO79" s="760"/>
      <c r="RFP79" s="760"/>
      <c r="RFQ79" s="760"/>
      <c r="RFR79" s="760"/>
      <c r="RFS79" s="760"/>
      <c r="RFT79" s="760"/>
      <c r="RFU79" s="760"/>
      <c r="RFV79" s="760"/>
      <c r="RFW79" s="760"/>
      <c r="RFX79" s="760"/>
      <c r="RFY79" s="760"/>
      <c r="RFZ79" s="760"/>
      <c r="RGA79" s="760"/>
      <c r="RGB79" s="760"/>
      <c r="RGC79" s="760"/>
      <c r="RGD79" s="760"/>
      <c r="RGE79" s="760"/>
      <c r="RGF79" s="760"/>
      <c r="RGG79" s="760"/>
      <c r="RGH79" s="760"/>
      <c r="RGI79" s="760"/>
      <c r="RGJ79" s="760"/>
      <c r="RGK79" s="760"/>
      <c r="RGL79" s="760"/>
      <c r="RGM79" s="760"/>
      <c r="RGN79" s="760"/>
      <c r="RGO79" s="760"/>
      <c r="RGP79" s="760"/>
      <c r="RGQ79" s="760"/>
      <c r="RGR79" s="760"/>
      <c r="RGS79" s="760"/>
      <c r="RGT79" s="760"/>
      <c r="RGU79" s="760"/>
      <c r="RGV79" s="760"/>
      <c r="RGW79" s="760"/>
      <c r="RGX79" s="760"/>
      <c r="RGY79" s="760"/>
      <c r="RGZ79" s="760"/>
      <c r="RHA79" s="760"/>
      <c r="RHB79" s="760"/>
      <c r="RHC79" s="760"/>
      <c r="RHD79" s="760"/>
      <c r="RHE79" s="760"/>
      <c r="RHF79" s="760"/>
      <c r="RHG79" s="760"/>
      <c r="RHH79" s="760"/>
      <c r="RHI79" s="760"/>
      <c r="RHJ79" s="760"/>
      <c r="RHK79" s="760"/>
      <c r="RHL79" s="760"/>
      <c r="RHM79" s="760"/>
      <c r="RHN79" s="760"/>
      <c r="RHO79" s="760"/>
      <c r="RHP79" s="760"/>
      <c r="RHQ79" s="760"/>
      <c r="RHR79" s="760"/>
      <c r="RHS79" s="760"/>
      <c r="RHT79" s="760"/>
      <c r="RHU79" s="760"/>
      <c r="RHV79" s="760"/>
      <c r="RHW79" s="760"/>
      <c r="RHX79" s="760"/>
      <c r="RHY79" s="760"/>
      <c r="RHZ79" s="760"/>
      <c r="RIA79" s="760"/>
      <c r="RIB79" s="760"/>
      <c r="RIC79" s="760"/>
      <c r="RID79" s="760"/>
      <c r="RIE79" s="760"/>
      <c r="RIF79" s="760"/>
      <c r="RIG79" s="760"/>
      <c r="RIH79" s="760"/>
      <c r="RII79" s="760"/>
      <c r="RIJ79" s="760"/>
      <c r="RIK79" s="760"/>
      <c r="RIL79" s="760"/>
      <c r="RIM79" s="760"/>
      <c r="RIN79" s="760"/>
      <c r="RIO79" s="760"/>
      <c r="RIP79" s="760"/>
      <c r="RIQ79" s="760"/>
      <c r="RIR79" s="760"/>
      <c r="RIS79" s="760"/>
      <c r="RIT79" s="760"/>
      <c r="RIU79" s="760"/>
      <c r="RIV79" s="760"/>
      <c r="RIW79" s="760"/>
      <c r="RIX79" s="760"/>
      <c r="RIY79" s="760"/>
      <c r="RIZ79" s="760"/>
      <c r="RJA79" s="760"/>
      <c r="RJB79" s="760"/>
      <c r="RJC79" s="760"/>
      <c r="RJD79" s="760"/>
      <c r="RJE79" s="760"/>
      <c r="RJF79" s="760"/>
      <c r="RJG79" s="760"/>
      <c r="RJH79" s="760"/>
      <c r="RJI79" s="760"/>
      <c r="RJJ79" s="760"/>
      <c r="RJK79" s="760"/>
      <c r="RJL79" s="760"/>
      <c r="RJM79" s="760"/>
      <c r="RJN79" s="760"/>
      <c r="RJO79" s="760"/>
      <c r="RJP79" s="760"/>
      <c r="RJQ79" s="760"/>
      <c r="RJR79" s="760"/>
      <c r="RJS79" s="760"/>
      <c r="RJT79" s="760"/>
      <c r="RJU79" s="760"/>
      <c r="RJV79" s="760"/>
      <c r="RJW79" s="760"/>
      <c r="RJX79" s="760"/>
      <c r="RJY79" s="760"/>
      <c r="RJZ79" s="760"/>
      <c r="RKA79" s="760"/>
      <c r="RKB79" s="760"/>
      <c r="RKC79" s="760"/>
      <c r="RKD79" s="760"/>
      <c r="RKE79" s="760"/>
      <c r="RKF79" s="760"/>
      <c r="RKG79" s="760"/>
      <c r="RKH79" s="760"/>
      <c r="RKI79" s="760"/>
      <c r="RKJ79" s="760"/>
      <c r="RKK79" s="760"/>
      <c r="RKL79" s="760"/>
      <c r="RKM79" s="760"/>
      <c r="RKN79" s="760"/>
      <c r="RKO79" s="760"/>
      <c r="RKP79" s="760"/>
      <c r="RKQ79" s="760"/>
      <c r="RKR79" s="760"/>
      <c r="RKS79" s="760"/>
      <c r="RKT79" s="760"/>
      <c r="RKU79" s="760"/>
      <c r="RKV79" s="760"/>
      <c r="RKW79" s="760"/>
      <c r="RKX79" s="760"/>
      <c r="RKY79" s="760"/>
      <c r="RKZ79" s="760"/>
      <c r="RLA79" s="760"/>
      <c r="RLB79" s="760"/>
      <c r="RLC79" s="760"/>
      <c r="RLD79" s="760"/>
      <c r="RLE79" s="760"/>
      <c r="RLF79" s="760"/>
      <c r="RLG79" s="760"/>
      <c r="RLH79" s="760"/>
      <c r="RLI79" s="760"/>
      <c r="RLJ79" s="760"/>
      <c r="RLK79" s="760"/>
      <c r="RLL79" s="760"/>
      <c r="RLM79" s="760"/>
      <c r="RLN79" s="760"/>
      <c r="RLO79" s="760"/>
      <c r="RLP79" s="760"/>
      <c r="RLQ79" s="760"/>
      <c r="RLR79" s="760"/>
      <c r="RLS79" s="760"/>
      <c r="RLT79" s="760"/>
      <c r="RLU79" s="760"/>
      <c r="RLV79" s="760"/>
      <c r="RLW79" s="760"/>
      <c r="RLX79" s="760"/>
      <c r="RLY79" s="760"/>
      <c r="RLZ79" s="760"/>
      <c r="RMA79" s="760"/>
      <c r="RMB79" s="760"/>
      <c r="RMC79" s="760"/>
      <c r="RMD79" s="760"/>
      <c r="RME79" s="760"/>
      <c r="RMF79" s="760"/>
      <c r="RMG79" s="760"/>
      <c r="RMH79" s="760"/>
      <c r="RMI79" s="760"/>
      <c r="RMJ79" s="760"/>
      <c r="RMK79" s="760"/>
      <c r="RML79" s="760"/>
      <c r="RMM79" s="760"/>
      <c r="RMN79" s="760"/>
      <c r="RMO79" s="760"/>
      <c r="RMP79" s="760"/>
      <c r="RMQ79" s="760"/>
      <c r="RMR79" s="760"/>
      <c r="RMS79" s="760"/>
      <c r="RMT79" s="760"/>
      <c r="RMU79" s="760"/>
      <c r="RMV79" s="760"/>
      <c r="RMW79" s="760"/>
      <c r="RMX79" s="760"/>
      <c r="RMY79" s="760"/>
      <c r="RMZ79" s="760"/>
      <c r="RNA79" s="760"/>
      <c r="RNB79" s="760"/>
      <c r="RNC79" s="760"/>
      <c r="RND79" s="760"/>
      <c r="RNE79" s="760"/>
      <c r="RNF79" s="760"/>
      <c r="RNG79" s="760"/>
      <c r="RNH79" s="760"/>
      <c r="RNI79" s="760"/>
      <c r="RNJ79" s="760"/>
      <c r="RNK79" s="760"/>
      <c r="RNL79" s="760"/>
      <c r="RNM79" s="760"/>
      <c r="RNN79" s="760"/>
      <c r="RNO79" s="760"/>
      <c r="RNP79" s="760"/>
      <c r="RNQ79" s="760"/>
      <c r="RNR79" s="760"/>
      <c r="RNS79" s="760"/>
      <c r="RNT79" s="760"/>
      <c r="RNU79" s="760"/>
      <c r="RNV79" s="760"/>
      <c r="RNW79" s="760"/>
      <c r="RNX79" s="760"/>
      <c r="RNY79" s="760"/>
      <c r="RNZ79" s="760"/>
      <c r="ROA79" s="760"/>
      <c r="ROB79" s="760"/>
      <c r="ROC79" s="760"/>
      <c r="ROD79" s="760"/>
      <c r="ROE79" s="760"/>
      <c r="ROF79" s="760"/>
      <c r="ROG79" s="760"/>
      <c r="ROH79" s="760"/>
      <c r="ROI79" s="760"/>
      <c r="ROJ79" s="760"/>
      <c r="ROK79" s="760"/>
      <c r="ROL79" s="760"/>
      <c r="ROM79" s="760"/>
      <c r="RON79" s="760"/>
      <c r="ROO79" s="760"/>
      <c r="ROP79" s="760"/>
      <c r="ROQ79" s="760"/>
      <c r="ROR79" s="760"/>
      <c r="ROS79" s="760"/>
      <c r="ROT79" s="760"/>
      <c r="ROU79" s="760"/>
      <c r="ROV79" s="760"/>
      <c r="ROW79" s="760"/>
      <c r="ROX79" s="760"/>
      <c r="ROY79" s="760"/>
      <c r="ROZ79" s="760"/>
      <c r="RPA79" s="760"/>
      <c r="RPB79" s="760"/>
      <c r="RPC79" s="760"/>
      <c r="RPD79" s="760"/>
      <c r="RPE79" s="760"/>
      <c r="RPF79" s="760"/>
      <c r="RPG79" s="760"/>
      <c r="RPH79" s="760"/>
      <c r="RPI79" s="760"/>
      <c r="RPJ79" s="760"/>
      <c r="RPK79" s="760"/>
      <c r="RPL79" s="760"/>
      <c r="RPM79" s="760"/>
      <c r="RPN79" s="760"/>
      <c r="RPO79" s="760"/>
      <c r="RPP79" s="760"/>
      <c r="RPQ79" s="760"/>
      <c r="RPR79" s="760"/>
      <c r="RPS79" s="760"/>
      <c r="RPT79" s="760"/>
      <c r="RPU79" s="760"/>
      <c r="RPV79" s="760"/>
      <c r="RPW79" s="760"/>
      <c r="RPX79" s="760"/>
      <c r="RPY79" s="760"/>
      <c r="RPZ79" s="760"/>
      <c r="RQA79" s="760"/>
      <c r="RQB79" s="760"/>
      <c r="RQC79" s="760"/>
      <c r="RQD79" s="760"/>
      <c r="RQE79" s="760"/>
      <c r="RQF79" s="760"/>
      <c r="RQG79" s="760"/>
      <c r="RQH79" s="760"/>
      <c r="RQI79" s="760"/>
      <c r="RQJ79" s="760"/>
      <c r="RQK79" s="760"/>
      <c r="RQL79" s="760"/>
      <c r="RQM79" s="760"/>
      <c r="RQN79" s="760"/>
      <c r="RQO79" s="760"/>
      <c r="RQP79" s="760"/>
      <c r="RQQ79" s="760"/>
      <c r="RQR79" s="760"/>
      <c r="RQS79" s="760"/>
      <c r="RQT79" s="760"/>
      <c r="RQU79" s="760"/>
      <c r="RQV79" s="760"/>
      <c r="RQW79" s="760"/>
      <c r="RQX79" s="760"/>
      <c r="RQY79" s="760"/>
      <c r="RQZ79" s="760"/>
      <c r="RRA79" s="760"/>
      <c r="RRB79" s="760"/>
      <c r="RRC79" s="760"/>
      <c r="RRD79" s="760"/>
      <c r="RRE79" s="760"/>
      <c r="RRF79" s="760"/>
      <c r="RRG79" s="760"/>
      <c r="RRH79" s="760"/>
      <c r="RRI79" s="760"/>
      <c r="RRJ79" s="760"/>
      <c r="RRK79" s="760"/>
      <c r="RRL79" s="760"/>
      <c r="RRM79" s="760"/>
      <c r="RRN79" s="760"/>
      <c r="RRO79" s="760"/>
      <c r="RRP79" s="760"/>
      <c r="RRQ79" s="760"/>
      <c r="RRR79" s="760"/>
      <c r="RRS79" s="760"/>
      <c r="RRT79" s="760"/>
      <c r="RRU79" s="760"/>
      <c r="RRV79" s="760"/>
      <c r="RRW79" s="760"/>
      <c r="RRX79" s="760"/>
      <c r="RRY79" s="760"/>
      <c r="RRZ79" s="760"/>
      <c r="RSA79" s="760"/>
      <c r="RSB79" s="760"/>
      <c r="RSC79" s="760"/>
      <c r="RSD79" s="760"/>
      <c r="RSE79" s="760"/>
      <c r="RSF79" s="760"/>
      <c r="RSG79" s="760"/>
      <c r="RSH79" s="760"/>
      <c r="RSI79" s="760"/>
      <c r="RSJ79" s="760"/>
      <c r="RSK79" s="760"/>
      <c r="RSL79" s="760"/>
      <c r="RSM79" s="760"/>
      <c r="RSN79" s="760"/>
      <c r="RSO79" s="760"/>
      <c r="RSP79" s="760"/>
      <c r="RSQ79" s="760"/>
      <c r="RSR79" s="760"/>
      <c r="RSS79" s="760"/>
      <c r="RST79" s="760"/>
      <c r="RSU79" s="760"/>
      <c r="RSV79" s="760"/>
      <c r="RSW79" s="760"/>
      <c r="RSX79" s="760"/>
      <c r="RSY79" s="760"/>
      <c r="RSZ79" s="760"/>
      <c r="RTA79" s="760"/>
      <c r="RTB79" s="760"/>
      <c r="RTC79" s="760"/>
      <c r="RTD79" s="760"/>
      <c r="RTE79" s="760"/>
      <c r="RTF79" s="760"/>
      <c r="RTG79" s="760"/>
      <c r="RTH79" s="760"/>
      <c r="RTI79" s="760"/>
      <c r="RTJ79" s="760"/>
      <c r="RTK79" s="760"/>
      <c r="RTL79" s="760"/>
      <c r="RTM79" s="760"/>
      <c r="RTN79" s="760"/>
      <c r="RTO79" s="760"/>
      <c r="RTP79" s="760"/>
      <c r="RTQ79" s="760"/>
      <c r="RTR79" s="760"/>
      <c r="RTS79" s="760"/>
      <c r="RTT79" s="760"/>
      <c r="RTU79" s="760"/>
      <c r="RTV79" s="760"/>
      <c r="RTW79" s="760"/>
      <c r="RTX79" s="760"/>
      <c r="RTY79" s="760"/>
      <c r="RTZ79" s="760"/>
      <c r="RUA79" s="760"/>
      <c r="RUB79" s="760"/>
      <c r="RUC79" s="760"/>
      <c r="RUD79" s="760"/>
      <c r="RUE79" s="760"/>
      <c r="RUF79" s="760"/>
      <c r="RUG79" s="760"/>
      <c r="RUH79" s="760"/>
      <c r="RUI79" s="760"/>
      <c r="RUJ79" s="760"/>
      <c r="RUK79" s="760"/>
      <c r="RUL79" s="760"/>
      <c r="RUM79" s="760"/>
      <c r="RUN79" s="760"/>
      <c r="RUO79" s="760"/>
      <c r="RUP79" s="760"/>
      <c r="RUQ79" s="760"/>
      <c r="RUR79" s="760"/>
      <c r="RUS79" s="760"/>
      <c r="RUT79" s="760"/>
      <c r="RUU79" s="760"/>
      <c r="RUV79" s="760"/>
      <c r="RUW79" s="760"/>
      <c r="RUX79" s="760"/>
      <c r="RUY79" s="760"/>
      <c r="RUZ79" s="760"/>
      <c r="RVA79" s="760"/>
      <c r="RVB79" s="760"/>
      <c r="RVC79" s="760"/>
      <c r="RVD79" s="760"/>
      <c r="RVE79" s="760"/>
      <c r="RVF79" s="760"/>
      <c r="RVG79" s="760"/>
      <c r="RVH79" s="760"/>
      <c r="RVI79" s="760"/>
      <c r="RVJ79" s="760"/>
      <c r="RVK79" s="760"/>
      <c r="RVL79" s="760"/>
      <c r="RVM79" s="760"/>
      <c r="RVN79" s="760"/>
      <c r="RVO79" s="760"/>
      <c r="RVP79" s="760"/>
      <c r="RVQ79" s="760"/>
      <c r="RVR79" s="760"/>
      <c r="RVS79" s="760"/>
      <c r="RVT79" s="760"/>
      <c r="RVU79" s="760"/>
      <c r="RVV79" s="760"/>
      <c r="RVW79" s="760"/>
      <c r="RVX79" s="760"/>
      <c r="RVY79" s="760"/>
      <c r="RVZ79" s="760"/>
      <c r="RWA79" s="760"/>
      <c r="RWB79" s="760"/>
      <c r="RWC79" s="760"/>
      <c r="RWD79" s="760"/>
      <c r="RWE79" s="760"/>
      <c r="RWF79" s="760"/>
      <c r="RWG79" s="760"/>
      <c r="RWH79" s="760"/>
      <c r="RWI79" s="760"/>
      <c r="RWJ79" s="760"/>
      <c r="RWK79" s="760"/>
      <c r="RWL79" s="760"/>
      <c r="RWM79" s="760"/>
      <c r="RWN79" s="760"/>
      <c r="RWO79" s="760"/>
      <c r="RWP79" s="760"/>
      <c r="RWQ79" s="760"/>
      <c r="RWR79" s="760"/>
      <c r="RWS79" s="760"/>
      <c r="RWT79" s="760"/>
      <c r="RWU79" s="760"/>
      <c r="RWV79" s="760"/>
      <c r="RWW79" s="760"/>
      <c r="RWX79" s="760"/>
      <c r="RWY79" s="760"/>
      <c r="RWZ79" s="760"/>
      <c r="RXA79" s="760"/>
      <c r="RXB79" s="760"/>
      <c r="RXC79" s="760"/>
      <c r="RXD79" s="760"/>
      <c r="RXE79" s="760"/>
      <c r="RXF79" s="760"/>
      <c r="RXG79" s="760"/>
      <c r="RXH79" s="760"/>
      <c r="RXI79" s="760"/>
      <c r="RXJ79" s="760"/>
      <c r="RXK79" s="760"/>
      <c r="RXL79" s="760"/>
      <c r="RXM79" s="760"/>
      <c r="RXN79" s="760"/>
      <c r="RXO79" s="760"/>
      <c r="RXP79" s="760"/>
      <c r="RXQ79" s="760"/>
      <c r="RXR79" s="760"/>
      <c r="RXS79" s="760"/>
      <c r="RXT79" s="760"/>
      <c r="RXU79" s="760"/>
      <c r="RXV79" s="760"/>
      <c r="RXW79" s="760"/>
      <c r="RXX79" s="760"/>
      <c r="RXY79" s="760"/>
      <c r="RXZ79" s="760"/>
      <c r="RYA79" s="760"/>
      <c r="RYB79" s="760"/>
      <c r="RYC79" s="760"/>
      <c r="RYD79" s="760"/>
      <c r="RYE79" s="760"/>
      <c r="RYF79" s="760"/>
      <c r="RYG79" s="760"/>
      <c r="RYH79" s="760"/>
      <c r="RYI79" s="760"/>
      <c r="RYJ79" s="760"/>
      <c r="RYK79" s="760"/>
      <c r="RYL79" s="760"/>
      <c r="RYM79" s="760"/>
      <c r="RYN79" s="760"/>
      <c r="RYO79" s="760"/>
      <c r="RYP79" s="760"/>
      <c r="RYQ79" s="760"/>
      <c r="RYR79" s="760"/>
      <c r="RYS79" s="760"/>
      <c r="RYT79" s="760"/>
      <c r="RYU79" s="760"/>
      <c r="RYV79" s="760"/>
      <c r="RYW79" s="760"/>
      <c r="RYX79" s="760"/>
      <c r="RYY79" s="760"/>
      <c r="RYZ79" s="760"/>
      <c r="RZA79" s="760"/>
      <c r="RZB79" s="760"/>
      <c r="RZC79" s="760"/>
      <c r="RZD79" s="760"/>
      <c r="RZE79" s="760"/>
      <c r="RZF79" s="760"/>
      <c r="RZG79" s="760"/>
      <c r="RZH79" s="760"/>
      <c r="RZI79" s="760"/>
      <c r="RZJ79" s="760"/>
      <c r="RZK79" s="760"/>
      <c r="RZL79" s="760"/>
      <c r="RZM79" s="760"/>
      <c r="RZN79" s="760"/>
      <c r="RZO79" s="760"/>
      <c r="RZP79" s="760"/>
      <c r="RZQ79" s="760"/>
      <c r="RZR79" s="760"/>
      <c r="RZS79" s="760"/>
      <c r="RZT79" s="760"/>
      <c r="RZU79" s="760"/>
      <c r="RZV79" s="760"/>
      <c r="RZW79" s="760"/>
      <c r="RZX79" s="760"/>
      <c r="RZY79" s="760"/>
      <c r="RZZ79" s="760"/>
      <c r="SAA79" s="760"/>
      <c r="SAB79" s="760"/>
      <c r="SAC79" s="760"/>
      <c r="SAD79" s="760"/>
      <c r="SAE79" s="760"/>
      <c r="SAF79" s="760"/>
      <c r="SAG79" s="760"/>
      <c r="SAH79" s="760"/>
      <c r="SAI79" s="760"/>
      <c r="SAJ79" s="760"/>
      <c r="SAK79" s="760"/>
      <c r="SAL79" s="760"/>
      <c r="SAM79" s="760"/>
      <c r="SAN79" s="760"/>
      <c r="SAO79" s="760"/>
      <c r="SAP79" s="760"/>
      <c r="SAQ79" s="760"/>
      <c r="SAR79" s="760"/>
      <c r="SAS79" s="760"/>
      <c r="SAT79" s="760"/>
      <c r="SAU79" s="760"/>
      <c r="SAV79" s="760"/>
      <c r="SAW79" s="760"/>
      <c r="SAX79" s="760"/>
      <c r="SAY79" s="760"/>
      <c r="SAZ79" s="760"/>
      <c r="SBA79" s="760"/>
      <c r="SBB79" s="760"/>
      <c r="SBC79" s="760"/>
      <c r="SBD79" s="760"/>
      <c r="SBE79" s="760"/>
      <c r="SBF79" s="760"/>
      <c r="SBG79" s="760"/>
      <c r="SBH79" s="760"/>
      <c r="SBI79" s="760"/>
      <c r="SBJ79" s="760"/>
      <c r="SBK79" s="760"/>
      <c r="SBL79" s="760"/>
      <c r="SBM79" s="760"/>
      <c r="SBN79" s="760"/>
      <c r="SBO79" s="760"/>
      <c r="SBP79" s="760"/>
      <c r="SBQ79" s="760"/>
      <c r="SBR79" s="760"/>
      <c r="SBS79" s="760"/>
      <c r="SBT79" s="760"/>
      <c r="SBU79" s="760"/>
      <c r="SBV79" s="760"/>
      <c r="SBW79" s="760"/>
      <c r="SBX79" s="760"/>
      <c r="SBY79" s="760"/>
      <c r="SBZ79" s="760"/>
      <c r="SCA79" s="760"/>
      <c r="SCB79" s="760"/>
      <c r="SCC79" s="760"/>
      <c r="SCD79" s="760"/>
      <c r="SCE79" s="760"/>
      <c r="SCF79" s="760"/>
      <c r="SCG79" s="760"/>
      <c r="SCH79" s="760"/>
      <c r="SCI79" s="760"/>
      <c r="SCJ79" s="760"/>
      <c r="SCK79" s="760"/>
      <c r="SCL79" s="760"/>
      <c r="SCM79" s="760"/>
      <c r="SCN79" s="760"/>
      <c r="SCO79" s="760"/>
      <c r="SCP79" s="760"/>
      <c r="SCQ79" s="760"/>
      <c r="SCR79" s="760"/>
      <c r="SCS79" s="760"/>
      <c r="SCT79" s="760"/>
      <c r="SCU79" s="760"/>
      <c r="SCV79" s="760"/>
      <c r="SCW79" s="760"/>
      <c r="SCX79" s="760"/>
      <c r="SCY79" s="760"/>
      <c r="SCZ79" s="760"/>
      <c r="SDA79" s="760"/>
      <c r="SDB79" s="760"/>
      <c r="SDC79" s="760"/>
      <c r="SDD79" s="760"/>
      <c r="SDE79" s="760"/>
      <c r="SDF79" s="760"/>
      <c r="SDG79" s="760"/>
      <c r="SDH79" s="760"/>
      <c r="SDI79" s="760"/>
      <c r="SDJ79" s="760"/>
      <c r="SDK79" s="760"/>
      <c r="SDL79" s="760"/>
      <c r="SDM79" s="760"/>
      <c r="SDN79" s="760"/>
      <c r="SDO79" s="760"/>
      <c r="SDP79" s="760"/>
      <c r="SDQ79" s="760"/>
      <c r="SDR79" s="760"/>
      <c r="SDS79" s="760"/>
      <c r="SDT79" s="760"/>
      <c r="SDU79" s="760"/>
      <c r="SDV79" s="760"/>
      <c r="SDW79" s="760"/>
      <c r="SDX79" s="760"/>
      <c r="SDY79" s="760"/>
      <c r="SDZ79" s="760"/>
      <c r="SEA79" s="760"/>
      <c r="SEB79" s="760"/>
      <c r="SEC79" s="760"/>
      <c r="SED79" s="760"/>
      <c r="SEE79" s="760"/>
      <c r="SEF79" s="760"/>
      <c r="SEG79" s="760"/>
      <c r="SEH79" s="760"/>
      <c r="SEI79" s="760"/>
      <c r="SEJ79" s="760"/>
      <c r="SEK79" s="760"/>
      <c r="SEL79" s="760"/>
      <c r="SEM79" s="760"/>
      <c r="SEN79" s="760"/>
      <c r="SEO79" s="760"/>
      <c r="SEP79" s="760"/>
      <c r="SEQ79" s="760"/>
      <c r="SER79" s="760"/>
      <c r="SES79" s="760"/>
      <c r="SET79" s="760"/>
      <c r="SEU79" s="760"/>
      <c r="SEV79" s="760"/>
      <c r="SEW79" s="760"/>
      <c r="SEX79" s="760"/>
      <c r="SEY79" s="760"/>
      <c r="SEZ79" s="760"/>
      <c r="SFA79" s="760"/>
      <c r="SFB79" s="760"/>
      <c r="SFC79" s="760"/>
      <c r="SFD79" s="760"/>
      <c r="SFE79" s="760"/>
      <c r="SFF79" s="760"/>
      <c r="SFG79" s="760"/>
      <c r="SFH79" s="760"/>
      <c r="SFI79" s="760"/>
      <c r="SFJ79" s="760"/>
      <c r="SFK79" s="760"/>
      <c r="SFL79" s="760"/>
      <c r="SFM79" s="760"/>
      <c r="SFN79" s="760"/>
      <c r="SFO79" s="760"/>
      <c r="SFP79" s="760"/>
      <c r="SFQ79" s="760"/>
      <c r="SFR79" s="760"/>
      <c r="SFS79" s="760"/>
      <c r="SFT79" s="760"/>
      <c r="SFU79" s="760"/>
      <c r="SFV79" s="760"/>
      <c r="SFW79" s="760"/>
      <c r="SFX79" s="760"/>
      <c r="SFY79" s="760"/>
      <c r="SFZ79" s="760"/>
      <c r="SGA79" s="760"/>
      <c r="SGB79" s="760"/>
      <c r="SGC79" s="760"/>
      <c r="SGD79" s="760"/>
      <c r="SGE79" s="760"/>
      <c r="SGF79" s="760"/>
      <c r="SGG79" s="760"/>
      <c r="SGH79" s="760"/>
      <c r="SGI79" s="760"/>
      <c r="SGJ79" s="760"/>
      <c r="SGK79" s="760"/>
      <c r="SGL79" s="760"/>
      <c r="SGM79" s="760"/>
      <c r="SGN79" s="760"/>
      <c r="SGO79" s="760"/>
      <c r="SGP79" s="760"/>
      <c r="SGQ79" s="760"/>
      <c r="SGR79" s="760"/>
      <c r="SGS79" s="760"/>
      <c r="SGT79" s="760"/>
      <c r="SGU79" s="760"/>
      <c r="SGV79" s="760"/>
      <c r="SGW79" s="760"/>
      <c r="SGX79" s="760"/>
      <c r="SGY79" s="760"/>
      <c r="SGZ79" s="760"/>
      <c r="SHA79" s="760"/>
      <c r="SHB79" s="760"/>
      <c r="SHC79" s="760"/>
      <c r="SHD79" s="760"/>
      <c r="SHE79" s="760"/>
      <c r="SHF79" s="760"/>
      <c r="SHG79" s="760"/>
      <c r="SHH79" s="760"/>
      <c r="SHI79" s="760"/>
      <c r="SHJ79" s="760"/>
      <c r="SHK79" s="760"/>
      <c r="SHL79" s="760"/>
      <c r="SHM79" s="760"/>
      <c r="SHN79" s="760"/>
      <c r="SHO79" s="760"/>
      <c r="SHP79" s="760"/>
      <c r="SHQ79" s="760"/>
      <c r="SHR79" s="760"/>
      <c r="SHS79" s="760"/>
      <c r="SHT79" s="760"/>
      <c r="SHU79" s="760"/>
      <c r="SHV79" s="760"/>
      <c r="SHW79" s="760"/>
      <c r="SHX79" s="760"/>
      <c r="SHY79" s="760"/>
      <c r="SHZ79" s="760"/>
      <c r="SIA79" s="760"/>
      <c r="SIB79" s="760"/>
      <c r="SIC79" s="760"/>
      <c r="SID79" s="760"/>
      <c r="SIE79" s="760"/>
      <c r="SIF79" s="760"/>
      <c r="SIG79" s="760"/>
      <c r="SIH79" s="760"/>
      <c r="SII79" s="760"/>
      <c r="SIJ79" s="760"/>
      <c r="SIK79" s="760"/>
      <c r="SIL79" s="760"/>
      <c r="SIM79" s="760"/>
      <c r="SIN79" s="760"/>
      <c r="SIO79" s="760"/>
      <c r="SIP79" s="760"/>
      <c r="SIQ79" s="760"/>
      <c r="SIR79" s="760"/>
      <c r="SIS79" s="760"/>
      <c r="SIT79" s="760"/>
      <c r="SIU79" s="760"/>
      <c r="SIV79" s="760"/>
      <c r="SIW79" s="760"/>
      <c r="SIX79" s="760"/>
      <c r="SIY79" s="760"/>
      <c r="SIZ79" s="760"/>
      <c r="SJA79" s="760"/>
      <c r="SJB79" s="760"/>
      <c r="SJC79" s="760"/>
      <c r="SJD79" s="760"/>
      <c r="SJE79" s="760"/>
      <c r="SJF79" s="760"/>
      <c r="SJG79" s="760"/>
      <c r="SJH79" s="760"/>
      <c r="SJI79" s="760"/>
      <c r="SJJ79" s="760"/>
      <c r="SJK79" s="760"/>
      <c r="SJL79" s="760"/>
      <c r="SJM79" s="760"/>
      <c r="SJN79" s="760"/>
      <c r="SJO79" s="760"/>
      <c r="SJP79" s="760"/>
      <c r="SJQ79" s="760"/>
      <c r="SJR79" s="760"/>
      <c r="SJS79" s="760"/>
      <c r="SJT79" s="760"/>
      <c r="SJU79" s="760"/>
      <c r="SJV79" s="760"/>
      <c r="SJW79" s="760"/>
      <c r="SJX79" s="760"/>
      <c r="SJY79" s="760"/>
      <c r="SJZ79" s="760"/>
      <c r="SKA79" s="760"/>
      <c r="SKB79" s="760"/>
      <c r="SKC79" s="760"/>
      <c r="SKD79" s="760"/>
      <c r="SKE79" s="760"/>
      <c r="SKF79" s="760"/>
      <c r="SKG79" s="760"/>
      <c r="SKH79" s="760"/>
      <c r="SKI79" s="760"/>
      <c r="SKJ79" s="760"/>
      <c r="SKK79" s="760"/>
      <c r="SKL79" s="760"/>
      <c r="SKM79" s="760"/>
      <c r="SKN79" s="760"/>
      <c r="SKO79" s="760"/>
      <c r="SKP79" s="760"/>
      <c r="SKQ79" s="760"/>
      <c r="SKR79" s="760"/>
      <c r="SKS79" s="760"/>
      <c r="SKT79" s="760"/>
      <c r="SKU79" s="760"/>
      <c r="SKV79" s="760"/>
      <c r="SKW79" s="760"/>
      <c r="SKX79" s="760"/>
      <c r="SKY79" s="760"/>
      <c r="SKZ79" s="760"/>
      <c r="SLA79" s="760"/>
      <c r="SLB79" s="760"/>
      <c r="SLC79" s="760"/>
      <c r="SLD79" s="760"/>
      <c r="SLE79" s="760"/>
      <c r="SLF79" s="760"/>
      <c r="SLG79" s="760"/>
      <c r="SLH79" s="760"/>
      <c r="SLI79" s="760"/>
      <c r="SLJ79" s="760"/>
      <c r="SLK79" s="760"/>
      <c r="SLL79" s="760"/>
      <c r="SLM79" s="760"/>
      <c r="SLN79" s="760"/>
      <c r="SLO79" s="760"/>
      <c r="SLP79" s="760"/>
      <c r="SLQ79" s="760"/>
      <c r="SLR79" s="760"/>
      <c r="SLS79" s="760"/>
      <c r="SLT79" s="760"/>
      <c r="SLU79" s="760"/>
      <c r="SLV79" s="760"/>
      <c r="SLW79" s="760"/>
      <c r="SLX79" s="760"/>
      <c r="SLY79" s="760"/>
      <c r="SLZ79" s="760"/>
      <c r="SMA79" s="760"/>
      <c r="SMB79" s="760"/>
      <c r="SMC79" s="760"/>
      <c r="SMD79" s="760"/>
      <c r="SME79" s="760"/>
      <c r="SMF79" s="760"/>
      <c r="SMG79" s="760"/>
      <c r="SMH79" s="760"/>
      <c r="SMI79" s="760"/>
      <c r="SMJ79" s="760"/>
      <c r="SMK79" s="760"/>
      <c r="SML79" s="760"/>
      <c r="SMM79" s="760"/>
      <c r="SMN79" s="760"/>
      <c r="SMO79" s="760"/>
      <c r="SMP79" s="760"/>
      <c r="SMQ79" s="760"/>
      <c r="SMR79" s="760"/>
      <c r="SMS79" s="760"/>
      <c r="SMT79" s="760"/>
      <c r="SMU79" s="760"/>
      <c r="SMV79" s="760"/>
      <c r="SMW79" s="760"/>
      <c r="SMX79" s="760"/>
      <c r="SMY79" s="760"/>
      <c r="SMZ79" s="760"/>
      <c r="SNA79" s="760"/>
      <c r="SNB79" s="760"/>
      <c r="SNC79" s="760"/>
      <c r="SND79" s="760"/>
      <c r="SNE79" s="760"/>
      <c r="SNF79" s="760"/>
      <c r="SNG79" s="760"/>
      <c r="SNH79" s="760"/>
      <c r="SNI79" s="760"/>
      <c r="SNJ79" s="760"/>
      <c r="SNK79" s="760"/>
      <c r="SNL79" s="760"/>
      <c r="SNM79" s="760"/>
      <c r="SNN79" s="760"/>
      <c r="SNO79" s="760"/>
      <c r="SNP79" s="760"/>
      <c r="SNQ79" s="760"/>
      <c r="SNR79" s="760"/>
      <c r="SNS79" s="760"/>
      <c r="SNT79" s="760"/>
      <c r="SNU79" s="760"/>
      <c r="SNV79" s="760"/>
      <c r="SNW79" s="760"/>
      <c r="SNX79" s="760"/>
      <c r="SNY79" s="760"/>
      <c r="SNZ79" s="760"/>
      <c r="SOA79" s="760"/>
      <c r="SOB79" s="760"/>
      <c r="SOC79" s="760"/>
      <c r="SOD79" s="760"/>
      <c r="SOE79" s="760"/>
      <c r="SOF79" s="760"/>
      <c r="SOG79" s="760"/>
      <c r="SOH79" s="760"/>
      <c r="SOI79" s="760"/>
      <c r="SOJ79" s="760"/>
      <c r="SOK79" s="760"/>
      <c r="SOL79" s="760"/>
      <c r="SOM79" s="760"/>
      <c r="SON79" s="760"/>
      <c r="SOO79" s="760"/>
      <c r="SOP79" s="760"/>
      <c r="SOQ79" s="760"/>
      <c r="SOR79" s="760"/>
      <c r="SOS79" s="760"/>
      <c r="SOT79" s="760"/>
      <c r="SOU79" s="760"/>
      <c r="SOV79" s="760"/>
      <c r="SOW79" s="760"/>
      <c r="SOX79" s="760"/>
      <c r="SOY79" s="760"/>
      <c r="SOZ79" s="760"/>
      <c r="SPA79" s="760"/>
      <c r="SPB79" s="760"/>
      <c r="SPC79" s="760"/>
      <c r="SPD79" s="760"/>
      <c r="SPE79" s="760"/>
      <c r="SPF79" s="760"/>
      <c r="SPG79" s="760"/>
      <c r="SPH79" s="760"/>
      <c r="SPI79" s="760"/>
      <c r="SPJ79" s="760"/>
      <c r="SPK79" s="760"/>
      <c r="SPL79" s="760"/>
      <c r="SPM79" s="760"/>
      <c r="SPN79" s="760"/>
      <c r="SPO79" s="760"/>
      <c r="SPP79" s="760"/>
      <c r="SPQ79" s="760"/>
      <c r="SPR79" s="760"/>
      <c r="SPS79" s="760"/>
      <c r="SPT79" s="760"/>
      <c r="SPU79" s="760"/>
      <c r="SPV79" s="760"/>
      <c r="SPW79" s="760"/>
      <c r="SPX79" s="760"/>
      <c r="SPY79" s="760"/>
      <c r="SPZ79" s="760"/>
      <c r="SQA79" s="760"/>
      <c r="SQB79" s="760"/>
      <c r="SQC79" s="760"/>
      <c r="SQD79" s="760"/>
      <c r="SQE79" s="760"/>
      <c r="SQF79" s="760"/>
      <c r="SQG79" s="760"/>
      <c r="SQH79" s="760"/>
      <c r="SQI79" s="760"/>
      <c r="SQJ79" s="760"/>
      <c r="SQK79" s="760"/>
      <c r="SQL79" s="760"/>
      <c r="SQM79" s="760"/>
      <c r="SQN79" s="760"/>
      <c r="SQO79" s="760"/>
      <c r="SQP79" s="760"/>
      <c r="SQQ79" s="760"/>
      <c r="SQR79" s="760"/>
      <c r="SQS79" s="760"/>
      <c r="SQT79" s="760"/>
      <c r="SQU79" s="760"/>
      <c r="SQV79" s="760"/>
      <c r="SQW79" s="760"/>
      <c r="SQX79" s="760"/>
      <c r="SQY79" s="760"/>
      <c r="SQZ79" s="760"/>
      <c r="SRA79" s="760"/>
      <c r="SRB79" s="760"/>
      <c r="SRC79" s="760"/>
      <c r="SRD79" s="760"/>
      <c r="SRE79" s="760"/>
      <c r="SRF79" s="760"/>
      <c r="SRG79" s="760"/>
      <c r="SRH79" s="760"/>
      <c r="SRI79" s="760"/>
      <c r="SRJ79" s="760"/>
      <c r="SRK79" s="760"/>
      <c r="SRL79" s="760"/>
      <c r="SRM79" s="760"/>
      <c r="SRN79" s="760"/>
      <c r="SRO79" s="760"/>
      <c r="SRP79" s="760"/>
      <c r="SRQ79" s="760"/>
      <c r="SRR79" s="760"/>
      <c r="SRS79" s="760"/>
      <c r="SRT79" s="760"/>
      <c r="SRU79" s="760"/>
      <c r="SRV79" s="760"/>
      <c r="SRW79" s="760"/>
      <c r="SRX79" s="760"/>
      <c r="SRY79" s="760"/>
      <c r="SRZ79" s="760"/>
      <c r="SSA79" s="760"/>
      <c r="SSB79" s="760"/>
      <c r="SSC79" s="760"/>
      <c r="SSD79" s="760"/>
      <c r="SSE79" s="760"/>
      <c r="SSF79" s="760"/>
      <c r="SSG79" s="760"/>
      <c r="SSH79" s="760"/>
      <c r="SSI79" s="760"/>
      <c r="SSJ79" s="760"/>
      <c r="SSK79" s="760"/>
      <c r="SSL79" s="760"/>
      <c r="SSM79" s="760"/>
      <c r="SSN79" s="760"/>
      <c r="SSO79" s="760"/>
      <c r="SSP79" s="760"/>
      <c r="SSQ79" s="760"/>
      <c r="SSR79" s="760"/>
      <c r="SSS79" s="760"/>
      <c r="SST79" s="760"/>
      <c r="SSU79" s="760"/>
      <c r="SSV79" s="760"/>
      <c r="SSW79" s="760"/>
      <c r="SSX79" s="760"/>
      <c r="SSY79" s="760"/>
      <c r="SSZ79" s="760"/>
      <c r="STA79" s="760"/>
      <c r="STB79" s="760"/>
      <c r="STC79" s="760"/>
      <c r="STD79" s="760"/>
      <c r="STE79" s="760"/>
      <c r="STF79" s="760"/>
      <c r="STG79" s="760"/>
      <c r="STH79" s="760"/>
      <c r="STI79" s="760"/>
      <c r="STJ79" s="760"/>
      <c r="STK79" s="760"/>
      <c r="STL79" s="760"/>
      <c r="STM79" s="760"/>
      <c r="STN79" s="760"/>
      <c r="STO79" s="760"/>
      <c r="STP79" s="760"/>
      <c r="STQ79" s="760"/>
      <c r="STR79" s="760"/>
      <c r="STS79" s="760"/>
      <c r="STT79" s="760"/>
      <c r="STU79" s="760"/>
      <c r="STV79" s="760"/>
      <c r="STW79" s="760"/>
      <c r="STX79" s="760"/>
      <c r="STY79" s="760"/>
      <c r="STZ79" s="760"/>
      <c r="SUA79" s="760"/>
      <c r="SUB79" s="760"/>
      <c r="SUC79" s="760"/>
      <c r="SUD79" s="760"/>
      <c r="SUE79" s="760"/>
      <c r="SUF79" s="760"/>
      <c r="SUG79" s="760"/>
      <c r="SUH79" s="760"/>
      <c r="SUI79" s="760"/>
      <c r="SUJ79" s="760"/>
      <c r="SUK79" s="760"/>
      <c r="SUL79" s="760"/>
      <c r="SUM79" s="760"/>
      <c r="SUN79" s="760"/>
      <c r="SUO79" s="760"/>
      <c r="SUP79" s="760"/>
      <c r="SUQ79" s="760"/>
      <c r="SUR79" s="760"/>
      <c r="SUS79" s="760"/>
      <c r="SUT79" s="760"/>
      <c r="SUU79" s="760"/>
      <c r="SUV79" s="760"/>
      <c r="SUW79" s="760"/>
      <c r="SUX79" s="760"/>
      <c r="SUY79" s="760"/>
      <c r="SUZ79" s="760"/>
      <c r="SVA79" s="760"/>
      <c r="SVB79" s="760"/>
      <c r="SVC79" s="760"/>
      <c r="SVD79" s="760"/>
      <c r="SVE79" s="760"/>
      <c r="SVF79" s="760"/>
      <c r="SVG79" s="760"/>
      <c r="SVH79" s="760"/>
      <c r="SVI79" s="760"/>
      <c r="SVJ79" s="760"/>
      <c r="SVK79" s="760"/>
      <c r="SVL79" s="760"/>
      <c r="SVM79" s="760"/>
      <c r="SVN79" s="760"/>
      <c r="SVO79" s="760"/>
      <c r="SVP79" s="760"/>
      <c r="SVQ79" s="760"/>
      <c r="SVR79" s="760"/>
      <c r="SVS79" s="760"/>
      <c r="SVT79" s="760"/>
      <c r="SVU79" s="760"/>
      <c r="SVV79" s="760"/>
      <c r="SVW79" s="760"/>
      <c r="SVX79" s="760"/>
      <c r="SVY79" s="760"/>
      <c r="SVZ79" s="760"/>
      <c r="SWA79" s="760"/>
      <c r="SWB79" s="760"/>
      <c r="SWC79" s="760"/>
      <c r="SWD79" s="760"/>
      <c r="SWE79" s="760"/>
      <c r="SWF79" s="760"/>
      <c r="SWG79" s="760"/>
      <c r="SWH79" s="760"/>
      <c r="SWI79" s="760"/>
      <c r="SWJ79" s="760"/>
      <c r="SWK79" s="760"/>
      <c r="SWL79" s="760"/>
      <c r="SWM79" s="760"/>
      <c r="SWN79" s="760"/>
      <c r="SWO79" s="760"/>
      <c r="SWP79" s="760"/>
      <c r="SWQ79" s="760"/>
      <c r="SWR79" s="760"/>
      <c r="SWS79" s="760"/>
      <c r="SWT79" s="760"/>
      <c r="SWU79" s="760"/>
      <c r="SWV79" s="760"/>
      <c r="SWW79" s="760"/>
      <c r="SWX79" s="760"/>
      <c r="SWY79" s="760"/>
      <c r="SWZ79" s="760"/>
      <c r="SXA79" s="760"/>
      <c r="SXB79" s="760"/>
      <c r="SXC79" s="760"/>
      <c r="SXD79" s="760"/>
      <c r="SXE79" s="760"/>
      <c r="SXF79" s="760"/>
      <c r="SXG79" s="760"/>
      <c r="SXH79" s="760"/>
      <c r="SXI79" s="760"/>
      <c r="SXJ79" s="760"/>
      <c r="SXK79" s="760"/>
      <c r="SXL79" s="760"/>
      <c r="SXM79" s="760"/>
      <c r="SXN79" s="760"/>
      <c r="SXO79" s="760"/>
      <c r="SXP79" s="760"/>
      <c r="SXQ79" s="760"/>
      <c r="SXR79" s="760"/>
      <c r="SXS79" s="760"/>
      <c r="SXT79" s="760"/>
      <c r="SXU79" s="760"/>
      <c r="SXV79" s="760"/>
      <c r="SXW79" s="760"/>
      <c r="SXX79" s="760"/>
      <c r="SXY79" s="760"/>
      <c r="SXZ79" s="760"/>
      <c r="SYA79" s="760"/>
      <c r="SYB79" s="760"/>
      <c r="SYC79" s="760"/>
      <c r="SYD79" s="760"/>
      <c r="SYE79" s="760"/>
      <c r="SYF79" s="760"/>
      <c r="SYG79" s="760"/>
      <c r="SYH79" s="760"/>
      <c r="SYI79" s="760"/>
      <c r="SYJ79" s="760"/>
      <c r="SYK79" s="760"/>
      <c r="SYL79" s="760"/>
      <c r="SYM79" s="760"/>
      <c r="SYN79" s="760"/>
      <c r="SYO79" s="760"/>
      <c r="SYP79" s="760"/>
      <c r="SYQ79" s="760"/>
      <c r="SYR79" s="760"/>
      <c r="SYS79" s="760"/>
      <c r="SYT79" s="760"/>
      <c r="SYU79" s="760"/>
      <c r="SYV79" s="760"/>
      <c r="SYW79" s="760"/>
      <c r="SYX79" s="760"/>
      <c r="SYY79" s="760"/>
      <c r="SYZ79" s="760"/>
      <c r="SZA79" s="760"/>
      <c r="SZB79" s="760"/>
      <c r="SZC79" s="760"/>
      <c r="SZD79" s="760"/>
      <c r="SZE79" s="760"/>
      <c r="SZF79" s="760"/>
      <c r="SZG79" s="760"/>
      <c r="SZH79" s="760"/>
      <c r="SZI79" s="760"/>
      <c r="SZJ79" s="760"/>
      <c r="SZK79" s="760"/>
      <c r="SZL79" s="760"/>
      <c r="SZM79" s="760"/>
      <c r="SZN79" s="760"/>
      <c r="SZO79" s="760"/>
      <c r="SZP79" s="760"/>
      <c r="SZQ79" s="760"/>
      <c r="SZR79" s="760"/>
      <c r="SZS79" s="760"/>
      <c r="SZT79" s="760"/>
      <c r="SZU79" s="760"/>
      <c r="SZV79" s="760"/>
      <c r="SZW79" s="760"/>
      <c r="SZX79" s="760"/>
      <c r="SZY79" s="760"/>
      <c r="SZZ79" s="760"/>
      <c r="TAA79" s="760"/>
      <c r="TAB79" s="760"/>
      <c r="TAC79" s="760"/>
      <c r="TAD79" s="760"/>
      <c r="TAE79" s="760"/>
      <c r="TAF79" s="760"/>
      <c r="TAG79" s="760"/>
      <c r="TAH79" s="760"/>
      <c r="TAI79" s="760"/>
      <c r="TAJ79" s="760"/>
      <c r="TAK79" s="760"/>
      <c r="TAL79" s="760"/>
      <c r="TAM79" s="760"/>
      <c r="TAN79" s="760"/>
      <c r="TAO79" s="760"/>
      <c r="TAP79" s="760"/>
      <c r="TAQ79" s="760"/>
      <c r="TAR79" s="760"/>
      <c r="TAS79" s="760"/>
      <c r="TAT79" s="760"/>
      <c r="TAU79" s="760"/>
      <c r="TAV79" s="760"/>
      <c r="TAW79" s="760"/>
      <c r="TAX79" s="760"/>
      <c r="TAY79" s="760"/>
      <c r="TAZ79" s="760"/>
      <c r="TBA79" s="760"/>
      <c r="TBB79" s="760"/>
      <c r="TBC79" s="760"/>
      <c r="TBD79" s="760"/>
      <c r="TBE79" s="760"/>
      <c r="TBF79" s="760"/>
      <c r="TBG79" s="760"/>
      <c r="TBH79" s="760"/>
      <c r="TBI79" s="760"/>
      <c r="TBJ79" s="760"/>
      <c r="TBK79" s="760"/>
      <c r="TBL79" s="760"/>
      <c r="TBM79" s="760"/>
      <c r="TBN79" s="760"/>
      <c r="TBO79" s="760"/>
      <c r="TBP79" s="760"/>
      <c r="TBQ79" s="760"/>
      <c r="TBR79" s="760"/>
      <c r="TBS79" s="760"/>
      <c r="TBT79" s="760"/>
      <c r="TBU79" s="760"/>
      <c r="TBV79" s="760"/>
      <c r="TBW79" s="760"/>
      <c r="TBX79" s="760"/>
      <c r="TBY79" s="760"/>
      <c r="TBZ79" s="760"/>
      <c r="TCA79" s="760"/>
      <c r="TCB79" s="760"/>
      <c r="TCC79" s="760"/>
      <c r="TCD79" s="760"/>
      <c r="TCE79" s="760"/>
      <c r="TCF79" s="760"/>
      <c r="TCG79" s="760"/>
      <c r="TCH79" s="760"/>
      <c r="TCI79" s="760"/>
      <c r="TCJ79" s="760"/>
      <c r="TCK79" s="760"/>
      <c r="TCL79" s="760"/>
      <c r="TCM79" s="760"/>
      <c r="TCN79" s="760"/>
      <c r="TCO79" s="760"/>
      <c r="TCP79" s="760"/>
      <c r="TCQ79" s="760"/>
      <c r="TCR79" s="760"/>
      <c r="TCS79" s="760"/>
      <c r="TCT79" s="760"/>
      <c r="TCU79" s="760"/>
      <c r="TCV79" s="760"/>
      <c r="TCW79" s="760"/>
      <c r="TCX79" s="760"/>
      <c r="TCY79" s="760"/>
      <c r="TCZ79" s="760"/>
      <c r="TDA79" s="760"/>
      <c r="TDB79" s="760"/>
      <c r="TDC79" s="760"/>
      <c r="TDD79" s="760"/>
      <c r="TDE79" s="760"/>
      <c r="TDF79" s="760"/>
      <c r="TDG79" s="760"/>
      <c r="TDH79" s="760"/>
      <c r="TDI79" s="760"/>
      <c r="TDJ79" s="760"/>
      <c r="TDK79" s="760"/>
      <c r="TDL79" s="760"/>
      <c r="TDM79" s="760"/>
      <c r="TDN79" s="760"/>
      <c r="TDO79" s="760"/>
      <c r="TDP79" s="760"/>
      <c r="TDQ79" s="760"/>
      <c r="TDR79" s="760"/>
      <c r="TDS79" s="760"/>
      <c r="TDT79" s="760"/>
      <c r="TDU79" s="760"/>
      <c r="TDV79" s="760"/>
      <c r="TDW79" s="760"/>
      <c r="TDX79" s="760"/>
      <c r="TDY79" s="760"/>
      <c r="TDZ79" s="760"/>
      <c r="TEA79" s="760"/>
      <c r="TEB79" s="760"/>
      <c r="TEC79" s="760"/>
      <c r="TED79" s="760"/>
      <c r="TEE79" s="760"/>
      <c r="TEF79" s="760"/>
      <c r="TEG79" s="760"/>
      <c r="TEH79" s="760"/>
      <c r="TEI79" s="760"/>
      <c r="TEJ79" s="760"/>
      <c r="TEK79" s="760"/>
      <c r="TEL79" s="760"/>
      <c r="TEM79" s="760"/>
      <c r="TEN79" s="760"/>
      <c r="TEO79" s="760"/>
      <c r="TEP79" s="760"/>
      <c r="TEQ79" s="760"/>
      <c r="TER79" s="760"/>
      <c r="TES79" s="760"/>
      <c r="TET79" s="760"/>
      <c r="TEU79" s="760"/>
      <c r="TEV79" s="760"/>
      <c r="TEW79" s="760"/>
      <c r="TEX79" s="760"/>
      <c r="TEY79" s="760"/>
      <c r="TEZ79" s="760"/>
      <c r="TFA79" s="760"/>
      <c r="TFB79" s="760"/>
      <c r="TFC79" s="760"/>
      <c r="TFD79" s="760"/>
      <c r="TFE79" s="760"/>
      <c r="TFF79" s="760"/>
      <c r="TFG79" s="760"/>
      <c r="TFH79" s="760"/>
      <c r="TFI79" s="760"/>
      <c r="TFJ79" s="760"/>
      <c r="TFK79" s="760"/>
      <c r="TFL79" s="760"/>
      <c r="TFM79" s="760"/>
      <c r="TFN79" s="760"/>
      <c r="TFO79" s="760"/>
      <c r="TFP79" s="760"/>
      <c r="TFQ79" s="760"/>
      <c r="TFR79" s="760"/>
      <c r="TFS79" s="760"/>
      <c r="TFT79" s="760"/>
      <c r="TFU79" s="760"/>
      <c r="TFV79" s="760"/>
      <c r="TFW79" s="760"/>
      <c r="TFX79" s="760"/>
      <c r="TFY79" s="760"/>
      <c r="TFZ79" s="760"/>
      <c r="TGA79" s="760"/>
      <c r="TGB79" s="760"/>
      <c r="TGC79" s="760"/>
      <c r="TGD79" s="760"/>
      <c r="TGE79" s="760"/>
      <c r="TGF79" s="760"/>
      <c r="TGG79" s="760"/>
      <c r="TGH79" s="760"/>
      <c r="TGI79" s="760"/>
      <c r="TGJ79" s="760"/>
      <c r="TGK79" s="760"/>
      <c r="TGL79" s="760"/>
      <c r="TGM79" s="760"/>
      <c r="TGN79" s="760"/>
      <c r="TGO79" s="760"/>
      <c r="TGP79" s="760"/>
      <c r="TGQ79" s="760"/>
      <c r="TGR79" s="760"/>
      <c r="TGS79" s="760"/>
      <c r="TGT79" s="760"/>
      <c r="TGU79" s="760"/>
      <c r="TGV79" s="760"/>
      <c r="TGW79" s="760"/>
      <c r="TGX79" s="760"/>
      <c r="TGY79" s="760"/>
      <c r="TGZ79" s="760"/>
      <c r="THA79" s="760"/>
      <c r="THB79" s="760"/>
      <c r="THC79" s="760"/>
      <c r="THD79" s="760"/>
      <c r="THE79" s="760"/>
      <c r="THF79" s="760"/>
      <c r="THG79" s="760"/>
      <c r="THH79" s="760"/>
      <c r="THI79" s="760"/>
      <c r="THJ79" s="760"/>
      <c r="THK79" s="760"/>
      <c r="THL79" s="760"/>
      <c r="THM79" s="760"/>
      <c r="THN79" s="760"/>
      <c r="THO79" s="760"/>
      <c r="THP79" s="760"/>
      <c r="THQ79" s="760"/>
      <c r="THR79" s="760"/>
      <c r="THS79" s="760"/>
      <c r="THT79" s="760"/>
      <c r="THU79" s="760"/>
      <c r="THV79" s="760"/>
      <c r="THW79" s="760"/>
      <c r="THX79" s="760"/>
      <c r="THY79" s="760"/>
      <c r="THZ79" s="760"/>
      <c r="TIA79" s="760"/>
      <c r="TIB79" s="760"/>
      <c r="TIC79" s="760"/>
      <c r="TID79" s="760"/>
      <c r="TIE79" s="760"/>
      <c r="TIF79" s="760"/>
      <c r="TIG79" s="760"/>
      <c r="TIH79" s="760"/>
      <c r="TII79" s="760"/>
      <c r="TIJ79" s="760"/>
      <c r="TIK79" s="760"/>
      <c r="TIL79" s="760"/>
      <c r="TIM79" s="760"/>
      <c r="TIN79" s="760"/>
      <c r="TIO79" s="760"/>
      <c r="TIP79" s="760"/>
      <c r="TIQ79" s="760"/>
      <c r="TIR79" s="760"/>
      <c r="TIS79" s="760"/>
      <c r="TIT79" s="760"/>
      <c r="TIU79" s="760"/>
      <c r="TIV79" s="760"/>
      <c r="TIW79" s="760"/>
      <c r="TIX79" s="760"/>
      <c r="TIY79" s="760"/>
      <c r="TIZ79" s="760"/>
      <c r="TJA79" s="760"/>
      <c r="TJB79" s="760"/>
      <c r="TJC79" s="760"/>
      <c r="TJD79" s="760"/>
      <c r="TJE79" s="760"/>
      <c r="TJF79" s="760"/>
      <c r="TJG79" s="760"/>
      <c r="TJH79" s="760"/>
      <c r="TJI79" s="760"/>
      <c r="TJJ79" s="760"/>
      <c r="TJK79" s="760"/>
      <c r="TJL79" s="760"/>
      <c r="TJM79" s="760"/>
      <c r="TJN79" s="760"/>
      <c r="TJO79" s="760"/>
      <c r="TJP79" s="760"/>
      <c r="TJQ79" s="760"/>
      <c r="TJR79" s="760"/>
      <c r="TJS79" s="760"/>
      <c r="TJT79" s="760"/>
      <c r="TJU79" s="760"/>
      <c r="TJV79" s="760"/>
      <c r="TJW79" s="760"/>
      <c r="TJX79" s="760"/>
      <c r="TJY79" s="760"/>
      <c r="TJZ79" s="760"/>
      <c r="TKA79" s="760"/>
      <c r="TKB79" s="760"/>
      <c r="TKC79" s="760"/>
      <c r="TKD79" s="760"/>
      <c r="TKE79" s="760"/>
      <c r="TKF79" s="760"/>
      <c r="TKG79" s="760"/>
      <c r="TKH79" s="760"/>
      <c r="TKI79" s="760"/>
      <c r="TKJ79" s="760"/>
      <c r="TKK79" s="760"/>
      <c r="TKL79" s="760"/>
      <c r="TKM79" s="760"/>
      <c r="TKN79" s="760"/>
      <c r="TKO79" s="760"/>
      <c r="TKP79" s="760"/>
      <c r="TKQ79" s="760"/>
      <c r="TKR79" s="760"/>
      <c r="TKS79" s="760"/>
      <c r="TKT79" s="760"/>
      <c r="TKU79" s="760"/>
      <c r="TKV79" s="760"/>
      <c r="TKW79" s="760"/>
      <c r="TKX79" s="760"/>
      <c r="TKY79" s="760"/>
      <c r="TKZ79" s="760"/>
      <c r="TLA79" s="760"/>
      <c r="TLB79" s="760"/>
      <c r="TLC79" s="760"/>
      <c r="TLD79" s="760"/>
      <c r="TLE79" s="760"/>
      <c r="TLF79" s="760"/>
      <c r="TLG79" s="760"/>
      <c r="TLH79" s="760"/>
      <c r="TLI79" s="760"/>
      <c r="TLJ79" s="760"/>
      <c r="TLK79" s="760"/>
      <c r="TLL79" s="760"/>
      <c r="TLM79" s="760"/>
      <c r="TLN79" s="760"/>
      <c r="TLO79" s="760"/>
      <c r="TLP79" s="760"/>
      <c r="TLQ79" s="760"/>
      <c r="TLR79" s="760"/>
      <c r="TLS79" s="760"/>
      <c r="TLT79" s="760"/>
      <c r="TLU79" s="760"/>
      <c r="TLV79" s="760"/>
      <c r="TLW79" s="760"/>
      <c r="TLX79" s="760"/>
      <c r="TLY79" s="760"/>
      <c r="TLZ79" s="760"/>
      <c r="TMA79" s="760"/>
      <c r="TMB79" s="760"/>
      <c r="TMC79" s="760"/>
      <c r="TMD79" s="760"/>
      <c r="TME79" s="760"/>
      <c r="TMF79" s="760"/>
      <c r="TMG79" s="760"/>
      <c r="TMH79" s="760"/>
      <c r="TMI79" s="760"/>
      <c r="TMJ79" s="760"/>
      <c r="TMK79" s="760"/>
      <c r="TML79" s="760"/>
      <c r="TMM79" s="760"/>
      <c r="TMN79" s="760"/>
      <c r="TMO79" s="760"/>
      <c r="TMP79" s="760"/>
      <c r="TMQ79" s="760"/>
      <c r="TMR79" s="760"/>
      <c r="TMS79" s="760"/>
      <c r="TMT79" s="760"/>
      <c r="TMU79" s="760"/>
      <c r="TMV79" s="760"/>
      <c r="TMW79" s="760"/>
      <c r="TMX79" s="760"/>
      <c r="TMY79" s="760"/>
      <c r="TMZ79" s="760"/>
      <c r="TNA79" s="760"/>
      <c r="TNB79" s="760"/>
      <c r="TNC79" s="760"/>
      <c r="TND79" s="760"/>
      <c r="TNE79" s="760"/>
      <c r="TNF79" s="760"/>
      <c r="TNG79" s="760"/>
      <c r="TNH79" s="760"/>
      <c r="TNI79" s="760"/>
      <c r="TNJ79" s="760"/>
      <c r="TNK79" s="760"/>
      <c r="TNL79" s="760"/>
      <c r="TNM79" s="760"/>
      <c r="TNN79" s="760"/>
      <c r="TNO79" s="760"/>
      <c r="TNP79" s="760"/>
      <c r="TNQ79" s="760"/>
      <c r="TNR79" s="760"/>
      <c r="TNS79" s="760"/>
      <c r="TNT79" s="760"/>
      <c r="TNU79" s="760"/>
      <c r="TNV79" s="760"/>
      <c r="TNW79" s="760"/>
      <c r="TNX79" s="760"/>
      <c r="TNY79" s="760"/>
      <c r="TNZ79" s="760"/>
      <c r="TOA79" s="760"/>
      <c r="TOB79" s="760"/>
      <c r="TOC79" s="760"/>
      <c r="TOD79" s="760"/>
      <c r="TOE79" s="760"/>
      <c r="TOF79" s="760"/>
      <c r="TOG79" s="760"/>
      <c r="TOH79" s="760"/>
      <c r="TOI79" s="760"/>
      <c r="TOJ79" s="760"/>
      <c r="TOK79" s="760"/>
      <c r="TOL79" s="760"/>
      <c r="TOM79" s="760"/>
      <c r="TON79" s="760"/>
      <c r="TOO79" s="760"/>
      <c r="TOP79" s="760"/>
      <c r="TOQ79" s="760"/>
      <c r="TOR79" s="760"/>
      <c r="TOS79" s="760"/>
      <c r="TOT79" s="760"/>
      <c r="TOU79" s="760"/>
      <c r="TOV79" s="760"/>
      <c r="TOW79" s="760"/>
      <c r="TOX79" s="760"/>
      <c r="TOY79" s="760"/>
      <c r="TOZ79" s="760"/>
      <c r="TPA79" s="760"/>
      <c r="TPB79" s="760"/>
      <c r="TPC79" s="760"/>
      <c r="TPD79" s="760"/>
      <c r="TPE79" s="760"/>
      <c r="TPF79" s="760"/>
      <c r="TPG79" s="760"/>
      <c r="TPH79" s="760"/>
      <c r="TPI79" s="760"/>
      <c r="TPJ79" s="760"/>
      <c r="TPK79" s="760"/>
      <c r="TPL79" s="760"/>
      <c r="TPM79" s="760"/>
      <c r="TPN79" s="760"/>
      <c r="TPO79" s="760"/>
      <c r="TPP79" s="760"/>
      <c r="TPQ79" s="760"/>
      <c r="TPR79" s="760"/>
      <c r="TPS79" s="760"/>
      <c r="TPT79" s="760"/>
      <c r="TPU79" s="760"/>
      <c r="TPV79" s="760"/>
      <c r="TPW79" s="760"/>
      <c r="TPX79" s="760"/>
      <c r="TPY79" s="760"/>
      <c r="TPZ79" s="760"/>
      <c r="TQA79" s="760"/>
      <c r="TQB79" s="760"/>
      <c r="TQC79" s="760"/>
      <c r="TQD79" s="760"/>
      <c r="TQE79" s="760"/>
      <c r="TQF79" s="760"/>
      <c r="TQG79" s="760"/>
      <c r="TQH79" s="760"/>
      <c r="TQI79" s="760"/>
      <c r="TQJ79" s="760"/>
      <c r="TQK79" s="760"/>
      <c r="TQL79" s="760"/>
      <c r="TQM79" s="760"/>
      <c r="TQN79" s="760"/>
      <c r="TQO79" s="760"/>
      <c r="TQP79" s="760"/>
      <c r="TQQ79" s="760"/>
      <c r="TQR79" s="760"/>
      <c r="TQS79" s="760"/>
      <c r="TQT79" s="760"/>
      <c r="TQU79" s="760"/>
      <c r="TQV79" s="760"/>
      <c r="TQW79" s="760"/>
      <c r="TQX79" s="760"/>
      <c r="TQY79" s="760"/>
      <c r="TQZ79" s="760"/>
      <c r="TRA79" s="760"/>
      <c r="TRB79" s="760"/>
      <c r="TRC79" s="760"/>
      <c r="TRD79" s="760"/>
      <c r="TRE79" s="760"/>
      <c r="TRF79" s="760"/>
      <c r="TRG79" s="760"/>
      <c r="TRH79" s="760"/>
      <c r="TRI79" s="760"/>
      <c r="TRJ79" s="760"/>
      <c r="TRK79" s="760"/>
      <c r="TRL79" s="760"/>
      <c r="TRM79" s="760"/>
      <c r="TRN79" s="760"/>
      <c r="TRO79" s="760"/>
      <c r="TRP79" s="760"/>
      <c r="TRQ79" s="760"/>
      <c r="TRR79" s="760"/>
      <c r="TRS79" s="760"/>
      <c r="TRT79" s="760"/>
      <c r="TRU79" s="760"/>
      <c r="TRV79" s="760"/>
      <c r="TRW79" s="760"/>
      <c r="TRX79" s="760"/>
      <c r="TRY79" s="760"/>
      <c r="TRZ79" s="760"/>
      <c r="TSA79" s="760"/>
      <c r="TSB79" s="760"/>
      <c r="TSC79" s="760"/>
      <c r="TSD79" s="760"/>
      <c r="TSE79" s="760"/>
      <c r="TSF79" s="760"/>
      <c r="TSG79" s="760"/>
      <c r="TSH79" s="760"/>
      <c r="TSI79" s="760"/>
      <c r="TSJ79" s="760"/>
      <c r="TSK79" s="760"/>
      <c r="TSL79" s="760"/>
      <c r="TSM79" s="760"/>
      <c r="TSN79" s="760"/>
      <c r="TSO79" s="760"/>
      <c r="TSP79" s="760"/>
      <c r="TSQ79" s="760"/>
      <c r="TSR79" s="760"/>
      <c r="TSS79" s="760"/>
      <c r="TST79" s="760"/>
      <c r="TSU79" s="760"/>
      <c r="TSV79" s="760"/>
      <c r="TSW79" s="760"/>
      <c r="TSX79" s="760"/>
      <c r="TSY79" s="760"/>
      <c r="TSZ79" s="760"/>
      <c r="TTA79" s="760"/>
      <c r="TTB79" s="760"/>
      <c r="TTC79" s="760"/>
      <c r="TTD79" s="760"/>
      <c r="TTE79" s="760"/>
      <c r="TTF79" s="760"/>
      <c r="TTG79" s="760"/>
      <c r="TTH79" s="760"/>
      <c r="TTI79" s="760"/>
      <c r="TTJ79" s="760"/>
      <c r="TTK79" s="760"/>
      <c r="TTL79" s="760"/>
      <c r="TTM79" s="760"/>
      <c r="TTN79" s="760"/>
      <c r="TTO79" s="760"/>
      <c r="TTP79" s="760"/>
      <c r="TTQ79" s="760"/>
      <c r="TTR79" s="760"/>
      <c r="TTS79" s="760"/>
      <c r="TTT79" s="760"/>
      <c r="TTU79" s="760"/>
      <c r="TTV79" s="760"/>
      <c r="TTW79" s="760"/>
      <c r="TTX79" s="760"/>
      <c r="TTY79" s="760"/>
      <c r="TTZ79" s="760"/>
      <c r="TUA79" s="760"/>
      <c r="TUB79" s="760"/>
      <c r="TUC79" s="760"/>
      <c r="TUD79" s="760"/>
      <c r="TUE79" s="760"/>
      <c r="TUF79" s="760"/>
      <c r="TUG79" s="760"/>
      <c r="TUH79" s="760"/>
      <c r="TUI79" s="760"/>
      <c r="TUJ79" s="760"/>
      <c r="TUK79" s="760"/>
      <c r="TUL79" s="760"/>
      <c r="TUM79" s="760"/>
      <c r="TUN79" s="760"/>
      <c r="TUO79" s="760"/>
      <c r="TUP79" s="760"/>
      <c r="TUQ79" s="760"/>
      <c r="TUR79" s="760"/>
      <c r="TUS79" s="760"/>
      <c r="TUT79" s="760"/>
      <c r="TUU79" s="760"/>
      <c r="TUV79" s="760"/>
      <c r="TUW79" s="760"/>
      <c r="TUX79" s="760"/>
      <c r="TUY79" s="760"/>
      <c r="TUZ79" s="760"/>
      <c r="TVA79" s="760"/>
      <c r="TVB79" s="760"/>
      <c r="TVC79" s="760"/>
      <c r="TVD79" s="760"/>
      <c r="TVE79" s="760"/>
      <c r="TVF79" s="760"/>
      <c r="TVG79" s="760"/>
      <c r="TVH79" s="760"/>
      <c r="TVI79" s="760"/>
      <c r="TVJ79" s="760"/>
      <c r="TVK79" s="760"/>
      <c r="TVL79" s="760"/>
      <c r="TVM79" s="760"/>
      <c r="TVN79" s="760"/>
      <c r="TVO79" s="760"/>
      <c r="TVP79" s="760"/>
      <c r="TVQ79" s="760"/>
      <c r="TVR79" s="760"/>
      <c r="TVS79" s="760"/>
      <c r="TVT79" s="760"/>
      <c r="TVU79" s="760"/>
      <c r="TVV79" s="760"/>
      <c r="TVW79" s="760"/>
      <c r="TVX79" s="760"/>
      <c r="TVY79" s="760"/>
      <c r="TVZ79" s="760"/>
      <c r="TWA79" s="760"/>
      <c r="TWB79" s="760"/>
      <c r="TWC79" s="760"/>
      <c r="TWD79" s="760"/>
      <c r="TWE79" s="760"/>
      <c r="TWF79" s="760"/>
      <c r="TWG79" s="760"/>
      <c r="TWH79" s="760"/>
      <c r="TWI79" s="760"/>
      <c r="TWJ79" s="760"/>
      <c r="TWK79" s="760"/>
      <c r="TWL79" s="760"/>
      <c r="TWM79" s="760"/>
      <c r="TWN79" s="760"/>
      <c r="TWO79" s="760"/>
      <c r="TWP79" s="760"/>
      <c r="TWQ79" s="760"/>
      <c r="TWR79" s="760"/>
      <c r="TWS79" s="760"/>
      <c r="TWT79" s="760"/>
      <c r="TWU79" s="760"/>
      <c r="TWV79" s="760"/>
      <c r="TWW79" s="760"/>
      <c r="TWX79" s="760"/>
      <c r="TWY79" s="760"/>
      <c r="TWZ79" s="760"/>
      <c r="TXA79" s="760"/>
      <c r="TXB79" s="760"/>
      <c r="TXC79" s="760"/>
      <c r="TXD79" s="760"/>
      <c r="TXE79" s="760"/>
      <c r="TXF79" s="760"/>
      <c r="TXG79" s="760"/>
      <c r="TXH79" s="760"/>
      <c r="TXI79" s="760"/>
      <c r="TXJ79" s="760"/>
      <c r="TXK79" s="760"/>
      <c r="TXL79" s="760"/>
      <c r="TXM79" s="760"/>
      <c r="TXN79" s="760"/>
      <c r="TXO79" s="760"/>
      <c r="TXP79" s="760"/>
      <c r="TXQ79" s="760"/>
      <c r="TXR79" s="760"/>
      <c r="TXS79" s="760"/>
      <c r="TXT79" s="760"/>
      <c r="TXU79" s="760"/>
      <c r="TXV79" s="760"/>
      <c r="TXW79" s="760"/>
      <c r="TXX79" s="760"/>
      <c r="TXY79" s="760"/>
      <c r="TXZ79" s="760"/>
      <c r="TYA79" s="760"/>
      <c r="TYB79" s="760"/>
      <c r="TYC79" s="760"/>
      <c r="TYD79" s="760"/>
      <c r="TYE79" s="760"/>
      <c r="TYF79" s="760"/>
      <c r="TYG79" s="760"/>
      <c r="TYH79" s="760"/>
      <c r="TYI79" s="760"/>
      <c r="TYJ79" s="760"/>
      <c r="TYK79" s="760"/>
      <c r="TYL79" s="760"/>
      <c r="TYM79" s="760"/>
      <c r="TYN79" s="760"/>
      <c r="TYO79" s="760"/>
      <c r="TYP79" s="760"/>
      <c r="TYQ79" s="760"/>
      <c r="TYR79" s="760"/>
      <c r="TYS79" s="760"/>
      <c r="TYT79" s="760"/>
      <c r="TYU79" s="760"/>
      <c r="TYV79" s="760"/>
      <c r="TYW79" s="760"/>
      <c r="TYX79" s="760"/>
      <c r="TYY79" s="760"/>
      <c r="TYZ79" s="760"/>
      <c r="TZA79" s="760"/>
      <c r="TZB79" s="760"/>
      <c r="TZC79" s="760"/>
      <c r="TZD79" s="760"/>
      <c r="TZE79" s="760"/>
      <c r="TZF79" s="760"/>
      <c r="TZG79" s="760"/>
      <c r="TZH79" s="760"/>
      <c r="TZI79" s="760"/>
      <c r="TZJ79" s="760"/>
      <c r="TZK79" s="760"/>
      <c r="TZL79" s="760"/>
      <c r="TZM79" s="760"/>
      <c r="TZN79" s="760"/>
      <c r="TZO79" s="760"/>
      <c r="TZP79" s="760"/>
      <c r="TZQ79" s="760"/>
      <c r="TZR79" s="760"/>
      <c r="TZS79" s="760"/>
      <c r="TZT79" s="760"/>
      <c r="TZU79" s="760"/>
      <c r="TZV79" s="760"/>
      <c r="TZW79" s="760"/>
      <c r="TZX79" s="760"/>
      <c r="TZY79" s="760"/>
      <c r="TZZ79" s="760"/>
      <c r="UAA79" s="760"/>
      <c r="UAB79" s="760"/>
      <c r="UAC79" s="760"/>
      <c r="UAD79" s="760"/>
      <c r="UAE79" s="760"/>
      <c r="UAF79" s="760"/>
      <c r="UAG79" s="760"/>
      <c r="UAH79" s="760"/>
      <c r="UAI79" s="760"/>
      <c r="UAJ79" s="760"/>
      <c r="UAK79" s="760"/>
      <c r="UAL79" s="760"/>
      <c r="UAM79" s="760"/>
      <c r="UAN79" s="760"/>
      <c r="UAO79" s="760"/>
      <c r="UAP79" s="760"/>
      <c r="UAQ79" s="760"/>
      <c r="UAR79" s="760"/>
      <c r="UAS79" s="760"/>
      <c r="UAT79" s="760"/>
      <c r="UAU79" s="760"/>
      <c r="UAV79" s="760"/>
      <c r="UAW79" s="760"/>
      <c r="UAX79" s="760"/>
      <c r="UAY79" s="760"/>
      <c r="UAZ79" s="760"/>
      <c r="UBA79" s="760"/>
      <c r="UBB79" s="760"/>
      <c r="UBC79" s="760"/>
      <c r="UBD79" s="760"/>
      <c r="UBE79" s="760"/>
      <c r="UBF79" s="760"/>
      <c r="UBG79" s="760"/>
      <c r="UBH79" s="760"/>
      <c r="UBI79" s="760"/>
      <c r="UBJ79" s="760"/>
      <c r="UBK79" s="760"/>
      <c r="UBL79" s="760"/>
      <c r="UBM79" s="760"/>
      <c r="UBN79" s="760"/>
      <c r="UBO79" s="760"/>
      <c r="UBP79" s="760"/>
      <c r="UBQ79" s="760"/>
      <c r="UBR79" s="760"/>
      <c r="UBS79" s="760"/>
      <c r="UBT79" s="760"/>
      <c r="UBU79" s="760"/>
      <c r="UBV79" s="760"/>
      <c r="UBW79" s="760"/>
      <c r="UBX79" s="760"/>
      <c r="UBY79" s="760"/>
      <c r="UBZ79" s="760"/>
      <c r="UCA79" s="760"/>
      <c r="UCB79" s="760"/>
      <c r="UCC79" s="760"/>
      <c r="UCD79" s="760"/>
      <c r="UCE79" s="760"/>
      <c r="UCF79" s="760"/>
      <c r="UCG79" s="760"/>
      <c r="UCH79" s="760"/>
      <c r="UCI79" s="760"/>
      <c r="UCJ79" s="760"/>
      <c r="UCK79" s="760"/>
      <c r="UCL79" s="760"/>
      <c r="UCM79" s="760"/>
      <c r="UCN79" s="760"/>
      <c r="UCO79" s="760"/>
      <c r="UCP79" s="760"/>
      <c r="UCQ79" s="760"/>
      <c r="UCR79" s="760"/>
      <c r="UCS79" s="760"/>
      <c r="UCT79" s="760"/>
      <c r="UCU79" s="760"/>
      <c r="UCV79" s="760"/>
      <c r="UCW79" s="760"/>
      <c r="UCX79" s="760"/>
      <c r="UCY79" s="760"/>
      <c r="UCZ79" s="760"/>
      <c r="UDA79" s="760"/>
      <c r="UDB79" s="760"/>
      <c r="UDC79" s="760"/>
      <c r="UDD79" s="760"/>
      <c r="UDE79" s="760"/>
      <c r="UDF79" s="760"/>
      <c r="UDG79" s="760"/>
      <c r="UDH79" s="760"/>
      <c r="UDI79" s="760"/>
      <c r="UDJ79" s="760"/>
      <c r="UDK79" s="760"/>
      <c r="UDL79" s="760"/>
      <c r="UDM79" s="760"/>
      <c r="UDN79" s="760"/>
      <c r="UDO79" s="760"/>
      <c r="UDP79" s="760"/>
      <c r="UDQ79" s="760"/>
      <c r="UDR79" s="760"/>
      <c r="UDS79" s="760"/>
      <c r="UDT79" s="760"/>
      <c r="UDU79" s="760"/>
      <c r="UDV79" s="760"/>
      <c r="UDW79" s="760"/>
      <c r="UDX79" s="760"/>
      <c r="UDY79" s="760"/>
      <c r="UDZ79" s="760"/>
      <c r="UEA79" s="760"/>
      <c r="UEB79" s="760"/>
      <c r="UEC79" s="760"/>
      <c r="UED79" s="760"/>
      <c r="UEE79" s="760"/>
      <c r="UEF79" s="760"/>
      <c r="UEG79" s="760"/>
      <c r="UEH79" s="760"/>
      <c r="UEI79" s="760"/>
      <c r="UEJ79" s="760"/>
      <c r="UEK79" s="760"/>
      <c r="UEL79" s="760"/>
      <c r="UEM79" s="760"/>
      <c r="UEN79" s="760"/>
      <c r="UEO79" s="760"/>
      <c r="UEP79" s="760"/>
      <c r="UEQ79" s="760"/>
      <c r="UER79" s="760"/>
      <c r="UES79" s="760"/>
      <c r="UET79" s="760"/>
      <c r="UEU79" s="760"/>
      <c r="UEV79" s="760"/>
      <c r="UEW79" s="760"/>
      <c r="UEX79" s="760"/>
      <c r="UEY79" s="760"/>
      <c r="UEZ79" s="760"/>
      <c r="UFA79" s="760"/>
      <c r="UFB79" s="760"/>
      <c r="UFC79" s="760"/>
      <c r="UFD79" s="760"/>
      <c r="UFE79" s="760"/>
      <c r="UFF79" s="760"/>
      <c r="UFG79" s="760"/>
      <c r="UFH79" s="760"/>
      <c r="UFI79" s="760"/>
      <c r="UFJ79" s="760"/>
      <c r="UFK79" s="760"/>
      <c r="UFL79" s="760"/>
      <c r="UFM79" s="760"/>
      <c r="UFN79" s="760"/>
      <c r="UFO79" s="760"/>
      <c r="UFP79" s="760"/>
      <c r="UFQ79" s="760"/>
      <c r="UFR79" s="760"/>
      <c r="UFS79" s="760"/>
      <c r="UFT79" s="760"/>
      <c r="UFU79" s="760"/>
      <c r="UFV79" s="760"/>
      <c r="UFW79" s="760"/>
      <c r="UFX79" s="760"/>
      <c r="UFY79" s="760"/>
      <c r="UFZ79" s="760"/>
      <c r="UGA79" s="760"/>
      <c r="UGB79" s="760"/>
      <c r="UGC79" s="760"/>
      <c r="UGD79" s="760"/>
      <c r="UGE79" s="760"/>
      <c r="UGF79" s="760"/>
      <c r="UGG79" s="760"/>
      <c r="UGH79" s="760"/>
      <c r="UGI79" s="760"/>
      <c r="UGJ79" s="760"/>
      <c r="UGK79" s="760"/>
      <c r="UGL79" s="760"/>
      <c r="UGM79" s="760"/>
      <c r="UGN79" s="760"/>
      <c r="UGO79" s="760"/>
      <c r="UGP79" s="760"/>
      <c r="UGQ79" s="760"/>
      <c r="UGR79" s="760"/>
      <c r="UGS79" s="760"/>
      <c r="UGT79" s="760"/>
      <c r="UGU79" s="760"/>
      <c r="UGV79" s="760"/>
      <c r="UGW79" s="760"/>
      <c r="UGX79" s="760"/>
      <c r="UGY79" s="760"/>
      <c r="UGZ79" s="760"/>
      <c r="UHA79" s="760"/>
      <c r="UHB79" s="760"/>
      <c r="UHC79" s="760"/>
      <c r="UHD79" s="760"/>
      <c r="UHE79" s="760"/>
      <c r="UHF79" s="760"/>
      <c r="UHG79" s="760"/>
      <c r="UHH79" s="760"/>
      <c r="UHI79" s="760"/>
      <c r="UHJ79" s="760"/>
      <c r="UHK79" s="760"/>
      <c r="UHL79" s="760"/>
      <c r="UHM79" s="760"/>
      <c r="UHN79" s="760"/>
      <c r="UHO79" s="760"/>
      <c r="UHP79" s="760"/>
      <c r="UHQ79" s="760"/>
      <c r="UHR79" s="760"/>
      <c r="UHS79" s="760"/>
      <c r="UHT79" s="760"/>
      <c r="UHU79" s="760"/>
      <c r="UHV79" s="760"/>
      <c r="UHW79" s="760"/>
      <c r="UHX79" s="760"/>
      <c r="UHY79" s="760"/>
      <c r="UHZ79" s="760"/>
      <c r="UIA79" s="760"/>
      <c r="UIB79" s="760"/>
      <c r="UIC79" s="760"/>
      <c r="UID79" s="760"/>
      <c r="UIE79" s="760"/>
      <c r="UIF79" s="760"/>
      <c r="UIG79" s="760"/>
      <c r="UIH79" s="760"/>
      <c r="UII79" s="760"/>
      <c r="UIJ79" s="760"/>
      <c r="UIK79" s="760"/>
      <c r="UIL79" s="760"/>
      <c r="UIM79" s="760"/>
      <c r="UIN79" s="760"/>
      <c r="UIO79" s="760"/>
      <c r="UIP79" s="760"/>
      <c r="UIQ79" s="760"/>
      <c r="UIR79" s="760"/>
      <c r="UIS79" s="760"/>
      <c r="UIT79" s="760"/>
      <c r="UIU79" s="760"/>
      <c r="UIV79" s="760"/>
      <c r="UIW79" s="760"/>
      <c r="UIX79" s="760"/>
      <c r="UIY79" s="760"/>
      <c r="UIZ79" s="760"/>
      <c r="UJA79" s="760"/>
      <c r="UJB79" s="760"/>
      <c r="UJC79" s="760"/>
      <c r="UJD79" s="760"/>
      <c r="UJE79" s="760"/>
      <c r="UJF79" s="760"/>
      <c r="UJG79" s="760"/>
      <c r="UJH79" s="760"/>
      <c r="UJI79" s="760"/>
      <c r="UJJ79" s="760"/>
      <c r="UJK79" s="760"/>
      <c r="UJL79" s="760"/>
      <c r="UJM79" s="760"/>
      <c r="UJN79" s="760"/>
      <c r="UJO79" s="760"/>
      <c r="UJP79" s="760"/>
      <c r="UJQ79" s="760"/>
      <c r="UJR79" s="760"/>
      <c r="UJS79" s="760"/>
      <c r="UJT79" s="760"/>
      <c r="UJU79" s="760"/>
      <c r="UJV79" s="760"/>
      <c r="UJW79" s="760"/>
      <c r="UJX79" s="760"/>
      <c r="UJY79" s="760"/>
      <c r="UJZ79" s="760"/>
      <c r="UKA79" s="760"/>
      <c r="UKB79" s="760"/>
      <c r="UKC79" s="760"/>
      <c r="UKD79" s="760"/>
      <c r="UKE79" s="760"/>
      <c r="UKF79" s="760"/>
      <c r="UKG79" s="760"/>
      <c r="UKH79" s="760"/>
      <c r="UKI79" s="760"/>
      <c r="UKJ79" s="760"/>
      <c r="UKK79" s="760"/>
      <c r="UKL79" s="760"/>
      <c r="UKM79" s="760"/>
      <c r="UKN79" s="760"/>
      <c r="UKO79" s="760"/>
      <c r="UKP79" s="760"/>
      <c r="UKQ79" s="760"/>
      <c r="UKR79" s="760"/>
      <c r="UKS79" s="760"/>
      <c r="UKT79" s="760"/>
      <c r="UKU79" s="760"/>
      <c r="UKV79" s="760"/>
      <c r="UKW79" s="760"/>
      <c r="UKX79" s="760"/>
      <c r="UKY79" s="760"/>
      <c r="UKZ79" s="760"/>
      <c r="ULA79" s="760"/>
      <c r="ULB79" s="760"/>
      <c r="ULC79" s="760"/>
      <c r="ULD79" s="760"/>
      <c r="ULE79" s="760"/>
      <c r="ULF79" s="760"/>
      <c r="ULG79" s="760"/>
      <c r="ULH79" s="760"/>
      <c r="ULI79" s="760"/>
      <c r="ULJ79" s="760"/>
      <c r="ULK79" s="760"/>
      <c r="ULL79" s="760"/>
      <c r="ULM79" s="760"/>
      <c r="ULN79" s="760"/>
      <c r="ULO79" s="760"/>
      <c r="ULP79" s="760"/>
      <c r="ULQ79" s="760"/>
      <c r="ULR79" s="760"/>
      <c r="ULS79" s="760"/>
      <c r="ULT79" s="760"/>
      <c r="ULU79" s="760"/>
      <c r="ULV79" s="760"/>
      <c r="ULW79" s="760"/>
      <c r="ULX79" s="760"/>
      <c r="ULY79" s="760"/>
      <c r="ULZ79" s="760"/>
      <c r="UMA79" s="760"/>
      <c r="UMB79" s="760"/>
      <c r="UMC79" s="760"/>
      <c r="UMD79" s="760"/>
      <c r="UME79" s="760"/>
      <c r="UMF79" s="760"/>
      <c r="UMG79" s="760"/>
      <c r="UMH79" s="760"/>
      <c r="UMI79" s="760"/>
      <c r="UMJ79" s="760"/>
      <c r="UMK79" s="760"/>
      <c r="UML79" s="760"/>
      <c r="UMM79" s="760"/>
      <c r="UMN79" s="760"/>
      <c r="UMO79" s="760"/>
      <c r="UMP79" s="760"/>
      <c r="UMQ79" s="760"/>
      <c r="UMR79" s="760"/>
      <c r="UMS79" s="760"/>
      <c r="UMT79" s="760"/>
      <c r="UMU79" s="760"/>
      <c r="UMV79" s="760"/>
      <c r="UMW79" s="760"/>
      <c r="UMX79" s="760"/>
      <c r="UMY79" s="760"/>
      <c r="UMZ79" s="760"/>
      <c r="UNA79" s="760"/>
      <c r="UNB79" s="760"/>
      <c r="UNC79" s="760"/>
      <c r="UND79" s="760"/>
      <c r="UNE79" s="760"/>
      <c r="UNF79" s="760"/>
      <c r="UNG79" s="760"/>
      <c r="UNH79" s="760"/>
      <c r="UNI79" s="760"/>
      <c r="UNJ79" s="760"/>
      <c r="UNK79" s="760"/>
      <c r="UNL79" s="760"/>
      <c r="UNM79" s="760"/>
      <c r="UNN79" s="760"/>
      <c r="UNO79" s="760"/>
      <c r="UNP79" s="760"/>
      <c r="UNQ79" s="760"/>
      <c r="UNR79" s="760"/>
      <c r="UNS79" s="760"/>
      <c r="UNT79" s="760"/>
      <c r="UNU79" s="760"/>
      <c r="UNV79" s="760"/>
      <c r="UNW79" s="760"/>
      <c r="UNX79" s="760"/>
      <c r="UNY79" s="760"/>
      <c r="UNZ79" s="760"/>
      <c r="UOA79" s="760"/>
      <c r="UOB79" s="760"/>
      <c r="UOC79" s="760"/>
      <c r="UOD79" s="760"/>
      <c r="UOE79" s="760"/>
      <c r="UOF79" s="760"/>
      <c r="UOG79" s="760"/>
      <c r="UOH79" s="760"/>
      <c r="UOI79" s="760"/>
      <c r="UOJ79" s="760"/>
      <c r="UOK79" s="760"/>
      <c r="UOL79" s="760"/>
      <c r="UOM79" s="760"/>
      <c r="UON79" s="760"/>
      <c r="UOO79" s="760"/>
      <c r="UOP79" s="760"/>
      <c r="UOQ79" s="760"/>
      <c r="UOR79" s="760"/>
      <c r="UOS79" s="760"/>
      <c r="UOT79" s="760"/>
      <c r="UOU79" s="760"/>
      <c r="UOV79" s="760"/>
      <c r="UOW79" s="760"/>
      <c r="UOX79" s="760"/>
      <c r="UOY79" s="760"/>
      <c r="UOZ79" s="760"/>
      <c r="UPA79" s="760"/>
      <c r="UPB79" s="760"/>
      <c r="UPC79" s="760"/>
      <c r="UPD79" s="760"/>
      <c r="UPE79" s="760"/>
      <c r="UPF79" s="760"/>
      <c r="UPG79" s="760"/>
      <c r="UPH79" s="760"/>
      <c r="UPI79" s="760"/>
      <c r="UPJ79" s="760"/>
      <c r="UPK79" s="760"/>
      <c r="UPL79" s="760"/>
      <c r="UPM79" s="760"/>
      <c r="UPN79" s="760"/>
      <c r="UPO79" s="760"/>
      <c r="UPP79" s="760"/>
      <c r="UPQ79" s="760"/>
      <c r="UPR79" s="760"/>
      <c r="UPS79" s="760"/>
      <c r="UPT79" s="760"/>
      <c r="UPU79" s="760"/>
      <c r="UPV79" s="760"/>
      <c r="UPW79" s="760"/>
      <c r="UPX79" s="760"/>
      <c r="UPY79" s="760"/>
      <c r="UPZ79" s="760"/>
      <c r="UQA79" s="760"/>
      <c r="UQB79" s="760"/>
      <c r="UQC79" s="760"/>
      <c r="UQD79" s="760"/>
      <c r="UQE79" s="760"/>
      <c r="UQF79" s="760"/>
      <c r="UQG79" s="760"/>
      <c r="UQH79" s="760"/>
      <c r="UQI79" s="760"/>
      <c r="UQJ79" s="760"/>
      <c r="UQK79" s="760"/>
      <c r="UQL79" s="760"/>
      <c r="UQM79" s="760"/>
      <c r="UQN79" s="760"/>
      <c r="UQO79" s="760"/>
      <c r="UQP79" s="760"/>
      <c r="UQQ79" s="760"/>
      <c r="UQR79" s="760"/>
      <c r="UQS79" s="760"/>
      <c r="UQT79" s="760"/>
      <c r="UQU79" s="760"/>
      <c r="UQV79" s="760"/>
      <c r="UQW79" s="760"/>
      <c r="UQX79" s="760"/>
      <c r="UQY79" s="760"/>
      <c r="UQZ79" s="760"/>
      <c r="URA79" s="760"/>
      <c r="URB79" s="760"/>
      <c r="URC79" s="760"/>
      <c r="URD79" s="760"/>
      <c r="URE79" s="760"/>
      <c r="URF79" s="760"/>
      <c r="URG79" s="760"/>
      <c r="URH79" s="760"/>
      <c r="URI79" s="760"/>
      <c r="URJ79" s="760"/>
      <c r="URK79" s="760"/>
      <c r="URL79" s="760"/>
      <c r="URM79" s="760"/>
      <c r="URN79" s="760"/>
      <c r="URO79" s="760"/>
      <c r="URP79" s="760"/>
      <c r="URQ79" s="760"/>
      <c r="URR79" s="760"/>
      <c r="URS79" s="760"/>
      <c r="URT79" s="760"/>
      <c r="URU79" s="760"/>
      <c r="URV79" s="760"/>
      <c r="URW79" s="760"/>
      <c r="URX79" s="760"/>
      <c r="URY79" s="760"/>
      <c r="URZ79" s="760"/>
      <c r="USA79" s="760"/>
      <c r="USB79" s="760"/>
      <c r="USC79" s="760"/>
      <c r="USD79" s="760"/>
      <c r="USE79" s="760"/>
      <c r="USF79" s="760"/>
      <c r="USG79" s="760"/>
      <c r="USH79" s="760"/>
      <c r="USI79" s="760"/>
      <c r="USJ79" s="760"/>
      <c r="USK79" s="760"/>
      <c r="USL79" s="760"/>
      <c r="USM79" s="760"/>
      <c r="USN79" s="760"/>
      <c r="USO79" s="760"/>
      <c r="USP79" s="760"/>
      <c r="USQ79" s="760"/>
      <c r="USR79" s="760"/>
      <c r="USS79" s="760"/>
      <c r="UST79" s="760"/>
      <c r="USU79" s="760"/>
      <c r="USV79" s="760"/>
      <c r="USW79" s="760"/>
      <c r="USX79" s="760"/>
      <c r="USY79" s="760"/>
      <c r="USZ79" s="760"/>
      <c r="UTA79" s="760"/>
      <c r="UTB79" s="760"/>
      <c r="UTC79" s="760"/>
      <c r="UTD79" s="760"/>
      <c r="UTE79" s="760"/>
      <c r="UTF79" s="760"/>
      <c r="UTG79" s="760"/>
      <c r="UTH79" s="760"/>
      <c r="UTI79" s="760"/>
      <c r="UTJ79" s="760"/>
      <c r="UTK79" s="760"/>
      <c r="UTL79" s="760"/>
      <c r="UTM79" s="760"/>
      <c r="UTN79" s="760"/>
      <c r="UTO79" s="760"/>
      <c r="UTP79" s="760"/>
      <c r="UTQ79" s="760"/>
      <c r="UTR79" s="760"/>
      <c r="UTS79" s="760"/>
      <c r="UTT79" s="760"/>
      <c r="UTU79" s="760"/>
      <c r="UTV79" s="760"/>
      <c r="UTW79" s="760"/>
      <c r="UTX79" s="760"/>
      <c r="UTY79" s="760"/>
      <c r="UTZ79" s="760"/>
      <c r="UUA79" s="760"/>
      <c r="UUB79" s="760"/>
      <c r="UUC79" s="760"/>
      <c r="UUD79" s="760"/>
      <c r="UUE79" s="760"/>
      <c r="UUF79" s="760"/>
      <c r="UUG79" s="760"/>
      <c r="UUH79" s="760"/>
      <c r="UUI79" s="760"/>
      <c r="UUJ79" s="760"/>
      <c r="UUK79" s="760"/>
      <c r="UUL79" s="760"/>
      <c r="UUM79" s="760"/>
      <c r="UUN79" s="760"/>
      <c r="UUO79" s="760"/>
      <c r="UUP79" s="760"/>
      <c r="UUQ79" s="760"/>
      <c r="UUR79" s="760"/>
      <c r="UUS79" s="760"/>
      <c r="UUT79" s="760"/>
      <c r="UUU79" s="760"/>
      <c r="UUV79" s="760"/>
      <c r="UUW79" s="760"/>
      <c r="UUX79" s="760"/>
      <c r="UUY79" s="760"/>
      <c r="UUZ79" s="760"/>
      <c r="UVA79" s="760"/>
      <c r="UVB79" s="760"/>
      <c r="UVC79" s="760"/>
      <c r="UVD79" s="760"/>
      <c r="UVE79" s="760"/>
      <c r="UVF79" s="760"/>
      <c r="UVG79" s="760"/>
      <c r="UVH79" s="760"/>
      <c r="UVI79" s="760"/>
      <c r="UVJ79" s="760"/>
      <c r="UVK79" s="760"/>
      <c r="UVL79" s="760"/>
      <c r="UVM79" s="760"/>
      <c r="UVN79" s="760"/>
      <c r="UVO79" s="760"/>
      <c r="UVP79" s="760"/>
      <c r="UVQ79" s="760"/>
      <c r="UVR79" s="760"/>
      <c r="UVS79" s="760"/>
      <c r="UVT79" s="760"/>
      <c r="UVU79" s="760"/>
      <c r="UVV79" s="760"/>
      <c r="UVW79" s="760"/>
      <c r="UVX79" s="760"/>
      <c r="UVY79" s="760"/>
      <c r="UVZ79" s="760"/>
      <c r="UWA79" s="760"/>
      <c r="UWB79" s="760"/>
      <c r="UWC79" s="760"/>
      <c r="UWD79" s="760"/>
      <c r="UWE79" s="760"/>
      <c r="UWF79" s="760"/>
      <c r="UWG79" s="760"/>
      <c r="UWH79" s="760"/>
      <c r="UWI79" s="760"/>
      <c r="UWJ79" s="760"/>
      <c r="UWK79" s="760"/>
      <c r="UWL79" s="760"/>
      <c r="UWM79" s="760"/>
      <c r="UWN79" s="760"/>
      <c r="UWO79" s="760"/>
      <c r="UWP79" s="760"/>
      <c r="UWQ79" s="760"/>
      <c r="UWR79" s="760"/>
      <c r="UWS79" s="760"/>
      <c r="UWT79" s="760"/>
      <c r="UWU79" s="760"/>
      <c r="UWV79" s="760"/>
      <c r="UWW79" s="760"/>
      <c r="UWX79" s="760"/>
      <c r="UWY79" s="760"/>
      <c r="UWZ79" s="760"/>
      <c r="UXA79" s="760"/>
      <c r="UXB79" s="760"/>
      <c r="UXC79" s="760"/>
      <c r="UXD79" s="760"/>
      <c r="UXE79" s="760"/>
      <c r="UXF79" s="760"/>
      <c r="UXG79" s="760"/>
      <c r="UXH79" s="760"/>
      <c r="UXI79" s="760"/>
      <c r="UXJ79" s="760"/>
      <c r="UXK79" s="760"/>
      <c r="UXL79" s="760"/>
      <c r="UXM79" s="760"/>
      <c r="UXN79" s="760"/>
      <c r="UXO79" s="760"/>
      <c r="UXP79" s="760"/>
      <c r="UXQ79" s="760"/>
      <c r="UXR79" s="760"/>
      <c r="UXS79" s="760"/>
      <c r="UXT79" s="760"/>
      <c r="UXU79" s="760"/>
      <c r="UXV79" s="760"/>
      <c r="UXW79" s="760"/>
      <c r="UXX79" s="760"/>
      <c r="UXY79" s="760"/>
      <c r="UXZ79" s="760"/>
      <c r="UYA79" s="760"/>
      <c r="UYB79" s="760"/>
      <c r="UYC79" s="760"/>
      <c r="UYD79" s="760"/>
      <c r="UYE79" s="760"/>
      <c r="UYF79" s="760"/>
      <c r="UYG79" s="760"/>
      <c r="UYH79" s="760"/>
      <c r="UYI79" s="760"/>
      <c r="UYJ79" s="760"/>
      <c r="UYK79" s="760"/>
      <c r="UYL79" s="760"/>
      <c r="UYM79" s="760"/>
      <c r="UYN79" s="760"/>
      <c r="UYO79" s="760"/>
      <c r="UYP79" s="760"/>
      <c r="UYQ79" s="760"/>
      <c r="UYR79" s="760"/>
      <c r="UYS79" s="760"/>
      <c r="UYT79" s="760"/>
      <c r="UYU79" s="760"/>
      <c r="UYV79" s="760"/>
      <c r="UYW79" s="760"/>
      <c r="UYX79" s="760"/>
      <c r="UYY79" s="760"/>
      <c r="UYZ79" s="760"/>
      <c r="UZA79" s="760"/>
      <c r="UZB79" s="760"/>
      <c r="UZC79" s="760"/>
      <c r="UZD79" s="760"/>
      <c r="UZE79" s="760"/>
      <c r="UZF79" s="760"/>
      <c r="UZG79" s="760"/>
      <c r="UZH79" s="760"/>
      <c r="UZI79" s="760"/>
      <c r="UZJ79" s="760"/>
      <c r="UZK79" s="760"/>
      <c r="UZL79" s="760"/>
      <c r="UZM79" s="760"/>
      <c r="UZN79" s="760"/>
      <c r="UZO79" s="760"/>
      <c r="UZP79" s="760"/>
      <c r="UZQ79" s="760"/>
      <c r="UZR79" s="760"/>
      <c r="UZS79" s="760"/>
      <c r="UZT79" s="760"/>
      <c r="UZU79" s="760"/>
      <c r="UZV79" s="760"/>
      <c r="UZW79" s="760"/>
      <c r="UZX79" s="760"/>
      <c r="UZY79" s="760"/>
      <c r="UZZ79" s="760"/>
      <c r="VAA79" s="760"/>
      <c r="VAB79" s="760"/>
      <c r="VAC79" s="760"/>
      <c r="VAD79" s="760"/>
      <c r="VAE79" s="760"/>
      <c r="VAF79" s="760"/>
      <c r="VAG79" s="760"/>
      <c r="VAH79" s="760"/>
      <c r="VAI79" s="760"/>
      <c r="VAJ79" s="760"/>
      <c r="VAK79" s="760"/>
      <c r="VAL79" s="760"/>
      <c r="VAM79" s="760"/>
      <c r="VAN79" s="760"/>
      <c r="VAO79" s="760"/>
      <c r="VAP79" s="760"/>
      <c r="VAQ79" s="760"/>
      <c r="VAR79" s="760"/>
      <c r="VAS79" s="760"/>
      <c r="VAT79" s="760"/>
      <c r="VAU79" s="760"/>
      <c r="VAV79" s="760"/>
      <c r="VAW79" s="760"/>
      <c r="VAX79" s="760"/>
      <c r="VAY79" s="760"/>
      <c r="VAZ79" s="760"/>
      <c r="VBA79" s="760"/>
      <c r="VBB79" s="760"/>
      <c r="VBC79" s="760"/>
      <c r="VBD79" s="760"/>
      <c r="VBE79" s="760"/>
      <c r="VBF79" s="760"/>
      <c r="VBG79" s="760"/>
      <c r="VBH79" s="760"/>
      <c r="VBI79" s="760"/>
      <c r="VBJ79" s="760"/>
      <c r="VBK79" s="760"/>
      <c r="VBL79" s="760"/>
      <c r="VBM79" s="760"/>
      <c r="VBN79" s="760"/>
      <c r="VBO79" s="760"/>
      <c r="VBP79" s="760"/>
      <c r="VBQ79" s="760"/>
      <c r="VBR79" s="760"/>
      <c r="VBS79" s="760"/>
      <c r="VBT79" s="760"/>
      <c r="VBU79" s="760"/>
      <c r="VBV79" s="760"/>
      <c r="VBW79" s="760"/>
      <c r="VBX79" s="760"/>
      <c r="VBY79" s="760"/>
      <c r="VBZ79" s="760"/>
      <c r="VCA79" s="760"/>
      <c r="VCB79" s="760"/>
      <c r="VCC79" s="760"/>
      <c r="VCD79" s="760"/>
      <c r="VCE79" s="760"/>
      <c r="VCF79" s="760"/>
      <c r="VCG79" s="760"/>
      <c r="VCH79" s="760"/>
      <c r="VCI79" s="760"/>
      <c r="VCJ79" s="760"/>
      <c r="VCK79" s="760"/>
      <c r="VCL79" s="760"/>
      <c r="VCM79" s="760"/>
      <c r="VCN79" s="760"/>
      <c r="VCO79" s="760"/>
      <c r="VCP79" s="760"/>
      <c r="VCQ79" s="760"/>
      <c r="VCR79" s="760"/>
      <c r="VCS79" s="760"/>
      <c r="VCT79" s="760"/>
      <c r="VCU79" s="760"/>
      <c r="VCV79" s="760"/>
      <c r="VCW79" s="760"/>
      <c r="VCX79" s="760"/>
      <c r="VCY79" s="760"/>
      <c r="VCZ79" s="760"/>
      <c r="VDA79" s="760"/>
      <c r="VDB79" s="760"/>
      <c r="VDC79" s="760"/>
      <c r="VDD79" s="760"/>
      <c r="VDE79" s="760"/>
      <c r="VDF79" s="760"/>
      <c r="VDG79" s="760"/>
      <c r="VDH79" s="760"/>
      <c r="VDI79" s="760"/>
      <c r="VDJ79" s="760"/>
      <c r="VDK79" s="760"/>
      <c r="VDL79" s="760"/>
      <c r="VDM79" s="760"/>
      <c r="VDN79" s="760"/>
      <c r="VDO79" s="760"/>
      <c r="VDP79" s="760"/>
      <c r="VDQ79" s="760"/>
      <c r="VDR79" s="760"/>
      <c r="VDS79" s="760"/>
      <c r="VDT79" s="760"/>
      <c r="VDU79" s="760"/>
      <c r="VDV79" s="760"/>
      <c r="VDW79" s="760"/>
      <c r="VDX79" s="760"/>
      <c r="VDY79" s="760"/>
      <c r="VDZ79" s="760"/>
      <c r="VEA79" s="760"/>
      <c r="VEB79" s="760"/>
      <c r="VEC79" s="760"/>
      <c r="VED79" s="760"/>
      <c r="VEE79" s="760"/>
      <c r="VEF79" s="760"/>
      <c r="VEG79" s="760"/>
      <c r="VEH79" s="760"/>
      <c r="VEI79" s="760"/>
      <c r="VEJ79" s="760"/>
      <c r="VEK79" s="760"/>
      <c r="VEL79" s="760"/>
      <c r="VEM79" s="760"/>
      <c r="VEN79" s="760"/>
      <c r="VEO79" s="760"/>
      <c r="VEP79" s="760"/>
      <c r="VEQ79" s="760"/>
      <c r="VER79" s="760"/>
      <c r="VES79" s="760"/>
      <c r="VET79" s="760"/>
      <c r="VEU79" s="760"/>
      <c r="VEV79" s="760"/>
      <c r="VEW79" s="760"/>
      <c r="VEX79" s="760"/>
      <c r="VEY79" s="760"/>
      <c r="VEZ79" s="760"/>
      <c r="VFA79" s="760"/>
      <c r="VFB79" s="760"/>
      <c r="VFC79" s="760"/>
      <c r="VFD79" s="760"/>
      <c r="VFE79" s="760"/>
      <c r="VFF79" s="760"/>
      <c r="VFG79" s="760"/>
      <c r="VFH79" s="760"/>
      <c r="VFI79" s="760"/>
      <c r="VFJ79" s="760"/>
      <c r="VFK79" s="760"/>
      <c r="VFL79" s="760"/>
      <c r="VFM79" s="760"/>
      <c r="VFN79" s="760"/>
      <c r="VFO79" s="760"/>
      <c r="VFP79" s="760"/>
      <c r="VFQ79" s="760"/>
      <c r="VFR79" s="760"/>
      <c r="VFS79" s="760"/>
      <c r="VFT79" s="760"/>
      <c r="VFU79" s="760"/>
      <c r="VFV79" s="760"/>
      <c r="VFW79" s="760"/>
      <c r="VFX79" s="760"/>
      <c r="VFY79" s="760"/>
      <c r="VFZ79" s="760"/>
      <c r="VGA79" s="760"/>
      <c r="VGB79" s="760"/>
      <c r="VGC79" s="760"/>
      <c r="VGD79" s="760"/>
      <c r="VGE79" s="760"/>
      <c r="VGF79" s="760"/>
      <c r="VGG79" s="760"/>
      <c r="VGH79" s="760"/>
      <c r="VGI79" s="760"/>
      <c r="VGJ79" s="760"/>
      <c r="VGK79" s="760"/>
      <c r="VGL79" s="760"/>
      <c r="VGM79" s="760"/>
      <c r="VGN79" s="760"/>
      <c r="VGO79" s="760"/>
      <c r="VGP79" s="760"/>
      <c r="VGQ79" s="760"/>
      <c r="VGR79" s="760"/>
      <c r="VGS79" s="760"/>
      <c r="VGT79" s="760"/>
      <c r="VGU79" s="760"/>
      <c r="VGV79" s="760"/>
      <c r="VGW79" s="760"/>
      <c r="VGX79" s="760"/>
      <c r="VGY79" s="760"/>
      <c r="VGZ79" s="760"/>
      <c r="VHA79" s="760"/>
      <c r="VHB79" s="760"/>
      <c r="VHC79" s="760"/>
      <c r="VHD79" s="760"/>
      <c r="VHE79" s="760"/>
      <c r="VHF79" s="760"/>
      <c r="VHG79" s="760"/>
      <c r="VHH79" s="760"/>
      <c r="VHI79" s="760"/>
      <c r="VHJ79" s="760"/>
      <c r="VHK79" s="760"/>
      <c r="VHL79" s="760"/>
      <c r="VHM79" s="760"/>
      <c r="VHN79" s="760"/>
      <c r="VHO79" s="760"/>
      <c r="VHP79" s="760"/>
      <c r="VHQ79" s="760"/>
      <c r="VHR79" s="760"/>
      <c r="VHS79" s="760"/>
      <c r="VHT79" s="760"/>
      <c r="VHU79" s="760"/>
      <c r="VHV79" s="760"/>
      <c r="VHW79" s="760"/>
      <c r="VHX79" s="760"/>
      <c r="VHY79" s="760"/>
      <c r="VHZ79" s="760"/>
      <c r="VIA79" s="760"/>
      <c r="VIB79" s="760"/>
      <c r="VIC79" s="760"/>
      <c r="VID79" s="760"/>
      <c r="VIE79" s="760"/>
      <c r="VIF79" s="760"/>
      <c r="VIG79" s="760"/>
      <c r="VIH79" s="760"/>
      <c r="VII79" s="760"/>
      <c r="VIJ79" s="760"/>
      <c r="VIK79" s="760"/>
      <c r="VIL79" s="760"/>
      <c r="VIM79" s="760"/>
      <c r="VIN79" s="760"/>
      <c r="VIO79" s="760"/>
      <c r="VIP79" s="760"/>
      <c r="VIQ79" s="760"/>
      <c r="VIR79" s="760"/>
      <c r="VIS79" s="760"/>
      <c r="VIT79" s="760"/>
      <c r="VIU79" s="760"/>
      <c r="VIV79" s="760"/>
      <c r="VIW79" s="760"/>
      <c r="VIX79" s="760"/>
      <c r="VIY79" s="760"/>
      <c r="VIZ79" s="760"/>
      <c r="VJA79" s="760"/>
      <c r="VJB79" s="760"/>
      <c r="VJC79" s="760"/>
      <c r="VJD79" s="760"/>
      <c r="VJE79" s="760"/>
      <c r="VJF79" s="760"/>
      <c r="VJG79" s="760"/>
      <c r="VJH79" s="760"/>
      <c r="VJI79" s="760"/>
      <c r="VJJ79" s="760"/>
      <c r="VJK79" s="760"/>
      <c r="VJL79" s="760"/>
      <c r="VJM79" s="760"/>
      <c r="VJN79" s="760"/>
      <c r="VJO79" s="760"/>
      <c r="VJP79" s="760"/>
      <c r="VJQ79" s="760"/>
      <c r="VJR79" s="760"/>
      <c r="VJS79" s="760"/>
      <c r="VJT79" s="760"/>
      <c r="VJU79" s="760"/>
      <c r="VJV79" s="760"/>
      <c r="VJW79" s="760"/>
      <c r="VJX79" s="760"/>
      <c r="VJY79" s="760"/>
      <c r="VJZ79" s="760"/>
      <c r="VKA79" s="760"/>
      <c r="VKB79" s="760"/>
      <c r="VKC79" s="760"/>
      <c r="VKD79" s="760"/>
      <c r="VKE79" s="760"/>
      <c r="VKF79" s="760"/>
      <c r="VKG79" s="760"/>
      <c r="VKH79" s="760"/>
      <c r="VKI79" s="760"/>
      <c r="VKJ79" s="760"/>
      <c r="VKK79" s="760"/>
      <c r="VKL79" s="760"/>
      <c r="VKM79" s="760"/>
      <c r="VKN79" s="760"/>
      <c r="VKO79" s="760"/>
      <c r="VKP79" s="760"/>
      <c r="VKQ79" s="760"/>
      <c r="VKR79" s="760"/>
      <c r="VKS79" s="760"/>
      <c r="VKT79" s="760"/>
      <c r="VKU79" s="760"/>
      <c r="VKV79" s="760"/>
      <c r="VKW79" s="760"/>
      <c r="VKX79" s="760"/>
      <c r="VKY79" s="760"/>
      <c r="VKZ79" s="760"/>
      <c r="VLA79" s="760"/>
      <c r="VLB79" s="760"/>
      <c r="VLC79" s="760"/>
      <c r="VLD79" s="760"/>
      <c r="VLE79" s="760"/>
      <c r="VLF79" s="760"/>
      <c r="VLG79" s="760"/>
      <c r="VLH79" s="760"/>
      <c r="VLI79" s="760"/>
      <c r="VLJ79" s="760"/>
      <c r="VLK79" s="760"/>
      <c r="VLL79" s="760"/>
      <c r="VLM79" s="760"/>
      <c r="VLN79" s="760"/>
      <c r="VLO79" s="760"/>
      <c r="VLP79" s="760"/>
      <c r="VLQ79" s="760"/>
      <c r="VLR79" s="760"/>
      <c r="VLS79" s="760"/>
      <c r="VLT79" s="760"/>
      <c r="VLU79" s="760"/>
      <c r="VLV79" s="760"/>
      <c r="VLW79" s="760"/>
      <c r="VLX79" s="760"/>
      <c r="VLY79" s="760"/>
      <c r="VLZ79" s="760"/>
      <c r="VMA79" s="760"/>
      <c r="VMB79" s="760"/>
      <c r="VMC79" s="760"/>
      <c r="VMD79" s="760"/>
      <c r="VME79" s="760"/>
      <c r="VMF79" s="760"/>
      <c r="VMG79" s="760"/>
      <c r="VMH79" s="760"/>
      <c r="VMI79" s="760"/>
      <c r="VMJ79" s="760"/>
      <c r="VMK79" s="760"/>
      <c r="VML79" s="760"/>
      <c r="VMM79" s="760"/>
      <c r="VMN79" s="760"/>
      <c r="VMO79" s="760"/>
      <c r="VMP79" s="760"/>
      <c r="VMQ79" s="760"/>
      <c r="VMR79" s="760"/>
      <c r="VMS79" s="760"/>
      <c r="VMT79" s="760"/>
      <c r="VMU79" s="760"/>
      <c r="VMV79" s="760"/>
      <c r="VMW79" s="760"/>
      <c r="VMX79" s="760"/>
      <c r="VMY79" s="760"/>
      <c r="VMZ79" s="760"/>
      <c r="VNA79" s="760"/>
      <c r="VNB79" s="760"/>
      <c r="VNC79" s="760"/>
      <c r="VND79" s="760"/>
      <c r="VNE79" s="760"/>
      <c r="VNF79" s="760"/>
      <c r="VNG79" s="760"/>
      <c r="VNH79" s="760"/>
      <c r="VNI79" s="760"/>
      <c r="VNJ79" s="760"/>
      <c r="VNK79" s="760"/>
      <c r="VNL79" s="760"/>
      <c r="VNM79" s="760"/>
      <c r="VNN79" s="760"/>
      <c r="VNO79" s="760"/>
      <c r="VNP79" s="760"/>
      <c r="VNQ79" s="760"/>
      <c r="VNR79" s="760"/>
      <c r="VNS79" s="760"/>
      <c r="VNT79" s="760"/>
      <c r="VNU79" s="760"/>
      <c r="VNV79" s="760"/>
      <c r="VNW79" s="760"/>
      <c r="VNX79" s="760"/>
      <c r="VNY79" s="760"/>
      <c r="VNZ79" s="760"/>
      <c r="VOA79" s="760"/>
      <c r="VOB79" s="760"/>
      <c r="VOC79" s="760"/>
      <c r="VOD79" s="760"/>
      <c r="VOE79" s="760"/>
      <c r="VOF79" s="760"/>
      <c r="VOG79" s="760"/>
      <c r="VOH79" s="760"/>
      <c r="VOI79" s="760"/>
      <c r="VOJ79" s="760"/>
      <c r="VOK79" s="760"/>
      <c r="VOL79" s="760"/>
      <c r="VOM79" s="760"/>
      <c r="VON79" s="760"/>
      <c r="VOO79" s="760"/>
      <c r="VOP79" s="760"/>
      <c r="VOQ79" s="760"/>
      <c r="VOR79" s="760"/>
      <c r="VOS79" s="760"/>
      <c r="VOT79" s="760"/>
      <c r="VOU79" s="760"/>
      <c r="VOV79" s="760"/>
      <c r="VOW79" s="760"/>
      <c r="VOX79" s="760"/>
      <c r="VOY79" s="760"/>
      <c r="VOZ79" s="760"/>
      <c r="VPA79" s="760"/>
      <c r="VPB79" s="760"/>
      <c r="VPC79" s="760"/>
      <c r="VPD79" s="760"/>
      <c r="VPE79" s="760"/>
      <c r="VPF79" s="760"/>
      <c r="VPG79" s="760"/>
      <c r="VPH79" s="760"/>
      <c r="VPI79" s="760"/>
      <c r="VPJ79" s="760"/>
      <c r="VPK79" s="760"/>
      <c r="VPL79" s="760"/>
      <c r="VPM79" s="760"/>
      <c r="VPN79" s="760"/>
      <c r="VPO79" s="760"/>
      <c r="VPP79" s="760"/>
      <c r="VPQ79" s="760"/>
      <c r="VPR79" s="760"/>
      <c r="VPS79" s="760"/>
      <c r="VPT79" s="760"/>
      <c r="VPU79" s="760"/>
      <c r="VPV79" s="760"/>
      <c r="VPW79" s="760"/>
      <c r="VPX79" s="760"/>
      <c r="VPY79" s="760"/>
      <c r="VPZ79" s="760"/>
      <c r="VQA79" s="760"/>
      <c r="VQB79" s="760"/>
      <c r="VQC79" s="760"/>
      <c r="VQD79" s="760"/>
      <c r="VQE79" s="760"/>
      <c r="VQF79" s="760"/>
      <c r="VQG79" s="760"/>
      <c r="VQH79" s="760"/>
      <c r="VQI79" s="760"/>
      <c r="VQJ79" s="760"/>
      <c r="VQK79" s="760"/>
      <c r="VQL79" s="760"/>
      <c r="VQM79" s="760"/>
      <c r="VQN79" s="760"/>
      <c r="VQO79" s="760"/>
      <c r="VQP79" s="760"/>
      <c r="VQQ79" s="760"/>
      <c r="VQR79" s="760"/>
      <c r="VQS79" s="760"/>
      <c r="VQT79" s="760"/>
      <c r="VQU79" s="760"/>
      <c r="VQV79" s="760"/>
      <c r="VQW79" s="760"/>
      <c r="VQX79" s="760"/>
      <c r="VQY79" s="760"/>
      <c r="VQZ79" s="760"/>
      <c r="VRA79" s="760"/>
      <c r="VRB79" s="760"/>
      <c r="VRC79" s="760"/>
      <c r="VRD79" s="760"/>
      <c r="VRE79" s="760"/>
      <c r="VRF79" s="760"/>
      <c r="VRG79" s="760"/>
      <c r="VRH79" s="760"/>
      <c r="VRI79" s="760"/>
      <c r="VRJ79" s="760"/>
      <c r="VRK79" s="760"/>
      <c r="VRL79" s="760"/>
      <c r="VRM79" s="760"/>
      <c r="VRN79" s="760"/>
      <c r="VRO79" s="760"/>
      <c r="VRP79" s="760"/>
      <c r="VRQ79" s="760"/>
      <c r="VRR79" s="760"/>
      <c r="VRS79" s="760"/>
      <c r="VRT79" s="760"/>
      <c r="VRU79" s="760"/>
      <c r="VRV79" s="760"/>
      <c r="VRW79" s="760"/>
      <c r="VRX79" s="760"/>
      <c r="VRY79" s="760"/>
      <c r="VRZ79" s="760"/>
      <c r="VSA79" s="760"/>
      <c r="VSB79" s="760"/>
      <c r="VSC79" s="760"/>
      <c r="VSD79" s="760"/>
      <c r="VSE79" s="760"/>
      <c r="VSF79" s="760"/>
      <c r="VSG79" s="760"/>
      <c r="VSH79" s="760"/>
      <c r="VSI79" s="760"/>
      <c r="VSJ79" s="760"/>
      <c r="VSK79" s="760"/>
      <c r="VSL79" s="760"/>
      <c r="VSM79" s="760"/>
      <c r="VSN79" s="760"/>
      <c r="VSO79" s="760"/>
      <c r="VSP79" s="760"/>
      <c r="VSQ79" s="760"/>
      <c r="VSR79" s="760"/>
      <c r="VSS79" s="760"/>
      <c r="VST79" s="760"/>
      <c r="VSU79" s="760"/>
      <c r="VSV79" s="760"/>
      <c r="VSW79" s="760"/>
      <c r="VSX79" s="760"/>
      <c r="VSY79" s="760"/>
      <c r="VSZ79" s="760"/>
      <c r="VTA79" s="760"/>
      <c r="VTB79" s="760"/>
      <c r="VTC79" s="760"/>
      <c r="VTD79" s="760"/>
      <c r="VTE79" s="760"/>
      <c r="VTF79" s="760"/>
      <c r="VTG79" s="760"/>
      <c r="VTH79" s="760"/>
      <c r="VTI79" s="760"/>
      <c r="VTJ79" s="760"/>
      <c r="VTK79" s="760"/>
      <c r="VTL79" s="760"/>
      <c r="VTM79" s="760"/>
      <c r="VTN79" s="760"/>
      <c r="VTO79" s="760"/>
      <c r="VTP79" s="760"/>
      <c r="VTQ79" s="760"/>
      <c r="VTR79" s="760"/>
      <c r="VTS79" s="760"/>
      <c r="VTT79" s="760"/>
      <c r="VTU79" s="760"/>
      <c r="VTV79" s="760"/>
      <c r="VTW79" s="760"/>
      <c r="VTX79" s="760"/>
      <c r="VTY79" s="760"/>
      <c r="VTZ79" s="760"/>
      <c r="VUA79" s="760"/>
      <c r="VUB79" s="760"/>
      <c r="VUC79" s="760"/>
      <c r="VUD79" s="760"/>
      <c r="VUE79" s="760"/>
      <c r="VUF79" s="760"/>
      <c r="VUG79" s="760"/>
      <c r="VUH79" s="760"/>
      <c r="VUI79" s="760"/>
      <c r="VUJ79" s="760"/>
      <c r="VUK79" s="760"/>
      <c r="VUL79" s="760"/>
      <c r="VUM79" s="760"/>
      <c r="VUN79" s="760"/>
      <c r="VUO79" s="760"/>
      <c r="VUP79" s="760"/>
      <c r="VUQ79" s="760"/>
      <c r="VUR79" s="760"/>
      <c r="VUS79" s="760"/>
      <c r="VUT79" s="760"/>
      <c r="VUU79" s="760"/>
      <c r="VUV79" s="760"/>
      <c r="VUW79" s="760"/>
      <c r="VUX79" s="760"/>
      <c r="VUY79" s="760"/>
      <c r="VUZ79" s="760"/>
      <c r="VVA79" s="760"/>
      <c r="VVB79" s="760"/>
      <c r="VVC79" s="760"/>
      <c r="VVD79" s="760"/>
      <c r="VVE79" s="760"/>
      <c r="VVF79" s="760"/>
      <c r="VVG79" s="760"/>
      <c r="VVH79" s="760"/>
      <c r="VVI79" s="760"/>
      <c r="VVJ79" s="760"/>
      <c r="VVK79" s="760"/>
      <c r="VVL79" s="760"/>
      <c r="VVM79" s="760"/>
      <c r="VVN79" s="760"/>
      <c r="VVO79" s="760"/>
      <c r="VVP79" s="760"/>
      <c r="VVQ79" s="760"/>
      <c r="VVR79" s="760"/>
      <c r="VVS79" s="760"/>
      <c r="VVT79" s="760"/>
      <c r="VVU79" s="760"/>
      <c r="VVV79" s="760"/>
      <c r="VVW79" s="760"/>
      <c r="VVX79" s="760"/>
      <c r="VVY79" s="760"/>
      <c r="VVZ79" s="760"/>
      <c r="VWA79" s="760"/>
      <c r="VWB79" s="760"/>
      <c r="VWC79" s="760"/>
      <c r="VWD79" s="760"/>
      <c r="VWE79" s="760"/>
      <c r="VWF79" s="760"/>
      <c r="VWG79" s="760"/>
      <c r="VWH79" s="760"/>
      <c r="VWI79" s="760"/>
      <c r="VWJ79" s="760"/>
      <c r="VWK79" s="760"/>
      <c r="VWL79" s="760"/>
      <c r="VWM79" s="760"/>
      <c r="VWN79" s="760"/>
      <c r="VWO79" s="760"/>
      <c r="VWP79" s="760"/>
      <c r="VWQ79" s="760"/>
      <c r="VWR79" s="760"/>
      <c r="VWS79" s="760"/>
      <c r="VWT79" s="760"/>
      <c r="VWU79" s="760"/>
      <c r="VWV79" s="760"/>
      <c r="VWW79" s="760"/>
      <c r="VWX79" s="760"/>
      <c r="VWY79" s="760"/>
      <c r="VWZ79" s="760"/>
      <c r="VXA79" s="760"/>
      <c r="VXB79" s="760"/>
      <c r="VXC79" s="760"/>
      <c r="VXD79" s="760"/>
      <c r="VXE79" s="760"/>
      <c r="VXF79" s="760"/>
      <c r="VXG79" s="760"/>
      <c r="VXH79" s="760"/>
      <c r="VXI79" s="760"/>
      <c r="VXJ79" s="760"/>
      <c r="VXK79" s="760"/>
      <c r="VXL79" s="760"/>
      <c r="VXM79" s="760"/>
      <c r="VXN79" s="760"/>
      <c r="VXO79" s="760"/>
      <c r="VXP79" s="760"/>
      <c r="VXQ79" s="760"/>
      <c r="VXR79" s="760"/>
      <c r="VXS79" s="760"/>
      <c r="VXT79" s="760"/>
      <c r="VXU79" s="760"/>
      <c r="VXV79" s="760"/>
      <c r="VXW79" s="760"/>
      <c r="VXX79" s="760"/>
      <c r="VXY79" s="760"/>
      <c r="VXZ79" s="760"/>
      <c r="VYA79" s="760"/>
      <c r="VYB79" s="760"/>
      <c r="VYC79" s="760"/>
      <c r="VYD79" s="760"/>
      <c r="VYE79" s="760"/>
      <c r="VYF79" s="760"/>
      <c r="VYG79" s="760"/>
      <c r="VYH79" s="760"/>
      <c r="VYI79" s="760"/>
      <c r="VYJ79" s="760"/>
      <c r="VYK79" s="760"/>
      <c r="VYL79" s="760"/>
      <c r="VYM79" s="760"/>
      <c r="VYN79" s="760"/>
      <c r="VYO79" s="760"/>
      <c r="VYP79" s="760"/>
      <c r="VYQ79" s="760"/>
      <c r="VYR79" s="760"/>
      <c r="VYS79" s="760"/>
      <c r="VYT79" s="760"/>
      <c r="VYU79" s="760"/>
      <c r="VYV79" s="760"/>
      <c r="VYW79" s="760"/>
      <c r="VYX79" s="760"/>
      <c r="VYY79" s="760"/>
      <c r="VYZ79" s="760"/>
      <c r="VZA79" s="760"/>
      <c r="VZB79" s="760"/>
      <c r="VZC79" s="760"/>
      <c r="VZD79" s="760"/>
      <c r="VZE79" s="760"/>
      <c r="VZF79" s="760"/>
      <c r="VZG79" s="760"/>
      <c r="VZH79" s="760"/>
      <c r="VZI79" s="760"/>
      <c r="VZJ79" s="760"/>
      <c r="VZK79" s="760"/>
      <c r="VZL79" s="760"/>
      <c r="VZM79" s="760"/>
      <c r="VZN79" s="760"/>
      <c r="VZO79" s="760"/>
      <c r="VZP79" s="760"/>
      <c r="VZQ79" s="760"/>
      <c r="VZR79" s="760"/>
      <c r="VZS79" s="760"/>
      <c r="VZT79" s="760"/>
      <c r="VZU79" s="760"/>
      <c r="VZV79" s="760"/>
      <c r="VZW79" s="760"/>
      <c r="VZX79" s="760"/>
      <c r="VZY79" s="760"/>
      <c r="VZZ79" s="760"/>
      <c r="WAA79" s="760"/>
      <c r="WAB79" s="760"/>
      <c r="WAC79" s="760"/>
      <c r="WAD79" s="760"/>
      <c r="WAE79" s="760"/>
      <c r="WAF79" s="760"/>
      <c r="WAG79" s="760"/>
      <c r="WAH79" s="760"/>
      <c r="WAI79" s="760"/>
      <c r="WAJ79" s="760"/>
      <c r="WAK79" s="760"/>
      <c r="WAL79" s="760"/>
      <c r="WAM79" s="760"/>
      <c r="WAN79" s="760"/>
      <c r="WAO79" s="760"/>
      <c r="WAP79" s="760"/>
      <c r="WAQ79" s="760"/>
      <c r="WAR79" s="760"/>
      <c r="WAS79" s="760"/>
      <c r="WAT79" s="760"/>
      <c r="WAU79" s="760"/>
      <c r="WAV79" s="760"/>
      <c r="WAW79" s="760"/>
      <c r="WAX79" s="760"/>
      <c r="WAY79" s="760"/>
      <c r="WAZ79" s="760"/>
      <c r="WBA79" s="760"/>
      <c r="WBB79" s="760"/>
      <c r="WBC79" s="760"/>
      <c r="WBD79" s="760"/>
      <c r="WBE79" s="760"/>
      <c r="WBF79" s="760"/>
      <c r="WBG79" s="760"/>
      <c r="WBH79" s="760"/>
      <c r="WBI79" s="760"/>
      <c r="WBJ79" s="760"/>
      <c r="WBK79" s="760"/>
      <c r="WBL79" s="760"/>
      <c r="WBM79" s="760"/>
      <c r="WBN79" s="760"/>
      <c r="WBO79" s="760"/>
      <c r="WBP79" s="760"/>
      <c r="WBQ79" s="760"/>
      <c r="WBR79" s="760"/>
      <c r="WBS79" s="760"/>
      <c r="WBT79" s="760"/>
      <c r="WBU79" s="760"/>
      <c r="WBV79" s="760"/>
      <c r="WBW79" s="760"/>
      <c r="WBX79" s="760"/>
      <c r="WBY79" s="760"/>
      <c r="WBZ79" s="760"/>
      <c r="WCA79" s="760"/>
      <c r="WCB79" s="760"/>
      <c r="WCC79" s="760"/>
      <c r="WCD79" s="760"/>
      <c r="WCE79" s="760"/>
      <c r="WCF79" s="760"/>
      <c r="WCG79" s="760"/>
      <c r="WCH79" s="760"/>
      <c r="WCI79" s="760"/>
      <c r="WCJ79" s="760"/>
      <c r="WCK79" s="760"/>
      <c r="WCL79" s="760"/>
      <c r="WCM79" s="760"/>
      <c r="WCN79" s="760"/>
      <c r="WCO79" s="760"/>
      <c r="WCP79" s="760"/>
      <c r="WCQ79" s="760"/>
      <c r="WCR79" s="760"/>
      <c r="WCS79" s="760"/>
      <c r="WCT79" s="760"/>
      <c r="WCU79" s="760"/>
      <c r="WCV79" s="760"/>
      <c r="WCW79" s="760"/>
      <c r="WCX79" s="760"/>
      <c r="WCY79" s="760"/>
      <c r="WCZ79" s="760"/>
      <c r="WDA79" s="760"/>
      <c r="WDB79" s="760"/>
      <c r="WDC79" s="760"/>
      <c r="WDD79" s="760"/>
      <c r="WDE79" s="760"/>
      <c r="WDF79" s="760"/>
      <c r="WDG79" s="760"/>
      <c r="WDH79" s="760"/>
      <c r="WDI79" s="760"/>
      <c r="WDJ79" s="760"/>
      <c r="WDK79" s="760"/>
      <c r="WDL79" s="760"/>
      <c r="WDM79" s="760"/>
      <c r="WDN79" s="760"/>
      <c r="WDO79" s="760"/>
      <c r="WDP79" s="760"/>
      <c r="WDQ79" s="760"/>
      <c r="WDR79" s="760"/>
      <c r="WDS79" s="760"/>
      <c r="WDT79" s="760"/>
      <c r="WDU79" s="760"/>
      <c r="WDV79" s="760"/>
      <c r="WDW79" s="760"/>
      <c r="WDX79" s="760"/>
      <c r="WDY79" s="760"/>
      <c r="WDZ79" s="760"/>
      <c r="WEA79" s="760"/>
      <c r="WEB79" s="760"/>
      <c r="WEC79" s="760"/>
      <c r="WED79" s="760"/>
      <c r="WEE79" s="760"/>
      <c r="WEF79" s="760"/>
      <c r="WEG79" s="760"/>
      <c r="WEH79" s="760"/>
      <c r="WEI79" s="760"/>
      <c r="WEJ79" s="760"/>
      <c r="WEK79" s="760"/>
      <c r="WEL79" s="760"/>
      <c r="WEM79" s="760"/>
      <c r="WEN79" s="760"/>
      <c r="WEO79" s="760"/>
      <c r="WEP79" s="760"/>
      <c r="WEQ79" s="760"/>
      <c r="WER79" s="760"/>
      <c r="WES79" s="760"/>
      <c r="WET79" s="760"/>
      <c r="WEU79" s="760"/>
      <c r="WEV79" s="760"/>
      <c r="WEW79" s="760"/>
      <c r="WEX79" s="760"/>
      <c r="WEY79" s="760"/>
      <c r="WEZ79" s="760"/>
      <c r="WFA79" s="760"/>
      <c r="WFB79" s="760"/>
      <c r="WFC79" s="760"/>
      <c r="WFD79" s="760"/>
      <c r="WFE79" s="760"/>
      <c r="WFF79" s="760"/>
      <c r="WFG79" s="760"/>
      <c r="WFH79" s="760"/>
      <c r="WFI79" s="760"/>
      <c r="WFJ79" s="760"/>
      <c r="WFK79" s="760"/>
      <c r="WFL79" s="760"/>
      <c r="WFM79" s="760"/>
      <c r="WFN79" s="760"/>
      <c r="WFO79" s="760"/>
      <c r="WFP79" s="760"/>
      <c r="WFQ79" s="760"/>
      <c r="WFR79" s="760"/>
      <c r="WFS79" s="760"/>
      <c r="WFT79" s="760"/>
      <c r="WFU79" s="760"/>
      <c r="WFV79" s="760"/>
      <c r="WFW79" s="760"/>
      <c r="WFX79" s="760"/>
      <c r="WFY79" s="760"/>
      <c r="WFZ79" s="760"/>
      <c r="WGA79" s="760"/>
      <c r="WGB79" s="760"/>
      <c r="WGC79" s="760"/>
      <c r="WGD79" s="760"/>
      <c r="WGE79" s="760"/>
      <c r="WGF79" s="760"/>
      <c r="WGG79" s="760"/>
      <c r="WGH79" s="760"/>
      <c r="WGI79" s="760"/>
      <c r="WGJ79" s="760"/>
      <c r="WGK79" s="760"/>
      <c r="WGL79" s="760"/>
      <c r="WGM79" s="760"/>
      <c r="WGN79" s="760"/>
      <c r="WGO79" s="760"/>
      <c r="WGP79" s="760"/>
      <c r="WGQ79" s="760"/>
      <c r="WGR79" s="760"/>
      <c r="WGS79" s="760"/>
      <c r="WGT79" s="760"/>
      <c r="WGU79" s="760"/>
      <c r="WGV79" s="760"/>
      <c r="WGW79" s="760"/>
      <c r="WGX79" s="760"/>
      <c r="WGY79" s="760"/>
      <c r="WGZ79" s="760"/>
      <c r="WHA79" s="760"/>
      <c r="WHB79" s="760"/>
      <c r="WHC79" s="760"/>
      <c r="WHD79" s="760"/>
      <c r="WHE79" s="760"/>
      <c r="WHF79" s="760"/>
      <c r="WHG79" s="760"/>
      <c r="WHH79" s="760"/>
      <c r="WHI79" s="760"/>
      <c r="WHJ79" s="760"/>
      <c r="WHK79" s="760"/>
      <c r="WHL79" s="760"/>
      <c r="WHM79" s="760"/>
      <c r="WHN79" s="760"/>
      <c r="WHO79" s="760"/>
      <c r="WHP79" s="760"/>
      <c r="WHQ79" s="760"/>
      <c r="WHR79" s="760"/>
      <c r="WHS79" s="760"/>
      <c r="WHT79" s="760"/>
      <c r="WHU79" s="760"/>
      <c r="WHV79" s="760"/>
      <c r="WHW79" s="760"/>
      <c r="WHX79" s="760"/>
      <c r="WHY79" s="760"/>
      <c r="WHZ79" s="760"/>
      <c r="WIA79" s="760"/>
      <c r="WIB79" s="760"/>
      <c r="WIC79" s="760"/>
      <c r="WID79" s="760"/>
      <c r="WIE79" s="760"/>
      <c r="WIF79" s="760"/>
      <c r="WIG79" s="760"/>
      <c r="WIH79" s="760"/>
      <c r="WII79" s="760"/>
      <c r="WIJ79" s="760"/>
      <c r="WIK79" s="760"/>
      <c r="WIL79" s="760"/>
      <c r="WIM79" s="760"/>
      <c r="WIN79" s="760"/>
      <c r="WIO79" s="760"/>
      <c r="WIP79" s="760"/>
      <c r="WIQ79" s="760"/>
      <c r="WIR79" s="760"/>
      <c r="WIS79" s="760"/>
      <c r="WIT79" s="760"/>
      <c r="WIU79" s="760"/>
      <c r="WIV79" s="760"/>
      <c r="WIW79" s="760"/>
      <c r="WIX79" s="760"/>
      <c r="WIY79" s="760"/>
      <c r="WIZ79" s="760"/>
      <c r="WJA79" s="760"/>
      <c r="WJB79" s="760"/>
      <c r="WJC79" s="760"/>
      <c r="WJD79" s="760"/>
      <c r="WJE79" s="760"/>
      <c r="WJF79" s="760"/>
      <c r="WJG79" s="760"/>
      <c r="WJH79" s="760"/>
      <c r="WJI79" s="760"/>
      <c r="WJJ79" s="760"/>
      <c r="WJK79" s="760"/>
      <c r="WJL79" s="760"/>
      <c r="WJM79" s="760"/>
      <c r="WJN79" s="760"/>
      <c r="WJO79" s="760"/>
      <c r="WJP79" s="760"/>
      <c r="WJQ79" s="760"/>
      <c r="WJR79" s="760"/>
      <c r="WJS79" s="760"/>
      <c r="WJT79" s="760"/>
      <c r="WJU79" s="760"/>
      <c r="WJV79" s="760"/>
      <c r="WJW79" s="760"/>
      <c r="WJX79" s="760"/>
      <c r="WJY79" s="760"/>
      <c r="WJZ79" s="760"/>
      <c r="WKA79" s="760"/>
      <c r="WKB79" s="760"/>
      <c r="WKC79" s="760"/>
      <c r="WKD79" s="760"/>
      <c r="WKE79" s="760"/>
      <c r="WKF79" s="760"/>
      <c r="WKG79" s="760"/>
      <c r="WKH79" s="760"/>
      <c r="WKI79" s="760"/>
      <c r="WKJ79" s="760"/>
      <c r="WKK79" s="760"/>
      <c r="WKL79" s="760"/>
      <c r="WKM79" s="760"/>
      <c r="WKN79" s="760"/>
      <c r="WKO79" s="760"/>
      <c r="WKP79" s="760"/>
      <c r="WKQ79" s="760"/>
      <c r="WKR79" s="760"/>
      <c r="WKS79" s="760"/>
      <c r="WKT79" s="760"/>
      <c r="WKU79" s="760"/>
      <c r="WKV79" s="760"/>
      <c r="WKW79" s="760"/>
      <c r="WKX79" s="760"/>
      <c r="WKY79" s="760"/>
      <c r="WKZ79" s="760"/>
      <c r="WLA79" s="760"/>
      <c r="WLB79" s="760"/>
      <c r="WLC79" s="760"/>
      <c r="WLD79" s="760"/>
      <c r="WLE79" s="760"/>
      <c r="WLF79" s="760"/>
      <c r="WLG79" s="760"/>
      <c r="WLH79" s="760"/>
      <c r="WLI79" s="760"/>
      <c r="WLJ79" s="760"/>
      <c r="WLK79" s="760"/>
      <c r="WLL79" s="760"/>
      <c r="WLM79" s="760"/>
      <c r="WLN79" s="760"/>
      <c r="WLO79" s="760"/>
      <c r="WLP79" s="760"/>
      <c r="WLQ79" s="760"/>
      <c r="WLR79" s="760"/>
      <c r="WLS79" s="760"/>
      <c r="WLT79" s="760"/>
      <c r="WLU79" s="760"/>
      <c r="WLV79" s="760"/>
      <c r="WLW79" s="760"/>
      <c r="WLX79" s="760"/>
      <c r="WLY79" s="760"/>
      <c r="WLZ79" s="760"/>
      <c r="WMA79" s="760"/>
      <c r="WMB79" s="760"/>
      <c r="WMC79" s="760"/>
      <c r="WMD79" s="760"/>
      <c r="WME79" s="760"/>
      <c r="WMF79" s="760"/>
      <c r="WMG79" s="760"/>
      <c r="WMH79" s="760"/>
      <c r="WMI79" s="760"/>
      <c r="WMJ79" s="760"/>
      <c r="WMK79" s="760"/>
      <c r="WML79" s="760"/>
      <c r="WMM79" s="760"/>
      <c r="WMN79" s="760"/>
      <c r="WMO79" s="760"/>
      <c r="WMP79" s="760"/>
      <c r="WMQ79" s="760"/>
      <c r="WMR79" s="760"/>
      <c r="WMS79" s="760"/>
      <c r="WMT79" s="760"/>
      <c r="WMU79" s="760"/>
      <c r="WMV79" s="760"/>
      <c r="WMW79" s="760"/>
      <c r="WMX79" s="760"/>
      <c r="WMY79" s="760"/>
      <c r="WMZ79" s="760"/>
      <c r="WNA79" s="760"/>
      <c r="WNB79" s="760"/>
      <c r="WNC79" s="760"/>
      <c r="WND79" s="760"/>
      <c r="WNE79" s="760"/>
      <c r="WNF79" s="760"/>
      <c r="WNG79" s="760"/>
      <c r="WNH79" s="760"/>
      <c r="WNI79" s="760"/>
      <c r="WNJ79" s="760"/>
      <c r="WNK79" s="760"/>
      <c r="WNL79" s="760"/>
      <c r="WNM79" s="760"/>
      <c r="WNN79" s="760"/>
      <c r="WNO79" s="760"/>
      <c r="WNP79" s="760"/>
      <c r="WNQ79" s="760"/>
      <c r="WNR79" s="760"/>
      <c r="WNS79" s="760"/>
      <c r="WNT79" s="760"/>
      <c r="WNU79" s="760"/>
      <c r="WNV79" s="760"/>
      <c r="WNW79" s="760"/>
      <c r="WNX79" s="760"/>
      <c r="WNY79" s="760"/>
      <c r="WNZ79" s="760"/>
      <c r="WOA79" s="760"/>
      <c r="WOB79" s="760"/>
      <c r="WOC79" s="760"/>
      <c r="WOD79" s="760"/>
      <c r="WOE79" s="760"/>
      <c r="WOF79" s="760"/>
      <c r="WOG79" s="760"/>
      <c r="WOH79" s="760"/>
      <c r="WOI79" s="760"/>
      <c r="WOJ79" s="760"/>
      <c r="WOK79" s="760"/>
      <c r="WOL79" s="760"/>
      <c r="WOM79" s="760"/>
      <c r="WON79" s="760"/>
      <c r="WOO79" s="760"/>
      <c r="WOP79" s="760"/>
      <c r="WOQ79" s="760"/>
      <c r="WOR79" s="760"/>
      <c r="WOS79" s="760"/>
      <c r="WOT79" s="760"/>
      <c r="WOU79" s="760"/>
      <c r="WOV79" s="760"/>
      <c r="WOW79" s="760"/>
      <c r="WOX79" s="760"/>
      <c r="WOY79" s="760"/>
      <c r="WOZ79" s="760"/>
      <c r="WPA79" s="760"/>
      <c r="WPB79" s="760"/>
      <c r="WPC79" s="760"/>
      <c r="WPD79" s="760"/>
      <c r="WPE79" s="760"/>
      <c r="WPF79" s="760"/>
      <c r="WPG79" s="760"/>
      <c r="WPH79" s="760"/>
      <c r="WPI79" s="760"/>
      <c r="WPJ79" s="760"/>
      <c r="WPK79" s="760"/>
      <c r="WPL79" s="760"/>
      <c r="WPM79" s="760"/>
      <c r="WPN79" s="760"/>
      <c r="WPO79" s="760"/>
      <c r="WPP79" s="760"/>
      <c r="WPQ79" s="760"/>
      <c r="WPR79" s="760"/>
      <c r="WPS79" s="760"/>
      <c r="WPT79" s="760"/>
      <c r="WPU79" s="760"/>
      <c r="WPV79" s="760"/>
      <c r="WPW79" s="760"/>
      <c r="WPX79" s="760"/>
      <c r="WPY79" s="760"/>
      <c r="WPZ79" s="760"/>
      <c r="WQA79" s="760"/>
      <c r="WQB79" s="760"/>
      <c r="WQC79" s="760"/>
      <c r="WQD79" s="760"/>
      <c r="WQE79" s="760"/>
      <c r="WQF79" s="760"/>
      <c r="WQG79" s="760"/>
      <c r="WQH79" s="760"/>
      <c r="WQI79" s="760"/>
      <c r="WQJ79" s="760"/>
      <c r="WQK79" s="760"/>
      <c r="WQL79" s="760"/>
      <c r="WQM79" s="760"/>
      <c r="WQN79" s="760"/>
      <c r="WQO79" s="760"/>
      <c r="WQP79" s="760"/>
      <c r="WQQ79" s="760"/>
      <c r="WQR79" s="760"/>
      <c r="WQS79" s="760"/>
      <c r="WQT79" s="760"/>
      <c r="WQU79" s="760"/>
      <c r="WQV79" s="760"/>
      <c r="WQW79" s="760"/>
      <c r="WQX79" s="760"/>
      <c r="WQY79" s="760"/>
      <c r="WQZ79" s="760"/>
      <c r="WRA79" s="760"/>
      <c r="WRB79" s="760"/>
      <c r="WRC79" s="760"/>
      <c r="WRD79" s="760"/>
      <c r="WRE79" s="760"/>
      <c r="WRF79" s="760"/>
      <c r="WRG79" s="760"/>
      <c r="WRH79" s="760"/>
      <c r="WRI79" s="760"/>
      <c r="WRJ79" s="760"/>
      <c r="WRK79" s="760"/>
      <c r="WRL79" s="760"/>
      <c r="WRM79" s="760"/>
      <c r="WRN79" s="760"/>
      <c r="WRO79" s="760"/>
      <c r="WRP79" s="760"/>
      <c r="WRQ79" s="760"/>
      <c r="WRR79" s="760"/>
      <c r="WRS79" s="760"/>
      <c r="WRT79" s="760"/>
      <c r="WRU79" s="760"/>
      <c r="WRV79" s="760"/>
      <c r="WRW79" s="760"/>
      <c r="WRX79" s="760"/>
      <c r="WRY79" s="760"/>
      <c r="WRZ79" s="760"/>
      <c r="WSA79" s="760"/>
      <c r="WSB79" s="760"/>
      <c r="WSC79" s="760"/>
      <c r="WSD79" s="760"/>
      <c r="WSE79" s="760"/>
      <c r="WSF79" s="760"/>
      <c r="WSG79" s="760"/>
      <c r="WSH79" s="760"/>
      <c r="WSI79" s="760"/>
      <c r="WSJ79" s="760"/>
      <c r="WSK79" s="760"/>
      <c r="WSL79" s="760"/>
      <c r="WSM79" s="760"/>
      <c r="WSN79" s="760"/>
      <c r="WSO79" s="760"/>
      <c r="WSP79" s="760"/>
      <c r="WSQ79" s="760"/>
      <c r="WSR79" s="760"/>
      <c r="WSS79" s="760"/>
      <c r="WST79" s="760"/>
      <c r="WSU79" s="760"/>
      <c r="WSV79" s="760"/>
      <c r="WSW79" s="760"/>
      <c r="WSX79" s="760"/>
      <c r="WSY79" s="760"/>
      <c r="WSZ79" s="760"/>
      <c r="WTA79" s="760"/>
      <c r="WTB79" s="760"/>
      <c r="WTC79" s="760"/>
      <c r="WTD79" s="760"/>
      <c r="WTE79" s="760"/>
      <c r="WTF79" s="760"/>
      <c r="WTG79" s="760"/>
      <c r="WTH79" s="760"/>
      <c r="WTI79" s="760"/>
      <c r="WTJ79" s="760"/>
      <c r="WTK79" s="760"/>
      <c r="WTL79" s="760"/>
      <c r="WTM79" s="760"/>
      <c r="WTN79" s="760"/>
      <c r="WTO79" s="760"/>
      <c r="WTP79" s="760"/>
      <c r="WTQ79" s="760"/>
      <c r="WTR79" s="760"/>
      <c r="WTS79" s="760"/>
      <c r="WTT79" s="760"/>
      <c r="WTU79" s="760"/>
      <c r="WTV79" s="760"/>
      <c r="WTW79" s="760"/>
      <c r="WTX79" s="760"/>
      <c r="WTY79" s="760"/>
      <c r="WTZ79" s="760"/>
      <c r="WUA79" s="760"/>
      <c r="WUB79" s="760"/>
      <c r="WUC79" s="760"/>
      <c r="WUD79" s="760"/>
      <c r="WUE79" s="760"/>
      <c r="WUF79" s="760"/>
      <c r="WUG79" s="760"/>
      <c r="WUH79" s="760"/>
      <c r="WUI79" s="760"/>
      <c r="WUJ79" s="760"/>
      <c r="WUK79" s="760"/>
      <c r="WUL79" s="760"/>
      <c r="WUM79" s="760"/>
      <c r="WUN79" s="760"/>
      <c r="WUO79" s="760"/>
      <c r="WUP79" s="760"/>
      <c r="WUQ79" s="760"/>
      <c r="WUR79" s="760"/>
      <c r="WUS79" s="760"/>
      <c r="WUT79" s="760"/>
      <c r="WUU79" s="760"/>
      <c r="WUV79" s="760"/>
      <c r="WUW79" s="760"/>
      <c r="WUX79" s="760"/>
      <c r="WUY79" s="760"/>
      <c r="WUZ79" s="760"/>
      <c r="WVA79" s="760"/>
      <c r="WVB79" s="760"/>
      <c r="WVC79" s="760"/>
      <c r="WVD79" s="760"/>
      <c r="WVE79" s="760"/>
      <c r="WVF79" s="760"/>
      <c r="WVG79" s="760"/>
      <c r="WVH79" s="760"/>
      <c r="WVI79" s="760"/>
      <c r="WVJ79" s="760"/>
      <c r="WVK79" s="760"/>
      <c r="WVL79" s="760"/>
      <c r="WVM79" s="760"/>
      <c r="WVN79" s="760"/>
      <c r="WVO79" s="760"/>
      <c r="WVP79" s="760"/>
      <c r="WVQ79" s="760"/>
      <c r="WVR79" s="760"/>
      <c r="WVS79" s="760"/>
      <c r="WVT79" s="760"/>
      <c r="WVU79" s="760"/>
      <c r="WVV79" s="760"/>
      <c r="WVW79" s="760"/>
      <c r="WVX79" s="760"/>
      <c r="WVY79" s="760"/>
      <c r="WVZ79" s="760"/>
      <c r="WWA79" s="760"/>
      <c r="WWB79" s="760"/>
      <c r="WWC79" s="760"/>
      <c r="WWD79" s="760"/>
      <c r="WWE79" s="760"/>
      <c r="WWF79" s="760"/>
      <c r="WWG79" s="760"/>
      <c r="WWH79" s="760"/>
      <c r="WWI79" s="760"/>
      <c r="WWJ79" s="760"/>
      <c r="WWK79" s="760"/>
      <c r="WWL79" s="760"/>
      <c r="WWM79" s="760"/>
      <c r="WWN79" s="760"/>
      <c r="WWO79" s="760"/>
      <c r="WWP79" s="760"/>
      <c r="WWQ79" s="760"/>
      <c r="WWR79" s="760"/>
      <c r="WWS79" s="760"/>
      <c r="WWT79" s="760"/>
      <c r="WWU79" s="760"/>
      <c r="WWV79" s="760"/>
      <c r="WWW79" s="760"/>
      <c r="WWX79" s="760"/>
      <c r="WWY79" s="760"/>
      <c r="WWZ79" s="760"/>
      <c r="WXA79" s="760"/>
      <c r="WXB79" s="760"/>
      <c r="WXC79" s="760"/>
      <c r="WXD79" s="760"/>
      <c r="WXE79" s="760"/>
      <c r="WXF79" s="760"/>
      <c r="WXG79" s="760"/>
      <c r="WXH79" s="760"/>
      <c r="WXI79" s="760"/>
      <c r="WXJ79" s="760"/>
      <c r="WXK79" s="760"/>
      <c r="WXL79" s="760"/>
      <c r="WXM79" s="760"/>
      <c r="WXN79" s="760"/>
      <c r="WXO79" s="760"/>
      <c r="WXP79" s="760"/>
      <c r="WXQ79" s="760"/>
      <c r="WXR79" s="760"/>
      <c r="WXS79" s="760"/>
      <c r="WXT79" s="760"/>
      <c r="WXU79" s="760"/>
      <c r="WXV79" s="760"/>
      <c r="WXW79" s="760"/>
      <c r="WXX79" s="760"/>
      <c r="WXY79" s="760"/>
      <c r="WXZ79" s="760"/>
      <c r="WYA79" s="760"/>
      <c r="WYB79" s="760"/>
      <c r="WYC79" s="760"/>
      <c r="WYD79" s="760"/>
      <c r="WYE79" s="760"/>
      <c r="WYF79" s="760"/>
      <c r="WYG79" s="760"/>
      <c r="WYH79" s="760"/>
      <c r="WYI79" s="760"/>
      <c r="WYJ79" s="760"/>
      <c r="WYK79" s="760"/>
      <c r="WYL79" s="760"/>
      <c r="WYM79" s="760"/>
      <c r="WYN79" s="760"/>
      <c r="WYO79" s="760"/>
      <c r="WYP79" s="760"/>
      <c r="WYQ79" s="760"/>
      <c r="WYR79" s="760"/>
      <c r="WYS79" s="760"/>
      <c r="WYT79" s="760"/>
      <c r="WYU79" s="760"/>
      <c r="WYV79" s="760"/>
      <c r="WYW79" s="760"/>
      <c r="WYX79" s="760"/>
      <c r="WYY79" s="760"/>
      <c r="WYZ79" s="760"/>
      <c r="WZA79" s="760"/>
      <c r="WZB79" s="760"/>
      <c r="WZC79" s="760"/>
      <c r="WZD79" s="760"/>
      <c r="WZE79" s="760"/>
      <c r="WZF79" s="760"/>
      <c r="WZG79" s="760"/>
      <c r="WZH79" s="760"/>
      <c r="WZI79" s="760"/>
      <c r="WZJ79" s="760"/>
      <c r="WZK79" s="760"/>
      <c r="WZL79" s="760"/>
      <c r="WZM79" s="760"/>
      <c r="WZN79" s="760"/>
      <c r="WZO79" s="760"/>
      <c r="WZP79" s="760"/>
      <c r="WZQ79" s="760"/>
      <c r="WZR79" s="760"/>
      <c r="WZS79" s="760"/>
      <c r="WZT79" s="760"/>
      <c r="WZU79" s="760"/>
      <c r="WZV79" s="760"/>
      <c r="WZW79" s="760"/>
      <c r="WZX79" s="760"/>
      <c r="WZY79" s="760"/>
      <c r="WZZ79" s="760"/>
      <c r="XAA79" s="760"/>
      <c r="XAB79" s="760"/>
      <c r="XAC79" s="760"/>
      <c r="XAD79" s="760"/>
      <c r="XAE79" s="760"/>
      <c r="XAF79" s="760"/>
      <c r="XAG79" s="760"/>
      <c r="XAH79" s="760"/>
      <c r="XAI79" s="760"/>
      <c r="XAJ79" s="760"/>
      <c r="XAK79" s="760"/>
      <c r="XAL79" s="760"/>
      <c r="XAM79" s="760"/>
      <c r="XAN79" s="760"/>
      <c r="XAO79" s="760"/>
      <c r="XAP79" s="760"/>
      <c r="XAQ79" s="760"/>
      <c r="XAR79" s="760"/>
      <c r="XAS79" s="760"/>
      <c r="XAT79" s="760"/>
      <c r="XAU79" s="760"/>
      <c r="XAV79" s="760"/>
      <c r="XAW79" s="760"/>
      <c r="XAX79" s="760"/>
      <c r="XAY79" s="760"/>
      <c r="XAZ79" s="760"/>
      <c r="XBA79" s="760"/>
      <c r="XBB79" s="760"/>
      <c r="XBC79" s="760"/>
      <c r="XBD79" s="760"/>
      <c r="XBE79" s="760"/>
      <c r="XBF79" s="760"/>
      <c r="XBG79" s="760"/>
      <c r="XBH79" s="760"/>
      <c r="XBI79" s="760"/>
      <c r="XBJ79" s="760"/>
      <c r="XBK79" s="760"/>
      <c r="XBL79" s="760"/>
      <c r="XBM79" s="760"/>
      <c r="XBN79" s="760"/>
      <c r="XBO79" s="760"/>
      <c r="XBP79" s="760"/>
      <c r="XBQ79" s="760"/>
      <c r="XBR79" s="760"/>
      <c r="XBS79" s="760"/>
      <c r="XBT79" s="760"/>
      <c r="XBU79" s="760"/>
      <c r="XBV79" s="760"/>
      <c r="XBW79" s="760"/>
      <c r="XBX79" s="760"/>
      <c r="XBY79" s="760"/>
      <c r="XBZ79" s="760"/>
      <c r="XCA79" s="760"/>
      <c r="XCB79" s="760"/>
      <c r="XCC79" s="760"/>
      <c r="XCD79" s="760"/>
      <c r="XCE79" s="760"/>
      <c r="XCF79" s="760"/>
      <c r="XCG79" s="760"/>
      <c r="XCH79" s="760"/>
      <c r="XCI79" s="760"/>
      <c r="XCJ79" s="760"/>
      <c r="XCK79" s="760"/>
      <c r="XCL79" s="760"/>
      <c r="XCM79" s="760"/>
      <c r="XCN79" s="760"/>
      <c r="XCO79" s="760"/>
      <c r="XCP79" s="760"/>
      <c r="XCQ79" s="760"/>
      <c r="XCR79" s="760"/>
      <c r="XCS79" s="760"/>
      <c r="XCT79" s="760"/>
      <c r="XCU79" s="760"/>
      <c r="XCV79" s="760"/>
      <c r="XCW79" s="760"/>
      <c r="XCX79" s="760"/>
      <c r="XCY79" s="760"/>
      <c r="XCZ79" s="760"/>
      <c r="XDA79" s="760"/>
      <c r="XDB79" s="760"/>
      <c r="XDC79" s="760"/>
      <c r="XDD79" s="760"/>
      <c r="XDE79" s="760"/>
      <c r="XDF79" s="760"/>
      <c r="XDG79" s="760"/>
      <c r="XDH79" s="760"/>
      <c r="XDI79" s="760"/>
      <c r="XDJ79" s="760"/>
      <c r="XDK79" s="760"/>
      <c r="XDL79" s="760"/>
      <c r="XDM79" s="760"/>
      <c r="XDN79" s="760"/>
      <c r="XDO79" s="760"/>
      <c r="XDP79" s="760"/>
      <c r="XDQ79" s="760"/>
      <c r="XDR79" s="760"/>
      <c r="XDS79" s="760"/>
      <c r="XDT79" s="760"/>
      <c r="XDU79" s="760"/>
      <c r="XDV79" s="760"/>
      <c r="XDW79" s="760"/>
      <c r="XDX79" s="760"/>
      <c r="XDY79" s="760"/>
      <c r="XDZ79" s="760"/>
      <c r="XEA79" s="760"/>
      <c r="XEB79" s="760"/>
      <c r="XEC79" s="760"/>
      <c r="XED79" s="760"/>
      <c r="XEE79" s="760"/>
      <c r="XEF79" s="760"/>
      <c r="XEG79" s="760"/>
      <c r="XEH79" s="760"/>
      <c r="XEI79" s="760"/>
      <c r="XEJ79" s="760"/>
      <c r="XEK79" s="760"/>
      <c r="XEL79" s="760"/>
      <c r="XEM79" s="760"/>
      <c r="XEN79" s="760"/>
      <c r="XEO79" s="760"/>
      <c r="XEP79" s="760"/>
      <c r="XEQ79" s="760"/>
      <c r="XER79" s="760"/>
      <c r="XES79" s="760"/>
      <c r="XET79" s="760"/>
      <c r="XEU79" s="760"/>
      <c r="XEV79" s="760"/>
      <c r="XEW79" s="760"/>
      <c r="XEX79" s="760"/>
      <c r="XEY79" s="760"/>
      <c r="XEZ79" s="760"/>
      <c r="XFA79" s="760"/>
      <c r="XFB79" s="760"/>
    </row>
    <row r="80" spans="1:16382" s="797" customFormat="1" ht="15" customHeight="1" x14ac:dyDescent="0.3">
      <c r="A80" s="813"/>
      <c r="B80" s="814">
        <v>2212</v>
      </c>
      <c r="C80" s="814">
        <v>3111</v>
      </c>
      <c r="D80" s="815" t="s">
        <v>1854</v>
      </c>
      <c r="E80" s="816"/>
      <c r="F80" s="816"/>
      <c r="G80" s="816"/>
      <c r="H80" s="808"/>
      <c r="I80" s="808"/>
      <c r="J80" s="821"/>
      <c r="K80" s="821"/>
      <c r="L80" s="794"/>
      <c r="M80" s="794"/>
      <c r="N80" s="794"/>
      <c r="O80" s="794"/>
      <c r="P80" s="794"/>
      <c r="Q80" s="803"/>
      <c r="R80" s="794"/>
      <c r="S80" s="795"/>
      <c r="T80" s="796"/>
    </row>
    <row r="81" spans="1:16382" s="2245" customFormat="1" ht="15" customHeight="1" x14ac:dyDescent="0.3">
      <c r="A81" s="1802"/>
      <c r="B81" s="2243">
        <v>2212</v>
      </c>
      <c r="C81" s="2243">
        <v>2322</v>
      </c>
      <c r="D81" s="2244" t="s">
        <v>1386</v>
      </c>
      <c r="E81" s="1913"/>
      <c r="F81" s="1913"/>
      <c r="G81" s="1913"/>
      <c r="H81" s="504">
        <v>56000</v>
      </c>
      <c r="I81" s="504">
        <v>56000</v>
      </c>
      <c r="J81" s="764"/>
      <c r="K81" s="764"/>
      <c r="L81" s="769"/>
      <c r="M81" s="769"/>
      <c r="N81" s="769"/>
      <c r="O81" s="769"/>
      <c r="P81" s="769"/>
      <c r="Q81" s="770"/>
      <c r="R81" s="769"/>
      <c r="S81" s="768"/>
      <c r="T81" s="771"/>
      <c r="U81" s="760"/>
      <c r="V81" s="760"/>
      <c r="W81" s="760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  <c r="AR81" s="760"/>
      <c r="AS81" s="760"/>
      <c r="AT81" s="760"/>
      <c r="AU81" s="760"/>
      <c r="AV81" s="760"/>
      <c r="AW81" s="760"/>
      <c r="AX81" s="760"/>
      <c r="AY81" s="760"/>
      <c r="AZ81" s="760"/>
      <c r="BA81" s="760"/>
      <c r="BB81" s="760"/>
      <c r="BC81" s="760"/>
      <c r="BD81" s="760"/>
      <c r="BE81" s="760"/>
      <c r="BF81" s="760"/>
      <c r="BG81" s="760"/>
      <c r="BH81" s="760"/>
      <c r="BI81" s="760"/>
      <c r="BJ81" s="760"/>
      <c r="BK81" s="760"/>
      <c r="BL81" s="760"/>
      <c r="BM81" s="760"/>
      <c r="BN81" s="760"/>
      <c r="BO81" s="760"/>
      <c r="BP81" s="760"/>
      <c r="BQ81" s="760"/>
      <c r="BR81" s="760"/>
      <c r="BS81" s="760"/>
      <c r="BT81" s="760"/>
      <c r="BU81" s="760"/>
      <c r="BV81" s="760"/>
      <c r="BW81" s="760"/>
      <c r="BX81" s="760"/>
      <c r="BY81" s="760"/>
      <c r="BZ81" s="760"/>
      <c r="CA81" s="760"/>
      <c r="CB81" s="760"/>
      <c r="CC81" s="760"/>
      <c r="CD81" s="760"/>
      <c r="CE81" s="760"/>
      <c r="CF81" s="760"/>
      <c r="CG81" s="760"/>
      <c r="CH81" s="760"/>
      <c r="CI81" s="760"/>
      <c r="CJ81" s="760"/>
      <c r="CK81" s="760"/>
      <c r="CL81" s="760"/>
      <c r="CM81" s="760"/>
      <c r="CN81" s="760"/>
      <c r="CO81" s="760"/>
      <c r="CP81" s="760"/>
      <c r="CQ81" s="760"/>
      <c r="CR81" s="760"/>
      <c r="CS81" s="760"/>
      <c r="CT81" s="760"/>
      <c r="CU81" s="760"/>
      <c r="CV81" s="760"/>
      <c r="CW81" s="760"/>
      <c r="CX81" s="760"/>
      <c r="CY81" s="760"/>
      <c r="CZ81" s="760"/>
      <c r="DA81" s="760"/>
      <c r="DB81" s="760"/>
      <c r="DC81" s="760"/>
      <c r="DD81" s="760"/>
      <c r="DE81" s="760"/>
      <c r="DF81" s="760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760"/>
      <c r="ED81" s="760"/>
      <c r="EE81" s="760"/>
      <c r="EF81" s="760"/>
      <c r="EG81" s="760"/>
      <c r="EH81" s="760"/>
      <c r="EI81" s="760"/>
      <c r="EJ81" s="760"/>
      <c r="EK81" s="760"/>
      <c r="EL81" s="760"/>
      <c r="EM81" s="760"/>
      <c r="EN81" s="760"/>
      <c r="EO81" s="760"/>
      <c r="EP81" s="760"/>
      <c r="EQ81" s="760"/>
      <c r="ER81" s="760"/>
      <c r="ES81" s="760"/>
      <c r="ET81" s="760"/>
      <c r="EU81" s="760"/>
      <c r="EV81" s="760"/>
      <c r="EW81" s="760"/>
      <c r="EX81" s="760"/>
      <c r="EY81" s="760"/>
      <c r="EZ81" s="760"/>
      <c r="FA81" s="760"/>
      <c r="FB81" s="760"/>
      <c r="FC81" s="760"/>
      <c r="FD81" s="760"/>
      <c r="FE81" s="760"/>
      <c r="FF81" s="760"/>
      <c r="FG81" s="760"/>
      <c r="FH81" s="760"/>
      <c r="FI81" s="760"/>
      <c r="FJ81" s="760"/>
      <c r="FK81" s="760"/>
      <c r="FL81" s="760"/>
      <c r="FM81" s="760"/>
      <c r="FN81" s="760"/>
      <c r="FO81" s="760"/>
      <c r="FP81" s="760"/>
      <c r="FQ81" s="760"/>
      <c r="FR81" s="760"/>
      <c r="FS81" s="760"/>
      <c r="FT81" s="760"/>
      <c r="FU81" s="760"/>
      <c r="FV81" s="760"/>
      <c r="FW81" s="760"/>
      <c r="FX81" s="760"/>
      <c r="FY81" s="760"/>
      <c r="FZ81" s="760"/>
      <c r="GA81" s="760"/>
      <c r="GB81" s="760"/>
      <c r="GC81" s="760"/>
      <c r="GD81" s="760"/>
      <c r="GE81" s="760"/>
      <c r="GF81" s="760"/>
      <c r="GG81" s="760"/>
      <c r="GH81" s="760"/>
      <c r="GI81" s="760"/>
      <c r="GJ81" s="760"/>
      <c r="GK81" s="760"/>
      <c r="GL81" s="760"/>
      <c r="GM81" s="760"/>
      <c r="GN81" s="760"/>
      <c r="GO81" s="760"/>
      <c r="GP81" s="760"/>
      <c r="GQ81" s="760"/>
      <c r="GR81" s="760"/>
      <c r="GS81" s="760"/>
      <c r="GT81" s="760"/>
      <c r="GU81" s="760"/>
      <c r="GV81" s="760"/>
      <c r="GW81" s="760"/>
      <c r="GX81" s="760"/>
      <c r="GY81" s="760"/>
      <c r="GZ81" s="760"/>
      <c r="HA81" s="760"/>
      <c r="HB81" s="760"/>
      <c r="HC81" s="760"/>
      <c r="HD81" s="760"/>
      <c r="HE81" s="760"/>
      <c r="HF81" s="760"/>
      <c r="HG81" s="760"/>
      <c r="HH81" s="760"/>
      <c r="HI81" s="760"/>
      <c r="HJ81" s="760"/>
      <c r="HK81" s="760"/>
      <c r="HL81" s="760"/>
      <c r="HM81" s="760"/>
      <c r="HN81" s="760"/>
      <c r="HO81" s="760"/>
      <c r="HP81" s="760"/>
      <c r="HQ81" s="760"/>
      <c r="HR81" s="760"/>
      <c r="HS81" s="760"/>
      <c r="HT81" s="760"/>
      <c r="HU81" s="760"/>
      <c r="HV81" s="760"/>
      <c r="HW81" s="760"/>
      <c r="HX81" s="760"/>
      <c r="HY81" s="760"/>
      <c r="HZ81" s="760"/>
      <c r="IA81" s="760"/>
      <c r="IB81" s="760"/>
      <c r="IC81" s="760"/>
      <c r="ID81" s="760"/>
      <c r="IE81" s="760"/>
      <c r="IF81" s="760"/>
      <c r="IG81" s="760"/>
      <c r="IH81" s="760"/>
      <c r="II81" s="760"/>
      <c r="IJ81" s="760"/>
      <c r="IK81" s="760"/>
      <c r="IL81" s="760"/>
      <c r="IM81" s="760"/>
      <c r="IN81" s="760"/>
      <c r="IO81" s="760"/>
      <c r="IP81" s="760"/>
      <c r="IQ81" s="760"/>
      <c r="IR81" s="760"/>
      <c r="IS81" s="760"/>
      <c r="IT81" s="760"/>
      <c r="IU81" s="760"/>
      <c r="IV81" s="760"/>
      <c r="IW81" s="760"/>
      <c r="IX81" s="760"/>
      <c r="IY81" s="760"/>
      <c r="IZ81" s="760"/>
      <c r="JA81" s="760"/>
      <c r="JB81" s="760"/>
      <c r="JC81" s="760"/>
      <c r="JD81" s="760"/>
      <c r="JE81" s="760"/>
      <c r="JF81" s="760"/>
      <c r="JG81" s="760"/>
      <c r="JH81" s="760"/>
      <c r="JI81" s="760"/>
      <c r="JJ81" s="760"/>
      <c r="JK81" s="760"/>
      <c r="JL81" s="760"/>
      <c r="JM81" s="760"/>
      <c r="JN81" s="760"/>
      <c r="JO81" s="760"/>
      <c r="JP81" s="760"/>
      <c r="JQ81" s="760"/>
      <c r="JR81" s="760"/>
      <c r="JS81" s="760"/>
      <c r="JT81" s="760"/>
      <c r="JU81" s="760"/>
      <c r="JV81" s="760"/>
      <c r="JW81" s="760"/>
      <c r="JX81" s="760"/>
      <c r="JY81" s="760"/>
      <c r="JZ81" s="760"/>
      <c r="KA81" s="760"/>
      <c r="KB81" s="760"/>
      <c r="KC81" s="760"/>
      <c r="KD81" s="760"/>
      <c r="KE81" s="760"/>
      <c r="KF81" s="760"/>
      <c r="KG81" s="760"/>
      <c r="KH81" s="760"/>
      <c r="KI81" s="760"/>
      <c r="KJ81" s="760"/>
      <c r="KK81" s="760"/>
      <c r="KL81" s="760"/>
      <c r="KM81" s="760"/>
      <c r="KN81" s="760"/>
      <c r="KO81" s="760"/>
      <c r="KP81" s="760"/>
      <c r="KQ81" s="760"/>
      <c r="KR81" s="760"/>
      <c r="KS81" s="760"/>
      <c r="KT81" s="760"/>
      <c r="KU81" s="760"/>
      <c r="KV81" s="760"/>
      <c r="KW81" s="760"/>
      <c r="KX81" s="760"/>
      <c r="KY81" s="760"/>
      <c r="KZ81" s="760"/>
      <c r="LA81" s="760"/>
      <c r="LB81" s="760"/>
      <c r="LC81" s="760"/>
      <c r="LD81" s="760"/>
      <c r="LE81" s="760"/>
      <c r="LF81" s="760"/>
      <c r="LG81" s="760"/>
      <c r="LH81" s="760"/>
      <c r="LI81" s="760"/>
      <c r="LJ81" s="760"/>
      <c r="LK81" s="760"/>
      <c r="LL81" s="760"/>
      <c r="LM81" s="760"/>
      <c r="LN81" s="760"/>
      <c r="LO81" s="760"/>
      <c r="LP81" s="760"/>
      <c r="LQ81" s="760"/>
      <c r="LR81" s="760"/>
      <c r="LS81" s="760"/>
      <c r="LT81" s="760"/>
      <c r="LU81" s="760"/>
      <c r="LV81" s="760"/>
      <c r="LW81" s="760"/>
      <c r="LX81" s="760"/>
      <c r="LY81" s="760"/>
      <c r="LZ81" s="760"/>
      <c r="MA81" s="760"/>
      <c r="MB81" s="760"/>
      <c r="MC81" s="760"/>
      <c r="MD81" s="760"/>
      <c r="ME81" s="760"/>
      <c r="MF81" s="760"/>
      <c r="MG81" s="760"/>
      <c r="MH81" s="760"/>
      <c r="MI81" s="760"/>
      <c r="MJ81" s="760"/>
      <c r="MK81" s="760"/>
      <c r="ML81" s="760"/>
      <c r="MM81" s="760"/>
      <c r="MN81" s="760"/>
      <c r="MO81" s="760"/>
      <c r="MP81" s="760"/>
      <c r="MQ81" s="760"/>
      <c r="MR81" s="760"/>
      <c r="MS81" s="760"/>
      <c r="MT81" s="760"/>
      <c r="MU81" s="760"/>
      <c r="MV81" s="760"/>
      <c r="MW81" s="760"/>
      <c r="MX81" s="760"/>
      <c r="MY81" s="760"/>
      <c r="MZ81" s="760"/>
      <c r="NA81" s="760"/>
      <c r="NB81" s="760"/>
      <c r="NC81" s="760"/>
      <c r="ND81" s="760"/>
      <c r="NE81" s="760"/>
      <c r="NF81" s="760"/>
      <c r="NG81" s="760"/>
      <c r="NH81" s="760"/>
      <c r="NI81" s="760"/>
      <c r="NJ81" s="760"/>
      <c r="NK81" s="760"/>
      <c r="NL81" s="760"/>
      <c r="NM81" s="760"/>
      <c r="NN81" s="760"/>
      <c r="NO81" s="760"/>
      <c r="NP81" s="760"/>
      <c r="NQ81" s="760"/>
      <c r="NR81" s="760"/>
      <c r="NS81" s="760"/>
      <c r="NT81" s="760"/>
      <c r="NU81" s="760"/>
      <c r="NV81" s="760"/>
      <c r="NW81" s="760"/>
      <c r="NX81" s="760"/>
      <c r="NY81" s="760"/>
      <c r="NZ81" s="760"/>
      <c r="OA81" s="760"/>
      <c r="OB81" s="760"/>
      <c r="OC81" s="760"/>
      <c r="OD81" s="760"/>
      <c r="OE81" s="760"/>
      <c r="OF81" s="760"/>
      <c r="OG81" s="760"/>
      <c r="OH81" s="760"/>
      <c r="OI81" s="760"/>
      <c r="OJ81" s="760"/>
      <c r="OK81" s="760"/>
      <c r="OL81" s="760"/>
      <c r="OM81" s="760"/>
      <c r="ON81" s="760"/>
      <c r="OO81" s="760"/>
      <c r="OP81" s="760"/>
      <c r="OQ81" s="760"/>
      <c r="OR81" s="760"/>
      <c r="OS81" s="760"/>
      <c r="OT81" s="760"/>
      <c r="OU81" s="760"/>
      <c r="OV81" s="760"/>
      <c r="OW81" s="760"/>
      <c r="OX81" s="760"/>
      <c r="OY81" s="760"/>
      <c r="OZ81" s="760"/>
      <c r="PA81" s="760"/>
      <c r="PB81" s="760"/>
      <c r="PC81" s="760"/>
      <c r="PD81" s="760"/>
      <c r="PE81" s="760"/>
      <c r="PF81" s="760"/>
      <c r="PG81" s="760"/>
      <c r="PH81" s="760"/>
      <c r="PI81" s="760"/>
      <c r="PJ81" s="760"/>
      <c r="PK81" s="760"/>
      <c r="PL81" s="760"/>
      <c r="PM81" s="760"/>
      <c r="PN81" s="760"/>
      <c r="PO81" s="760"/>
      <c r="PP81" s="760"/>
      <c r="PQ81" s="760"/>
      <c r="PR81" s="760"/>
      <c r="PS81" s="760"/>
      <c r="PT81" s="760"/>
      <c r="PU81" s="760"/>
      <c r="PV81" s="760"/>
      <c r="PW81" s="760"/>
      <c r="PX81" s="760"/>
      <c r="PY81" s="760"/>
      <c r="PZ81" s="760"/>
      <c r="QA81" s="760"/>
      <c r="QB81" s="760"/>
      <c r="QC81" s="760"/>
      <c r="QD81" s="760"/>
      <c r="QE81" s="760"/>
      <c r="QF81" s="760"/>
      <c r="QG81" s="760"/>
      <c r="QH81" s="760"/>
      <c r="QI81" s="760"/>
      <c r="QJ81" s="760"/>
      <c r="QK81" s="760"/>
      <c r="QL81" s="760"/>
      <c r="QM81" s="760"/>
      <c r="QN81" s="760"/>
      <c r="QO81" s="760"/>
      <c r="QP81" s="760"/>
      <c r="QQ81" s="760"/>
      <c r="QR81" s="760"/>
      <c r="QS81" s="760"/>
      <c r="QT81" s="760"/>
      <c r="QU81" s="760"/>
      <c r="QV81" s="760"/>
      <c r="QW81" s="760"/>
      <c r="QX81" s="760"/>
      <c r="QY81" s="760"/>
      <c r="QZ81" s="760"/>
      <c r="RA81" s="760"/>
      <c r="RB81" s="760"/>
      <c r="RC81" s="760"/>
      <c r="RD81" s="760"/>
      <c r="RE81" s="760"/>
      <c r="RF81" s="760"/>
      <c r="RG81" s="760"/>
      <c r="RH81" s="760"/>
      <c r="RI81" s="760"/>
      <c r="RJ81" s="760"/>
      <c r="RK81" s="760"/>
      <c r="RL81" s="760"/>
      <c r="RM81" s="760"/>
      <c r="RN81" s="760"/>
      <c r="RO81" s="760"/>
      <c r="RP81" s="760"/>
      <c r="RQ81" s="760"/>
      <c r="RR81" s="760"/>
      <c r="RS81" s="760"/>
      <c r="RT81" s="760"/>
      <c r="RU81" s="760"/>
      <c r="RV81" s="760"/>
      <c r="RW81" s="760"/>
      <c r="RX81" s="760"/>
      <c r="RY81" s="760"/>
      <c r="RZ81" s="760"/>
      <c r="SA81" s="760"/>
      <c r="SB81" s="760"/>
      <c r="SC81" s="760"/>
      <c r="SD81" s="760"/>
      <c r="SE81" s="760"/>
      <c r="SF81" s="760"/>
      <c r="SG81" s="760"/>
      <c r="SH81" s="760"/>
      <c r="SI81" s="760"/>
      <c r="SJ81" s="760"/>
      <c r="SK81" s="760"/>
      <c r="SL81" s="760"/>
      <c r="SM81" s="760"/>
      <c r="SN81" s="760"/>
      <c r="SO81" s="760"/>
      <c r="SP81" s="760"/>
      <c r="SQ81" s="760"/>
      <c r="SR81" s="760"/>
      <c r="SS81" s="760"/>
      <c r="ST81" s="760"/>
      <c r="SU81" s="760"/>
      <c r="SV81" s="760"/>
      <c r="SW81" s="760"/>
      <c r="SX81" s="760"/>
      <c r="SY81" s="760"/>
      <c r="SZ81" s="760"/>
      <c r="TA81" s="760"/>
      <c r="TB81" s="760"/>
      <c r="TC81" s="760"/>
      <c r="TD81" s="760"/>
      <c r="TE81" s="760"/>
      <c r="TF81" s="760"/>
      <c r="TG81" s="760"/>
      <c r="TH81" s="760"/>
      <c r="TI81" s="760"/>
      <c r="TJ81" s="760"/>
      <c r="TK81" s="760"/>
      <c r="TL81" s="760"/>
      <c r="TM81" s="760"/>
      <c r="TN81" s="760"/>
      <c r="TO81" s="760"/>
      <c r="TP81" s="760"/>
      <c r="TQ81" s="760"/>
      <c r="TR81" s="760"/>
      <c r="TS81" s="760"/>
      <c r="TT81" s="760"/>
      <c r="TU81" s="760"/>
      <c r="TV81" s="760"/>
      <c r="TW81" s="760"/>
      <c r="TX81" s="760"/>
      <c r="TY81" s="760"/>
      <c r="TZ81" s="760"/>
      <c r="UA81" s="760"/>
      <c r="UB81" s="760"/>
      <c r="UC81" s="760"/>
      <c r="UD81" s="760"/>
      <c r="UE81" s="760"/>
      <c r="UF81" s="760"/>
      <c r="UG81" s="760"/>
      <c r="UH81" s="760"/>
      <c r="UI81" s="760"/>
      <c r="UJ81" s="760"/>
      <c r="UK81" s="760"/>
      <c r="UL81" s="760"/>
      <c r="UM81" s="760"/>
      <c r="UN81" s="760"/>
      <c r="UO81" s="760"/>
      <c r="UP81" s="760"/>
      <c r="UQ81" s="760"/>
      <c r="UR81" s="760"/>
      <c r="US81" s="760"/>
      <c r="UT81" s="760"/>
      <c r="UU81" s="760"/>
      <c r="UV81" s="760"/>
      <c r="UW81" s="760"/>
      <c r="UX81" s="760"/>
      <c r="UY81" s="760"/>
      <c r="UZ81" s="760"/>
      <c r="VA81" s="760"/>
      <c r="VB81" s="760"/>
      <c r="VC81" s="760"/>
      <c r="VD81" s="760"/>
      <c r="VE81" s="760"/>
      <c r="VF81" s="760"/>
      <c r="VG81" s="760"/>
      <c r="VH81" s="760"/>
      <c r="VI81" s="760"/>
      <c r="VJ81" s="760"/>
      <c r="VK81" s="760"/>
      <c r="VL81" s="760"/>
      <c r="VM81" s="760"/>
      <c r="VN81" s="760"/>
      <c r="VO81" s="760"/>
      <c r="VP81" s="760"/>
      <c r="VQ81" s="760"/>
      <c r="VR81" s="760"/>
      <c r="VS81" s="760"/>
      <c r="VT81" s="760"/>
      <c r="VU81" s="760"/>
      <c r="VV81" s="760"/>
      <c r="VW81" s="760"/>
      <c r="VX81" s="760"/>
      <c r="VY81" s="760"/>
      <c r="VZ81" s="760"/>
      <c r="WA81" s="760"/>
      <c r="WB81" s="760"/>
      <c r="WC81" s="760"/>
      <c r="WD81" s="760"/>
      <c r="WE81" s="760"/>
      <c r="WF81" s="760"/>
      <c r="WG81" s="760"/>
      <c r="WH81" s="760"/>
      <c r="WI81" s="760"/>
      <c r="WJ81" s="760"/>
      <c r="WK81" s="760"/>
      <c r="WL81" s="760"/>
      <c r="WM81" s="760"/>
      <c r="WN81" s="760"/>
      <c r="WO81" s="760"/>
      <c r="WP81" s="760"/>
      <c r="WQ81" s="760"/>
      <c r="WR81" s="760"/>
      <c r="WS81" s="760"/>
      <c r="WT81" s="760"/>
      <c r="WU81" s="760"/>
      <c r="WV81" s="760"/>
      <c r="WW81" s="760"/>
      <c r="WX81" s="760"/>
      <c r="WY81" s="760"/>
      <c r="WZ81" s="760"/>
      <c r="XA81" s="760"/>
      <c r="XB81" s="760"/>
      <c r="XC81" s="760"/>
      <c r="XD81" s="760"/>
      <c r="XE81" s="760"/>
      <c r="XF81" s="760"/>
      <c r="XG81" s="760"/>
      <c r="XH81" s="760"/>
      <c r="XI81" s="760"/>
      <c r="XJ81" s="760"/>
      <c r="XK81" s="760"/>
      <c r="XL81" s="760"/>
      <c r="XM81" s="760"/>
      <c r="XN81" s="760"/>
      <c r="XO81" s="760"/>
      <c r="XP81" s="760"/>
      <c r="XQ81" s="760"/>
      <c r="XR81" s="760"/>
      <c r="XS81" s="760"/>
      <c r="XT81" s="760"/>
      <c r="XU81" s="760"/>
      <c r="XV81" s="760"/>
      <c r="XW81" s="760"/>
      <c r="XX81" s="760"/>
      <c r="XY81" s="760"/>
      <c r="XZ81" s="760"/>
      <c r="YA81" s="760"/>
      <c r="YB81" s="760"/>
      <c r="YC81" s="760"/>
      <c r="YD81" s="760"/>
      <c r="YE81" s="760"/>
      <c r="YF81" s="760"/>
      <c r="YG81" s="760"/>
      <c r="YH81" s="760"/>
      <c r="YI81" s="760"/>
      <c r="YJ81" s="760"/>
      <c r="YK81" s="760"/>
      <c r="YL81" s="760"/>
      <c r="YM81" s="760"/>
      <c r="YN81" s="760"/>
      <c r="YO81" s="760"/>
      <c r="YP81" s="760"/>
      <c r="YQ81" s="760"/>
      <c r="YR81" s="760"/>
      <c r="YS81" s="760"/>
      <c r="YT81" s="760"/>
      <c r="YU81" s="760"/>
      <c r="YV81" s="760"/>
      <c r="YW81" s="760"/>
      <c r="YX81" s="760"/>
      <c r="YY81" s="760"/>
      <c r="YZ81" s="760"/>
      <c r="ZA81" s="760"/>
      <c r="ZB81" s="760"/>
      <c r="ZC81" s="760"/>
      <c r="ZD81" s="760"/>
      <c r="ZE81" s="760"/>
      <c r="ZF81" s="760"/>
      <c r="ZG81" s="760"/>
      <c r="ZH81" s="760"/>
      <c r="ZI81" s="760"/>
      <c r="ZJ81" s="760"/>
      <c r="ZK81" s="760"/>
      <c r="ZL81" s="760"/>
      <c r="ZM81" s="760"/>
      <c r="ZN81" s="760"/>
      <c r="ZO81" s="760"/>
      <c r="ZP81" s="760"/>
      <c r="ZQ81" s="760"/>
      <c r="ZR81" s="760"/>
      <c r="ZS81" s="760"/>
      <c r="ZT81" s="760"/>
      <c r="ZU81" s="760"/>
      <c r="ZV81" s="760"/>
      <c r="ZW81" s="760"/>
      <c r="ZX81" s="760"/>
      <c r="ZY81" s="760"/>
      <c r="ZZ81" s="760"/>
      <c r="AAA81" s="760"/>
      <c r="AAB81" s="760"/>
      <c r="AAC81" s="760"/>
      <c r="AAD81" s="760"/>
      <c r="AAE81" s="760"/>
      <c r="AAF81" s="760"/>
      <c r="AAG81" s="760"/>
      <c r="AAH81" s="760"/>
      <c r="AAI81" s="760"/>
      <c r="AAJ81" s="760"/>
      <c r="AAK81" s="760"/>
      <c r="AAL81" s="760"/>
      <c r="AAM81" s="760"/>
      <c r="AAN81" s="760"/>
      <c r="AAO81" s="760"/>
      <c r="AAP81" s="760"/>
      <c r="AAQ81" s="760"/>
      <c r="AAR81" s="760"/>
      <c r="AAS81" s="760"/>
      <c r="AAT81" s="760"/>
      <c r="AAU81" s="760"/>
      <c r="AAV81" s="760"/>
      <c r="AAW81" s="760"/>
      <c r="AAX81" s="760"/>
      <c r="AAY81" s="760"/>
      <c r="AAZ81" s="760"/>
      <c r="ABA81" s="760"/>
      <c r="ABB81" s="760"/>
      <c r="ABC81" s="760"/>
      <c r="ABD81" s="760"/>
      <c r="ABE81" s="760"/>
      <c r="ABF81" s="760"/>
      <c r="ABG81" s="760"/>
      <c r="ABH81" s="760"/>
      <c r="ABI81" s="760"/>
      <c r="ABJ81" s="760"/>
      <c r="ABK81" s="760"/>
      <c r="ABL81" s="760"/>
      <c r="ABM81" s="760"/>
      <c r="ABN81" s="760"/>
      <c r="ABO81" s="760"/>
      <c r="ABP81" s="760"/>
      <c r="ABQ81" s="760"/>
      <c r="ABR81" s="760"/>
      <c r="ABS81" s="760"/>
      <c r="ABT81" s="760"/>
      <c r="ABU81" s="760"/>
      <c r="ABV81" s="760"/>
      <c r="ABW81" s="760"/>
      <c r="ABX81" s="760"/>
      <c r="ABY81" s="760"/>
      <c r="ABZ81" s="760"/>
      <c r="ACA81" s="760"/>
      <c r="ACB81" s="760"/>
      <c r="ACC81" s="760"/>
      <c r="ACD81" s="760"/>
      <c r="ACE81" s="760"/>
      <c r="ACF81" s="760"/>
      <c r="ACG81" s="760"/>
      <c r="ACH81" s="760"/>
      <c r="ACI81" s="760"/>
      <c r="ACJ81" s="760"/>
      <c r="ACK81" s="760"/>
      <c r="ACL81" s="760"/>
      <c r="ACM81" s="760"/>
      <c r="ACN81" s="760"/>
      <c r="ACO81" s="760"/>
      <c r="ACP81" s="760"/>
      <c r="ACQ81" s="760"/>
      <c r="ACR81" s="760"/>
      <c r="ACS81" s="760"/>
      <c r="ACT81" s="760"/>
      <c r="ACU81" s="760"/>
      <c r="ACV81" s="760"/>
      <c r="ACW81" s="760"/>
      <c r="ACX81" s="760"/>
      <c r="ACY81" s="760"/>
      <c r="ACZ81" s="760"/>
      <c r="ADA81" s="760"/>
      <c r="ADB81" s="760"/>
      <c r="ADC81" s="760"/>
      <c r="ADD81" s="760"/>
      <c r="ADE81" s="760"/>
      <c r="ADF81" s="760"/>
      <c r="ADG81" s="760"/>
      <c r="ADH81" s="760"/>
      <c r="ADI81" s="760"/>
      <c r="ADJ81" s="760"/>
      <c r="ADK81" s="760"/>
      <c r="ADL81" s="760"/>
      <c r="ADM81" s="760"/>
      <c r="ADN81" s="760"/>
      <c r="ADO81" s="760"/>
      <c r="ADP81" s="760"/>
      <c r="ADQ81" s="760"/>
      <c r="ADR81" s="760"/>
      <c r="ADS81" s="760"/>
      <c r="ADT81" s="760"/>
      <c r="ADU81" s="760"/>
      <c r="ADV81" s="760"/>
      <c r="ADW81" s="760"/>
      <c r="ADX81" s="760"/>
      <c r="ADY81" s="760"/>
      <c r="ADZ81" s="760"/>
      <c r="AEA81" s="760"/>
      <c r="AEB81" s="760"/>
      <c r="AEC81" s="760"/>
      <c r="AED81" s="760"/>
      <c r="AEE81" s="760"/>
      <c r="AEF81" s="760"/>
      <c r="AEG81" s="760"/>
      <c r="AEH81" s="760"/>
      <c r="AEI81" s="760"/>
      <c r="AEJ81" s="760"/>
      <c r="AEK81" s="760"/>
      <c r="AEL81" s="760"/>
      <c r="AEM81" s="760"/>
      <c r="AEN81" s="760"/>
      <c r="AEO81" s="760"/>
      <c r="AEP81" s="760"/>
      <c r="AEQ81" s="760"/>
      <c r="AER81" s="760"/>
      <c r="AES81" s="760"/>
      <c r="AET81" s="760"/>
      <c r="AEU81" s="760"/>
      <c r="AEV81" s="760"/>
      <c r="AEW81" s="760"/>
      <c r="AEX81" s="760"/>
      <c r="AEY81" s="760"/>
      <c r="AEZ81" s="760"/>
      <c r="AFA81" s="760"/>
      <c r="AFB81" s="760"/>
      <c r="AFC81" s="760"/>
      <c r="AFD81" s="760"/>
      <c r="AFE81" s="760"/>
      <c r="AFF81" s="760"/>
      <c r="AFG81" s="760"/>
      <c r="AFH81" s="760"/>
      <c r="AFI81" s="760"/>
      <c r="AFJ81" s="760"/>
      <c r="AFK81" s="760"/>
      <c r="AFL81" s="760"/>
      <c r="AFM81" s="760"/>
      <c r="AFN81" s="760"/>
      <c r="AFO81" s="760"/>
      <c r="AFP81" s="760"/>
      <c r="AFQ81" s="760"/>
      <c r="AFR81" s="760"/>
      <c r="AFS81" s="760"/>
      <c r="AFT81" s="760"/>
      <c r="AFU81" s="760"/>
      <c r="AFV81" s="760"/>
      <c r="AFW81" s="760"/>
      <c r="AFX81" s="760"/>
      <c r="AFY81" s="760"/>
      <c r="AFZ81" s="760"/>
      <c r="AGA81" s="760"/>
      <c r="AGB81" s="760"/>
      <c r="AGC81" s="760"/>
      <c r="AGD81" s="760"/>
      <c r="AGE81" s="760"/>
      <c r="AGF81" s="760"/>
      <c r="AGG81" s="760"/>
      <c r="AGH81" s="760"/>
      <c r="AGI81" s="760"/>
      <c r="AGJ81" s="760"/>
      <c r="AGK81" s="760"/>
      <c r="AGL81" s="760"/>
      <c r="AGM81" s="760"/>
      <c r="AGN81" s="760"/>
      <c r="AGO81" s="760"/>
      <c r="AGP81" s="760"/>
      <c r="AGQ81" s="760"/>
      <c r="AGR81" s="760"/>
      <c r="AGS81" s="760"/>
      <c r="AGT81" s="760"/>
      <c r="AGU81" s="760"/>
      <c r="AGV81" s="760"/>
      <c r="AGW81" s="760"/>
      <c r="AGX81" s="760"/>
      <c r="AGY81" s="760"/>
      <c r="AGZ81" s="760"/>
      <c r="AHA81" s="760"/>
      <c r="AHB81" s="760"/>
      <c r="AHC81" s="760"/>
      <c r="AHD81" s="760"/>
      <c r="AHE81" s="760"/>
      <c r="AHF81" s="760"/>
      <c r="AHG81" s="760"/>
      <c r="AHH81" s="760"/>
      <c r="AHI81" s="760"/>
      <c r="AHJ81" s="760"/>
      <c r="AHK81" s="760"/>
      <c r="AHL81" s="760"/>
      <c r="AHM81" s="760"/>
      <c r="AHN81" s="760"/>
      <c r="AHO81" s="760"/>
      <c r="AHP81" s="760"/>
      <c r="AHQ81" s="760"/>
      <c r="AHR81" s="760"/>
      <c r="AHS81" s="760"/>
      <c r="AHT81" s="760"/>
      <c r="AHU81" s="760"/>
      <c r="AHV81" s="760"/>
      <c r="AHW81" s="760"/>
      <c r="AHX81" s="760"/>
      <c r="AHY81" s="760"/>
      <c r="AHZ81" s="760"/>
      <c r="AIA81" s="760"/>
      <c r="AIB81" s="760"/>
      <c r="AIC81" s="760"/>
      <c r="AID81" s="760"/>
      <c r="AIE81" s="760"/>
      <c r="AIF81" s="760"/>
      <c r="AIG81" s="760"/>
      <c r="AIH81" s="760"/>
      <c r="AII81" s="760"/>
      <c r="AIJ81" s="760"/>
      <c r="AIK81" s="760"/>
      <c r="AIL81" s="760"/>
      <c r="AIM81" s="760"/>
      <c r="AIN81" s="760"/>
      <c r="AIO81" s="760"/>
      <c r="AIP81" s="760"/>
      <c r="AIQ81" s="760"/>
      <c r="AIR81" s="760"/>
      <c r="AIS81" s="760"/>
      <c r="AIT81" s="760"/>
      <c r="AIU81" s="760"/>
      <c r="AIV81" s="760"/>
      <c r="AIW81" s="760"/>
      <c r="AIX81" s="760"/>
      <c r="AIY81" s="760"/>
      <c r="AIZ81" s="760"/>
      <c r="AJA81" s="760"/>
      <c r="AJB81" s="760"/>
      <c r="AJC81" s="760"/>
      <c r="AJD81" s="760"/>
      <c r="AJE81" s="760"/>
      <c r="AJF81" s="760"/>
      <c r="AJG81" s="760"/>
      <c r="AJH81" s="760"/>
      <c r="AJI81" s="760"/>
      <c r="AJJ81" s="760"/>
      <c r="AJK81" s="760"/>
      <c r="AJL81" s="760"/>
      <c r="AJM81" s="760"/>
      <c r="AJN81" s="760"/>
      <c r="AJO81" s="760"/>
      <c r="AJP81" s="760"/>
      <c r="AJQ81" s="760"/>
      <c r="AJR81" s="760"/>
      <c r="AJS81" s="760"/>
      <c r="AJT81" s="760"/>
      <c r="AJU81" s="760"/>
      <c r="AJV81" s="760"/>
      <c r="AJW81" s="760"/>
      <c r="AJX81" s="760"/>
      <c r="AJY81" s="760"/>
      <c r="AJZ81" s="760"/>
      <c r="AKA81" s="760"/>
      <c r="AKB81" s="760"/>
      <c r="AKC81" s="760"/>
      <c r="AKD81" s="760"/>
      <c r="AKE81" s="760"/>
      <c r="AKF81" s="760"/>
      <c r="AKG81" s="760"/>
      <c r="AKH81" s="760"/>
      <c r="AKI81" s="760"/>
      <c r="AKJ81" s="760"/>
      <c r="AKK81" s="760"/>
      <c r="AKL81" s="760"/>
      <c r="AKM81" s="760"/>
      <c r="AKN81" s="760"/>
      <c r="AKO81" s="760"/>
      <c r="AKP81" s="760"/>
      <c r="AKQ81" s="760"/>
      <c r="AKR81" s="760"/>
      <c r="AKS81" s="760"/>
      <c r="AKT81" s="760"/>
      <c r="AKU81" s="760"/>
      <c r="AKV81" s="760"/>
      <c r="AKW81" s="760"/>
      <c r="AKX81" s="760"/>
      <c r="AKY81" s="760"/>
      <c r="AKZ81" s="760"/>
      <c r="ALA81" s="760"/>
      <c r="ALB81" s="760"/>
      <c r="ALC81" s="760"/>
      <c r="ALD81" s="760"/>
      <c r="ALE81" s="760"/>
      <c r="ALF81" s="760"/>
      <c r="ALG81" s="760"/>
      <c r="ALH81" s="760"/>
      <c r="ALI81" s="760"/>
      <c r="ALJ81" s="760"/>
      <c r="ALK81" s="760"/>
      <c r="ALL81" s="760"/>
      <c r="ALM81" s="760"/>
      <c r="ALN81" s="760"/>
      <c r="ALO81" s="760"/>
      <c r="ALP81" s="760"/>
      <c r="ALQ81" s="760"/>
      <c r="ALR81" s="760"/>
      <c r="ALS81" s="760"/>
      <c r="ALT81" s="760"/>
      <c r="ALU81" s="760"/>
      <c r="ALV81" s="760"/>
      <c r="ALW81" s="760"/>
      <c r="ALX81" s="760"/>
      <c r="ALY81" s="760"/>
      <c r="ALZ81" s="760"/>
      <c r="AMA81" s="760"/>
      <c r="AMB81" s="760"/>
      <c r="AMC81" s="760"/>
      <c r="AMD81" s="760"/>
      <c r="AME81" s="760"/>
      <c r="AMF81" s="760"/>
      <c r="AMG81" s="760"/>
      <c r="AMH81" s="760"/>
      <c r="AMI81" s="760"/>
      <c r="AMJ81" s="760"/>
      <c r="AMK81" s="760"/>
      <c r="AML81" s="760"/>
      <c r="AMM81" s="760"/>
      <c r="AMN81" s="760"/>
      <c r="AMO81" s="760"/>
      <c r="AMP81" s="760"/>
      <c r="AMQ81" s="760"/>
      <c r="AMR81" s="760"/>
      <c r="AMS81" s="760"/>
      <c r="AMT81" s="760"/>
      <c r="AMU81" s="760"/>
      <c r="AMV81" s="760"/>
      <c r="AMW81" s="760"/>
      <c r="AMX81" s="760"/>
      <c r="AMY81" s="760"/>
      <c r="AMZ81" s="760"/>
      <c r="ANA81" s="760"/>
      <c r="ANB81" s="760"/>
      <c r="ANC81" s="760"/>
      <c r="AND81" s="760"/>
      <c r="ANE81" s="760"/>
      <c r="ANF81" s="760"/>
      <c r="ANG81" s="760"/>
      <c r="ANH81" s="760"/>
      <c r="ANI81" s="760"/>
      <c r="ANJ81" s="760"/>
      <c r="ANK81" s="760"/>
      <c r="ANL81" s="760"/>
      <c r="ANM81" s="760"/>
      <c r="ANN81" s="760"/>
      <c r="ANO81" s="760"/>
      <c r="ANP81" s="760"/>
      <c r="ANQ81" s="760"/>
      <c r="ANR81" s="760"/>
      <c r="ANS81" s="760"/>
      <c r="ANT81" s="760"/>
      <c r="ANU81" s="760"/>
      <c r="ANV81" s="760"/>
      <c r="ANW81" s="760"/>
      <c r="ANX81" s="760"/>
      <c r="ANY81" s="760"/>
      <c r="ANZ81" s="760"/>
      <c r="AOA81" s="760"/>
      <c r="AOB81" s="760"/>
      <c r="AOC81" s="760"/>
      <c r="AOD81" s="760"/>
      <c r="AOE81" s="760"/>
      <c r="AOF81" s="760"/>
      <c r="AOG81" s="760"/>
      <c r="AOH81" s="760"/>
      <c r="AOI81" s="760"/>
      <c r="AOJ81" s="760"/>
      <c r="AOK81" s="760"/>
      <c r="AOL81" s="760"/>
      <c r="AOM81" s="760"/>
      <c r="AON81" s="760"/>
      <c r="AOO81" s="760"/>
      <c r="AOP81" s="760"/>
      <c r="AOQ81" s="760"/>
      <c r="AOR81" s="760"/>
      <c r="AOS81" s="760"/>
      <c r="AOT81" s="760"/>
      <c r="AOU81" s="760"/>
      <c r="AOV81" s="760"/>
      <c r="AOW81" s="760"/>
      <c r="AOX81" s="760"/>
      <c r="AOY81" s="760"/>
      <c r="AOZ81" s="760"/>
      <c r="APA81" s="760"/>
      <c r="APB81" s="760"/>
      <c r="APC81" s="760"/>
      <c r="APD81" s="760"/>
      <c r="APE81" s="760"/>
      <c r="APF81" s="760"/>
      <c r="APG81" s="760"/>
      <c r="APH81" s="760"/>
      <c r="API81" s="760"/>
      <c r="APJ81" s="760"/>
      <c r="APK81" s="760"/>
      <c r="APL81" s="760"/>
      <c r="APM81" s="760"/>
      <c r="APN81" s="760"/>
      <c r="APO81" s="760"/>
      <c r="APP81" s="760"/>
      <c r="APQ81" s="760"/>
      <c r="APR81" s="760"/>
      <c r="APS81" s="760"/>
      <c r="APT81" s="760"/>
      <c r="APU81" s="760"/>
      <c r="APV81" s="760"/>
      <c r="APW81" s="760"/>
      <c r="APX81" s="760"/>
      <c r="APY81" s="760"/>
      <c r="APZ81" s="760"/>
      <c r="AQA81" s="760"/>
      <c r="AQB81" s="760"/>
      <c r="AQC81" s="760"/>
      <c r="AQD81" s="760"/>
      <c r="AQE81" s="760"/>
      <c r="AQF81" s="760"/>
      <c r="AQG81" s="760"/>
      <c r="AQH81" s="760"/>
      <c r="AQI81" s="760"/>
      <c r="AQJ81" s="760"/>
      <c r="AQK81" s="760"/>
      <c r="AQL81" s="760"/>
      <c r="AQM81" s="760"/>
      <c r="AQN81" s="760"/>
      <c r="AQO81" s="760"/>
      <c r="AQP81" s="760"/>
      <c r="AQQ81" s="760"/>
      <c r="AQR81" s="760"/>
      <c r="AQS81" s="760"/>
      <c r="AQT81" s="760"/>
      <c r="AQU81" s="760"/>
      <c r="AQV81" s="760"/>
      <c r="AQW81" s="760"/>
      <c r="AQX81" s="760"/>
      <c r="AQY81" s="760"/>
      <c r="AQZ81" s="760"/>
      <c r="ARA81" s="760"/>
      <c r="ARB81" s="760"/>
      <c r="ARC81" s="760"/>
      <c r="ARD81" s="760"/>
      <c r="ARE81" s="760"/>
      <c r="ARF81" s="760"/>
      <c r="ARG81" s="760"/>
      <c r="ARH81" s="760"/>
      <c r="ARI81" s="760"/>
      <c r="ARJ81" s="760"/>
      <c r="ARK81" s="760"/>
      <c r="ARL81" s="760"/>
      <c r="ARM81" s="760"/>
      <c r="ARN81" s="760"/>
      <c r="ARO81" s="760"/>
      <c r="ARP81" s="760"/>
      <c r="ARQ81" s="760"/>
      <c r="ARR81" s="760"/>
      <c r="ARS81" s="760"/>
      <c r="ART81" s="760"/>
      <c r="ARU81" s="760"/>
      <c r="ARV81" s="760"/>
      <c r="ARW81" s="760"/>
      <c r="ARX81" s="760"/>
      <c r="ARY81" s="760"/>
      <c r="ARZ81" s="760"/>
      <c r="ASA81" s="760"/>
      <c r="ASB81" s="760"/>
      <c r="ASC81" s="760"/>
      <c r="ASD81" s="760"/>
      <c r="ASE81" s="760"/>
      <c r="ASF81" s="760"/>
      <c r="ASG81" s="760"/>
      <c r="ASH81" s="760"/>
      <c r="ASI81" s="760"/>
      <c r="ASJ81" s="760"/>
      <c r="ASK81" s="760"/>
      <c r="ASL81" s="760"/>
      <c r="ASM81" s="760"/>
      <c r="ASN81" s="760"/>
      <c r="ASO81" s="760"/>
      <c r="ASP81" s="760"/>
      <c r="ASQ81" s="760"/>
      <c r="ASR81" s="760"/>
      <c r="ASS81" s="760"/>
      <c r="AST81" s="760"/>
      <c r="ASU81" s="760"/>
      <c r="ASV81" s="760"/>
      <c r="ASW81" s="760"/>
      <c r="ASX81" s="760"/>
      <c r="ASY81" s="760"/>
      <c r="ASZ81" s="760"/>
      <c r="ATA81" s="760"/>
      <c r="ATB81" s="760"/>
      <c r="ATC81" s="760"/>
      <c r="ATD81" s="760"/>
      <c r="ATE81" s="760"/>
      <c r="ATF81" s="760"/>
      <c r="ATG81" s="760"/>
      <c r="ATH81" s="760"/>
      <c r="ATI81" s="760"/>
      <c r="ATJ81" s="760"/>
      <c r="ATK81" s="760"/>
      <c r="ATL81" s="760"/>
      <c r="ATM81" s="760"/>
      <c r="ATN81" s="760"/>
      <c r="ATO81" s="760"/>
      <c r="ATP81" s="760"/>
      <c r="ATQ81" s="760"/>
      <c r="ATR81" s="760"/>
      <c r="ATS81" s="760"/>
      <c r="ATT81" s="760"/>
      <c r="ATU81" s="760"/>
      <c r="ATV81" s="760"/>
      <c r="ATW81" s="760"/>
      <c r="ATX81" s="760"/>
      <c r="ATY81" s="760"/>
      <c r="ATZ81" s="760"/>
      <c r="AUA81" s="760"/>
      <c r="AUB81" s="760"/>
      <c r="AUC81" s="760"/>
      <c r="AUD81" s="760"/>
      <c r="AUE81" s="760"/>
      <c r="AUF81" s="760"/>
      <c r="AUG81" s="760"/>
      <c r="AUH81" s="760"/>
      <c r="AUI81" s="760"/>
      <c r="AUJ81" s="760"/>
      <c r="AUK81" s="760"/>
      <c r="AUL81" s="760"/>
      <c r="AUM81" s="760"/>
      <c r="AUN81" s="760"/>
      <c r="AUO81" s="760"/>
      <c r="AUP81" s="760"/>
      <c r="AUQ81" s="760"/>
      <c r="AUR81" s="760"/>
      <c r="AUS81" s="760"/>
      <c r="AUT81" s="760"/>
      <c r="AUU81" s="760"/>
      <c r="AUV81" s="760"/>
      <c r="AUW81" s="760"/>
      <c r="AUX81" s="760"/>
      <c r="AUY81" s="760"/>
      <c r="AUZ81" s="760"/>
      <c r="AVA81" s="760"/>
      <c r="AVB81" s="760"/>
      <c r="AVC81" s="760"/>
      <c r="AVD81" s="760"/>
      <c r="AVE81" s="760"/>
      <c r="AVF81" s="760"/>
      <c r="AVG81" s="760"/>
      <c r="AVH81" s="760"/>
      <c r="AVI81" s="760"/>
      <c r="AVJ81" s="760"/>
      <c r="AVK81" s="760"/>
      <c r="AVL81" s="760"/>
      <c r="AVM81" s="760"/>
      <c r="AVN81" s="760"/>
      <c r="AVO81" s="760"/>
      <c r="AVP81" s="760"/>
      <c r="AVQ81" s="760"/>
      <c r="AVR81" s="760"/>
      <c r="AVS81" s="760"/>
      <c r="AVT81" s="760"/>
      <c r="AVU81" s="760"/>
      <c r="AVV81" s="760"/>
      <c r="AVW81" s="760"/>
      <c r="AVX81" s="760"/>
      <c r="AVY81" s="760"/>
      <c r="AVZ81" s="760"/>
      <c r="AWA81" s="760"/>
      <c r="AWB81" s="760"/>
      <c r="AWC81" s="760"/>
      <c r="AWD81" s="760"/>
      <c r="AWE81" s="760"/>
      <c r="AWF81" s="760"/>
      <c r="AWG81" s="760"/>
      <c r="AWH81" s="760"/>
      <c r="AWI81" s="760"/>
      <c r="AWJ81" s="760"/>
      <c r="AWK81" s="760"/>
      <c r="AWL81" s="760"/>
      <c r="AWM81" s="760"/>
      <c r="AWN81" s="760"/>
      <c r="AWO81" s="760"/>
      <c r="AWP81" s="760"/>
      <c r="AWQ81" s="760"/>
      <c r="AWR81" s="760"/>
      <c r="AWS81" s="760"/>
      <c r="AWT81" s="760"/>
      <c r="AWU81" s="760"/>
      <c r="AWV81" s="760"/>
      <c r="AWW81" s="760"/>
      <c r="AWX81" s="760"/>
      <c r="AWY81" s="760"/>
      <c r="AWZ81" s="760"/>
      <c r="AXA81" s="760"/>
      <c r="AXB81" s="760"/>
      <c r="AXC81" s="760"/>
      <c r="AXD81" s="760"/>
      <c r="AXE81" s="760"/>
      <c r="AXF81" s="760"/>
      <c r="AXG81" s="760"/>
      <c r="AXH81" s="760"/>
      <c r="AXI81" s="760"/>
      <c r="AXJ81" s="760"/>
      <c r="AXK81" s="760"/>
      <c r="AXL81" s="760"/>
      <c r="AXM81" s="760"/>
      <c r="AXN81" s="760"/>
      <c r="AXO81" s="760"/>
      <c r="AXP81" s="760"/>
      <c r="AXQ81" s="760"/>
      <c r="AXR81" s="760"/>
      <c r="AXS81" s="760"/>
      <c r="AXT81" s="760"/>
      <c r="AXU81" s="760"/>
      <c r="AXV81" s="760"/>
      <c r="AXW81" s="760"/>
      <c r="AXX81" s="760"/>
      <c r="AXY81" s="760"/>
      <c r="AXZ81" s="760"/>
      <c r="AYA81" s="760"/>
      <c r="AYB81" s="760"/>
      <c r="AYC81" s="760"/>
      <c r="AYD81" s="760"/>
      <c r="AYE81" s="760"/>
      <c r="AYF81" s="760"/>
      <c r="AYG81" s="760"/>
      <c r="AYH81" s="760"/>
      <c r="AYI81" s="760"/>
      <c r="AYJ81" s="760"/>
      <c r="AYK81" s="760"/>
      <c r="AYL81" s="760"/>
      <c r="AYM81" s="760"/>
      <c r="AYN81" s="760"/>
      <c r="AYO81" s="760"/>
      <c r="AYP81" s="760"/>
      <c r="AYQ81" s="760"/>
      <c r="AYR81" s="760"/>
      <c r="AYS81" s="760"/>
      <c r="AYT81" s="760"/>
      <c r="AYU81" s="760"/>
      <c r="AYV81" s="760"/>
      <c r="AYW81" s="760"/>
      <c r="AYX81" s="760"/>
      <c r="AYY81" s="760"/>
      <c r="AYZ81" s="760"/>
      <c r="AZA81" s="760"/>
      <c r="AZB81" s="760"/>
      <c r="AZC81" s="760"/>
      <c r="AZD81" s="760"/>
      <c r="AZE81" s="760"/>
      <c r="AZF81" s="760"/>
      <c r="AZG81" s="760"/>
      <c r="AZH81" s="760"/>
      <c r="AZI81" s="760"/>
      <c r="AZJ81" s="760"/>
      <c r="AZK81" s="760"/>
      <c r="AZL81" s="760"/>
      <c r="AZM81" s="760"/>
      <c r="AZN81" s="760"/>
      <c r="AZO81" s="760"/>
      <c r="AZP81" s="760"/>
      <c r="AZQ81" s="760"/>
      <c r="AZR81" s="760"/>
      <c r="AZS81" s="760"/>
      <c r="AZT81" s="760"/>
      <c r="AZU81" s="760"/>
      <c r="AZV81" s="760"/>
      <c r="AZW81" s="760"/>
      <c r="AZX81" s="760"/>
      <c r="AZY81" s="760"/>
      <c r="AZZ81" s="760"/>
      <c r="BAA81" s="760"/>
      <c r="BAB81" s="760"/>
      <c r="BAC81" s="760"/>
      <c r="BAD81" s="760"/>
      <c r="BAE81" s="760"/>
      <c r="BAF81" s="760"/>
      <c r="BAG81" s="760"/>
      <c r="BAH81" s="760"/>
      <c r="BAI81" s="760"/>
      <c r="BAJ81" s="760"/>
      <c r="BAK81" s="760"/>
      <c r="BAL81" s="760"/>
      <c r="BAM81" s="760"/>
      <c r="BAN81" s="760"/>
      <c r="BAO81" s="760"/>
      <c r="BAP81" s="760"/>
      <c r="BAQ81" s="760"/>
      <c r="BAR81" s="760"/>
      <c r="BAS81" s="760"/>
      <c r="BAT81" s="760"/>
      <c r="BAU81" s="760"/>
      <c r="BAV81" s="760"/>
      <c r="BAW81" s="760"/>
      <c r="BAX81" s="760"/>
      <c r="BAY81" s="760"/>
      <c r="BAZ81" s="760"/>
      <c r="BBA81" s="760"/>
      <c r="BBB81" s="760"/>
      <c r="BBC81" s="760"/>
      <c r="BBD81" s="760"/>
      <c r="BBE81" s="760"/>
      <c r="BBF81" s="760"/>
      <c r="BBG81" s="760"/>
      <c r="BBH81" s="760"/>
      <c r="BBI81" s="760"/>
      <c r="BBJ81" s="760"/>
      <c r="BBK81" s="760"/>
      <c r="BBL81" s="760"/>
      <c r="BBM81" s="760"/>
      <c r="BBN81" s="760"/>
      <c r="BBO81" s="760"/>
      <c r="BBP81" s="760"/>
      <c r="BBQ81" s="760"/>
      <c r="BBR81" s="760"/>
      <c r="BBS81" s="760"/>
      <c r="BBT81" s="760"/>
      <c r="BBU81" s="760"/>
      <c r="BBV81" s="760"/>
      <c r="BBW81" s="760"/>
      <c r="BBX81" s="760"/>
      <c r="BBY81" s="760"/>
      <c r="BBZ81" s="760"/>
      <c r="BCA81" s="760"/>
      <c r="BCB81" s="760"/>
      <c r="BCC81" s="760"/>
      <c r="BCD81" s="760"/>
      <c r="BCE81" s="760"/>
      <c r="BCF81" s="760"/>
      <c r="BCG81" s="760"/>
      <c r="BCH81" s="760"/>
      <c r="BCI81" s="760"/>
      <c r="BCJ81" s="760"/>
      <c r="BCK81" s="760"/>
      <c r="BCL81" s="760"/>
      <c r="BCM81" s="760"/>
      <c r="BCN81" s="760"/>
      <c r="BCO81" s="760"/>
      <c r="BCP81" s="760"/>
      <c r="BCQ81" s="760"/>
      <c r="BCR81" s="760"/>
      <c r="BCS81" s="760"/>
      <c r="BCT81" s="760"/>
      <c r="BCU81" s="760"/>
      <c r="BCV81" s="760"/>
      <c r="BCW81" s="760"/>
      <c r="BCX81" s="760"/>
      <c r="BCY81" s="760"/>
      <c r="BCZ81" s="760"/>
      <c r="BDA81" s="760"/>
      <c r="BDB81" s="760"/>
      <c r="BDC81" s="760"/>
      <c r="BDD81" s="760"/>
      <c r="BDE81" s="760"/>
      <c r="BDF81" s="760"/>
      <c r="BDG81" s="760"/>
      <c r="BDH81" s="760"/>
      <c r="BDI81" s="760"/>
      <c r="BDJ81" s="760"/>
      <c r="BDK81" s="760"/>
      <c r="BDL81" s="760"/>
      <c r="BDM81" s="760"/>
      <c r="BDN81" s="760"/>
      <c r="BDO81" s="760"/>
      <c r="BDP81" s="760"/>
      <c r="BDQ81" s="760"/>
      <c r="BDR81" s="760"/>
      <c r="BDS81" s="760"/>
      <c r="BDT81" s="760"/>
      <c r="BDU81" s="760"/>
      <c r="BDV81" s="760"/>
      <c r="BDW81" s="760"/>
      <c r="BDX81" s="760"/>
      <c r="BDY81" s="760"/>
      <c r="BDZ81" s="760"/>
      <c r="BEA81" s="760"/>
      <c r="BEB81" s="760"/>
      <c r="BEC81" s="760"/>
      <c r="BED81" s="760"/>
      <c r="BEE81" s="760"/>
      <c r="BEF81" s="760"/>
      <c r="BEG81" s="760"/>
      <c r="BEH81" s="760"/>
      <c r="BEI81" s="760"/>
      <c r="BEJ81" s="760"/>
      <c r="BEK81" s="760"/>
      <c r="BEL81" s="760"/>
      <c r="BEM81" s="760"/>
      <c r="BEN81" s="760"/>
      <c r="BEO81" s="760"/>
      <c r="BEP81" s="760"/>
      <c r="BEQ81" s="760"/>
      <c r="BER81" s="760"/>
      <c r="BES81" s="760"/>
      <c r="BET81" s="760"/>
      <c r="BEU81" s="760"/>
      <c r="BEV81" s="760"/>
      <c r="BEW81" s="760"/>
      <c r="BEX81" s="760"/>
      <c r="BEY81" s="760"/>
      <c r="BEZ81" s="760"/>
      <c r="BFA81" s="760"/>
      <c r="BFB81" s="760"/>
      <c r="BFC81" s="760"/>
      <c r="BFD81" s="760"/>
      <c r="BFE81" s="760"/>
      <c r="BFF81" s="760"/>
      <c r="BFG81" s="760"/>
      <c r="BFH81" s="760"/>
      <c r="BFI81" s="760"/>
      <c r="BFJ81" s="760"/>
      <c r="BFK81" s="760"/>
      <c r="BFL81" s="760"/>
      <c r="BFM81" s="760"/>
      <c r="BFN81" s="760"/>
      <c r="BFO81" s="760"/>
      <c r="BFP81" s="760"/>
      <c r="BFQ81" s="760"/>
      <c r="BFR81" s="760"/>
      <c r="BFS81" s="760"/>
      <c r="BFT81" s="760"/>
      <c r="BFU81" s="760"/>
      <c r="BFV81" s="760"/>
      <c r="BFW81" s="760"/>
      <c r="BFX81" s="760"/>
      <c r="BFY81" s="760"/>
      <c r="BFZ81" s="760"/>
      <c r="BGA81" s="760"/>
      <c r="BGB81" s="760"/>
      <c r="BGC81" s="760"/>
      <c r="BGD81" s="760"/>
      <c r="BGE81" s="760"/>
      <c r="BGF81" s="760"/>
      <c r="BGG81" s="760"/>
      <c r="BGH81" s="760"/>
      <c r="BGI81" s="760"/>
      <c r="BGJ81" s="760"/>
      <c r="BGK81" s="760"/>
      <c r="BGL81" s="760"/>
      <c r="BGM81" s="760"/>
      <c r="BGN81" s="760"/>
      <c r="BGO81" s="760"/>
      <c r="BGP81" s="760"/>
      <c r="BGQ81" s="760"/>
      <c r="BGR81" s="760"/>
      <c r="BGS81" s="760"/>
      <c r="BGT81" s="760"/>
      <c r="BGU81" s="760"/>
      <c r="BGV81" s="760"/>
      <c r="BGW81" s="760"/>
      <c r="BGX81" s="760"/>
      <c r="BGY81" s="760"/>
      <c r="BGZ81" s="760"/>
      <c r="BHA81" s="760"/>
      <c r="BHB81" s="760"/>
      <c r="BHC81" s="760"/>
      <c r="BHD81" s="760"/>
      <c r="BHE81" s="760"/>
      <c r="BHF81" s="760"/>
      <c r="BHG81" s="760"/>
      <c r="BHH81" s="760"/>
      <c r="BHI81" s="760"/>
      <c r="BHJ81" s="760"/>
      <c r="BHK81" s="760"/>
      <c r="BHL81" s="760"/>
      <c r="BHM81" s="760"/>
      <c r="BHN81" s="760"/>
      <c r="BHO81" s="760"/>
      <c r="BHP81" s="760"/>
      <c r="BHQ81" s="760"/>
      <c r="BHR81" s="760"/>
      <c r="BHS81" s="760"/>
      <c r="BHT81" s="760"/>
      <c r="BHU81" s="760"/>
      <c r="BHV81" s="760"/>
      <c r="BHW81" s="760"/>
      <c r="BHX81" s="760"/>
      <c r="BHY81" s="760"/>
      <c r="BHZ81" s="760"/>
      <c r="BIA81" s="760"/>
      <c r="BIB81" s="760"/>
      <c r="BIC81" s="760"/>
      <c r="BID81" s="760"/>
      <c r="BIE81" s="760"/>
      <c r="BIF81" s="760"/>
      <c r="BIG81" s="760"/>
      <c r="BIH81" s="760"/>
      <c r="BII81" s="760"/>
      <c r="BIJ81" s="760"/>
      <c r="BIK81" s="760"/>
      <c r="BIL81" s="760"/>
      <c r="BIM81" s="760"/>
      <c r="BIN81" s="760"/>
      <c r="BIO81" s="760"/>
      <c r="BIP81" s="760"/>
      <c r="BIQ81" s="760"/>
      <c r="BIR81" s="760"/>
      <c r="BIS81" s="760"/>
      <c r="BIT81" s="760"/>
      <c r="BIU81" s="760"/>
      <c r="BIV81" s="760"/>
      <c r="BIW81" s="760"/>
      <c r="BIX81" s="760"/>
      <c r="BIY81" s="760"/>
      <c r="BIZ81" s="760"/>
      <c r="BJA81" s="760"/>
      <c r="BJB81" s="760"/>
      <c r="BJC81" s="760"/>
      <c r="BJD81" s="760"/>
      <c r="BJE81" s="760"/>
      <c r="BJF81" s="760"/>
      <c r="BJG81" s="760"/>
      <c r="BJH81" s="760"/>
      <c r="BJI81" s="760"/>
      <c r="BJJ81" s="760"/>
      <c r="BJK81" s="760"/>
      <c r="BJL81" s="760"/>
      <c r="BJM81" s="760"/>
      <c r="BJN81" s="760"/>
      <c r="BJO81" s="760"/>
      <c r="BJP81" s="760"/>
      <c r="BJQ81" s="760"/>
      <c r="BJR81" s="760"/>
      <c r="BJS81" s="760"/>
      <c r="BJT81" s="760"/>
      <c r="BJU81" s="760"/>
      <c r="BJV81" s="760"/>
      <c r="BJW81" s="760"/>
      <c r="BJX81" s="760"/>
      <c r="BJY81" s="760"/>
      <c r="BJZ81" s="760"/>
      <c r="BKA81" s="760"/>
      <c r="BKB81" s="760"/>
      <c r="BKC81" s="760"/>
      <c r="BKD81" s="760"/>
      <c r="BKE81" s="760"/>
      <c r="BKF81" s="760"/>
      <c r="BKG81" s="760"/>
      <c r="BKH81" s="760"/>
      <c r="BKI81" s="760"/>
      <c r="BKJ81" s="760"/>
      <c r="BKK81" s="760"/>
      <c r="BKL81" s="760"/>
      <c r="BKM81" s="760"/>
      <c r="BKN81" s="760"/>
      <c r="BKO81" s="760"/>
      <c r="BKP81" s="760"/>
      <c r="BKQ81" s="760"/>
      <c r="BKR81" s="760"/>
      <c r="BKS81" s="760"/>
      <c r="BKT81" s="760"/>
      <c r="BKU81" s="760"/>
      <c r="BKV81" s="760"/>
      <c r="BKW81" s="760"/>
      <c r="BKX81" s="760"/>
      <c r="BKY81" s="760"/>
      <c r="BKZ81" s="760"/>
      <c r="BLA81" s="760"/>
      <c r="BLB81" s="760"/>
      <c r="BLC81" s="760"/>
      <c r="BLD81" s="760"/>
      <c r="BLE81" s="760"/>
      <c r="BLF81" s="760"/>
      <c r="BLG81" s="760"/>
      <c r="BLH81" s="760"/>
      <c r="BLI81" s="760"/>
      <c r="BLJ81" s="760"/>
      <c r="BLK81" s="760"/>
      <c r="BLL81" s="760"/>
      <c r="BLM81" s="760"/>
      <c r="BLN81" s="760"/>
      <c r="BLO81" s="760"/>
      <c r="BLP81" s="760"/>
      <c r="BLQ81" s="760"/>
      <c r="BLR81" s="760"/>
      <c r="BLS81" s="760"/>
      <c r="BLT81" s="760"/>
      <c r="BLU81" s="760"/>
      <c r="BLV81" s="760"/>
      <c r="BLW81" s="760"/>
      <c r="BLX81" s="760"/>
      <c r="BLY81" s="760"/>
      <c r="BLZ81" s="760"/>
      <c r="BMA81" s="760"/>
      <c r="BMB81" s="760"/>
      <c r="BMC81" s="760"/>
      <c r="BMD81" s="760"/>
      <c r="BME81" s="760"/>
      <c r="BMF81" s="760"/>
      <c r="BMG81" s="760"/>
      <c r="BMH81" s="760"/>
      <c r="BMI81" s="760"/>
      <c r="BMJ81" s="760"/>
      <c r="BMK81" s="760"/>
      <c r="BML81" s="760"/>
      <c r="BMM81" s="760"/>
      <c r="BMN81" s="760"/>
      <c r="BMO81" s="760"/>
      <c r="BMP81" s="760"/>
      <c r="BMQ81" s="760"/>
      <c r="BMR81" s="760"/>
      <c r="BMS81" s="760"/>
      <c r="BMT81" s="760"/>
      <c r="BMU81" s="760"/>
      <c r="BMV81" s="760"/>
      <c r="BMW81" s="760"/>
      <c r="BMX81" s="760"/>
      <c r="BMY81" s="760"/>
      <c r="BMZ81" s="760"/>
      <c r="BNA81" s="760"/>
      <c r="BNB81" s="760"/>
      <c r="BNC81" s="760"/>
      <c r="BND81" s="760"/>
      <c r="BNE81" s="760"/>
      <c r="BNF81" s="760"/>
      <c r="BNG81" s="760"/>
      <c r="BNH81" s="760"/>
      <c r="BNI81" s="760"/>
      <c r="BNJ81" s="760"/>
      <c r="BNK81" s="760"/>
      <c r="BNL81" s="760"/>
      <c r="BNM81" s="760"/>
      <c r="BNN81" s="760"/>
      <c r="BNO81" s="760"/>
      <c r="BNP81" s="760"/>
      <c r="BNQ81" s="760"/>
      <c r="BNR81" s="760"/>
      <c r="BNS81" s="760"/>
      <c r="BNT81" s="760"/>
      <c r="BNU81" s="760"/>
      <c r="BNV81" s="760"/>
      <c r="BNW81" s="760"/>
      <c r="BNX81" s="760"/>
      <c r="BNY81" s="760"/>
      <c r="BNZ81" s="760"/>
      <c r="BOA81" s="760"/>
      <c r="BOB81" s="760"/>
      <c r="BOC81" s="760"/>
      <c r="BOD81" s="760"/>
      <c r="BOE81" s="760"/>
      <c r="BOF81" s="760"/>
      <c r="BOG81" s="760"/>
      <c r="BOH81" s="760"/>
      <c r="BOI81" s="760"/>
      <c r="BOJ81" s="760"/>
      <c r="BOK81" s="760"/>
      <c r="BOL81" s="760"/>
      <c r="BOM81" s="760"/>
      <c r="BON81" s="760"/>
      <c r="BOO81" s="760"/>
      <c r="BOP81" s="760"/>
      <c r="BOQ81" s="760"/>
      <c r="BOR81" s="760"/>
      <c r="BOS81" s="760"/>
      <c r="BOT81" s="760"/>
      <c r="BOU81" s="760"/>
      <c r="BOV81" s="760"/>
      <c r="BOW81" s="760"/>
      <c r="BOX81" s="760"/>
      <c r="BOY81" s="760"/>
      <c r="BOZ81" s="760"/>
      <c r="BPA81" s="760"/>
      <c r="BPB81" s="760"/>
      <c r="BPC81" s="760"/>
      <c r="BPD81" s="760"/>
      <c r="BPE81" s="760"/>
      <c r="BPF81" s="760"/>
      <c r="BPG81" s="760"/>
      <c r="BPH81" s="760"/>
      <c r="BPI81" s="760"/>
      <c r="BPJ81" s="760"/>
      <c r="BPK81" s="760"/>
      <c r="BPL81" s="760"/>
      <c r="BPM81" s="760"/>
      <c r="BPN81" s="760"/>
      <c r="BPO81" s="760"/>
      <c r="BPP81" s="760"/>
      <c r="BPQ81" s="760"/>
      <c r="BPR81" s="760"/>
      <c r="BPS81" s="760"/>
      <c r="BPT81" s="760"/>
      <c r="BPU81" s="760"/>
      <c r="BPV81" s="760"/>
      <c r="BPW81" s="760"/>
      <c r="BPX81" s="760"/>
      <c r="BPY81" s="760"/>
      <c r="BPZ81" s="760"/>
      <c r="BQA81" s="760"/>
      <c r="BQB81" s="760"/>
      <c r="BQC81" s="760"/>
      <c r="BQD81" s="760"/>
      <c r="BQE81" s="760"/>
      <c r="BQF81" s="760"/>
      <c r="BQG81" s="760"/>
      <c r="BQH81" s="760"/>
      <c r="BQI81" s="760"/>
      <c r="BQJ81" s="760"/>
      <c r="BQK81" s="760"/>
      <c r="BQL81" s="760"/>
      <c r="BQM81" s="760"/>
      <c r="BQN81" s="760"/>
      <c r="BQO81" s="760"/>
      <c r="BQP81" s="760"/>
      <c r="BQQ81" s="760"/>
      <c r="BQR81" s="760"/>
      <c r="BQS81" s="760"/>
      <c r="BQT81" s="760"/>
      <c r="BQU81" s="760"/>
      <c r="BQV81" s="760"/>
      <c r="BQW81" s="760"/>
      <c r="BQX81" s="760"/>
      <c r="BQY81" s="760"/>
      <c r="BQZ81" s="760"/>
      <c r="BRA81" s="760"/>
      <c r="BRB81" s="760"/>
      <c r="BRC81" s="760"/>
      <c r="BRD81" s="760"/>
      <c r="BRE81" s="760"/>
      <c r="BRF81" s="760"/>
      <c r="BRG81" s="760"/>
      <c r="BRH81" s="760"/>
      <c r="BRI81" s="760"/>
      <c r="BRJ81" s="760"/>
      <c r="BRK81" s="760"/>
      <c r="BRL81" s="760"/>
      <c r="BRM81" s="760"/>
      <c r="BRN81" s="760"/>
      <c r="BRO81" s="760"/>
      <c r="BRP81" s="760"/>
      <c r="BRQ81" s="760"/>
      <c r="BRR81" s="760"/>
      <c r="BRS81" s="760"/>
      <c r="BRT81" s="760"/>
      <c r="BRU81" s="760"/>
      <c r="BRV81" s="760"/>
      <c r="BRW81" s="760"/>
      <c r="BRX81" s="760"/>
      <c r="BRY81" s="760"/>
      <c r="BRZ81" s="760"/>
      <c r="BSA81" s="760"/>
      <c r="BSB81" s="760"/>
      <c r="BSC81" s="760"/>
      <c r="BSD81" s="760"/>
      <c r="BSE81" s="760"/>
      <c r="BSF81" s="760"/>
      <c r="BSG81" s="760"/>
      <c r="BSH81" s="760"/>
      <c r="BSI81" s="760"/>
      <c r="BSJ81" s="760"/>
      <c r="BSK81" s="760"/>
      <c r="BSL81" s="760"/>
      <c r="BSM81" s="760"/>
      <c r="BSN81" s="760"/>
      <c r="BSO81" s="760"/>
      <c r="BSP81" s="760"/>
      <c r="BSQ81" s="760"/>
      <c r="BSR81" s="760"/>
      <c r="BSS81" s="760"/>
      <c r="BST81" s="760"/>
      <c r="BSU81" s="760"/>
      <c r="BSV81" s="760"/>
      <c r="BSW81" s="760"/>
      <c r="BSX81" s="760"/>
      <c r="BSY81" s="760"/>
      <c r="BSZ81" s="760"/>
      <c r="BTA81" s="760"/>
      <c r="BTB81" s="760"/>
      <c r="BTC81" s="760"/>
      <c r="BTD81" s="760"/>
      <c r="BTE81" s="760"/>
      <c r="BTF81" s="760"/>
      <c r="BTG81" s="760"/>
      <c r="BTH81" s="760"/>
      <c r="BTI81" s="760"/>
      <c r="BTJ81" s="760"/>
      <c r="BTK81" s="760"/>
      <c r="BTL81" s="760"/>
      <c r="BTM81" s="760"/>
      <c r="BTN81" s="760"/>
      <c r="BTO81" s="760"/>
      <c r="BTP81" s="760"/>
      <c r="BTQ81" s="760"/>
      <c r="BTR81" s="760"/>
      <c r="BTS81" s="760"/>
      <c r="BTT81" s="760"/>
      <c r="BTU81" s="760"/>
      <c r="BTV81" s="760"/>
      <c r="BTW81" s="760"/>
      <c r="BTX81" s="760"/>
      <c r="BTY81" s="760"/>
      <c r="BTZ81" s="760"/>
      <c r="BUA81" s="760"/>
      <c r="BUB81" s="760"/>
      <c r="BUC81" s="760"/>
      <c r="BUD81" s="760"/>
      <c r="BUE81" s="760"/>
      <c r="BUF81" s="760"/>
      <c r="BUG81" s="760"/>
      <c r="BUH81" s="760"/>
      <c r="BUI81" s="760"/>
      <c r="BUJ81" s="760"/>
      <c r="BUK81" s="760"/>
      <c r="BUL81" s="760"/>
      <c r="BUM81" s="760"/>
      <c r="BUN81" s="760"/>
      <c r="BUO81" s="760"/>
      <c r="BUP81" s="760"/>
      <c r="BUQ81" s="760"/>
      <c r="BUR81" s="760"/>
      <c r="BUS81" s="760"/>
      <c r="BUT81" s="760"/>
      <c r="BUU81" s="760"/>
      <c r="BUV81" s="760"/>
      <c r="BUW81" s="760"/>
      <c r="BUX81" s="760"/>
      <c r="BUY81" s="760"/>
      <c r="BUZ81" s="760"/>
      <c r="BVA81" s="760"/>
      <c r="BVB81" s="760"/>
      <c r="BVC81" s="760"/>
      <c r="BVD81" s="760"/>
      <c r="BVE81" s="760"/>
      <c r="BVF81" s="760"/>
      <c r="BVG81" s="760"/>
      <c r="BVH81" s="760"/>
      <c r="BVI81" s="760"/>
      <c r="BVJ81" s="760"/>
      <c r="BVK81" s="760"/>
      <c r="BVL81" s="760"/>
      <c r="BVM81" s="760"/>
      <c r="BVN81" s="760"/>
      <c r="BVO81" s="760"/>
      <c r="BVP81" s="760"/>
      <c r="BVQ81" s="760"/>
      <c r="BVR81" s="760"/>
      <c r="BVS81" s="760"/>
      <c r="BVT81" s="760"/>
      <c r="BVU81" s="760"/>
      <c r="BVV81" s="760"/>
      <c r="BVW81" s="760"/>
      <c r="BVX81" s="760"/>
      <c r="BVY81" s="760"/>
      <c r="BVZ81" s="760"/>
      <c r="BWA81" s="760"/>
      <c r="BWB81" s="760"/>
      <c r="BWC81" s="760"/>
      <c r="BWD81" s="760"/>
      <c r="BWE81" s="760"/>
      <c r="BWF81" s="760"/>
      <c r="BWG81" s="760"/>
      <c r="BWH81" s="760"/>
      <c r="BWI81" s="760"/>
      <c r="BWJ81" s="760"/>
      <c r="BWK81" s="760"/>
      <c r="BWL81" s="760"/>
      <c r="BWM81" s="760"/>
      <c r="BWN81" s="760"/>
      <c r="BWO81" s="760"/>
      <c r="BWP81" s="760"/>
      <c r="BWQ81" s="760"/>
      <c r="BWR81" s="760"/>
      <c r="BWS81" s="760"/>
      <c r="BWT81" s="760"/>
      <c r="BWU81" s="760"/>
      <c r="BWV81" s="760"/>
      <c r="BWW81" s="760"/>
      <c r="BWX81" s="760"/>
      <c r="BWY81" s="760"/>
      <c r="BWZ81" s="760"/>
      <c r="BXA81" s="760"/>
      <c r="BXB81" s="760"/>
      <c r="BXC81" s="760"/>
      <c r="BXD81" s="760"/>
      <c r="BXE81" s="760"/>
      <c r="BXF81" s="760"/>
      <c r="BXG81" s="760"/>
      <c r="BXH81" s="760"/>
      <c r="BXI81" s="760"/>
      <c r="BXJ81" s="760"/>
      <c r="BXK81" s="760"/>
      <c r="BXL81" s="760"/>
      <c r="BXM81" s="760"/>
      <c r="BXN81" s="760"/>
      <c r="BXO81" s="760"/>
      <c r="BXP81" s="760"/>
      <c r="BXQ81" s="760"/>
      <c r="BXR81" s="760"/>
      <c r="BXS81" s="760"/>
      <c r="BXT81" s="760"/>
      <c r="BXU81" s="760"/>
      <c r="BXV81" s="760"/>
      <c r="BXW81" s="760"/>
      <c r="BXX81" s="760"/>
      <c r="BXY81" s="760"/>
      <c r="BXZ81" s="760"/>
      <c r="BYA81" s="760"/>
      <c r="BYB81" s="760"/>
      <c r="BYC81" s="760"/>
      <c r="BYD81" s="760"/>
      <c r="BYE81" s="760"/>
      <c r="BYF81" s="760"/>
      <c r="BYG81" s="760"/>
      <c r="BYH81" s="760"/>
      <c r="BYI81" s="760"/>
      <c r="BYJ81" s="760"/>
      <c r="BYK81" s="760"/>
      <c r="BYL81" s="760"/>
      <c r="BYM81" s="760"/>
      <c r="BYN81" s="760"/>
      <c r="BYO81" s="760"/>
      <c r="BYP81" s="760"/>
      <c r="BYQ81" s="760"/>
      <c r="BYR81" s="760"/>
      <c r="BYS81" s="760"/>
      <c r="BYT81" s="760"/>
      <c r="BYU81" s="760"/>
      <c r="BYV81" s="760"/>
      <c r="BYW81" s="760"/>
      <c r="BYX81" s="760"/>
      <c r="BYY81" s="760"/>
      <c r="BYZ81" s="760"/>
      <c r="BZA81" s="760"/>
      <c r="BZB81" s="760"/>
      <c r="BZC81" s="760"/>
      <c r="BZD81" s="760"/>
      <c r="BZE81" s="760"/>
      <c r="BZF81" s="760"/>
      <c r="BZG81" s="760"/>
      <c r="BZH81" s="760"/>
      <c r="BZI81" s="760"/>
      <c r="BZJ81" s="760"/>
      <c r="BZK81" s="760"/>
      <c r="BZL81" s="760"/>
      <c r="BZM81" s="760"/>
      <c r="BZN81" s="760"/>
      <c r="BZO81" s="760"/>
      <c r="BZP81" s="760"/>
      <c r="BZQ81" s="760"/>
      <c r="BZR81" s="760"/>
      <c r="BZS81" s="760"/>
      <c r="BZT81" s="760"/>
      <c r="BZU81" s="760"/>
      <c r="BZV81" s="760"/>
      <c r="BZW81" s="760"/>
      <c r="BZX81" s="760"/>
      <c r="BZY81" s="760"/>
      <c r="BZZ81" s="760"/>
      <c r="CAA81" s="760"/>
      <c r="CAB81" s="760"/>
      <c r="CAC81" s="760"/>
      <c r="CAD81" s="760"/>
      <c r="CAE81" s="760"/>
      <c r="CAF81" s="760"/>
      <c r="CAG81" s="760"/>
      <c r="CAH81" s="760"/>
      <c r="CAI81" s="760"/>
      <c r="CAJ81" s="760"/>
      <c r="CAK81" s="760"/>
      <c r="CAL81" s="760"/>
      <c r="CAM81" s="760"/>
      <c r="CAN81" s="760"/>
      <c r="CAO81" s="760"/>
      <c r="CAP81" s="760"/>
      <c r="CAQ81" s="760"/>
      <c r="CAR81" s="760"/>
      <c r="CAS81" s="760"/>
      <c r="CAT81" s="760"/>
      <c r="CAU81" s="760"/>
      <c r="CAV81" s="760"/>
      <c r="CAW81" s="760"/>
      <c r="CAX81" s="760"/>
      <c r="CAY81" s="760"/>
      <c r="CAZ81" s="760"/>
      <c r="CBA81" s="760"/>
      <c r="CBB81" s="760"/>
      <c r="CBC81" s="760"/>
      <c r="CBD81" s="760"/>
      <c r="CBE81" s="760"/>
      <c r="CBF81" s="760"/>
      <c r="CBG81" s="760"/>
      <c r="CBH81" s="760"/>
      <c r="CBI81" s="760"/>
      <c r="CBJ81" s="760"/>
      <c r="CBK81" s="760"/>
      <c r="CBL81" s="760"/>
      <c r="CBM81" s="760"/>
      <c r="CBN81" s="760"/>
      <c r="CBO81" s="760"/>
      <c r="CBP81" s="760"/>
      <c r="CBQ81" s="760"/>
      <c r="CBR81" s="760"/>
      <c r="CBS81" s="760"/>
      <c r="CBT81" s="760"/>
      <c r="CBU81" s="760"/>
      <c r="CBV81" s="760"/>
      <c r="CBW81" s="760"/>
      <c r="CBX81" s="760"/>
      <c r="CBY81" s="760"/>
      <c r="CBZ81" s="760"/>
      <c r="CCA81" s="760"/>
      <c r="CCB81" s="760"/>
      <c r="CCC81" s="760"/>
      <c r="CCD81" s="760"/>
      <c r="CCE81" s="760"/>
      <c r="CCF81" s="760"/>
      <c r="CCG81" s="760"/>
      <c r="CCH81" s="760"/>
      <c r="CCI81" s="760"/>
      <c r="CCJ81" s="760"/>
      <c r="CCK81" s="760"/>
      <c r="CCL81" s="760"/>
      <c r="CCM81" s="760"/>
      <c r="CCN81" s="760"/>
      <c r="CCO81" s="760"/>
      <c r="CCP81" s="760"/>
      <c r="CCQ81" s="760"/>
      <c r="CCR81" s="760"/>
      <c r="CCS81" s="760"/>
      <c r="CCT81" s="760"/>
      <c r="CCU81" s="760"/>
      <c r="CCV81" s="760"/>
      <c r="CCW81" s="760"/>
      <c r="CCX81" s="760"/>
      <c r="CCY81" s="760"/>
      <c r="CCZ81" s="760"/>
      <c r="CDA81" s="760"/>
      <c r="CDB81" s="760"/>
      <c r="CDC81" s="760"/>
      <c r="CDD81" s="760"/>
      <c r="CDE81" s="760"/>
      <c r="CDF81" s="760"/>
      <c r="CDG81" s="760"/>
      <c r="CDH81" s="760"/>
      <c r="CDI81" s="760"/>
      <c r="CDJ81" s="760"/>
      <c r="CDK81" s="760"/>
      <c r="CDL81" s="760"/>
      <c r="CDM81" s="760"/>
      <c r="CDN81" s="760"/>
      <c r="CDO81" s="760"/>
      <c r="CDP81" s="760"/>
      <c r="CDQ81" s="760"/>
      <c r="CDR81" s="760"/>
      <c r="CDS81" s="760"/>
      <c r="CDT81" s="760"/>
      <c r="CDU81" s="760"/>
      <c r="CDV81" s="760"/>
      <c r="CDW81" s="760"/>
      <c r="CDX81" s="760"/>
      <c r="CDY81" s="760"/>
      <c r="CDZ81" s="760"/>
      <c r="CEA81" s="760"/>
      <c r="CEB81" s="760"/>
      <c r="CEC81" s="760"/>
      <c r="CED81" s="760"/>
      <c r="CEE81" s="760"/>
      <c r="CEF81" s="760"/>
      <c r="CEG81" s="760"/>
      <c r="CEH81" s="760"/>
      <c r="CEI81" s="760"/>
      <c r="CEJ81" s="760"/>
      <c r="CEK81" s="760"/>
      <c r="CEL81" s="760"/>
      <c r="CEM81" s="760"/>
      <c r="CEN81" s="760"/>
      <c r="CEO81" s="760"/>
      <c r="CEP81" s="760"/>
      <c r="CEQ81" s="760"/>
      <c r="CER81" s="760"/>
      <c r="CES81" s="760"/>
      <c r="CET81" s="760"/>
      <c r="CEU81" s="760"/>
      <c r="CEV81" s="760"/>
      <c r="CEW81" s="760"/>
      <c r="CEX81" s="760"/>
      <c r="CEY81" s="760"/>
      <c r="CEZ81" s="760"/>
      <c r="CFA81" s="760"/>
      <c r="CFB81" s="760"/>
      <c r="CFC81" s="760"/>
      <c r="CFD81" s="760"/>
      <c r="CFE81" s="760"/>
      <c r="CFF81" s="760"/>
      <c r="CFG81" s="760"/>
      <c r="CFH81" s="760"/>
      <c r="CFI81" s="760"/>
      <c r="CFJ81" s="760"/>
      <c r="CFK81" s="760"/>
      <c r="CFL81" s="760"/>
      <c r="CFM81" s="760"/>
      <c r="CFN81" s="760"/>
      <c r="CFO81" s="760"/>
      <c r="CFP81" s="760"/>
      <c r="CFQ81" s="760"/>
      <c r="CFR81" s="760"/>
      <c r="CFS81" s="760"/>
      <c r="CFT81" s="760"/>
      <c r="CFU81" s="760"/>
      <c r="CFV81" s="760"/>
      <c r="CFW81" s="760"/>
      <c r="CFX81" s="760"/>
      <c r="CFY81" s="760"/>
      <c r="CFZ81" s="760"/>
      <c r="CGA81" s="760"/>
      <c r="CGB81" s="760"/>
      <c r="CGC81" s="760"/>
      <c r="CGD81" s="760"/>
      <c r="CGE81" s="760"/>
      <c r="CGF81" s="760"/>
      <c r="CGG81" s="760"/>
      <c r="CGH81" s="760"/>
      <c r="CGI81" s="760"/>
      <c r="CGJ81" s="760"/>
      <c r="CGK81" s="760"/>
      <c r="CGL81" s="760"/>
      <c r="CGM81" s="760"/>
      <c r="CGN81" s="760"/>
      <c r="CGO81" s="760"/>
      <c r="CGP81" s="760"/>
      <c r="CGQ81" s="760"/>
      <c r="CGR81" s="760"/>
      <c r="CGS81" s="760"/>
      <c r="CGT81" s="760"/>
      <c r="CGU81" s="760"/>
      <c r="CGV81" s="760"/>
      <c r="CGW81" s="760"/>
      <c r="CGX81" s="760"/>
      <c r="CGY81" s="760"/>
      <c r="CGZ81" s="760"/>
      <c r="CHA81" s="760"/>
      <c r="CHB81" s="760"/>
      <c r="CHC81" s="760"/>
      <c r="CHD81" s="760"/>
      <c r="CHE81" s="760"/>
      <c r="CHF81" s="760"/>
      <c r="CHG81" s="760"/>
      <c r="CHH81" s="760"/>
      <c r="CHI81" s="760"/>
      <c r="CHJ81" s="760"/>
      <c r="CHK81" s="760"/>
      <c r="CHL81" s="760"/>
      <c r="CHM81" s="760"/>
      <c r="CHN81" s="760"/>
      <c r="CHO81" s="760"/>
      <c r="CHP81" s="760"/>
      <c r="CHQ81" s="760"/>
      <c r="CHR81" s="760"/>
      <c r="CHS81" s="760"/>
      <c r="CHT81" s="760"/>
      <c r="CHU81" s="760"/>
      <c r="CHV81" s="760"/>
      <c r="CHW81" s="760"/>
      <c r="CHX81" s="760"/>
      <c r="CHY81" s="760"/>
      <c r="CHZ81" s="760"/>
      <c r="CIA81" s="760"/>
      <c r="CIB81" s="760"/>
      <c r="CIC81" s="760"/>
      <c r="CID81" s="760"/>
      <c r="CIE81" s="760"/>
      <c r="CIF81" s="760"/>
      <c r="CIG81" s="760"/>
      <c r="CIH81" s="760"/>
      <c r="CII81" s="760"/>
      <c r="CIJ81" s="760"/>
      <c r="CIK81" s="760"/>
      <c r="CIL81" s="760"/>
      <c r="CIM81" s="760"/>
      <c r="CIN81" s="760"/>
      <c r="CIO81" s="760"/>
      <c r="CIP81" s="760"/>
      <c r="CIQ81" s="760"/>
      <c r="CIR81" s="760"/>
      <c r="CIS81" s="760"/>
      <c r="CIT81" s="760"/>
      <c r="CIU81" s="760"/>
      <c r="CIV81" s="760"/>
      <c r="CIW81" s="760"/>
      <c r="CIX81" s="760"/>
      <c r="CIY81" s="760"/>
      <c r="CIZ81" s="760"/>
      <c r="CJA81" s="760"/>
      <c r="CJB81" s="760"/>
      <c r="CJC81" s="760"/>
      <c r="CJD81" s="760"/>
      <c r="CJE81" s="760"/>
      <c r="CJF81" s="760"/>
      <c r="CJG81" s="760"/>
      <c r="CJH81" s="760"/>
      <c r="CJI81" s="760"/>
      <c r="CJJ81" s="760"/>
      <c r="CJK81" s="760"/>
      <c r="CJL81" s="760"/>
      <c r="CJM81" s="760"/>
      <c r="CJN81" s="760"/>
      <c r="CJO81" s="760"/>
      <c r="CJP81" s="760"/>
      <c r="CJQ81" s="760"/>
      <c r="CJR81" s="760"/>
      <c r="CJS81" s="760"/>
      <c r="CJT81" s="760"/>
      <c r="CJU81" s="760"/>
      <c r="CJV81" s="760"/>
      <c r="CJW81" s="760"/>
      <c r="CJX81" s="760"/>
      <c r="CJY81" s="760"/>
      <c r="CJZ81" s="760"/>
      <c r="CKA81" s="760"/>
      <c r="CKB81" s="760"/>
      <c r="CKC81" s="760"/>
      <c r="CKD81" s="760"/>
      <c r="CKE81" s="760"/>
      <c r="CKF81" s="760"/>
      <c r="CKG81" s="760"/>
      <c r="CKH81" s="760"/>
      <c r="CKI81" s="760"/>
      <c r="CKJ81" s="760"/>
      <c r="CKK81" s="760"/>
      <c r="CKL81" s="760"/>
      <c r="CKM81" s="760"/>
      <c r="CKN81" s="760"/>
      <c r="CKO81" s="760"/>
      <c r="CKP81" s="760"/>
      <c r="CKQ81" s="760"/>
      <c r="CKR81" s="760"/>
      <c r="CKS81" s="760"/>
      <c r="CKT81" s="760"/>
      <c r="CKU81" s="760"/>
      <c r="CKV81" s="760"/>
      <c r="CKW81" s="760"/>
      <c r="CKX81" s="760"/>
      <c r="CKY81" s="760"/>
      <c r="CKZ81" s="760"/>
      <c r="CLA81" s="760"/>
      <c r="CLB81" s="760"/>
      <c r="CLC81" s="760"/>
      <c r="CLD81" s="760"/>
      <c r="CLE81" s="760"/>
      <c r="CLF81" s="760"/>
      <c r="CLG81" s="760"/>
      <c r="CLH81" s="760"/>
      <c r="CLI81" s="760"/>
      <c r="CLJ81" s="760"/>
      <c r="CLK81" s="760"/>
      <c r="CLL81" s="760"/>
      <c r="CLM81" s="760"/>
      <c r="CLN81" s="760"/>
      <c r="CLO81" s="760"/>
      <c r="CLP81" s="760"/>
      <c r="CLQ81" s="760"/>
      <c r="CLR81" s="760"/>
      <c r="CLS81" s="760"/>
      <c r="CLT81" s="760"/>
      <c r="CLU81" s="760"/>
      <c r="CLV81" s="760"/>
      <c r="CLW81" s="760"/>
      <c r="CLX81" s="760"/>
      <c r="CLY81" s="760"/>
      <c r="CLZ81" s="760"/>
      <c r="CMA81" s="760"/>
      <c r="CMB81" s="760"/>
      <c r="CMC81" s="760"/>
      <c r="CMD81" s="760"/>
      <c r="CME81" s="760"/>
      <c r="CMF81" s="760"/>
      <c r="CMG81" s="760"/>
      <c r="CMH81" s="760"/>
      <c r="CMI81" s="760"/>
      <c r="CMJ81" s="760"/>
      <c r="CMK81" s="760"/>
      <c r="CML81" s="760"/>
      <c r="CMM81" s="760"/>
      <c r="CMN81" s="760"/>
      <c r="CMO81" s="760"/>
      <c r="CMP81" s="760"/>
      <c r="CMQ81" s="760"/>
      <c r="CMR81" s="760"/>
      <c r="CMS81" s="760"/>
      <c r="CMT81" s="760"/>
      <c r="CMU81" s="760"/>
      <c r="CMV81" s="760"/>
      <c r="CMW81" s="760"/>
      <c r="CMX81" s="760"/>
      <c r="CMY81" s="760"/>
      <c r="CMZ81" s="760"/>
      <c r="CNA81" s="760"/>
      <c r="CNB81" s="760"/>
      <c r="CNC81" s="760"/>
      <c r="CND81" s="760"/>
      <c r="CNE81" s="760"/>
      <c r="CNF81" s="760"/>
      <c r="CNG81" s="760"/>
      <c r="CNH81" s="760"/>
      <c r="CNI81" s="760"/>
      <c r="CNJ81" s="760"/>
      <c r="CNK81" s="760"/>
      <c r="CNL81" s="760"/>
      <c r="CNM81" s="760"/>
      <c r="CNN81" s="760"/>
      <c r="CNO81" s="760"/>
      <c r="CNP81" s="760"/>
      <c r="CNQ81" s="760"/>
      <c r="CNR81" s="760"/>
      <c r="CNS81" s="760"/>
      <c r="CNT81" s="760"/>
      <c r="CNU81" s="760"/>
      <c r="CNV81" s="760"/>
      <c r="CNW81" s="760"/>
      <c r="CNX81" s="760"/>
      <c r="CNY81" s="760"/>
      <c r="CNZ81" s="760"/>
      <c r="COA81" s="760"/>
      <c r="COB81" s="760"/>
      <c r="COC81" s="760"/>
      <c r="COD81" s="760"/>
      <c r="COE81" s="760"/>
      <c r="COF81" s="760"/>
      <c r="COG81" s="760"/>
      <c r="COH81" s="760"/>
      <c r="COI81" s="760"/>
      <c r="COJ81" s="760"/>
      <c r="COK81" s="760"/>
      <c r="COL81" s="760"/>
      <c r="COM81" s="760"/>
      <c r="CON81" s="760"/>
      <c r="COO81" s="760"/>
      <c r="COP81" s="760"/>
      <c r="COQ81" s="760"/>
      <c r="COR81" s="760"/>
      <c r="COS81" s="760"/>
      <c r="COT81" s="760"/>
      <c r="COU81" s="760"/>
      <c r="COV81" s="760"/>
      <c r="COW81" s="760"/>
      <c r="COX81" s="760"/>
      <c r="COY81" s="760"/>
      <c r="COZ81" s="760"/>
      <c r="CPA81" s="760"/>
      <c r="CPB81" s="760"/>
      <c r="CPC81" s="760"/>
      <c r="CPD81" s="760"/>
      <c r="CPE81" s="760"/>
      <c r="CPF81" s="760"/>
      <c r="CPG81" s="760"/>
      <c r="CPH81" s="760"/>
      <c r="CPI81" s="760"/>
      <c r="CPJ81" s="760"/>
      <c r="CPK81" s="760"/>
      <c r="CPL81" s="760"/>
      <c r="CPM81" s="760"/>
      <c r="CPN81" s="760"/>
      <c r="CPO81" s="760"/>
      <c r="CPP81" s="760"/>
      <c r="CPQ81" s="760"/>
      <c r="CPR81" s="760"/>
      <c r="CPS81" s="760"/>
      <c r="CPT81" s="760"/>
      <c r="CPU81" s="760"/>
      <c r="CPV81" s="760"/>
      <c r="CPW81" s="760"/>
      <c r="CPX81" s="760"/>
      <c r="CPY81" s="760"/>
      <c r="CPZ81" s="760"/>
      <c r="CQA81" s="760"/>
      <c r="CQB81" s="760"/>
      <c r="CQC81" s="760"/>
      <c r="CQD81" s="760"/>
      <c r="CQE81" s="760"/>
      <c r="CQF81" s="760"/>
      <c r="CQG81" s="760"/>
      <c r="CQH81" s="760"/>
      <c r="CQI81" s="760"/>
      <c r="CQJ81" s="760"/>
      <c r="CQK81" s="760"/>
      <c r="CQL81" s="760"/>
      <c r="CQM81" s="760"/>
      <c r="CQN81" s="760"/>
      <c r="CQO81" s="760"/>
      <c r="CQP81" s="760"/>
      <c r="CQQ81" s="760"/>
      <c r="CQR81" s="760"/>
      <c r="CQS81" s="760"/>
      <c r="CQT81" s="760"/>
      <c r="CQU81" s="760"/>
      <c r="CQV81" s="760"/>
      <c r="CQW81" s="760"/>
      <c r="CQX81" s="760"/>
      <c r="CQY81" s="760"/>
      <c r="CQZ81" s="760"/>
      <c r="CRA81" s="760"/>
      <c r="CRB81" s="760"/>
      <c r="CRC81" s="760"/>
      <c r="CRD81" s="760"/>
      <c r="CRE81" s="760"/>
      <c r="CRF81" s="760"/>
      <c r="CRG81" s="760"/>
      <c r="CRH81" s="760"/>
      <c r="CRI81" s="760"/>
      <c r="CRJ81" s="760"/>
      <c r="CRK81" s="760"/>
      <c r="CRL81" s="760"/>
      <c r="CRM81" s="760"/>
      <c r="CRN81" s="760"/>
      <c r="CRO81" s="760"/>
      <c r="CRP81" s="760"/>
      <c r="CRQ81" s="760"/>
      <c r="CRR81" s="760"/>
      <c r="CRS81" s="760"/>
      <c r="CRT81" s="760"/>
      <c r="CRU81" s="760"/>
      <c r="CRV81" s="760"/>
      <c r="CRW81" s="760"/>
      <c r="CRX81" s="760"/>
      <c r="CRY81" s="760"/>
      <c r="CRZ81" s="760"/>
      <c r="CSA81" s="760"/>
      <c r="CSB81" s="760"/>
      <c r="CSC81" s="760"/>
      <c r="CSD81" s="760"/>
      <c r="CSE81" s="760"/>
      <c r="CSF81" s="760"/>
      <c r="CSG81" s="760"/>
      <c r="CSH81" s="760"/>
      <c r="CSI81" s="760"/>
      <c r="CSJ81" s="760"/>
      <c r="CSK81" s="760"/>
      <c r="CSL81" s="760"/>
      <c r="CSM81" s="760"/>
      <c r="CSN81" s="760"/>
      <c r="CSO81" s="760"/>
      <c r="CSP81" s="760"/>
      <c r="CSQ81" s="760"/>
      <c r="CSR81" s="760"/>
      <c r="CSS81" s="760"/>
      <c r="CST81" s="760"/>
      <c r="CSU81" s="760"/>
      <c r="CSV81" s="760"/>
      <c r="CSW81" s="760"/>
      <c r="CSX81" s="760"/>
      <c r="CSY81" s="760"/>
      <c r="CSZ81" s="760"/>
      <c r="CTA81" s="760"/>
      <c r="CTB81" s="760"/>
      <c r="CTC81" s="760"/>
      <c r="CTD81" s="760"/>
      <c r="CTE81" s="760"/>
      <c r="CTF81" s="760"/>
      <c r="CTG81" s="760"/>
      <c r="CTH81" s="760"/>
      <c r="CTI81" s="760"/>
      <c r="CTJ81" s="760"/>
      <c r="CTK81" s="760"/>
      <c r="CTL81" s="760"/>
      <c r="CTM81" s="760"/>
      <c r="CTN81" s="760"/>
      <c r="CTO81" s="760"/>
      <c r="CTP81" s="760"/>
      <c r="CTQ81" s="760"/>
      <c r="CTR81" s="760"/>
      <c r="CTS81" s="760"/>
      <c r="CTT81" s="760"/>
      <c r="CTU81" s="760"/>
      <c r="CTV81" s="760"/>
      <c r="CTW81" s="760"/>
      <c r="CTX81" s="760"/>
      <c r="CTY81" s="760"/>
      <c r="CTZ81" s="760"/>
      <c r="CUA81" s="760"/>
      <c r="CUB81" s="760"/>
      <c r="CUC81" s="760"/>
      <c r="CUD81" s="760"/>
      <c r="CUE81" s="760"/>
      <c r="CUF81" s="760"/>
      <c r="CUG81" s="760"/>
      <c r="CUH81" s="760"/>
      <c r="CUI81" s="760"/>
      <c r="CUJ81" s="760"/>
      <c r="CUK81" s="760"/>
      <c r="CUL81" s="760"/>
      <c r="CUM81" s="760"/>
      <c r="CUN81" s="760"/>
      <c r="CUO81" s="760"/>
      <c r="CUP81" s="760"/>
      <c r="CUQ81" s="760"/>
      <c r="CUR81" s="760"/>
      <c r="CUS81" s="760"/>
      <c r="CUT81" s="760"/>
      <c r="CUU81" s="760"/>
      <c r="CUV81" s="760"/>
      <c r="CUW81" s="760"/>
      <c r="CUX81" s="760"/>
      <c r="CUY81" s="760"/>
      <c r="CUZ81" s="760"/>
      <c r="CVA81" s="760"/>
      <c r="CVB81" s="760"/>
      <c r="CVC81" s="760"/>
      <c r="CVD81" s="760"/>
      <c r="CVE81" s="760"/>
      <c r="CVF81" s="760"/>
      <c r="CVG81" s="760"/>
      <c r="CVH81" s="760"/>
      <c r="CVI81" s="760"/>
      <c r="CVJ81" s="760"/>
      <c r="CVK81" s="760"/>
      <c r="CVL81" s="760"/>
      <c r="CVM81" s="760"/>
      <c r="CVN81" s="760"/>
      <c r="CVO81" s="760"/>
      <c r="CVP81" s="760"/>
      <c r="CVQ81" s="760"/>
      <c r="CVR81" s="760"/>
      <c r="CVS81" s="760"/>
      <c r="CVT81" s="760"/>
      <c r="CVU81" s="760"/>
      <c r="CVV81" s="760"/>
      <c r="CVW81" s="760"/>
      <c r="CVX81" s="760"/>
      <c r="CVY81" s="760"/>
      <c r="CVZ81" s="760"/>
      <c r="CWA81" s="760"/>
      <c r="CWB81" s="760"/>
      <c r="CWC81" s="760"/>
      <c r="CWD81" s="760"/>
      <c r="CWE81" s="760"/>
      <c r="CWF81" s="760"/>
      <c r="CWG81" s="760"/>
      <c r="CWH81" s="760"/>
      <c r="CWI81" s="760"/>
      <c r="CWJ81" s="760"/>
      <c r="CWK81" s="760"/>
      <c r="CWL81" s="760"/>
      <c r="CWM81" s="760"/>
      <c r="CWN81" s="760"/>
      <c r="CWO81" s="760"/>
      <c r="CWP81" s="760"/>
      <c r="CWQ81" s="760"/>
      <c r="CWR81" s="760"/>
      <c r="CWS81" s="760"/>
      <c r="CWT81" s="760"/>
      <c r="CWU81" s="760"/>
      <c r="CWV81" s="760"/>
      <c r="CWW81" s="760"/>
      <c r="CWX81" s="760"/>
      <c r="CWY81" s="760"/>
      <c r="CWZ81" s="760"/>
      <c r="CXA81" s="760"/>
      <c r="CXB81" s="760"/>
      <c r="CXC81" s="760"/>
      <c r="CXD81" s="760"/>
      <c r="CXE81" s="760"/>
      <c r="CXF81" s="760"/>
      <c r="CXG81" s="760"/>
      <c r="CXH81" s="760"/>
      <c r="CXI81" s="760"/>
      <c r="CXJ81" s="760"/>
      <c r="CXK81" s="760"/>
      <c r="CXL81" s="760"/>
      <c r="CXM81" s="760"/>
      <c r="CXN81" s="760"/>
      <c r="CXO81" s="760"/>
      <c r="CXP81" s="760"/>
      <c r="CXQ81" s="760"/>
      <c r="CXR81" s="760"/>
      <c r="CXS81" s="760"/>
      <c r="CXT81" s="760"/>
      <c r="CXU81" s="760"/>
      <c r="CXV81" s="760"/>
      <c r="CXW81" s="760"/>
      <c r="CXX81" s="760"/>
      <c r="CXY81" s="760"/>
      <c r="CXZ81" s="760"/>
      <c r="CYA81" s="760"/>
      <c r="CYB81" s="760"/>
      <c r="CYC81" s="760"/>
      <c r="CYD81" s="760"/>
      <c r="CYE81" s="760"/>
      <c r="CYF81" s="760"/>
      <c r="CYG81" s="760"/>
      <c r="CYH81" s="760"/>
      <c r="CYI81" s="760"/>
      <c r="CYJ81" s="760"/>
      <c r="CYK81" s="760"/>
      <c r="CYL81" s="760"/>
      <c r="CYM81" s="760"/>
      <c r="CYN81" s="760"/>
      <c r="CYO81" s="760"/>
      <c r="CYP81" s="760"/>
      <c r="CYQ81" s="760"/>
      <c r="CYR81" s="760"/>
      <c r="CYS81" s="760"/>
      <c r="CYT81" s="760"/>
      <c r="CYU81" s="760"/>
      <c r="CYV81" s="760"/>
      <c r="CYW81" s="760"/>
      <c r="CYX81" s="760"/>
      <c r="CYY81" s="760"/>
      <c r="CYZ81" s="760"/>
      <c r="CZA81" s="760"/>
      <c r="CZB81" s="760"/>
      <c r="CZC81" s="760"/>
      <c r="CZD81" s="760"/>
      <c r="CZE81" s="760"/>
      <c r="CZF81" s="760"/>
      <c r="CZG81" s="760"/>
      <c r="CZH81" s="760"/>
      <c r="CZI81" s="760"/>
      <c r="CZJ81" s="760"/>
      <c r="CZK81" s="760"/>
      <c r="CZL81" s="760"/>
      <c r="CZM81" s="760"/>
      <c r="CZN81" s="760"/>
      <c r="CZO81" s="760"/>
      <c r="CZP81" s="760"/>
      <c r="CZQ81" s="760"/>
      <c r="CZR81" s="760"/>
      <c r="CZS81" s="760"/>
      <c r="CZT81" s="760"/>
      <c r="CZU81" s="760"/>
      <c r="CZV81" s="760"/>
      <c r="CZW81" s="760"/>
      <c r="CZX81" s="760"/>
      <c r="CZY81" s="760"/>
      <c r="CZZ81" s="760"/>
      <c r="DAA81" s="760"/>
      <c r="DAB81" s="760"/>
      <c r="DAC81" s="760"/>
      <c r="DAD81" s="760"/>
      <c r="DAE81" s="760"/>
      <c r="DAF81" s="760"/>
      <c r="DAG81" s="760"/>
      <c r="DAH81" s="760"/>
      <c r="DAI81" s="760"/>
      <c r="DAJ81" s="760"/>
      <c r="DAK81" s="760"/>
      <c r="DAL81" s="760"/>
      <c r="DAM81" s="760"/>
      <c r="DAN81" s="760"/>
      <c r="DAO81" s="760"/>
      <c r="DAP81" s="760"/>
      <c r="DAQ81" s="760"/>
      <c r="DAR81" s="760"/>
      <c r="DAS81" s="760"/>
      <c r="DAT81" s="760"/>
      <c r="DAU81" s="760"/>
      <c r="DAV81" s="760"/>
      <c r="DAW81" s="760"/>
      <c r="DAX81" s="760"/>
      <c r="DAY81" s="760"/>
      <c r="DAZ81" s="760"/>
      <c r="DBA81" s="760"/>
      <c r="DBB81" s="760"/>
      <c r="DBC81" s="760"/>
      <c r="DBD81" s="760"/>
      <c r="DBE81" s="760"/>
      <c r="DBF81" s="760"/>
      <c r="DBG81" s="760"/>
      <c r="DBH81" s="760"/>
      <c r="DBI81" s="760"/>
      <c r="DBJ81" s="760"/>
      <c r="DBK81" s="760"/>
      <c r="DBL81" s="760"/>
      <c r="DBM81" s="760"/>
      <c r="DBN81" s="760"/>
      <c r="DBO81" s="760"/>
      <c r="DBP81" s="760"/>
      <c r="DBQ81" s="760"/>
      <c r="DBR81" s="760"/>
      <c r="DBS81" s="760"/>
      <c r="DBT81" s="760"/>
      <c r="DBU81" s="760"/>
      <c r="DBV81" s="760"/>
      <c r="DBW81" s="760"/>
      <c r="DBX81" s="760"/>
      <c r="DBY81" s="760"/>
      <c r="DBZ81" s="760"/>
      <c r="DCA81" s="760"/>
      <c r="DCB81" s="760"/>
      <c r="DCC81" s="760"/>
      <c r="DCD81" s="760"/>
      <c r="DCE81" s="760"/>
      <c r="DCF81" s="760"/>
      <c r="DCG81" s="760"/>
      <c r="DCH81" s="760"/>
      <c r="DCI81" s="760"/>
      <c r="DCJ81" s="760"/>
      <c r="DCK81" s="760"/>
      <c r="DCL81" s="760"/>
      <c r="DCM81" s="760"/>
      <c r="DCN81" s="760"/>
      <c r="DCO81" s="760"/>
      <c r="DCP81" s="760"/>
      <c r="DCQ81" s="760"/>
      <c r="DCR81" s="760"/>
      <c r="DCS81" s="760"/>
      <c r="DCT81" s="760"/>
      <c r="DCU81" s="760"/>
      <c r="DCV81" s="760"/>
      <c r="DCW81" s="760"/>
      <c r="DCX81" s="760"/>
      <c r="DCY81" s="760"/>
      <c r="DCZ81" s="760"/>
      <c r="DDA81" s="760"/>
      <c r="DDB81" s="760"/>
      <c r="DDC81" s="760"/>
      <c r="DDD81" s="760"/>
      <c r="DDE81" s="760"/>
      <c r="DDF81" s="760"/>
      <c r="DDG81" s="760"/>
      <c r="DDH81" s="760"/>
      <c r="DDI81" s="760"/>
      <c r="DDJ81" s="760"/>
      <c r="DDK81" s="760"/>
      <c r="DDL81" s="760"/>
      <c r="DDM81" s="760"/>
      <c r="DDN81" s="760"/>
      <c r="DDO81" s="760"/>
      <c r="DDP81" s="760"/>
      <c r="DDQ81" s="760"/>
      <c r="DDR81" s="760"/>
      <c r="DDS81" s="760"/>
      <c r="DDT81" s="760"/>
      <c r="DDU81" s="760"/>
      <c r="DDV81" s="760"/>
      <c r="DDW81" s="760"/>
      <c r="DDX81" s="760"/>
      <c r="DDY81" s="760"/>
      <c r="DDZ81" s="760"/>
      <c r="DEA81" s="760"/>
      <c r="DEB81" s="760"/>
      <c r="DEC81" s="760"/>
      <c r="DED81" s="760"/>
      <c r="DEE81" s="760"/>
      <c r="DEF81" s="760"/>
      <c r="DEG81" s="760"/>
      <c r="DEH81" s="760"/>
      <c r="DEI81" s="760"/>
      <c r="DEJ81" s="760"/>
      <c r="DEK81" s="760"/>
      <c r="DEL81" s="760"/>
      <c r="DEM81" s="760"/>
      <c r="DEN81" s="760"/>
      <c r="DEO81" s="760"/>
      <c r="DEP81" s="760"/>
      <c r="DEQ81" s="760"/>
      <c r="DER81" s="760"/>
      <c r="DES81" s="760"/>
      <c r="DET81" s="760"/>
      <c r="DEU81" s="760"/>
      <c r="DEV81" s="760"/>
      <c r="DEW81" s="760"/>
      <c r="DEX81" s="760"/>
      <c r="DEY81" s="760"/>
      <c r="DEZ81" s="760"/>
      <c r="DFA81" s="760"/>
      <c r="DFB81" s="760"/>
      <c r="DFC81" s="760"/>
      <c r="DFD81" s="760"/>
      <c r="DFE81" s="760"/>
      <c r="DFF81" s="760"/>
      <c r="DFG81" s="760"/>
      <c r="DFH81" s="760"/>
      <c r="DFI81" s="760"/>
      <c r="DFJ81" s="760"/>
      <c r="DFK81" s="760"/>
      <c r="DFL81" s="760"/>
      <c r="DFM81" s="760"/>
      <c r="DFN81" s="760"/>
      <c r="DFO81" s="760"/>
      <c r="DFP81" s="760"/>
      <c r="DFQ81" s="760"/>
      <c r="DFR81" s="760"/>
      <c r="DFS81" s="760"/>
      <c r="DFT81" s="760"/>
      <c r="DFU81" s="760"/>
      <c r="DFV81" s="760"/>
      <c r="DFW81" s="760"/>
      <c r="DFX81" s="760"/>
      <c r="DFY81" s="760"/>
      <c r="DFZ81" s="760"/>
      <c r="DGA81" s="760"/>
      <c r="DGB81" s="760"/>
      <c r="DGC81" s="760"/>
      <c r="DGD81" s="760"/>
      <c r="DGE81" s="760"/>
      <c r="DGF81" s="760"/>
      <c r="DGG81" s="760"/>
      <c r="DGH81" s="760"/>
      <c r="DGI81" s="760"/>
      <c r="DGJ81" s="760"/>
      <c r="DGK81" s="760"/>
      <c r="DGL81" s="760"/>
      <c r="DGM81" s="760"/>
      <c r="DGN81" s="760"/>
      <c r="DGO81" s="760"/>
      <c r="DGP81" s="760"/>
      <c r="DGQ81" s="760"/>
      <c r="DGR81" s="760"/>
      <c r="DGS81" s="760"/>
      <c r="DGT81" s="760"/>
      <c r="DGU81" s="760"/>
      <c r="DGV81" s="760"/>
      <c r="DGW81" s="760"/>
      <c r="DGX81" s="760"/>
      <c r="DGY81" s="760"/>
      <c r="DGZ81" s="760"/>
      <c r="DHA81" s="760"/>
      <c r="DHB81" s="760"/>
      <c r="DHC81" s="760"/>
      <c r="DHD81" s="760"/>
      <c r="DHE81" s="760"/>
      <c r="DHF81" s="760"/>
      <c r="DHG81" s="760"/>
      <c r="DHH81" s="760"/>
      <c r="DHI81" s="760"/>
      <c r="DHJ81" s="760"/>
      <c r="DHK81" s="760"/>
      <c r="DHL81" s="760"/>
      <c r="DHM81" s="760"/>
      <c r="DHN81" s="760"/>
      <c r="DHO81" s="760"/>
      <c r="DHP81" s="760"/>
      <c r="DHQ81" s="760"/>
      <c r="DHR81" s="760"/>
      <c r="DHS81" s="760"/>
      <c r="DHT81" s="760"/>
      <c r="DHU81" s="760"/>
      <c r="DHV81" s="760"/>
      <c r="DHW81" s="760"/>
      <c r="DHX81" s="760"/>
      <c r="DHY81" s="760"/>
      <c r="DHZ81" s="760"/>
      <c r="DIA81" s="760"/>
      <c r="DIB81" s="760"/>
      <c r="DIC81" s="760"/>
      <c r="DID81" s="760"/>
      <c r="DIE81" s="760"/>
      <c r="DIF81" s="760"/>
      <c r="DIG81" s="760"/>
      <c r="DIH81" s="760"/>
      <c r="DII81" s="760"/>
      <c r="DIJ81" s="760"/>
      <c r="DIK81" s="760"/>
      <c r="DIL81" s="760"/>
      <c r="DIM81" s="760"/>
      <c r="DIN81" s="760"/>
      <c r="DIO81" s="760"/>
      <c r="DIP81" s="760"/>
      <c r="DIQ81" s="760"/>
      <c r="DIR81" s="760"/>
      <c r="DIS81" s="760"/>
      <c r="DIT81" s="760"/>
      <c r="DIU81" s="760"/>
      <c r="DIV81" s="760"/>
      <c r="DIW81" s="760"/>
      <c r="DIX81" s="760"/>
      <c r="DIY81" s="760"/>
      <c r="DIZ81" s="760"/>
      <c r="DJA81" s="760"/>
      <c r="DJB81" s="760"/>
      <c r="DJC81" s="760"/>
      <c r="DJD81" s="760"/>
      <c r="DJE81" s="760"/>
      <c r="DJF81" s="760"/>
      <c r="DJG81" s="760"/>
      <c r="DJH81" s="760"/>
      <c r="DJI81" s="760"/>
      <c r="DJJ81" s="760"/>
      <c r="DJK81" s="760"/>
      <c r="DJL81" s="760"/>
      <c r="DJM81" s="760"/>
      <c r="DJN81" s="760"/>
      <c r="DJO81" s="760"/>
      <c r="DJP81" s="760"/>
      <c r="DJQ81" s="760"/>
      <c r="DJR81" s="760"/>
      <c r="DJS81" s="760"/>
      <c r="DJT81" s="760"/>
      <c r="DJU81" s="760"/>
      <c r="DJV81" s="760"/>
      <c r="DJW81" s="760"/>
      <c r="DJX81" s="760"/>
      <c r="DJY81" s="760"/>
      <c r="DJZ81" s="760"/>
      <c r="DKA81" s="760"/>
      <c r="DKB81" s="760"/>
      <c r="DKC81" s="760"/>
      <c r="DKD81" s="760"/>
      <c r="DKE81" s="760"/>
      <c r="DKF81" s="760"/>
      <c r="DKG81" s="760"/>
      <c r="DKH81" s="760"/>
      <c r="DKI81" s="760"/>
      <c r="DKJ81" s="760"/>
      <c r="DKK81" s="760"/>
      <c r="DKL81" s="760"/>
      <c r="DKM81" s="760"/>
      <c r="DKN81" s="760"/>
      <c r="DKO81" s="760"/>
      <c r="DKP81" s="760"/>
      <c r="DKQ81" s="760"/>
      <c r="DKR81" s="760"/>
      <c r="DKS81" s="760"/>
      <c r="DKT81" s="760"/>
      <c r="DKU81" s="760"/>
      <c r="DKV81" s="760"/>
      <c r="DKW81" s="760"/>
      <c r="DKX81" s="760"/>
      <c r="DKY81" s="760"/>
      <c r="DKZ81" s="760"/>
      <c r="DLA81" s="760"/>
      <c r="DLB81" s="760"/>
      <c r="DLC81" s="760"/>
      <c r="DLD81" s="760"/>
      <c r="DLE81" s="760"/>
      <c r="DLF81" s="760"/>
      <c r="DLG81" s="760"/>
      <c r="DLH81" s="760"/>
      <c r="DLI81" s="760"/>
      <c r="DLJ81" s="760"/>
      <c r="DLK81" s="760"/>
      <c r="DLL81" s="760"/>
      <c r="DLM81" s="760"/>
      <c r="DLN81" s="760"/>
      <c r="DLO81" s="760"/>
      <c r="DLP81" s="760"/>
      <c r="DLQ81" s="760"/>
      <c r="DLR81" s="760"/>
      <c r="DLS81" s="760"/>
      <c r="DLT81" s="760"/>
      <c r="DLU81" s="760"/>
      <c r="DLV81" s="760"/>
      <c r="DLW81" s="760"/>
      <c r="DLX81" s="760"/>
      <c r="DLY81" s="760"/>
      <c r="DLZ81" s="760"/>
      <c r="DMA81" s="760"/>
      <c r="DMB81" s="760"/>
      <c r="DMC81" s="760"/>
      <c r="DMD81" s="760"/>
      <c r="DME81" s="760"/>
      <c r="DMF81" s="760"/>
      <c r="DMG81" s="760"/>
      <c r="DMH81" s="760"/>
      <c r="DMI81" s="760"/>
      <c r="DMJ81" s="760"/>
      <c r="DMK81" s="760"/>
      <c r="DML81" s="760"/>
      <c r="DMM81" s="760"/>
      <c r="DMN81" s="760"/>
      <c r="DMO81" s="760"/>
      <c r="DMP81" s="760"/>
      <c r="DMQ81" s="760"/>
      <c r="DMR81" s="760"/>
      <c r="DMS81" s="760"/>
      <c r="DMT81" s="760"/>
      <c r="DMU81" s="760"/>
      <c r="DMV81" s="760"/>
      <c r="DMW81" s="760"/>
      <c r="DMX81" s="760"/>
      <c r="DMY81" s="760"/>
      <c r="DMZ81" s="760"/>
      <c r="DNA81" s="760"/>
      <c r="DNB81" s="760"/>
      <c r="DNC81" s="760"/>
      <c r="DND81" s="760"/>
      <c r="DNE81" s="760"/>
      <c r="DNF81" s="760"/>
      <c r="DNG81" s="760"/>
      <c r="DNH81" s="760"/>
      <c r="DNI81" s="760"/>
      <c r="DNJ81" s="760"/>
      <c r="DNK81" s="760"/>
      <c r="DNL81" s="760"/>
      <c r="DNM81" s="760"/>
      <c r="DNN81" s="760"/>
      <c r="DNO81" s="760"/>
      <c r="DNP81" s="760"/>
      <c r="DNQ81" s="760"/>
      <c r="DNR81" s="760"/>
      <c r="DNS81" s="760"/>
      <c r="DNT81" s="760"/>
      <c r="DNU81" s="760"/>
      <c r="DNV81" s="760"/>
      <c r="DNW81" s="760"/>
      <c r="DNX81" s="760"/>
      <c r="DNY81" s="760"/>
      <c r="DNZ81" s="760"/>
      <c r="DOA81" s="760"/>
      <c r="DOB81" s="760"/>
      <c r="DOC81" s="760"/>
      <c r="DOD81" s="760"/>
      <c r="DOE81" s="760"/>
      <c r="DOF81" s="760"/>
      <c r="DOG81" s="760"/>
      <c r="DOH81" s="760"/>
      <c r="DOI81" s="760"/>
      <c r="DOJ81" s="760"/>
      <c r="DOK81" s="760"/>
      <c r="DOL81" s="760"/>
      <c r="DOM81" s="760"/>
      <c r="DON81" s="760"/>
      <c r="DOO81" s="760"/>
      <c r="DOP81" s="760"/>
      <c r="DOQ81" s="760"/>
      <c r="DOR81" s="760"/>
      <c r="DOS81" s="760"/>
      <c r="DOT81" s="760"/>
      <c r="DOU81" s="760"/>
      <c r="DOV81" s="760"/>
      <c r="DOW81" s="760"/>
      <c r="DOX81" s="760"/>
      <c r="DOY81" s="760"/>
      <c r="DOZ81" s="760"/>
      <c r="DPA81" s="760"/>
      <c r="DPB81" s="760"/>
      <c r="DPC81" s="760"/>
      <c r="DPD81" s="760"/>
      <c r="DPE81" s="760"/>
      <c r="DPF81" s="760"/>
      <c r="DPG81" s="760"/>
      <c r="DPH81" s="760"/>
      <c r="DPI81" s="760"/>
      <c r="DPJ81" s="760"/>
      <c r="DPK81" s="760"/>
      <c r="DPL81" s="760"/>
      <c r="DPM81" s="760"/>
      <c r="DPN81" s="760"/>
      <c r="DPO81" s="760"/>
      <c r="DPP81" s="760"/>
      <c r="DPQ81" s="760"/>
      <c r="DPR81" s="760"/>
      <c r="DPS81" s="760"/>
      <c r="DPT81" s="760"/>
      <c r="DPU81" s="760"/>
      <c r="DPV81" s="760"/>
      <c r="DPW81" s="760"/>
      <c r="DPX81" s="760"/>
      <c r="DPY81" s="760"/>
      <c r="DPZ81" s="760"/>
      <c r="DQA81" s="760"/>
      <c r="DQB81" s="760"/>
      <c r="DQC81" s="760"/>
      <c r="DQD81" s="760"/>
      <c r="DQE81" s="760"/>
      <c r="DQF81" s="760"/>
      <c r="DQG81" s="760"/>
      <c r="DQH81" s="760"/>
      <c r="DQI81" s="760"/>
      <c r="DQJ81" s="760"/>
      <c r="DQK81" s="760"/>
      <c r="DQL81" s="760"/>
      <c r="DQM81" s="760"/>
      <c r="DQN81" s="760"/>
      <c r="DQO81" s="760"/>
      <c r="DQP81" s="760"/>
      <c r="DQQ81" s="760"/>
      <c r="DQR81" s="760"/>
      <c r="DQS81" s="760"/>
      <c r="DQT81" s="760"/>
      <c r="DQU81" s="760"/>
      <c r="DQV81" s="760"/>
      <c r="DQW81" s="760"/>
      <c r="DQX81" s="760"/>
      <c r="DQY81" s="760"/>
      <c r="DQZ81" s="760"/>
      <c r="DRA81" s="760"/>
      <c r="DRB81" s="760"/>
      <c r="DRC81" s="760"/>
      <c r="DRD81" s="760"/>
      <c r="DRE81" s="760"/>
      <c r="DRF81" s="760"/>
      <c r="DRG81" s="760"/>
      <c r="DRH81" s="760"/>
      <c r="DRI81" s="760"/>
      <c r="DRJ81" s="760"/>
      <c r="DRK81" s="760"/>
      <c r="DRL81" s="760"/>
      <c r="DRM81" s="760"/>
      <c r="DRN81" s="760"/>
      <c r="DRO81" s="760"/>
      <c r="DRP81" s="760"/>
      <c r="DRQ81" s="760"/>
      <c r="DRR81" s="760"/>
      <c r="DRS81" s="760"/>
      <c r="DRT81" s="760"/>
      <c r="DRU81" s="760"/>
      <c r="DRV81" s="760"/>
      <c r="DRW81" s="760"/>
      <c r="DRX81" s="760"/>
      <c r="DRY81" s="760"/>
      <c r="DRZ81" s="760"/>
      <c r="DSA81" s="760"/>
      <c r="DSB81" s="760"/>
      <c r="DSC81" s="760"/>
      <c r="DSD81" s="760"/>
      <c r="DSE81" s="760"/>
      <c r="DSF81" s="760"/>
      <c r="DSG81" s="760"/>
      <c r="DSH81" s="760"/>
      <c r="DSI81" s="760"/>
      <c r="DSJ81" s="760"/>
      <c r="DSK81" s="760"/>
      <c r="DSL81" s="760"/>
      <c r="DSM81" s="760"/>
      <c r="DSN81" s="760"/>
      <c r="DSO81" s="760"/>
      <c r="DSP81" s="760"/>
      <c r="DSQ81" s="760"/>
      <c r="DSR81" s="760"/>
      <c r="DSS81" s="760"/>
      <c r="DST81" s="760"/>
      <c r="DSU81" s="760"/>
      <c r="DSV81" s="760"/>
      <c r="DSW81" s="760"/>
      <c r="DSX81" s="760"/>
      <c r="DSY81" s="760"/>
      <c r="DSZ81" s="760"/>
      <c r="DTA81" s="760"/>
      <c r="DTB81" s="760"/>
      <c r="DTC81" s="760"/>
      <c r="DTD81" s="760"/>
      <c r="DTE81" s="760"/>
      <c r="DTF81" s="760"/>
      <c r="DTG81" s="760"/>
      <c r="DTH81" s="760"/>
      <c r="DTI81" s="760"/>
      <c r="DTJ81" s="760"/>
      <c r="DTK81" s="760"/>
      <c r="DTL81" s="760"/>
      <c r="DTM81" s="760"/>
      <c r="DTN81" s="760"/>
      <c r="DTO81" s="760"/>
      <c r="DTP81" s="760"/>
      <c r="DTQ81" s="760"/>
      <c r="DTR81" s="760"/>
      <c r="DTS81" s="760"/>
      <c r="DTT81" s="760"/>
      <c r="DTU81" s="760"/>
      <c r="DTV81" s="760"/>
      <c r="DTW81" s="760"/>
      <c r="DTX81" s="760"/>
      <c r="DTY81" s="760"/>
      <c r="DTZ81" s="760"/>
      <c r="DUA81" s="760"/>
      <c r="DUB81" s="760"/>
      <c r="DUC81" s="760"/>
      <c r="DUD81" s="760"/>
      <c r="DUE81" s="760"/>
      <c r="DUF81" s="760"/>
      <c r="DUG81" s="760"/>
      <c r="DUH81" s="760"/>
      <c r="DUI81" s="760"/>
      <c r="DUJ81" s="760"/>
      <c r="DUK81" s="760"/>
      <c r="DUL81" s="760"/>
      <c r="DUM81" s="760"/>
      <c r="DUN81" s="760"/>
      <c r="DUO81" s="760"/>
      <c r="DUP81" s="760"/>
      <c r="DUQ81" s="760"/>
      <c r="DUR81" s="760"/>
      <c r="DUS81" s="760"/>
      <c r="DUT81" s="760"/>
      <c r="DUU81" s="760"/>
      <c r="DUV81" s="760"/>
      <c r="DUW81" s="760"/>
      <c r="DUX81" s="760"/>
      <c r="DUY81" s="760"/>
      <c r="DUZ81" s="760"/>
      <c r="DVA81" s="760"/>
      <c r="DVB81" s="760"/>
      <c r="DVC81" s="760"/>
      <c r="DVD81" s="760"/>
      <c r="DVE81" s="760"/>
      <c r="DVF81" s="760"/>
      <c r="DVG81" s="760"/>
      <c r="DVH81" s="760"/>
      <c r="DVI81" s="760"/>
      <c r="DVJ81" s="760"/>
      <c r="DVK81" s="760"/>
      <c r="DVL81" s="760"/>
      <c r="DVM81" s="760"/>
      <c r="DVN81" s="760"/>
      <c r="DVO81" s="760"/>
      <c r="DVP81" s="760"/>
      <c r="DVQ81" s="760"/>
      <c r="DVR81" s="760"/>
      <c r="DVS81" s="760"/>
      <c r="DVT81" s="760"/>
      <c r="DVU81" s="760"/>
      <c r="DVV81" s="760"/>
      <c r="DVW81" s="760"/>
      <c r="DVX81" s="760"/>
      <c r="DVY81" s="760"/>
      <c r="DVZ81" s="760"/>
      <c r="DWA81" s="760"/>
      <c r="DWB81" s="760"/>
      <c r="DWC81" s="760"/>
      <c r="DWD81" s="760"/>
      <c r="DWE81" s="760"/>
      <c r="DWF81" s="760"/>
      <c r="DWG81" s="760"/>
      <c r="DWH81" s="760"/>
      <c r="DWI81" s="760"/>
      <c r="DWJ81" s="760"/>
      <c r="DWK81" s="760"/>
      <c r="DWL81" s="760"/>
      <c r="DWM81" s="760"/>
      <c r="DWN81" s="760"/>
      <c r="DWO81" s="760"/>
      <c r="DWP81" s="760"/>
      <c r="DWQ81" s="760"/>
      <c r="DWR81" s="760"/>
      <c r="DWS81" s="760"/>
      <c r="DWT81" s="760"/>
      <c r="DWU81" s="760"/>
      <c r="DWV81" s="760"/>
      <c r="DWW81" s="760"/>
      <c r="DWX81" s="760"/>
      <c r="DWY81" s="760"/>
      <c r="DWZ81" s="760"/>
      <c r="DXA81" s="760"/>
      <c r="DXB81" s="760"/>
      <c r="DXC81" s="760"/>
      <c r="DXD81" s="760"/>
      <c r="DXE81" s="760"/>
      <c r="DXF81" s="760"/>
      <c r="DXG81" s="760"/>
      <c r="DXH81" s="760"/>
      <c r="DXI81" s="760"/>
      <c r="DXJ81" s="760"/>
      <c r="DXK81" s="760"/>
      <c r="DXL81" s="760"/>
      <c r="DXM81" s="760"/>
      <c r="DXN81" s="760"/>
      <c r="DXO81" s="760"/>
      <c r="DXP81" s="760"/>
      <c r="DXQ81" s="760"/>
      <c r="DXR81" s="760"/>
      <c r="DXS81" s="760"/>
      <c r="DXT81" s="760"/>
      <c r="DXU81" s="760"/>
      <c r="DXV81" s="760"/>
      <c r="DXW81" s="760"/>
      <c r="DXX81" s="760"/>
      <c r="DXY81" s="760"/>
      <c r="DXZ81" s="760"/>
      <c r="DYA81" s="760"/>
      <c r="DYB81" s="760"/>
      <c r="DYC81" s="760"/>
      <c r="DYD81" s="760"/>
      <c r="DYE81" s="760"/>
      <c r="DYF81" s="760"/>
      <c r="DYG81" s="760"/>
      <c r="DYH81" s="760"/>
      <c r="DYI81" s="760"/>
      <c r="DYJ81" s="760"/>
      <c r="DYK81" s="760"/>
      <c r="DYL81" s="760"/>
      <c r="DYM81" s="760"/>
      <c r="DYN81" s="760"/>
      <c r="DYO81" s="760"/>
      <c r="DYP81" s="760"/>
      <c r="DYQ81" s="760"/>
      <c r="DYR81" s="760"/>
      <c r="DYS81" s="760"/>
      <c r="DYT81" s="760"/>
      <c r="DYU81" s="760"/>
      <c r="DYV81" s="760"/>
      <c r="DYW81" s="760"/>
      <c r="DYX81" s="760"/>
      <c r="DYY81" s="760"/>
      <c r="DYZ81" s="760"/>
      <c r="DZA81" s="760"/>
      <c r="DZB81" s="760"/>
      <c r="DZC81" s="760"/>
      <c r="DZD81" s="760"/>
      <c r="DZE81" s="760"/>
      <c r="DZF81" s="760"/>
      <c r="DZG81" s="760"/>
      <c r="DZH81" s="760"/>
      <c r="DZI81" s="760"/>
      <c r="DZJ81" s="760"/>
      <c r="DZK81" s="760"/>
      <c r="DZL81" s="760"/>
      <c r="DZM81" s="760"/>
      <c r="DZN81" s="760"/>
      <c r="DZO81" s="760"/>
      <c r="DZP81" s="760"/>
      <c r="DZQ81" s="760"/>
      <c r="DZR81" s="760"/>
      <c r="DZS81" s="760"/>
      <c r="DZT81" s="760"/>
      <c r="DZU81" s="760"/>
      <c r="DZV81" s="760"/>
      <c r="DZW81" s="760"/>
      <c r="DZX81" s="760"/>
      <c r="DZY81" s="760"/>
      <c r="DZZ81" s="760"/>
      <c r="EAA81" s="760"/>
      <c r="EAB81" s="760"/>
      <c r="EAC81" s="760"/>
      <c r="EAD81" s="760"/>
      <c r="EAE81" s="760"/>
      <c r="EAF81" s="760"/>
      <c r="EAG81" s="760"/>
      <c r="EAH81" s="760"/>
      <c r="EAI81" s="760"/>
      <c r="EAJ81" s="760"/>
      <c r="EAK81" s="760"/>
      <c r="EAL81" s="760"/>
      <c r="EAM81" s="760"/>
      <c r="EAN81" s="760"/>
      <c r="EAO81" s="760"/>
      <c r="EAP81" s="760"/>
      <c r="EAQ81" s="760"/>
      <c r="EAR81" s="760"/>
      <c r="EAS81" s="760"/>
      <c r="EAT81" s="760"/>
      <c r="EAU81" s="760"/>
      <c r="EAV81" s="760"/>
      <c r="EAW81" s="760"/>
      <c r="EAX81" s="760"/>
      <c r="EAY81" s="760"/>
      <c r="EAZ81" s="760"/>
      <c r="EBA81" s="760"/>
      <c r="EBB81" s="760"/>
      <c r="EBC81" s="760"/>
      <c r="EBD81" s="760"/>
      <c r="EBE81" s="760"/>
      <c r="EBF81" s="760"/>
      <c r="EBG81" s="760"/>
      <c r="EBH81" s="760"/>
      <c r="EBI81" s="760"/>
      <c r="EBJ81" s="760"/>
      <c r="EBK81" s="760"/>
      <c r="EBL81" s="760"/>
      <c r="EBM81" s="760"/>
      <c r="EBN81" s="760"/>
      <c r="EBO81" s="760"/>
      <c r="EBP81" s="760"/>
      <c r="EBQ81" s="760"/>
      <c r="EBR81" s="760"/>
      <c r="EBS81" s="760"/>
      <c r="EBT81" s="760"/>
      <c r="EBU81" s="760"/>
      <c r="EBV81" s="760"/>
      <c r="EBW81" s="760"/>
      <c r="EBX81" s="760"/>
      <c r="EBY81" s="760"/>
      <c r="EBZ81" s="760"/>
      <c r="ECA81" s="760"/>
      <c r="ECB81" s="760"/>
      <c r="ECC81" s="760"/>
      <c r="ECD81" s="760"/>
      <c r="ECE81" s="760"/>
      <c r="ECF81" s="760"/>
      <c r="ECG81" s="760"/>
      <c r="ECH81" s="760"/>
      <c r="ECI81" s="760"/>
      <c r="ECJ81" s="760"/>
      <c r="ECK81" s="760"/>
      <c r="ECL81" s="760"/>
      <c r="ECM81" s="760"/>
      <c r="ECN81" s="760"/>
      <c r="ECO81" s="760"/>
      <c r="ECP81" s="760"/>
      <c r="ECQ81" s="760"/>
      <c r="ECR81" s="760"/>
      <c r="ECS81" s="760"/>
      <c r="ECT81" s="760"/>
      <c r="ECU81" s="760"/>
      <c r="ECV81" s="760"/>
      <c r="ECW81" s="760"/>
      <c r="ECX81" s="760"/>
      <c r="ECY81" s="760"/>
      <c r="ECZ81" s="760"/>
      <c r="EDA81" s="760"/>
      <c r="EDB81" s="760"/>
      <c r="EDC81" s="760"/>
      <c r="EDD81" s="760"/>
      <c r="EDE81" s="760"/>
      <c r="EDF81" s="760"/>
      <c r="EDG81" s="760"/>
      <c r="EDH81" s="760"/>
      <c r="EDI81" s="760"/>
      <c r="EDJ81" s="760"/>
      <c r="EDK81" s="760"/>
      <c r="EDL81" s="760"/>
      <c r="EDM81" s="760"/>
      <c r="EDN81" s="760"/>
      <c r="EDO81" s="760"/>
      <c r="EDP81" s="760"/>
      <c r="EDQ81" s="760"/>
      <c r="EDR81" s="760"/>
      <c r="EDS81" s="760"/>
      <c r="EDT81" s="760"/>
      <c r="EDU81" s="760"/>
      <c r="EDV81" s="760"/>
      <c r="EDW81" s="760"/>
      <c r="EDX81" s="760"/>
      <c r="EDY81" s="760"/>
      <c r="EDZ81" s="760"/>
      <c r="EEA81" s="760"/>
      <c r="EEB81" s="760"/>
      <c r="EEC81" s="760"/>
      <c r="EED81" s="760"/>
      <c r="EEE81" s="760"/>
      <c r="EEF81" s="760"/>
      <c r="EEG81" s="760"/>
      <c r="EEH81" s="760"/>
      <c r="EEI81" s="760"/>
      <c r="EEJ81" s="760"/>
      <c r="EEK81" s="760"/>
      <c r="EEL81" s="760"/>
      <c r="EEM81" s="760"/>
      <c r="EEN81" s="760"/>
      <c r="EEO81" s="760"/>
      <c r="EEP81" s="760"/>
      <c r="EEQ81" s="760"/>
      <c r="EER81" s="760"/>
      <c r="EES81" s="760"/>
      <c r="EET81" s="760"/>
      <c r="EEU81" s="760"/>
      <c r="EEV81" s="760"/>
      <c r="EEW81" s="760"/>
      <c r="EEX81" s="760"/>
      <c r="EEY81" s="760"/>
      <c r="EEZ81" s="760"/>
      <c r="EFA81" s="760"/>
      <c r="EFB81" s="760"/>
      <c r="EFC81" s="760"/>
      <c r="EFD81" s="760"/>
      <c r="EFE81" s="760"/>
      <c r="EFF81" s="760"/>
      <c r="EFG81" s="760"/>
      <c r="EFH81" s="760"/>
      <c r="EFI81" s="760"/>
      <c r="EFJ81" s="760"/>
      <c r="EFK81" s="760"/>
      <c r="EFL81" s="760"/>
      <c r="EFM81" s="760"/>
      <c r="EFN81" s="760"/>
      <c r="EFO81" s="760"/>
      <c r="EFP81" s="760"/>
      <c r="EFQ81" s="760"/>
      <c r="EFR81" s="760"/>
      <c r="EFS81" s="760"/>
      <c r="EFT81" s="760"/>
      <c r="EFU81" s="760"/>
      <c r="EFV81" s="760"/>
      <c r="EFW81" s="760"/>
      <c r="EFX81" s="760"/>
      <c r="EFY81" s="760"/>
      <c r="EFZ81" s="760"/>
      <c r="EGA81" s="760"/>
      <c r="EGB81" s="760"/>
      <c r="EGC81" s="760"/>
      <c r="EGD81" s="760"/>
      <c r="EGE81" s="760"/>
      <c r="EGF81" s="760"/>
      <c r="EGG81" s="760"/>
      <c r="EGH81" s="760"/>
      <c r="EGI81" s="760"/>
      <c r="EGJ81" s="760"/>
      <c r="EGK81" s="760"/>
      <c r="EGL81" s="760"/>
      <c r="EGM81" s="760"/>
      <c r="EGN81" s="760"/>
      <c r="EGO81" s="760"/>
      <c r="EGP81" s="760"/>
      <c r="EGQ81" s="760"/>
      <c r="EGR81" s="760"/>
      <c r="EGS81" s="760"/>
      <c r="EGT81" s="760"/>
      <c r="EGU81" s="760"/>
      <c r="EGV81" s="760"/>
      <c r="EGW81" s="760"/>
      <c r="EGX81" s="760"/>
      <c r="EGY81" s="760"/>
      <c r="EGZ81" s="760"/>
      <c r="EHA81" s="760"/>
      <c r="EHB81" s="760"/>
      <c r="EHC81" s="760"/>
      <c r="EHD81" s="760"/>
      <c r="EHE81" s="760"/>
      <c r="EHF81" s="760"/>
      <c r="EHG81" s="760"/>
      <c r="EHH81" s="760"/>
      <c r="EHI81" s="760"/>
      <c r="EHJ81" s="760"/>
      <c r="EHK81" s="760"/>
      <c r="EHL81" s="760"/>
      <c r="EHM81" s="760"/>
      <c r="EHN81" s="760"/>
      <c r="EHO81" s="760"/>
      <c r="EHP81" s="760"/>
      <c r="EHQ81" s="760"/>
      <c r="EHR81" s="760"/>
      <c r="EHS81" s="760"/>
      <c r="EHT81" s="760"/>
      <c r="EHU81" s="760"/>
      <c r="EHV81" s="760"/>
      <c r="EHW81" s="760"/>
      <c r="EHX81" s="760"/>
      <c r="EHY81" s="760"/>
      <c r="EHZ81" s="760"/>
      <c r="EIA81" s="760"/>
      <c r="EIB81" s="760"/>
      <c r="EIC81" s="760"/>
      <c r="EID81" s="760"/>
      <c r="EIE81" s="760"/>
      <c r="EIF81" s="760"/>
      <c r="EIG81" s="760"/>
      <c r="EIH81" s="760"/>
      <c r="EII81" s="760"/>
      <c r="EIJ81" s="760"/>
      <c r="EIK81" s="760"/>
      <c r="EIL81" s="760"/>
      <c r="EIM81" s="760"/>
      <c r="EIN81" s="760"/>
      <c r="EIO81" s="760"/>
      <c r="EIP81" s="760"/>
      <c r="EIQ81" s="760"/>
      <c r="EIR81" s="760"/>
      <c r="EIS81" s="760"/>
      <c r="EIT81" s="760"/>
      <c r="EIU81" s="760"/>
      <c r="EIV81" s="760"/>
      <c r="EIW81" s="760"/>
      <c r="EIX81" s="760"/>
      <c r="EIY81" s="760"/>
      <c r="EIZ81" s="760"/>
      <c r="EJA81" s="760"/>
      <c r="EJB81" s="760"/>
      <c r="EJC81" s="760"/>
      <c r="EJD81" s="760"/>
      <c r="EJE81" s="760"/>
      <c r="EJF81" s="760"/>
      <c r="EJG81" s="760"/>
      <c r="EJH81" s="760"/>
      <c r="EJI81" s="760"/>
      <c r="EJJ81" s="760"/>
      <c r="EJK81" s="760"/>
      <c r="EJL81" s="760"/>
      <c r="EJM81" s="760"/>
      <c r="EJN81" s="760"/>
      <c r="EJO81" s="760"/>
      <c r="EJP81" s="760"/>
      <c r="EJQ81" s="760"/>
      <c r="EJR81" s="760"/>
      <c r="EJS81" s="760"/>
      <c r="EJT81" s="760"/>
      <c r="EJU81" s="760"/>
      <c r="EJV81" s="760"/>
      <c r="EJW81" s="760"/>
      <c r="EJX81" s="760"/>
      <c r="EJY81" s="760"/>
      <c r="EJZ81" s="760"/>
      <c r="EKA81" s="760"/>
      <c r="EKB81" s="760"/>
      <c r="EKC81" s="760"/>
      <c r="EKD81" s="760"/>
      <c r="EKE81" s="760"/>
      <c r="EKF81" s="760"/>
      <c r="EKG81" s="760"/>
      <c r="EKH81" s="760"/>
      <c r="EKI81" s="760"/>
      <c r="EKJ81" s="760"/>
      <c r="EKK81" s="760"/>
      <c r="EKL81" s="760"/>
      <c r="EKM81" s="760"/>
      <c r="EKN81" s="760"/>
      <c r="EKO81" s="760"/>
      <c r="EKP81" s="760"/>
      <c r="EKQ81" s="760"/>
      <c r="EKR81" s="760"/>
      <c r="EKS81" s="760"/>
      <c r="EKT81" s="760"/>
      <c r="EKU81" s="760"/>
      <c r="EKV81" s="760"/>
      <c r="EKW81" s="760"/>
      <c r="EKX81" s="760"/>
      <c r="EKY81" s="760"/>
      <c r="EKZ81" s="760"/>
      <c r="ELA81" s="760"/>
      <c r="ELB81" s="760"/>
      <c r="ELC81" s="760"/>
      <c r="ELD81" s="760"/>
      <c r="ELE81" s="760"/>
      <c r="ELF81" s="760"/>
      <c r="ELG81" s="760"/>
      <c r="ELH81" s="760"/>
      <c r="ELI81" s="760"/>
      <c r="ELJ81" s="760"/>
      <c r="ELK81" s="760"/>
      <c r="ELL81" s="760"/>
      <c r="ELM81" s="760"/>
      <c r="ELN81" s="760"/>
      <c r="ELO81" s="760"/>
      <c r="ELP81" s="760"/>
      <c r="ELQ81" s="760"/>
      <c r="ELR81" s="760"/>
      <c r="ELS81" s="760"/>
      <c r="ELT81" s="760"/>
      <c r="ELU81" s="760"/>
      <c r="ELV81" s="760"/>
      <c r="ELW81" s="760"/>
      <c r="ELX81" s="760"/>
      <c r="ELY81" s="760"/>
      <c r="ELZ81" s="760"/>
      <c r="EMA81" s="760"/>
      <c r="EMB81" s="760"/>
      <c r="EMC81" s="760"/>
      <c r="EMD81" s="760"/>
      <c r="EME81" s="760"/>
      <c r="EMF81" s="760"/>
      <c r="EMG81" s="760"/>
      <c r="EMH81" s="760"/>
      <c r="EMI81" s="760"/>
      <c r="EMJ81" s="760"/>
      <c r="EMK81" s="760"/>
      <c r="EML81" s="760"/>
      <c r="EMM81" s="760"/>
      <c r="EMN81" s="760"/>
      <c r="EMO81" s="760"/>
      <c r="EMP81" s="760"/>
      <c r="EMQ81" s="760"/>
      <c r="EMR81" s="760"/>
      <c r="EMS81" s="760"/>
      <c r="EMT81" s="760"/>
      <c r="EMU81" s="760"/>
      <c r="EMV81" s="760"/>
      <c r="EMW81" s="760"/>
      <c r="EMX81" s="760"/>
      <c r="EMY81" s="760"/>
      <c r="EMZ81" s="760"/>
      <c r="ENA81" s="760"/>
      <c r="ENB81" s="760"/>
      <c r="ENC81" s="760"/>
      <c r="END81" s="760"/>
      <c r="ENE81" s="760"/>
      <c r="ENF81" s="760"/>
      <c r="ENG81" s="760"/>
      <c r="ENH81" s="760"/>
      <c r="ENI81" s="760"/>
      <c r="ENJ81" s="760"/>
      <c r="ENK81" s="760"/>
      <c r="ENL81" s="760"/>
      <c r="ENM81" s="760"/>
      <c r="ENN81" s="760"/>
      <c r="ENO81" s="760"/>
      <c r="ENP81" s="760"/>
      <c r="ENQ81" s="760"/>
      <c r="ENR81" s="760"/>
      <c r="ENS81" s="760"/>
      <c r="ENT81" s="760"/>
      <c r="ENU81" s="760"/>
      <c r="ENV81" s="760"/>
      <c r="ENW81" s="760"/>
      <c r="ENX81" s="760"/>
      <c r="ENY81" s="760"/>
      <c r="ENZ81" s="760"/>
      <c r="EOA81" s="760"/>
      <c r="EOB81" s="760"/>
      <c r="EOC81" s="760"/>
      <c r="EOD81" s="760"/>
      <c r="EOE81" s="760"/>
      <c r="EOF81" s="760"/>
      <c r="EOG81" s="760"/>
      <c r="EOH81" s="760"/>
      <c r="EOI81" s="760"/>
      <c r="EOJ81" s="760"/>
      <c r="EOK81" s="760"/>
      <c r="EOL81" s="760"/>
      <c r="EOM81" s="760"/>
      <c r="EON81" s="760"/>
      <c r="EOO81" s="760"/>
      <c r="EOP81" s="760"/>
      <c r="EOQ81" s="760"/>
      <c r="EOR81" s="760"/>
      <c r="EOS81" s="760"/>
      <c r="EOT81" s="760"/>
      <c r="EOU81" s="760"/>
      <c r="EOV81" s="760"/>
      <c r="EOW81" s="760"/>
      <c r="EOX81" s="760"/>
      <c r="EOY81" s="760"/>
      <c r="EOZ81" s="760"/>
      <c r="EPA81" s="760"/>
      <c r="EPB81" s="760"/>
      <c r="EPC81" s="760"/>
      <c r="EPD81" s="760"/>
      <c r="EPE81" s="760"/>
      <c r="EPF81" s="760"/>
      <c r="EPG81" s="760"/>
      <c r="EPH81" s="760"/>
      <c r="EPI81" s="760"/>
      <c r="EPJ81" s="760"/>
      <c r="EPK81" s="760"/>
      <c r="EPL81" s="760"/>
      <c r="EPM81" s="760"/>
      <c r="EPN81" s="760"/>
      <c r="EPO81" s="760"/>
      <c r="EPP81" s="760"/>
      <c r="EPQ81" s="760"/>
      <c r="EPR81" s="760"/>
      <c r="EPS81" s="760"/>
      <c r="EPT81" s="760"/>
      <c r="EPU81" s="760"/>
      <c r="EPV81" s="760"/>
      <c r="EPW81" s="760"/>
      <c r="EPX81" s="760"/>
      <c r="EPY81" s="760"/>
      <c r="EPZ81" s="760"/>
      <c r="EQA81" s="760"/>
      <c r="EQB81" s="760"/>
      <c r="EQC81" s="760"/>
      <c r="EQD81" s="760"/>
      <c r="EQE81" s="760"/>
      <c r="EQF81" s="760"/>
      <c r="EQG81" s="760"/>
      <c r="EQH81" s="760"/>
      <c r="EQI81" s="760"/>
      <c r="EQJ81" s="760"/>
      <c r="EQK81" s="760"/>
      <c r="EQL81" s="760"/>
      <c r="EQM81" s="760"/>
      <c r="EQN81" s="760"/>
      <c r="EQO81" s="760"/>
      <c r="EQP81" s="760"/>
      <c r="EQQ81" s="760"/>
      <c r="EQR81" s="760"/>
      <c r="EQS81" s="760"/>
      <c r="EQT81" s="760"/>
      <c r="EQU81" s="760"/>
      <c r="EQV81" s="760"/>
      <c r="EQW81" s="760"/>
      <c r="EQX81" s="760"/>
      <c r="EQY81" s="760"/>
      <c r="EQZ81" s="760"/>
      <c r="ERA81" s="760"/>
      <c r="ERB81" s="760"/>
      <c r="ERC81" s="760"/>
      <c r="ERD81" s="760"/>
      <c r="ERE81" s="760"/>
      <c r="ERF81" s="760"/>
      <c r="ERG81" s="760"/>
      <c r="ERH81" s="760"/>
      <c r="ERI81" s="760"/>
      <c r="ERJ81" s="760"/>
      <c r="ERK81" s="760"/>
      <c r="ERL81" s="760"/>
      <c r="ERM81" s="760"/>
      <c r="ERN81" s="760"/>
      <c r="ERO81" s="760"/>
      <c r="ERP81" s="760"/>
      <c r="ERQ81" s="760"/>
      <c r="ERR81" s="760"/>
      <c r="ERS81" s="760"/>
      <c r="ERT81" s="760"/>
      <c r="ERU81" s="760"/>
      <c r="ERV81" s="760"/>
      <c r="ERW81" s="760"/>
      <c r="ERX81" s="760"/>
      <c r="ERY81" s="760"/>
      <c r="ERZ81" s="760"/>
      <c r="ESA81" s="760"/>
      <c r="ESB81" s="760"/>
      <c r="ESC81" s="760"/>
      <c r="ESD81" s="760"/>
      <c r="ESE81" s="760"/>
      <c r="ESF81" s="760"/>
      <c r="ESG81" s="760"/>
      <c r="ESH81" s="760"/>
      <c r="ESI81" s="760"/>
      <c r="ESJ81" s="760"/>
      <c r="ESK81" s="760"/>
      <c r="ESL81" s="760"/>
      <c r="ESM81" s="760"/>
      <c r="ESN81" s="760"/>
      <c r="ESO81" s="760"/>
      <c r="ESP81" s="760"/>
      <c r="ESQ81" s="760"/>
      <c r="ESR81" s="760"/>
      <c r="ESS81" s="760"/>
      <c r="EST81" s="760"/>
      <c r="ESU81" s="760"/>
      <c r="ESV81" s="760"/>
      <c r="ESW81" s="760"/>
      <c r="ESX81" s="760"/>
      <c r="ESY81" s="760"/>
      <c r="ESZ81" s="760"/>
      <c r="ETA81" s="760"/>
      <c r="ETB81" s="760"/>
      <c r="ETC81" s="760"/>
      <c r="ETD81" s="760"/>
      <c r="ETE81" s="760"/>
      <c r="ETF81" s="760"/>
      <c r="ETG81" s="760"/>
      <c r="ETH81" s="760"/>
      <c r="ETI81" s="760"/>
      <c r="ETJ81" s="760"/>
      <c r="ETK81" s="760"/>
      <c r="ETL81" s="760"/>
      <c r="ETM81" s="760"/>
      <c r="ETN81" s="760"/>
      <c r="ETO81" s="760"/>
      <c r="ETP81" s="760"/>
      <c r="ETQ81" s="760"/>
      <c r="ETR81" s="760"/>
      <c r="ETS81" s="760"/>
      <c r="ETT81" s="760"/>
      <c r="ETU81" s="760"/>
      <c r="ETV81" s="760"/>
      <c r="ETW81" s="760"/>
      <c r="ETX81" s="760"/>
      <c r="ETY81" s="760"/>
      <c r="ETZ81" s="760"/>
      <c r="EUA81" s="760"/>
      <c r="EUB81" s="760"/>
      <c r="EUC81" s="760"/>
      <c r="EUD81" s="760"/>
      <c r="EUE81" s="760"/>
      <c r="EUF81" s="760"/>
      <c r="EUG81" s="760"/>
      <c r="EUH81" s="760"/>
      <c r="EUI81" s="760"/>
      <c r="EUJ81" s="760"/>
      <c r="EUK81" s="760"/>
      <c r="EUL81" s="760"/>
      <c r="EUM81" s="760"/>
      <c r="EUN81" s="760"/>
      <c r="EUO81" s="760"/>
      <c r="EUP81" s="760"/>
      <c r="EUQ81" s="760"/>
      <c r="EUR81" s="760"/>
      <c r="EUS81" s="760"/>
      <c r="EUT81" s="760"/>
      <c r="EUU81" s="760"/>
      <c r="EUV81" s="760"/>
      <c r="EUW81" s="760"/>
      <c r="EUX81" s="760"/>
      <c r="EUY81" s="760"/>
      <c r="EUZ81" s="760"/>
      <c r="EVA81" s="760"/>
      <c r="EVB81" s="760"/>
      <c r="EVC81" s="760"/>
      <c r="EVD81" s="760"/>
      <c r="EVE81" s="760"/>
      <c r="EVF81" s="760"/>
      <c r="EVG81" s="760"/>
      <c r="EVH81" s="760"/>
      <c r="EVI81" s="760"/>
      <c r="EVJ81" s="760"/>
      <c r="EVK81" s="760"/>
      <c r="EVL81" s="760"/>
      <c r="EVM81" s="760"/>
      <c r="EVN81" s="760"/>
      <c r="EVO81" s="760"/>
      <c r="EVP81" s="760"/>
      <c r="EVQ81" s="760"/>
      <c r="EVR81" s="760"/>
      <c r="EVS81" s="760"/>
      <c r="EVT81" s="760"/>
      <c r="EVU81" s="760"/>
      <c r="EVV81" s="760"/>
      <c r="EVW81" s="760"/>
      <c r="EVX81" s="760"/>
      <c r="EVY81" s="760"/>
      <c r="EVZ81" s="760"/>
      <c r="EWA81" s="760"/>
      <c r="EWB81" s="760"/>
      <c r="EWC81" s="760"/>
      <c r="EWD81" s="760"/>
      <c r="EWE81" s="760"/>
      <c r="EWF81" s="760"/>
      <c r="EWG81" s="760"/>
      <c r="EWH81" s="760"/>
      <c r="EWI81" s="760"/>
      <c r="EWJ81" s="760"/>
      <c r="EWK81" s="760"/>
      <c r="EWL81" s="760"/>
      <c r="EWM81" s="760"/>
      <c r="EWN81" s="760"/>
      <c r="EWO81" s="760"/>
      <c r="EWP81" s="760"/>
      <c r="EWQ81" s="760"/>
      <c r="EWR81" s="760"/>
      <c r="EWS81" s="760"/>
      <c r="EWT81" s="760"/>
      <c r="EWU81" s="760"/>
      <c r="EWV81" s="760"/>
      <c r="EWW81" s="760"/>
      <c r="EWX81" s="760"/>
      <c r="EWY81" s="760"/>
      <c r="EWZ81" s="760"/>
      <c r="EXA81" s="760"/>
      <c r="EXB81" s="760"/>
      <c r="EXC81" s="760"/>
      <c r="EXD81" s="760"/>
      <c r="EXE81" s="760"/>
      <c r="EXF81" s="760"/>
      <c r="EXG81" s="760"/>
      <c r="EXH81" s="760"/>
      <c r="EXI81" s="760"/>
      <c r="EXJ81" s="760"/>
      <c r="EXK81" s="760"/>
      <c r="EXL81" s="760"/>
      <c r="EXM81" s="760"/>
      <c r="EXN81" s="760"/>
      <c r="EXO81" s="760"/>
      <c r="EXP81" s="760"/>
      <c r="EXQ81" s="760"/>
      <c r="EXR81" s="760"/>
      <c r="EXS81" s="760"/>
      <c r="EXT81" s="760"/>
      <c r="EXU81" s="760"/>
      <c r="EXV81" s="760"/>
      <c r="EXW81" s="760"/>
      <c r="EXX81" s="760"/>
      <c r="EXY81" s="760"/>
      <c r="EXZ81" s="760"/>
      <c r="EYA81" s="760"/>
      <c r="EYB81" s="760"/>
      <c r="EYC81" s="760"/>
      <c r="EYD81" s="760"/>
      <c r="EYE81" s="760"/>
      <c r="EYF81" s="760"/>
      <c r="EYG81" s="760"/>
      <c r="EYH81" s="760"/>
      <c r="EYI81" s="760"/>
      <c r="EYJ81" s="760"/>
      <c r="EYK81" s="760"/>
      <c r="EYL81" s="760"/>
      <c r="EYM81" s="760"/>
      <c r="EYN81" s="760"/>
      <c r="EYO81" s="760"/>
      <c r="EYP81" s="760"/>
      <c r="EYQ81" s="760"/>
      <c r="EYR81" s="760"/>
      <c r="EYS81" s="760"/>
      <c r="EYT81" s="760"/>
      <c r="EYU81" s="760"/>
      <c r="EYV81" s="760"/>
      <c r="EYW81" s="760"/>
      <c r="EYX81" s="760"/>
      <c r="EYY81" s="760"/>
      <c r="EYZ81" s="760"/>
      <c r="EZA81" s="760"/>
      <c r="EZB81" s="760"/>
      <c r="EZC81" s="760"/>
      <c r="EZD81" s="760"/>
      <c r="EZE81" s="760"/>
      <c r="EZF81" s="760"/>
      <c r="EZG81" s="760"/>
      <c r="EZH81" s="760"/>
      <c r="EZI81" s="760"/>
      <c r="EZJ81" s="760"/>
      <c r="EZK81" s="760"/>
      <c r="EZL81" s="760"/>
      <c r="EZM81" s="760"/>
      <c r="EZN81" s="760"/>
      <c r="EZO81" s="760"/>
      <c r="EZP81" s="760"/>
      <c r="EZQ81" s="760"/>
      <c r="EZR81" s="760"/>
      <c r="EZS81" s="760"/>
      <c r="EZT81" s="760"/>
      <c r="EZU81" s="760"/>
      <c r="EZV81" s="760"/>
      <c r="EZW81" s="760"/>
      <c r="EZX81" s="760"/>
      <c r="EZY81" s="760"/>
      <c r="EZZ81" s="760"/>
      <c r="FAA81" s="760"/>
      <c r="FAB81" s="760"/>
      <c r="FAC81" s="760"/>
      <c r="FAD81" s="760"/>
      <c r="FAE81" s="760"/>
      <c r="FAF81" s="760"/>
      <c r="FAG81" s="760"/>
      <c r="FAH81" s="760"/>
      <c r="FAI81" s="760"/>
      <c r="FAJ81" s="760"/>
      <c r="FAK81" s="760"/>
      <c r="FAL81" s="760"/>
      <c r="FAM81" s="760"/>
      <c r="FAN81" s="760"/>
      <c r="FAO81" s="760"/>
      <c r="FAP81" s="760"/>
      <c r="FAQ81" s="760"/>
      <c r="FAR81" s="760"/>
      <c r="FAS81" s="760"/>
      <c r="FAT81" s="760"/>
      <c r="FAU81" s="760"/>
      <c r="FAV81" s="760"/>
      <c r="FAW81" s="760"/>
      <c r="FAX81" s="760"/>
      <c r="FAY81" s="760"/>
      <c r="FAZ81" s="760"/>
      <c r="FBA81" s="760"/>
      <c r="FBB81" s="760"/>
      <c r="FBC81" s="760"/>
      <c r="FBD81" s="760"/>
      <c r="FBE81" s="760"/>
      <c r="FBF81" s="760"/>
      <c r="FBG81" s="760"/>
      <c r="FBH81" s="760"/>
      <c r="FBI81" s="760"/>
      <c r="FBJ81" s="760"/>
      <c r="FBK81" s="760"/>
      <c r="FBL81" s="760"/>
      <c r="FBM81" s="760"/>
      <c r="FBN81" s="760"/>
      <c r="FBO81" s="760"/>
      <c r="FBP81" s="760"/>
      <c r="FBQ81" s="760"/>
      <c r="FBR81" s="760"/>
      <c r="FBS81" s="760"/>
      <c r="FBT81" s="760"/>
      <c r="FBU81" s="760"/>
      <c r="FBV81" s="760"/>
      <c r="FBW81" s="760"/>
      <c r="FBX81" s="760"/>
      <c r="FBY81" s="760"/>
      <c r="FBZ81" s="760"/>
      <c r="FCA81" s="760"/>
      <c r="FCB81" s="760"/>
      <c r="FCC81" s="760"/>
      <c r="FCD81" s="760"/>
      <c r="FCE81" s="760"/>
      <c r="FCF81" s="760"/>
      <c r="FCG81" s="760"/>
      <c r="FCH81" s="760"/>
      <c r="FCI81" s="760"/>
      <c r="FCJ81" s="760"/>
      <c r="FCK81" s="760"/>
      <c r="FCL81" s="760"/>
      <c r="FCM81" s="760"/>
      <c r="FCN81" s="760"/>
      <c r="FCO81" s="760"/>
      <c r="FCP81" s="760"/>
      <c r="FCQ81" s="760"/>
      <c r="FCR81" s="760"/>
      <c r="FCS81" s="760"/>
      <c r="FCT81" s="760"/>
      <c r="FCU81" s="760"/>
      <c r="FCV81" s="760"/>
      <c r="FCW81" s="760"/>
      <c r="FCX81" s="760"/>
      <c r="FCY81" s="760"/>
      <c r="FCZ81" s="760"/>
      <c r="FDA81" s="760"/>
      <c r="FDB81" s="760"/>
      <c r="FDC81" s="760"/>
      <c r="FDD81" s="760"/>
      <c r="FDE81" s="760"/>
      <c r="FDF81" s="760"/>
      <c r="FDG81" s="760"/>
      <c r="FDH81" s="760"/>
      <c r="FDI81" s="760"/>
      <c r="FDJ81" s="760"/>
      <c r="FDK81" s="760"/>
      <c r="FDL81" s="760"/>
      <c r="FDM81" s="760"/>
      <c r="FDN81" s="760"/>
      <c r="FDO81" s="760"/>
      <c r="FDP81" s="760"/>
      <c r="FDQ81" s="760"/>
      <c r="FDR81" s="760"/>
      <c r="FDS81" s="760"/>
      <c r="FDT81" s="760"/>
      <c r="FDU81" s="760"/>
      <c r="FDV81" s="760"/>
      <c r="FDW81" s="760"/>
      <c r="FDX81" s="760"/>
      <c r="FDY81" s="760"/>
      <c r="FDZ81" s="760"/>
      <c r="FEA81" s="760"/>
      <c r="FEB81" s="760"/>
      <c r="FEC81" s="760"/>
      <c r="FED81" s="760"/>
      <c r="FEE81" s="760"/>
      <c r="FEF81" s="760"/>
      <c r="FEG81" s="760"/>
      <c r="FEH81" s="760"/>
      <c r="FEI81" s="760"/>
      <c r="FEJ81" s="760"/>
      <c r="FEK81" s="760"/>
      <c r="FEL81" s="760"/>
      <c r="FEM81" s="760"/>
      <c r="FEN81" s="760"/>
      <c r="FEO81" s="760"/>
      <c r="FEP81" s="760"/>
      <c r="FEQ81" s="760"/>
      <c r="FER81" s="760"/>
      <c r="FES81" s="760"/>
      <c r="FET81" s="760"/>
      <c r="FEU81" s="760"/>
      <c r="FEV81" s="760"/>
      <c r="FEW81" s="760"/>
      <c r="FEX81" s="760"/>
      <c r="FEY81" s="760"/>
      <c r="FEZ81" s="760"/>
      <c r="FFA81" s="760"/>
      <c r="FFB81" s="760"/>
      <c r="FFC81" s="760"/>
      <c r="FFD81" s="760"/>
      <c r="FFE81" s="760"/>
      <c r="FFF81" s="760"/>
      <c r="FFG81" s="760"/>
      <c r="FFH81" s="760"/>
      <c r="FFI81" s="760"/>
      <c r="FFJ81" s="760"/>
      <c r="FFK81" s="760"/>
      <c r="FFL81" s="760"/>
      <c r="FFM81" s="760"/>
      <c r="FFN81" s="760"/>
      <c r="FFO81" s="760"/>
      <c r="FFP81" s="760"/>
      <c r="FFQ81" s="760"/>
      <c r="FFR81" s="760"/>
      <c r="FFS81" s="760"/>
      <c r="FFT81" s="760"/>
      <c r="FFU81" s="760"/>
      <c r="FFV81" s="760"/>
      <c r="FFW81" s="760"/>
      <c r="FFX81" s="760"/>
      <c r="FFY81" s="760"/>
      <c r="FFZ81" s="760"/>
      <c r="FGA81" s="760"/>
      <c r="FGB81" s="760"/>
      <c r="FGC81" s="760"/>
      <c r="FGD81" s="760"/>
      <c r="FGE81" s="760"/>
      <c r="FGF81" s="760"/>
      <c r="FGG81" s="760"/>
      <c r="FGH81" s="760"/>
      <c r="FGI81" s="760"/>
      <c r="FGJ81" s="760"/>
      <c r="FGK81" s="760"/>
      <c r="FGL81" s="760"/>
      <c r="FGM81" s="760"/>
      <c r="FGN81" s="760"/>
      <c r="FGO81" s="760"/>
      <c r="FGP81" s="760"/>
      <c r="FGQ81" s="760"/>
      <c r="FGR81" s="760"/>
      <c r="FGS81" s="760"/>
      <c r="FGT81" s="760"/>
      <c r="FGU81" s="760"/>
      <c r="FGV81" s="760"/>
      <c r="FGW81" s="760"/>
      <c r="FGX81" s="760"/>
      <c r="FGY81" s="760"/>
      <c r="FGZ81" s="760"/>
      <c r="FHA81" s="760"/>
      <c r="FHB81" s="760"/>
      <c r="FHC81" s="760"/>
      <c r="FHD81" s="760"/>
      <c r="FHE81" s="760"/>
      <c r="FHF81" s="760"/>
      <c r="FHG81" s="760"/>
      <c r="FHH81" s="760"/>
      <c r="FHI81" s="760"/>
      <c r="FHJ81" s="760"/>
      <c r="FHK81" s="760"/>
      <c r="FHL81" s="760"/>
      <c r="FHM81" s="760"/>
      <c r="FHN81" s="760"/>
      <c r="FHO81" s="760"/>
      <c r="FHP81" s="760"/>
      <c r="FHQ81" s="760"/>
      <c r="FHR81" s="760"/>
      <c r="FHS81" s="760"/>
      <c r="FHT81" s="760"/>
      <c r="FHU81" s="760"/>
      <c r="FHV81" s="760"/>
      <c r="FHW81" s="760"/>
      <c r="FHX81" s="760"/>
      <c r="FHY81" s="760"/>
      <c r="FHZ81" s="760"/>
      <c r="FIA81" s="760"/>
      <c r="FIB81" s="760"/>
      <c r="FIC81" s="760"/>
      <c r="FID81" s="760"/>
      <c r="FIE81" s="760"/>
      <c r="FIF81" s="760"/>
      <c r="FIG81" s="760"/>
      <c r="FIH81" s="760"/>
      <c r="FII81" s="760"/>
      <c r="FIJ81" s="760"/>
      <c r="FIK81" s="760"/>
      <c r="FIL81" s="760"/>
      <c r="FIM81" s="760"/>
      <c r="FIN81" s="760"/>
      <c r="FIO81" s="760"/>
      <c r="FIP81" s="760"/>
      <c r="FIQ81" s="760"/>
      <c r="FIR81" s="760"/>
      <c r="FIS81" s="760"/>
      <c r="FIT81" s="760"/>
      <c r="FIU81" s="760"/>
      <c r="FIV81" s="760"/>
      <c r="FIW81" s="760"/>
      <c r="FIX81" s="760"/>
      <c r="FIY81" s="760"/>
      <c r="FIZ81" s="760"/>
      <c r="FJA81" s="760"/>
      <c r="FJB81" s="760"/>
      <c r="FJC81" s="760"/>
      <c r="FJD81" s="760"/>
      <c r="FJE81" s="760"/>
      <c r="FJF81" s="760"/>
      <c r="FJG81" s="760"/>
      <c r="FJH81" s="760"/>
      <c r="FJI81" s="760"/>
      <c r="FJJ81" s="760"/>
      <c r="FJK81" s="760"/>
      <c r="FJL81" s="760"/>
      <c r="FJM81" s="760"/>
      <c r="FJN81" s="760"/>
      <c r="FJO81" s="760"/>
      <c r="FJP81" s="760"/>
      <c r="FJQ81" s="760"/>
      <c r="FJR81" s="760"/>
      <c r="FJS81" s="760"/>
      <c r="FJT81" s="760"/>
      <c r="FJU81" s="760"/>
      <c r="FJV81" s="760"/>
      <c r="FJW81" s="760"/>
      <c r="FJX81" s="760"/>
      <c r="FJY81" s="760"/>
      <c r="FJZ81" s="760"/>
      <c r="FKA81" s="760"/>
      <c r="FKB81" s="760"/>
      <c r="FKC81" s="760"/>
      <c r="FKD81" s="760"/>
      <c r="FKE81" s="760"/>
      <c r="FKF81" s="760"/>
      <c r="FKG81" s="760"/>
      <c r="FKH81" s="760"/>
      <c r="FKI81" s="760"/>
      <c r="FKJ81" s="760"/>
      <c r="FKK81" s="760"/>
      <c r="FKL81" s="760"/>
      <c r="FKM81" s="760"/>
      <c r="FKN81" s="760"/>
      <c r="FKO81" s="760"/>
      <c r="FKP81" s="760"/>
      <c r="FKQ81" s="760"/>
      <c r="FKR81" s="760"/>
      <c r="FKS81" s="760"/>
      <c r="FKT81" s="760"/>
      <c r="FKU81" s="760"/>
      <c r="FKV81" s="760"/>
      <c r="FKW81" s="760"/>
      <c r="FKX81" s="760"/>
      <c r="FKY81" s="760"/>
      <c r="FKZ81" s="760"/>
      <c r="FLA81" s="760"/>
      <c r="FLB81" s="760"/>
      <c r="FLC81" s="760"/>
      <c r="FLD81" s="760"/>
      <c r="FLE81" s="760"/>
      <c r="FLF81" s="760"/>
      <c r="FLG81" s="760"/>
      <c r="FLH81" s="760"/>
      <c r="FLI81" s="760"/>
      <c r="FLJ81" s="760"/>
      <c r="FLK81" s="760"/>
      <c r="FLL81" s="760"/>
      <c r="FLM81" s="760"/>
      <c r="FLN81" s="760"/>
      <c r="FLO81" s="760"/>
      <c r="FLP81" s="760"/>
      <c r="FLQ81" s="760"/>
      <c r="FLR81" s="760"/>
      <c r="FLS81" s="760"/>
      <c r="FLT81" s="760"/>
      <c r="FLU81" s="760"/>
      <c r="FLV81" s="760"/>
      <c r="FLW81" s="760"/>
      <c r="FLX81" s="760"/>
      <c r="FLY81" s="760"/>
      <c r="FLZ81" s="760"/>
      <c r="FMA81" s="760"/>
      <c r="FMB81" s="760"/>
      <c r="FMC81" s="760"/>
      <c r="FMD81" s="760"/>
      <c r="FME81" s="760"/>
      <c r="FMF81" s="760"/>
      <c r="FMG81" s="760"/>
      <c r="FMH81" s="760"/>
      <c r="FMI81" s="760"/>
      <c r="FMJ81" s="760"/>
      <c r="FMK81" s="760"/>
      <c r="FML81" s="760"/>
      <c r="FMM81" s="760"/>
      <c r="FMN81" s="760"/>
      <c r="FMO81" s="760"/>
      <c r="FMP81" s="760"/>
      <c r="FMQ81" s="760"/>
      <c r="FMR81" s="760"/>
      <c r="FMS81" s="760"/>
      <c r="FMT81" s="760"/>
      <c r="FMU81" s="760"/>
      <c r="FMV81" s="760"/>
      <c r="FMW81" s="760"/>
      <c r="FMX81" s="760"/>
      <c r="FMY81" s="760"/>
      <c r="FMZ81" s="760"/>
      <c r="FNA81" s="760"/>
      <c r="FNB81" s="760"/>
      <c r="FNC81" s="760"/>
      <c r="FND81" s="760"/>
      <c r="FNE81" s="760"/>
      <c r="FNF81" s="760"/>
      <c r="FNG81" s="760"/>
      <c r="FNH81" s="760"/>
      <c r="FNI81" s="760"/>
      <c r="FNJ81" s="760"/>
      <c r="FNK81" s="760"/>
      <c r="FNL81" s="760"/>
      <c r="FNM81" s="760"/>
      <c r="FNN81" s="760"/>
      <c r="FNO81" s="760"/>
      <c r="FNP81" s="760"/>
      <c r="FNQ81" s="760"/>
      <c r="FNR81" s="760"/>
      <c r="FNS81" s="760"/>
      <c r="FNT81" s="760"/>
      <c r="FNU81" s="760"/>
      <c r="FNV81" s="760"/>
      <c r="FNW81" s="760"/>
      <c r="FNX81" s="760"/>
      <c r="FNY81" s="760"/>
      <c r="FNZ81" s="760"/>
      <c r="FOA81" s="760"/>
      <c r="FOB81" s="760"/>
      <c r="FOC81" s="760"/>
      <c r="FOD81" s="760"/>
      <c r="FOE81" s="760"/>
      <c r="FOF81" s="760"/>
      <c r="FOG81" s="760"/>
      <c r="FOH81" s="760"/>
      <c r="FOI81" s="760"/>
      <c r="FOJ81" s="760"/>
      <c r="FOK81" s="760"/>
      <c r="FOL81" s="760"/>
      <c r="FOM81" s="760"/>
      <c r="FON81" s="760"/>
      <c r="FOO81" s="760"/>
      <c r="FOP81" s="760"/>
      <c r="FOQ81" s="760"/>
      <c r="FOR81" s="760"/>
      <c r="FOS81" s="760"/>
      <c r="FOT81" s="760"/>
      <c r="FOU81" s="760"/>
      <c r="FOV81" s="760"/>
      <c r="FOW81" s="760"/>
      <c r="FOX81" s="760"/>
      <c r="FOY81" s="760"/>
      <c r="FOZ81" s="760"/>
      <c r="FPA81" s="760"/>
      <c r="FPB81" s="760"/>
      <c r="FPC81" s="760"/>
      <c r="FPD81" s="760"/>
      <c r="FPE81" s="760"/>
      <c r="FPF81" s="760"/>
      <c r="FPG81" s="760"/>
      <c r="FPH81" s="760"/>
      <c r="FPI81" s="760"/>
      <c r="FPJ81" s="760"/>
      <c r="FPK81" s="760"/>
      <c r="FPL81" s="760"/>
      <c r="FPM81" s="760"/>
      <c r="FPN81" s="760"/>
      <c r="FPO81" s="760"/>
      <c r="FPP81" s="760"/>
      <c r="FPQ81" s="760"/>
      <c r="FPR81" s="760"/>
      <c r="FPS81" s="760"/>
      <c r="FPT81" s="760"/>
      <c r="FPU81" s="760"/>
      <c r="FPV81" s="760"/>
      <c r="FPW81" s="760"/>
      <c r="FPX81" s="760"/>
      <c r="FPY81" s="760"/>
      <c r="FPZ81" s="760"/>
      <c r="FQA81" s="760"/>
      <c r="FQB81" s="760"/>
      <c r="FQC81" s="760"/>
      <c r="FQD81" s="760"/>
      <c r="FQE81" s="760"/>
      <c r="FQF81" s="760"/>
      <c r="FQG81" s="760"/>
      <c r="FQH81" s="760"/>
      <c r="FQI81" s="760"/>
      <c r="FQJ81" s="760"/>
      <c r="FQK81" s="760"/>
      <c r="FQL81" s="760"/>
      <c r="FQM81" s="760"/>
      <c r="FQN81" s="760"/>
      <c r="FQO81" s="760"/>
      <c r="FQP81" s="760"/>
      <c r="FQQ81" s="760"/>
      <c r="FQR81" s="760"/>
      <c r="FQS81" s="760"/>
      <c r="FQT81" s="760"/>
      <c r="FQU81" s="760"/>
      <c r="FQV81" s="760"/>
      <c r="FQW81" s="760"/>
      <c r="FQX81" s="760"/>
      <c r="FQY81" s="760"/>
      <c r="FQZ81" s="760"/>
      <c r="FRA81" s="760"/>
      <c r="FRB81" s="760"/>
      <c r="FRC81" s="760"/>
      <c r="FRD81" s="760"/>
      <c r="FRE81" s="760"/>
      <c r="FRF81" s="760"/>
      <c r="FRG81" s="760"/>
      <c r="FRH81" s="760"/>
      <c r="FRI81" s="760"/>
      <c r="FRJ81" s="760"/>
      <c r="FRK81" s="760"/>
      <c r="FRL81" s="760"/>
      <c r="FRM81" s="760"/>
      <c r="FRN81" s="760"/>
      <c r="FRO81" s="760"/>
      <c r="FRP81" s="760"/>
      <c r="FRQ81" s="760"/>
      <c r="FRR81" s="760"/>
      <c r="FRS81" s="760"/>
      <c r="FRT81" s="760"/>
      <c r="FRU81" s="760"/>
      <c r="FRV81" s="760"/>
      <c r="FRW81" s="760"/>
      <c r="FRX81" s="760"/>
      <c r="FRY81" s="760"/>
      <c r="FRZ81" s="760"/>
      <c r="FSA81" s="760"/>
      <c r="FSB81" s="760"/>
      <c r="FSC81" s="760"/>
      <c r="FSD81" s="760"/>
      <c r="FSE81" s="760"/>
      <c r="FSF81" s="760"/>
      <c r="FSG81" s="760"/>
      <c r="FSH81" s="760"/>
      <c r="FSI81" s="760"/>
      <c r="FSJ81" s="760"/>
      <c r="FSK81" s="760"/>
      <c r="FSL81" s="760"/>
      <c r="FSM81" s="760"/>
      <c r="FSN81" s="760"/>
      <c r="FSO81" s="760"/>
      <c r="FSP81" s="760"/>
      <c r="FSQ81" s="760"/>
      <c r="FSR81" s="760"/>
      <c r="FSS81" s="760"/>
      <c r="FST81" s="760"/>
      <c r="FSU81" s="760"/>
      <c r="FSV81" s="760"/>
      <c r="FSW81" s="760"/>
      <c r="FSX81" s="760"/>
      <c r="FSY81" s="760"/>
      <c r="FSZ81" s="760"/>
      <c r="FTA81" s="760"/>
      <c r="FTB81" s="760"/>
      <c r="FTC81" s="760"/>
      <c r="FTD81" s="760"/>
      <c r="FTE81" s="760"/>
      <c r="FTF81" s="760"/>
      <c r="FTG81" s="760"/>
      <c r="FTH81" s="760"/>
      <c r="FTI81" s="760"/>
      <c r="FTJ81" s="760"/>
      <c r="FTK81" s="760"/>
      <c r="FTL81" s="760"/>
      <c r="FTM81" s="760"/>
      <c r="FTN81" s="760"/>
      <c r="FTO81" s="760"/>
      <c r="FTP81" s="760"/>
      <c r="FTQ81" s="760"/>
      <c r="FTR81" s="760"/>
      <c r="FTS81" s="760"/>
      <c r="FTT81" s="760"/>
      <c r="FTU81" s="760"/>
      <c r="FTV81" s="760"/>
      <c r="FTW81" s="760"/>
      <c r="FTX81" s="760"/>
      <c r="FTY81" s="760"/>
      <c r="FTZ81" s="760"/>
      <c r="FUA81" s="760"/>
      <c r="FUB81" s="760"/>
      <c r="FUC81" s="760"/>
      <c r="FUD81" s="760"/>
      <c r="FUE81" s="760"/>
      <c r="FUF81" s="760"/>
      <c r="FUG81" s="760"/>
      <c r="FUH81" s="760"/>
      <c r="FUI81" s="760"/>
      <c r="FUJ81" s="760"/>
      <c r="FUK81" s="760"/>
      <c r="FUL81" s="760"/>
      <c r="FUM81" s="760"/>
      <c r="FUN81" s="760"/>
      <c r="FUO81" s="760"/>
      <c r="FUP81" s="760"/>
      <c r="FUQ81" s="760"/>
      <c r="FUR81" s="760"/>
      <c r="FUS81" s="760"/>
      <c r="FUT81" s="760"/>
      <c r="FUU81" s="760"/>
      <c r="FUV81" s="760"/>
      <c r="FUW81" s="760"/>
      <c r="FUX81" s="760"/>
      <c r="FUY81" s="760"/>
      <c r="FUZ81" s="760"/>
      <c r="FVA81" s="760"/>
      <c r="FVB81" s="760"/>
      <c r="FVC81" s="760"/>
      <c r="FVD81" s="760"/>
      <c r="FVE81" s="760"/>
      <c r="FVF81" s="760"/>
      <c r="FVG81" s="760"/>
      <c r="FVH81" s="760"/>
      <c r="FVI81" s="760"/>
      <c r="FVJ81" s="760"/>
      <c r="FVK81" s="760"/>
      <c r="FVL81" s="760"/>
      <c r="FVM81" s="760"/>
      <c r="FVN81" s="760"/>
      <c r="FVO81" s="760"/>
      <c r="FVP81" s="760"/>
      <c r="FVQ81" s="760"/>
      <c r="FVR81" s="760"/>
      <c r="FVS81" s="760"/>
      <c r="FVT81" s="760"/>
      <c r="FVU81" s="760"/>
      <c r="FVV81" s="760"/>
      <c r="FVW81" s="760"/>
      <c r="FVX81" s="760"/>
      <c r="FVY81" s="760"/>
      <c r="FVZ81" s="760"/>
      <c r="FWA81" s="760"/>
      <c r="FWB81" s="760"/>
      <c r="FWC81" s="760"/>
      <c r="FWD81" s="760"/>
      <c r="FWE81" s="760"/>
      <c r="FWF81" s="760"/>
      <c r="FWG81" s="760"/>
      <c r="FWH81" s="760"/>
      <c r="FWI81" s="760"/>
      <c r="FWJ81" s="760"/>
      <c r="FWK81" s="760"/>
      <c r="FWL81" s="760"/>
      <c r="FWM81" s="760"/>
      <c r="FWN81" s="760"/>
      <c r="FWO81" s="760"/>
      <c r="FWP81" s="760"/>
      <c r="FWQ81" s="760"/>
      <c r="FWR81" s="760"/>
      <c r="FWS81" s="760"/>
      <c r="FWT81" s="760"/>
      <c r="FWU81" s="760"/>
      <c r="FWV81" s="760"/>
      <c r="FWW81" s="760"/>
      <c r="FWX81" s="760"/>
      <c r="FWY81" s="760"/>
      <c r="FWZ81" s="760"/>
      <c r="FXA81" s="760"/>
      <c r="FXB81" s="760"/>
      <c r="FXC81" s="760"/>
      <c r="FXD81" s="760"/>
      <c r="FXE81" s="760"/>
      <c r="FXF81" s="760"/>
      <c r="FXG81" s="760"/>
      <c r="FXH81" s="760"/>
      <c r="FXI81" s="760"/>
      <c r="FXJ81" s="760"/>
      <c r="FXK81" s="760"/>
      <c r="FXL81" s="760"/>
      <c r="FXM81" s="760"/>
      <c r="FXN81" s="760"/>
      <c r="FXO81" s="760"/>
      <c r="FXP81" s="760"/>
      <c r="FXQ81" s="760"/>
      <c r="FXR81" s="760"/>
      <c r="FXS81" s="760"/>
      <c r="FXT81" s="760"/>
      <c r="FXU81" s="760"/>
      <c r="FXV81" s="760"/>
      <c r="FXW81" s="760"/>
      <c r="FXX81" s="760"/>
      <c r="FXY81" s="760"/>
      <c r="FXZ81" s="760"/>
      <c r="FYA81" s="760"/>
      <c r="FYB81" s="760"/>
      <c r="FYC81" s="760"/>
      <c r="FYD81" s="760"/>
      <c r="FYE81" s="760"/>
      <c r="FYF81" s="760"/>
      <c r="FYG81" s="760"/>
      <c r="FYH81" s="760"/>
      <c r="FYI81" s="760"/>
      <c r="FYJ81" s="760"/>
      <c r="FYK81" s="760"/>
      <c r="FYL81" s="760"/>
      <c r="FYM81" s="760"/>
      <c r="FYN81" s="760"/>
      <c r="FYO81" s="760"/>
      <c r="FYP81" s="760"/>
      <c r="FYQ81" s="760"/>
      <c r="FYR81" s="760"/>
      <c r="FYS81" s="760"/>
      <c r="FYT81" s="760"/>
      <c r="FYU81" s="760"/>
      <c r="FYV81" s="760"/>
      <c r="FYW81" s="760"/>
      <c r="FYX81" s="760"/>
      <c r="FYY81" s="760"/>
      <c r="FYZ81" s="760"/>
      <c r="FZA81" s="760"/>
      <c r="FZB81" s="760"/>
      <c r="FZC81" s="760"/>
      <c r="FZD81" s="760"/>
      <c r="FZE81" s="760"/>
      <c r="FZF81" s="760"/>
      <c r="FZG81" s="760"/>
      <c r="FZH81" s="760"/>
      <c r="FZI81" s="760"/>
      <c r="FZJ81" s="760"/>
      <c r="FZK81" s="760"/>
      <c r="FZL81" s="760"/>
      <c r="FZM81" s="760"/>
      <c r="FZN81" s="760"/>
      <c r="FZO81" s="760"/>
      <c r="FZP81" s="760"/>
      <c r="FZQ81" s="760"/>
      <c r="FZR81" s="760"/>
      <c r="FZS81" s="760"/>
      <c r="FZT81" s="760"/>
      <c r="FZU81" s="760"/>
      <c r="FZV81" s="760"/>
      <c r="FZW81" s="760"/>
      <c r="FZX81" s="760"/>
      <c r="FZY81" s="760"/>
      <c r="FZZ81" s="760"/>
      <c r="GAA81" s="760"/>
      <c r="GAB81" s="760"/>
      <c r="GAC81" s="760"/>
      <c r="GAD81" s="760"/>
      <c r="GAE81" s="760"/>
      <c r="GAF81" s="760"/>
      <c r="GAG81" s="760"/>
      <c r="GAH81" s="760"/>
      <c r="GAI81" s="760"/>
      <c r="GAJ81" s="760"/>
      <c r="GAK81" s="760"/>
      <c r="GAL81" s="760"/>
      <c r="GAM81" s="760"/>
      <c r="GAN81" s="760"/>
      <c r="GAO81" s="760"/>
      <c r="GAP81" s="760"/>
      <c r="GAQ81" s="760"/>
      <c r="GAR81" s="760"/>
      <c r="GAS81" s="760"/>
      <c r="GAT81" s="760"/>
      <c r="GAU81" s="760"/>
      <c r="GAV81" s="760"/>
      <c r="GAW81" s="760"/>
      <c r="GAX81" s="760"/>
      <c r="GAY81" s="760"/>
      <c r="GAZ81" s="760"/>
      <c r="GBA81" s="760"/>
      <c r="GBB81" s="760"/>
      <c r="GBC81" s="760"/>
      <c r="GBD81" s="760"/>
      <c r="GBE81" s="760"/>
      <c r="GBF81" s="760"/>
      <c r="GBG81" s="760"/>
      <c r="GBH81" s="760"/>
      <c r="GBI81" s="760"/>
      <c r="GBJ81" s="760"/>
      <c r="GBK81" s="760"/>
      <c r="GBL81" s="760"/>
      <c r="GBM81" s="760"/>
      <c r="GBN81" s="760"/>
      <c r="GBO81" s="760"/>
      <c r="GBP81" s="760"/>
      <c r="GBQ81" s="760"/>
      <c r="GBR81" s="760"/>
      <c r="GBS81" s="760"/>
      <c r="GBT81" s="760"/>
      <c r="GBU81" s="760"/>
      <c r="GBV81" s="760"/>
      <c r="GBW81" s="760"/>
      <c r="GBX81" s="760"/>
      <c r="GBY81" s="760"/>
      <c r="GBZ81" s="760"/>
      <c r="GCA81" s="760"/>
      <c r="GCB81" s="760"/>
      <c r="GCC81" s="760"/>
      <c r="GCD81" s="760"/>
      <c r="GCE81" s="760"/>
      <c r="GCF81" s="760"/>
      <c r="GCG81" s="760"/>
      <c r="GCH81" s="760"/>
      <c r="GCI81" s="760"/>
      <c r="GCJ81" s="760"/>
      <c r="GCK81" s="760"/>
      <c r="GCL81" s="760"/>
      <c r="GCM81" s="760"/>
      <c r="GCN81" s="760"/>
      <c r="GCO81" s="760"/>
      <c r="GCP81" s="760"/>
      <c r="GCQ81" s="760"/>
      <c r="GCR81" s="760"/>
      <c r="GCS81" s="760"/>
      <c r="GCT81" s="760"/>
      <c r="GCU81" s="760"/>
      <c r="GCV81" s="760"/>
      <c r="GCW81" s="760"/>
      <c r="GCX81" s="760"/>
      <c r="GCY81" s="760"/>
      <c r="GCZ81" s="760"/>
      <c r="GDA81" s="760"/>
      <c r="GDB81" s="760"/>
      <c r="GDC81" s="760"/>
      <c r="GDD81" s="760"/>
      <c r="GDE81" s="760"/>
      <c r="GDF81" s="760"/>
      <c r="GDG81" s="760"/>
      <c r="GDH81" s="760"/>
      <c r="GDI81" s="760"/>
      <c r="GDJ81" s="760"/>
      <c r="GDK81" s="760"/>
      <c r="GDL81" s="760"/>
      <c r="GDM81" s="760"/>
      <c r="GDN81" s="760"/>
      <c r="GDO81" s="760"/>
      <c r="GDP81" s="760"/>
      <c r="GDQ81" s="760"/>
      <c r="GDR81" s="760"/>
      <c r="GDS81" s="760"/>
      <c r="GDT81" s="760"/>
      <c r="GDU81" s="760"/>
      <c r="GDV81" s="760"/>
      <c r="GDW81" s="760"/>
      <c r="GDX81" s="760"/>
      <c r="GDY81" s="760"/>
      <c r="GDZ81" s="760"/>
      <c r="GEA81" s="760"/>
      <c r="GEB81" s="760"/>
      <c r="GEC81" s="760"/>
      <c r="GED81" s="760"/>
      <c r="GEE81" s="760"/>
      <c r="GEF81" s="760"/>
      <c r="GEG81" s="760"/>
      <c r="GEH81" s="760"/>
      <c r="GEI81" s="760"/>
      <c r="GEJ81" s="760"/>
      <c r="GEK81" s="760"/>
      <c r="GEL81" s="760"/>
      <c r="GEM81" s="760"/>
      <c r="GEN81" s="760"/>
      <c r="GEO81" s="760"/>
      <c r="GEP81" s="760"/>
      <c r="GEQ81" s="760"/>
      <c r="GER81" s="760"/>
      <c r="GES81" s="760"/>
      <c r="GET81" s="760"/>
      <c r="GEU81" s="760"/>
      <c r="GEV81" s="760"/>
      <c r="GEW81" s="760"/>
      <c r="GEX81" s="760"/>
      <c r="GEY81" s="760"/>
      <c r="GEZ81" s="760"/>
      <c r="GFA81" s="760"/>
      <c r="GFB81" s="760"/>
      <c r="GFC81" s="760"/>
      <c r="GFD81" s="760"/>
      <c r="GFE81" s="760"/>
      <c r="GFF81" s="760"/>
      <c r="GFG81" s="760"/>
      <c r="GFH81" s="760"/>
      <c r="GFI81" s="760"/>
      <c r="GFJ81" s="760"/>
      <c r="GFK81" s="760"/>
      <c r="GFL81" s="760"/>
      <c r="GFM81" s="760"/>
      <c r="GFN81" s="760"/>
      <c r="GFO81" s="760"/>
      <c r="GFP81" s="760"/>
      <c r="GFQ81" s="760"/>
      <c r="GFR81" s="760"/>
      <c r="GFS81" s="760"/>
      <c r="GFT81" s="760"/>
      <c r="GFU81" s="760"/>
      <c r="GFV81" s="760"/>
      <c r="GFW81" s="760"/>
      <c r="GFX81" s="760"/>
      <c r="GFY81" s="760"/>
      <c r="GFZ81" s="760"/>
      <c r="GGA81" s="760"/>
      <c r="GGB81" s="760"/>
      <c r="GGC81" s="760"/>
      <c r="GGD81" s="760"/>
      <c r="GGE81" s="760"/>
      <c r="GGF81" s="760"/>
      <c r="GGG81" s="760"/>
      <c r="GGH81" s="760"/>
      <c r="GGI81" s="760"/>
      <c r="GGJ81" s="760"/>
      <c r="GGK81" s="760"/>
      <c r="GGL81" s="760"/>
      <c r="GGM81" s="760"/>
      <c r="GGN81" s="760"/>
      <c r="GGO81" s="760"/>
      <c r="GGP81" s="760"/>
      <c r="GGQ81" s="760"/>
      <c r="GGR81" s="760"/>
      <c r="GGS81" s="760"/>
      <c r="GGT81" s="760"/>
      <c r="GGU81" s="760"/>
      <c r="GGV81" s="760"/>
      <c r="GGW81" s="760"/>
      <c r="GGX81" s="760"/>
      <c r="GGY81" s="760"/>
      <c r="GGZ81" s="760"/>
      <c r="GHA81" s="760"/>
      <c r="GHB81" s="760"/>
      <c r="GHC81" s="760"/>
      <c r="GHD81" s="760"/>
      <c r="GHE81" s="760"/>
      <c r="GHF81" s="760"/>
      <c r="GHG81" s="760"/>
      <c r="GHH81" s="760"/>
      <c r="GHI81" s="760"/>
      <c r="GHJ81" s="760"/>
      <c r="GHK81" s="760"/>
      <c r="GHL81" s="760"/>
      <c r="GHM81" s="760"/>
      <c r="GHN81" s="760"/>
      <c r="GHO81" s="760"/>
      <c r="GHP81" s="760"/>
      <c r="GHQ81" s="760"/>
      <c r="GHR81" s="760"/>
      <c r="GHS81" s="760"/>
      <c r="GHT81" s="760"/>
      <c r="GHU81" s="760"/>
      <c r="GHV81" s="760"/>
      <c r="GHW81" s="760"/>
      <c r="GHX81" s="760"/>
      <c r="GHY81" s="760"/>
      <c r="GHZ81" s="760"/>
      <c r="GIA81" s="760"/>
      <c r="GIB81" s="760"/>
      <c r="GIC81" s="760"/>
      <c r="GID81" s="760"/>
      <c r="GIE81" s="760"/>
      <c r="GIF81" s="760"/>
      <c r="GIG81" s="760"/>
      <c r="GIH81" s="760"/>
      <c r="GII81" s="760"/>
      <c r="GIJ81" s="760"/>
      <c r="GIK81" s="760"/>
      <c r="GIL81" s="760"/>
      <c r="GIM81" s="760"/>
      <c r="GIN81" s="760"/>
      <c r="GIO81" s="760"/>
      <c r="GIP81" s="760"/>
      <c r="GIQ81" s="760"/>
      <c r="GIR81" s="760"/>
      <c r="GIS81" s="760"/>
      <c r="GIT81" s="760"/>
      <c r="GIU81" s="760"/>
      <c r="GIV81" s="760"/>
      <c r="GIW81" s="760"/>
      <c r="GIX81" s="760"/>
      <c r="GIY81" s="760"/>
      <c r="GIZ81" s="760"/>
      <c r="GJA81" s="760"/>
      <c r="GJB81" s="760"/>
      <c r="GJC81" s="760"/>
      <c r="GJD81" s="760"/>
      <c r="GJE81" s="760"/>
      <c r="GJF81" s="760"/>
      <c r="GJG81" s="760"/>
      <c r="GJH81" s="760"/>
      <c r="GJI81" s="760"/>
      <c r="GJJ81" s="760"/>
      <c r="GJK81" s="760"/>
      <c r="GJL81" s="760"/>
      <c r="GJM81" s="760"/>
      <c r="GJN81" s="760"/>
      <c r="GJO81" s="760"/>
      <c r="GJP81" s="760"/>
      <c r="GJQ81" s="760"/>
      <c r="GJR81" s="760"/>
      <c r="GJS81" s="760"/>
      <c r="GJT81" s="760"/>
      <c r="GJU81" s="760"/>
      <c r="GJV81" s="760"/>
      <c r="GJW81" s="760"/>
      <c r="GJX81" s="760"/>
      <c r="GJY81" s="760"/>
      <c r="GJZ81" s="760"/>
      <c r="GKA81" s="760"/>
      <c r="GKB81" s="760"/>
      <c r="GKC81" s="760"/>
      <c r="GKD81" s="760"/>
      <c r="GKE81" s="760"/>
      <c r="GKF81" s="760"/>
      <c r="GKG81" s="760"/>
      <c r="GKH81" s="760"/>
      <c r="GKI81" s="760"/>
      <c r="GKJ81" s="760"/>
      <c r="GKK81" s="760"/>
      <c r="GKL81" s="760"/>
      <c r="GKM81" s="760"/>
      <c r="GKN81" s="760"/>
      <c r="GKO81" s="760"/>
      <c r="GKP81" s="760"/>
      <c r="GKQ81" s="760"/>
      <c r="GKR81" s="760"/>
      <c r="GKS81" s="760"/>
      <c r="GKT81" s="760"/>
      <c r="GKU81" s="760"/>
      <c r="GKV81" s="760"/>
      <c r="GKW81" s="760"/>
      <c r="GKX81" s="760"/>
      <c r="GKY81" s="760"/>
      <c r="GKZ81" s="760"/>
      <c r="GLA81" s="760"/>
      <c r="GLB81" s="760"/>
      <c r="GLC81" s="760"/>
      <c r="GLD81" s="760"/>
      <c r="GLE81" s="760"/>
      <c r="GLF81" s="760"/>
      <c r="GLG81" s="760"/>
      <c r="GLH81" s="760"/>
      <c r="GLI81" s="760"/>
      <c r="GLJ81" s="760"/>
      <c r="GLK81" s="760"/>
      <c r="GLL81" s="760"/>
      <c r="GLM81" s="760"/>
      <c r="GLN81" s="760"/>
      <c r="GLO81" s="760"/>
      <c r="GLP81" s="760"/>
      <c r="GLQ81" s="760"/>
      <c r="GLR81" s="760"/>
      <c r="GLS81" s="760"/>
      <c r="GLT81" s="760"/>
      <c r="GLU81" s="760"/>
      <c r="GLV81" s="760"/>
      <c r="GLW81" s="760"/>
      <c r="GLX81" s="760"/>
      <c r="GLY81" s="760"/>
      <c r="GLZ81" s="760"/>
      <c r="GMA81" s="760"/>
      <c r="GMB81" s="760"/>
      <c r="GMC81" s="760"/>
      <c r="GMD81" s="760"/>
      <c r="GME81" s="760"/>
      <c r="GMF81" s="760"/>
      <c r="GMG81" s="760"/>
      <c r="GMH81" s="760"/>
      <c r="GMI81" s="760"/>
      <c r="GMJ81" s="760"/>
      <c r="GMK81" s="760"/>
      <c r="GML81" s="760"/>
      <c r="GMM81" s="760"/>
      <c r="GMN81" s="760"/>
      <c r="GMO81" s="760"/>
      <c r="GMP81" s="760"/>
      <c r="GMQ81" s="760"/>
      <c r="GMR81" s="760"/>
      <c r="GMS81" s="760"/>
      <c r="GMT81" s="760"/>
      <c r="GMU81" s="760"/>
      <c r="GMV81" s="760"/>
      <c r="GMW81" s="760"/>
      <c r="GMX81" s="760"/>
      <c r="GMY81" s="760"/>
      <c r="GMZ81" s="760"/>
      <c r="GNA81" s="760"/>
      <c r="GNB81" s="760"/>
      <c r="GNC81" s="760"/>
      <c r="GND81" s="760"/>
      <c r="GNE81" s="760"/>
      <c r="GNF81" s="760"/>
      <c r="GNG81" s="760"/>
      <c r="GNH81" s="760"/>
      <c r="GNI81" s="760"/>
      <c r="GNJ81" s="760"/>
      <c r="GNK81" s="760"/>
      <c r="GNL81" s="760"/>
      <c r="GNM81" s="760"/>
      <c r="GNN81" s="760"/>
      <c r="GNO81" s="760"/>
      <c r="GNP81" s="760"/>
      <c r="GNQ81" s="760"/>
      <c r="GNR81" s="760"/>
      <c r="GNS81" s="760"/>
      <c r="GNT81" s="760"/>
      <c r="GNU81" s="760"/>
      <c r="GNV81" s="760"/>
      <c r="GNW81" s="760"/>
      <c r="GNX81" s="760"/>
      <c r="GNY81" s="760"/>
      <c r="GNZ81" s="760"/>
      <c r="GOA81" s="760"/>
      <c r="GOB81" s="760"/>
      <c r="GOC81" s="760"/>
      <c r="GOD81" s="760"/>
      <c r="GOE81" s="760"/>
      <c r="GOF81" s="760"/>
      <c r="GOG81" s="760"/>
      <c r="GOH81" s="760"/>
      <c r="GOI81" s="760"/>
      <c r="GOJ81" s="760"/>
      <c r="GOK81" s="760"/>
      <c r="GOL81" s="760"/>
      <c r="GOM81" s="760"/>
      <c r="GON81" s="760"/>
      <c r="GOO81" s="760"/>
      <c r="GOP81" s="760"/>
      <c r="GOQ81" s="760"/>
      <c r="GOR81" s="760"/>
      <c r="GOS81" s="760"/>
      <c r="GOT81" s="760"/>
      <c r="GOU81" s="760"/>
      <c r="GOV81" s="760"/>
      <c r="GOW81" s="760"/>
      <c r="GOX81" s="760"/>
      <c r="GOY81" s="760"/>
      <c r="GOZ81" s="760"/>
      <c r="GPA81" s="760"/>
      <c r="GPB81" s="760"/>
      <c r="GPC81" s="760"/>
      <c r="GPD81" s="760"/>
      <c r="GPE81" s="760"/>
      <c r="GPF81" s="760"/>
      <c r="GPG81" s="760"/>
      <c r="GPH81" s="760"/>
      <c r="GPI81" s="760"/>
      <c r="GPJ81" s="760"/>
      <c r="GPK81" s="760"/>
      <c r="GPL81" s="760"/>
      <c r="GPM81" s="760"/>
      <c r="GPN81" s="760"/>
      <c r="GPO81" s="760"/>
      <c r="GPP81" s="760"/>
      <c r="GPQ81" s="760"/>
      <c r="GPR81" s="760"/>
      <c r="GPS81" s="760"/>
      <c r="GPT81" s="760"/>
      <c r="GPU81" s="760"/>
      <c r="GPV81" s="760"/>
      <c r="GPW81" s="760"/>
      <c r="GPX81" s="760"/>
      <c r="GPY81" s="760"/>
      <c r="GPZ81" s="760"/>
      <c r="GQA81" s="760"/>
      <c r="GQB81" s="760"/>
      <c r="GQC81" s="760"/>
      <c r="GQD81" s="760"/>
      <c r="GQE81" s="760"/>
      <c r="GQF81" s="760"/>
      <c r="GQG81" s="760"/>
      <c r="GQH81" s="760"/>
      <c r="GQI81" s="760"/>
      <c r="GQJ81" s="760"/>
      <c r="GQK81" s="760"/>
      <c r="GQL81" s="760"/>
      <c r="GQM81" s="760"/>
      <c r="GQN81" s="760"/>
      <c r="GQO81" s="760"/>
      <c r="GQP81" s="760"/>
      <c r="GQQ81" s="760"/>
      <c r="GQR81" s="760"/>
      <c r="GQS81" s="760"/>
      <c r="GQT81" s="760"/>
      <c r="GQU81" s="760"/>
      <c r="GQV81" s="760"/>
      <c r="GQW81" s="760"/>
      <c r="GQX81" s="760"/>
      <c r="GQY81" s="760"/>
      <c r="GQZ81" s="760"/>
      <c r="GRA81" s="760"/>
      <c r="GRB81" s="760"/>
      <c r="GRC81" s="760"/>
      <c r="GRD81" s="760"/>
      <c r="GRE81" s="760"/>
      <c r="GRF81" s="760"/>
      <c r="GRG81" s="760"/>
      <c r="GRH81" s="760"/>
      <c r="GRI81" s="760"/>
      <c r="GRJ81" s="760"/>
      <c r="GRK81" s="760"/>
      <c r="GRL81" s="760"/>
      <c r="GRM81" s="760"/>
      <c r="GRN81" s="760"/>
      <c r="GRO81" s="760"/>
      <c r="GRP81" s="760"/>
      <c r="GRQ81" s="760"/>
      <c r="GRR81" s="760"/>
      <c r="GRS81" s="760"/>
      <c r="GRT81" s="760"/>
      <c r="GRU81" s="760"/>
      <c r="GRV81" s="760"/>
      <c r="GRW81" s="760"/>
      <c r="GRX81" s="760"/>
      <c r="GRY81" s="760"/>
      <c r="GRZ81" s="760"/>
      <c r="GSA81" s="760"/>
      <c r="GSB81" s="760"/>
      <c r="GSC81" s="760"/>
      <c r="GSD81" s="760"/>
      <c r="GSE81" s="760"/>
      <c r="GSF81" s="760"/>
      <c r="GSG81" s="760"/>
      <c r="GSH81" s="760"/>
      <c r="GSI81" s="760"/>
      <c r="GSJ81" s="760"/>
      <c r="GSK81" s="760"/>
      <c r="GSL81" s="760"/>
      <c r="GSM81" s="760"/>
      <c r="GSN81" s="760"/>
      <c r="GSO81" s="760"/>
      <c r="GSP81" s="760"/>
      <c r="GSQ81" s="760"/>
      <c r="GSR81" s="760"/>
      <c r="GSS81" s="760"/>
      <c r="GST81" s="760"/>
      <c r="GSU81" s="760"/>
      <c r="GSV81" s="760"/>
      <c r="GSW81" s="760"/>
      <c r="GSX81" s="760"/>
      <c r="GSY81" s="760"/>
      <c r="GSZ81" s="760"/>
      <c r="GTA81" s="760"/>
      <c r="GTB81" s="760"/>
      <c r="GTC81" s="760"/>
      <c r="GTD81" s="760"/>
      <c r="GTE81" s="760"/>
      <c r="GTF81" s="760"/>
      <c r="GTG81" s="760"/>
      <c r="GTH81" s="760"/>
      <c r="GTI81" s="760"/>
      <c r="GTJ81" s="760"/>
      <c r="GTK81" s="760"/>
      <c r="GTL81" s="760"/>
      <c r="GTM81" s="760"/>
      <c r="GTN81" s="760"/>
      <c r="GTO81" s="760"/>
      <c r="GTP81" s="760"/>
      <c r="GTQ81" s="760"/>
      <c r="GTR81" s="760"/>
      <c r="GTS81" s="760"/>
      <c r="GTT81" s="760"/>
      <c r="GTU81" s="760"/>
      <c r="GTV81" s="760"/>
      <c r="GTW81" s="760"/>
      <c r="GTX81" s="760"/>
      <c r="GTY81" s="760"/>
      <c r="GTZ81" s="760"/>
      <c r="GUA81" s="760"/>
      <c r="GUB81" s="760"/>
      <c r="GUC81" s="760"/>
      <c r="GUD81" s="760"/>
      <c r="GUE81" s="760"/>
      <c r="GUF81" s="760"/>
      <c r="GUG81" s="760"/>
      <c r="GUH81" s="760"/>
      <c r="GUI81" s="760"/>
      <c r="GUJ81" s="760"/>
      <c r="GUK81" s="760"/>
      <c r="GUL81" s="760"/>
      <c r="GUM81" s="760"/>
      <c r="GUN81" s="760"/>
      <c r="GUO81" s="760"/>
      <c r="GUP81" s="760"/>
      <c r="GUQ81" s="760"/>
      <c r="GUR81" s="760"/>
      <c r="GUS81" s="760"/>
      <c r="GUT81" s="760"/>
      <c r="GUU81" s="760"/>
      <c r="GUV81" s="760"/>
      <c r="GUW81" s="760"/>
      <c r="GUX81" s="760"/>
      <c r="GUY81" s="760"/>
      <c r="GUZ81" s="760"/>
      <c r="GVA81" s="760"/>
      <c r="GVB81" s="760"/>
      <c r="GVC81" s="760"/>
      <c r="GVD81" s="760"/>
      <c r="GVE81" s="760"/>
      <c r="GVF81" s="760"/>
      <c r="GVG81" s="760"/>
      <c r="GVH81" s="760"/>
      <c r="GVI81" s="760"/>
      <c r="GVJ81" s="760"/>
      <c r="GVK81" s="760"/>
      <c r="GVL81" s="760"/>
      <c r="GVM81" s="760"/>
      <c r="GVN81" s="760"/>
      <c r="GVO81" s="760"/>
      <c r="GVP81" s="760"/>
      <c r="GVQ81" s="760"/>
      <c r="GVR81" s="760"/>
      <c r="GVS81" s="760"/>
      <c r="GVT81" s="760"/>
      <c r="GVU81" s="760"/>
      <c r="GVV81" s="760"/>
      <c r="GVW81" s="760"/>
      <c r="GVX81" s="760"/>
      <c r="GVY81" s="760"/>
      <c r="GVZ81" s="760"/>
      <c r="GWA81" s="760"/>
      <c r="GWB81" s="760"/>
      <c r="GWC81" s="760"/>
      <c r="GWD81" s="760"/>
      <c r="GWE81" s="760"/>
      <c r="GWF81" s="760"/>
      <c r="GWG81" s="760"/>
      <c r="GWH81" s="760"/>
      <c r="GWI81" s="760"/>
      <c r="GWJ81" s="760"/>
      <c r="GWK81" s="760"/>
      <c r="GWL81" s="760"/>
      <c r="GWM81" s="760"/>
      <c r="GWN81" s="760"/>
      <c r="GWO81" s="760"/>
      <c r="GWP81" s="760"/>
      <c r="GWQ81" s="760"/>
      <c r="GWR81" s="760"/>
      <c r="GWS81" s="760"/>
      <c r="GWT81" s="760"/>
      <c r="GWU81" s="760"/>
      <c r="GWV81" s="760"/>
      <c r="GWW81" s="760"/>
      <c r="GWX81" s="760"/>
      <c r="GWY81" s="760"/>
      <c r="GWZ81" s="760"/>
      <c r="GXA81" s="760"/>
      <c r="GXB81" s="760"/>
      <c r="GXC81" s="760"/>
      <c r="GXD81" s="760"/>
      <c r="GXE81" s="760"/>
      <c r="GXF81" s="760"/>
      <c r="GXG81" s="760"/>
      <c r="GXH81" s="760"/>
      <c r="GXI81" s="760"/>
      <c r="GXJ81" s="760"/>
      <c r="GXK81" s="760"/>
      <c r="GXL81" s="760"/>
      <c r="GXM81" s="760"/>
      <c r="GXN81" s="760"/>
      <c r="GXO81" s="760"/>
      <c r="GXP81" s="760"/>
      <c r="GXQ81" s="760"/>
      <c r="GXR81" s="760"/>
      <c r="GXS81" s="760"/>
      <c r="GXT81" s="760"/>
      <c r="GXU81" s="760"/>
      <c r="GXV81" s="760"/>
      <c r="GXW81" s="760"/>
      <c r="GXX81" s="760"/>
      <c r="GXY81" s="760"/>
      <c r="GXZ81" s="760"/>
      <c r="GYA81" s="760"/>
      <c r="GYB81" s="760"/>
      <c r="GYC81" s="760"/>
      <c r="GYD81" s="760"/>
      <c r="GYE81" s="760"/>
      <c r="GYF81" s="760"/>
      <c r="GYG81" s="760"/>
      <c r="GYH81" s="760"/>
      <c r="GYI81" s="760"/>
      <c r="GYJ81" s="760"/>
      <c r="GYK81" s="760"/>
      <c r="GYL81" s="760"/>
      <c r="GYM81" s="760"/>
      <c r="GYN81" s="760"/>
      <c r="GYO81" s="760"/>
      <c r="GYP81" s="760"/>
      <c r="GYQ81" s="760"/>
      <c r="GYR81" s="760"/>
      <c r="GYS81" s="760"/>
      <c r="GYT81" s="760"/>
      <c r="GYU81" s="760"/>
      <c r="GYV81" s="760"/>
      <c r="GYW81" s="760"/>
      <c r="GYX81" s="760"/>
      <c r="GYY81" s="760"/>
      <c r="GYZ81" s="760"/>
      <c r="GZA81" s="760"/>
      <c r="GZB81" s="760"/>
      <c r="GZC81" s="760"/>
      <c r="GZD81" s="760"/>
      <c r="GZE81" s="760"/>
      <c r="GZF81" s="760"/>
      <c r="GZG81" s="760"/>
      <c r="GZH81" s="760"/>
      <c r="GZI81" s="760"/>
      <c r="GZJ81" s="760"/>
      <c r="GZK81" s="760"/>
      <c r="GZL81" s="760"/>
      <c r="GZM81" s="760"/>
      <c r="GZN81" s="760"/>
      <c r="GZO81" s="760"/>
      <c r="GZP81" s="760"/>
      <c r="GZQ81" s="760"/>
      <c r="GZR81" s="760"/>
      <c r="GZS81" s="760"/>
      <c r="GZT81" s="760"/>
      <c r="GZU81" s="760"/>
      <c r="GZV81" s="760"/>
      <c r="GZW81" s="760"/>
      <c r="GZX81" s="760"/>
      <c r="GZY81" s="760"/>
      <c r="GZZ81" s="760"/>
      <c r="HAA81" s="760"/>
      <c r="HAB81" s="760"/>
      <c r="HAC81" s="760"/>
      <c r="HAD81" s="760"/>
      <c r="HAE81" s="760"/>
      <c r="HAF81" s="760"/>
      <c r="HAG81" s="760"/>
      <c r="HAH81" s="760"/>
      <c r="HAI81" s="760"/>
      <c r="HAJ81" s="760"/>
      <c r="HAK81" s="760"/>
      <c r="HAL81" s="760"/>
      <c r="HAM81" s="760"/>
      <c r="HAN81" s="760"/>
      <c r="HAO81" s="760"/>
      <c r="HAP81" s="760"/>
      <c r="HAQ81" s="760"/>
      <c r="HAR81" s="760"/>
      <c r="HAS81" s="760"/>
      <c r="HAT81" s="760"/>
      <c r="HAU81" s="760"/>
      <c r="HAV81" s="760"/>
      <c r="HAW81" s="760"/>
      <c r="HAX81" s="760"/>
      <c r="HAY81" s="760"/>
      <c r="HAZ81" s="760"/>
      <c r="HBA81" s="760"/>
      <c r="HBB81" s="760"/>
      <c r="HBC81" s="760"/>
      <c r="HBD81" s="760"/>
      <c r="HBE81" s="760"/>
      <c r="HBF81" s="760"/>
      <c r="HBG81" s="760"/>
      <c r="HBH81" s="760"/>
      <c r="HBI81" s="760"/>
      <c r="HBJ81" s="760"/>
      <c r="HBK81" s="760"/>
      <c r="HBL81" s="760"/>
      <c r="HBM81" s="760"/>
      <c r="HBN81" s="760"/>
      <c r="HBO81" s="760"/>
      <c r="HBP81" s="760"/>
      <c r="HBQ81" s="760"/>
      <c r="HBR81" s="760"/>
      <c r="HBS81" s="760"/>
      <c r="HBT81" s="760"/>
      <c r="HBU81" s="760"/>
      <c r="HBV81" s="760"/>
      <c r="HBW81" s="760"/>
      <c r="HBX81" s="760"/>
      <c r="HBY81" s="760"/>
      <c r="HBZ81" s="760"/>
      <c r="HCA81" s="760"/>
      <c r="HCB81" s="760"/>
      <c r="HCC81" s="760"/>
      <c r="HCD81" s="760"/>
      <c r="HCE81" s="760"/>
      <c r="HCF81" s="760"/>
      <c r="HCG81" s="760"/>
      <c r="HCH81" s="760"/>
      <c r="HCI81" s="760"/>
      <c r="HCJ81" s="760"/>
      <c r="HCK81" s="760"/>
      <c r="HCL81" s="760"/>
      <c r="HCM81" s="760"/>
      <c r="HCN81" s="760"/>
      <c r="HCO81" s="760"/>
      <c r="HCP81" s="760"/>
      <c r="HCQ81" s="760"/>
      <c r="HCR81" s="760"/>
      <c r="HCS81" s="760"/>
      <c r="HCT81" s="760"/>
      <c r="HCU81" s="760"/>
      <c r="HCV81" s="760"/>
      <c r="HCW81" s="760"/>
      <c r="HCX81" s="760"/>
      <c r="HCY81" s="760"/>
      <c r="HCZ81" s="760"/>
      <c r="HDA81" s="760"/>
      <c r="HDB81" s="760"/>
      <c r="HDC81" s="760"/>
      <c r="HDD81" s="760"/>
      <c r="HDE81" s="760"/>
      <c r="HDF81" s="760"/>
      <c r="HDG81" s="760"/>
      <c r="HDH81" s="760"/>
      <c r="HDI81" s="760"/>
      <c r="HDJ81" s="760"/>
      <c r="HDK81" s="760"/>
      <c r="HDL81" s="760"/>
      <c r="HDM81" s="760"/>
      <c r="HDN81" s="760"/>
      <c r="HDO81" s="760"/>
      <c r="HDP81" s="760"/>
      <c r="HDQ81" s="760"/>
      <c r="HDR81" s="760"/>
      <c r="HDS81" s="760"/>
      <c r="HDT81" s="760"/>
      <c r="HDU81" s="760"/>
      <c r="HDV81" s="760"/>
      <c r="HDW81" s="760"/>
      <c r="HDX81" s="760"/>
      <c r="HDY81" s="760"/>
      <c r="HDZ81" s="760"/>
      <c r="HEA81" s="760"/>
      <c r="HEB81" s="760"/>
      <c r="HEC81" s="760"/>
      <c r="HED81" s="760"/>
      <c r="HEE81" s="760"/>
      <c r="HEF81" s="760"/>
      <c r="HEG81" s="760"/>
      <c r="HEH81" s="760"/>
      <c r="HEI81" s="760"/>
      <c r="HEJ81" s="760"/>
      <c r="HEK81" s="760"/>
      <c r="HEL81" s="760"/>
      <c r="HEM81" s="760"/>
      <c r="HEN81" s="760"/>
      <c r="HEO81" s="760"/>
      <c r="HEP81" s="760"/>
      <c r="HEQ81" s="760"/>
      <c r="HER81" s="760"/>
      <c r="HES81" s="760"/>
      <c r="HET81" s="760"/>
      <c r="HEU81" s="760"/>
      <c r="HEV81" s="760"/>
      <c r="HEW81" s="760"/>
      <c r="HEX81" s="760"/>
      <c r="HEY81" s="760"/>
      <c r="HEZ81" s="760"/>
      <c r="HFA81" s="760"/>
      <c r="HFB81" s="760"/>
      <c r="HFC81" s="760"/>
      <c r="HFD81" s="760"/>
      <c r="HFE81" s="760"/>
      <c r="HFF81" s="760"/>
      <c r="HFG81" s="760"/>
      <c r="HFH81" s="760"/>
      <c r="HFI81" s="760"/>
      <c r="HFJ81" s="760"/>
      <c r="HFK81" s="760"/>
      <c r="HFL81" s="760"/>
      <c r="HFM81" s="760"/>
      <c r="HFN81" s="760"/>
      <c r="HFO81" s="760"/>
      <c r="HFP81" s="760"/>
      <c r="HFQ81" s="760"/>
      <c r="HFR81" s="760"/>
      <c r="HFS81" s="760"/>
      <c r="HFT81" s="760"/>
      <c r="HFU81" s="760"/>
      <c r="HFV81" s="760"/>
      <c r="HFW81" s="760"/>
      <c r="HFX81" s="760"/>
      <c r="HFY81" s="760"/>
      <c r="HFZ81" s="760"/>
      <c r="HGA81" s="760"/>
      <c r="HGB81" s="760"/>
      <c r="HGC81" s="760"/>
      <c r="HGD81" s="760"/>
      <c r="HGE81" s="760"/>
      <c r="HGF81" s="760"/>
      <c r="HGG81" s="760"/>
      <c r="HGH81" s="760"/>
      <c r="HGI81" s="760"/>
      <c r="HGJ81" s="760"/>
      <c r="HGK81" s="760"/>
      <c r="HGL81" s="760"/>
      <c r="HGM81" s="760"/>
      <c r="HGN81" s="760"/>
      <c r="HGO81" s="760"/>
      <c r="HGP81" s="760"/>
      <c r="HGQ81" s="760"/>
      <c r="HGR81" s="760"/>
      <c r="HGS81" s="760"/>
      <c r="HGT81" s="760"/>
      <c r="HGU81" s="760"/>
      <c r="HGV81" s="760"/>
      <c r="HGW81" s="760"/>
      <c r="HGX81" s="760"/>
      <c r="HGY81" s="760"/>
      <c r="HGZ81" s="760"/>
      <c r="HHA81" s="760"/>
      <c r="HHB81" s="760"/>
      <c r="HHC81" s="760"/>
      <c r="HHD81" s="760"/>
      <c r="HHE81" s="760"/>
      <c r="HHF81" s="760"/>
      <c r="HHG81" s="760"/>
      <c r="HHH81" s="760"/>
      <c r="HHI81" s="760"/>
      <c r="HHJ81" s="760"/>
      <c r="HHK81" s="760"/>
      <c r="HHL81" s="760"/>
      <c r="HHM81" s="760"/>
      <c r="HHN81" s="760"/>
      <c r="HHO81" s="760"/>
      <c r="HHP81" s="760"/>
      <c r="HHQ81" s="760"/>
      <c r="HHR81" s="760"/>
      <c r="HHS81" s="760"/>
      <c r="HHT81" s="760"/>
      <c r="HHU81" s="760"/>
      <c r="HHV81" s="760"/>
      <c r="HHW81" s="760"/>
      <c r="HHX81" s="760"/>
      <c r="HHY81" s="760"/>
      <c r="HHZ81" s="760"/>
      <c r="HIA81" s="760"/>
      <c r="HIB81" s="760"/>
      <c r="HIC81" s="760"/>
      <c r="HID81" s="760"/>
      <c r="HIE81" s="760"/>
      <c r="HIF81" s="760"/>
      <c r="HIG81" s="760"/>
      <c r="HIH81" s="760"/>
      <c r="HII81" s="760"/>
      <c r="HIJ81" s="760"/>
      <c r="HIK81" s="760"/>
      <c r="HIL81" s="760"/>
      <c r="HIM81" s="760"/>
      <c r="HIN81" s="760"/>
      <c r="HIO81" s="760"/>
      <c r="HIP81" s="760"/>
      <c r="HIQ81" s="760"/>
      <c r="HIR81" s="760"/>
      <c r="HIS81" s="760"/>
      <c r="HIT81" s="760"/>
      <c r="HIU81" s="760"/>
      <c r="HIV81" s="760"/>
      <c r="HIW81" s="760"/>
      <c r="HIX81" s="760"/>
      <c r="HIY81" s="760"/>
      <c r="HIZ81" s="760"/>
      <c r="HJA81" s="760"/>
      <c r="HJB81" s="760"/>
      <c r="HJC81" s="760"/>
      <c r="HJD81" s="760"/>
      <c r="HJE81" s="760"/>
      <c r="HJF81" s="760"/>
      <c r="HJG81" s="760"/>
      <c r="HJH81" s="760"/>
      <c r="HJI81" s="760"/>
      <c r="HJJ81" s="760"/>
      <c r="HJK81" s="760"/>
      <c r="HJL81" s="760"/>
      <c r="HJM81" s="760"/>
      <c r="HJN81" s="760"/>
      <c r="HJO81" s="760"/>
      <c r="HJP81" s="760"/>
      <c r="HJQ81" s="760"/>
      <c r="HJR81" s="760"/>
      <c r="HJS81" s="760"/>
      <c r="HJT81" s="760"/>
      <c r="HJU81" s="760"/>
      <c r="HJV81" s="760"/>
      <c r="HJW81" s="760"/>
      <c r="HJX81" s="760"/>
      <c r="HJY81" s="760"/>
      <c r="HJZ81" s="760"/>
      <c r="HKA81" s="760"/>
      <c r="HKB81" s="760"/>
      <c r="HKC81" s="760"/>
      <c r="HKD81" s="760"/>
      <c r="HKE81" s="760"/>
      <c r="HKF81" s="760"/>
      <c r="HKG81" s="760"/>
      <c r="HKH81" s="760"/>
      <c r="HKI81" s="760"/>
      <c r="HKJ81" s="760"/>
      <c r="HKK81" s="760"/>
      <c r="HKL81" s="760"/>
      <c r="HKM81" s="760"/>
      <c r="HKN81" s="760"/>
      <c r="HKO81" s="760"/>
      <c r="HKP81" s="760"/>
      <c r="HKQ81" s="760"/>
      <c r="HKR81" s="760"/>
      <c r="HKS81" s="760"/>
      <c r="HKT81" s="760"/>
      <c r="HKU81" s="760"/>
      <c r="HKV81" s="760"/>
      <c r="HKW81" s="760"/>
      <c r="HKX81" s="760"/>
      <c r="HKY81" s="760"/>
      <c r="HKZ81" s="760"/>
      <c r="HLA81" s="760"/>
      <c r="HLB81" s="760"/>
      <c r="HLC81" s="760"/>
      <c r="HLD81" s="760"/>
      <c r="HLE81" s="760"/>
      <c r="HLF81" s="760"/>
      <c r="HLG81" s="760"/>
      <c r="HLH81" s="760"/>
      <c r="HLI81" s="760"/>
      <c r="HLJ81" s="760"/>
      <c r="HLK81" s="760"/>
      <c r="HLL81" s="760"/>
      <c r="HLM81" s="760"/>
      <c r="HLN81" s="760"/>
      <c r="HLO81" s="760"/>
      <c r="HLP81" s="760"/>
      <c r="HLQ81" s="760"/>
      <c r="HLR81" s="760"/>
      <c r="HLS81" s="760"/>
      <c r="HLT81" s="760"/>
      <c r="HLU81" s="760"/>
      <c r="HLV81" s="760"/>
      <c r="HLW81" s="760"/>
      <c r="HLX81" s="760"/>
      <c r="HLY81" s="760"/>
      <c r="HLZ81" s="760"/>
      <c r="HMA81" s="760"/>
      <c r="HMB81" s="760"/>
      <c r="HMC81" s="760"/>
      <c r="HMD81" s="760"/>
      <c r="HME81" s="760"/>
      <c r="HMF81" s="760"/>
      <c r="HMG81" s="760"/>
      <c r="HMH81" s="760"/>
      <c r="HMI81" s="760"/>
      <c r="HMJ81" s="760"/>
      <c r="HMK81" s="760"/>
      <c r="HML81" s="760"/>
      <c r="HMM81" s="760"/>
      <c r="HMN81" s="760"/>
      <c r="HMO81" s="760"/>
      <c r="HMP81" s="760"/>
      <c r="HMQ81" s="760"/>
      <c r="HMR81" s="760"/>
      <c r="HMS81" s="760"/>
      <c r="HMT81" s="760"/>
      <c r="HMU81" s="760"/>
      <c r="HMV81" s="760"/>
      <c r="HMW81" s="760"/>
      <c r="HMX81" s="760"/>
      <c r="HMY81" s="760"/>
      <c r="HMZ81" s="760"/>
      <c r="HNA81" s="760"/>
      <c r="HNB81" s="760"/>
      <c r="HNC81" s="760"/>
      <c r="HND81" s="760"/>
      <c r="HNE81" s="760"/>
      <c r="HNF81" s="760"/>
      <c r="HNG81" s="760"/>
      <c r="HNH81" s="760"/>
      <c r="HNI81" s="760"/>
      <c r="HNJ81" s="760"/>
      <c r="HNK81" s="760"/>
      <c r="HNL81" s="760"/>
      <c r="HNM81" s="760"/>
      <c r="HNN81" s="760"/>
      <c r="HNO81" s="760"/>
      <c r="HNP81" s="760"/>
      <c r="HNQ81" s="760"/>
      <c r="HNR81" s="760"/>
      <c r="HNS81" s="760"/>
      <c r="HNT81" s="760"/>
      <c r="HNU81" s="760"/>
      <c r="HNV81" s="760"/>
      <c r="HNW81" s="760"/>
      <c r="HNX81" s="760"/>
      <c r="HNY81" s="760"/>
      <c r="HNZ81" s="760"/>
      <c r="HOA81" s="760"/>
      <c r="HOB81" s="760"/>
      <c r="HOC81" s="760"/>
      <c r="HOD81" s="760"/>
      <c r="HOE81" s="760"/>
      <c r="HOF81" s="760"/>
      <c r="HOG81" s="760"/>
      <c r="HOH81" s="760"/>
      <c r="HOI81" s="760"/>
      <c r="HOJ81" s="760"/>
      <c r="HOK81" s="760"/>
      <c r="HOL81" s="760"/>
      <c r="HOM81" s="760"/>
      <c r="HON81" s="760"/>
      <c r="HOO81" s="760"/>
      <c r="HOP81" s="760"/>
      <c r="HOQ81" s="760"/>
      <c r="HOR81" s="760"/>
      <c r="HOS81" s="760"/>
      <c r="HOT81" s="760"/>
      <c r="HOU81" s="760"/>
      <c r="HOV81" s="760"/>
      <c r="HOW81" s="760"/>
      <c r="HOX81" s="760"/>
      <c r="HOY81" s="760"/>
      <c r="HOZ81" s="760"/>
      <c r="HPA81" s="760"/>
      <c r="HPB81" s="760"/>
      <c r="HPC81" s="760"/>
      <c r="HPD81" s="760"/>
      <c r="HPE81" s="760"/>
      <c r="HPF81" s="760"/>
      <c r="HPG81" s="760"/>
      <c r="HPH81" s="760"/>
      <c r="HPI81" s="760"/>
      <c r="HPJ81" s="760"/>
      <c r="HPK81" s="760"/>
      <c r="HPL81" s="760"/>
      <c r="HPM81" s="760"/>
      <c r="HPN81" s="760"/>
      <c r="HPO81" s="760"/>
      <c r="HPP81" s="760"/>
      <c r="HPQ81" s="760"/>
      <c r="HPR81" s="760"/>
      <c r="HPS81" s="760"/>
      <c r="HPT81" s="760"/>
      <c r="HPU81" s="760"/>
      <c r="HPV81" s="760"/>
      <c r="HPW81" s="760"/>
      <c r="HPX81" s="760"/>
      <c r="HPY81" s="760"/>
      <c r="HPZ81" s="760"/>
      <c r="HQA81" s="760"/>
      <c r="HQB81" s="760"/>
      <c r="HQC81" s="760"/>
      <c r="HQD81" s="760"/>
      <c r="HQE81" s="760"/>
      <c r="HQF81" s="760"/>
      <c r="HQG81" s="760"/>
      <c r="HQH81" s="760"/>
      <c r="HQI81" s="760"/>
      <c r="HQJ81" s="760"/>
      <c r="HQK81" s="760"/>
      <c r="HQL81" s="760"/>
      <c r="HQM81" s="760"/>
      <c r="HQN81" s="760"/>
      <c r="HQO81" s="760"/>
      <c r="HQP81" s="760"/>
      <c r="HQQ81" s="760"/>
      <c r="HQR81" s="760"/>
      <c r="HQS81" s="760"/>
      <c r="HQT81" s="760"/>
      <c r="HQU81" s="760"/>
      <c r="HQV81" s="760"/>
      <c r="HQW81" s="760"/>
      <c r="HQX81" s="760"/>
      <c r="HQY81" s="760"/>
      <c r="HQZ81" s="760"/>
      <c r="HRA81" s="760"/>
      <c r="HRB81" s="760"/>
      <c r="HRC81" s="760"/>
      <c r="HRD81" s="760"/>
      <c r="HRE81" s="760"/>
      <c r="HRF81" s="760"/>
      <c r="HRG81" s="760"/>
      <c r="HRH81" s="760"/>
      <c r="HRI81" s="760"/>
      <c r="HRJ81" s="760"/>
      <c r="HRK81" s="760"/>
      <c r="HRL81" s="760"/>
      <c r="HRM81" s="760"/>
      <c r="HRN81" s="760"/>
      <c r="HRO81" s="760"/>
      <c r="HRP81" s="760"/>
      <c r="HRQ81" s="760"/>
      <c r="HRR81" s="760"/>
      <c r="HRS81" s="760"/>
      <c r="HRT81" s="760"/>
      <c r="HRU81" s="760"/>
      <c r="HRV81" s="760"/>
      <c r="HRW81" s="760"/>
      <c r="HRX81" s="760"/>
      <c r="HRY81" s="760"/>
      <c r="HRZ81" s="760"/>
      <c r="HSA81" s="760"/>
      <c r="HSB81" s="760"/>
      <c r="HSC81" s="760"/>
      <c r="HSD81" s="760"/>
      <c r="HSE81" s="760"/>
      <c r="HSF81" s="760"/>
      <c r="HSG81" s="760"/>
      <c r="HSH81" s="760"/>
      <c r="HSI81" s="760"/>
      <c r="HSJ81" s="760"/>
      <c r="HSK81" s="760"/>
      <c r="HSL81" s="760"/>
      <c r="HSM81" s="760"/>
      <c r="HSN81" s="760"/>
      <c r="HSO81" s="760"/>
      <c r="HSP81" s="760"/>
      <c r="HSQ81" s="760"/>
      <c r="HSR81" s="760"/>
      <c r="HSS81" s="760"/>
      <c r="HST81" s="760"/>
      <c r="HSU81" s="760"/>
      <c r="HSV81" s="760"/>
      <c r="HSW81" s="760"/>
      <c r="HSX81" s="760"/>
      <c r="HSY81" s="760"/>
      <c r="HSZ81" s="760"/>
      <c r="HTA81" s="760"/>
      <c r="HTB81" s="760"/>
      <c r="HTC81" s="760"/>
      <c r="HTD81" s="760"/>
      <c r="HTE81" s="760"/>
      <c r="HTF81" s="760"/>
      <c r="HTG81" s="760"/>
      <c r="HTH81" s="760"/>
      <c r="HTI81" s="760"/>
      <c r="HTJ81" s="760"/>
      <c r="HTK81" s="760"/>
      <c r="HTL81" s="760"/>
      <c r="HTM81" s="760"/>
      <c r="HTN81" s="760"/>
      <c r="HTO81" s="760"/>
      <c r="HTP81" s="760"/>
      <c r="HTQ81" s="760"/>
      <c r="HTR81" s="760"/>
      <c r="HTS81" s="760"/>
      <c r="HTT81" s="760"/>
      <c r="HTU81" s="760"/>
      <c r="HTV81" s="760"/>
      <c r="HTW81" s="760"/>
      <c r="HTX81" s="760"/>
      <c r="HTY81" s="760"/>
      <c r="HTZ81" s="760"/>
      <c r="HUA81" s="760"/>
      <c r="HUB81" s="760"/>
      <c r="HUC81" s="760"/>
      <c r="HUD81" s="760"/>
      <c r="HUE81" s="760"/>
      <c r="HUF81" s="760"/>
      <c r="HUG81" s="760"/>
      <c r="HUH81" s="760"/>
      <c r="HUI81" s="760"/>
      <c r="HUJ81" s="760"/>
      <c r="HUK81" s="760"/>
      <c r="HUL81" s="760"/>
      <c r="HUM81" s="760"/>
      <c r="HUN81" s="760"/>
      <c r="HUO81" s="760"/>
      <c r="HUP81" s="760"/>
      <c r="HUQ81" s="760"/>
      <c r="HUR81" s="760"/>
      <c r="HUS81" s="760"/>
      <c r="HUT81" s="760"/>
      <c r="HUU81" s="760"/>
      <c r="HUV81" s="760"/>
      <c r="HUW81" s="760"/>
      <c r="HUX81" s="760"/>
      <c r="HUY81" s="760"/>
      <c r="HUZ81" s="760"/>
      <c r="HVA81" s="760"/>
      <c r="HVB81" s="760"/>
      <c r="HVC81" s="760"/>
      <c r="HVD81" s="760"/>
      <c r="HVE81" s="760"/>
      <c r="HVF81" s="760"/>
      <c r="HVG81" s="760"/>
      <c r="HVH81" s="760"/>
      <c r="HVI81" s="760"/>
      <c r="HVJ81" s="760"/>
      <c r="HVK81" s="760"/>
      <c r="HVL81" s="760"/>
      <c r="HVM81" s="760"/>
      <c r="HVN81" s="760"/>
      <c r="HVO81" s="760"/>
      <c r="HVP81" s="760"/>
      <c r="HVQ81" s="760"/>
      <c r="HVR81" s="760"/>
      <c r="HVS81" s="760"/>
      <c r="HVT81" s="760"/>
      <c r="HVU81" s="760"/>
      <c r="HVV81" s="760"/>
      <c r="HVW81" s="760"/>
      <c r="HVX81" s="760"/>
      <c r="HVY81" s="760"/>
      <c r="HVZ81" s="760"/>
      <c r="HWA81" s="760"/>
      <c r="HWB81" s="760"/>
      <c r="HWC81" s="760"/>
      <c r="HWD81" s="760"/>
      <c r="HWE81" s="760"/>
      <c r="HWF81" s="760"/>
      <c r="HWG81" s="760"/>
      <c r="HWH81" s="760"/>
      <c r="HWI81" s="760"/>
      <c r="HWJ81" s="760"/>
      <c r="HWK81" s="760"/>
      <c r="HWL81" s="760"/>
      <c r="HWM81" s="760"/>
      <c r="HWN81" s="760"/>
      <c r="HWO81" s="760"/>
      <c r="HWP81" s="760"/>
      <c r="HWQ81" s="760"/>
      <c r="HWR81" s="760"/>
      <c r="HWS81" s="760"/>
      <c r="HWT81" s="760"/>
      <c r="HWU81" s="760"/>
      <c r="HWV81" s="760"/>
      <c r="HWW81" s="760"/>
      <c r="HWX81" s="760"/>
      <c r="HWY81" s="760"/>
      <c r="HWZ81" s="760"/>
      <c r="HXA81" s="760"/>
      <c r="HXB81" s="760"/>
      <c r="HXC81" s="760"/>
      <c r="HXD81" s="760"/>
      <c r="HXE81" s="760"/>
      <c r="HXF81" s="760"/>
      <c r="HXG81" s="760"/>
      <c r="HXH81" s="760"/>
      <c r="HXI81" s="760"/>
      <c r="HXJ81" s="760"/>
      <c r="HXK81" s="760"/>
      <c r="HXL81" s="760"/>
      <c r="HXM81" s="760"/>
      <c r="HXN81" s="760"/>
      <c r="HXO81" s="760"/>
      <c r="HXP81" s="760"/>
      <c r="HXQ81" s="760"/>
      <c r="HXR81" s="760"/>
      <c r="HXS81" s="760"/>
      <c r="HXT81" s="760"/>
      <c r="HXU81" s="760"/>
      <c r="HXV81" s="760"/>
      <c r="HXW81" s="760"/>
      <c r="HXX81" s="760"/>
      <c r="HXY81" s="760"/>
      <c r="HXZ81" s="760"/>
      <c r="HYA81" s="760"/>
      <c r="HYB81" s="760"/>
      <c r="HYC81" s="760"/>
      <c r="HYD81" s="760"/>
      <c r="HYE81" s="760"/>
      <c r="HYF81" s="760"/>
      <c r="HYG81" s="760"/>
      <c r="HYH81" s="760"/>
      <c r="HYI81" s="760"/>
      <c r="HYJ81" s="760"/>
      <c r="HYK81" s="760"/>
      <c r="HYL81" s="760"/>
      <c r="HYM81" s="760"/>
      <c r="HYN81" s="760"/>
      <c r="HYO81" s="760"/>
      <c r="HYP81" s="760"/>
      <c r="HYQ81" s="760"/>
      <c r="HYR81" s="760"/>
      <c r="HYS81" s="760"/>
      <c r="HYT81" s="760"/>
      <c r="HYU81" s="760"/>
      <c r="HYV81" s="760"/>
      <c r="HYW81" s="760"/>
      <c r="HYX81" s="760"/>
      <c r="HYY81" s="760"/>
      <c r="HYZ81" s="760"/>
      <c r="HZA81" s="760"/>
      <c r="HZB81" s="760"/>
      <c r="HZC81" s="760"/>
      <c r="HZD81" s="760"/>
      <c r="HZE81" s="760"/>
      <c r="HZF81" s="760"/>
      <c r="HZG81" s="760"/>
      <c r="HZH81" s="760"/>
      <c r="HZI81" s="760"/>
      <c r="HZJ81" s="760"/>
      <c r="HZK81" s="760"/>
      <c r="HZL81" s="760"/>
      <c r="HZM81" s="760"/>
      <c r="HZN81" s="760"/>
      <c r="HZO81" s="760"/>
      <c r="HZP81" s="760"/>
      <c r="HZQ81" s="760"/>
      <c r="HZR81" s="760"/>
      <c r="HZS81" s="760"/>
      <c r="HZT81" s="760"/>
      <c r="HZU81" s="760"/>
      <c r="HZV81" s="760"/>
      <c r="HZW81" s="760"/>
      <c r="HZX81" s="760"/>
      <c r="HZY81" s="760"/>
      <c r="HZZ81" s="760"/>
      <c r="IAA81" s="760"/>
      <c r="IAB81" s="760"/>
      <c r="IAC81" s="760"/>
      <c r="IAD81" s="760"/>
      <c r="IAE81" s="760"/>
      <c r="IAF81" s="760"/>
      <c r="IAG81" s="760"/>
      <c r="IAH81" s="760"/>
      <c r="IAI81" s="760"/>
      <c r="IAJ81" s="760"/>
      <c r="IAK81" s="760"/>
      <c r="IAL81" s="760"/>
      <c r="IAM81" s="760"/>
      <c r="IAN81" s="760"/>
      <c r="IAO81" s="760"/>
      <c r="IAP81" s="760"/>
      <c r="IAQ81" s="760"/>
      <c r="IAR81" s="760"/>
      <c r="IAS81" s="760"/>
      <c r="IAT81" s="760"/>
      <c r="IAU81" s="760"/>
      <c r="IAV81" s="760"/>
      <c r="IAW81" s="760"/>
      <c r="IAX81" s="760"/>
      <c r="IAY81" s="760"/>
      <c r="IAZ81" s="760"/>
      <c r="IBA81" s="760"/>
      <c r="IBB81" s="760"/>
      <c r="IBC81" s="760"/>
      <c r="IBD81" s="760"/>
      <c r="IBE81" s="760"/>
      <c r="IBF81" s="760"/>
      <c r="IBG81" s="760"/>
      <c r="IBH81" s="760"/>
      <c r="IBI81" s="760"/>
      <c r="IBJ81" s="760"/>
      <c r="IBK81" s="760"/>
      <c r="IBL81" s="760"/>
      <c r="IBM81" s="760"/>
      <c r="IBN81" s="760"/>
      <c r="IBO81" s="760"/>
      <c r="IBP81" s="760"/>
      <c r="IBQ81" s="760"/>
      <c r="IBR81" s="760"/>
      <c r="IBS81" s="760"/>
      <c r="IBT81" s="760"/>
      <c r="IBU81" s="760"/>
      <c r="IBV81" s="760"/>
      <c r="IBW81" s="760"/>
      <c r="IBX81" s="760"/>
      <c r="IBY81" s="760"/>
      <c r="IBZ81" s="760"/>
      <c r="ICA81" s="760"/>
      <c r="ICB81" s="760"/>
      <c r="ICC81" s="760"/>
      <c r="ICD81" s="760"/>
      <c r="ICE81" s="760"/>
      <c r="ICF81" s="760"/>
      <c r="ICG81" s="760"/>
      <c r="ICH81" s="760"/>
      <c r="ICI81" s="760"/>
      <c r="ICJ81" s="760"/>
      <c r="ICK81" s="760"/>
      <c r="ICL81" s="760"/>
      <c r="ICM81" s="760"/>
      <c r="ICN81" s="760"/>
      <c r="ICO81" s="760"/>
      <c r="ICP81" s="760"/>
      <c r="ICQ81" s="760"/>
      <c r="ICR81" s="760"/>
      <c r="ICS81" s="760"/>
      <c r="ICT81" s="760"/>
      <c r="ICU81" s="760"/>
      <c r="ICV81" s="760"/>
      <c r="ICW81" s="760"/>
      <c r="ICX81" s="760"/>
      <c r="ICY81" s="760"/>
      <c r="ICZ81" s="760"/>
      <c r="IDA81" s="760"/>
      <c r="IDB81" s="760"/>
      <c r="IDC81" s="760"/>
      <c r="IDD81" s="760"/>
      <c r="IDE81" s="760"/>
      <c r="IDF81" s="760"/>
      <c r="IDG81" s="760"/>
      <c r="IDH81" s="760"/>
      <c r="IDI81" s="760"/>
      <c r="IDJ81" s="760"/>
      <c r="IDK81" s="760"/>
      <c r="IDL81" s="760"/>
      <c r="IDM81" s="760"/>
      <c r="IDN81" s="760"/>
      <c r="IDO81" s="760"/>
      <c r="IDP81" s="760"/>
      <c r="IDQ81" s="760"/>
      <c r="IDR81" s="760"/>
      <c r="IDS81" s="760"/>
      <c r="IDT81" s="760"/>
      <c r="IDU81" s="760"/>
      <c r="IDV81" s="760"/>
      <c r="IDW81" s="760"/>
      <c r="IDX81" s="760"/>
      <c r="IDY81" s="760"/>
      <c r="IDZ81" s="760"/>
      <c r="IEA81" s="760"/>
      <c r="IEB81" s="760"/>
      <c r="IEC81" s="760"/>
      <c r="IED81" s="760"/>
      <c r="IEE81" s="760"/>
      <c r="IEF81" s="760"/>
      <c r="IEG81" s="760"/>
      <c r="IEH81" s="760"/>
      <c r="IEI81" s="760"/>
      <c r="IEJ81" s="760"/>
      <c r="IEK81" s="760"/>
      <c r="IEL81" s="760"/>
      <c r="IEM81" s="760"/>
      <c r="IEN81" s="760"/>
      <c r="IEO81" s="760"/>
      <c r="IEP81" s="760"/>
      <c r="IEQ81" s="760"/>
      <c r="IER81" s="760"/>
      <c r="IES81" s="760"/>
      <c r="IET81" s="760"/>
      <c r="IEU81" s="760"/>
      <c r="IEV81" s="760"/>
      <c r="IEW81" s="760"/>
      <c r="IEX81" s="760"/>
      <c r="IEY81" s="760"/>
      <c r="IEZ81" s="760"/>
      <c r="IFA81" s="760"/>
      <c r="IFB81" s="760"/>
      <c r="IFC81" s="760"/>
      <c r="IFD81" s="760"/>
      <c r="IFE81" s="760"/>
      <c r="IFF81" s="760"/>
      <c r="IFG81" s="760"/>
      <c r="IFH81" s="760"/>
      <c r="IFI81" s="760"/>
      <c r="IFJ81" s="760"/>
      <c r="IFK81" s="760"/>
      <c r="IFL81" s="760"/>
      <c r="IFM81" s="760"/>
      <c r="IFN81" s="760"/>
      <c r="IFO81" s="760"/>
      <c r="IFP81" s="760"/>
      <c r="IFQ81" s="760"/>
      <c r="IFR81" s="760"/>
      <c r="IFS81" s="760"/>
      <c r="IFT81" s="760"/>
      <c r="IFU81" s="760"/>
      <c r="IFV81" s="760"/>
      <c r="IFW81" s="760"/>
      <c r="IFX81" s="760"/>
      <c r="IFY81" s="760"/>
      <c r="IFZ81" s="760"/>
      <c r="IGA81" s="760"/>
      <c r="IGB81" s="760"/>
      <c r="IGC81" s="760"/>
      <c r="IGD81" s="760"/>
      <c r="IGE81" s="760"/>
      <c r="IGF81" s="760"/>
      <c r="IGG81" s="760"/>
      <c r="IGH81" s="760"/>
      <c r="IGI81" s="760"/>
      <c r="IGJ81" s="760"/>
      <c r="IGK81" s="760"/>
      <c r="IGL81" s="760"/>
      <c r="IGM81" s="760"/>
      <c r="IGN81" s="760"/>
      <c r="IGO81" s="760"/>
      <c r="IGP81" s="760"/>
      <c r="IGQ81" s="760"/>
      <c r="IGR81" s="760"/>
      <c r="IGS81" s="760"/>
      <c r="IGT81" s="760"/>
      <c r="IGU81" s="760"/>
      <c r="IGV81" s="760"/>
      <c r="IGW81" s="760"/>
      <c r="IGX81" s="760"/>
      <c r="IGY81" s="760"/>
      <c r="IGZ81" s="760"/>
      <c r="IHA81" s="760"/>
      <c r="IHB81" s="760"/>
      <c r="IHC81" s="760"/>
      <c r="IHD81" s="760"/>
      <c r="IHE81" s="760"/>
      <c r="IHF81" s="760"/>
      <c r="IHG81" s="760"/>
      <c r="IHH81" s="760"/>
      <c r="IHI81" s="760"/>
      <c r="IHJ81" s="760"/>
      <c r="IHK81" s="760"/>
      <c r="IHL81" s="760"/>
      <c r="IHM81" s="760"/>
      <c r="IHN81" s="760"/>
      <c r="IHO81" s="760"/>
      <c r="IHP81" s="760"/>
      <c r="IHQ81" s="760"/>
      <c r="IHR81" s="760"/>
      <c r="IHS81" s="760"/>
      <c r="IHT81" s="760"/>
      <c r="IHU81" s="760"/>
      <c r="IHV81" s="760"/>
      <c r="IHW81" s="760"/>
      <c r="IHX81" s="760"/>
      <c r="IHY81" s="760"/>
      <c r="IHZ81" s="760"/>
      <c r="IIA81" s="760"/>
      <c r="IIB81" s="760"/>
      <c r="IIC81" s="760"/>
      <c r="IID81" s="760"/>
      <c r="IIE81" s="760"/>
      <c r="IIF81" s="760"/>
      <c r="IIG81" s="760"/>
      <c r="IIH81" s="760"/>
      <c r="III81" s="760"/>
      <c r="IIJ81" s="760"/>
      <c r="IIK81" s="760"/>
      <c r="IIL81" s="760"/>
      <c r="IIM81" s="760"/>
      <c r="IIN81" s="760"/>
      <c r="IIO81" s="760"/>
      <c r="IIP81" s="760"/>
      <c r="IIQ81" s="760"/>
      <c r="IIR81" s="760"/>
      <c r="IIS81" s="760"/>
      <c r="IIT81" s="760"/>
      <c r="IIU81" s="760"/>
      <c r="IIV81" s="760"/>
      <c r="IIW81" s="760"/>
      <c r="IIX81" s="760"/>
      <c r="IIY81" s="760"/>
      <c r="IIZ81" s="760"/>
      <c r="IJA81" s="760"/>
      <c r="IJB81" s="760"/>
      <c r="IJC81" s="760"/>
      <c r="IJD81" s="760"/>
      <c r="IJE81" s="760"/>
      <c r="IJF81" s="760"/>
      <c r="IJG81" s="760"/>
      <c r="IJH81" s="760"/>
      <c r="IJI81" s="760"/>
      <c r="IJJ81" s="760"/>
      <c r="IJK81" s="760"/>
      <c r="IJL81" s="760"/>
      <c r="IJM81" s="760"/>
      <c r="IJN81" s="760"/>
      <c r="IJO81" s="760"/>
      <c r="IJP81" s="760"/>
      <c r="IJQ81" s="760"/>
      <c r="IJR81" s="760"/>
      <c r="IJS81" s="760"/>
      <c r="IJT81" s="760"/>
      <c r="IJU81" s="760"/>
      <c r="IJV81" s="760"/>
      <c r="IJW81" s="760"/>
      <c r="IJX81" s="760"/>
      <c r="IJY81" s="760"/>
      <c r="IJZ81" s="760"/>
      <c r="IKA81" s="760"/>
      <c r="IKB81" s="760"/>
      <c r="IKC81" s="760"/>
      <c r="IKD81" s="760"/>
      <c r="IKE81" s="760"/>
      <c r="IKF81" s="760"/>
      <c r="IKG81" s="760"/>
      <c r="IKH81" s="760"/>
      <c r="IKI81" s="760"/>
      <c r="IKJ81" s="760"/>
      <c r="IKK81" s="760"/>
      <c r="IKL81" s="760"/>
      <c r="IKM81" s="760"/>
      <c r="IKN81" s="760"/>
      <c r="IKO81" s="760"/>
      <c r="IKP81" s="760"/>
      <c r="IKQ81" s="760"/>
      <c r="IKR81" s="760"/>
      <c r="IKS81" s="760"/>
      <c r="IKT81" s="760"/>
      <c r="IKU81" s="760"/>
      <c r="IKV81" s="760"/>
      <c r="IKW81" s="760"/>
      <c r="IKX81" s="760"/>
      <c r="IKY81" s="760"/>
      <c r="IKZ81" s="760"/>
      <c r="ILA81" s="760"/>
      <c r="ILB81" s="760"/>
      <c r="ILC81" s="760"/>
      <c r="ILD81" s="760"/>
      <c r="ILE81" s="760"/>
      <c r="ILF81" s="760"/>
      <c r="ILG81" s="760"/>
      <c r="ILH81" s="760"/>
      <c r="ILI81" s="760"/>
      <c r="ILJ81" s="760"/>
      <c r="ILK81" s="760"/>
      <c r="ILL81" s="760"/>
      <c r="ILM81" s="760"/>
      <c r="ILN81" s="760"/>
      <c r="ILO81" s="760"/>
      <c r="ILP81" s="760"/>
      <c r="ILQ81" s="760"/>
      <c r="ILR81" s="760"/>
      <c r="ILS81" s="760"/>
      <c r="ILT81" s="760"/>
      <c r="ILU81" s="760"/>
      <c r="ILV81" s="760"/>
      <c r="ILW81" s="760"/>
      <c r="ILX81" s="760"/>
      <c r="ILY81" s="760"/>
      <c r="ILZ81" s="760"/>
      <c r="IMA81" s="760"/>
      <c r="IMB81" s="760"/>
      <c r="IMC81" s="760"/>
      <c r="IMD81" s="760"/>
      <c r="IME81" s="760"/>
      <c r="IMF81" s="760"/>
      <c r="IMG81" s="760"/>
      <c r="IMH81" s="760"/>
      <c r="IMI81" s="760"/>
      <c r="IMJ81" s="760"/>
      <c r="IMK81" s="760"/>
      <c r="IML81" s="760"/>
      <c r="IMM81" s="760"/>
      <c r="IMN81" s="760"/>
      <c r="IMO81" s="760"/>
      <c r="IMP81" s="760"/>
      <c r="IMQ81" s="760"/>
      <c r="IMR81" s="760"/>
      <c r="IMS81" s="760"/>
      <c r="IMT81" s="760"/>
      <c r="IMU81" s="760"/>
      <c r="IMV81" s="760"/>
      <c r="IMW81" s="760"/>
      <c r="IMX81" s="760"/>
      <c r="IMY81" s="760"/>
      <c r="IMZ81" s="760"/>
      <c r="INA81" s="760"/>
      <c r="INB81" s="760"/>
      <c r="INC81" s="760"/>
      <c r="IND81" s="760"/>
      <c r="INE81" s="760"/>
      <c r="INF81" s="760"/>
      <c r="ING81" s="760"/>
      <c r="INH81" s="760"/>
      <c r="INI81" s="760"/>
      <c r="INJ81" s="760"/>
      <c r="INK81" s="760"/>
      <c r="INL81" s="760"/>
      <c r="INM81" s="760"/>
      <c r="INN81" s="760"/>
      <c r="INO81" s="760"/>
      <c r="INP81" s="760"/>
      <c r="INQ81" s="760"/>
      <c r="INR81" s="760"/>
      <c r="INS81" s="760"/>
      <c r="INT81" s="760"/>
      <c r="INU81" s="760"/>
      <c r="INV81" s="760"/>
      <c r="INW81" s="760"/>
      <c r="INX81" s="760"/>
      <c r="INY81" s="760"/>
      <c r="INZ81" s="760"/>
      <c r="IOA81" s="760"/>
      <c r="IOB81" s="760"/>
      <c r="IOC81" s="760"/>
      <c r="IOD81" s="760"/>
      <c r="IOE81" s="760"/>
      <c r="IOF81" s="760"/>
      <c r="IOG81" s="760"/>
      <c r="IOH81" s="760"/>
      <c r="IOI81" s="760"/>
      <c r="IOJ81" s="760"/>
      <c r="IOK81" s="760"/>
      <c r="IOL81" s="760"/>
      <c r="IOM81" s="760"/>
      <c r="ION81" s="760"/>
      <c r="IOO81" s="760"/>
      <c r="IOP81" s="760"/>
      <c r="IOQ81" s="760"/>
      <c r="IOR81" s="760"/>
      <c r="IOS81" s="760"/>
      <c r="IOT81" s="760"/>
      <c r="IOU81" s="760"/>
      <c r="IOV81" s="760"/>
      <c r="IOW81" s="760"/>
      <c r="IOX81" s="760"/>
      <c r="IOY81" s="760"/>
      <c r="IOZ81" s="760"/>
      <c r="IPA81" s="760"/>
      <c r="IPB81" s="760"/>
      <c r="IPC81" s="760"/>
      <c r="IPD81" s="760"/>
      <c r="IPE81" s="760"/>
      <c r="IPF81" s="760"/>
      <c r="IPG81" s="760"/>
      <c r="IPH81" s="760"/>
      <c r="IPI81" s="760"/>
      <c r="IPJ81" s="760"/>
      <c r="IPK81" s="760"/>
      <c r="IPL81" s="760"/>
      <c r="IPM81" s="760"/>
      <c r="IPN81" s="760"/>
      <c r="IPO81" s="760"/>
      <c r="IPP81" s="760"/>
      <c r="IPQ81" s="760"/>
      <c r="IPR81" s="760"/>
      <c r="IPS81" s="760"/>
      <c r="IPT81" s="760"/>
      <c r="IPU81" s="760"/>
      <c r="IPV81" s="760"/>
      <c r="IPW81" s="760"/>
      <c r="IPX81" s="760"/>
      <c r="IPY81" s="760"/>
      <c r="IPZ81" s="760"/>
      <c r="IQA81" s="760"/>
      <c r="IQB81" s="760"/>
      <c r="IQC81" s="760"/>
      <c r="IQD81" s="760"/>
      <c r="IQE81" s="760"/>
      <c r="IQF81" s="760"/>
      <c r="IQG81" s="760"/>
      <c r="IQH81" s="760"/>
      <c r="IQI81" s="760"/>
      <c r="IQJ81" s="760"/>
      <c r="IQK81" s="760"/>
      <c r="IQL81" s="760"/>
      <c r="IQM81" s="760"/>
      <c r="IQN81" s="760"/>
      <c r="IQO81" s="760"/>
      <c r="IQP81" s="760"/>
      <c r="IQQ81" s="760"/>
      <c r="IQR81" s="760"/>
      <c r="IQS81" s="760"/>
      <c r="IQT81" s="760"/>
      <c r="IQU81" s="760"/>
      <c r="IQV81" s="760"/>
      <c r="IQW81" s="760"/>
      <c r="IQX81" s="760"/>
      <c r="IQY81" s="760"/>
      <c r="IQZ81" s="760"/>
      <c r="IRA81" s="760"/>
      <c r="IRB81" s="760"/>
      <c r="IRC81" s="760"/>
      <c r="IRD81" s="760"/>
      <c r="IRE81" s="760"/>
      <c r="IRF81" s="760"/>
      <c r="IRG81" s="760"/>
      <c r="IRH81" s="760"/>
      <c r="IRI81" s="760"/>
      <c r="IRJ81" s="760"/>
      <c r="IRK81" s="760"/>
      <c r="IRL81" s="760"/>
      <c r="IRM81" s="760"/>
      <c r="IRN81" s="760"/>
      <c r="IRO81" s="760"/>
      <c r="IRP81" s="760"/>
      <c r="IRQ81" s="760"/>
      <c r="IRR81" s="760"/>
      <c r="IRS81" s="760"/>
      <c r="IRT81" s="760"/>
      <c r="IRU81" s="760"/>
      <c r="IRV81" s="760"/>
      <c r="IRW81" s="760"/>
      <c r="IRX81" s="760"/>
      <c r="IRY81" s="760"/>
      <c r="IRZ81" s="760"/>
      <c r="ISA81" s="760"/>
      <c r="ISB81" s="760"/>
      <c r="ISC81" s="760"/>
      <c r="ISD81" s="760"/>
      <c r="ISE81" s="760"/>
      <c r="ISF81" s="760"/>
      <c r="ISG81" s="760"/>
      <c r="ISH81" s="760"/>
      <c r="ISI81" s="760"/>
      <c r="ISJ81" s="760"/>
      <c r="ISK81" s="760"/>
      <c r="ISL81" s="760"/>
      <c r="ISM81" s="760"/>
      <c r="ISN81" s="760"/>
      <c r="ISO81" s="760"/>
      <c r="ISP81" s="760"/>
      <c r="ISQ81" s="760"/>
      <c r="ISR81" s="760"/>
      <c r="ISS81" s="760"/>
      <c r="IST81" s="760"/>
      <c r="ISU81" s="760"/>
      <c r="ISV81" s="760"/>
      <c r="ISW81" s="760"/>
      <c r="ISX81" s="760"/>
      <c r="ISY81" s="760"/>
      <c r="ISZ81" s="760"/>
      <c r="ITA81" s="760"/>
      <c r="ITB81" s="760"/>
      <c r="ITC81" s="760"/>
      <c r="ITD81" s="760"/>
      <c r="ITE81" s="760"/>
      <c r="ITF81" s="760"/>
      <c r="ITG81" s="760"/>
      <c r="ITH81" s="760"/>
      <c r="ITI81" s="760"/>
      <c r="ITJ81" s="760"/>
      <c r="ITK81" s="760"/>
      <c r="ITL81" s="760"/>
      <c r="ITM81" s="760"/>
      <c r="ITN81" s="760"/>
      <c r="ITO81" s="760"/>
      <c r="ITP81" s="760"/>
      <c r="ITQ81" s="760"/>
      <c r="ITR81" s="760"/>
      <c r="ITS81" s="760"/>
      <c r="ITT81" s="760"/>
      <c r="ITU81" s="760"/>
      <c r="ITV81" s="760"/>
      <c r="ITW81" s="760"/>
      <c r="ITX81" s="760"/>
      <c r="ITY81" s="760"/>
      <c r="ITZ81" s="760"/>
      <c r="IUA81" s="760"/>
      <c r="IUB81" s="760"/>
      <c r="IUC81" s="760"/>
      <c r="IUD81" s="760"/>
      <c r="IUE81" s="760"/>
      <c r="IUF81" s="760"/>
      <c r="IUG81" s="760"/>
      <c r="IUH81" s="760"/>
      <c r="IUI81" s="760"/>
      <c r="IUJ81" s="760"/>
      <c r="IUK81" s="760"/>
      <c r="IUL81" s="760"/>
      <c r="IUM81" s="760"/>
      <c r="IUN81" s="760"/>
      <c r="IUO81" s="760"/>
      <c r="IUP81" s="760"/>
      <c r="IUQ81" s="760"/>
      <c r="IUR81" s="760"/>
      <c r="IUS81" s="760"/>
      <c r="IUT81" s="760"/>
      <c r="IUU81" s="760"/>
      <c r="IUV81" s="760"/>
      <c r="IUW81" s="760"/>
      <c r="IUX81" s="760"/>
      <c r="IUY81" s="760"/>
      <c r="IUZ81" s="760"/>
      <c r="IVA81" s="760"/>
      <c r="IVB81" s="760"/>
      <c r="IVC81" s="760"/>
      <c r="IVD81" s="760"/>
      <c r="IVE81" s="760"/>
      <c r="IVF81" s="760"/>
      <c r="IVG81" s="760"/>
      <c r="IVH81" s="760"/>
      <c r="IVI81" s="760"/>
      <c r="IVJ81" s="760"/>
      <c r="IVK81" s="760"/>
      <c r="IVL81" s="760"/>
      <c r="IVM81" s="760"/>
      <c r="IVN81" s="760"/>
      <c r="IVO81" s="760"/>
      <c r="IVP81" s="760"/>
      <c r="IVQ81" s="760"/>
      <c r="IVR81" s="760"/>
      <c r="IVS81" s="760"/>
      <c r="IVT81" s="760"/>
      <c r="IVU81" s="760"/>
      <c r="IVV81" s="760"/>
      <c r="IVW81" s="760"/>
      <c r="IVX81" s="760"/>
      <c r="IVY81" s="760"/>
      <c r="IVZ81" s="760"/>
      <c r="IWA81" s="760"/>
      <c r="IWB81" s="760"/>
      <c r="IWC81" s="760"/>
      <c r="IWD81" s="760"/>
      <c r="IWE81" s="760"/>
      <c r="IWF81" s="760"/>
      <c r="IWG81" s="760"/>
      <c r="IWH81" s="760"/>
      <c r="IWI81" s="760"/>
      <c r="IWJ81" s="760"/>
      <c r="IWK81" s="760"/>
      <c r="IWL81" s="760"/>
      <c r="IWM81" s="760"/>
      <c r="IWN81" s="760"/>
      <c r="IWO81" s="760"/>
      <c r="IWP81" s="760"/>
      <c r="IWQ81" s="760"/>
      <c r="IWR81" s="760"/>
      <c r="IWS81" s="760"/>
      <c r="IWT81" s="760"/>
      <c r="IWU81" s="760"/>
      <c r="IWV81" s="760"/>
      <c r="IWW81" s="760"/>
      <c r="IWX81" s="760"/>
      <c r="IWY81" s="760"/>
      <c r="IWZ81" s="760"/>
      <c r="IXA81" s="760"/>
      <c r="IXB81" s="760"/>
      <c r="IXC81" s="760"/>
      <c r="IXD81" s="760"/>
      <c r="IXE81" s="760"/>
      <c r="IXF81" s="760"/>
      <c r="IXG81" s="760"/>
      <c r="IXH81" s="760"/>
      <c r="IXI81" s="760"/>
      <c r="IXJ81" s="760"/>
      <c r="IXK81" s="760"/>
      <c r="IXL81" s="760"/>
      <c r="IXM81" s="760"/>
      <c r="IXN81" s="760"/>
      <c r="IXO81" s="760"/>
      <c r="IXP81" s="760"/>
      <c r="IXQ81" s="760"/>
      <c r="IXR81" s="760"/>
      <c r="IXS81" s="760"/>
      <c r="IXT81" s="760"/>
      <c r="IXU81" s="760"/>
      <c r="IXV81" s="760"/>
      <c r="IXW81" s="760"/>
      <c r="IXX81" s="760"/>
      <c r="IXY81" s="760"/>
      <c r="IXZ81" s="760"/>
      <c r="IYA81" s="760"/>
      <c r="IYB81" s="760"/>
      <c r="IYC81" s="760"/>
      <c r="IYD81" s="760"/>
      <c r="IYE81" s="760"/>
      <c r="IYF81" s="760"/>
      <c r="IYG81" s="760"/>
      <c r="IYH81" s="760"/>
      <c r="IYI81" s="760"/>
      <c r="IYJ81" s="760"/>
      <c r="IYK81" s="760"/>
      <c r="IYL81" s="760"/>
      <c r="IYM81" s="760"/>
      <c r="IYN81" s="760"/>
      <c r="IYO81" s="760"/>
      <c r="IYP81" s="760"/>
      <c r="IYQ81" s="760"/>
      <c r="IYR81" s="760"/>
      <c r="IYS81" s="760"/>
      <c r="IYT81" s="760"/>
      <c r="IYU81" s="760"/>
      <c r="IYV81" s="760"/>
      <c r="IYW81" s="760"/>
      <c r="IYX81" s="760"/>
      <c r="IYY81" s="760"/>
      <c r="IYZ81" s="760"/>
      <c r="IZA81" s="760"/>
      <c r="IZB81" s="760"/>
      <c r="IZC81" s="760"/>
      <c r="IZD81" s="760"/>
      <c r="IZE81" s="760"/>
      <c r="IZF81" s="760"/>
      <c r="IZG81" s="760"/>
      <c r="IZH81" s="760"/>
      <c r="IZI81" s="760"/>
      <c r="IZJ81" s="760"/>
      <c r="IZK81" s="760"/>
      <c r="IZL81" s="760"/>
      <c r="IZM81" s="760"/>
      <c r="IZN81" s="760"/>
      <c r="IZO81" s="760"/>
      <c r="IZP81" s="760"/>
      <c r="IZQ81" s="760"/>
      <c r="IZR81" s="760"/>
      <c r="IZS81" s="760"/>
      <c r="IZT81" s="760"/>
      <c r="IZU81" s="760"/>
      <c r="IZV81" s="760"/>
      <c r="IZW81" s="760"/>
      <c r="IZX81" s="760"/>
      <c r="IZY81" s="760"/>
      <c r="IZZ81" s="760"/>
      <c r="JAA81" s="760"/>
      <c r="JAB81" s="760"/>
      <c r="JAC81" s="760"/>
      <c r="JAD81" s="760"/>
      <c r="JAE81" s="760"/>
      <c r="JAF81" s="760"/>
      <c r="JAG81" s="760"/>
      <c r="JAH81" s="760"/>
      <c r="JAI81" s="760"/>
      <c r="JAJ81" s="760"/>
      <c r="JAK81" s="760"/>
      <c r="JAL81" s="760"/>
      <c r="JAM81" s="760"/>
      <c r="JAN81" s="760"/>
      <c r="JAO81" s="760"/>
      <c r="JAP81" s="760"/>
      <c r="JAQ81" s="760"/>
      <c r="JAR81" s="760"/>
      <c r="JAS81" s="760"/>
      <c r="JAT81" s="760"/>
      <c r="JAU81" s="760"/>
      <c r="JAV81" s="760"/>
      <c r="JAW81" s="760"/>
      <c r="JAX81" s="760"/>
      <c r="JAY81" s="760"/>
      <c r="JAZ81" s="760"/>
      <c r="JBA81" s="760"/>
      <c r="JBB81" s="760"/>
      <c r="JBC81" s="760"/>
      <c r="JBD81" s="760"/>
      <c r="JBE81" s="760"/>
      <c r="JBF81" s="760"/>
      <c r="JBG81" s="760"/>
      <c r="JBH81" s="760"/>
      <c r="JBI81" s="760"/>
      <c r="JBJ81" s="760"/>
      <c r="JBK81" s="760"/>
      <c r="JBL81" s="760"/>
      <c r="JBM81" s="760"/>
      <c r="JBN81" s="760"/>
      <c r="JBO81" s="760"/>
      <c r="JBP81" s="760"/>
      <c r="JBQ81" s="760"/>
      <c r="JBR81" s="760"/>
      <c r="JBS81" s="760"/>
      <c r="JBT81" s="760"/>
      <c r="JBU81" s="760"/>
      <c r="JBV81" s="760"/>
      <c r="JBW81" s="760"/>
      <c r="JBX81" s="760"/>
      <c r="JBY81" s="760"/>
      <c r="JBZ81" s="760"/>
      <c r="JCA81" s="760"/>
      <c r="JCB81" s="760"/>
      <c r="JCC81" s="760"/>
      <c r="JCD81" s="760"/>
      <c r="JCE81" s="760"/>
      <c r="JCF81" s="760"/>
      <c r="JCG81" s="760"/>
      <c r="JCH81" s="760"/>
      <c r="JCI81" s="760"/>
      <c r="JCJ81" s="760"/>
      <c r="JCK81" s="760"/>
      <c r="JCL81" s="760"/>
      <c r="JCM81" s="760"/>
      <c r="JCN81" s="760"/>
      <c r="JCO81" s="760"/>
      <c r="JCP81" s="760"/>
      <c r="JCQ81" s="760"/>
      <c r="JCR81" s="760"/>
      <c r="JCS81" s="760"/>
      <c r="JCT81" s="760"/>
      <c r="JCU81" s="760"/>
      <c r="JCV81" s="760"/>
      <c r="JCW81" s="760"/>
      <c r="JCX81" s="760"/>
      <c r="JCY81" s="760"/>
      <c r="JCZ81" s="760"/>
      <c r="JDA81" s="760"/>
      <c r="JDB81" s="760"/>
      <c r="JDC81" s="760"/>
      <c r="JDD81" s="760"/>
      <c r="JDE81" s="760"/>
      <c r="JDF81" s="760"/>
      <c r="JDG81" s="760"/>
      <c r="JDH81" s="760"/>
      <c r="JDI81" s="760"/>
      <c r="JDJ81" s="760"/>
      <c r="JDK81" s="760"/>
      <c r="JDL81" s="760"/>
      <c r="JDM81" s="760"/>
      <c r="JDN81" s="760"/>
      <c r="JDO81" s="760"/>
      <c r="JDP81" s="760"/>
      <c r="JDQ81" s="760"/>
      <c r="JDR81" s="760"/>
      <c r="JDS81" s="760"/>
      <c r="JDT81" s="760"/>
      <c r="JDU81" s="760"/>
      <c r="JDV81" s="760"/>
      <c r="JDW81" s="760"/>
      <c r="JDX81" s="760"/>
      <c r="JDY81" s="760"/>
      <c r="JDZ81" s="760"/>
      <c r="JEA81" s="760"/>
      <c r="JEB81" s="760"/>
      <c r="JEC81" s="760"/>
      <c r="JED81" s="760"/>
      <c r="JEE81" s="760"/>
      <c r="JEF81" s="760"/>
      <c r="JEG81" s="760"/>
      <c r="JEH81" s="760"/>
      <c r="JEI81" s="760"/>
      <c r="JEJ81" s="760"/>
      <c r="JEK81" s="760"/>
      <c r="JEL81" s="760"/>
      <c r="JEM81" s="760"/>
      <c r="JEN81" s="760"/>
      <c r="JEO81" s="760"/>
      <c r="JEP81" s="760"/>
      <c r="JEQ81" s="760"/>
      <c r="JER81" s="760"/>
      <c r="JES81" s="760"/>
      <c r="JET81" s="760"/>
      <c r="JEU81" s="760"/>
      <c r="JEV81" s="760"/>
      <c r="JEW81" s="760"/>
      <c r="JEX81" s="760"/>
      <c r="JEY81" s="760"/>
      <c r="JEZ81" s="760"/>
      <c r="JFA81" s="760"/>
      <c r="JFB81" s="760"/>
      <c r="JFC81" s="760"/>
      <c r="JFD81" s="760"/>
      <c r="JFE81" s="760"/>
      <c r="JFF81" s="760"/>
      <c r="JFG81" s="760"/>
      <c r="JFH81" s="760"/>
      <c r="JFI81" s="760"/>
      <c r="JFJ81" s="760"/>
      <c r="JFK81" s="760"/>
      <c r="JFL81" s="760"/>
      <c r="JFM81" s="760"/>
      <c r="JFN81" s="760"/>
      <c r="JFO81" s="760"/>
      <c r="JFP81" s="760"/>
      <c r="JFQ81" s="760"/>
      <c r="JFR81" s="760"/>
      <c r="JFS81" s="760"/>
      <c r="JFT81" s="760"/>
      <c r="JFU81" s="760"/>
      <c r="JFV81" s="760"/>
      <c r="JFW81" s="760"/>
      <c r="JFX81" s="760"/>
      <c r="JFY81" s="760"/>
      <c r="JFZ81" s="760"/>
      <c r="JGA81" s="760"/>
      <c r="JGB81" s="760"/>
      <c r="JGC81" s="760"/>
      <c r="JGD81" s="760"/>
      <c r="JGE81" s="760"/>
      <c r="JGF81" s="760"/>
      <c r="JGG81" s="760"/>
      <c r="JGH81" s="760"/>
      <c r="JGI81" s="760"/>
      <c r="JGJ81" s="760"/>
      <c r="JGK81" s="760"/>
      <c r="JGL81" s="760"/>
      <c r="JGM81" s="760"/>
      <c r="JGN81" s="760"/>
      <c r="JGO81" s="760"/>
      <c r="JGP81" s="760"/>
      <c r="JGQ81" s="760"/>
      <c r="JGR81" s="760"/>
      <c r="JGS81" s="760"/>
      <c r="JGT81" s="760"/>
      <c r="JGU81" s="760"/>
      <c r="JGV81" s="760"/>
      <c r="JGW81" s="760"/>
      <c r="JGX81" s="760"/>
      <c r="JGY81" s="760"/>
      <c r="JGZ81" s="760"/>
      <c r="JHA81" s="760"/>
      <c r="JHB81" s="760"/>
      <c r="JHC81" s="760"/>
      <c r="JHD81" s="760"/>
      <c r="JHE81" s="760"/>
      <c r="JHF81" s="760"/>
      <c r="JHG81" s="760"/>
      <c r="JHH81" s="760"/>
      <c r="JHI81" s="760"/>
      <c r="JHJ81" s="760"/>
      <c r="JHK81" s="760"/>
      <c r="JHL81" s="760"/>
      <c r="JHM81" s="760"/>
      <c r="JHN81" s="760"/>
      <c r="JHO81" s="760"/>
      <c r="JHP81" s="760"/>
      <c r="JHQ81" s="760"/>
      <c r="JHR81" s="760"/>
      <c r="JHS81" s="760"/>
      <c r="JHT81" s="760"/>
      <c r="JHU81" s="760"/>
      <c r="JHV81" s="760"/>
      <c r="JHW81" s="760"/>
      <c r="JHX81" s="760"/>
      <c r="JHY81" s="760"/>
      <c r="JHZ81" s="760"/>
      <c r="JIA81" s="760"/>
      <c r="JIB81" s="760"/>
      <c r="JIC81" s="760"/>
      <c r="JID81" s="760"/>
      <c r="JIE81" s="760"/>
      <c r="JIF81" s="760"/>
      <c r="JIG81" s="760"/>
      <c r="JIH81" s="760"/>
      <c r="JII81" s="760"/>
      <c r="JIJ81" s="760"/>
      <c r="JIK81" s="760"/>
      <c r="JIL81" s="760"/>
      <c r="JIM81" s="760"/>
      <c r="JIN81" s="760"/>
      <c r="JIO81" s="760"/>
      <c r="JIP81" s="760"/>
      <c r="JIQ81" s="760"/>
      <c r="JIR81" s="760"/>
      <c r="JIS81" s="760"/>
      <c r="JIT81" s="760"/>
      <c r="JIU81" s="760"/>
      <c r="JIV81" s="760"/>
      <c r="JIW81" s="760"/>
      <c r="JIX81" s="760"/>
      <c r="JIY81" s="760"/>
      <c r="JIZ81" s="760"/>
      <c r="JJA81" s="760"/>
      <c r="JJB81" s="760"/>
      <c r="JJC81" s="760"/>
      <c r="JJD81" s="760"/>
      <c r="JJE81" s="760"/>
      <c r="JJF81" s="760"/>
      <c r="JJG81" s="760"/>
      <c r="JJH81" s="760"/>
      <c r="JJI81" s="760"/>
      <c r="JJJ81" s="760"/>
      <c r="JJK81" s="760"/>
      <c r="JJL81" s="760"/>
      <c r="JJM81" s="760"/>
      <c r="JJN81" s="760"/>
      <c r="JJO81" s="760"/>
      <c r="JJP81" s="760"/>
      <c r="JJQ81" s="760"/>
      <c r="JJR81" s="760"/>
      <c r="JJS81" s="760"/>
      <c r="JJT81" s="760"/>
      <c r="JJU81" s="760"/>
      <c r="JJV81" s="760"/>
      <c r="JJW81" s="760"/>
      <c r="JJX81" s="760"/>
      <c r="JJY81" s="760"/>
      <c r="JJZ81" s="760"/>
      <c r="JKA81" s="760"/>
      <c r="JKB81" s="760"/>
      <c r="JKC81" s="760"/>
      <c r="JKD81" s="760"/>
      <c r="JKE81" s="760"/>
      <c r="JKF81" s="760"/>
      <c r="JKG81" s="760"/>
      <c r="JKH81" s="760"/>
      <c r="JKI81" s="760"/>
      <c r="JKJ81" s="760"/>
      <c r="JKK81" s="760"/>
      <c r="JKL81" s="760"/>
      <c r="JKM81" s="760"/>
      <c r="JKN81" s="760"/>
      <c r="JKO81" s="760"/>
      <c r="JKP81" s="760"/>
      <c r="JKQ81" s="760"/>
      <c r="JKR81" s="760"/>
      <c r="JKS81" s="760"/>
      <c r="JKT81" s="760"/>
      <c r="JKU81" s="760"/>
      <c r="JKV81" s="760"/>
      <c r="JKW81" s="760"/>
      <c r="JKX81" s="760"/>
      <c r="JKY81" s="760"/>
      <c r="JKZ81" s="760"/>
      <c r="JLA81" s="760"/>
      <c r="JLB81" s="760"/>
      <c r="JLC81" s="760"/>
      <c r="JLD81" s="760"/>
      <c r="JLE81" s="760"/>
      <c r="JLF81" s="760"/>
      <c r="JLG81" s="760"/>
      <c r="JLH81" s="760"/>
      <c r="JLI81" s="760"/>
      <c r="JLJ81" s="760"/>
      <c r="JLK81" s="760"/>
      <c r="JLL81" s="760"/>
      <c r="JLM81" s="760"/>
      <c r="JLN81" s="760"/>
      <c r="JLO81" s="760"/>
      <c r="JLP81" s="760"/>
      <c r="JLQ81" s="760"/>
      <c r="JLR81" s="760"/>
      <c r="JLS81" s="760"/>
      <c r="JLT81" s="760"/>
      <c r="JLU81" s="760"/>
      <c r="JLV81" s="760"/>
      <c r="JLW81" s="760"/>
      <c r="JLX81" s="760"/>
      <c r="JLY81" s="760"/>
      <c r="JLZ81" s="760"/>
      <c r="JMA81" s="760"/>
      <c r="JMB81" s="760"/>
      <c r="JMC81" s="760"/>
      <c r="JMD81" s="760"/>
      <c r="JME81" s="760"/>
      <c r="JMF81" s="760"/>
      <c r="JMG81" s="760"/>
      <c r="JMH81" s="760"/>
      <c r="JMI81" s="760"/>
      <c r="JMJ81" s="760"/>
      <c r="JMK81" s="760"/>
      <c r="JML81" s="760"/>
      <c r="JMM81" s="760"/>
      <c r="JMN81" s="760"/>
      <c r="JMO81" s="760"/>
      <c r="JMP81" s="760"/>
      <c r="JMQ81" s="760"/>
      <c r="JMR81" s="760"/>
      <c r="JMS81" s="760"/>
      <c r="JMT81" s="760"/>
      <c r="JMU81" s="760"/>
      <c r="JMV81" s="760"/>
      <c r="JMW81" s="760"/>
      <c r="JMX81" s="760"/>
      <c r="JMY81" s="760"/>
      <c r="JMZ81" s="760"/>
      <c r="JNA81" s="760"/>
      <c r="JNB81" s="760"/>
      <c r="JNC81" s="760"/>
      <c r="JND81" s="760"/>
      <c r="JNE81" s="760"/>
      <c r="JNF81" s="760"/>
      <c r="JNG81" s="760"/>
      <c r="JNH81" s="760"/>
      <c r="JNI81" s="760"/>
      <c r="JNJ81" s="760"/>
      <c r="JNK81" s="760"/>
      <c r="JNL81" s="760"/>
      <c r="JNM81" s="760"/>
      <c r="JNN81" s="760"/>
      <c r="JNO81" s="760"/>
      <c r="JNP81" s="760"/>
      <c r="JNQ81" s="760"/>
      <c r="JNR81" s="760"/>
      <c r="JNS81" s="760"/>
      <c r="JNT81" s="760"/>
      <c r="JNU81" s="760"/>
      <c r="JNV81" s="760"/>
      <c r="JNW81" s="760"/>
      <c r="JNX81" s="760"/>
      <c r="JNY81" s="760"/>
      <c r="JNZ81" s="760"/>
      <c r="JOA81" s="760"/>
      <c r="JOB81" s="760"/>
      <c r="JOC81" s="760"/>
      <c r="JOD81" s="760"/>
      <c r="JOE81" s="760"/>
      <c r="JOF81" s="760"/>
      <c r="JOG81" s="760"/>
      <c r="JOH81" s="760"/>
      <c r="JOI81" s="760"/>
      <c r="JOJ81" s="760"/>
      <c r="JOK81" s="760"/>
      <c r="JOL81" s="760"/>
      <c r="JOM81" s="760"/>
      <c r="JON81" s="760"/>
      <c r="JOO81" s="760"/>
      <c r="JOP81" s="760"/>
      <c r="JOQ81" s="760"/>
      <c r="JOR81" s="760"/>
      <c r="JOS81" s="760"/>
      <c r="JOT81" s="760"/>
      <c r="JOU81" s="760"/>
      <c r="JOV81" s="760"/>
      <c r="JOW81" s="760"/>
      <c r="JOX81" s="760"/>
      <c r="JOY81" s="760"/>
      <c r="JOZ81" s="760"/>
      <c r="JPA81" s="760"/>
      <c r="JPB81" s="760"/>
      <c r="JPC81" s="760"/>
      <c r="JPD81" s="760"/>
      <c r="JPE81" s="760"/>
      <c r="JPF81" s="760"/>
      <c r="JPG81" s="760"/>
      <c r="JPH81" s="760"/>
      <c r="JPI81" s="760"/>
      <c r="JPJ81" s="760"/>
      <c r="JPK81" s="760"/>
      <c r="JPL81" s="760"/>
      <c r="JPM81" s="760"/>
      <c r="JPN81" s="760"/>
      <c r="JPO81" s="760"/>
      <c r="JPP81" s="760"/>
      <c r="JPQ81" s="760"/>
      <c r="JPR81" s="760"/>
      <c r="JPS81" s="760"/>
      <c r="JPT81" s="760"/>
      <c r="JPU81" s="760"/>
      <c r="JPV81" s="760"/>
      <c r="JPW81" s="760"/>
      <c r="JPX81" s="760"/>
      <c r="JPY81" s="760"/>
      <c r="JPZ81" s="760"/>
      <c r="JQA81" s="760"/>
      <c r="JQB81" s="760"/>
      <c r="JQC81" s="760"/>
      <c r="JQD81" s="760"/>
      <c r="JQE81" s="760"/>
      <c r="JQF81" s="760"/>
      <c r="JQG81" s="760"/>
      <c r="JQH81" s="760"/>
      <c r="JQI81" s="760"/>
      <c r="JQJ81" s="760"/>
      <c r="JQK81" s="760"/>
      <c r="JQL81" s="760"/>
      <c r="JQM81" s="760"/>
      <c r="JQN81" s="760"/>
      <c r="JQO81" s="760"/>
      <c r="JQP81" s="760"/>
      <c r="JQQ81" s="760"/>
      <c r="JQR81" s="760"/>
      <c r="JQS81" s="760"/>
      <c r="JQT81" s="760"/>
      <c r="JQU81" s="760"/>
      <c r="JQV81" s="760"/>
      <c r="JQW81" s="760"/>
      <c r="JQX81" s="760"/>
      <c r="JQY81" s="760"/>
      <c r="JQZ81" s="760"/>
      <c r="JRA81" s="760"/>
      <c r="JRB81" s="760"/>
      <c r="JRC81" s="760"/>
      <c r="JRD81" s="760"/>
      <c r="JRE81" s="760"/>
      <c r="JRF81" s="760"/>
      <c r="JRG81" s="760"/>
      <c r="JRH81" s="760"/>
      <c r="JRI81" s="760"/>
      <c r="JRJ81" s="760"/>
      <c r="JRK81" s="760"/>
      <c r="JRL81" s="760"/>
      <c r="JRM81" s="760"/>
      <c r="JRN81" s="760"/>
      <c r="JRO81" s="760"/>
      <c r="JRP81" s="760"/>
      <c r="JRQ81" s="760"/>
      <c r="JRR81" s="760"/>
      <c r="JRS81" s="760"/>
      <c r="JRT81" s="760"/>
      <c r="JRU81" s="760"/>
      <c r="JRV81" s="760"/>
      <c r="JRW81" s="760"/>
      <c r="JRX81" s="760"/>
      <c r="JRY81" s="760"/>
      <c r="JRZ81" s="760"/>
      <c r="JSA81" s="760"/>
      <c r="JSB81" s="760"/>
      <c r="JSC81" s="760"/>
      <c r="JSD81" s="760"/>
      <c r="JSE81" s="760"/>
      <c r="JSF81" s="760"/>
      <c r="JSG81" s="760"/>
      <c r="JSH81" s="760"/>
      <c r="JSI81" s="760"/>
      <c r="JSJ81" s="760"/>
      <c r="JSK81" s="760"/>
      <c r="JSL81" s="760"/>
      <c r="JSM81" s="760"/>
      <c r="JSN81" s="760"/>
      <c r="JSO81" s="760"/>
      <c r="JSP81" s="760"/>
      <c r="JSQ81" s="760"/>
      <c r="JSR81" s="760"/>
      <c r="JSS81" s="760"/>
      <c r="JST81" s="760"/>
      <c r="JSU81" s="760"/>
      <c r="JSV81" s="760"/>
      <c r="JSW81" s="760"/>
      <c r="JSX81" s="760"/>
      <c r="JSY81" s="760"/>
      <c r="JSZ81" s="760"/>
      <c r="JTA81" s="760"/>
      <c r="JTB81" s="760"/>
      <c r="JTC81" s="760"/>
      <c r="JTD81" s="760"/>
      <c r="JTE81" s="760"/>
      <c r="JTF81" s="760"/>
      <c r="JTG81" s="760"/>
      <c r="JTH81" s="760"/>
      <c r="JTI81" s="760"/>
      <c r="JTJ81" s="760"/>
      <c r="JTK81" s="760"/>
      <c r="JTL81" s="760"/>
      <c r="JTM81" s="760"/>
      <c r="JTN81" s="760"/>
      <c r="JTO81" s="760"/>
      <c r="JTP81" s="760"/>
      <c r="JTQ81" s="760"/>
      <c r="JTR81" s="760"/>
      <c r="JTS81" s="760"/>
      <c r="JTT81" s="760"/>
      <c r="JTU81" s="760"/>
      <c r="JTV81" s="760"/>
      <c r="JTW81" s="760"/>
      <c r="JTX81" s="760"/>
      <c r="JTY81" s="760"/>
      <c r="JTZ81" s="760"/>
      <c r="JUA81" s="760"/>
      <c r="JUB81" s="760"/>
      <c r="JUC81" s="760"/>
      <c r="JUD81" s="760"/>
      <c r="JUE81" s="760"/>
      <c r="JUF81" s="760"/>
      <c r="JUG81" s="760"/>
      <c r="JUH81" s="760"/>
      <c r="JUI81" s="760"/>
      <c r="JUJ81" s="760"/>
      <c r="JUK81" s="760"/>
      <c r="JUL81" s="760"/>
      <c r="JUM81" s="760"/>
      <c r="JUN81" s="760"/>
      <c r="JUO81" s="760"/>
      <c r="JUP81" s="760"/>
      <c r="JUQ81" s="760"/>
      <c r="JUR81" s="760"/>
      <c r="JUS81" s="760"/>
      <c r="JUT81" s="760"/>
      <c r="JUU81" s="760"/>
      <c r="JUV81" s="760"/>
      <c r="JUW81" s="760"/>
      <c r="JUX81" s="760"/>
      <c r="JUY81" s="760"/>
      <c r="JUZ81" s="760"/>
      <c r="JVA81" s="760"/>
      <c r="JVB81" s="760"/>
      <c r="JVC81" s="760"/>
      <c r="JVD81" s="760"/>
      <c r="JVE81" s="760"/>
      <c r="JVF81" s="760"/>
      <c r="JVG81" s="760"/>
      <c r="JVH81" s="760"/>
      <c r="JVI81" s="760"/>
      <c r="JVJ81" s="760"/>
      <c r="JVK81" s="760"/>
      <c r="JVL81" s="760"/>
      <c r="JVM81" s="760"/>
      <c r="JVN81" s="760"/>
      <c r="JVO81" s="760"/>
      <c r="JVP81" s="760"/>
      <c r="JVQ81" s="760"/>
      <c r="JVR81" s="760"/>
      <c r="JVS81" s="760"/>
      <c r="JVT81" s="760"/>
      <c r="JVU81" s="760"/>
      <c r="JVV81" s="760"/>
      <c r="JVW81" s="760"/>
      <c r="JVX81" s="760"/>
      <c r="JVY81" s="760"/>
      <c r="JVZ81" s="760"/>
      <c r="JWA81" s="760"/>
      <c r="JWB81" s="760"/>
      <c r="JWC81" s="760"/>
      <c r="JWD81" s="760"/>
      <c r="JWE81" s="760"/>
      <c r="JWF81" s="760"/>
      <c r="JWG81" s="760"/>
      <c r="JWH81" s="760"/>
      <c r="JWI81" s="760"/>
      <c r="JWJ81" s="760"/>
      <c r="JWK81" s="760"/>
      <c r="JWL81" s="760"/>
      <c r="JWM81" s="760"/>
      <c r="JWN81" s="760"/>
      <c r="JWO81" s="760"/>
      <c r="JWP81" s="760"/>
      <c r="JWQ81" s="760"/>
      <c r="JWR81" s="760"/>
      <c r="JWS81" s="760"/>
      <c r="JWT81" s="760"/>
      <c r="JWU81" s="760"/>
      <c r="JWV81" s="760"/>
      <c r="JWW81" s="760"/>
      <c r="JWX81" s="760"/>
      <c r="JWY81" s="760"/>
      <c r="JWZ81" s="760"/>
      <c r="JXA81" s="760"/>
      <c r="JXB81" s="760"/>
      <c r="JXC81" s="760"/>
      <c r="JXD81" s="760"/>
      <c r="JXE81" s="760"/>
      <c r="JXF81" s="760"/>
      <c r="JXG81" s="760"/>
      <c r="JXH81" s="760"/>
      <c r="JXI81" s="760"/>
      <c r="JXJ81" s="760"/>
      <c r="JXK81" s="760"/>
      <c r="JXL81" s="760"/>
      <c r="JXM81" s="760"/>
      <c r="JXN81" s="760"/>
      <c r="JXO81" s="760"/>
      <c r="JXP81" s="760"/>
      <c r="JXQ81" s="760"/>
      <c r="JXR81" s="760"/>
      <c r="JXS81" s="760"/>
      <c r="JXT81" s="760"/>
      <c r="JXU81" s="760"/>
      <c r="JXV81" s="760"/>
      <c r="JXW81" s="760"/>
      <c r="JXX81" s="760"/>
      <c r="JXY81" s="760"/>
      <c r="JXZ81" s="760"/>
      <c r="JYA81" s="760"/>
      <c r="JYB81" s="760"/>
      <c r="JYC81" s="760"/>
      <c r="JYD81" s="760"/>
      <c r="JYE81" s="760"/>
      <c r="JYF81" s="760"/>
      <c r="JYG81" s="760"/>
      <c r="JYH81" s="760"/>
      <c r="JYI81" s="760"/>
      <c r="JYJ81" s="760"/>
      <c r="JYK81" s="760"/>
      <c r="JYL81" s="760"/>
      <c r="JYM81" s="760"/>
      <c r="JYN81" s="760"/>
      <c r="JYO81" s="760"/>
      <c r="JYP81" s="760"/>
      <c r="JYQ81" s="760"/>
      <c r="JYR81" s="760"/>
      <c r="JYS81" s="760"/>
      <c r="JYT81" s="760"/>
      <c r="JYU81" s="760"/>
      <c r="JYV81" s="760"/>
      <c r="JYW81" s="760"/>
      <c r="JYX81" s="760"/>
      <c r="JYY81" s="760"/>
      <c r="JYZ81" s="760"/>
      <c r="JZA81" s="760"/>
      <c r="JZB81" s="760"/>
      <c r="JZC81" s="760"/>
      <c r="JZD81" s="760"/>
      <c r="JZE81" s="760"/>
      <c r="JZF81" s="760"/>
      <c r="JZG81" s="760"/>
      <c r="JZH81" s="760"/>
      <c r="JZI81" s="760"/>
      <c r="JZJ81" s="760"/>
      <c r="JZK81" s="760"/>
      <c r="JZL81" s="760"/>
      <c r="JZM81" s="760"/>
      <c r="JZN81" s="760"/>
      <c r="JZO81" s="760"/>
      <c r="JZP81" s="760"/>
      <c r="JZQ81" s="760"/>
      <c r="JZR81" s="760"/>
      <c r="JZS81" s="760"/>
      <c r="JZT81" s="760"/>
      <c r="JZU81" s="760"/>
      <c r="JZV81" s="760"/>
      <c r="JZW81" s="760"/>
      <c r="JZX81" s="760"/>
      <c r="JZY81" s="760"/>
      <c r="JZZ81" s="760"/>
      <c r="KAA81" s="760"/>
      <c r="KAB81" s="760"/>
      <c r="KAC81" s="760"/>
      <c r="KAD81" s="760"/>
      <c r="KAE81" s="760"/>
      <c r="KAF81" s="760"/>
      <c r="KAG81" s="760"/>
      <c r="KAH81" s="760"/>
      <c r="KAI81" s="760"/>
      <c r="KAJ81" s="760"/>
      <c r="KAK81" s="760"/>
      <c r="KAL81" s="760"/>
      <c r="KAM81" s="760"/>
      <c r="KAN81" s="760"/>
      <c r="KAO81" s="760"/>
      <c r="KAP81" s="760"/>
      <c r="KAQ81" s="760"/>
      <c r="KAR81" s="760"/>
      <c r="KAS81" s="760"/>
      <c r="KAT81" s="760"/>
      <c r="KAU81" s="760"/>
      <c r="KAV81" s="760"/>
      <c r="KAW81" s="760"/>
      <c r="KAX81" s="760"/>
      <c r="KAY81" s="760"/>
      <c r="KAZ81" s="760"/>
      <c r="KBA81" s="760"/>
      <c r="KBB81" s="760"/>
      <c r="KBC81" s="760"/>
      <c r="KBD81" s="760"/>
      <c r="KBE81" s="760"/>
      <c r="KBF81" s="760"/>
      <c r="KBG81" s="760"/>
      <c r="KBH81" s="760"/>
      <c r="KBI81" s="760"/>
      <c r="KBJ81" s="760"/>
      <c r="KBK81" s="760"/>
      <c r="KBL81" s="760"/>
      <c r="KBM81" s="760"/>
      <c r="KBN81" s="760"/>
      <c r="KBO81" s="760"/>
      <c r="KBP81" s="760"/>
      <c r="KBQ81" s="760"/>
      <c r="KBR81" s="760"/>
      <c r="KBS81" s="760"/>
      <c r="KBT81" s="760"/>
      <c r="KBU81" s="760"/>
      <c r="KBV81" s="760"/>
      <c r="KBW81" s="760"/>
      <c r="KBX81" s="760"/>
      <c r="KBY81" s="760"/>
      <c r="KBZ81" s="760"/>
      <c r="KCA81" s="760"/>
      <c r="KCB81" s="760"/>
      <c r="KCC81" s="760"/>
      <c r="KCD81" s="760"/>
      <c r="KCE81" s="760"/>
      <c r="KCF81" s="760"/>
      <c r="KCG81" s="760"/>
      <c r="KCH81" s="760"/>
      <c r="KCI81" s="760"/>
      <c r="KCJ81" s="760"/>
      <c r="KCK81" s="760"/>
      <c r="KCL81" s="760"/>
      <c r="KCM81" s="760"/>
      <c r="KCN81" s="760"/>
      <c r="KCO81" s="760"/>
      <c r="KCP81" s="760"/>
      <c r="KCQ81" s="760"/>
      <c r="KCR81" s="760"/>
      <c r="KCS81" s="760"/>
      <c r="KCT81" s="760"/>
      <c r="KCU81" s="760"/>
      <c r="KCV81" s="760"/>
      <c r="KCW81" s="760"/>
      <c r="KCX81" s="760"/>
      <c r="KCY81" s="760"/>
      <c r="KCZ81" s="760"/>
      <c r="KDA81" s="760"/>
      <c r="KDB81" s="760"/>
      <c r="KDC81" s="760"/>
      <c r="KDD81" s="760"/>
      <c r="KDE81" s="760"/>
      <c r="KDF81" s="760"/>
      <c r="KDG81" s="760"/>
      <c r="KDH81" s="760"/>
      <c r="KDI81" s="760"/>
      <c r="KDJ81" s="760"/>
      <c r="KDK81" s="760"/>
      <c r="KDL81" s="760"/>
      <c r="KDM81" s="760"/>
      <c r="KDN81" s="760"/>
      <c r="KDO81" s="760"/>
      <c r="KDP81" s="760"/>
      <c r="KDQ81" s="760"/>
      <c r="KDR81" s="760"/>
      <c r="KDS81" s="760"/>
      <c r="KDT81" s="760"/>
      <c r="KDU81" s="760"/>
      <c r="KDV81" s="760"/>
      <c r="KDW81" s="760"/>
      <c r="KDX81" s="760"/>
      <c r="KDY81" s="760"/>
      <c r="KDZ81" s="760"/>
      <c r="KEA81" s="760"/>
      <c r="KEB81" s="760"/>
      <c r="KEC81" s="760"/>
      <c r="KED81" s="760"/>
      <c r="KEE81" s="760"/>
      <c r="KEF81" s="760"/>
      <c r="KEG81" s="760"/>
      <c r="KEH81" s="760"/>
      <c r="KEI81" s="760"/>
      <c r="KEJ81" s="760"/>
      <c r="KEK81" s="760"/>
      <c r="KEL81" s="760"/>
      <c r="KEM81" s="760"/>
      <c r="KEN81" s="760"/>
      <c r="KEO81" s="760"/>
      <c r="KEP81" s="760"/>
      <c r="KEQ81" s="760"/>
      <c r="KER81" s="760"/>
      <c r="KES81" s="760"/>
      <c r="KET81" s="760"/>
      <c r="KEU81" s="760"/>
      <c r="KEV81" s="760"/>
      <c r="KEW81" s="760"/>
      <c r="KEX81" s="760"/>
      <c r="KEY81" s="760"/>
      <c r="KEZ81" s="760"/>
      <c r="KFA81" s="760"/>
      <c r="KFB81" s="760"/>
      <c r="KFC81" s="760"/>
      <c r="KFD81" s="760"/>
      <c r="KFE81" s="760"/>
      <c r="KFF81" s="760"/>
      <c r="KFG81" s="760"/>
      <c r="KFH81" s="760"/>
      <c r="KFI81" s="760"/>
      <c r="KFJ81" s="760"/>
      <c r="KFK81" s="760"/>
      <c r="KFL81" s="760"/>
      <c r="KFM81" s="760"/>
      <c r="KFN81" s="760"/>
      <c r="KFO81" s="760"/>
      <c r="KFP81" s="760"/>
      <c r="KFQ81" s="760"/>
      <c r="KFR81" s="760"/>
      <c r="KFS81" s="760"/>
      <c r="KFT81" s="760"/>
      <c r="KFU81" s="760"/>
      <c r="KFV81" s="760"/>
      <c r="KFW81" s="760"/>
      <c r="KFX81" s="760"/>
      <c r="KFY81" s="760"/>
      <c r="KFZ81" s="760"/>
      <c r="KGA81" s="760"/>
      <c r="KGB81" s="760"/>
      <c r="KGC81" s="760"/>
      <c r="KGD81" s="760"/>
      <c r="KGE81" s="760"/>
      <c r="KGF81" s="760"/>
      <c r="KGG81" s="760"/>
      <c r="KGH81" s="760"/>
      <c r="KGI81" s="760"/>
      <c r="KGJ81" s="760"/>
      <c r="KGK81" s="760"/>
      <c r="KGL81" s="760"/>
      <c r="KGM81" s="760"/>
      <c r="KGN81" s="760"/>
      <c r="KGO81" s="760"/>
      <c r="KGP81" s="760"/>
      <c r="KGQ81" s="760"/>
      <c r="KGR81" s="760"/>
      <c r="KGS81" s="760"/>
      <c r="KGT81" s="760"/>
      <c r="KGU81" s="760"/>
      <c r="KGV81" s="760"/>
      <c r="KGW81" s="760"/>
      <c r="KGX81" s="760"/>
      <c r="KGY81" s="760"/>
      <c r="KGZ81" s="760"/>
      <c r="KHA81" s="760"/>
      <c r="KHB81" s="760"/>
      <c r="KHC81" s="760"/>
      <c r="KHD81" s="760"/>
      <c r="KHE81" s="760"/>
      <c r="KHF81" s="760"/>
      <c r="KHG81" s="760"/>
      <c r="KHH81" s="760"/>
      <c r="KHI81" s="760"/>
      <c r="KHJ81" s="760"/>
      <c r="KHK81" s="760"/>
      <c r="KHL81" s="760"/>
      <c r="KHM81" s="760"/>
      <c r="KHN81" s="760"/>
      <c r="KHO81" s="760"/>
      <c r="KHP81" s="760"/>
      <c r="KHQ81" s="760"/>
      <c r="KHR81" s="760"/>
      <c r="KHS81" s="760"/>
      <c r="KHT81" s="760"/>
      <c r="KHU81" s="760"/>
      <c r="KHV81" s="760"/>
      <c r="KHW81" s="760"/>
      <c r="KHX81" s="760"/>
      <c r="KHY81" s="760"/>
      <c r="KHZ81" s="760"/>
      <c r="KIA81" s="760"/>
      <c r="KIB81" s="760"/>
      <c r="KIC81" s="760"/>
      <c r="KID81" s="760"/>
      <c r="KIE81" s="760"/>
      <c r="KIF81" s="760"/>
      <c r="KIG81" s="760"/>
      <c r="KIH81" s="760"/>
      <c r="KII81" s="760"/>
      <c r="KIJ81" s="760"/>
      <c r="KIK81" s="760"/>
      <c r="KIL81" s="760"/>
      <c r="KIM81" s="760"/>
      <c r="KIN81" s="760"/>
      <c r="KIO81" s="760"/>
      <c r="KIP81" s="760"/>
      <c r="KIQ81" s="760"/>
      <c r="KIR81" s="760"/>
      <c r="KIS81" s="760"/>
      <c r="KIT81" s="760"/>
      <c r="KIU81" s="760"/>
      <c r="KIV81" s="760"/>
      <c r="KIW81" s="760"/>
      <c r="KIX81" s="760"/>
      <c r="KIY81" s="760"/>
      <c r="KIZ81" s="760"/>
      <c r="KJA81" s="760"/>
      <c r="KJB81" s="760"/>
      <c r="KJC81" s="760"/>
      <c r="KJD81" s="760"/>
      <c r="KJE81" s="760"/>
      <c r="KJF81" s="760"/>
      <c r="KJG81" s="760"/>
      <c r="KJH81" s="760"/>
      <c r="KJI81" s="760"/>
      <c r="KJJ81" s="760"/>
      <c r="KJK81" s="760"/>
      <c r="KJL81" s="760"/>
      <c r="KJM81" s="760"/>
      <c r="KJN81" s="760"/>
      <c r="KJO81" s="760"/>
      <c r="KJP81" s="760"/>
      <c r="KJQ81" s="760"/>
      <c r="KJR81" s="760"/>
      <c r="KJS81" s="760"/>
      <c r="KJT81" s="760"/>
      <c r="KJU81" s="760"/>
      <c r="KJV81" s="760"/>
      <c r="KJW81" s="760"/>
      <c r="KJX81" s="760"/>
      <c r="KJY81" s="760"/>
      <c r="KJZ81" s="760"/>
      <c r="KKA81" s="760"/>
      <c r="KKB81" s="760"/>
      <c r="KKC81" s="760"/>
      <c r="KKD81" s="760"/>
      <c r="KKE81" s="760"/>
      <c r="KKF81" s="760"/>
      <c r="KKG81" s="760"/>
      <c r="KKH81" s="760"/>
      <c r="KKI81" s="760"/>
      <c r="KKJ81" s="760"/>
      <c r="KKK81" s="760"/>
      <c r="KKL81" s="760"/>
      <c r="KKM81" s="760"/>
      <c r="KKN81" s="760"/>
      <c r="KKO81" s="760"/>
      <c r="KKP81" s="760"/>
      <c r="KKQ81" s="760"/>
      <c r="KKR81" s="760"/>
      <c r="KKS81" s="760"/>
      <c r="KKT81" s="760"/>
      <c r="KKU81" s="760"/>
      <c r="KKV81" s="760"/>
      <c r="KKW81" s="760"/>
      <c r="KKX81" s="760"/>
      <c r="KKY81" s="760"/>
      <c r="KKZ81" s="760"/>
      <c r="KLA81" s="760"/>
      <c r="KLB81" s="760"/>
      <c r="KLC81" s="760"/>
      <c r="KLD81" s="760"/>
      <c r="KLE81" s="760"/>
      <c r="KLF81" s="760"/>
      <c r="KLG81" s="760"/>
      <c r="KLH81" s="760"/>
      <c r="KLI81" s="760"/>
      <c r="KLJ81" s="760"/>
      <c r="KLK81" s="760"/>
      <c r="KLL81" s="760"/>
      <c r="KLM81" s="760"/>
      <c r="KLN81" s="760"/>
      <c r="KLO81" s="760"/>
      <c r="KLP81" s="760"/>
      <c r="KLQ81" s="760"/>
      <c r="KLR81" s="760"/>
      <c r="KLS81" s="760"/>
      <c r="KLT81" s="760"/>
      <c r="KLU81" s="760"/>
      <c r="KLV81" s="760"/>
      <c r="KLW81" s="760"/>
      <c r="KLX81" s="760"/>
      <c r="KLY81" s="760"/>
      <c r="KLZ81" s="760"/>
      <c r="KMA81" s="760"/>
      <c r="KMB81" s="760"/>
      <c r="KMC81" s="760"/>
      <c r="KMD81" s="760"/>
      <c r="KME81" s="760"/>
      <c r="KMF81" s="760"/>
      <c r="KMG81" s="760"/>
      <c r="KMH81" s="760"/>
      <c r="KMI81" s="760"/>
      <c r="KMJ81" s="760"/>
      <c r="KMK81" s="760"/>
      <c r="KML81" s="760"/>
      <c r="KMM81" s="760"/>
      <c r="KMN81" s="760"/>
      <c r="KMO81" s="760"/>
      <c r="KMP81" s="760"/>
      <c r="KMQ81" s="760"/>
      <c r="KMR81" s="760"/>
      <c r="KMS81" s="760"/>
      <c r="KMT81" s="760"/>
      <c r="KMU81" s="760"/>
      <c r="KMV81" s="760"/>
      <c r="KMW81" s="760"/>
      <c r="KMX81" s="760"/>
      <c r="KMY81" s="760"/>
      <c r="KMZ81" s="760"/>
      <c r="KNA81" s="760"/>
      <c r="KNB81" s="760"/>
      <c r="KNC81" s="760"/>
      <c r="KND81" s="760"/>
      <c r="KNE81" s="760"/>
      <c r="KNF81" s="760"/>
      <c r="KNG81" s="760"/>
      <c r="KNH81" s="760"/>
      <c r="KNI81" s="760"/>
      <c r="KNJ81" s="760"/>
      <c r="KNK81" s="760"/>
      <c r="KNL81" s="760"/>
      <c r="KNM81" s="760"/>
      <c r="KNN81" s="760"/>
      <c r="KNO81" s="760"/>
      <c r="KNP81" s="760"/>
      <c r="KNQ81" s="760"/>
      <c r="KNR81" s="760"/>
      <c r="KNS81" s="760"/>
      <c r="KNT81" s="760"/>
      <c r="KNU81" s="760"/>
      <c r="KNV81" s="760"/>
      <c r="KNW81" s="760"/>
      <c r="KNX81" s="760"/>
      <c r="KNY81" s="760"/>
      <c r="KNZ81" s="760"/>
      <c r="KOA81" s="760"/>
      <c r="KOB81" s="760"/>
      <c r="KOC81" s="760"/>
      <c r="KOD81" s="760"/>
      <c r="KOE81" s="760"/>
      <c r="KOF81" s="760"/>
      <c r="KOG81" s="760"/>
      <c r="KOH81" s="760"/>
      <c r="KOI81" s="760"/>
      <c r="KOJ81" s="760"/>
      <c r="KOK81" s="760"/>
      <c r="KOL81" s="760"/>
      <c r="KOM81" s="760"/>
      <c r="KON81" s="760"/>
      <c r="KOO81" s="760"/>
      <c r="KOP81" s="760"/>
      <c r="KOQ81" s="760"/>
      <c r="KOR81" s="760"/>
      <c r="KOS81" s="760"/>
      <c r="KOT81" s="760"/>
      <c r="KOU81" s="760"/>
      <c r="KOV81" s="760"/>
      <c r="KOW81" s="760"/>
      <c r="KOX81" s="760"/>
      <c r="KOY81" s="760"/>
      <c r="KOZ81" s="760"/>
      <c r="KPA81" s="760"/>
      <c r="KPB81" s="760"/>
      <c r="KPC81" s="760"/>
      <c r="KPD81" s="760"/>
      <c r="KPE81" s="760"/>
      <c r="KPF81" s="760"/>
      <c r="KPG81" s="760"/>
      <c r="KPH81" s="760"/>
      <c r="KPI81" s="760"/>
      <c r="KPJ81" s="760"/>
      <c r="KPK81" s="760"/>
      <c r="KPL81" s="760"/>
      <c r="KPM81" s="760"/>
      <c r="KPN81" s="760"/>
      <c r="KPO81" s="760"/>
      <c r="KPP81" s="760"/>
      <c r="KPQ81" s="760"/>
      <c r="KPR81" s="760"/>
      <c r="KPS81" s="760"/>
      <c r="KPT81" s="760"/>
      <c r="KPU81" s="760"/>
      <c r="KPV81" s="760"/>
      <c r="KPW81" s="760"/>
      <c r="KPX81" s="760"/>
      <c r="KPY81" s="760"/>
      <c r="KPZ81" s="760"/>
      <c r="KQA81" s="760"/>
      <c r="KQB81" s="760"/>
      <c r="KQC81" s="760"/>
      <c r="KQD81" s="760"/>
      <c r="KQE81" s="760"/>
      <c r="KQF81" s="760"/>
      <c r="KQG81" s="760"/>
      <c r="KQH81" s="760"/>
      <c r="KQI81" s="760"/>
      <c r="KQJ81" s="760"/>
      <c r="KQK81" s="760"/>
      <c r="KQL81" s="760"/>
      <c r="KQM81" s="760"/>
      <c r="KQN81" s="760"/>
      <c r="KQO81" s="760"/>
      <c r="KQP81" s="760"/>
      <c r="KQQ81" s="760"/>
      <c r="KQR81" s="760"/>
      <c r="KQS81" s="760"/>
      <c r="KQT81" s="760"/>
      <c r="KQU81" s="760"/>
      <c r="KQV81" s="760"/>
      <c r="KQW81" s="760"/>
      <c r="KQX81" s="760"/>
      <c r="KQY81" s="760"/>
      <c r="KQZ81" s="760"/>
      <c r="KRA81" s="760"/>
      <c r="KRB81" s="760"/>
      <c r="KRC81" s="760"/>
      <c r="KRD81" s="760"/>
      <c r="KRE81" s="760"/>
      <c r="KRF81" s="760"/>
      <c r="KRG81" s="760"/>
      <c r="KRH81" s="760"/>
      <c r="KRI81" s="760"/>
      <c r="KRJ81" s="760"/>
      <c r="KRK81" s="760"/>
      <c r="KRL81" s="760"/>
      <c r="KRM81" s="760"/>
      <c r="KRN81" s="760"/>
      <c r="KRO81" s="760"/>
      <c r="KRP81" s="760"/>
      <c r="KRQ81" s="760"/>
      <c r="KRR81" s="760"/>
      <c r="KRS81" s="760"/>
      <c r="KRT81" s="760"/>
      <c r="KRU81" s="760"/>
      <c r="KRV81" s="760"/>
      <c r="KRW81" s="760"/>
      <c r="KRX81" s="760"/>
      <c r="KRY81" s="760"/>
      <c r="KRZ81" s="760"/>
      <c r="KSA81" s="760"/>
      <c r="KSB81" s="760"/>
      <c r="KSC81" s="760"/>
      <c r="KSD81" s="760"/>
      <c r="KSE81" s="760"/>
      <c r="KSF81" s="760"/>
      <c r="KSG81" s="760"/>
      <c r="KSH81" s="760"/>
      <c r="KSI81" s="760"/>
      <c r="KSJ81" s="760"/>
      <c r="KSK81" s="760"/>
      <c r="KSL81" s="760"/>
      <c r="KSM81" s="760"/>
      <c r="KSN81" s="760"/>
      <c r="KSO81" s="760"/>
      <c r="KSP81" s="760"/>
      <c r="KSQ81" s="760"/>
      <c r="KSR81" s="760"/>
      <c r="KSS81" s="760"/>
      <c r="KST81" s="760"/>
      <c r="KSU81" s="760"/>
      <c r="KSV81" s="760"/>
      <c r="KSW81" s="760"/>
      <c r="KSX81" s="760"/>
      <c r="KSY81" s="760"/>
      <c r="KSZ81" s="760"/>
      <c r="KTA81" s="760"/>
      <c r="KTB81" s="760"/>
      <c r="KTC81" s="760"/>
      <c r="KTD81" s="760"/>
      <c r="KTE81" s="760"/>
      <c r="KTF81" s="760"/>
      <c r="KTG81" s="760"/>
      <c r="KTH81" s="760"/>
      <c r="KTI81" s="760"/>
      <c r="KTJ81" s="760"/>
      <c r="KTK81" s="760"/>
      <c r="KTL81" s="760"/>
      <c r="KTM81" s="760"/>
      <c r="KTN81" s="760"/>
      <c r="KTO81" s="760"/>
      <c r="KTP81" s="760"/>
      <c r="KTQ81" s="760"/>
      <c r="KTR81" s="760"/>
      <c r="KTS81" s="760"/>
      <c r="KTT81" s="760"/>
      <c r="KTU81" s="760"/>
      <c r="KTV81" s="760"/>
      <c r="KTW81" s="760"/>
      <c r="KTX81" s="760"/>
      <c r="KTY81" s="760"/>
      <c r="KTZ81" s="760"/>
      <c r="KUA81" s="760"/>
      <c r="KUB81" s="760"/>
      <c r="KUC81" s="760"/>
      <c r="KUD81" s="760"/>
      <c r="KUE81" s="760"/>
      <c r="KUF81" s="760"/>
      <c r="KUG81" s="760"/>
      <c r="KUH81" s="760"/>
      <c r="KUI81" s="760"/>
      <c r="KUJ81" s="760"/>
      <c r="KUK81" s="760"/>
      <c r="KUL81" s="760"/>
      <c r="KUM81" s="760"/>
      <c r="KUN81" s="760"/>
      <c r="KUO81" s="760"/>
      <c r="KUP81" s="760"/>
      <c r="KUQ81" s="760"/>
      <c r="KUR81" s="760"/>
      <c r="KUS81" s="760"/>
      <c r="KUT81" s="760"/>
      <c r="KUU81" s="760"/>
      <c r="KUV81" s="760"/>
      <c r="KUW81" s="760"/>
      <c r="KUX81" s="760"/>
      <c r="KUY81" s="760"/>
      <c r="KUZ81" s="760"/>
      <c r="KVA81" s="760"/>
      <c r="KVB81" s="760"/>
      <c r="KVC81" s="760"/>
      <c r="KVD81" s="760"/>
      <c r="KVE81" s="760"/>
      <c r="KVF81" s="760"/>
      <c r="KVG81" s="760"/>
      <c r="KVH81" s="760"/>
      <c r="KVI81" s="760"/>
      <c r="KVJ81" s="760"/>
      <c r="KVK81" s="760"/>
      <c r="KVL81" s="760"/>
      <c r="KVM81" s="760"/>
      <c r="KVN81" s="760"/>
      <c r="KVO81" s="760"/>
      <c r="KVP81" s="760"/>
      <c r="KVQ81" s="760"/>
      <c r="KVR81" s="760"/>
      <c r="KVS81" s="760"/>
      <c r="KVT81" s="760"/>
      <c r="KVU81" s="760"/>
      <c r="KVV81" s="760"/>
      <c r="KVW81" s="760"/>
      <c r="KVX81" s="760"/>
      <c r="KVY81" s="760"/>
      <c r="KVZ81" s="760"/>
      <c r="KWA81" s="760"/>
      <c r="KWB81" s="760"/>
      <c r="KWC81" s="760"/>
      <c r="KWD81" s="760"/>
      <c r="KWE81" s="760"/>
      <c r="KWF81" s="760"/>
      <c r="KWG81" s="760"/>
      <c r="KWH81" s="760"/>
      <c r="KWI81" s="760"/>
      <c r="KWJ81" s="760"/>
      <c r="KWK81" s="760"/>
      <c r="KWL81" s="760"/>
      <c r="KWM81" s="760"/>
      <c r="KWN81" s="760"/>
      <c r="KWO81" s="760"/>
      <c r="KWP81" s="760"/>
      <c r="KWQ81" s="760"/>
      <c r="KWR81" s="760"/>
      <c r="KWS81" s="760"/>
      <c r="KWT81" s="760"/>
      <c r="KWU81" s="760"/>
      <c r="KWV81" s="760"/>
      <c r="KWW81" s="760"/>
      <c r="KWX81" s="760"/>
      <c r="KWY81" s="760"/>
      <c r="KWZ81" s="760"/>
      <c r="KXA81" s="760"/>
      <c r="KXB81" s="760"/>
      <c r="KXC81" s="760"/>
      <c r="KXD81" s="760"/>
      <c r="KXE81" s="760"/>
      <c r="KXF81" s="760"/>
      <c r="KXG81" s="760"/>
      <c r="KXH81" s="760"/>
      <c r="KXI81" s="760"/>
      <c r="KXJ81" s="760"/>
      <c r="KXK81" s="760"/>
      <c r="KXL81" s="760"/>
      <c r="KXM81" s="760"/>
      <c r="KXN81" s="760"/>
      <c r="KXO81" s="760"/>
      <c r="KXP81" s="760"/>
      <c r="KXQ81" s="760"/>
      <c r="KXR81" s="760"/>
      <c r="KXS81" s="760"/>
      <c r="KXT81" s="760"/>
      <c r="KXU81" s="760"/>
      <c r="KXV81" s="760"/>
      <c r="KXW81" s="760"/>
      <c r="KXX81" s="760"/>
      <c r="KXY81" s="760"/>
      <c r="KXZ81" s="760"/>
      <c r="KYA81" s="760"/>
      <c r="KYB81" s="760"/>
      <c r="KYC81" s="760"/>
      <c r="KYD81" s="760"/>
      <c r="KYE81" s="760"/>
      <c r="KYF81" s="760"/>
      <c r="KYG81" s="760"/>
      <c r="KYH81" s="760"/>
      <c r="KYI81" s="760"/>
      <c r="KYJ81" s="760"/>
      <c r="KYK81" s="760"/>
      <c r="KYL81" s="760"/>
      <c r="KYM81" s="760"/>
      <c r="KYN81" s="760"/>
      <c r="KYO81" s="760"/>
      <c r="KYP81" s="760"/>
      <c r="KYQ81" s="760"/>
      <c r="KYR81" s="760"/>
      <c r="KYS81" s="760"/>
      <c r="KYT81" s="760"/>
      <c r="KYU81" s="760"/>
      <c r="KYV81" s="760"/>
      <c r="KYW81" s="760"/>
      <c r="KYX81" s="760"/>
      <c r="KYY81" s="760"/>
      <c r="KYZ81" s="760"/>
      <c r="KZA81" s="760"/>
      <c r="KZB81" s="760"/>
      <c r="KZC81" s="760"/>
      <c r="KZD81" s="760"/>
      <c r="KZE81" s="760"/>
      <c r="KZF81" s="760"/>
      <c r="KZG81" s="760"/>
      <c r="KZH81" s="760"/>
      <c r="KZI81" s="760"/>
      <c r="KZJ81" s="760"/>
      <c r="KZK81" s="760"/>
      <c r="KZL81" s="760"/>
      <c r="KZM81" s="760"/>
      <c r="KZN81" s="760"/>
      <c r="KZO81" s="760"/>
      <c r="KZP81" s="760"/>
      <c r="KZQ81" s="760"/>
      <c r="KZR81" s="760"/>
      <c r="KZS81" s="760"/>
      <c r="KZT81" s="760"/>
      <c r="KZU81" s="760"/>
      <c r="KZV81" s="760"/>
      <c r="KZW81" s="760"/>
      <c r="KZX81" s="760"/>
      <c r="KZY81" s="760"/>
      <c r="KZZ81" s="760"/>
      <c r="LAA81" s="760"/>
      <c r="LAB81" s="760"/>
      <c r="LAC81" s="760"/>
      <c r="LAD81" s="760"/>
      <c r="LAE81" s="760"/>
      <c r="LAF81" s="760"/>
      <c r="LAG81" s="760"/>
      <c r="LAH81" s="760"/>
      <c r="LAI81" s="760"/>
      <c r="LAJ81" s="760"/>
      <c r="LAK81" s="760"/>
      <c r="LAL81" s="760"/>
      <c r="LAM81" s="760"/>
      <c r="LAN81" s="760"/>
      <c r="LAO81" s="760"/>
      <c r="LAP81" s="760"/>
      <c r="LAQ81" s="760"/>
      <c r="LAR81" s="760"/>
      <c r="LAS81" s="760"/>
      <c r="LAT81" s="760"/>
      <c r="LAU81" s="760"/>
      <c r="LAV81" s="760"/>
      <c r="LAW81" s="760"/>
      <c r="LAX81" s="760"/>
      <c r="LAY81" s="760"/>
      <c r="LAZ81" s="760"/>
      <c r="LBA81" s="760"/>
      <c r="LBB81" s="760"/>
      <c r="LBC81" s="760"/>
      <c r="LBD81" s="760"/>
      <c r="LBE81" s="760"/>
      <c r="LBF81" s="760"/>
      <c r="LBG81" s="760"/>
      <c r="LBH81" s="760"/>
      <c r="LBI81" s="760"/>
      <c r="LBJ81" s="760"/>
      <c r="LBK81" s="760"/>
      <c r="LBL81" s="760"/>
      <c r="LBM81" s="760"/>
      <c r="LBN81" s="760"/>
      <c r="LBO81" s="760"/>
      <c r="LBP81" s="760"/>
      <c r="LBQ81" s="760"/>
      <c r="LBR81" s="760"/>
      <c r="LBS81" s="760"/>
      <c r="LBT81" s="760"/>
      <c r="LBU81" s="760"/>
      <c r="LBV81" s="760"/>
      <c r="LBW81" s="760"/>
      <c r="LBX81" s="760"/>
      <c r="LBY81" s="760"/>
      <c r="LBZ81" s="760"/>
      <c r="LCA81" s="760"/>
      <c r="LCB81" s="760"/>
      <c r="LCC81" s="760"/>
      <c r="LCD81" s="760"/>
      <c r="LCE81" s="760"/>
      <c r="LCF81" s="760"/>
      <c r="LCG81" s="760"/>
      <c r="LCH81" s="760"/>
      <c r="LCI81" s="760"/>
      <c r="LCJ81" s="760"/>
      <c r="LCK81" s="760"/>
      <c r="LCL81" s="760"/>
      <c r="LCM81" s="760"/>
      <c r="LCN81" s="760"/>
      <c r="LCO81" s="760"/>
      <c r="LCP81" s="760"/>
      <c r="LCQ81" s="760"/>
      <c r="LCR81" s="760"/>
      <c r="LCS81" s="760"/>
      <c r="LCT81" s="760"/>
      <c r="LCU81" s="760"/>
      <c r="LCV81" s="760"/>
      <c r="LCW81" s="760"/>
      <c r="LCX81" s="760"/>
      <c r="LCY81" s="760"/>
      <c r="LCZ81" s="760"/>
      <c r="LDA81" s="760"/>
      <c r="LDB81" s="760"/>
      <c r="LDC81" s="760"/>
      <c r="LDD81" s="760"/>
      <c r="LDE81" s="760"/>
      <c r="LDF81" s="760"/>
      <c r="LDG81" s="760"/>
      <c r="LDH81" s="760"/>
      <c r="LDI81" s="760"/>
      <c r="LDJ81" s="760"/>
      <c r="LDK81" s="760"/>
      <c r="LDL81" s="760"/>
      <c r="LDM81" s="760"/>
      <c r="LDN81" s="760"/>
      <c r="LDO81" s="760"/>
      <c r="LDP81" s="760"/>
      <c r="LDQ81" s="760"/>
      <c r="LDR81" s="760"/>
      <c r="LDS81" s="760"/>
      <c r="LDT81" s="760"/>
      <c r="LDU81" s="760"/>
      <c r="LDV81" s="760"/>
      <c r="LDW81" s="760"/>
      <c r="LDX81" s="760"/>
      <c r="LDY81" s="760"/>
      <c r="LDZ81" s="760"/>
      <c r="LEA81" s="760"/>
      <c r="LEB81" s="760"/>
      <c r="LEC81" s="760"/>
      <c r="LED81" s="760"/>
      <c r="LEE81" s="760"/>
      <c r="LEF81" s="760"/>
      <c r="LEG81" s="760"/>
      <c r="LEH81" s="760"/>
      <c r="LEI81" s="760"/>
      <c r="LEJ81" s="760"/>
      <c r="LEK81" s="760"/>
      <c r="LEL81" s="760"/>
      <c r="LEM81" s="760"/>
      <c r="LEN81" s="760"/>
      <c r="LEO81" s="760"/>
      <c r="LEP81" s="760"/>
      <c r="LEQ81" s="760"/>
      <c r="LER81" s="760"/>
      <c r="LES81" s="760"/>
      <c r="LET81" s="760"/>
      <c r="LEU81" s="760"/>
      <c r="LEV81" s="760"/>
      <c r="LEW81" s="760"/>
      <c r="LEX81" s="760"/>
      <c r="LEY81" s="760"/>
      <c r="LEZ81" s="760"/>
      <c r="LFA81" s="760"/>
      <c r="LFB81" s="760"/>
      <c r="LFC81" s="760"/>
      <c r="LFD81" s="760"/>
      <c r="LFE81" s="760"/>
      <c r="LFF81" s="760"/>
      <c r="LFG81" s="760"/>
      <c r="LFH81" s="760"/>
      <c r="LFI81" s="760"/>
      <c r="LFJ81" s="760"/>
      <c r="LFK81" s="760"/>
      <c r="LFL81" s="760"/>
      <c r="LFM81" s="760"/>
      <c r="LFN81" s="760"/>
      <c r="LFO81" s="760"/>
      <c r="LFP81" s="760"/>
      <c r="LFQ81" s="760"/>
      <c r="LFR81" s="760"/>
      <c r="LFS81" s="760"/>
      <c r="LFT81" s="760"/>
      <c r="LFU81" s="760"/>
      <c r="LFV81" s="760"/>
      <c r="LFW81" s="760"/>
      <c r="LFX81" s="760"/>
      <c r="LFY81" s="760"/>
      <c r="LFZ81" s="760"/>
      <c r="LGA81" s="760"/>
      <c r="LGB81" s="760"/>
      <c r="LGC81" s="760"/>
      <c r="LGD81" s="760"/>
      <c r="LGE81" s="760"/>
      <c r="LGF81" s="760"/>
      <c r="LGG81" s="760"/>
      <c r="LGH81" s="760"/>
      <c r="LGI81" s="760"/>
      <c r="LGJ81" s="760"/>
      <c r="LGK81" s="760"/>
      <c r="LGL81" s="760"/>
      <c r="LGM81" s="760"/>
      <c r="LGN81" s="760"/>
      <c r="LGO81" s="760"/>
      <c r="LGP81" s="760"/>
      <c r="LGQ81" s="760"/>
      <c r="LGR81" s="760"/>
      <c r="LGS81" s="760"/>
      <c r="LGT81" s="760"/>
      <c r="LGU81" s="760"/>
      <c r="LGV81" s="760"/>
      <c r="LGW81" s="760"/>
      <c r="LGX81" s="760"/>
      <c r="LGY81" s="760"/>
      <c r="LGZ81" s="760"/>
      <c r="LHA81" s="760"/>
      <c r="LHB81" s="760"/>
      <c r="LHC81" s="760"/>
      <c r="LHD81" s="760"/>
      <c r="LHE81" s="760"/>
      <c r="LHF81" s="760"/>
      <c r="LHG81" s="760"/>
      <c r="LHH81" s="760"/>
      <c r="LHI81" s="760"/>
      <c r="LHJ81" s="760"/>
      <c r="LHK81" s="760"/>
      <c r="LHL81" s="760"/>
      <c r="LHM81" s="760"/>
      <c r="LHN81" s="760"/>
      <c r="LHO81" s="760"/>
      <c r="LHP81" s="760"/>
      <c r="LHQ81" s="760"/>
      <c r="LHR81" s="760"/>
      <c r="LHS81" s="760"/>
      <c r="LHT81" s="760"/>
      <c r="LHU81" s="760"/>
      <c r="LHV81" s="760"/>
      <c r="LHW81" s="760"/>
      <c r="LHX81" s="760"/>
      <c r="LHY81" s="760"/>
      <c r="LHZ81" s="760"/>
      <c r="LIA81" s="760"/>
      <c r="LIB81" s="760"/>
      <c r="LIC81" s="760"/>
      <c r="LID81" s="760"/>
      <c r="LIE81" s="760"/>
      <c r="LIF81" s="760"/>
      <c r="LIG81" s="760"/>
      <c r="LIH81" s="760"/>
      <c r="LII81" s="760"/>
      <c r="LIJ81" s="760"/>
      <c r="LIK81" s="760"/>
      <c r="LIL81" s="760"/>
      <c r="LIM81" s="760"/>
      <c r="LIN81" s="760"/>
      <c r="LIO81" s="760"/>
      <c r="LIP81" s="760"/>
      <c r="LIQ81" s="760"/>
      <c r="LIR81" s="760"/>
      <c r="LIS81" s="760"/>
      <c r="LIT81" s="760"/>
      <c r="LIU81" s="760"/>
      <c r="LIV81" s="760"/>
      <c r="LIW81" s="760"/>
      <c r="LIX81" s="760"/>
      <c r="LIY81" s="760"/>
      <c r="LIZ81" s="760"/>
      <c r="LJA81" s="760"/>
      <c r="LJB81" s="760"/>
      <c r="LJC81" s="760"/>
      <c r="LJD81" s="760"/>
      <c r="LJE81" s="760"/>
      <c r="LJF81" s="760"/>
      <c r="LJG81" s="760"/>
      <c r="LJH81" s="760"/>
      <c r="LJI81" s="760"/>
      <c r="LJJ81" s="760"/>
      <c r="LJK81" s="760"/>
      <c r="LJL81" s="760"/>
      <c r="LJM81" s="760"/>
      <c r="LJN81" s="760"/>
      <c r="LJO81" s="760"/>
      <c r="LJP81" s="760"/>
      <c r="LJQ81" s="760"/>
      <c r="LJR81" s="760"/>
      <c r="LJS81" s="760"/>
      <c r="LJT81" s="760"/>
      <c r="LJU81" s="760"/>
      <c r="LJV81" s="760"/>
      <c r="LJW81" s="760"/>
      <c r="LJX81" s="760"/>
      <c r="LJY81" s="760"/>
      <c r="LJZ81" s="760"/>
      <c r="LKA81" s="760"/>
      <c r="LKB81" s="760"/>
      <c r="LKC81" s="760"/>
      <c r="LKD81" s="760"/>
      <c r="LKE81" s="760"/>
      <c r="LKF81" s="760"/>
      <c r="LKG81" s="760"/>
      <c r="LKH81" s="760"/>
      <c r="LKI81" s="760"/>
      <c r="LKJ81" s="760"/>
      <c r="LKK81" s="760"/>
      <c r="LKL81" s="760"/>
      <c r="LKM81" s="760"/>
      <c r="LKN81" s="760"/>
      <c r="LKO81" s="760"/>
      <c r="LKP81" s="760"/>
      <c r="LKQ81" s="760"/>
      <c r="LKR81" s="760"/>
      <c r="LKS81" s="760"/>
      <c r="LKT81" s="760"/>
      <c r="LKU81" s="760"/>
      <c r="LKV81" s="760"/>
      <c r="LKW81" s="760"/>
      <c r="LKX81" s="760"/>
      <c r="LKY81" s="760"/>
      <c r="LKZ81" s="760"/>
      <c r="LLA81" s="760"/>
      <c r="LLB81" s="760"/>
      <c r="LLC81" s="760"/>
      <c r="LLD81" s="760"/>
      <c r="LLE81" s="760"/>
      <c r="LLF81" s="760"/>
      <c r="LLG81" s="760"/>
      <c r="LLH81" s="760"/>
      <c r="LLI81" s="760"/>
      <c r="LLJ81" s="760"/>
      <c r="LLK81" s="760"/>
      <c r="LLL81" s="760"/>
      <c r="LLM81" s="760"/>
      <c r="LLN81" s="760"/>
      <c r="LLO81" s="760"/>
      <c r="LLP81" s="760"/>
      <c r="LLQ81" s="760"/>
      <c r="LLR81" s="760"/>
      <c r="LLS81" s="760"/>
      <c r="LLT81" s="760"/>
      <c r="LLU81" s="760"/>
      <c r="LLV81" s="760"/>
      <c r="LLW81" s="760"/>
      <c r="LLX81" s="760"/>
      <c r="LLY81" s="760"/>
      <c r="LLZ81" s="760"/>
      <c r="LMA81" s="760"/>
      <c r="LMB81" s="760"/>
      <c r="LMC81" s="760"/>
      <c r="LMD81" s="760"/>
      <c r="LME81" s="760"/>
      <c r="LMF81" s="760"/>
      <c r="LMG81" s="760"/>
      <c r="LMH81" s="760"/>
      <c r="LMI81" s="760"/>
      <c r="LMJ81" s="760"/>
      <c r="LMK81" s="760"/>
      <c r="LML81" s="760"/>
      <c r="LMM81" s="760"/>
      <c r="LMN81" s="760"/>
      <c r="LMO81" s="760"/>
      <c r="LMP81" s="760"/>
      <c r="LMQ81" s="760"/>
      <c r="LMR81" s="760"/>
      <c r="LMS81" s="760"/>
      <c r="LMT81" s="760"/>
      <c r="LMU81" s="760"/>
      <c r="LMV81" s="760"/>
      <c r="LMW81" s="760"/>
      <c r="LMX81" s="760"/>
      <c r="LMY81" s="760"/>
      <c r="LMZ81" s="760"/>
      <c r="LNA81" s="760"/>
      <c r="LNB81" s="760"/>
      <c r="LNC81" s="760"/>
      <c r="LND81" s="760"/>
      <c r="LNE81" s="760"/>
      <c r="LNF81" s="760"/>
      <c r="LNG81" s="760"/>
      <c r="LNH81" s="760"/>
      <c r="LNI81" s="760"/>
      <c r="LNJ81" s="760"/>
      <c r="LNK81" s="760"/>
      <c r="LNL81" s="760"/>
      <c r="LNM81" s="760"/>
      <c r="LNN81" s="760"/>
      <c r="LNO81" s="760"/>
      <c r="LNP81" s="760"/>
      <c r="LNQ81" s="760"/>
      <c r="LNR81" s="760"/>
      <c r="LNS81" s="760"/>
      <c r="LNT81" s="760"/>
      <c r="LNU81" s="760"/>
      <c r="LNV81" s="760"/>
      <c r="LNW81" s="760"/>
      <c r="LNX81" s="760"/>
      <c r="LNY81" s="760"/>
      <c r="LNZ81" s="760"/>
      <c r="LOA81" s="760"/>
      <c r="LOB81" s="760"/>
      <c r="LOC81" s="760"/>
      <c r="LOD81" s="760"/>
      <c r="LOE81" s="760"/>
      <c r="LOF81" s="760"/>
      <c r="LOG81" s="760"/>
      <c r="LOH81" s="760"/>
      <c r="LOI81" s="760"/>
      <c r="LOJ81" s="760"/>
      <c r="LOK81" s="760"/>
      <c r="LOL81" s="760"/>
      <c r="LOM81" s="760"/>
      <c r="LON81" s="760"/>
      <c r="LOO81" s="760"/>
      <c r="LOP81" s="760"/>
      <c r="LOQ81" s="760"/>
      <c r="LOR81" s="760"/>
      <c r="LOS81" s="760"/>
      <c r="LOT81" s="760"/>
      <c r="LOU81" s="760"/>
      <c r="LOV81" s="760"/>
      <c r="LOW81" s="760"/>
      <c r="LOX81" s="760"/>
      <c r="LOY81" s="760"/>
      <c r="LOZ81" s="760"/>
      <c r="LPA81" s="760"/>
      <c r="LPB81" s="760"/>
      <c r="LPC81" s="760"/>
      <c r="LPD81" s="760"/>
      <c r="LPE81" s="760"/>
      <c r="LPF81" s="760"/>
      <c r="LPG81" s="760"/>
      <c r="LPH81" s="760"/>
      <c r="LPI81" s="760"/>
      <c r="LPJ81" s="760"/>
      <c r="LPK81" s="760"/>
      <c r="LPL81" s="760"/>
      <c r="LPM81" s="760"/>
      <c r="LPN81" s="760"/>
      <c r="LPO81" s="760"/>
      <c r="LPP81" s="760"/>
      <c r="LPQ81" s="760"/>
      <c r="LPR81" s="760"/>
      <c r="LPS81" s="760"/>
      <c r="LPT81" s="760"/>
      <c r="LPU81" s="760"/>
      <c r="LPV81" s="760"/>
      <c r="LPW81" s="760"/>
      <c r="LPX81" s="760"/>
      <c r="LPY81" s="760"/>
      <c r="LPZ81" s="760"/>
      <c r="LQA81" s="760"/>
      <c r="LQB81" s="760"/>
      <c r="LQC81" s="760"/>
      <c r="LQD81" s="760"/>
      <c r="LQE81" s="760"/>
      <c r="LQF81" s="760"/>
      <c r="LQG81" s="760"/>
      <c r="LQH81" s="760"/>
      <c r="LQI81" s="760"/>
      <c r="LQJ81" s="760"/>
      <c r="LQK81" s="760"/>
      <c r="LQL81" s="760"/>
      <c r="LQM81" s="760"/>
      <c r="LQN81" s="760"/>
      <c r="LQO81" s="760"/>
      <c r="LQP81" s="760"/>
      <c r="LQQ81" s="760"/>
      <c r="LQR81" s="760"/>
      <c r="LQS81" s="760"/>
      <c r="LQT81" s="760"/>
      <c r="LQU81" s="760"/>
      <c r="LQV81" s="760"/>
      <c r="LQW81" s="760"/>
      <c r="LQX81" s="760"/>
      <c r="LQY81" s="760"/>
      <c r="LQZ81" s="760"/>
      <c r="LRA81" s="760"/>
      <c r="LRB81" s="760"/>
      <c r="LRC81" s="760"/>
      <c r="LRD81" s="760"/>
      <c r="LRE81" s="760"/>
      <c r="LRF81" s="760"/>
      <c r="LRG81" s="760"/>
      <c r="LRH81" s="760"/>
      <c r="LRI81" s="760"/>
      <c r="LRJ81" s="760"/>
      <c r="LRK81" s="760"/>
      <c r="LRL81" s="760"/>
      <c r="LRM81" s="760"/>
      <c r="LRN81" s="760"/>
      <c r="LRO81" s="760"/>
      <c r="LRP81" s="760"/>
      <c r="LRQ81" s="760"/>
      <c r="LRR81" s="760"/>
      <c r="LRS81" s="760"/>
      <c r="LRT81" s="760"/>
      <c r="LRU81" s="760"/>
      <c r="LRV81" s="760"/>
      <c r="LRW81" s="760"/>
      <c r="LRX81" s="760"/>
      <c r="LRY81" s="760"/>
      <c r="LRZ81" s="760"/>
      <c r="LSA81" s="760"/>
      <c r="LSB81" s="760"/>
      <c r="LSC81" s="760"/>
      <c r="LSD81" s="760"/>
      <c r="LSE81" s="760"/>
      <c r="LSF81" s="760"/>
      <c r="LSG81" s="760"/>
      <c r="LSH81" s="760"/>
      <c r="LSI81" s="760"/>
      <c r="LSJ81" s="760"/>
      <c r="LSK81" s="760"/>
      <c r="LSL81" s="760"/>
      <c r="LSM81" s="760"/>
      <c r="LSN81" s="760"/>
      <c r="LSO81" s="760"/>
      <c r="LSP81" s="760"/>
      <c r="LSQ81" s="760"/>
      <c r="LSR81" s="760"/>
      <c r="LSS81" s="760"/>
      <c r="LST81" s="760"/>
      <c r="LSU81" s="760"/>
      <c r="LSV81" s="760"/>
      <c r="LSW81" s="760"/>
      <c r="LSX81" s="760"/>
      <c r="LSY81" s="760"/>
      <c r="LSZ81" s="760"/>
      <c r="LTA81" s="760"/>
      <c r="LTB81" s="760"/>
      <c r="LTC81" s="760"/>
      <c r="LTD81" s="760"/>
      <c r="LTE81" s="760"/>
      <c r="LTF81" s="760"/>
      <c r="LTG81" s="760"/>
      <c r="LTH81" s="760"/>
      <c r="LTI81" s="760"/>
      <c r="LTJ81" s="760"/>
      <c r="LTK81" s="760"/>
      <c r="LTL81" s="760"/>
      <c r="LTM81" s="760"/>
      <c r="LTN81" s="760"/>
      <c r="LTO81" s="760"/>
      <c r="LTP81" s="760"/>
      <c r="LTQ81" s="760"/>
      <c r="LTR81" s="760"/>
      <c r="LTS81" s="760"/>
      <c r="LTT81" s="760"/>
      <c r="LTU81" s="760"/>
      <c r="LTV81" s="760"/>
      <c r="LTW81" s="760"/>
      <c r="LTX81" s="760"/>
      <c r="LTY81" s="760"/>
      <c r="LTZ81" s="760"/>
      <c r="LUA81" s="760"/>
      <c r="LUB81" s="760"/>
      <c r="LUC81" s="760"/>
      <c r="LUD81" s="760"/>
      <c r="LUE81" s="760"/>
      <c r="LUF81" s="760"/>
      <c r="LUG81" s="760"/>
      <c r="LUH81" s="760"/>
      <c r="LUI81" s="760"/>
      <c r="LUJ81" s="760"/>
      <c r="LUK81" s="760"/>
      <c r="LUL81" s="760"/>
      <c r="LUM81" s="760"/>
      <c r="LUN81" s="760"/>
      <c r="LUO81" s="760"/>
      <c r="LUP81" s="760"/>
      <c r="LUQ81" s="760"/>
      <c r="LUR81" s="760"/>
      <c r="LUS81" s="760"/>
      <c r="LUT81" s="760"/>
      <c r="LUU81" s="760"/>
      <c r="LUV81" s="760"/>
      <c r="LUW81" s="760"/>
      <c r="LUX81" s="760"/>
      <c r="LUY81" s="760"/>
      <c r="LUZ81" s="760"/>
      <c r="LVA81" s="760"/>
      <c r="LVB81" s="760"/>
      <c r="LVC81" s="760"/>
      <c r="LVD81" s="760"/>
      <c r="LVE81" s="760"/>
      <c r="LVF81" s="760"/>
      <c r="LVG81" s="760"/>
      <c r="LVH81" s="760"/>
      <c r="LVI81" s="760"/>
      <c r="LVJ81" s="760"/>
      <c r="LVK81" s="760"/>
      <c r="LVL81" s="760"/>
      <c r="LVM81" s="760"/>
      <c r="LVN81" s="760"/>
      <c r="LVO81" s="760"/>
      <c r="LVP81" s="760"/>
      <c r="LVQ81" s="760"/>
      <c r="LVR81" s="760"/>
      <c r="LVS81" s="760"/>
      <c r="LVT81" s="760"/>
      <c r="LVU81" s="760"/>
      <c r="LVV81" s="760"/>
      <c r="LVW81" s="760"/>
      <c r="LVX81" s="760"/>
      <c r="LVY81" s="760"/>
      <c r="LVZ81" s="760"/>
      <c r="LWA81" s="760"/>
      <c r="LWB81" s="760"/>
      <c r="LWC81" s="760"/>
      <c r="LWD81" s="760"/>
      <c r="LWE81" s="760"/>
      <c r="LWF81" s="760"/>
      <c r="LWG81" s="760"/>
      <c r="LWH81" s="760"/>
      <c r="LWI81" s="760"/>
      <c r="LWJ81" s="760"/>
      <c r="LWK81" s="760"/>
      <c r="LWL81" s="760"/>
      <c r="LWM81" s="760"/>
      <c r="LWN81" s="760"/>
      <c r="LWO81" s="760"/>
      <c r="LWP81" s="760"/>
      <c r="LWQ81" s="760"/>
      <c r="LWR81" s="760"/>
      <c r="LWS81" s="760"/>
      <c r="LWT81" s="760"/>
      <c r="LWU81" s="760"/>
      <c r="LWV81" s="760"/>
      <c r="LWW81" s="760"/>
      <c r="LWX81" s="760"/>
      <c r="LWY81" s="760"/>
      <c r="LWZ81" s="760"/>
      <c r="LXA81" s="760"/>
      <c r="LXB81" s="760"/>
      <c r="LXC81" s="760"/>
      <c r="LXD81" s="760"/>
      <c r="LXE81" s="760"/>
      <c r="LXF81" s="760"/>
      <c r="LXG81" s="760"/>
      <c r="LXH81" s="760"/>
      <c r="LXI81" s="760"/>
      <c r="LXJ81" s="760"/>
      <c r="LXK81" s="760"/>
      <c r="LXL81" s="760"/>
      <c r="LXM81" s="760"/>
      <c r="LXN81" s="760"/>
      <c r="LXO81" s="760"/>
      <c r="LXP81" s="760"/>
      <c r="LXQ81" s="760"/>
      <c r="LXR81" s="760"/>
      <c r="LXS81" s="760"/>
      <c r="LXT81" s="760"/>
      <c r="LXU81" s="760"/>
      <c r="LXV81" s="760"/>
      <c r="LXW81" s="760"/>
      <c r="LXX81" s="760"/>
      <c r="LXY81" s="760"/>
      <c r="LXZ81" s="760"/>
      <c r="LYA81" s="760"/>
      <c r="LYB81" s="760"/>
      <c r="LYC81" s="760"/>
      <c r="LYD81" s="760"/>
      <c r="LYE81" s="760"/>
      <c r="LYF81" s="760"/>
      <c r="LYG81" s="760"/>
      <c r="LYH81" s="760"/>
      <c r="LYI81" s="760"/>
      <c r="LYJ81" s="760"/>
      <c r="LYK81" s="760"/>
      <c r="LYL81" s="760"/>
      <c r="LYM81" s="760"/>
      <c r="LYN81" s="760"/>
      <c r="LYO81" s="760"/>
      <c r="LYP81" s="760"/>
      <c r="LYQ81" s="760"/>
      <c r="LYR81" s="760"/>
      <c r="LYS81" s="760"/>
      <c r="LYT81" s="760"/>
      <c r="LYU81" s="760"/>
      <c r="LYV81" s="760"/>
      <c r="LYW81" s="760"/>
      <c r="LYX81" s="760"/>
      <c r="LYY81" s="760"/>
      <c r="LYZ81" s="760"/>
      <c r="LZA81" s="760"/>
      <c r="LZB81" s="760"/>
      <c r="LZC81" s="760"/>
      <c r="LZD81" s="760"/>
      <c r="LZE81" s="760"/>
      <c r="LZF81" s="760"/>
      <c r="LZG81" s="760"/>
      <c r="LZH81" s="760"/>
      <c r="LZI81" s="760"/>
      <c r="LZJ81" s="760"/>
      <c r="LZK81" s="760"/>
      <c r="LZL81" s="760"/>
      <c r="LZM81" s="760"/>
      <c r="LZN81" s="760"/>
      <c r="LZO81" s="760"/>
      <c r="LZP81" s="760"/>
      <c r="LZQ81" s="760"/>
      <c r="LZR81" s="760"/>
      <c r="LZS81" s="760"/>
      <c r="LZT81" s="760"/>
      <c r="LZU81" s="760"/>
      <c r="LZV81" s="760"/>
      <c r="LZW81" s="760"/>
      <c r="LZX81" s="760"/>
      <c r="LZY81" s="760"/>
      <c r="LZZ81" s="760"/>
      <c r="MAA81" s="760"/>
      <c r="MAB81" s="760"/>
      <c r="MAC81" s="760"/>
      <c r="MAD81" s="760"/>
      <c r="MAE81" s="760"/>
      <c r="MAF81" s="760"/>
      <c r="MAG81" s="760"/>
      <c r="MAH81" s="760"/>
      <c r="MAI81" s="760"/>
      <c r="MAJ81" s="760"/>
      <c r="MAK81" s="760"/>
      <c r="MAL81" s="760"/>
      <c r="MAM81" s="760"/>
      <c r="MAN81" s="760"/>
      <c r="MAO81" s="760"/>
      <c r="MAP81" s="760"/>
      <c r="MAQ81" s="760"/>
      <c r="MAR81" s="760"/>
      <c r="MAS81" s="760"/>
      <c r="MAT81" s="760"/>
      <c r="MAU81" s="760"/>
      <c r="MAV81" s="760"/>
      <c r="MAW81" s="760"/>
      <c r="MAX81" s="760"/>
      <c r="MAY81" s="760"/>
      <c r="MAZ81" s="760"/>
      <c r="MBA81" s="760"/>
      <c r="MBB81" s="760"/>
      <c r="MBC81" s="760"/>
      <c r="MBD81" s="760"/>
      <c r="MBE81" s="760"/>
      <c r="MBF81" s="760"/>
      <c r="MBG81" s="760"/>
      <c r="MBH81" s="760"/>
      <c r="MBI81" s="760"/>
      <c r="MBJ81" s="760"/>
      <c r="MBK81" s="760"/>
      <c r="MBL81" s="760"/>
      <c r="MBM81" s="760"/>
      <c r="MBN81" s="760"/>
      <c r="MBO81" s="760"/>
      <c r="MBP81" s="760"/>
      <c r="MBQ81" s="760"/>
      <c r="MBR81" s="760"/>
      <c r="MBS81" s="760"/>
      <c r="MBT81" s="760"/>
      <c r="MBU81" s="760"/>
      <c r="MBV81" s="760"/>
      <c r="MBW81" s="760"/>
      <c r="MBX81" s="760"/>
      <c r="MBY81" s="760"/>
      <c r="MBZ81" s="760"/>
      <c r="MCA81" s="760"/>
      <c r="MCB81" s="760"/>
      <c r="MCC81" s="760"/>
      <c r="MCD81" s="760"/>
      <c r="MCE81" s="760"/>
      <c r="MCF81" s="760"/>
      <c r="MCG81" s="760"/>
      <c r="MCH81" s="760"/>
      <c r="MCI81" s="760"/>
      <c r="MCJ81" s="760"/>
      <c r="MCK81" s="760"/>
      <c r="MCL81" s="760"/>
      <c r="MCM81" s="760"/>
      <c r="MCN81" s="760"/>
      <c r="MCO81" s="760"/>
      <c r="MCP81" s="760"/>
      <c r="MCQ81" s="760"/>
      <c r="MCR81" s="760"/>
      <c r="MCS81" s="760"/>
      <c r="MCT81" s="760"/>
      <c r="MCU81" s="760"/>
      <c r="MCV81" s="760"/>
      <c r="MCW81" s="760"/>
      <c r="MCX81" s="760"/>
      <c r="MCY81" s="760"/>
      <c r="MCZ81" s="760"/>
      <c r="MDA81" s="760"/>
      <c r="MDB81" s="760"/>
      <c r="MDC81" s="760"/>
      <c r="MDD81" s="760"/>
      <c r="MDE81" s="760"/>
      <c r="MDF81" s="760"/>
      <c r="MDG81" s="760"/>
      <c r="MDH81" s="760"/>
      <c r="MDI81" s="760"/>
      <c r="MDJ81" s="760"/>
      <c r="MDK81" s="760"/>
      <c r="MDL81" s="760"/>
      <c r="MDM81" s="760"/>
      <c r="MDN81" s="760"/>
      <c r="MDO81" s="760"/>
      <c r="MDP81" s="760"/>
      <c r="MDQ81" s="760"/>
      <c r="MDR81" s="760"/>
      <c r="MDS81" s="760"/>
      <c r="MDT81" s="760"/>
      <c r="MDU81" s="760"/>
      <c r="MDV81" s="760"/>
      <c r="MDW81" s="760"/>
      <c r="MDX81" s="760"/>
      <c r="MDY81" s="760"/>
      <c r="MDZ81" s="760"/>
      <c r="MEA81" s="760"/>
      <c r="MEB81" s="760"/>
      <c r="MEC81" s="760"/>
      <c r="MED81" s="760"/>
      <c r="MEE81" s="760"/>
      <c r="MEF81" s="760"/>
      <c r="MEG81" s="760"/>
      <c r="MEH81" s="760"/>
      <c r="MEI81" s="760"/>
      <c r="MEJ81" s="760"/>
      <c r="MEK81" s="760"/>
      <c r="MEL81" s="760"/>
      <c r="MEM81" s="760"/>
      <c r="MEN81" s="760"/>
      <c r="MEO81" s="760"/>
      <c r="MEP81" s="760"/>
      <c r="MEQ81" s="760"/>
      <c r="MER81" s="760"/>
      <c r="MES81" s="760"/>
      <c r="MET81" s="760"/>
      <c r="MEU81" s="760"/>
      <c r="MEV81" s="760"/>
      <c r="MEW81" s="760"/>
      <c r="MEX81" s="760"/>
      <c r="MEY81" s="760"/>
      <c r="MEZ81" s="760"/>
      <c r="MFA81" s="760"/>
      <c r="MFB81" s="760"/>
      <c r="MFC81" s="760"/>
      <c r="MFD81" s="760"/>
      <c r="MFE81" s="760"/>
      <c r="MFF81" s="760"/>
      <c r="MFG81" s="760"/>
      <c r="MFH81" s="760"/>
      <c r="MFI81" s="760"/>
      <c r="MFJ81" s="760"/>
      <c r="MFK81" s="760"/>
      <c r="MFL81" s="760"/>
      <c r="MFM81" s="760"/>
      <c r="MFN81" s="760"/>
      <c r="MFO81" s="760"/>
      <c r="MFP81" s="760"/>
      <c r="MFQ81" s="760"/>
      <c r="MFR81" s="760"/>
      <c r="MFS81" s="760"/>
      <c r="MFT81" s="760"/>
      <c r="MFU81" s="760"/>
      <c r="MFV81" s="760"/>
      <c r="MFW81" s="760"/>
      <c r="MFX81" s="760"/>
      <c r="MFY81" s="760"/>
      <c r="MFZ81" s="760"/>
      <c r="MGA81" s="760"/>
      <c r="MGB81" s="760"/>
      <c r="MGC81" s="760"/>
      <c r="MGD81" s="760"/>
      <c r="MGE81" s="760"/>
      <c r="MGF81" s="760"/>
      <c r="MGG81" s="760"/>
      <c r="MGH81" s="760"/>
      <c r="MGI81" s="760"/>
      <c r="MGJ81" s="760"/>
      <c r="MGK81" s="760"/>
      <c r="MGL81" s="760"/>
      <c r="MGM81" s="760"/>
      <c r="MGN81" s="760"/>
      <c r="MGO81" s="760"/>
      <c r="MGP81" s="760"/>
      <c r="MGQ81" s="760"/>
      <c r="MGR81" s="760"/>
      <c r="MGS81" s="760"/>
      <c r="MGT81" s="760"/>
      <c r="MGU81" s="760"/>
      <c r="MGV81" s="760"/>
      <c r="MGW81" s="760"/>
      <c r="MGX81" s="760"/>
      <c r="MGY81" s="760"/>
      <c r="MGZ81" s="760"/>
      <c r="MHA81" s="760"/>
      <c r="MHB81" s="760"/>
      <c r="MHC81" s="760"/>
      <c r="MHD81" s="760"/>
      <c r="MHE81" s="760"/>
      <c r="MHF81" s="760"/>
      <c r="MHG81" s="760"/>
      <c r="MHH81" s="760"/>
      <c r="MHI81" s="760"/>
      <c r="MHJ81" s="760"/>
      <c r="MHK81" s="760"/>
      <c r="MHL81" s="760"/>
      <c r="MHM81" s="760"/>
      <c r="MHN81" s="760"/>
      <c r="MHO81" s="760"/>
      <c r="MHP81" s="760"/>
      <c r="MHQ81" s="760"/>
      <c r="MHR81" s="760"/>
      <c r="MHS81" s="760"/>
      <c r="MHT81" s="760"/>
      <c r="MHU81" s="760"/>
      <c r="MHV81" s="760"/>
      <c r="MHW81" s="760"/>
      <c r="MHX81" s="760"/>
      <c r="MHY81" s="760"/>
      <c r="MHZ81" s="760"/>
      <c r="MIA81" s="760"/>
      <c r="MIB81" s="760"/>
      <c r="MIC81" s="760"/>
      <c r="MID81" s="760"/>
      <c r="MIE81" s="760"/>
      <c r="MIF81" s="760"/>
      <c r="MIG81" s="760"/>
      <c r="MIH81" s="760"/>
      <c r="MII81" s="760"/>
      <c r="MIJ81" s="760"/>
      <c r="MIK81" s="760"/>
      <c r="MIL81" s="760"/>
      <c r="MIM81" s="760"/>
      <c r="MIN81" s="760"/>
      <c r="MIO81" s="760"/>
      <c r="MIP81" s="760"/>
      <c r="MIQ81" s="760"/>
      <c r="MIR81" s="760"/>
      <c r="MIS81" s="760"/>
      <c r="MIT81" s="760"/>
      <c r="MIU81" s="760"/>
      <c r="MIV81" s="760"/>
      <c r="MIW81" s="760"/>
      <c r="MIX81" s="760"/>
      <c r="MIY81" s="760"/>
      <c r="MIZ81" s="760"/>
      <c r="MJA81" s="760"/>
      <c r="MJB81" s="760"/>
      <c r="MJC81" s="760"/>
      <c r="MJD81" s="760"/>
      <c r="MJE81" s="760"/>
      <c r="MJF81" s="760"/>
      <c r="MJG81" s="760"/>
      <c r="MJH81" s="760"/>
      <c r="MJI81" s="760"/>
      <c r="MJJ81" s="760"/>
      <c r="MJK81" s="760"/>
      <c r="MJL81" s="760"/>
      <c r="MJM81" s="760"/>
      <c r="MJN81" s="760"/>
      <c r="MJO81" s="760"/>
      <c r="MJP81" s="760"/>
      <c r="MJQ81" s="760"/>
      <c r="MJR81" s="760"/>
      <c r="MJS81" s="760"/>
      <c r="MJT81" s="760"/>
      <c r="MJU81" s="760"/>
      <c r="MJV81" s="760"/>
      <c r="MJW81" s="760"/>
      <c r="MJX81" s="760"/>
      <c r="MJY81" s="760"/>
      <c r="MJZ81" s="760"/>
      <c r="MKA81" s="760"/>
      <c r="MKB81" s="760"/>
      <c r="MKC81" s="760"/>
      <c r="MKD81" s="760"/>
      <c r="MKE81" s="760"/>
      <c r="MKF81" s="760"/>
      <c r="MKG81" s="760"/>
      <c r="MKH81" s="760"/>
      <c r="MKI81" s="760"/>
      <c r="MKJ81" s="760"/>
      <c r="MKK81" s="760"/>
      <c r="MKL81" s="760"/>
      <c r="MKM81" s="760"/>
      <c r="MKN81" s="760"/>
      <c r="MKO81" s="760"/>
      <c r="MKP81" s="760"/>
      <c r="MKQ81" s="760"/>
      <c r="MKR81" s="760"/>
      <c r="MKS81" s="760"/>
      <c r="MKT81" s="760"/>
      <c r="MKU81" s="760"/>
      <c r="MKV81" s="760"/>
      <c r="MKW81" s="760"/>
      <c r="MKX81" s="760"/>
      <c r="MKY81" s="760"/>
      <c r="MKZ81" s="760"/>
      <c r="MLA81" s="760"/>
      <c r="MLB81" s="760"/>
      <c r="MLC81" s="760"/>
      <c r="MLD81" s="760"/>
      <c r="MLE81" s="760"/>
      <c r="MLF81" s="760"/>
      <c r="MLG81" s="760"/>
      <c r="MLH81" s="760"/>
      <c r="MLI81" s="760"/>
      <c r="MLJ81" s="760"/>
      <c r="MLK81" s="760"/>
      <c r="MLL81" s="760"/>
      <c r="MLM81" s="760"/>
      <c r="MLN81" s="760"/>
      <c r="MLO81" s="760"/>
      <c r="MLP81" s="760"/>
      <c r="MLQ81" s="760"/>
      <c r="MLR81" s="760"/>
      <c r="MLS81" s="760"/>
      <c r="MLT81" s="760"/>
      <c r="MLU81" s="760"/>
      <c r="MLV81" s="760"/>
      <c r="MLW81" s="760"/>
      <c r="MLX81" s="760"/>
      <c r="MLY81" s="760"/>
      <c r="MLZ81" s="760"/>
      <c r="MMA81" s="760"/>
      <c r="MMB81" s="760"/>
      <c r="MMC81" s="760"/>
      <c r="MMD81" s="760"/>
      <c r="MME81" s="760"/>
      <c r="MMF81" s="760"/>
      <c r="MMG81" s="760"/>
      <c r="MMH81" s="760"/>
      <c r="MMI81" s="760"/>
      <c r="MMJ81" s="760"/>
      <c r="MMK81" s="760"/>
      <c r="MML81" s="760"/>
      <c r="MMM81" s="760"/>
      <c r="MMN81" s="760"/>
      <c r="MMO81" s="760"/>
      <c r="MMP81" s="760"/>
      <c r="MMQ81" s="760"/>
      <c r="MMR81" s="760"/>
      <c r="MMS81" s="760"/>
      <c r="MMT81" s="760"/>
      <c r="MMU81" s="760"/>
      <c r="MMV81" s="760"/>
      <c r="MMW81" s="760"/>
      <c r="MMX81" s="760"/>
      <c r="MMY81" s="760"/>
      <c r="MMZ81" s="760"/>
      <c r="MNA81" s="760"/>
      <c r="MNB81" s="760"/>
      <c r="MNC81" s="760"/>
      <c r="MND81" s="760"/>
      <c r="MNE81" s="760"/>
      <c r="MNF81" s="760"/>
      <c r="MNG81" s="760"/>
      <c r="MNH81" s="760"/>
      <c r="MNI81" s="760"/>
      <c r="MNJ81" s="760"/>
      <c r="MNK81" s="760"/>
      <c r="MNL81" s="760"/>
      <c r="MNM81" s="760"/>
      <c r="MNN81" s="760"/>
      <c r="MNO81" s="760"/>
      <c r="MNP81" s="760"/>
      <c r="MNQ81" s="760"/>
      <c r="MNR81" s="760"/>
      <c r="MNS81" s="760"/>
      <c r="MNT81" s="760"/>
      <c r="MNU81" s="760"/>
      <c r="MNV81" s="760"/>
      <c r="MNW81" s="760"/>
      <c r="MNX81" s="760"/>
      <c r="MNY81" s="760"/>
      <c r="MNZ81" s="760"/>
      <c r="MOA81" s="760"/>
      <c r="MOB81" s="760"/>
      <c r="MOC81" s="760"/>
      <c r="MOD81" s="760"/>
      <c r="MOE81" s="760"/>
      <c r="MOF81" s="760"/>
      <c r="MOG81" s="760"/>
      <c r="MOH81" s="760"/>
      <c r="MOI81" s="760"/>
      <c r="MOJ81" s="760"/>
      <c r="MOK81" s="760"/>
      <c r="MOL81" s="760"/>
      <c r="MOM81" s="760"/>
      <c r="MON81" s="760"/>
      <c r="MOO81" s="760"/>
      <c r="MOP81" s="760"/>
      <c r="MOQ81" s="760"/>
      <c r="MOR81" s="760"/>
      <c r="MOS81" s="760"/>
      <c r="MOT81" s="760"/>
      <c r="MOU81" s="760"/>
      <c r="MOV81" s="760"/>
      <c r="MOW81" s="760"/>
      <c r="MOX81" s="760"/>
      <c r="MOY81" s="760"/>
      <c r="MOZ81" s="760"/>
      <c r="MPA81" s="760"/>
      <c r="MPB81" s="760"/>
      <c r="MPC81" s="760"/>
      <c r="MPD81" s="760"/>
      <c r="MPE81" s="760"/>
      <c r="MPF81" s="760"/>
      <c r="MPG81" s="760"/>
      <c r="MPH81" s="760"/>
      <c r="MPI81" s="760"/>
      <c r="MPJ81" s="760"/>
      <c r="MPK81" s="760"/>
      <c r="MPL81" s="760"/>
      <c r="MPM81" s="760"/>
      <c r="MPN81" s="760"/>
      <c r="MPO81" s="760"/>
      <c r="MPP81" s="760"/>
      <c r="MPQ81" s="760"/>
      <c r="MPR81" s="760"/>
      <c r="MPS81" s="760"/>
      <c r="MPT81" s="760"/>
      <c r="MPU81" s="760"/>
      <c r="MPV81" s="760"/>
      <c r="MPW81" s="760"/>
      <c r="MPX81" s="760"/>
      <c r="MPY81" s="760"/>
      <c r="MPZ81" s="760"/>
      <c r="MQA81" s="760"/>
      <c r="MQB81" s="760"/>
      <c r="MQC81" s="760"/>
      <c r="MQD81" s="760"/>
      <c r="MQE81" s="760"/>
      <c r="MQF81" s="760"/>
      <c r="MQG81" s="760"/>
      <c r="MQH81" s="760"/>
      <c r="MQI81" s="760"/>
      <c r="MQJ81" s="760"/>
      <c r="MQK81" s="760"/>
      <c r="MQL81" s="760"/>
      <c r="MQM81" s="760"/>
      <c r="MQN81" s="760"/>
      <c r="MQO81" s="760"/>
      <c r="MQP81" s="760"/>
      <c r="MQQ81" s="760"/>
      <c r="MQR81" s="760"/>
      <c r="MQS81" s="760"/>
      <c r="MQT81" s="760"/>
      <c r="MQU81" s="760"/>
      <c r="MQV81" s="760"/>
      <c r="MQW81" s="760"/>
      <c r="MQX81" s="760"/>
      <c r="MQY81" s="760"/>
      <c r="MQZ81" s="760"/>
      <c r="MRA81" s="760"/>
      <c r="MRB81" s="760"/>
      <c r="MRC81" s="760"/>
      <c r="MRD81" s="760"/>
      <c r="MRE81" s="760"/>
      <c r="MRF81" s="760"/>
      <c r="MRG81" s="760"/>
      <c r="MRH81" s="760"/>
      <c r="MRI81" s="760"/>
      <c r="MRJ81" s="760"/>
      <c r="MRK81" s="760"/>
      <c r="MRL81" s="760"/>
      <c r="MRM81" s="760"/>
      <c r="MRN81" s="760"/>
      <c r="MRO81" s="760"/>
      <c r="MRP81" s="760"/>
      <c r="MRQ81" s="760"/>
      <c r="MRR81" s="760"/>
      <c r="MRS81" s="760"/>
      <c r="MRT81" s="760"/>
      <c r="MRU81" s="760"/>
      <c r="MRV81" s="760"/>
      <c r="MRW81" s="760"/>
      <c r="MRX81" s="760"/>
      <c r="MRY81" s="760"/>
      <c r="MRZ81" s="760"/>
      <c r="MSA81" s="760"/>
      <c r="MSB81" s="760"/>
      <c r="MSC81" s="760"/>
      <c r="MSD81" s="760"/>
      <c r="MSE81" s="760"/>
      <c r="MSF81" s="760"/>
      <c r="MSG81" s="760"/>
      <c r="MSH81" s="760"/>
      <c r="MSI81" s="760"/>
      <c r="MSJ81" s="760"/>
      <c r="MSK81" s="760"/>
      <c r="MSL81" s="760"/>
      <c r="MSM81" s="760"/>
      <c r="MSN81" s="760"/>
      <c r="MSO81" s="760"/>
      <c r="MSP81" s="760"/>
      <c r="MSQ81" s="760"/>
      <c r="MSR81" s="760"/>
      <c r="MSS81" s="760"/>
      <c r="MST81" s="760"/>
      <c r="MSU81" s="760"/>
      <c r="MSV81" s="760"/>
      <c r="MSW81" s="760"/>
      <c r="MSX81" s="760"/>
      <c r="MSY81" s="760"/>
      <c r="MSZ81" s="760"/>
      <c r="MTA81" s="760"/>
      <c r="MTB81" s="760"/>
      <c r="MTC81" s="760"/>
      <c r="MTD81" s="760"/>
      <c r="MTE81" s="760"/>
      <c r="MTF81" s="760"/>
      <c r="MTG81" s="760"/>
      <c r="MTH81" s="760"/>
      <c r="MTI81" s="760"/>
      <c r="MTJ81" s="760"/>
      <c r="MTK81" s="760"/>
      <c r="MTL81" s="760"/>
      <c r="MTM81" s="760"/>
      <c r="MTN81" s="760"/>
      <c r="MTO81" s="760"/>
      <c r="MTP81" s="760"/>
      <c r="MTQ81" s="760"/>
      <c r="MTR81" s="760"/>
      <c r="MTS81" s="760"/>
      <c r="MTT81" s="760"/>
      <c r="MTU81" s="760"/>
      <c r="MTV81" s="760"/>
      <c r="MTW81" s="760"/>
      <c r="MTX81" s="760"/>
      <c r="MTY81" s="760"/>
      <c r="MTZ81" s="760"/>
      <c r="MUA81" s="760"/>
      <c r="MUB81" s="760"/>
      <c r="MUC81" s="760"/>
      <c r="MUD81" s="760"/>
      <c r="MUE81" s="760"/>
      <c r="MUF81" s="760"/>
      <c r="MUG81" s="760"/>
      <c r="MUH81" s="760"/>
      <c r="MUI81" s="760"/>
      <c r="MUJ81" s="760"/>
      <c r="MUK81" s="760"/>
      <c r="MUL81" s="760"/>
      <c r="MUM81" s="760"/>
      <c r="MUN81" s="760"/>
      <c r="MUO81" s="760"/>
      <c r="MUP81" s="760"/>
      <c r="MUQ81" s="760"/>
      <c r="MUR81" s="760"/>
      <c r="MUS81" s="760"/>
      <c r="MUT81" s="760"/>
      <c r="MUU81" s="760"/>
      <c r="MUV81" s="760"/>
      <c r="MUW81" s="760"/>
      <c r="MUX81" s="760"/>
      <c r="MUY81" s="760"/>
      <c r="MUZ81" s="760"/>
      <c r="MVA81" s="760"/>
      <c r="MVB81" s="760"/>
      <c r="MVC81" s="760"/>
      <c r="MVD81" s="760"/>
      <c r="MVE81" s="760"/>
      <c r="MVF81" s="760"/>
      <c r="MVG81" s="760"/>
      <c r="MVH81" s="760"/>
      <c r="MVI81" s="760"/>
      <c r="MVJ81" s="760"/>
      <c r="MVK81" s="760"/>
      <c r="MVL81" s="760"/>
      <c r="MVM81" s="760"/>
      <c r="MVN81" s="760"/>
      <c r="MVO81" s="760"/>
      <c r="MVP81" s="760"/>
      <c r="MVQ81" s="760"/>
      <c r="MVR81" s="760"/>
      <c r="MVS81" s="760"/>
      <c r="MVT81" s="760"/>
      <c r="MVU81" s="760"/>
      <c r="MVV81" s="760"/>
      <c r="MVW81" s="760"/>
      <c r="MVX81" s="760"/>
      <c r="MVY81" s="760"/>
      <c r="MVZ81" s="760"/>
      <c r="MWA81" s="760"/>
      <c r="MWB81" s="760"/>
      <c r="MWC81" s="760"/>
      <c r="MWD81" s="760"/>
      <c r="MWE81" s="760"/>
      <c r="MWF81" s="760"/>
      <c r="MWG81" s="760"/>
      <c r="MWH81" s="760"/>
      <c r="MWI81" s="760"/>
      <c r="MWJ81" s="760"/>
      <c r="MWK81" s="760"/>
      <c r="MWL81" s="760"/>
      <c r="MWM81" s="760"/>
      <c r="MWN81" s="760"/>
      <c r="MWO81" s="760"/>
      <c r="MWP81" s="760"/>
      <c r="MWQ81" s="760"/>
      <c r="MWR81" s="760"/>
      <c r="MWS81" s="760"/>
      <c r="MWT81" s="760"/>
      <c r="MWU81" s="760"/>
      <c r="MWV81" s="760"/>
      <c r="MWW81" s="760"/>
      <c r="MWX81" s="760"/>
      <c r="MWY81" s="760"/>
      <c r="MWZ81" s="760"/>
      <c r="MXA81" s="760"/>
      <c r="MXB81" s="760"/>
      <c r="MXC81" s="760"/>
      <c r="MXD81" s="760"/>
      <c r="MXE81" s="760"/>
      <c r="MXF81" s="760"/>
      <c r="MXG81" s="760"/>
      <c r="MXH81" s="760"/>
      <c r="MXI81" s="760"/>
      <c r="MXJ81" s="760"/>
      <c r="MXK81" s="760"/>
      <c r="MXL81" s="760"/>
      <c r="MXM81" s="760"/>
      <c r="MXN81" s="760"/>
      <c r="MXO81" s="760"/>
      <c r="MXP81" s="760"/>
      <c r="MXQ81" s="760"/>
      <c r="MXR81" s="760"/>
      <c r="MXS81" s="760"/>
      <c r="MXT81" s="760"/>
      <c r="MXU81" s="760"/>
      <c r="MXV81" s="760"/>
      <c r="MXW81" s="760"/>
      <c r="MXX81" s="760"/>
      <c r="MXY81" s="760"/>
      <c r="MXZ81" s="760"/>
      <c r="MYA81" s="760"/>
      <c r="MYB81" s="760"/>
      <c r="MYC81" s="760"/>
      <c r="MYD81" s="760"/>
      <c r="MYE81" s="760"/>
      <c r="MYF81" s="760"/>
      <c r="MYG81" s="760"/>
      <c r="MYH81" s="760"/>
      <c r="MYI81" s="760"/>
      <c r="MYJ81" s="760"/>
      <c r="MYK81" s="760"/>
      <c r="MYL81" s="760"/>
      <c r="MYM81" s="760"/>
      <c r="MYN81" s="760"/>
      <c r="MYO81" s="760"/>
      <c r="MYP81" s="760"/>
      <c r="MYQ81" s="760"/>
      <c r="MYR81" s="760"/>
      <c r="MYS81" s="760"/>
      <c r="MYT81" s="760"/>
      <c r="MYU81" s="760"/>
      <c r="MYV81" s="760"/>
      <c r="MYW81" s="760"/>
      <c r="MYX81" s="760"/>
      <c r="MYY81" s="760"/>
      <c r="MYZ81" s="760"/>
      <c r="MZA81" s="760"/>
      <c r="MZB81" s="760"/>
      <c r="MZC81" s="760"/>
      <c r="MZD81" s="760"/>
      <c r="MZE81" s="760"/>
      <c r="MZF81" s="760"/>
      <c r="MZG81" s="760"/>
      <c r="MZH81" s="760"/>
      <c r="MZI81" s="760"/>
      <c r="MZJ81" s="760"/>
      <c r="MZK81" s="760"/>
      <c r="MZL81" s="760"/>
      <c r="MZM81" s="760"/>
      <c r="MZN81" s="760"/>
      <c r="MZO81" s="760"/>
      <c r="MZP81" s="760"/>
      <c r="MZQ81" s="760"/>
      <c r="MZR81" s="760"/>
      <c r="MZS81" s="760"/>
      <c r="MZT81" s="760"/>
      <c r="MZU81" s="760"/>
      <c r="MZV81" s="760"/>
      <c r="MZW81" s="760"/>
      <c r="MZX81" s="760"/>
      <c r="MZY81" s="760"/>
      <c r="MZZ81" s="760"/>
      <c r="NAA81" s="760"/>
      <c r="NAB81" s="760"/>
      <c r="NAC81" s="760"/>
      <c r="NAD81" s="760"/>
      <c r="NAE81" s="760"/>
      <c r="NAF81" s="760"/>
      <c r="NAG81" s="760"/>
      <c r="NAH81" s="760"/>
      <c r="NAI81" s="760"/>
      <c r="NAJ81" s="760"/>
      <c r="NAK81" s="760"/>
      <c r="NAL81" s="760"/>
      <c r="NAM81" s="760"/>
      <c r="NAN81" s="760"/>
      <c r="NAO81" s="760"/>
      <c r="NAP81" s="760"/>
      <c r="NAQ81" s="760"/>
      <c r="NAR81" s="760"/>
      <c r="NAS81" s="760"/>
      <c r="NAT81" s="760"/>
      <c r="NAU81" s="760"/>
      <c r="NAV81" s="760"/>
      <c r="NAW81" s="760"/>
      <c r="NAX81" s="760"/>
      <c r="NAY81" s="760"/>
      <c r="NAZ81" s="760"/>
      <c r="NBA81" s="760"/>
      <c r="NBB81" s="760"/>
      <c r="NBC81" s="760"/>
      <c r="NBD81" s="760"/>
      <c r="NBE81" s="760"/>
      <c r="NBF81" s="760"/>
      <c r="NBG81" s="760"/>
      <c r="NBH81" s="760"/>
      <c r="NBI81" s="760"/>
      <c r="NBJ81" s="760"/>
      <c r="NBK81" s="760"/>
      <c r="NBL81" s="760"/>
      <c r="NBM81" s="760"/>
      <c r="NBN81" s="760"/>
      <c r="NBO81" s="760"/>
      <c r="NBP81" s="760"/>
      <c r="NBQ81" s="760"/>
      <c r="NBR81" s="760"/>
      <c r="NBS81" s="760"/>
      <c r="NBT81" s="760"/>
      <c r="NBU81" s="760"/>
      <c r="NBV81" s="760"/>
      <c r="NBW81" s="760"/>
      <c r="NBX81" s="760"/>
      <c r="NBY81" s="760"/>
      <c r="NBZ81" s="760"/>
      <c r="NCA81" s="760"/>
      <c r="NCB81" s="760"/>
      <c r="NCC81" s="760"/>
      <c r="NCD81" s="760"/>
      <c r="NCE81" s="760"/>
      <c r="NCF81" s="760"/>
      <c r="NCG81" s="760"/>
      <c r="NCH81" s="760"/>
      <c r="NCI81" s="760"/>
      <c r="NCJ81" s="760"/>
      <c r="NCK81" s="760"/>
      <c r="NCL81" s="760"/>
      <c r="NCM81" s="760"/>
      <c r="NCN81" s="760"/>
      <c r="NCO81" s="760"/>
      <c r="NCP81" s="760"/>
      <c r="NCQ81" s="760"/>
      <c r="NCR81" s="760"/>
      <c r="NCS81" s="760"/>
      <c r="NCT81" s="760"/>
      <c r="NCU81" s="760"/>
      <c r="NCV81" s="760"/>
      <c r="NCW81" s="760"/>
      <c r="NCX81" s="760"/>
      <c r="NCY81" s="760"/>
      <c r="NCZ81" s="760"/>
      <c r="NDA81" s="760"/>
      <c r="NDB81" s="760"/>
      <c r="NDC81" s="760"/>
      <c r="NDD81" s="760"/>
      <c r="NDE81" s="760"/>
      <c r="NDF81" s="760"/>
      <c r="NDG81" s="760"/>
      <c r="NDH81" s="760"/>
      <c r="NDI81" s="760"/>
      <c r="NDJ81" s="760"/>
      <c r="NDK81" s="760"/>
      <c r="NDL81" s="760"/>
      <c r="NDM81" s="760"/>
      <c r="NDN81" s="760"/>
      <c r="NDO81" s="760"/>
      <c r="NDP81" s="760"/>
      <c r="NDQ81" s="760"/>
      <c r="NDR81" s="760"/>
      <c r="NDS81" s="760"/>
      <c r="NDT81" s="760"/>
      <c r="NDU81" s="760"/>
      <c r="NDV81" s="760"/>
      <c r="NDW81" s="760"/>
      <c r="NDX81" s="760"/>
      <c r="NDY81" s="760"/>
      <c r="NDZ81" s="760"/>
      <c r="NEA81" s="760"/>
      <c r="NEB81" s="760"/>
      <c r="NEC81" s="760"/>
      <c r="NED81" s="760"/>
      <c r="NEE81" s="760"/>
      <c r="NEF81" s="760"/>
      <c r="NEG81" s="760"/>
      <c r="NEH81" s="760"/>
      <c r="NEI81" s="760"/>
      <c r="NEJ81" s="760"/>
      <c r="NEK81" s="760"/>
      <c r="NEL81" s="760"/>
      <c r="NEM81" s="760"/>
      <c r="NEN81" s="760"/>
      <c r="NEO81" s="760"/>
      <c r="NEP81" s="760"/>
      <c r="NEQ81" s="760"/>
      <c r="NER81" s="760"/>
      <c r="NES81" s="760"/>
      <c r="NET81" s="760"/>
      <c r="NEU81" s="760"/>
      <c r="NEV81" s="760"/>
      <c r="NEW81" s="760"/>
      <c r="NEX81" s="760"/>
      <c r="NEY81" s="760"/>
      <c r="NEZ81" s="760"/>
      <c r="NFA81" s="760"/>
      <c r="NFB81" s="760"/>
      <c r="NFC81" s="760"/>
      <c r="NFD81" s="760"/>
      <c r="NFE81" s="760"/>
      <c r="NFF81" s="760"/>
      <c r="NFG81" s="760"/>
      <c r="NFH81" s="760"/>
      <c r="NFI81" s="760"/>
      <c r="NFJ81" s="760"/>
      <c r="NFK81" s="760"/>
      <c r="NFL81" s="760"/>
      <c r="NFM81" s="760"/>
      <c r="NFN81" s="760"/>
      <c r="NFO81" s="760"/>
      <c r="NFP81" s="760"/>
      <c r="NFQ81" s="760"/>
      <c r="NFR81" s="760"/>
      <c r="NFS81" s="760"/>
      <c r="NFT81" s="760"/>
      <c r="NFU81" s="760"/>
      <c r="NFV81" s="760"/>
      <c r="NFW81" s="760"/>
      <c r="NFX81" s="760"/>
      <c r="NFY81" s="760"/>
      <c r="NFZ81" s="760"/>
      <c r="NGA81" s="760"/>
      <c r="NGB81" s="760"/>
      <c r="NGC81" s="760"/>
      <c r="NGD81" s="760"/>
      <c r="NGE81" s="760"/>
      <c r="NGF81" s="760"/>
      <c r="NGG81" s="760"/>
      <c r="NGH81" s="760"/>
      <c r="NGI81" s="760"/>
      <c r="NGJ81" s="760"/>
      <c r="NGK81" s="760"/>
      <c r="NGL81" s="760"/>
      <c r="NGM81" s="760"/>
      <c r="NGN81" s="760"/>
      <c r="NGO81" s="760"/>
      <c r="NGP81" s="760"/>
      <c r="NGQ81" s="760"/>
      <c r="NGR81" s="760"/>
      <c r="NGS81" s="760"/>
      <c r="NGT81" s="760"/>
      <c r="NGU81" s="760"/>
      <c r="NGV81" s="760"/>
      <c r="NGW81" s="760"/>
      <c r="NGX81" s="760"/>
      <c r="NGY81" s="760"/>
      <c r="NGZ81" s="760"/>
      <c r="NHA81" s="760"/>
      <c r="NHB81" s="760"/>
      <c r="NHC81" s="760"/>
      <c r="NHD81" s="760"/>
      <c r="NHE81" s="760"/>
      <c r="NHF81" s="760"/>
      <c r="NHG81" s="760"/>
      <c r="NHH81" s="760"/>
      <c r="NHI81" s="760"/>
      <c r="NHJ81" s="760"/>
      <c r="NHK81" s="760"/>
      <c r="NHL81" s="760"/>
      <c r="NHM81" s="760"/>
      <c r="NHN81" s="760"/>
      <c r="NHO81" s="760"/>
      <c r="NHP81" s="760"/>
      <c r="NHQ81" s="760"/>
      <c r="NHR81" s="760"/>
      <c r="NHS81" s="760"/>
      <c r="NHT81" s="760"/>
      <c r="NHU81" s="760"/>
      <c r="NHV81" s="760"/>
      <c r="NHW81" s="760"/>
      <c r="NHX81" s="760"/>
      <c r="NHY81" s="760"/>
      <c r="NHZ81" s="760"/>
      <c r="NIA81" s="760"/>
      <c r="NIB81" s="760"/>
      <c r="NIC81" s="760"/>
      <c r="NID81" s="760"/>
      <c r="NIE81" s="760"/>
      <c r="NIF81" s="760"/>
      <c r="NIG81" s="760"/>
      <c r="NIH81" s="760"/>
      <c r="NII81" s="760"/>
      <c r="NIJ81" s="760"/>
      <c r="NIK81" s="760"/>
      <c r="NIL81" s="760"/>
      <c r="NIM81" s="760"/>
      <c r="NIN81" s="760"/>
      <c r="NIO81" s="760"/>
      <c r="NIP81" s="760"/>
      <c r="NIQ81" s="760"/>
      <c r="NIR81" s="760"/>
      <c r="NIS81" s="760"/>
      <c r="NIT81" s="760"/>
      <c r="NIU81" s="760"/>
      <c r="NIV81" s="760"/>
      <c r="NIW81" s="760"/>
      <c r="NIX81" s="760"/>
      <c r="NIY81" s="760"/>
      <c r="NIZ81" s="760"/>
      <c r="NJA81" s="760"/>
      <c r="NJB81" s="760"/>
      <c r="NJC81" s="760"/>
      <c r="NJD81" s="760"/>
      <c r="NJE81" s="760"/>
      <c r="NJF81" s="760"/>
      <c r="NJG81" s="760"/>
      <c r="NJH81" s="760"/>
      <c r="NJI81" s="760"/>
      <c r="NJJ81" s="760"/>
      <c r="NJK81" s="760"/>
      <c r="NJL81" s="760"/>
      <c r="NJM81" s="760"/>
      <c r="NJN81" s="760"/>
      <c r="NJO81" s="760"/>
      <c r="NJP81" s="760"/>
      <c r="NJQ81" s="760"/>
      <c r="NJR81" s="760"/>
      <c r="NJS81" s="760"/>
      <c r="NJT81" s="760"/>
      <c r="NJU81" s="760"/>
      <c r="NJV81" s="760"/>
      <c r="NJW81" s="760"/>
      <c r="NJX81" s="760"/>
      <c r="NJY81" s="760"/>
      <c r="NJZ81" s="760"/>
      <c r="NKA81" s="760"/>
      <c r="NKB81" s="760"/>
      <c r="NKC81" s="760"/>
      <c r="NKD81" s="760"/>
      <c r="NKE81" s="760"/>
      <c r="NKF81" s="760"/>
      <c r="NKG81" s="760"/>
      <c r="NKH81" s="760"/>
      <c r="NKI81" s="760"/>
      <c r="NKJ81" s="760"/>
      <c r="NKK81" s="760"/>
      <c r="NKL81" s="760"/>
      <c r="NKM81" s="760"/>
      <c r="NKN81" s="760"/>
      <c r="NKO81" s="760"/>
      <c r="NKP81" s="760"/>
      <c r="NKQ81" s="760"/>
      <c r="NKR81" s="760"/>
      <c r="NKS81" s="760"/>
      <c r="NKT81" s="760"/>
      <c r="NKU81" s="760"/>
      <c r="NKV81" s="760"/>
      <c r="NKW81" s="760"/>
      <c r="NKX81" s="760"/>
      <c r="NKY81" s="760"/>
      <c r="NKZ81" s="760"/>
      <c r="NLA81" s="760"/>
      <c r="NLB81" s="760"/>
      <c r="NLC81" s="760"/>
      <c r="NLD81" s="760"/>
      <c r="NLE81" s="760"/>
      <c r="NLF81" s="760"/>
      <c r="NLG81" s="760"/>
      <c r="NLH81" s="760"/>
      <c r="NLI81" s="760"/>
      <c r="NLJ81" s="760"/>
      <c r="NLK81" s="760"/>
      <c r="NLL81" s="760"/>
      <c r="NLM81" s="760"/>
      <c r="NLN81" s="760"/>
      <c r="NLO81" s="760"/>
      <c r="NLP81" s="760"/>
      <c r="NLQ81" s="760"/>
      <c r="NLR81" s="760"/>
      <c r="NLS81" s="760"/>
      <c r="NLT81" s="760"/>
      <c r="NLU81" s="760"/>
      <c r="NLV81" s="760"/>
      <c r="NLW81" s="760"/>
      <c r="NLX81" s="760"/>
      <c r="NLY81" s="760"/>
      <c r="NLZ81" s="760"/>
      <c r="NMA81" s="760"/>
      <c r="NMB81" s="760"/>
      <c r="NMC81" s="760"/>
      <c r="NMD81" s="760"/>
      <c r="NME81" s="760"/>
      <c r="NMF81" s="760"/>
      <c r="NMG81" s="760"/>
      <c r="NMH81" s="760"/>
      <c r="NMI81" s="760"/>
      <c r="NMJ81" s="760"/>
      <c r="NMK81" s="760"/>
      <c r="NML81" s="760"/>
      <c r="NMM81" s="760"/>
      <c r="NMN81" s="760"/>
      <c r="NMO81" s="760"/>
      <c r="NMP81" s="760"/>
      <c r="NMQ81" s="760"/>
      <c r="NMR81" s="760"/>
      <c r="NMS81" s="760"/>
      <c r="NMT81" s="760"/>
      <c r="NMU81" s="760"/>
      <c r="NMV81" s="760"/>
      <c r="NMW81" s="760"/>
      <c r="NMX81" s="760"/>
      <c r="NMY81" s="760"/>
      <c r="NMZ81" s="760"/>
      <c r="NNA81" s="760"/>
      <c r="NNB81" s="760"/>
      <c r="NNC81" s="760"/>
      <c r="NND81" s="760"/>
      <c r="NNE81" s="760"/>
      <c r="NNF81" s="760"/>
      <c r="NNG81" s="760"/>
      <c r="NNH81" s="760"/>
      <c r="NNI81" s="760"/>
      <c r="NNJ81" s="760"/>
      <c r="NNK81" s="760"/>
      <c r="NNL81" s="760"/>
      <c r="NNM81" s="760"/>
      <c r="NNN81" s="760"/>
      <c r="NNO81" s="760"/>
      <c r="NNP81" s="760"/>
      <c r="NNQ81" s="760"/>
      <c r="NNR81" s="760"/>
      <c r="NNS81" s="760"/>
      <c r="NNT81" s="760"/>
      <c r="NNU81" s="760"/>
      <c r="NNV81" s="760"/>
      <c r="NNW81" s="760"/>
      <c r="NNX81" s="760"/>
      <c r="NNY81" s="760"/>
      <c r="NNZ81" s="760"/>
      <c r="NOA81" s="760"/>
      <c r="NOB81" s="760"/>
      <c r="NOC81" s="760"/>
      <c r="NOD81" s="760"/>
      <c r="NOE81" s="760"/>
      <c r="NOF81" s="760"/>
      <c r="NOG81" s="760"/>
      <c r="NOH81" s="760"/>
      <c r="NOI81" s="760"/>
      <c r="NOJ81" s="760"/>
      <c r="NOK81" s="760"/>
      <c r="NOL81" s="760"/>
      <c r="NOM81" s="760"/>
      <c r="NON81" s="760"/>
      <c r="NOO81" s="760"/>
      <c r="NOP81" s="760"/>
      <c r="NOQ81" s="760"/>
      <c r="NOR81" s="760"/>
      <c r="NOS81" s="760"/>
      <c r="NOT81" s="760"/>
      <c r="NOU81" s="760"/>
      <c r="NOV81" s="760"/>
      <c r="NOW81" s="760"/>
      <c r="NOX81" s="760"/>
      <c r="NOY81" s="760"/>
      <c r="NOZ81" s="760"/>
      <c r="NPA81" s="760"/>
      <c r="NPB81" s="760"/>
      <c r="NPC81" s="760"/>
      <c r="NPD81" s="760"/>
      <c r="NPE81" s="760"/>
      <c r="NPF81" s="760"/>
      <c r="NPG81" s="760"/>
      <c r="NPH81" s="760"/>
      <c r="NPI81" s="760"/>
      <c r="NPJ81" s="760"/>
      <c r="NPK81" s="760"/>
      <c r="NPL81" s="760"/>
      <c r="NPM81" s="760"/>
      <c r="NPN81" s="760"/>
      <c r="NPO81" s="760"/>
      <c r="NPP81" s="760"/>
      <c r="NPQ81" s="760"/>
      <c r="NPR81" s="760"/>
      <c r="NPS81" s="760"/>
      <c r="NPT81" s="760"/>
      <c r="NPU81" s="760"/>
      <c r="NPV81" s="760"/>
      <c r="NPW81" s="760"/>
      <c r="NPX81" s="760"/>
      <c r="NPY81" s="760"/>
      <c r="NPZ81" s="760"/>
      <c r="NQA81" s="760"/>
      <c r="NQB81" s="760"/>
      <c r="NQC81" s="760"/>
      <c r="NQD81" s="760"/>
      <c r="NQE81" s="760"/>
      <c r="NQF81" s="760"/>
      <c r="NQG81" s="760"/>
      <c r="NQH81" s="760"/>
      <c r="NQI81" s="760"/>
      <c r="NQJ81" s="760"/>
      <c r="NQK81" s="760"/>
      <c r="NQL81" s="760"/>
      <c r="NQM81" s="760"/>
      <c r="NQN81" s="760"/>
      <c r="NQO81" s="760"/>
      <c r="NQP81" s="760"/>
      <c r="NQQ81" s="760"/>
      <c r="NQR81" s="760"/>
      <c r="NQS81" s="760"/>
      <c r="NQT81" s="760"/>
      <c r="NQU81" s="760"/>
      <c r="NQV81" s="760"/>
      <c r="NQW81" s="760"/>
      <c r="NQX81" s="760"/>
      <c r="NQY81" s="760"/>
      <c r="NQZ81" s="760"/>
      <c r="NRA81" s="760"/>
      <c r="NRB81" s="760"/>
      <c r="NRC81" s="760"/>
      <c r="NRD81" s="760"/>
      <c r="NRE81" s="760"/>
      <c r="NRF81" s="760"/>
      <c r="NRG81" s="760"/>
      <c r="NRH81" s="760"/>
      <c r="NRI81" s="760"/>
      <c r="NRJ81" s="760"/>
      <c r="NRK81" s="760"/>
      <c r="NRL81" s="760"/>
      <c r="NRM81" s="760"/>
      <c r="NRN81" s="760"/>
      <c r="NRO81" s="760"/>
      <c r="NRP81" s="760"/>
      <c r="NRQ81" s="760"/>
      <c r="NRR81" s="760"/>
      <c r="NRS81" s="760"/>
      <c r="NRT81" s="760"/>
      <c r="NRU81" s="760"/>
      <c r="NRV81" s="760"/>
      <c r="NRW81" s="760"/>
      <c r="NRX81" s="760"/>
      <c r="NRY81" s="760"/>
      <c r="NRZ81" s="760"/>
      <c r="NSA81" s="760"/>
      <c r="NSB81" s="760"/>
      <c r="NSC81" s="760"/>
      <c r="NSD81" s="760"/>
      <c r="NSE81" s="760"/>
      <c r="NSF81" s="760"/>
      <c r="NSG81" s="760"/>
      <c r="NSH81" s="760"/>
      <c r="NSI81" s="760"/>
      <c r="NSJ81" s="760"/>
      <c r="NSK81" s="760"/>
      <c r="NSL81" s="760"/>
      <c r="NSM81" s="760"/>
      <c r="NSN81" s="760"/>
      <c r="NSO81" s="760"/>
      <c r="NSP81" s="760"/>
      <c r="NSQ81" s="760"/>
      <c r="NSR81" s="760"/>
      <c r="NSS81" s="760"/>
      <c r="NST81" s="760"/>
      <c r="NSU81" s="760"/>
      <c r="NSV81" s="760"/>
      <c r="NSW81" s="760"/>
      <c r="NSX81" s="760"/>
      <c r="NSY81" s="760"/>
      <c r="NSZ81" s="760"/>
      <c r="NTA81" s="760"/>
      <c r="NTB81" s="760"/>
      <c r="NTC81" s="760"/>
      <c r="NTD81" s="760"/>
      <c r="NTE81" s="760"/>
      <c r="NTF81" s="760"/>
      <c r="NTG81" s="760"/>
      <c r="NTH81" s="760"/>
      <c r="NTI81" s="760"/>
      <c r="NTJ81" s="760"/>
      <c r="NTK81" s="760"/>
      <c r="NTL81" s="760"/>
      <c r="NTM81" s="760"/>
      <c r="NTN81" s="760"/>
      <c r="NTO81" s="760"/>
      <c r="NTP81" s="760"/>
      <c r="NTQ81" s="760"/>
      <c r="NTR81" s="760"/>
      <c r="NTS81" s="760"/>
      <c r="NTT81" s="760"/>
      <c r="NTU81" s="760"/>
      <c r="NTV81" s="760"/>
      <c r="NTW81" s="760"/>
      <c r="NTX81" s="760"/>
      <c r="NTY81" s="760"/>
      <c r="NTZ81" s="760"/>
      <c r="NUA81" s="760"/>
      <c r="NUB81" s="760"/>
      <c r="NUC81" s="760"/>
      <c r="NUD81" s="760"/>
      <c r="NUE81" s="760"/>
      <c r="NUF81" s="760"/>
      <c r="NUG81" s="760"/>
      <c r="NUH81" s="760"/>
      <c r="NUI81" s="760"/>
      <c r="NUJ81" s="760"/>
      <c r="NUK81" s="760"/>
      <c r="NUL81" s="760"/>
      <c r="NUM81" s="760"/>
      <c r="NUN81" s="760"/>
      <c r="NUO81" s="760"/>
      <c r="NUP81" s="760"/>
      <c r="NUQ81" s="760"/>
      <c r="NUR81" s="760"/>
      <c r="NUS81" s="760"/>
      <c r="NUT81" s="760"/>
      <c r="NUU81" s="760"/>
      <c r="NUV81" s="760"/>
      <c r="NUW81" s="760"/>
      <c r="NUX81" s="760"/>
      <c r="NUY81" s="760"/>
      <c r="NUZ81" s="760"/>
      <c r="NVA81" s="760"/>
      <c r="NVB81" s="760"/>
      <c r="NVC81" s="760"/>
      <c r="NVD81" s="760"/>
      <c r="NVE81" s="760"/>
      <c r="NVF81" s="760"/>
      <c r="NVG81" s="760"/>
      <c r="NVH81" s="760"/>
      <c r="NVI81" s="760"/>
      <c r="NVJ81" s="760"/>
      <c r="NVK81" s="760"/>
      <c r="NVL81" s="760"/>
      <c r="NVM81" s="760"/>
      <c r="NVN81" s="760"/>
      <c r="NVO81" s="760"/>
      <c r="NVP81" s="760"/>
      <c r="NVQ81" s="760"/>
      <c r="NVR81" s="760"/>
      <c r="NVS81" s="760"/>
      <c r="NVT81" s="760"/>
      <c r="NVU81" s="760"/>
      <c r="NVV81" s="760"/>
      <c r="NVW81" s="760"/>
      <c r="NVX81" s="760"/>
      <c r="NVY81" s="760"/>
      <c r="NVZ81" s="760"/>
      <c r="NWA81" s="760"/>
      <c r="NWB81" s="760"/>
      <c r="NWC81" s="760"/>
      <c r="NWD81" s="760"/>
      <c r="NWE81" s="760"/>
      <c r="NWF81" s="760"/>
      <c r="NWG81" s="760"/>
      <c r="NWH81" s="760"/>
      <c r="NWI81" s="760"/>
      <c r="NWJ81" s="760"/>
      <c r="NWK81" s="760"/>
      <c r="NWL81" s="760"/>
      <c r="NWM81" s="760"/>
      <c r="NWN81" s="760"/>
      <c r="NWO81" s="760"/>
      <c r="NWP81" s="760"/>
      <c r="NWQ81" s="760"/>
      <c r="NWR81" s="760"/>
      <c r="NWS81" s="760"/>
      <c r="NWT81" s="760"/>
      <c r="NWU81" s="760"/>
      <c r="NWV81" s="760"/>
      <c r="NWW81" s="760"/>
      <c r="NWX81" s="760"/>
      <c r="NWY81" s="760"/>
      <c r="NWZ81" s="760"/>
      <c r="NXA81" s="760"/>
      <c r="NXB81" s="760"/>
      <c r="NXC81" s="760"/>
      <c r="NXD81" s="760"/>
      <c r="NXE81" s="760"/>
      <c r="NXF81" s="760"/>
      <c r="NXG81" s="760"/>
      <c r="NXH81" s="760"/>
      <c r="NXI81" s="760"/>
      <c r="NXJ81" s="760"/>
      <c r="NXK81" s="760"/>
      <c r="NXL81" s="760"/>
      <c r="NXM81" s="760"/>
      <c r="NXN81" s="760"/>
      <c r="NXO81" s="760"/>
      <c r="NXP81" s="760"/>
      <c r="NXQ81" s="760"/>
      <c r="NXR81" s="760"/>
      <c r="NXS81" s="760"/>
      <c r="NXT81" s="760"/>
      <c r="NXU81" s="760"/>
      <c r="NXV81" s="760"/>
      <c r="NXW81" s="760"/>
      <c r="NXX81" s="760"/>
      <c r="NXY81" s="760"/>
      <c r="NXZ81" s="760"/>
      <c r="NYA81" s="760"/>
      <c r="NYB81" s="760"/>
      <c r="NYC81" s="760"/>
      <c r="NYD81" s="760"/>
      <c r="NYE81" s="760"/>
      <c r="NYF81" s="760"/>
      <c r="NYG81" s="760"/>
      <c r="NYH81" s="760"/>
      <c r="NYI81" s="760"/>
      <c r="NYJ81" s="760"/>
      <c r="NYK81" s="760"/>
      <c r="NYL81" s="760"/>
      <c r="NYM81" s="760"/>
      <c r="NYN81" s="760"/>
      <c r="NYO81" s="760"/>
      <c r="NYP81" s="760"/>
      <c r="NYQ81" s="760"/>
      <c r="NYR81" s="760"/>
      <c r="NYS81" s="760"/>
      <c r="NYT81" s="760"/>
      <c r="NYU81" s="760"/>
      <c r="NYV81" s="760"/>
      <c r="NYW81" s="760"/>
      <c r="NYX81" s="760"/>
      <c r="NYY81" s="760"/>
      <c r="NYZ81" s="760"/>
      <c r="NZA81" s="760"/>
      <c r="NZB81" s="760"/>
      <c r="NZC81" s="760"/>
      <c r="NZD81" s="760"/>
      <c r="NZE81" s="760"/>
      <c r="NZF81" s="760"/>
      <c r="NZG81" s="760"/>
      <c r="NZH81" s="760"/>
      <c r="NZI81" s="760"/>
      <c r="NZJ81" s="760"/>
      <c r="NZK81" s="760"/>
      <c r="NZL81" s="760"/>
      <c r="NZM81" s="760"/>
      <c r="NZN81" s="760"/>
      <c r="NZO81" s="760"/>
      <c r="NZP81" s="760"/>
      <c r="NZQ81" s="760"/>
      <c r="NZR81" s="760"/>
      <c r="NZS81" s="760"/>
      <c r="NZT81" s="760"/>
      <c r="NZU81" s="760"/>
      <c r="NZV81" s="760"/>
      <c r="NZW81" s="760"/>
      <c r="NZX81" s="760"/>
      <c r="NZY81" s="760"/>
      <c r="NZZ81" s="760"/>
      <c r="OAA81" s="760"/>
      <c r="OAB81" s="760"/>
      <c r="OAC81" s="760"/>
      <c r="OAD81" s="760"/>
      <c r="OAE81" s="760"/>
      <c r="OAF81" s="760"/>
      <c r="OAG81" s="760"/>
      <c r="OAH81" s="760"/>
      <c r="OAI81" s="760"/>
      <c r="OAJ81" s="760"/>
      <c r="OAK81" s="760"/>
      <c r="OAL81" s="760"/>
      <c r="OAM81" s="760"/>
      <c r="OAN81" s="760"/>
      <c r="OAO81" s="760"/>
      <c r="OAP81" s="760"/>
      <c r="OAQ81" s="760"/>
      <c r="OAR81" s="760"/>
      <c r="OAS81" s="760"/>
      <c r="OAT81" s="760"/>
      <c r="OAU81" s="760"/>
      <c r="OAV81" s="760"/>
      <c r="OAW81" s="760"/>
      <c r="OAX81" s="760"/>
      <c r="OAY81" s="760"/>
      <c r="OAZ81" s="760"/>
      <c r="OBA81" s="760"/>
      <c r="OBB81" s="760"/>
      <c r="OBC81" s="760"/>
      <c r="OBD81" s="760"/>
      <c r="OBE81" s="760"/>
      <c r="OBF81" s="760"/>
      <c r="OBG81" s="760"/>
      <c r="OBH81" s="760"/>
      <c r="OBI81" s="760"/>
      <c r="OBJ81" s="760"/>
      <c r="OBK81" s="760"/>
      <c r="OBL81" s="760"/>
      <c r="OBM81" s="760"/>
      <c r="OBN81" s="760"/>
      <c r="OBO81" s="760"/>
      <c r="OBP81" s="760"/>
      <c r="OBQ81" s="760"/>
      <c r="OBR81" s="760"/>
      <c r="OBS81" s="760"/>
      <c r="OBT81" s="760"/>
      <c r="OBU81" s="760"/>
      <c r="OBV81" s="760"/>
      <c r="OBW81" s="760"/>
      <c r="OBX81" s="760"/>
      <c r="OBY81" s="760"/>
      <c r="OBZ81" s="760"/>
      <c r="OCA81" s="760"/>
      <c r="OCB81" s="760"/>
      <c r="OCC81" s="760"/>
      <c r="OCD81" s="760"/>
      <c r="OCE81" s="760"/>
      <c r="OCF81" s="760"/>
      <c r="OCG81" s="760"/>
      <c r="OCH81" s="760"/>
      <c r="OCI81" s="760"/>
      <c r="OCJ81" s="760"/>
      <c r="OCK81" s="760"/>
      <c r="OCL81" s="760"/>
      <c r="OCM81" s="760"/>
      <c r="OCN81" s="760"/>
      <c r="OCO81" s="760"/>
      <c r="OCP81" s="760"/>
      <c r="OCQ81" s="760"/>
      <c r="OCR81" s="760"/>
      <c r="OCS81" s="760"/>
      <c r="OCT81" s="760"/>
      <c r="OCU81" s="760"/>
      <c r="OCV81" s="760"/>
      <c r="OCW81" s="760"/>
      <c r="OCX81" s="760"/>
      <c r="OCY81" s="760"/>
      <c r="OCZ81" s="760"/>
      <c r="ODA81" s="760"/>
      <c r="ODB81" s="760"/>
      <c r="ODC81" s="760"/>
      <c r="ODD81" s="760"/>
      <c r="ODE81" s="760"/>
      <c r="ODF81" s="760"/>
      <c r="ODG81" s="760"/>
      <c r="ODH81" s="760"/>
      <c r="ODI81" s="760"/>
      <c r="ODJ81" s="760"/>
      <c r="ODK81" s="760"/>
      <c r="ODL81" s="760"/>
      <c r="ODM81" s="760"/>
      <c r="ODN81" s="760"/>
      <c r="ODO81" s="760"/>
      <c r="ODP81" s="760"/>
      <c r="ODQ81" s="760"/>
      <c r="ODR81" s="760"/>
      <c r="ODS81" s="760"/>
      <c r="ODT81" s="760"/>
      <c r="ODU81" s="760"/>
      <c r="ODV81" s="760"/>
      <c r="ODW81" s="760"/>
      <c r="ODX81" s="760"/>
      <c r="ODY81" s="760"/>
      <c r="ODZ81" s="760"/>
      <c r="OEA81" s="760"/>
      <c r="OEB81" s="760"/>
      <c r="OEC81" s="760"/>
      <c r="OED81" s="760"/>
      <c r="OEE81" s="760"/>
      <c r="OEF81" s="760"/>
      <c r="OEG81" s="760"/>
      <c r="OEH81" s="760"/>
      <c r="OEI81" s="760"/>
      <c r="OEJ81" s="760"/>
      <c r="OEK81" s="760"/>
      <c r="OEL81" s="760"/>
      <c r="OEM81" s="760"/>
      <c r="OEN81" s="760"/>
      <c r="OEO81" s="760"/>
      <c r="OEP81" s="760"/>
      <c r="OEQ81" s="760"/>
      <c r="OER81" s="760"/>
      <c r="OES81" s="760"/>
      <c r="OET81" s="760"/>
      <c r="OEU81" s="760"/>
      <c r="OEV81" s="760"/>
      <c r="OEW81" s="760"/>
      <c r="OEX81" s="760"/>
      <c r="OEY81" s="760"/>
      <c r="OEZ81" s="760"/>
      <c r="OFA81" s="760"/>
      <c r="OFB81" s="760"/>
      <c r="OFC81" s="760"/>
      <c r="OFD81" s="760"/>
      <c r="OFE81" s="760"/>
      <c r="OFF81" s="760"/>
      <c r="OFG81" s="760"/>
      <c r="OFH81" s="760"/>
      <c r="OFI81" s="760"/>
      <c r="OFJ81" s="760"/>
      <c r="OFK81" s="760"/>
      <c r="OFL81" s="760"/>
      <c r="OFM81" s="760"/>
      <c r="OFN81" s="760"/>
      <c r="OFO81" s="760"/>
      <c r="OFP81" s="760"/>
      <c r="OFQ81" s="760"/>
      <c r="OFR81" s="760"/>
      <c r="OFS81" s="760"/>
      <c r="OFT81" s="760"/>
      <c r="OFU81" s="760"/>
      <c r="OFV81" s="760"/>
      <c r="OFW81" s="760"/>
      <c r="OFX81" s="760"/>
      <c r="OFY81" s="760"/>
      <c r="OFZ81" s="760"/>
      <c r="OGA81" s="760"/>
      <c r="OGB81" s="760"/>
      <c r="OGC81" s="760"/>
      <c r="OGD81" s="760"/>
      <c r="OGE81" s="760"/>
      <c r="OGF81" s="760"/>
      <c r="OGG81" s="760"/>
      <c r="OGH81" s="760"/>
      <c r="OGI81" s="760"/>
      <c r="OGJ81" s="760"/>
      <c r="OGK81" s="760"/>
      <c r="OGL81" s="760"/>
      <c r="OGM81" s="760"/>
      <c r="OGN81" s="760"/>
      <c r="OGO81" s="760"/>
      <c r="OGP81" s="760"/>
      <c r="OGQ81" s="760"/>
      <c r="OGR81" s="760"/>
      <c r="OGS81" s="760"/>
      <c r="OGT81" s="760"/>
      <c r="OGU81" s="760"/>
      <c r="OGV81" s="760"/>
      <c r="OGW81" s="760"/>
      <c r="OGX81" s="760"/>
      <c r="OGY81" s="760"/>
      <c r="OGZ81" s="760"/>
      <c r="OHA81" s="760"/>
      <c r="OHB81" s="760"/>
      <c r="OHC81" s="760"/>
      <c r="OHD81" s="760"/>
      <c r="OHE81" s="760"/>
      <c r="OHF81" s="760"/>
      <c r="OHG81" s="760"/>
      <c r="OHH81" s="760"/>
      <c r="OHI81" s="760"/>
      <c r="OHJ81" s="760"/>
      <c r="OHK81" s="760"/>
      <c r="OHL81" s="760"/>
      <c r="OHM81" s="760"/>
      <c r="OHN81" s="760"/>
      <c r="OHO81" s="760"/>
      <c r="OHP81" s="760"/>
      <c r="OHQ81" s="760"/>
      <c r="OHR81" s="760"/>
      <c r="OHS81" s="760"/>
      <c r="OHT81" s="760"/>
      <c r="OHU81" s="760"/>
      <c r="OHV81" s="760"/>
      <c r="OHW81" s="760"/>
      <c r="OHX81" s="760"/>
      <c r="OHY81" s="760"/>
      <c r="OHZ81" s="760"/>
      <c r="OIA81" s="760"/>
      <c r="OIB81" s="760"/>
      <c r="OIC81" s="760"/>
      <c r="OID81" s="760"/>
      <c r="OIE81" s="760"/>
      <c r="OIF81" s="760"/>
      <c r="OIG81" s="760"/>
      <c r="OIH81" s="760"/>
      <c r="OII81" s="760"/>
      <c r="OIJ81" s="760"/>
      <c r="OIK81" s="760"/>
      <c r="OIL81" s="760"/>
      <c r="OIM81" s="760"/>
      <c r="OIN81" s="760"/>
      <c r="OIO81" s="760"/>
      <c r="OIP81" s="760"/>
      <c r="OIQ81" s="760"/>
      <c r="OIR81" s="760"/>
      <c r="OIS81" s="760"/>
      <c r="OIT81" s="760"/>
      <c r="OIU81" s="760"/>
      <c r="OIV81" s="760"/>
      <c r="OIW81" s="760"/>
      <c r="OIX81" s="760"/>
      <c r="OIY81" s="760"/>
      <c r="OIZ81" s="760"/>
      <c r="OJA81" s="760"/>
      <c r="OJB81" s="760"/>
      <c r="OJC81" s="760"/>
      <c r="OJD81" s="760"/>
      <c r="OJE81" s="760"/>
      <c r="OJF81" s="760"/>
      <c r="OJG81" s="760"/>
      <c r="OJH81" s="760"/>
      <c r="OJI81" s="760"/>
      <c r="OJJ81" s="760"/>
      <c r="OJK81" s="760"/>
      <c r="OJL81" s="760"/>
      <c r="OJM81" s="760"/>
      <c r="OJN81" s="760"/>
      <c r="OJO81" s="760"/>
      <c r="OJP81" s="760"/>
      <c r="OJQ81" s="760"/>
      <c r="OJR81" s="760"/>
      <c r="OJS81" s="760"/>
      <c r="OJT81" s="760"/>
      <c r="OJU81" s="760"/>
      <c r="OJV81" s="760"/>
      <c r="OJW81" s="760"/>
      <c r="OJX81" s="760"/>
      <c r="OJY81" s="760"/>
      <c r="OJZ81" s="760"/>
      <c r="OKA81" s="760"/>
      <c r="OKB81" s="760"/>
      <c r="OKC81" s="760"/>
      <c r="OKD81" s="760"/>
      <c r="OKE81" s="760"/>
      <c r="OKF81" s="760"/>
      <c r="OKG81" s="760"/>
      <c r="OKH81" s="760"/>
      <c r="OKI81" s="760"/>
      <c r="OKJ81" s="760"/>
      <c r="OKK81" s="760"/>
      <c r="OKL81" s="760"/>
      <c r="OKM81" s="760"/>
      <c r="OKN81" s="760"/>
      <c r="OKO81" s="760"/>
      <c r="OKP81" s="760"/>
      <c r="OKQ81" s="760"/>
      <c r="OKR81" s="760"/>
      <c r="OKS81" s="760"/>
      <c r="OKT81" s="760"/>
      <c r="OKU81" s="760"/>
      <c r="OKV81" s="760"/>
      <c r="OKW81" s="760"/>
      <c r="OKX81" s="760"/>
      <c r="OKY81" s="760"/>
      <c r="OKZ81" s="760"/>
      <c r="OLA81" s="760"/>
      <c r="OLB81" s="760"/>
      <c r="OLC81" s="760"/>
      <c r="OLD81" s="760"/>
      <c r="OLE81" s="760"/>
      <c r="OLF81" s="760"/>
      <c r="OLG81" s="760"/>
      <c r="OLH81" s="760"/>
      <c r="OLI81" s="760"/>
      <c r="OLJ81" s="760"/>
      <c r="OLK81" s="760"/>
      <c r="OLL81" s="760"/>
      <c r="OLM81" s="760"/>
      <c r="OLN81" s="760"/>
      <c r="OLO81" s="760"/>
      <c r="OLP81" s="760"/>
      <c r="OLQ81" s="760"/>
      <c r="OLR81" s="760"/>
      <c r="OLS81" s="760"/>
      <c r="OLT81" s="760"/>
      <c r="OLU81" s="760"/>
      <c r="OLV81" s="760"/>
      <c r="OLW81" s="760"/>
      <c r="OLX81" s="760"/>
      <c r="OLY81" s="760"/>
      <c r="OLZ81" s="760"/>
      <c r="OMA81" s="760"/>
      <c r="OMB81" s="760"/>
      <c r="OMC81" s="760"/>
      <c r="OMD81" s="760"/>
      <c r="OME81" s="760"/>
      <c r="OMF81" s="760"/>
      <c r="OMG81" s="760"/>
      <c r="OMH81" s="760"/>
      <c r="OMI81" s="760"/>
      <c r="OMJ81" s="760"/>
      <c r="OMK81" s="760"/>
      <c r="OML81" s="760"/>
      <c r="OMM81" s="760"/>
      <c r="OMN81" s="760"/>
      <c r="OMO81" s="760"/>
      <c r="OMP81" s="760"/>
      <c r="OMQ81" s="760"/>
      <c r="OMR81" s="760"/>
      <c r="OMS81" s="760"/>
      <c r="OMT81" s="760"/>
      <c r="OMU81" s="760"/>
      <c r="OMV81" s="760"/>
      <c r="OMW81" s="760"/>
      <c r="OMX81" s="760"/>
      <c r="OMY81" s="760"/>
      <c r="OMZ81" s="760"/>
      <c r="ONA81" s="760"/>
      <c r="ONB81" s="760"/>
      <c r="ONC81" s="760"/>
      <c r="OND81" s="760"/>
      <c r="ONE81" s="760"/>
      <c r="ONF81" s="760"/>
      <c r="ONG81" s="760"/>
      <c r="ONH81" s="760"/>
      <c r="ONI81" s="760"/>
      <c r="ONJ81" s="760"/>
      <c r="ONK81" s="760"/>
      <c r="ONL81" s="760"/>
      <c r="ONM81" s="760"/>
      <c r="ONN81" s="760"/>
      <c r="ONO81" s="760"/>
      <c r="ONP81" s="760"/>
      <c r="ONQ81" s="760"/>
      <c r="ONR81" s="760"/>
      <c r="ONS81" s="760"/>
      <c r="ONT81" s="760"/>
      <c r="ONU81" s="760"/>
      <c r="ONV81" s="760"/>
      <c r="ONW81" s="760"/>
      <c r="ONX81" s="760"/>
      <c r="ONY81" s="760"/>
      <c r="ONZ81" s="760"/>
      <c r="OOA81" s="760"/>
      <c r="OOB81" s="760"/>
      <c r="OOC81" s="760"/>
      <c r="OOD81" s="760"/>
      <c r="OOE81" s="760"/>
      <c r="OOF81" s="760"/>
      <c r="OOG81" s="760"/>
      <c r="OOH81" s="760"/>
      <c r="OOI81" s="760"/>
      <c r="OOJ81" s="760"/>
      <c r="OOK81" s="760"/>
      <c r="OOL81" s="760"/>
      <c r="OOM81" s="760"/>
      <c r="OON81" s="760"/>
      <c r="OOO81" s="760"/>
      <c r="OOP81" s="760"/>
      <c r="OOQ81" s="760"/>
      <c r="OOR81" s="760"/>
      <c r="OOS81" s="760"/>
      <c r="OOT81" s="760"/>
      <c r="OOU81" s="760"/>
      <c r="OOV81" s="760"/>
      <c r="OOW81" s="760"/>
      <c r="OOX81" s="760"/>
      <c r="OOY81" s="760"/>
      <c r="OOZ81" s="760"/>
      <c r="OPA81" s="760"/>
      <c r="OPB81" s="760"/>
      <c r="OPC81" s="760"/>
      <c r="OPD81" s="760"/>
      <c r="OPE81" s="760"/>
      <c r="OPF81" s="760"/>
      <c r="OPG81" s="760"/>
      <c r="OPH81" s="760"/>
      <c r="OPI81" s="760"/>
      <c r="OPJ81" s="760"/>
      <c r="OPK81" s="760"/>
      <c r="OPL81" s="760"/>
      <c r="OPM81" s="760"/>
      <c r="OPN81" s="760"/>
      <c r="OPO81" s="760"/>
      <c r="OPP81" s="760"/>
      <c r="OPQ81" s="760"/>
      <c r="OPR81" s="760"/>
      <c r="OPS81" s="760"/>
      <c r="OPT81" s="760"/>
      <c r="OPU81" s="760"/>
      <c r="OPV81" s="760"/>
      <c r="OPW81" s="760"/>
      <c r="OPX81" s="760"/>
      <c r="OPY81" s="760"/>
      <c r="OPZ81" s="760"/>
      <c r="OQA81" s="760"/>
      <c r="OQB81" s="760"/>
      <c r="OQC81" s="760"/>
      <c r="OQD81" s="760"/>
      <c r="OQE81" s="760"/>
      <c r="OQF81" s="760"/>
      <c r="OQG81" s="760"/>
      <c r="OQH81" s="760"/>
      <c r="OQI81" s="760"/>
      <c r="OQJ81" s="760"/>
      <c r="OQK81" s="760"/>
      <c r="OQL81" s="760"/>
      <c r="OQM81" s="760"/>
      <c r="OQN81" s="760"/>
      <c r="OQO81" s="760"/>
      <c r="OQP81" s="760"/>
      <c r="OQQ81" s="760"/>
      <c r="OQR81" s="760"/>
      <c r="OQS81" s="760"/>
      <c r="OQT81" s="760"/>
      <c r="OQU81" s="760"/>
      <c r="OQV81" s="760"/>
      <c r="OQW81" s="760"/>
      <c r="OQX81" s="760"/>
      <c r="OQY81" s="760"/>
      <c r="OQZ81" s="760"/>
      <c r="ORA81" s="760"/>
      <c r="ORB81" s="760"/>
      <c r="ORC81" s="760"/>
      <c r="ORD81" s="760"/>
      <c r="ORE81" s="760"/>
      <c r="ORF81" s="760"/>
      <c r="ORG81" s="760"/>
      <c r="ORH81" s="760"/>
      <c r="ORI81" s="760"/>
      <c r="ORJ81" s="760"/>
      <c r="ORK81" s="760"/>
      <c r="ORL81" s="760"/>
      <c r="ORM81" s="760"/>
      <c r="ORN81" s="760"/>
      <c r="ORO81" s="760"/>
      <c r="ORP81" s="760"/>
      <c r="ORQ81" s="760"/>
      <c r="ORR81" s="760"/>
      <c r="ORS81" s="760"/>
      <c r="ORT81" s="760"/>
      <c r="ORU81" s="760"/>
      <c r="ORV81" s="760"/>
      <c r="ORW81" s="760"/>
      <c r="ORX81" s="760"/>
      <c r="ORY81" s="760"/>
      <c r="ORZ81" s="760"/>
      <c r="OSA81" s="760"/>
      <c r="OSB81" s="760"/>
      <c r="OSC81" s="760"/>
      <c r="OSD81" s="760"/>
      <c r="OSE81" s="760"/>
      <c r="OSF81" s="760"/>
      <c r="OSG81" s="760"/>
      <c r="OSH81" s="760"/>
      <c r="OSI81" s="760"/>
      <c r="OSJ81" s="760"/>
      <c r="OSK81" s="760"/>
      <c r="OSL81" s="760"/>
      <c r="OSM81" s="760"/>
      <c r="OSN81" s="760"/>
      <c r="OSO81" s="760"/>
      <c r="OSP81" s="760"/>
      <c r="OSQ81" s="760"/>
      <c r="OSR81" s="760"/>
      <c r="OSS81" s="760"/>
      <c r="OST81" s="760"/>
      <c r="OSU81" s="760"/>
      <c r="OSV81" s="760"/>
      <c r="OSW81" s="760"/>
      <c r="OSX81" s="760"/>
      <c r="OSY81" s="760"/>
      <c r="OSZ81" s="760"/>
      <c r="OTA81" s="760"/>
      <c r="OTB81" s="760"/>
      <c r="OTC81" s="760"/>
      <c r="OTD81" s="760"/>
      <c r="OTE81" s="760"/>
      <c r="OTF81" s="760"/>
      <c r="OTG81" s="760"/>
      <c r="OTH81" s="760"/>
      <c r="OTI81" s="760"/>
      <c r="OTJ81" s="760"/>
      <c r="OTK81" s="760"/>
      <c r="OTL81" s="760"/>
      <c r="OTM81" s="760"/>
      <c r="OTN81" s="760"/>
      <c r="OTO81" s="760"/>
      <c r="OTP81" s="760"/>
      <c r="OTQ81" s="760"/>
      <c r="OTR81" s="760"/>
      <c r="OTS81" s="760"/>
      <c r="OTT81" s="760"/>
      <c r="OTU81" s="760"/>
      <c r="OTV81" s="760"/>
      <c r="OTW81" s="760"/>
      <c r="OTX81" s="760"/>
      <c r="OTY81" s="760"/>
      <c r="OTZ81" s="760"/>
      <c r="OUA81" s="760"/>
      <c r="OUB81" s="760"/>
      <c r="OUC81" s="760"/>
      <c r="OUD81" s="760"/>
      <c r="OUE81" s="760"/>
      <c r="OUF81" s="760"/>
      <c r="OUG81" s="760"/>
      <c r="OUH81" s="760"/>
      <c r="OUI81" s="760"/>
      <c r="OUJ81" s="760"/>
      <c r="OUK81" s="760"/>
      <c r="OUL81" s="760"/>
      <c r="OUM81" s="760"/>
      <c r="OUN81" s="760"/>
      <c r="OUO81" s="760"/>
      <c r="OUP81" s="760"/>
      <c r="OUQ81" s="760"/>
      <c r="OUR81" s="760"/>
      <c r="OUS81" s="760"/>
      <c r="OUT81" s="760"/>
      <c r="OUU81" s="760"/>
      <c r="OUV81" s="760"/>
      <c r="OUW81" s="760"/>
      <c r="OUX81" s="760"/>
      <c r="OUY81" s="760"/>
      <c r="OUZ81" s="760"/>
      <c r="OVA81" s="760"/>
      <c r="OVB81" s="760"/>
      <c r="OVC81" s="760"/>
      <c r="OVD81" s="760"/>
      <c r="OVE81" s="760"/>
      <c r="OVF81" s="760"/>
      <c r="OVG81" s="760"/>
      <c r="OVH81" s="760"/>
      <c r="OVI81" s="760"/>
      <c r="OVJ81" s="760"/>
      <c r="OVK81" s="760"/>
      <c r="OVL81" s="760"/>
      <c r="OVM81" s="760"/>
      <c r="OVN81" s="760"/>
      <c r="OVO81" s="760"/>
      <c r="OVP81" s="760"/>
      <c r="OVQ81" s="760"/>
      <c r="OVR81" s="760"/>
      <c r="OVS81" s="760"/>
      <c r="OVT81" s="760"/>
      <c r="OVU81" s="760"/>
      <c r="OVV81" s="760"/>
      <c r="OVW81" s="760"/>
      <c r="OVX81" s="760"/>
      <c r="OVY81" s="760"/>
      <c r="OVZ81" s="760"/>
      <c r="OWA81" s="760"/>
      <c r="OWB81" s="760"/>
      <c r="OWC81" s="760"/>
      <c r="OWD81" s="760"/>
      <c r="OWE81" s="760"/>
      <c r="OWF81" s="760"/>
      <c r="OWG81" s="760"/>
      <c r="OWH81" s="760"/>
      <c r="OWI81" s="760"/>
      <c r="OWJ81" s="760"/>
      <c r="OWK81" s="760"/>
      <c r="OWL81" s="760"/>
      <c r="OWM81" s="760"/>
      <c r="OWN81" s="760"/>
      <c r="OWO81" s="760"/>
      <c r="OWP81" s="760"/>
      <c r="OWQ81" s="760"/>
      <c r="OWR81" s="760"/>
      <c r="OWS81" s="760"/>
      <c r="OWT81" s="760"/>
      <c r="OWU81" s="760"/>
      <c r="OWV81" s="760"/>
      <c r="OWW81" s="760"/>
      <c r="OWX81" s="760"/>
      <c r="OWY81" s="760"/>
      <c r="OWZ81" s="760"/>
      <c r="OXA81" s="760"/>
      <c r="OXB81" s="760"/>
      <c r="OXC81" s="760"/>
      <c r="OXD81" s="760"/>
      <c r="OXE81" s="760"/>
      <c r="OXF81" s="760"/>
      <c r="OXG81" s="760"/>
      <c r="OXH81" s="760"/>
      <c r="OXI81" s="760"/>
      <c r="OXJ81" s="760"/>
      <c r="OXK81" s="760"/>
      <c r="OXL81" s="760"/>
      <c r="OXM81" s="760"/>
      <c r="OXN81" s="760"/>
      <c r="OXO81" s="760"/>
      <c r="OXP81" s="760"/>
      <c r="OXQ81" s="760"/>
      <c r="OXR81" s="760"/>
      <c r="OXS81" s="760"/>
      <c r="OXT81" s="760"/>
      <c r="OXU81" s="760"/>
      <c r="OXV81" s="760"/>
      <c r="OXW81" s="760"/>
      <c r="OXX81" s="760"/>
      <c r="OXY81" s="760"/>
      <c r="OXZ81" s="760"/>
      <c r="OYA81" s="760"/>
      <c r="OYB81" s="760"/>
      <c r="OYC81" s="760"/>
      <c r="OYD81" s="760"/>
      <c r="OYE81" s="760"/>
      <c r="OYF81" s="760"/>
      <c r="OYG81" s="760"/>
      <c r="OYH81" s="760"/>
      <c r="OYI81" s="760"/>
      <c r="OYJ81" s="760"/>
      <c r="OYK81" s="760"/>
      <c r="OYL81" s="760"/>
      <c r="OYM81" s="760"/>
      <c r="OYN81" s="760"/>
      <c r="OYO81" s="760"/>
      <c r="OYP81" s="760"/>
      <c r="OYQ81" s="760"/>
      <c r="OYR81" s="760"/>
      <c r="OYS81" s="760"/>
      <c r="OYT81" s="760"/>
      <c r="OYU81" s="760"/>
      <c r="OYV81" s="760"/>
      <c r="OYW81" s="760"/>
      <c r="OYX81" s="760"/>
      <c r="OYY81" s="760"/>
      <c r="OYZ81" s="760"/>
      <c r="OZA81" s="760"/>
      <c r="OZB81" s="760"/>
      <c r="OZC81" s="760"/>
      <c r="OZD81" s="760"/>
      <c r="OZE81" s="760"/>
      <c r="OZF81" s="760"/>
      <c r="OZG81" s="760"/>
      <c r="OZH81" s="760"/>
      <c r="OZI81" s="760"/>
      <c r="OZJ81" s="760"/>
      <c r="OZK81" s="760"/>
      <c r="OZL81" s="760"/>
      <c r="OZM81" s="760"/>
      <c r="OZN81" s="760"/>
      <c r="OZO81" s="760"/>
      <c r="OZP81" s="760"/>
      <c r="OZQ81" s="760"/>
      <c r="OZR81" s="760"/>
      <c r="OZS81" s="760"/>
      <c r="OZT81" s="760"/>
      <c r="OZU81" s="760"/>
      <c r="OZV81" s="760"/>
      <c r="OZW81" s="760"/>
      <c r="OZX81" s="760"/>
      <c r="OZY81" s="760"/>
      <c r="OZZ81" s="760"/>
      <c r="PAA81" s="760"/>
      <c r="PAB81" s="760"/>
      <c r="PAC81" s="760"/>
      <c r="PAD81" s="760"/>
      <c r="PAE81" s="760"/>
      <c r="PAF81" s="760"/>
      <c r="PAG81" s="760"/>
      <c r="PAH81" s="760"/>
      <c r="PAI81" s="760"/>
      <c r="PAJ81" s="760"/>
      <c r="PAK81" s="760"/>
      <c r="PAL81" s="760"/>
      <c r="PAM81" s="760"/>
      <c r="PAN81" s="760"/>
      <c r="PAO81" s="760"/>
      <c r="PAP81" s="760"/>
      <c r="PAQ81" s="760"/>
      <c r="PAR81" s="760"/>
      <c r="PAS81" s="760"/>
      <c r="PAT81" s="760"/>
      <c r="PAU81" s="760"/>
      <c r="PAV81" s="760"/>
      <c r="PAW81" s="760"/>
      <c r="PAX81" s="760"/>
      <c r="PAY81" s="760"/>
      <c r="PAZ81" s="760"/>
      <c r="PBA81" s="760"/>
      <c r="PBB81" s="760"/>
      <c r="PBC81" s="760"/>
      <c r="PBD81" s="760"/>
      <c r="PBE81" s="760"/>
      <c r="PBF81" s="760"/>
      <c r="PBG81" s="760"/>
      <c r="PBH81" s="760"/>
      <c r="PBI81" s="760"/>
      <c r="PBJ81" s="760"/>
      <c r="PBK81" s="760"/>
      <c r="PBL81" s="760"/>
      <c r="PBM81" s="760"/>
      <c r="PBN81" s="760"/>
      <c r="PBO81" s="760"/>
      <c r="PBP81" s="760"/>
      <c r="PBQ81" s="760"/>
      <c r="PBR81" s="760"/>
      <c r="PBS81" s="760"/>
      <c r="PBT81" s="760"/>
      <c r="PBU81" s="760"/>
      <c r="PBV81" s="760"/>
      <c r="PBW81" s="760"/>
      <c r="PBX81" s="760"/>
      <c r="PBY81" s="760"/>
      <c r="PBZ81" s="760"/>
      <c r="PCA81" s="760"/>
      <c r="PCB81" s="760"/>
      <c r="PCC81" s="760"/>
      <c r="PCD81" s="760"/>
      <c r="PCE81" s="760"/>
      <c r="PCF81" s="760"/>
      <c r="PCG81" s="760"/>
      <c r="PCH81" s="760"/>
      <c r="PCI81" s="760"/>
      <c r="PCJ81" s="760"/>
      <c r="PCK81" s="760"/>
      <c r="PCL81" s="760"/>
      <c r="PCM81" s="760"/>
      <c r="PCN81" s="760"/>
      <c r="PCO81" s="760"/>
      <c r="PCP81" s="760"/>
      <c r="PCQ81" s="760"/>
      <c r="PCR81" s="760"/>
      <c r="PCS81" s="760"/>
      <c r="PCT81" s="760"/>
      <c r="PCU81" s="760"/>
      <c r="PCV81" s="760"/>
      <c r="PCW81" s="760"/>
      <c r="PCX81" s="760"/>
      <c r="PCY81" s="760"/>
      <c r="PCZ81" s="760"/>
      <c r="PDA81" s="760"/>
      <c r="PDB81" s="760"/>
      <c r="PDC81" s="760"/>
      <c r="PDD81" s="760"/>
      <c r="PDE81" s="760"/>
      <c r="PDF81" s="760"/>
      <c r="PDG81" s="760"/>
      <c r="PDH81" s="760"/>
      <c r="PDI81" s="760"/>
      <c r="PDJ81" s="760"/>
      <c r="PDK81" s="760"/>
      <c r="PDL81" s="760"/>
      <c r="PDM81" s="760"/>
      <c r="PDN81" s="760"/>
      <c r="PDO81" s="760"/>
      <c r="PDP81" s="760"/>
      <c r="PDQ81" s="760"/>
      <c r="PDR81" s="760"/>
      <c r="PDS81" s="760"/>
      <c r="PDT81" s="760"/>
      <c r="PDU81" s="760"/>
      <c r="PDV81" s="760"/>
      <c r="PDW81" s="760"/>
      <c r="PDX81" s="760"/>
      <c r="PDY81" s="760"/>
      <c r="PDZ81" s="760"/>
      <c r="PEA81" s="760"/>
      <c r="PEB81" s="760"/>
      <c r="PEC81" s="760"/>
      <c r="PED81" s="760"/>
      <c r="PEE81" s="760"/>
      <c r="PEF81" s="760"/>
      <c r="PEG81" s="760"/>
      <c r="PEH81" s="760"/>
      <c r="PEI81" s="760"/>
      <c r="PEJ81" s="760"/>
      <c r="PEK81" s="760"/>
      <c r="PEL81" s="760"/>
      <c r="PEM81" s="760"/>
      <c r="PEN81" s="760"/>
      <c r="PEO81" s="760"/>
      <c r="PEP81" s="760"/>
      <c r="PEQ81" s="760"/>
      <c r="PER81" s="760"/>
      <c r="PES81" s="760"/>
      <c r="PET81" s="760"/>
      <c r="PEU81" s="760"/>
      <c r="PEV81" s="760"/>
      <c r="PEW81" s="760"/>
      <c r="PEX81" s="760"/>
      <c r="PEY81" s="760"/>
      <c r="PEZ81" s="760"/>
      <c r="PFA81" s="760"/>
      <c r="PFB81" s="760"/>
      <c r="PFC81" s="760"/>
      <c r="PFD81" s="760"/>
      <c r="PFE81" s="760"/>
      <c r="PFF81" s="760"/>
      <c r="PFG81" s="760"/>
      <c r="PFH81" s="760"/>
      <c r="PFI81" s="760"/>
      <c r="PFJ81" s="760"/>
      <c r="PFK81" s="760"/>
      <c r="PFL81" s="760"/>
      <c r="PFM81" s="760"/>
      <c r="PFN81" s="760"/>
      <c r="PFO81" s="760"/>
      <c r="PFP81" s="760"/>
      <c r="PFQ81" s="760"/>
      <c r="PFR81" s="760"/>
      <c r="PFS81" s="760"/>
      <c r="PFT81" s="760"/>
      <c r="PFU81" s="760"/>
      <c r="PFV81" s="760"/>
      <c r="PFW81" s="760"/>
      <c r="PFX81" s="760"/>
      <c r="PFY81" s="760"/>
      <c r="PFZ81" s="760"/>
      <c r="PGA81" s="760"/>
      <c r="PGB81" s="760"/>
      <c r="PGC81" s="760"/>
      <c r="PGD81" s="760"/>
      <c r="PGE81" s="760"/>
      <c r="PGF81" s="760"/>
      <c r="PGG81" s="760"/>
      <c r="PGH81" s="760"/>
      <c r="PGI81" s="760"/>
      <c r="PGJ81" s="760"/>
      <c r="PGK81" s="760"/>
      <c r="PGL81" s="760"/>
      <c r="PGM81" s="760"/>
      <c r="PGN81" s="760"/>
      <c r="PGO81" s="760"/>
      <c r="PGP81" s="760"/>
      <c r="PGQ81" s="760"/>
      <c r="PGR81" s="760"/>
      <c r="PGS81" s="760"/>
      <c r="PGT81" s="760"/>
      <c r="PGU81" s="760"/>
      <c r="PGV81" s="760"/>
      <c r="PGW81" s="760"/>
      <c r="PGX81" s="760"/>
      <c r="PGY81" s="760"/>
      <c r="PGZ81" s="760"/>
      <c r="PHA81" s="760"/>
      <c r="PHB81" s="760"/>
      <c r="PHC81" s="760"/>
      <c r="PHD81" s="760"/>
      <c r="PHE81" s="760"/>
      <c r="PHF81" s="760"/>
      <c r="PHG81" s="760"/>
      <c r="PHH81" s="760"/>
      <c r="PHI81" s="760"/>
      <c r="PHJ81" s="760"/>
      <c r="PHK81" s="760"/>
      <c r="PHL81" s="760"/>
      <c r="PHM81" s="760"/>
      <c r="PHN81" s="760"/>
      <c r="PHO81" s="760"/>
      <c r="PHP81" s="760"/>
      <c r="PHQ81" s="760"/>
      <c r="PHR81" s="760"/>
      <c r="PHS81" s="760"/>
      <c r="PHT81" s="760"/>
      <c r="PHU81" s="760"/>
      <c r="PHV81" s="760"/>
      <c r="PHW81" s="760"/>
      <c r="PHX81" s="760"/>
      <c r="PHY81" s="760"/>
      <c r="PHZ81" s="760"/>
      <c r="PIA81" s="760"/>
      <c r="PIB81" s="760"/>
      <c r="PIC81" s="760"/>
      <c r="PID81" s="760"/>
      <c r="PIE81" s="760"/>
      <c r="PIF81" s="760"/>
      <c r="PIG81" s="760"/>
      <c r="PIH81" s="760"/>
      <c r="PII81" s="760"/>
      <c r="PIJ81" s="760"/>
      <c r="PIK81" s="760"/>
      <c r="PIL81" s="760"/>
      <c r="PIM81" s="760"/>
      <c r="PIN81" s="760"/>
      <c r="PIO81" s="760"/>
      <c r="PIP81" s="760"/>
      <c r="PIQ81" s="760"/>
      <c r="PIR81" s="760"/>
      <c r="PIS81" s="760"/>
      <c r="PIT81" s="760"/>
      <c r="PIU81" s="760"/>
      <c r="PIV81" s="760"/>
      <c r="PIW81" s="760"/>
      <c r="PIX81" s="760"/>
      <c r="PIY81" s="760"/>
      <c r="PIZ81" s="760"/>
      <c r="PJA81" s="760"/>
      <c r="PJB81" s="760"/>
      <c r="PJC81" s="760"/>
      <c r="PJD81" s="760"/>
      <c r="PJE81" s="760"/>
      <c r="PJF81" s="760"/>
      <c r="PJG81" s="760"/>
      <c r="PJH81" s="760"/>
      <c r="PJI81" s="760"/>
      <c r="PJJ81" s="760"/>
      <c r="PJK81" s="760"/>
      <c r="PJL81" s="760"/>
      <c r="PJM81" s="760"/>
      <c r="PJN81" s="760"/>
      <c r="PJO81" s="760"/>
      <c r="PJP81" s="760"/>
      <c r="PJQ81" s="760"/>
      <c r="PJR81" s="760"/>
      <c r="PJS81" s="760"/>
      <c r="PJT81" s="760"/>
      <c r="PJU81" s="760"/>
      <c r="PJV81" s="760"/>
      <c r="PJW81" s="760"/>
      <c r="PJX81" s="760"/>
      <c r="PJY81" s="760"/>
      <c r="PJZ81" s="760"/>
      <c r="PKA81" s="760"/>
      <c r="PKB81" s="760"/>
      <c r="PKC81" s="760"/>
      <c r="PKD81" s="760"/>
      <c r="PKE81" s="760"/>
      <c r="PKF81" s="760"/>
      <c r="PKG81" s="760"/>
      <c r="PKH81" s="760"/>
      <c r="PKI81" s="760"/>
      <c r="PKJ81" s="760"/>
      <c r="PKK81" s="760"/>
      <c r="PKL81" s="760"/>
      <c r="PKM81" s="760"/>
      <c r="PKN81" s="760"/>
      <c r="PKO81" s="760"/>
      <c r="PKP81" s="760"/>
      <c r="PKQ81" s="760"/>
      <c r="PKR81" s="760"/>
      <c r="PKS81" s="760"/>
      <c r="PKT81" s="760"/>
      <c r="PKU81" s="760"/>
      <c r="PKV81" s="760"/>
      <c r="PKW81" s="760"/>
      <c r="PKX81" s="760"/>
      <c r="PKY81" s="760"/>
      <c r="PKZ81" s="760"/>
      <c r="PLA81" s="760"/>
      <c r="PLB81" s="760"/>
      <c r="PLC81" s="760"/>
      <c r="PLD81" s="760"/>
      <c r="PLE81" s="760"/>
      <c r="PLF81" s="760"/>
      <c r="PLG81" s="760"/>
      <c r="PLH81" s="760"/>
      <c r="PLI81" s="760"/>
      <c r="PLJ81" s="760"/>
      <c r="PLK81" s="760"/>
      <c r="PLL81" s="760"/>
      <c r="PLM81" s="760"/>
      <c r="PLN81" s="760"/>
      <c r="PLO81" s="760"/>
      <c r="PLP81" s="760"/>
      <c r="PLQ81" s="760"/>
      <c r="PLR81" s="760"/>
      <c r="PLS81" s="760"/>
      <c r="PLT81" s="760"/>
      <c r="PLU81" s="760"/>
      <c r="PLV81" s="760"/>
      <c r="PLW81" s="760"/>
      <c r="PLX81" s="760"/>
      <c r="PLY81" s="760"/>
      <c r="PLZ81" s="760"/>
      <c r="PMA81" s="760"/>
      <c r="PMB81" s="760"/>
      <c r="PMC81" s="760"/>
      <c r="PMD81" s="760"/>
      <c r="PME81" s="760"/>
      <c r="PMF81" s="760"/>
      <c r="PMG81" s="760"/>
      <c r="PMH81" s="760"/>
      <c r="PMI81" s="760"/>
      <c r="PMJ81" s="760"/>
      <c r="PMK81" s="760"/>
      <c r="PML81" s="760"/>
      <c r="PMM81" s="760"/>
      <c r="PMN81" s="760"/>
      <c r="PMO81" s="760"/>
      <c r="PMP81" s="760"/>
      <c r="PMQ81" s="760"/>
      <c r="PMR81" s="760"/>
      <c r="PMS81" s="760"/>
      <c r="PMT81" s="760"/>
      <c r="PMU81" s="760"/>
      <c r="PMV81" s="760"/>
      <c r="PMW81" s="760"/>
      <c r="PMX81" s="760"/>
      <c r="PMY81" s="760"/>
      <c r="PMZ81" s="760"/>
      <c r="PNA81" s="760"/>
      <c r="PNB81" s="760"/>
      <c r="PNC81" s="760"/>
      <c r="PND81" s="760"/>
      <c r="PNE81" s="760"/>
      <c r="PNF81" s="760"/>
      <c r="PNG81" s="760"/>
      <c r="PNH81" s="760"/>
      <c r="PNI81" s="760"/>
      <c r="PNJ81" s="760"/>
      <c r="PNK81" s="760"/>
      <c r="PNL81" s="760"/>
      <c r="PNM81" s="760"/>
      <c r="PNN81" s="760"/>
      <c r="PNO81" s="760"/>
      <c r="PNP81" s="760"/>
      <c r="PNQ81" s="760"/>
      <c r="PNR81" s="760"/>
      <c r="PNS81" s="760"/>
      <c r="PNT81" s="760"/>
      <c r="PNU81" s="760"/>
      <c r="PNV81" s="760"/>
      <c r="PNW81" s="760"/>
      <c r="PNX81" s="760"/>
      <c r="PNY81" s="760"/>
      <c r="PNZ81" s="760"/>
      <c r="POA81" s="760"/>
      <c r="POB81" s="760"/>
      <c r="POC81" s="760"/>
      <c r="POD81" s="760"/>
      <c r="POE81" s="760"/>
      <c r="POF81" s="760"/>
      <c r="POG81" s="760"/>
      <c r="POH81" s="760"/>
      <c r="POI81" s="760"/>
      <c r="POJ81" s="760"/>
      <c r="POK81" s="760"/>
      <c r="POL81" s="760"/>
      <c r="POM81" s="760"/>
      <c r="PON81" s="760"/>
      <c r="POO81" s="760"/>
      <c r="POP81" s="760"/>
      <c r="POQ81" s="760"/>
      <c r="POR81" s="760"/>
      <c r="POS81" s="760"/>
      <c r="POT81" s="760"/>
      <c r="POU81" s="760"/>
      <c r="POV81" s="760"/>
      <c r="POW81" s="760"/>
      <c r="POX81" s="760"/>
      <c r="POY81" s="760"/>
      <c r="POZ81" s="760"/>
      <c r="PPA81" s="760"/>
      <c r="PPB81" s="760"/>
      <c r="PPC81" s="760"/>
      <c r="PPD81" s="760"/>
      <c r="PPE81" s="760"/>
      <c r="PPF81" s="760"/>
      <c r="PPG81" s="760"/>
      <c r="PPH81" s="760"/>
      <c r="PPI81" s="760"/>
      <c r="PPJ81" s="760"/>
      <c r="PPK81" s="760"/>
      <c r="PPL81" s="760"/>
      <c r="PPM81" s="760"/>
      <c r="PPN81" s="760"/>
      <c r="PPO81" s="760"/>
      <c r="PPP81" s="760"/>
      <c r="PPQ81" s="760"/>
      <c r="PPR81" s="760"/>
      <c r="PPS81" s="760"/>
      <c r="PPT81" s="760"/>
      <c r="PPU81" s="760"/>
      <c r="PPV81" s="760"/>
      <c r="PPW81" s="760"/>
      <c r="PPX81" s="760"/>
      <c r="PPY81" s="760"/>
      <c r="PPZ81" s="760"/>
      <c r="PQA81" s="760"/>
      <c r="PQB81" s="760"/>
      <c r="PQC81" s="760"/>
      <c r="PQD81" s="760"/>
      <c r="PQE81" s="760"/>
      <c r="PQF81" s="760"/>
      <c r="PQG81" s="760"/>
      <c r="PQH81" s="760"/>
      <c r="PQI81" s="760"/>
      <c r="PQJ81" s="760"/>
      <c r="PQK81" s="760"/>
      <c r="PQL81" s="760"/>
      <c r="PQM81" s="760"/>
      <c r="PQN81" s="760"/>
      <c r="PQO81" s="760"/>
      <c r="PQP81" s="760"/>
      <c r="PQQ81" s="760"/>
      <c r="PQR81" s="760"/>
      <c r="PQS81" s="760"/>
      <c r="PQT81" s="760"/>
      <c r="PQU81" s="760"/>
      <c r="PQV81" s="760"/>
      <c r="PQW81" s="760"/>
      <c r="PQX81" s="760"/>
      <c r="PQY81" s="760"/>
      <c r="PQZ81" s="760"/>
      <c r="PRA81" s="760"/>
      <c r="PRB81" s="760"/>
      <c r="PRC81" s="760"/>
      <c r="PRD81" s="760"/>
      <c r="PRE81" s="760"/>
      <c r="PRF81" s="760"/>
      <c r="PRG81" s="760"/>
      <c r="PRH81" s="760"/>
      <c r="PRI81" s="760"/>
      <c r="PRJ81" s="760"/>
      <c r="PRK81" s="760"/>
      <c r="PRL81" s="760"/>
      <c r="PRM81" s="760"/>
      <c r="PRN81" s="760"/>
      <c r="PRO81" s="760"/>
      <c r="PRP81" s="760"/>
      <c r="PRQ81" s="760"/>
      <c r="PRR81" s="760"/>
      <c r="PRS81" s="760"/>
      <c r="PRT81" s="760"/>
      <c r="PRU81" s="760"/>
      <c r="PRV81" s="760"/>
      <c r="PRW81" s="760"/>
      <c r="PRX81" s="760"/>
      <c r="PRY81" s="760"/>
      <c r="PRZ81" s="760"/>
      <c r="PSA81" s="760"/>
      <c r="PSB81" s="760"/>
      <c r="PSC81" s="760"/>
      <c r="PSD81" s="760"/>
      <c r="PSE81" s="760"/>
      <c r="PSF81" s="760"/>
      <c r="PSG81" s="760"/>
      <c r="PSH81" s="760"/>
      <c r="PSI81" s="760"/>
      <c r="PSJ81" s="760"/>
      <c r="PSK81" s="760"/>
      <c r="PSL81" s="760"/>
      <c r="PSM81" s="760"/>
      <c r="PSN81" s="760"/>
      <c r="PSO81" s="760"/>
      <c r="PSP81" s="760"/>
      <c r="PSQ81" s="760"/>
      <c r="PSR81" s="760"/>
      <c r="PSS81" s="760"/>
      <c r="PST81" s="760"/>
      <c r="PSU81" s="760"/>
      <c r="PSV81" s="760"/>
      <c r="PSW81" s="760"/>
      <c r="PSX81" s="760"/>
      <c r="PSY81" s="760"/>
      <c r="PSZ81" s="760"/>
      <c r="PTA81" s="760"/>
      <c r="PTB81" s="760"/>
      <c r="PTC81" s="760"/>
      <c r="PTD81" s="760"/>
      <c r="PTE81" s="760"/>
      <c r="PTF81" s="760"/>
      <c r="PTG81" s="760"/>
      <c r="PTH81" s="760"/>
      <c r="PTI81" s="760"/>
      <c r="PTJ81" s="760"/>
      <c r="PTK81" s="760"/>
      <c r="PTL81" s="760"/>
      <c r="PTM81" s="760"/>
      <c r="PTN81" s="760"/>
      <c r="PTO81" s="760"/>
      <c r="PTP81" s="760"/>
      <c r="PTQ81" s="760"/>
      <c r="PTR81" s="760"/>
      <c r="PTS81" s="760"/>
      <c r="PTT81" s="760"/>
      <c r="PTU81" s="760"/>
      <c r="PTV81" s="760"/>
      <c r="PTW81" s="760"/>
      <c r="PTX81" s="760"/>
      <c r="PTY81" s="760"/>
      <c r="PTZ81" s="760"/>
      <c r="PUA81" s="760"/>
      <c r="PUB81" s="760"/>
      <c r="PUC81" s="760"/>
      <c r="PUD81" s="760"/>
      <c r="PUE81" s="760"/>
      <c r="PUF81" s="760"/>
      <c r="PUG81" s="760"/>
      <c r="PUH81" s="760"/>
      <c r="PUI81" s="760"/>
      <c r="PUJ81" s="760"/>
      <c r="PUK81" s="760"/>
      <c r="PUL81" s="760"/>
      <c r="PUM81" s="760"/>
      <c r="PUN81" s="760"/>
      <c r="PUO81" s="760"/>
      <c r="PUP81" s="760"/>
      <c r="PUQ81" s="760"/>
      <c r="PUR81" s="760"/>
      <c r="PUS81" s="760"/>
      <c r="PUT81" s="760"/>
      <c r="PUU81" s="760"/>
      <c r="PUV81" s="760"/>
      <c r="PUW81" s="760"/>
      <c r="PUX81" s="760"/>
      <c r="PUY81" s="760"/>
      <c r="PUZ81" s="760"/>
      <c r="PVA81" s="760"/>
      <c r="PVB81" s="760"/>
      <c r="PVC81" s="760"/>
      <c r="PVD81" s="760"/>
      <c r="PVE81" s="760"/>
      <c r="PVF81" s="760"/>
      <c r="PVG81" s="760"/>
      <c r="PVH81" s="760"/>
      <c r="PVI81" s="760"/>
      <c r="PVJ81" s="760"/>
      <c r="PVK81" s="760"/>
      <c r="PVL81" s="760"/>
      <c r="PVM81" s="760"/>
      <c r="PVN81" s="760"/>
      <c r="PVO81" s="760"/>
      <c r="PVP81" s="760"/>
      <c r="PVQ81" s="760"/>
      <c r="PVR81" s="760"/>
      <c r="PVS81" s="760"/>
      <c r="PVT81" s="760"/>
      <c r="PVU81" s="760"/>
      <c r="PVV81" s="760"/>
      <c r="PVW81" s="760"/>
      <c r="PVX81" s="760"/>
      <c r="PVY81" s="760"/>
      <c r="PVZ81" s="760"/>
      <c r="PWA81" s="760"/>
      <c r="PWB81" s="760"/>
      <c r="PWC81" s="760"/>
      <c r="PWD81" s="760"/>
      <c r="PWE81" s="760"/>
      <c r="PWF81" s="760"/>
      <c r="PWG81" s="760"/>
      <c r="PWH81" s="760"/>
      <c r="PWI81" s="760"/>
      <c r="PWJ81" s="760"/>
      <c r="PWK81" s="760"/>
      <c r="PWL81" s="760"/>
      <c r="PWM81" s="760"/>
      <c r="PWN81" s="760"/>
      <c r="PWO81" s="760"/>
      <c r="PWP81" s="760"/>
      <c r="PWQ81" s="760"/>
      <c r="PWR81" s="760"/>
      <c r="PWS81" s="760"/>
      <c r="PWT81" s="760"/>
      <c r="PWU81" s="760"/>
      <c r="PWV81" s="760"/>
      <c r="PWW81" s="760"/>
      <c r="PWX81" s="760"/>
      <c r="PWY81" s="760"/>
      <c r="PWZ81" s="760"/>
      <c r="PXA81" s="760"/>
      <c r="PXB81" s="760"/>
      <c r="PXC81" s="760"/>
      <c r="PXD81" s="760"/>
      <c r="PXE81" s="760"/>
      <c r="PXF81" s="760"/>
      <c r="PXG81" s="760"/>
      <c r="PXH81" s="760"/>
      <c r="PXI81" s="760"/>
      <c r="PXJ81" s="760"/>
      <c r="PXK81" s="760"/>
      <c r="PXL81" s="760"/>
      <c r="PXM81" s="760"/>
      <c r="PXN81" s="760"/>
      <c r="PXO81" s="760"/>
      <c r="PXP81" s="760"/>
      <c r="PXQ81" s="760"/>
      <c r="PXR81" s="760"/>
      <c r="PXS81" s="760"/>
      <c r="PXT81" s="760"/>
      <c r="PXU81" s="760"/>
      <c r="PXV81" s="760"/>
      <c r="PXW81" s="760"/>
      <c r="PXX81" s="760"/>
      <c r="PXY81" s="760"/>
      <c r="PXZ81" s="760"/>
      <c r="PYA81" s="760"/>
      <c r="PYB81" s="760"/>
      <c r="PYC81" s="760"/>
      <c r="PYD81" s="760"/>
      <c r="PYE81" s="760"/>
      <c r="PYF81" s="760"/>
      <c r="PYG81" s="760"/>
      <c r="PYH81" s="760"/>
      <c r="PYI81" s="760"/>
      <c r="PYJ81" s="760"/>
      <c r="PYK81" s="760"/>
      <c r="PYL81" s="760"/>
      <c r="PYM81" s="760"/>
      <c r="PYN81" s="760"/>
      <c r="PYO81" s="760"/>
      <c r="PYP81" s="760"/>
      <c r="PYQ81" s="760"/>
      <c r="PYR81" s="760"/>
      <c r="PYS81" s="760"/>
      <c r="PYT81" s="760"/>
      <c r="PYU81" s="760"/>
      <c r="PYV81" s="760"/>
      <c r="PYW81" s="760"/>
      <c r="PYX81" s="760"/>
      <c r="PYY81" s="760"/>
      <c r="PYZ81" s="760"/>
      <c r="PZA81" s="760"/>
      <c r="PZB81" s="760"/>
      <c r="PZC81" s="760"/>
      <c r="PZD81" s="760"/>
      <c r="PZE81" s="760"/>
      <c r="PZF81" s="760"/>
      <c r="PZG81" s="760"/>
      <c r="PZH81" s="760"/>
      <c r="PZI81" s="760"/>
      <c r="PZJ81" s="760"/>
      <c r="PZK81" s="760"/>
      <c r="PZL81" s="760"/>
      <c r="PZM81" s="760"/>
      <c r="PZN81" s="760"/>
      <c r="PZO81" s="760"/>
      <c r="PZP81" s="760"/>
      <c r="PZQ81" s="760"/>
      <c r="PZR81" s="760"/>
      <c r="PZS81" s="760"/>
      <c r="PZT81" s="760"/>
      <c r="PZU81" s="760"/>
      <c r="PZV81" s="760"/>
      <c r="PZW81" s="760"/>
      <c r="PZX81" s="760"/>
      <c r="PZY81" s="760"/>
      <c r="PZZ81" s="760"/>
      <c r="QAA81" s="760"/>
      <c r="QAB81" s="760"/>
      <c r="QAC81" s="760"/>
      <c r="QAD81" s="760"/>
      <c r="QAE81" s="760"/>
      <c r="QAF81" s="760"/>
      <c r="QAG81" s="760"/>
      <c r="QAH81" s="760"/>
      <c r="QAI81" s="760"/>
      <c r="QAJ81" s="760"/>
      <c r="QAK81" s="760"/>
      <c r="QAL81" s="760"/>
      <c r="QAM81" s="760"/>
      <c r="QAN81" s="760"/>
      <c r="QAO81" s="760"/>
      <c r="QAP81" s="760"/>
      <c r="QAQ81" s="760"/>
      <c r="QAR81" s="760"/>
      <c r="QAS81" s="760"/>
      <c r="QAT81" s="760"/>
      <c r="QAU81" s="760"/>
      <c r="QAV81" s="760"/>
      <c r="QAW81" s="760"/>
      <c r="QAX81" s="760"/>
      <c r="QAY81" s="760"/>
      <c r="QAZ81" s="760"/>
      <c r="QBA81" s="760"/>
      <c r="QBB81" s="760"/>
      <c r="QBC81" s="760"/>
      <c r="QBD81" s="760"/>
      <c r="QBE81" s="760"/>
      <c r="QBF81" s="760"/>
      <c r="QBG81" s="760"/>
      <c r="QBH81" s="760"/>
      <c r="QBI81" s="760"/>
      <c r="QBJ81" s="760"/>
      <c r="QBK81" s="760"/>
      <c r="QBL81" s="760"/>
      <c r="QBM81" s="760"/>
      <c r="QBN81" s="760"/>
      <c r="QBO81" s="760"/>
      <c r="QBP81" s="760"/>
      <c r="QBQ81" s="760"/>
      <c r="QBR81" s="760"/>
      <c r="QBS81" s="760"/>
      <c r="QBT81" s="760"/>
      <c r="QBU81" s="760"/>
      <c r="QBV81" s="760"/>
      <c r="QBW81" s="760"/>
      <c r="QBX81" s="760"/>
      <c r="QBY81" s="760"/>
      <c r="QBZ81" s="760"/>
      <c r="QCA81" s="760"/>
      <c r="QCB81" s="760"/>
      <c r="QCC81" s="760"/>
      <c r="QCD81" s="760"/>
      <c r="QCE81" s="760"/>
      <c r="QCF81" s="760"/>
      <c r="QCG81" s="760"/>
      <c r="QCH81" s="760"/>
      <c r="QCI81" s="760"/>
      <c r="QCJ81" s="760"/>
      <c r="QCK81" s="760"/>
      <c r="QCL81" s="760"/>
      <c r="QCM81" s="760"/>
      <c r="QCN81" s="760"/>
      <c r="QCO81" s="760"/>
      <c r="QCP81" s="760"/>
      <c r="QCQ81" s="760"/>
      <c r="QCR81" s="760"/>
      <c r="QCS81" s="760"/>
      <c r="QCT81" s="760"/>
      <c r="QCU81" s="760"/>
      <c r="QCV81" s="760"/>
      <c r="QCW81" s="760"/>
      <c r="QCX81" s="760"/>
      <c r="QCY81" s="760"/>
      <c r="QCZ81" s="760"/>
      <c r="QDA81" s="760"/>
      <c r="QDB81" s="760"/>
      <c r="QDC81" s="760"/>
      <c r="QDD81" s="760"/>
      <c r="QDE81" s="760"/>
      <c r="QDF81" s="760"/>
      <c r="QDG81" s="760"/>
      <c r="QDH81" s="760"/>
      <c r="QDI81" s="760"/>
      <c r="QDJ81" s="760"/>
      <c r="QDK81" s="760"/>
      <c r="QDL81" s="760"/>
      <c r="QDM81" s="760"/>
      <c r="QDN81" s="760"/>
      <c r="QDO81" s="760"/>
      <c r="QDP81" s="760"/>
      <c r="QDQ81" s="760"/>
      <c r="QDR81" s="760"/>
      <c r="QDS81" s="760"/>
      <c r="QDT81" s="760"/>
      <c r="QDU81" s="760"/>
      <c r="QDV81" s="760"/>
      <c r="QDW81" s="760"/>
      <c r="QDX81" s="760"/>
      <c r="QDY81" s="760"/>
      <c r="QDZ81" s="760"/>
      <c r="QEA81" s="760"/>
      <c r="QEB81" s="760"/>
      <c r="QEC81" s="760"/>
      <c r="QED81" s="760"/>
      <c r="QEE81" s="760"/>
      <c r="QEF81" s="760"/>
      <c r="QEG81" s="760"/>
      <c r="QEH81" s="760"/>
      <c r="QEI81" s="760"/>
      <c r="QEJ81" s="760"/>
      <c r="QEK81" s="760"/>
      <c r="QEL81" s="760"/>
      <c r="QEM81" s="760"/>
      <c r="QEN81" s="760"/>
      <c r="QEO81" s="760"/>
      <c r="QEP81" s="760"/>
      <c r="QEQ81" s="760"/>
      <c r="QER81" s="760"/>
      <c r="QES81" s="760"/>
      <c r="QET81" s="760"/>
      <c r="QEU81" s="760"/>
      <c r="QEV81" s="760"/>
      <c r="QEW81" s="760"/>
      <c r="QEX81" s="760"/>
      <c r="QEY81" s="760"/>
      <c r="QEZ81" s="760"/>
      <c r="QFA81" s="760"/>
      <c r="QFB81" s="760"/>
      <c r="QFC81" s="760"/>
      <c r="QFD81" s="760"/>
      <c r="QFE81" s="760"/>
      <c r="QFF81" s="760"/>
      <c r="QFG81" s="760"/>
      <c r="QFH81" s="760"/>
      <c r="QFI81" s="760"/>
      <c r="QFJ81" s="760"/>
      <c r="QFK81" s="760"/>
      <c r="QFL81" s="760"/>
      <c r="QFM81" s="760"/>
      <c r="QFN81" s="760"/>
      <c r="QFO81" s="760"/>
      <c r="QFP81" s="760"/>
      <c r="QFQ81" s="760"/>
      <c r="QFR81" s="760"/>
      <c r="QFS81" s="760"/>
      <c r="QFT81" s="760"/>
      <c r="QFU81" s="760"/>
      <c r="QFV81" s="760"/>
      <c r="QFW81" s="760"/>
      <c r="QFX81" s="760"/>
      <c r="QFY81" s="760"/>
      <c r="QFZ81" s="760"/>
      <c r="QGA81" s="760"/>
      <c r="QGB81" s="760"/>
      <c r="QGC81" s="760"/>
      <c r="QGD81" s="760"/>
      <c r="QGE81" s="760"/>
      <c r="QGF81" s="760"/>
      <c r="QGG81" s="760"/>
      <c r="QGH81" s="760"/>
      <c r="QGI81" s="760"/>
      <c r="QGJ81" s="760"/>
      <c r="QGK81" s="760"/>
      <c r="QGL81" s="760"/>
      <c r="QGM81" s="760"/>
      <c r="QGN81" s="760"/>
      <c r="QGO81" s="760"/>
      <c r="QGP81" s="760"/>
      <c r="QGQ81" s="760"/>
      <c r="QGR81" s="760"/>
      <c r="QGS81" s="760"/>
      <c r="QGT81" s="760"/>
      <c r="QGU81" s="760"/>
      <c r="QGV81" s="760"/>
      <c r="QGW81" s="760"/>
      <c r="QGX81" s="760"/>
      <c r="QGY81" s="760"/>
      <c r="QGZ81" s="760"/>
      <c r="QHA81" s="760"/>
      <c r="QHB81" s="760"/>
      <c r="QHC81" s="760"/>
      <c r="QHD81" s="760"/>
      <c r="QHE81" s="760"/>
      <c r="QHF81" s="760"/>
      <c r="QHG81" s="760"/>
      <c r="QHH81" s="760"/>
      <c r="QHI81" s="760"/>
      <c r="QHJ81" s="760"/>
      <c r="QHK81" s="760"/>
      <c r="QHL81" s="760"/>
      <c r="QHM81" s="760"/>
      <c r="QHN81" s="760"/>
      <c r="QHO81" s="760"/>
      <c r="QHP81" s="760"/>
      <c r="QHQ81" s="760"/>
      <c r="QHR81" s="760"/>
      <c r="QHS81" s="760"/>
      <c r="QHT81" s="760"/>
      <c r="QHU81" s="760"/>
      <c r="QHV81" s="760"/>
      <c r="QHW81" s="760"/>
      <c r="QHX81" s="760"/>
      <c r="QHY81" s="760"/>
      <c r="QHZ81" s="760"/>
      <c r="QIA81" s="760"/>
      <c r="QIB81" s="760"/>
      <c r="QIC81" s="760"/>
      <c r="QID81" s="760"/>
      <c r="QIE81" s="760"/>
      <c r="QIF81" s="760"/>
      <c r="QIG81" s="760"/>
      <c r="QIH81" s="760"/>
      <c r="QII81" s="760"/>
      <c r="QIJ81" s="760"/>
      <c r="QIK81" s="760"/>
      <c r="QIL81" s="760"/>
      <c r="QIM81" s="760"/>
      <c r="QIN81" s="760"/>
      <c r="QIO81" s="760"/>
      <c r="QIP81" s="760"/>
      <c r="QIQ81" s="760"/>
      <c r="QIR81" s="760"/>
      <c r="QIS81" s="760"/>
      <c r="QIT81" s="760"/>
      <c r="QIU81" s="760"/>
      <c r="QIV81" s="760"/>
      <c r="QIW81" s="760"/>
      <c r="QIX81" s="760"/>
      <c r="QIY81" s="760"/>
      <c r="QIZ81" s="760"/>
      <c r="QJA81" s="760"/>
      <c r="QJB81" s="760"/>
      <c r="QJC81" s="760"/>
      <c r="QJD81" s="760"/>
      <c r="QJE81" s="760"/>
      <c r="QJF81" s="760"/>
      <c r="QJG81" s="760"/>
      <c r="QJH81" s="760"/>
      <c r="QJI81" s="760"/>
      <c r="QJJ81" s="760"/>
      <c r="QJK81" s="760"/>
      <c r="QJL81" s="760"/>
      <c r="QJM81" s="760"/>
      <c r="QJN81" s="760"/>
      <c r="QJO81" s="760"/>
      <c r="QJP81" s="760"/>
      <c r="QJQ81" s="760"/>
      <c r="QJR81" s="760"/>
      <c r="QJS81" s="760"/>
      <c r="QJT81" s="760"/>
      <c r="QJU81" s="760"/>
      <c r="QJV81" s="760"/>
      <c r="QJW81" s="760"/>
      <c r="QJX81" s="760"/>
      <c r="QJY81" s="760"/>
      <c r="QJZ81" s="760"/>
      <c r="QKA81" s="760"/>
      <c r="QKB81" s="760"/>
      <c r="QKC81" s="760"/>
      <c r="QKD81" s="760"/>
      <c r="QKE81" s="760"/>
      <c r="QKF81" s="760"/>
      <c r="QKG81" s="760"/>
      <c r="QKH81" s="760"/>
      <c r="QKI81" s="760"/>
      <c r="QKJ81" s="760"/>
      <c r="QKK81" s="760"/>
      <c r="QKL81" s="760"/>
      <c r="QKM81" s="760"/>
      <c r="QKN81" s="760"/>
      <c r="QKO81" s="760"/>
      <c r="QKP81" s="760"/>
      <c r="QKQ81" s="760"/>
      <c r="QKR81" s="760"/>
      <c r="QKS81" s="760"/>
      <c r="QKT81" s="760"/>
      <c r="QKU81" s="760"/>
      <c r="QKV81" s="760"/>
      <c r="QKW81" s="760"/>
      <c r="QKX81" s="760"/>
      <c r="QKY81" s="760"/>
      <c r="QKZ81" s="760"/>
      <c r="QLA81" s="760"/>
      <c r="QLB81" s="760"/>
      <c r="QLC81" s="760"/>
      <c r="QLD81" s="760"/>
      <c r="QLE81" s="760"/>
      <c r="QLF81" s="760"/>
      <c r="QLG81" s="760"/>
      <c r="QLH81" s="760"/>
      <c r="QLI81" s="760"/>
      <c r="QLJ81" s="760"/>
      <c r="QLK81" s="760"/>
      <c r="QLL81" s="760"/>
      <c r="QLM81" s="760"/>
      <c r="QLN81" s="760"/>
      <c r="QLO81" s="760"/>
      <c r="QLP81" s="760"/>
      <c r="QLQ81" s="760"/>
      <c r="QLR81" s="760"/>
      <c r="QLS81" s="760"/>
      <c r="QLT81" s="760"/>
      <c r="QLU81" s="760"/>
      <c r="QLV81" s="760"/>
      <c r="QLW81" s="760"/>
      <c r="QLX81" s="760"/>
      <c r="QLY81" s="760"/>
      <c r="QLZ81" s="760"/>
      <c r="QMA81" s="760"/>
      <c r="QMB81" s="760"/>
      <c r="QMC81" s="760"/>
      <c r="QMD81" s="760"/>
      <c r="QME81" s="760"/>
      <c r="QMF81" s="760"/>
      <c r="QMG81" s="760"/>
      <c r="QMH81" s="760"/>
      <c r="QMI81" s="760"/>
      <c r="QMJ81" s="760"/>
      <c r="QMK81" s="760"/>
      <c r="QML81" s="760"/>
      <c r="QMM81" s="760"/>
      <c r="QMN81" s="760"/>
      <c r="QMO81" s="760"/>
      <c r="QMP81" s="760"/>
      <c r="QMQ81" s="760"/>
      <c r="QMR81" s="760"/>
      <c r="QMS81" s="760"/>
      <c r="QMT81" s="760"/>
      <c r="QMU81" s="760"/>
      <c r="QMV81" s="760"/>
      <c r="QMW81" s="760"/>
      <c r="QMX81" s="760"/>
      <c r="QMY81" s="760"/>
      <c r="QMZ81" s="760"/>
      <c r="QNA81" s="760"/>
      <c r="QNB81" s="760"/>
      <c r="QNC81" s="760"/>
      <c r="QND81" s="760"/>
      <c r="QNE81" s="760"/>
      <c r="QNF81" s="760"/>
      <c r="QNG81" s="760"/>
      <c r="QNH81" s="760"/>
      <c r="QNI81" s="760"/>
      <c r="QNJ81" s="760"/>
      <c r="QNK81" s="760"/>
      <c r="QNL81" s="760"/>
      <c r="QNM81" s="760"/>
      <c r="QNN81" s="760"/>
      <c r="QNO81" s="760"/>
      <c r="QNP81" s="760"/>
      <c r="QNQ81" s="760"/>
      <c r="QNR81" s="760"/>
      <c r="QNS81" s="760"/>
      <c r="QNT81" s="760"/>
      <c r="QNU81" s="760"/>
      <c r="QNV81" s="760"/>
      <c r="QNW81" s="760"/>
      <c r="QNX81" s="760"/>
      <c r="QNY81" s="760"/>
      <c r="QNZ81" s="760"/>
      <c r="QOA81" s="760"/>
      <c r="QOB81" s="760"/>
      <c r="QOC81" s="760"/>
      <c r="QOD81" s="760"/>
      <c r="QOE81" s="760"/>
      <c r="QOF81" s="760"/>
      <c r="QOG81" s="760"/>
      <c r="QOH81" s="760"/>
      <c r="QOI81" s="760"/>
      <c r="QOJ81" s="760"/>
      <c r="QOK81" s="760"/>
      <c r="QOL81" s="760"/>
      <c r="QOM81" s="760"/>
      <c r="QON81" s="760"/>
      <c r="QOO81" s="760"/>
      <c r="QOP81" s="760"/>
      <c r="QOQ81" s="760"/>
      <c r="QOR81" s="760"/>
      <c r="QOS81" s="760"/>
      <c r="QOT81" s="760"/>
      <c r="QOU81" s="760"/>
      <c r="QOV81" s="760"/>
      <c r="QOW81" s="760"/>
      <c r="QOX81" s="760"/>
      <c r="QOY81" s="760"/>
      <c r="QOZ81" s="760"/>
      <c r="QPA81" s="760"/>
      <c r="QPB81" s="760"/>
      <c r="QPC81" s="760"/>
      <c r="QPD81" s="760"/>
      <c r="QPE81" s="760"/>
      <c r="QPF81" s="760"/>
      <c r="QPG81" s="760"/>
      <c r="QPH81" s="760"/>
      <c r="QPI81" s="760"/>
      <c r="QPJ81" s="760"/>
      <c r="QPK81" s="760"/>
      <c r="QPL81" s="760"/>
      <c r="QPM81" s="760"/>
      <c r="QPN81" s="760"/>
      <c r="QPO81" s="760"/>
      <c r="QPP81" s="760"/>
      <c r="QPQ81" s="760"/>
      <c r="QPR81" s="760"/>
      <c r="QPS81" s="760"/>
      <c r="QPT81" s="760"/>
      <c r="QPU81" s="760"/>
      <c r="QPV81" s="760"/>
      <c r="QPW81" s="760"/>
      <c r="QPX81" s="760"/>
      <c r="QPY81" s="760"/>
      <c r="QPZ81" s="760"/>
      <c r="QQA81" s="760"/>
      <c r="QQB81" s="760"/>
      <c r="QQC81" s="760"/>
      <c r="QQD81" s="760"/>
      <c r="QQE81" s="760"/>
      <c r="QQF81" s="760"/>
      <c r="QQG81" s="760"/>
      <c r="QQH81" s="760"/>
      <c r="QQI81" s="760"/>
      <c r="QQJ81" s="760"/>
      <c r="QQK81" s="760"/>
      <c r="QQL81" s="760"/>
      <c r="QQM81" s="760"/>
      <c r="QQN81" s="760"/>
      <c r="QQO81" s="760"/>
      <c r="QQP81" s="760"/>
      <c r="QQQ81" s="760"/>
      <c r="QQR81" s="760"/>
      <c r="QQS81" s="760"/>
      <c r="QQT81" s="760"/>
      <c r="QQU81" s="760"/>
      <c r="QQV81" s="760"/>
      <c r="QQW81" s="760"/>
      <c r="QQX81" s="760"/>
      <c r="QQY81" s="760"/>
      <c r="QQZ81" s="760"/>
      <c r="QRA81" s="760"/>
      <c r="QRB81" s="760"/>
      <c r="QRC81" s="760"/>
      <c r="QRD81" s="760"/>
      <c r="QRE81" s="760"/>
      <c r="QRF81" s="760"/>
      <c r="QRG81" s="760"/>
      <c r="QRH81" s="760"/>
      <c r="QRI81" s="760"/>
      <c r="QRJ81" s="760"/>
      <c r="QRK81" s="760"/>
      <c r="QRL81" s="760"/>
      <c r="QRM81" s="760"/>
      <c r="QRN81" s="760"/>
      <c r="QRO81" s="760"/>
      <c r="QRP81" s="760"/>
      <c r="QRQ81" s="760"/>
      <c r="QRR81" s="760"/>
      <c r="QRS81" s="760"/>
      <c r="QRT81" s="760"/>
      <c r="QRU81" s="760"/>
      <c r="QRV81" s="760"/>
      <c r="QRW81" s="760"/>
      <c r="QRX81" s="760"/>
      <c r="QRY81" s="760"/>
      <c r="QRZ81" s="760"/>
      <c r="QSA81" s="760"/>
      <c r="QSB81" s="760"/>
      <c r="QSC81" s="760"/>
      <c r="QSD81" s="760"/>
      <c r="QSE81" s="760"/>
      <c r="QSF81" s="760"/>
      <c r="QSG81" s="760"/>
      <c r="QSH81" s="760"/>
      <c r="QSI81" s="760"/>
      <c r="QSJ81" s="760"/>
      <c r="QSK81" s="760"/>
      <c r="QSL81" s="760"/>
      <c r="QSM81" s="760"/>
      <c r="QSN81" s="760"/>
      <c r="QSO81" s="760"/>
      <c r="QSP81" s="760"/>
      <c r="QSQ81" s="760"/>
      <c r="QSR81" s="760"/>
      <c r="QSS81" s="760"/>
      <c r="QST81" s="760"/>
      <c r="QSU81" s="760"/>
      <c r="QSV81" s="760"/>
      <c r="QSW81" s="760"/>
      <c r="QSX81" s="760"/>
      <c r="QSY81" s="760"/>
      <c r="QSZ81" s="760"/>
      <c r="QTA81" s="760"/>
      <c r="QTB81" s="760"/>
      <c r="QTC81" s="760"/>
      <c r="QTD81" s="760"/>
      <c r="QTE81" s="760"/>
      <c r="QTF81" s="760"/>
      <c r="QTG81" s="760"/>
      <c r="QTH81" s="760"/>
      <c r="QTI81" s="760"/>
      <c r="QTJ81" s="760"/>
      <c r="QTK81" s="760"/>
      <c r="QTL81" s="760"/>
      <c r="QTM81" s="760"/>
      <c r="QTN81" s="760"/>
      <c r="QTO81" s="760"/>
      <c r="QTP81" s="760"/>
      <c r="QTQ81" s="760"/>
      <c r="QTR81" s="760"/>
      <c r="QTS81" s="760"/>
      <c r="QTT81" s="760"/>
      <c r="QTU81" s="760"/>
      <c r="QTV81" s="760"/>
      <c r="QTW81" s="760"/>
      <c r="QTX81" s="760"/>
      <c r="QTY81" s="760"/>
      <c r="QTZ81" s="760"/>
      <c r="QUA81" s="760"/>
      <c r="QUB81" s="760"/>
      <c r="QUC81" s="760"/>
      <c r="QUD81" s="760"/>
      <c r="QUE81" s="760"/>
      <c r="QUF81" s="760"/>
      <c r="QUG81" s="760"/>
      <c r="QUH81" s="760"/>
      <c r="QUI81" s="760"/>
      <c r="QUJ81" s="760"/>
      <c r="QUK81" s="760"/>
      <c r="QUL81" s="760"/>
      <c r="QUM81" s="760"/>
      <c r="QUN81" s="760"/>
      <c r="QUO81" s="760"/>
      <c r="QUP81" s="760"/>
      <c r="QUQ81" s="760"/>
      <c r="QUR81" s="760"/>
      <c r="QUS81" s="760"/>
      <c r="QUT81" s="760"/>
      <c r="QUU81" s="760"/>
      <c r="QUV81" s="760"/>
      <c r="QUW81" s="760"/>
      <c r="QUX81" s="760"/>
      <c r="QUY81" s="760"/>
      <c r="QUZ81" s="760"/>
      <c r="QVA81" s="760"/>
      <c r="QVB81" s="760"/>
      <c r="QVC81" s="760"/>
      <c r="QVD81" s="760"/>
      <c r="QVE81" s="760"/>
      <c r="QVF81" s="760"/>
      <c r="QVG81" s="760"/>
      <c r="QVH81" s="760"/>
      <c r="QVI81" s="760"/>
      <c r="QVJ81" s="760"/>
      <c r="QVK81" s="760"/>
      <c r="QVL81" s="760"/>
      <c r="QVM81" s="760"/>
      <c r="QVN81" s="760"/>
      <c r="QVO81" s="760"/>
      <c r="QVP81" s="760"/>
      <c r="QVQ81" s="760"/>
      <c r="QVR81" s="760"/>
      <c r="QVS81" s="760"/>
      <c r="QVT81" s="760"/>
      <c r="QVU81" s="760"/>
      <c r="QVV81" s="760"/>
      <c r="QVW81" s="760"/>
      <c r="QVX81" s="760"/>
      <c r="QVY81" s="760"/>
      <c r="QVZ81" s="760"/>
      <c r="QWA81" s="760"/>
      <c r="QWB81" s="760"/>
      <c r="QWC81" s="760"/>
      <c r="QWD81" s="760"/>
      <c r="QWE81" s="760"/>
      <c r="QWF81" s="760"/>
      <c r="QWG81" s="760"/>
      <c r="QWH81" s="760"/>
      <c r="QWI81" s="760"/>
      <c r="QWJ81" s="760"/>
      <c r="QWK81" s="760"/>
      <c r="QWL81" s="760"/>
      <c r="QWM81" s="760"/>
      <c r="QWN81" s="760"/>
      <c r="QWO81" s="760"/>
      <c r="QWP81" s="760"/>
      <c r="QWQ81" s="760"/>
      <c r="QWR81" s="760"/>
      <c r="QWS81" s="760"/>
      <c r="QWT81" s="760"/>
      <c r="QWU81" s="760"/>
      <c r="QWV81" s="760"/>
      <c r="QWW81" s="760"/>
      <c r="QWX81" s="760"/>
      <c r="QWY81" s="760"/>
      <c r="QWZ81" s="760"/>
      <c r="QXA81" s="760"/>
      <c r="QXB81" s="760"/>
      <c r="QXC81" s="760"/>
      <c r="QXD81" s="760"/>
      <c r="QXE81" s="760"/>
      <c r="QXF81" s="760"/>
      <c r="QXG81" s="760"/>
      <c r="QXH81" s="760"/>
      <c r="QXI81" s="760"/>
      <c r="QXJ81" s="760"/>
      <c r="QXK81" s="760"/>
      <c r="QXL81" s="760"/>
      <c r="QXM81" s="760"/>
      <c r="QXN81" s="760"/>
      <c r="QXO81" s="760"/>
      <c r="QXP81" s="760"/>
      <c r="QXQ81" s="760"/>
      <c r="QXR81" s="760"/>
      <c r="QXS81" s="760"/>
      <c r="QXT81" s="760"/>
      <c r="QXU81" s="760"/>
      <c r="QXV81" s="760"/>
      <c r="QXW81" s="760"/>
      <c r="QXX81" s="760"/>
      <c r="QXY81" s="760"/>
      <c r="QXZ81" s="760"/>
      <c r="QYA81" s="760"/>
      <c r="QYB81" s="760"/>
      <c r="QYC81" s="760"/>
      <c r="QYD81" s="760"/>
      <c r="QYE81" s="760"/>
      <c r="QYF81" s="760"/>
      <c r="QYG81" s="760"/>
      <c r="QYH81" s="760"/>
      <c r="QYI81" s="760"/>
      <c r="QYJ81" s="760"/>
      <c r="QYK81" s="760"/>
      <c r="QYL81" s="760"/>
      <c r="QYM81" s="760"/>
      <c r="QYN81" s="760"/>
      <c r="QYO81" s="760"/>
      <c r="QYP81" s="760"/>
      <c r="QYQ81" s="760"/>
      <c r="QYR81" s="760"/>
      <c r="QYS81" s="760"/>
      <c r="QYT81" s="760"/>
      <c r="QYU81" s="760"/>
      <c r="QYV81" s="760"/>
      <c r="QYW81" s="760"/>
      <c r="QYX81" s="760"/>
      <c r="QYY81" s="760"/>
      <c r="QYZ81" s="760"/>
      <c r="QZA81" s="760"/>
      <c r="QZB81" s="760"/>
      <c r="QZC81" s="760"/>
      <c r="QZD81" s="760"/>
      <c r="QZE81" s="760"/>
      <c r="QZF81" s="760"/>
      <c r="QZG81" s="760"/>
      <c r="QZH81" s="760"/>
      <c r="QZI81" s="760"/>
      <c r="QZJ81" s="760"/>
      <c r="QZK81" s="760"/>
      <c r="QZL81" s="760"/>
      <c r="QZM81" s="760"/>
      <c r="QZN81" s="760"/>
      <c r="QZO81" s="760"/>
      <c r="QZP81" s="760"/>
      <c r="QZQ81" s="760"/>
      <c r="QZR81" s="760"/>
      <c r="QZS81" s="760"/>
      <c r="QZT81" s="760"/>
      <c r="QZU81" s="760"/>
      <c r="QZV81" s="760"/>
      <c r="QZW81" s="760"/>
      <c r="QZX81" s="760"/>
      <c r="QZY81" s="760"/>
      <c r="QZZ81" s="760"/>
      <c r="RAA81" s="760"/>
      <c r="RAB81" s="760"/>
      <c r="RAC81" s="760"/>
      <c r="RAD81" s="760"/>
      <c r="RAE81" s="760"/>
      <c r="RAF81" s="760"/>
      <c r="RAG81" s="760"/>
      <c r="RAH81" s="760"/>
      <c r="RAI81" s="760"/>
      <c r="RAJ81" s="760"/>
      <c r="RAK81" s="760"/>
      <c r="RAL81" s="760"/>
      <c r="RAM81" s="760"/>
      <c r="RAN81" s="760"/>
      <c r="RAO81" s="760"/>
      <c r="RAP81" s="760"/>
      <c r="RAQ81" s="760"/>
      <c r="RAR81" s="760"/>
      <c r="RAS81" s="760"/>
      <c r="RAT81" s="760"/>
      <c r="RAU81" s="760"/>
      <c r="RAV81" s="760"/>
      <c r="RAW81" s="760"/>
      <c r="RAX81" s="760"/>
      <c r="RAY81" s="760"/>
      <c r="RAZ81" s="760"/>
      <c r="RBA81" s="760"/>
      <c r="RBB81" s="760"/>
      <c r="RBC81" s="760"/>
      <c r="RBD81" s="760"/>
      <c r="RBE81" s="760"/>
      <c r="RBF81" s="760"/>
      <c r="RBG81" s="760"/>
      <c r="RBH81" s="760"/>
      <c r="RBI81" s="760"/>
      <c r="RBJ81" s="760"/>
      <c r="RBK81" s="760"/>
      <c r="RBL81" s="760"/>
      <c r="RBM81" s="760"/>
      <c r="RBN81" s="760"/>
      <c r="RBO81" s="760"/>
      <c r="RBP81" s="760"/>
      <c r="RBQ81" s="760"/>
      <c r="RBR81" s="760"/>
      <c r="RBS81" s="760"/>
      <c r="RBT81" s="760"/>
      <c r="RBU81" s="760"/>
      <c r="RBV81" s="760"/>
      <c r="RBW81" s="760"/>
      <c r="RBX81" s="760"/>
      <c r="RBY81" s="760"/>
      <c r="RBZ81" s="760"/>
      <c r="RCA81" s="760"/>
      <c r="RCB81" s="760"/>
      <c r="RCC81" s="760"/>
      <c r="RCD81" s="760"/>
      <c r="RCE81" s="760"/>
      <c r="RCF81" s="760"/>
      <c r="RCG81" s="760"/>
      <c r="RCH81" s="760"/>
      <c r="RCI81" s="760"/>
      <c r="RCJ81" s="760"/>
      <c r="RCK81" s="760"/>
      <c r="RCL81" s="760"/>
      <c r="RCM81" s="760"/>
      <c r="RCN81" s="760"/>
      <c r="RCO81" s="760"/>
      <c r="RCP81" s="760"/>
      <c r="RCQ81" s="760"/>
      <c r="RCR81" s="760"/>
      <c r="RCS81" s="760"/>
      <c r="RCT81" s="760"/>
      <c r="RCU81" s="760"/>
      <c r="RCV81" s="760"/>
      <c r="RCW81" s="760"/>
      <c r="RCX81" s="760"/>
      <c r="RCY81" s="760"/>
      <c r="RCZ81" s="760"/>
      <c r="RDA81" s="760"/>
      <c r="RDB81" s="760"/>
      <c r="RDC81" s="760"/>
      <c r="RDD81" s="760"/>
      <c r="RDE81" s="760"/>
      <c r="RDF81" s="760"/>
      <c r="RDG81" s="760"/>
      <c r="RDH81" s="760"/>
      <c r="RDI81" s="760"/>
      <c r="RDJ81" s="760"/>
      <c r="RDK81" s="760"/>
      <c r="RDL81" s="760"/>
      <c r="RDM81" s="760"/>
      <c r="RDN81" s="760"/>
      <c r="RDO81" s="760"/>
      <c r="RDP81" s="760"/>
      <c r="RDQ81" s="760"/>
      <c r="RDR81" s="760"/>
      <c r="RDS81" s="760"/>
      <c r="RDT81" s="760"/>
      <c r="RDU81" s="760"/>
      <c r="RDV81" s="760"/>
      <c r="RDW81" s="760"/>
      <c r="RDX81" s="760"/>
      <c r="RDY81" s="760"/>
      <c r="RDZ81" s="760"/>
      <c r="REA81" s="760"/>
      <c r="REB81" s="760"/>
      <c r="REC81" s="760"/>
      <c r="RED81" s="760"/>
      <c r="REE81" s="760"/>
      <c r="REF81" s="760"/>
      <c r="REG81" s="760"/>
      <c r="REH81" s="760"/>
      <c r="REI81" s="760"/>
      <c r="REJ81" s="760"/>
      <c r="REK81" s="760"/>
      <c r="REL81" s="760"/>
      <c r="REM81" s="760"/>
      <c r="REN81" s="760"/>
      <c r="REO81" s="760"/>
      <c r="REP81" s="760"/>
      <c r="REQ81" s="760"/>
      <c r="RER81" s="760"/>
      <c r="RES81" s="760"/>
      <c r="RET81" s="760"/>
      <c r="REU81" s="760"/>
      <c r="REV81" s="760"/>
      <c r="REW81" s="760"/>
      <c r="REX81" s="760"/>
      <c r="REY81" s="760"/>
      <c r="REZ81" s="760"/>
      <c r="RFA81" s="760"/>
      <c r="RFB81" s="760"/>
      <c r="RFC81" s="760"/>
      <c r="RFD81" s="760"/>
      <c r="RFE81" s="760"/>
      <c r="RFF81" s="760"/>
      <c r="RFG81" s="760"/>
      <c r="RFH81" s="760"/>
      <c r="RFI81" s="760"/>
      <c r="RFJ81" s="760"/>
      <c r="RFK81" s="760"/>
      <c r="RFL81" s="760"/>
      <c r="RFM81" s="760"/>
      <c r="RFN81" s="760"/>
      <c r="RFO81" s="760"/>
      <c r="RFP81" s="760"/>
      <c r="RFQ81" s="760"/>
      <c r="RFR81" s="760"/>
      <c r="RFS81" s="760"/>
      <c r="RFT81" s="760"/>
      <c r="RFU81" s="760"/>
      <c r="RFV81" s="760"/>
      <c r="RFW81" s="760"/>
      <c r="RFX81" s="760"/>
      <c r="RFY81" s="760"/>
      <c r="RFZ81" s="760"/>
      <c r="RGA81" s="760"/>
      <c r="RGB81" s="760"/>
      <c r="RGC81" s="760"/>
      <c r="RGD81" s="760"/>
      <c r="RGE81" s="760"/>
      <c r="RGF81" s="760"/>
      <c r="RGG81" s="760"/>
      <c r="RGH81" s="760"/>
      <c r="RGI81" s="760"/>
      <c r="RGJ81" s="760"/>
      <c r="RGK81" s="760"/>
      <c r="RGL81" s="760"/>
      <c r="RGM81" s="760"/>
      <c r="RGN81" s="760"/>
      <c r="RGO81" s="760"/>
      <c r="RGP81" s="760"/>
      <c r="RGQ81" s="760"/>
      <c r="RGR81" s="760"/>
      <c r="RGS81" s="760"/>
      <c r="RGT81" s="760"/>
      <c r="RGU81" s="760"/>
      <c r="RGV81" s="760"/>
      <c r="RGW81" s="760"/>
      <c r="RGX81" s="760"/>
      <c r="RGY81" s="760"/>
      <c r="RGZ81" s="760"/>
      <c r="RHA81" s="760"/>
      <c r="RHB81" s="760"/>
      <c r="RHC81" s="760"/>
      <c r="RHD81" s="760"/>
      <c r="RHE81" s="760"/>
      <c r="RHF81" s="760"/>
      <c r="RHG81" s="760"/>
      <c r="RHH81" s="760"/>
      <c r="RHI81" s="760"/>
      <c r="RHJ81" s="760"/>
      <c r="RHK81" s="760"/>
      <c r="RHL81" s="760"/>
      <c r="RHM81" s="760"/>
      <c r="RHN81" s="760"/>
      <c r="RHO81" s="760"/>
      <c r="RHP81" s="760"/>
      <c r="RHQ81" s="760"/>
      <c r="RHR81" s="760"/>
      <c r="RHS81" s="760"/>
      <c r="RHT81" s="760"/>
      <c r="RHU81" s="760"/>
      <c r="RHV81" s="760"/>
      <c r="RHW81" s="760"/>
      <c r="RHX81" s="760"/>
      <c r="RHY81" s="760"/>
      <c r="RHZ81" s="760"/>
      <c r="RIA81" s="760"/>
      <c r="RIB81" s="760"/>
      <c r="RIC81" s="760"/>
      <c r="RID81" s="760"/>
      <c r="RIE81" s="760"/>
      <c r="RIF81" s="760"/>
      <c r="RIG81" s="760"/>
      <c r="RIH81" s="760"/>
      <c r="RII81" s="760"/>
      <c r="RIJ81" s="760"/>
      <c r="RIK81" s="760"/>
      <c r="RIL81" s="760"/>
      <c r="RIM81" s="760"/>
      <c r="RIN81" s="760"/>
      <c r="RIO81" s="760"/>
      <c r="RIP81" s="760"/>
      <c r="RIQ81" s="760"/>
      <c r="RIR81" s="760"/>
      <c r="RIS81" s="760"/>
      <c r="RIT81" s="760"/>
      <c r="RIU81" s="760"/>
      <c r="RIV81" s="760"/>
      <c r="RIW81" s="760"/>
      <c r="RIX81" s="760"/>
      <c r="RIY81" s="760"/>
      <c r="RIZ81" s="760"/>
      <c r="RJA81" s="760"/>
      <c r="RJB81" s="760"/>
      <c r="RJC81" s="760"/>
      <c r="RJD81" s="760"/>
      <c r="RJE81" s="760"/>
      <c r="RJF81" s="760"/>
      <c r="RJG81" s="760"/>
      <c r="RJH81" s="760"/>
      <c r="RJI81" s="760"/>
      <c r="RJJ81" s="760"/>
      <c r="RJK81" s="760"/>
      <c r="RJL81" s="760"/>
      <c r="RJM81" s="760"/>
      <c r="RJN81" s="760"/>
      <c r="RJO81" s="760"/>
      <c r="RJP81" s="760"/>
      <c r="RJQ81" s="760"/>
      <c r="RJR81" s="760"/>
      <c r="RJS81" s="760"/>
      <c r="RJT81" s="760"/>
      <c r="RJU81" s="760"/>
      <c r="RJV81" s="760"/>
      <c r="RJW81" s="760"/>
      <c r="RJX81" s="760"/>
      <c r="RJY81" s="760"/>
      <c r="RJZ81" s="760"/>
      <c r="RKA81" s="760"/>
      <c r="RKB81" s="760"/>
      <c r="RKC81" s="760"/>
      <c r="RKD81" s="760"/>
      <c r="RKE81" s="760"/>
      <c r="RKF81" s="760"/>
      <c r="RKG81" s="760"/>
      <c r="RKH81" s="760"/>
      <c r="RKI81" s="760"/>
      <c r="RKJ81" s="760"/>
      <c r="RKK81" s="760"/>
      <c r="RKL81" s="760"/>
      <c r="RKM81" s="760"/>
      <c r="RKN81" s="760"/>
      <c r="RKO81" s="760"/>
      <c r="RKP81" s="760"/>
      <c r="RKQ81" s="760"/>
      <c r="RKR81" s="760"/>
      <c r="RKS81" s="760"/>
      <c r="RKT81" s="760"/>
      <c r="RKU81" s="760"/>
      <c r="RKV81" s="760"/>
      <c r="RKW81" s="760"/>
      <c r="RKX81" s="760"/>
      <c r="RKY81" s="760"/>
      <c r="RKZ81" s="760"/>
      <c r="RLA81" s="760"/>
      <c r="RLB81" s="760"/>
      <c r="RLC81" s="760"/>
      <c r="RLD81" s="760"/>
      <c r="RLE81" s="760"/>
      <c r="RLF81" s="760"/>
      <c r="RLG81" s="760"/>
      <c r="RLH81" s="760"/>
      <c r="RLI81" s="760"/>
      <c r="RLJ81" s="760"/>
      <c r="RLK81" s="760"/>
      <c r="RLL81" s="760"/>
      <c r="RLM81" s="760"/>
      <c r="RLN81" s="760"/>
      <c r="RLO81" s="760"/>
      <c r="RLP81" s="760"/>
      <c r="RLQ81" s="760"/>
      <c r="RLR81" s="760"/>
      <c r="RLS81" s="760"/>
      <c r="RLT81" s="760"/>
      <c r="RLU81" s="760"/>
      <c r="RLV81" s="760"/>
      <c r="RLW81" s="760"/>
      <c r="RLX81" s="760"/>
      <c r="RLY81" s="760"/>
      <c r="RLZ81" s="760"/>
      <c r="RMA81" s="760"/>
      <c r="RMB81" s="760"/>
      <c r="RMC81" s="760"/>
      <c r="RMD81" s="760"/>
      <c r="RME81" s="760"/>
      <c r="RMF81" s="760"/>
      <c r="RMG81" s="760"/>
      <c r="RMH81" s="760"/>
      <c r="RMI81" s="760"/>
      <c r="RMJ81" s="760"/>
      <c r="RMK81" s="760"/>
      <c r="RML81" s="760"/>
      <c r="RMM81" s="760"/>
      <c r="RMN81" s="760"/>
      <c r="RMO81" s="760"/>
      <c r="RMP81" s="760"/>
      <c r="RMQ81" s="760"/>
      <c r="RMR81" s="760"/>
      <c r="RMS81" s="760"/>
      <c r="RMT81" s="760"/>
      <c r="RMU81" s="760"/>
      <c r="RMV81" s="760"/>
      <c r="RMW81" s="760"/>
      <c r="RMX81" s="760"/>
      <c r="RMY81" s="760"/>
      <c r="RMZ81" s="760"/>
      <c r="RNA81" s="760"/>
      <c r="RNB81" s="760"/>
      <c r="RNC81" s="760"/>
      <c r="RND81" s="760"/>
      <c r="RNE81" s="760"/>
      <c r="RNF81" s="760"/>
      <c r="RNG81" s="760"/>
      <c r="RNH81" s="760"/>
      <c r="RNI81" s="760"/>
      <c r="RNJ81" s="760"/>
      <c r="RNK81" s="760"/>
      <c r="RNL81" s="760"/>
      <c r="RNM81" s="760"/>
      <c r="RNN81" s="760"/>
      <c r="RNO81" s="760"/>
      <c r="RNP81" s="760"/>
      <c r="RNQ81" s="760"/>
      <c r="RNR81" s="760"/>
      <c r="RNS81" s="760"/>
      <c r="RNT81" s="760"/>
      <c r="RNU81" s="760"/>
      <c r="RNV81" s="760"/>
      <c r="RNW81" s="760"/>
      <c r="RNX81" s="760"/>
      <c r="RNY81" s="760"/>
      <c r="RNZ81" s="760"/>
      <c r="ROA81" s="760"/>
      <c r="ROB81" s="760"/>
      <c r="ROC81" s="760"/>
      <c r="ROD81" s="760"/>
      <c r="ROE81" s="760"/>
      <c r="ROF81" s="760"/>
      <c r="ROG81" s="760"/>
      <c r="ROH81" s="760"/>
      <c r="ROI81" s="760"/>
      <c r="ROJ81" s="760"/>
      <c r="ROK81" s="760"/>
      <c r="ROL81" s="760"/>
      <c r="ROM81" s="760"/>
      <c r="RON81" s="760"/>
      <c r="ROO81" s="760"/>
      <c r="ROP81" s="760"/>
      <c r="ROQ81" s="760"/>
      <c r="ROR81" s="760"/>
      <c r="ROS81" s="760"/>
      <c r="ROT81" s="760"/>
      <c r="ROU81" s="760"/>
      <c r="ROV81" s="760"/>
      <c r="ROW81" s="760"/>
      <c r="ROX81" s="760"/>
      <c r="ROY81" s="760"/>
      <c r="ROZ81" s="760"/>
      <c r="RPA81" s="760"/>
      <c r="RPB81" s="760"/>
      <c r="RPC81" s="760"/>
      <c r="RPD81" s="760"/>
      <c r="RPE81" s="760"/>
      <c r="RPF81" s="760"/>
      <c r="RPG81" s="760"/>
      <c r="RPH81" s="760"/>
      <c r="RPI81" s="760"/>
      <c r="RPJ81" s="760"/>
      <c r="RPK81" s="760"/>
      <c r="RPL81" s="760"/>
      <c r="RPM81" s="760"/>
      <c r="RPN81" s="760"/>
      <c r="RPO81" s="760"/>
      <c r="RPP81" s="760"/>
      <c r="RPQ81" s="760"/>
      <c r="RPR81" s="760"/>
      <c r="RPS81" s="760"/>
      <c r="RPT81" s="760"/>
      <c r="RPU81" s="760"/>
      <c r="RPV81" s="760"/>
      <c r="RPW81" s="760"/>
      <c r="RPX81" s="760"/>
      <c r="RPY81" s="760"/>
      <c r="RPZ81" s="760"/>
      <c r="RQA81" s="760"/>
      <c r="RQB81" s="760"/>
      <c r="RQC81" s="760"/>
      <c r="RQD81" s="760"/>
      <c r="RQE81" s="760"/>
      <c r="RQF81" s="760"/>
      <c r="RQG81" s="760"/>
      <c r="RQH81" s="760"/>
      <c r="RQI81" s="760"/>
      <c r="RQJ81" s="760"/>
      <c r="RQK81" s="760"/>
      <c r="RQL81" s="760"/>
      <c r="RQM81" s="760"/>
      <c r="RQN81" s="760"/>
      <c r="RQO81" s="760"/>
      <c r="RQP81" s="760"/>
      <c r="RQQ81" s="760"/>
      <c r="RQR81" s="760"/>
      <c r="RQS81" s="760"/>
      <c r="RQT81" s="760"/>
      <c r="RQU81" s="760"/>
      <c r="RQV81" s="760"/>
      <c r="RQW81" s="760"/>
      <c r="RQX81" s="760"/>
      <c r="RQY81" s="760"/>
      <c r="RQZ81" s="760"/>
      <c r="RRA81" s="760"/>
      <c r="RRB81" s="760"/>
      <c r="RRC81" s="760"/>
      <c r="RRD81" s="760"/>
      <c r="RRE81" s="760"/>
      <c r="RRF81" s="760"/>
      <c r="RRG81" s="760"/>
      <c r="RRH81" s="760"/>
      <c r="RRI81" s="760"/>
      <c r="RRJ81" s="760"/>
      <c r="RRK81" s="760"/>
      <c r="RRL81" s="760"/>
      <c r="RRM81" s="760"/>
      <c r="RRN81" s="760"/>
      <c r="RRO81" s="760"/>
      <c r="RRP81" s="760"/>
      <c r="RRQ81" s="760"/>
      <c r="RRR81" s="760"/>
      <c r="RRS81" s="760"/>
      <c r="RRT81" s="760"/>
      <c r="RRU81" s="760"/>
      <c r="RRV81" s="760"/>
      <c r="RRW81" s="760"/>
      <c r="RRX81" s="760"/>
      <c r="RRY81" s="760"/>
      <c r="RRZ81" s="760"/>
      <c r="RSA81" s="760"/>
      <c r="RSB81" s="760"/>
      <c r="RSC81" s="760"/>
      <c r="RSD81" s="760"/>
      <c r="RSE81" s="760"/>
      <c r="RSF81" s="760"/>
      <c r="RSG81" s="760"/>
      <c r="RSH81" s="760"/>
      <c r="RSI81" s="760"/>
      <c r="RSJ81" s="760"/>
      <c r="RSK81" s="760"/>
      <c r="RSL81" s="760"/>
      <c r="RSM81" s="760"/>
      <c r="RSN81" s="760"/>
      <c r="RSO81" s="760"/>
      <c r="RSP81" s="760"/>
      <c r="RSQ81" s="760"/>
      <c r="RSR81" s="760"/>
      <c r="RSS81" s="760"/>
      <c r="RST81" s="760"/>
      <c r="RSU81" s="760"/>
      <c r="RSV81" s="760"/>
      <c r="RSW81" s="760"/>
      <c r="RSX81" s="760"/>
      <c r="RSY81" s="760"/>
      <c r="RSZ81" s="760"/>
      <c r="RTA81" s="760"/>
      <c r="RTB81" s="760"/>
      <c r="RTC81" s="760"/>
      <c r="RTD81" s="760"/>
      <c r="RTE81" s="760"/>
      <c r="RTF81" s="760"/>
      <c r="RTG81" s="760"/>
      <c r="RTH81" s="760"/>
      <c r="RTI81" s="760"/>
      <c r="RTJ81" s="760"/>
      <c r="RTK81" s="760"/>
      <c r="RTL81" s="760"/>
      <c r="RTM81" s="760"/>
      <c r="RTN81" s="760"/>
      <c r="RTO81" s="760"/>
      <c r="RTP81" s="760"/>
      <c r="RTQ81" s="760"/>
      <c r="RTR81" s="760"/>
      <c r="RTS81" s="760"/>
      <c r="RTT81" s="760"/>
      <c r="RTU81" s="760"/>
      <c r="RTV81" s="760"/>
      <c r="RTW81" s="760"/>
      <c r="RTX81" s="760"/>
      <c r="RTY81" s="760"/>
      <c r="RTZ81" s="760"/>
      <c r="RUA81" s="760"/>
      <c r="RUB81" s="760"/>
      <c r="RUC81" s="760"/>
      <c r="RUD81" s="760"/>
      <c r="RUE81" s="760"/>
      <c r="RUF81" s="760"/>
      <c r="RUG81" s="760"/>
      <c r="RUH81" s="760"/>
      <c r="RUI81" s="760"/>
      <c r="RUJ81" s="760"/>
      <c r="RUK81" s="760"/>
      <c r="RUL81" s="760"/>
      <c r="RUM81" s="760"/>
      <c r="RUN81" s="760"/>
      <c r="RUO81" s="760"/>
      <c r="RUP81" s="760"/>
      <c r="RUQ81" s="760"/>
      <c r="RUR81" s="760"/>
      <c r="RUS81" s="760"/>
      <c r="RUT81" s="760"/>
      <c r="RUU81" s="760"/>
      <c r="RUV81" s="760"/>
      <c r="RUW81" s="760"/>
      <c r="RUX81" s="760"/>
      <c r="RUY81" s="760"/>
      <c r="RUZ81" s="760"/>
      <c r="RVA81" s="760"/>
      <c r="RVB81" s="760"/>
      <c r="RVC81" s="760"/>
      <c r="RVD81" s="760"/>
      <c r="RVE81" s="760"/>
      <c r="RVF81" s="760"/>
      <c r="RVG81" s="760"/>
      <c r="RVH81" s="760"/>
      <c r="RVI81" s="760"/>
      <c r="RVJ81" s="760"/>
      <c r="RVK81" s="760"/>
      <c r="RVL81" s="760"/>
      <c r="RVM81" s="760"/>
      <c r="RVN81" s="760"/>
      <c r="RVO81" s="760"/>
      <c r="RVP81" s="760"/>
      <c r="RVQ81" s="760"/>
      <c r="RVR81" s="760"/>
      <c r="RVS81" s="760"/>
      <c r="RVT81" s="760"/>
      <c r="RVU81" s="760"/>
      <c r="RVV81" s="760"/>
      <c r="RVW81" s="760"/>
      <c r="RVX81" s="760"/>
      <c r="RVY81" s="760"/>
      <c r="RVZ81" s="760"/>
      <c r="RWA81" s="760"/>
      <c r="RWB81" s="760"/>
      <c r="RWC81" s="760"/>
      <c r="RWD81" s="760"/>
      <c r="RWE81" s="760"/>
      <c r="RWF81" s="760"/>
      <c r="RWG81" s="760"/>
      <c r="RWH81" s="760"/>
      <c r="RWI81" s="760"/>
      <c r="RWJ81" s="760"/>
      <c r="RWK81" s="760"/>
      <c r="RWL81" s="760"/>
      <c r="RWM81" s="760"/>
      <c r="RWN81" s="760"/>
      <c r="RWO81" s="760"/>
      <c r="RWP81" s="760"/>
      <c r="RWQ81" s="760"/>
      <c r="RWR81" s="760"/>
      <c r="RWS81" s="760"/>
      <c r="RWT81" s="760"/>
      <c r="RWU81" s="760"/>
      <c r="RWV81" s="760"/>
      <c r="RWW81" s="760"/>
      <c r="RWX81" s="760"/>
      <c r="RWY81" s="760"/>
      <c r="RWZ81" s="760"/>
      <c r="RXA81" s="760"/>
      <c r="RXB81" s="760"/>
      <c r="RXC81" s="760"/>
      <c r="RXD81" s="760"/>
      <c r="RXE81" s="760"/>
      <c r="RXF81" s="760"/>
      <c r="RXG81" s="760"/>
      <c r="RXH81" s="760"/>
      <c r="RXI81" s="760"/>
      <c r="RXJ81" s="760"/>
      <c r="RXK81" s="760"/>
      <c r="RXL81" s="760"/>
      <c r="RXM81" s="760"/>
      <c r="RXN81" s="760"/>
      <c r="RXO81" s="760"/>
      <c r="RXP81" s="760"/>
      <c r="RXQ81" s="760"/>
      <c r="RXR81" s="760"/>
      <c r="RXS81" s="760"/>
      <c r="RXT81" s="760"/>
      <c r="RXU81" s="760"/>
      <c r="RXV81" s="760"/>
      <c r="RXW81" s="760"/>
      <c r="RXX81" s="760"/>
      <c r="RXY81" s="760"/>
      <c r="RXZ81" s="760"/>
      <c r="RYA81" s="760"/>
      <c r="RYB81" s="760"/>
      <c r="RYC81" s="760"/>
      <c r="RYD81" s="760"/>
      <c r="RYE81" s="760"/>
      <c r="RYF81" s="760"/>
      <c r="RYG81" s="760"/>
      <c r="RYH81" s="760"/>
      <c r="RYI81" s="760"/>
      <c r="RYJ81" s="760"/>
      <c r="RYK81" s="760"/>
      <c r="RYL81" s="760"/>
      <c r="RYM81" s="760"/>
      <c r="RYN81" s="760"/>
      <c r="RYO81" s="760"/>
      <c r="RYP81" s="760"/>
      <c r="RYQ81" s="760"/>
      <c r="RYR81" s="760"/>
      <c r="RYS81" s="760"/>
      <c r="RYT81" s="760"/>
      <c r="RYU81" s="760"/>
      <c r="RYV81" s="760"/>
      <c r="RYW81" s="760"/>
      <c r="RYX81" s="760"/>
      <c r="RYY81" s="760"/>
      <c r="RYZ81" s="760"/>
      <c r="RZA81" s="760"/>
      <c r="RZB81" s="760"/>
      <c r="RZC81" s="760"/>
      <c r="RZD81" s="760"/>
      <c r="RZE81" s="760"/>
      <c r="RZF81" s="760"/>
      <c r="RZG81" s="760"/>
      <c r="RZH81" s="760"/>
      <c r="RZI81" s="760"/>
      <c r="RZJ81" s="760"/>
      <c r="RZK81" s="760"/>
      <c r="RZL81" s="760"/>
      <c r="RZM81" s="760"/>
      <c r="RZN81" s="760"/>
      <c r="RZO81" s="760"/>
      <c r="RZP81" s="760"/>
      <c r="RZQ81" s="760"/>
      <c r="RZR81" s="760"/>
      <c r="RZS81" s="760"/>
      <c r="RZT81" s="760"/>
      <c r="RZU81" s="760"/>
      <c r="RZV81" s="760"/>
      <c r="RZW81" s="760"/>
      <c r="RZX81" s="760"/>
      <c r="RZY81" s="760"/>
      <c r="RZZ81" s="760"/>
      <c r="SAA81" s="760"/>
      <c r="SAB81" s="760"/>
      <c r="SAC81" s="760"/>
      <c r="SAD81" s="760"/>
      <c r="SAE81" s="760"/>
      <c r="SAF81" s="760"/>
      <c r="SAG81" s="760"/>
      <c r="SAH81" s="760"/>
      <c r="SAI81" s="760"/>
      <c r="SAJ81" s="760"/>
      <c r="SAK81" s="760"/>
      <c r="SAL81" s="760"/>
      <c r="SAM81" s="760"/>
      <c r="SAN81" s="760"/>
      <c r="SAO81" s="760"/>
      <c r="SAP81" s="760"/>
      <c r="SAQ81" s="760"/>
      <c r="SAR81" s="760"/>
      <c r="SAS81" s="760"/>
      <c r="SAT81" s="760"/>
      <c r="SAU81" s="760"/>
      <c r="SAV81" s="760"/>
      <c r="SAW81" s="760"/>
      <c r="SAX81" s="760"/>
      <c r="SAY81" s="760"/>
      <c r="SAZ81" s="760"/>
      <c r="SBA81" s="760"/>
      <c r="SBB81" s="760"/>
      <c r="SBC81" s="760"/>
      <c r="SBD81" s="760"/>
      <c r="SBE81" s="760"/>
      <c r="SBF81" s="760"/>
      <c r="SBG81" s="760"/>
      <c r="SBH81" s="760"/>
      <c r="SBI81" s="760"/>
      <c r="SBJ81" s="760"/>
      <c r="SBK81" s="760"/>
      <c r="SBL81" s="760"/>
      <c r="SBM81" s="760"/>
      <c r="SBN81" s="760"/>
      <c r="SBO81" s="760"/>
      <c r="SBP81" s="760"/>
      <c r="SBQ81" s="760"/>
      <c r="SBR81" s="760"/>
      <c r="SBS81" s="760"/>
      <c r="SBT81" s="760"/>
      <c r="SBU81" s="760"/>
      <c r="SBV81" s="760"/>
      <c r="SBW81" s="760"/>
      <c r="SBX81" s="760"/>
      <c r="SBY81" s="760"/>
      <c r="SBZ81" s="760"/>
      <c r="SCA81" s="760"/>
      <c r="SCB81" s="760"/>
      <c r="SCC81" s="760"/>
      <c r="SCD81" s="760"/>
      <c r="SCE81" s="760"/>
      <c r="SCF81" s="760"/>
      <c r="SCG81" s="760"/>
      <c r="SCH81" s="760"/>
      <c r="SCI81" s="760"/>
      <c r="SCJ81" s="760"/>
      <c r="SCK81" s="760"/>
      <c r="SCL81" s="760"/>
      <c r="SCM81" s="760"/>
      <c r="SCN81" s="760"/>
      <c r="SCO81" s="760"/>
      <c r="SCP81" s="760"/>
      <c r="SCQ81" s="760"/>
      <c r="SCR81" s="760"/>
      <c r="SCS81" s="760"/>
      <c r="SCT81" s="760"/>
      <c r="SCU81" s="760"/>
      <c r="SCV81" s="760"/>
      <c r="SCW81" s="760"/>
      <c r="SCX81" s="760"/>
      <c r="SCY81" s="760"/>
      <c r="SCZ81" s="760"/>
      <c r="SDA81" s="760"/>
      <c r="SDB81" s="760"/>
      <c r="SDC81" s="760"/>
      <c r="SDD81" s="760"/>
      <c r="SDE81" s="760"/>
      <c r="SDF81" s="760"/>
      <c r="SDG81" s="760"/>
      <c r="SDH81" s="760"/>
      <c r="SDI81" s="760"/>
      <c r="SDJ81" s="760"/>
      <c r="SDK81" s="760"/>
      <c r="SDL81" s="760"/>
      <c r="SDM81" s="760"/>
      <c r="SDN81" s="760"/>
      <c r="SDO81" s="760"/>
      <c r="SDP81" s="760"/>
      <c r="SDQ81" s="760"/>
      <c r="SDR81" s="760"/>
      <c r="SDS81" s="760"/>
      <c r="SDT81" s="760"/>
      <c r="SDU81" s="760"/>
      <c r="SDV81" s="760"/>
      <c r="SDW81" s="760"/>
      <c r="SDX81" s="760"/>
      <c r="SDY81" s="760"/>
      <c r="SDZ81" s="760"/>
      <c r="SEA81" s="760"/>
      <c r="SEB81" s="760"/>
      <c r="SEC81" s="760"/>
      <c r="SED81" s="760"/>
      <c r="SEE81" s="760"/>
      <c r="SEF81" s="760"/>
      <c r="SEG81" s="760"/>
      <c r="SEH81" s="760"/>
      <c r="SEI81" s="760"/>
      <c r="SEJ81" s="760"/>
      <c r="SEK81" s="760"/>
      <c r="SEL81" s="760"/>
      <c r="SEM81" s="760"/>
      <c r="SEN81" s="760"/>
      <c r="SEO81" s="760"/>
      <c r="SEP81" s="760"/>
      <c r="SEQ81" s="760"/>
      <c r="SER81" s="760"/>
      <c r="SES81" s="760"/>
      <c r="SET81" s="760"/>
      <c r="SEU81" s="760"/>
      <c r="SEV81" s="760"/>
      <c r="SEW81" s="760"/>
      <c r="SEX81" s="760"/>
      <c r="SEY81" s="760"/>
      <c r="SEZ81" s="760"/>
      <c r="SFA81" s="760"/>
      <c r="SFB81" s="760"/>
      <c r="SFC81" s="760"/>
      <c r="SFD81" s="760"/>
      <c r="SFE81" s="760"/>
      <c r="SFF81" s="760"/>
      <c r="SFG81" s="760"/>
      <c r="SFH81" s="760"/>
      <c r="SFI81" s="760"/>
      <c r="SFJ81" s="760"/>
      <c r="SFK81" s="760"/>
      <c r="SFL81" s="760"/>
      <c r="SFM81" s="760"/>
      <c r="SFN81" s="760"/>
      <c r="SFO81" s="760"/>
      <c r="SFP81" s="760"/>
      <c r="SFQ81" s="760"/>
      <c r="SFR81" s="760"/>
      <c r="SFS81" s="760"/>
      <c r="SFT81" s="760"/>
      <c r="SFU81" s="760"/>
      <c r="SFV81" s="760"/>
      <c r="SFW81" s="760"/>
      <c r="SFX81" s="760"/>
      <c r="SFY81" s="760"/>
      <c r="SFZ81" s="760"/>
      <c r="SGA81" s="760"/>
      <c r="SGB81" s="760"/>
      <c r="SGC81" s="760"/>
      <c r="SGD81" s="760"/>
      <c r="SGE81" s="760"/>
      <c r="SGF81" s="760"/>
      <c r="SGG81" s="760"/>
      <c r="SGH81" s="760"/>
      <c r="SGI81" s="760"/>
      <c r="SGJ81" s="760"/>
      <c r="SGK81" s="760"/>
      <c r="SGL81" s="760"/>
      <c r="SGM81" s="760"/>
      <c r="SGN81" s="760"/>
      <c r="SGO81" s="760"/>
      <c r="SGP81" s="760"/>
      <c r="SGQ81" s="760"/>
      <c r="SGR81" s="760"/>
      <c r="SGS81" s="760"/>
      <c r="SGT81" s="760"/>
      <c r="SGU81" s="760"/>
      <c r="SGV81" s="760"/>
      <c r="SGW81" s="760"/>
      <c r="SGX81" s="760"/>
      <c r="SGY81" s="760"/>
      <c r="SGZ81" s="760"/>
      <c r="SHA81" s="760"/>
      <c r="SHB81" s="760"/>
      <c r="SHC81" s="760"/>
      <c r="SHD81" s="760"/>
      <c r="SHE81" s="760"/>
      <c r="SHF81" s="760"/>
      <c r="SHG81" s="760"/>
      <c r="SHH81" s="760"/>
      <c r="SHI81" s="760"/>
      <c r="SHJ81" s="760"/>
      <c r="SHK81" s="760"/>
      <c r="SHL81" s="760"/>
      <c r="SHM81" s="760"/>
      <c r="SHN81" s="760"/>
      <c r="SHO81" s="760"/>
      <c r="SHP81" s="760"/>
      <c r="SHQ81" s="760"/>
      <c r="SHR81" s="760"/>
      <c r="SHS81" s="760"/>
      <c r="SHT81" s="760"/>
      <c r="SHU81" s="760"/>
      <c r="SHV81" s="760"/>
      <c r="SHW81" s="760"/>
      <c r="SHX81" s="760"/>
      <c r="SHY81" s="760"/>
      <c r="SHZ81" s="760"/>
      <c r="SIA81" s="760"/>
      <c r="SIB81" s="760"/>
      <c r="SIC81" s="760"/>
      <c r="SID81" s="760"/>
      <c r="SIE81" s="760"/>
      <c r="SIF81" s="760"/>
      <c r="SIG81" s="760"/>
      <c r="SIH81" s="760"/>
      <c r="SII81" s="760"/>
      <c r="SIJ81" s="760"/>
      <c r="SIK81" s="760"/>
      <c r="SIL81" s="760"/>
      <c r="SIM81" s="760"/>
      <c r="SIN81" s="760"/>
      <c r="SIO81" s="760"/>
      <c r="SIP81" s="760"/>
      <c r="SIQ81" s="760"/>
      <c r="SIR81" s="760"/>
      <c r="SIS81" s="760"/>
      <c r="SIT81" s="760"/>
      <c r="SIU81" s="760"/>
      <c r="SIV81" s="760"/>
      <c r="SIW81" s="760"/>
      <c r="SIX81" s="760"/>
      <c r="SIY81" s="760"/>
      <c r="SIZ81" s="760"/>
      <c r="SJA81" s="760"/>
      <c r="SJB81" s="760"/>
      <c r="SJC81" s="760"/>
      <c r="SJD81" s="760"/>
      <c r="SJE81" s="760"/>
      <c r="SJF81" s="760"/>
      <c r="SJG81" s="760"/>
      <c r="SJH81" s="760"/>
      <c r="SJI81" s="760"/>
      <c r="SJJ81" s="760"/>
      <c r="SJK81" s="760"/>
      <c r="SJL81" s="760"/>
      <c r="SJM81" s="760"/>
      <c r="SJN81" s="760"/>
      <c r="SJO81" s="760"/>
      <c r="SJP81" s="760"/>
      <c r="SJQ81" s="760"/>
      <c r="SJR81" s="760"/>
      <c r="SJS81" s="760"/>
      <c r="SJT81" s="760"/>
      <c r="SJU81" s="760"/>
      <c r="SJV81" s="760"/>
      <c r="SJW81" s="760"/>
      <c r="SJX81" s="760"/>
      <c r="SJY81" s="760"/>
      <c r="SJZ81" s="760"/>
      <c r="SKA81" s="760"/>
      <c r="SKB81" s="760"/>
      <c r="SKC81" s="760"/>
      <c r="SKD81" s="760"/>
      <c r="SKE81" s="760"/>
      <c r="SKF81" s="760"/>
      <c r="SKG81" s="760"/>
      <c r="SKH81" s="760"/>
      <c r="SKI81" s="760"/>
      <c r="SKJ81" s="760"/>
      <c r="SKK81" s="760"/>
      <c r="SKL81" s="760"/>
      <c r="SKM81" s="760"/>
      <c r="SKN81" s="760"/>
      <c r="SKO81" s="760"/>
      <c r="SKP81" s="760"/>
      <c r="SKQ81" s="760"/>
      <c r="SKR81" s="760"/>
      <c r="SKS81" s="760"/>
      <c r="SKT81" s="760"/>
      <c r="SKU81" s="760"/>
      <c r="SKV81" s="760"/>
      <c r="SKW81" s="760"/>
      <c r="SKX81" s="760"/>
      <c r="SKY81" s="760"/>
      <c r="SKZ81" s="760"/>
      <c r="SLA81" s="760"/>
      <c r="SLB81" s="760"/>
      <c r="SLC81" s="760"/>
      <c r="SLD81" s="760"/>
      <c r="SLE81" s="760"/>
      <c r="SLF81" s="760"/>
      <c r="SLG81" s="760"/>
      <c r="SLH81" s="760"/>
      <c r="SLI81" s="760"/>
      <c r="SLJ81" s="760"/>
      <c r="SLK81" s="760"/>
      <c r="SLL81" s="760"/>
      <c r="SLM81" s="760"/>
      <c r="SLN81" s="760"/>
      <c r="SLO81" s="760"/>
      <c r="SLP81" s="760"/>
      <c r="SLQ81" s="760"/>
      <c r="SLR81" s="760"/>
      <c r="SLS81" s="760"/>
      <c r="SLT81" s="760"/>
      <c r="SLU81" s="760"/>
      <c r="SLV81" s="760"/>
      <c r="SLW81" s="760"/>
      <c r="SLX81" s="760"/>
      <c r="SLY81" s="760"/>
      <c r="SLZ81" s="760"/>
      <c r="SMA81" s="760"/>
      <c r="SMB81" s="760"/>
      <c r="SMC81" s="760"/>
      <c r="SMD81" s="760"/>
      <c r="SME81" s="760"/>
      <c r="SMF81" s="760"/>
      <c r="SMG81" s="760"/>
      <c r="SMH81" s="760"/>
      <c r="SMI81" s="760"/>
      <c r="SMJ81" s="760"/>
      <c r="SMK81" s="760"/>
      <c r="SML81" s="760"/>
      <c r="SMM81" s="760"/>
      <c r="SMN81" s="760"/>
      <c r="SMO81" s="760"/>
      <c r="SMP81" s="760"/>
      <c r="SMQ81" s="760"/>
      <c r="SMR81" s="760"/>
      <c r="SMS81" s="760"/>
      <c r="SMT81" s="760"/>
      <c r="SMU81" s="760"/>
      <c r="SMV81" s="760"/>
      <c r="SMW81" s="760"/>
      <c r="SMX81" s="760"/>
      <c r="SMY81" s="760"/>
      <c r="SMZ81" s="760"/>
      <c r="SNA81" s="760"/>
      <c r="SNB81" s="760"/>
      <c r="SNC81" s="760"/>
      <c r="SND81" s="760"/>
      <c r="SNE81" s="760"/>
      <c r="SNF81" s="760"/>
      <c r="SNG81" s="760"/>
      <c r="SNH81" s="760"/>
      <c r="SNI81" s="760"/>
      <c r="SNJ81" s="760"/>
      <c r="SNK81" s="760"/>
      <c r="SNL81" s="760"/>
      <c r="SNM81" s="760"/>
      <c r="SNN81" s="760"/>
      <c r="SNO81" s="760"/>
      <c r="SNP81" s="760"/>
      <c r="SNQ81" s="760"/>
      <c r="SNR81" s="760"/>
      <c r="SNS81" s="760"/>
      <c r="SNT81" s="760"/>
      <c r="SNU81" s="760"/>
      <c r="SNV81" s="760"/>
      <c r="SNW81" s="760"/>
      <c r="SNX81" s="760"/>
      <c r="SNY81" s="760"/>
      <c r="SNZ81" s="760"/>
      <c r="SOA81" s="760"/>
      <c r="SOB81" s="760"/>
      <c r="SOC81" s="760"/>
      <c r="SOD81" s="760"/>
      <c r="SOE81" s="760"/>
      <c r="SOF81" s="760"/>
      <c r="SOG81" s="760"/>
      <c r="SOH81" s="760"/>
      <c r="SOI81" s="760"/>
      <c r="SOJ81" s="760"/>
      <c r="SOK81" s="760"/>
      <c r="SOL81" s="760"/>
      <c r="SOM81" s="760"/>
      <c r="SON81" s="760"/>
      <c r="SOO81" s="760"/>
      <c r="SOP81" s="760"/>
      <c r="SOQ81" s="760"/>
      <c r="SOR81" s="760"/>
      <c r="SOS81" s="760"/>
      <c r="SOT81" s="760"/>
      <c r="SOU81" s="760"/>
      <c r="SOV81" s="760"/>
      <c r="SOW81" s="760"/>
      <c r="SOX81" s="760"/>
      <c r="SOY81" s="760"/>
      <c r="SOZ81" s="760"/>
      <c r="SPA81" s="760"/>
      <c r="SPB81" s="760"/>
      <c r="SPC81" s="760"/>
      <c r="SPD81" s="760"/>
      <c r="SPE81" s="760"/>
      <c r="SPF81" s="760"/>
      <c r="SPG81" s="760"/>
      <c r="SPH81" s="760"/>
      <c r="SPI81" s="760"/>
      <c r="SPJ81" s="760"/>
      <c r="SPK81" s="760"/>
      <c r="SPL81" s="760"/>
      <c r="SPM81" s="760"/>
      <c r="SPN81" s="760"/>
      <c r="SPO81" s="760"/>
      <c r="SPP81" s="760"/>
      <c r="SPQ81" s="760"/>
      <c r="SPR81" s="760"/>
      <c r="SPS81" s="760"/>
      <c r="SPT81" s="760"/>
      <c r="SPU81" s="760"/>
      <c r="SPV81" s="760"/>
      <c r="SPW81" s="760"/>
      <c r="SPX81" s="760"/>
      <c r="SPY81" s="760"/>
      <c r="SPZ81" s="760"/>
      <c r="SQA81" s="760"/>
      <c r="SQB81" s="760"/>
      <c r="SQC81" s="760"/>
      <c r="SQD81" s="760"/>
      <c r="SQE81" s="760"/>
      <c r="SQF81" s="760"/>
      <c r="SQG81" s="760"/>
      <c r="SQH81" s="760"/>
      <c r="SQI81" s="760"/>
      <c r="SQJ81" s="760"/>
      <c r="SQK81" s="760"/>
      <c r="SQL81" s="760"/>
      <c r="SQM81" s="760"/>
      <c r="SQN81" s="760"/>
      <c r="SQO81" s="760"/>
      <c r="SQP81" s="760"/>
      <c r="SQQ81" s="760"/>
      <c r="SQR81" s="760"/>
      <c r="SQS81" s="760"/>
      <c r="SQT81" s="760"/>
      <c r="SQU81" s="760"/>
      <c r="SQV81" s="760"/>
      <c r="SQW81" s="760"/>
      <c r="SQX81" s="760"/>
      <c r="SQY81" s="760"/>
      <c r="SQZ81" s="760"/>
      <c r="SRA81" s="760"/>
      <c r="SRB81" s="760"/>
      <c r="SRC81" s="760"/>
      <c r="SRD81" s="760"/>
      <c r="SRE81" s="760"/>
      <c r="SRF81" s="760"/>
      <c r="SRG81" s="760"/>
      <c r="SRH81" s="760"/>
      <c r="SRI81" s="760"/>
      <c r="SRJ81" s="760"/>
      <c r="SRK81" s="760"/>
      <c r="SRL81" s="760"/>
      <c r="SRM81" s="760"/>
      <c r="SRN81" s="760"/>
      <c r="SRO81" s="760"/>
      <c r="SRP81" s="760"/>
      <c r="SRQ81" s="760"/>
      <c r="SRR81" s="760"/>
      <c r="SRS81" s="760"/>
      <c r="SRT81" s="760"/>
      <c r="SRU81" s="760"/>
      <c r="SRV81" s="760"/>
      <c r="SRW81" s="760"/>
      <c r="SRX81" s="760"/>
      <c r="SRY81" s="760"/>
      <c r="SRZ81" s="760"/>
      <c r="SSA81" s="760"/>
      <c r="SSB81" s="760"/>
      <c r="SSC81" s="760"/>
      <c r="SSD81" s="760"/>
      <c r="SSE81" s="760"/>
      <c r="SSF81" s="760"/>
      <c r="SSG81" s="760"/>
      <c r="SSH81" s="760"/>
      <c r="SSI81" s="760"/>
      <c r="SSJ81" s="760"/>
      <c r="SSK81" s="760"/>
      <c r="SSL81" s="760"/>
      <c r="SSM81" s="760"/>
      <c r="SSN81" s="760"/>
      <c r="SSO81" s="760"/>
      <c r="SSP81" s="760"/>
      <c r="SSQ81" s="760"/>
      <c r="SSR81" s="760"/>
      <c r="SSS81" s="760"/>
      <c r="SST81" s="760"/>
      <c r="SSU81" s="760"/>
      <c r="SSV81" s="760"/>
      <c r="SSW81" s="760"/>
      <c r="SSX81" s="760"/>
      <c r="SSY81" s="760"/>
      <c r="SSZ81" s="760"/>
      <c r="STA81" s="760"/>
      <c r="STB81" s="760"/>
      <c r="STC81" s="760"/>
      <c r="STD81" s="760"/>
      <c r="STE81" s="760"/>
      <c r="STF81" s="760"/>
      <c r="STG81" s="760"/>
      <c r="STH81" s="760"/>
      <c r="STI81" s="760"/>
      <c r="STJ81" s="760"/>
      <c r="STK81" s="760"/>
      <c r="STL81" s="760"/>
      <c r="STM81" s="760"/>
      <c r="STN81" s="760"/>
      <c r="STO81" s="760"/>
      <c r="STP81" s="760"/>
      <c r="STQ81" s="760"/>
      <c r="STR81" s="760"/>
      <c r="STS81" s="760"/>
      <c r="STT81" s="760"/>
      <c r="STU81" s="760"/>
      <c r="STV81" s="760"/>
      <c r="STW81" s="760"/>
      <c r="STX81" s="760"/>
      <c r="STY81" s="760"/>
      <c r="STZ81" s="760"/>
      <c r="SUA81" s="760"/>
      <c r="SUB81" s="760"/>
      <c r="SUC81" s="760"/>
      <c r="SUD81" s="760"/>
      <c r="SUE81" s="760"/>
      <c r="SUF81" s="760"/>
      <c r="SUG81" s="760"/>
      <c r="SUH81" s="760"/>
      <c r="SUI81" s="760"/>
      <c r="SUJ81" s="760"/>
      <c r="SUK81" s="760"/>
      <c r="SUL81" s="760"/>
      <c r="SUM81" s="760"/>
      <c r="SUN81" s="760"/>
      <c r="SUO81" s="760"/>
      <c r="SUP81" s="760"/>
      <c r="SUQ81" s="760"/>
      <c r="SUR81" s="760"/>
      <c r="SUS81" s="760"/>
      <c r="SUT81" s="760"/>
      <c r="SUU81" s="760"/>
      <c r="SUV81" s="760"/>
      <c r="SUW81" s="760"/>
      <c r="SUX81" s="760"/>
      <c r="SUY81" s="760"/>
      <c r="SUZ81" s="760"/>
      <c r="SVA81" s="760"/>
      <c r="SVB81" s="760"/>
      <c r="SVC81" s="760"/>
      <c r="SVD81" s="760"/>
      <c r="SVE81" s="760"/>
      <c r="SVF81" s="760"/>
      <c r="SVG81" s="760"/>
      <c r="SVH81" s="760"/>
      <c r="SVI81" s="760"/>
      <c r="SVJ81" s="760"/>
      <c r="SVK81" s="760"/>
      <c r="SVL81" s="760"/>
      <c r="SVM81" s="760"/>
      <c r="SVN81" s="760"/>
      <c r="SVO81" s="760"/>
      <c r="SVP81" s="760"/>
      <c r="SVQ81" s="760"/>
      <c r="SVR81" s="760"/>
      <c r="SVS81" s="760"/>
      <c r="SVT81" s="760"/>
      <c r="SVU81" s="760"/>
      <c r="SVV81" s="760"/>
      <c r="SVW81" s="760"/>
      <c r="SVX81" s="760"/>
      <c r="SVY81" s="760"/>
      <c r="SVZ81" s="760"/>
      <c r="SWA81" s="760"/>
      <c r="SWB81" s="760"/>
      <c r="SWC81" s="760"/>
      <c r="SWD81" s="760"/>
      <c r="SWE81" s="760"/>
      <c r="SWF81" s="760"/>
      <c r="SWG81" s="760"/>
      <c r="SWH81" s="760"/>
      <c r="SWI81" s="760"/>
      <c r="SWJ81" s="760"/>
      <c r="SWK81" s="760"/>
      <c r="SWL81" s="760"/>
      <c r="SWM81" s="760"/>
      <c r="SWN81" s="760"/>
      <c r="SWO81" s="760"/>
      <c r="SWP81" s="760"/>
      <c r="SWQ81" s="760"/>
      <c r="SWR81" s="760"/>
      <c r="SWS81" s="760"/>
      <c r="SWT81" s="760"/>
      <c r="SWU81" s="760"/>
      <c r="SWV81" s="760"/>
      <c r="SWW81" s="760"/>
      <c r="SWX81" s="760"/>
      <c r="SWY81" s="760"/>
      <c r="SWZ81" s="760"/>
      <c r="SXA81" s="760"/>
      <c r="SXB81" s="760"/>
      <c r="SXC81" s="760"/>
      <c r="SXD81" s="760"/>
      <c r="SXE81" s="760"/>
      <c r="SXF81" s="760"/>
      <c r="SXG81" s="760"/>
      <c r="SXH81" s="760"/>
      <c r="SXI81" s="760"/>
      <c r="SXJ81" s="760"/>
      <c r="SXK81" s="760"/>
      <c r="SXL81" s="760"/>
      <c r="SXM81" s="760"/>
      <c r="SXN81" s="760"/>
      <c r="SXO81" s="760"/>
      <c r="SXP81" s="760"/>
      <c r="SXQ81" s="760"/>
      <c r="SXR81" s="760"/>
      <c r="SXS81" s="760"/>
      <c r="SXT81" s="760"/>
      <c r="SXU81" s="760"/>
      <c r="SXV81" s="760"/>
      <c r="SXW81" s="760"/>
      <c r="SXX81" s="760"/>
      <c r="SXY81" s="760"/>
      <c r="SXZ81" s="760"/>
      <c r="SYA81" s="760"/>
      <c r="SYB81" s="760"/>
      <c r="SYC81" s="760"/>
      <c r="SYD81" s="760"/>
      <c r="SYE81" s="760"/>
      <c r="SYF81" s="760"/>
      <c r="SYG81" s="760"/>
      <c r="SYH81" s="760"/>
      <c r="SYI81" s="760"/>
      <c r="SYJ81" s="760"/>
      <c r="SYK81" s="760"/>
      <c r="SYL81" s="760"/>
      <c r="SYM81" s="760"/>
      <c r="SYN81" s="760"/>
      <c r="SYO81" s="760"/>
      <c r="SYP81" s="760"/>
      <c r="SYQ81" s="760"/>
      <c r="SYR81" s="760"/>
      <c r="SYS81" s="760"/>
      <c r="SYT81" s="760"/>
      <c r="SYU81" s="760"/>
      <c r="SYV81" s="760"/>
      <c r="SYW81" s="760"/>
      <c r="SYX81" s="760"/>
      <c r="SYY81" s="760"/>
      <c r="SYZ81" s="760"/>
      <c r="SZA81" s="760"/>
      <c r="SZB81" s="760"/>
      <c r="SZC81" s="760"/>
      <c r="SZD81" s="760"/>
      <c r="SZE81" s="760"/>
      <c r="SZF81" s="760"/>
      <c r="SZG81" s="760"/>
      <c r="SZH81" s="760"/>
      <c r="SZI81" s="760"/>
      <c r="SZJ81" s="760"/>
      <c r="SZK81" s="760"/>
      <c r="SZL81" s="760"/>
      <c r="SZM81" s="760"/>
      <c r="SZN81" s="760"/>
      <c r="SZO81" s="760"/>
      <c r="SZP81" s="760"/>
      <c r="SZQ81" s="760"/>
      <c r="SZR81" s="760"/>
      <c r="SZS81" s="760"/>
      <c r="SZT81" s="760"/>
      <c r="SZU81" s="760"/>
      <c r="SZV81" s="760"/>
      <c r="SZW81" s="760"/>
      <c r="SZX81" s="760"/>
      <c r="SZY81" s="760"/>
      <c r="SZZ81" s="760"/>
      <c r="TAA81" s="760"/>
      <c r="TAB81" s="760"/>
      <c r="TAC81" s="760"/>
      <c r="TAD81" s="760"/>
      <c r="TAE81" s="760"/>
      <c r="TAF81" s="760"/>
      <c r="TAG81" s="760"/>
      <c r="TAH81" s="760"/>
      <c r="TAI81" s="760"/>
      <c r="TAJ81" s="760"/>
      <c r="TAK81" s="760"/>
      <c r="TAL81" s="760"/>
      <c r="TAM81" s="760"/>
      <c r="TAN81" s="760"/>
      <c r="TAO81" s="760"/>
      <c r="TAP81" s="760"/>
      <c r="TAQ81" s="760"/>
      <c r="TAR81" s="760"/>
      <c r="TAS81" s="760"/>
      <c r="TAT81" s="760"/>
      <c r="TAU81" s="760"/>
      <c r="TAV81" s="760"/>
      <c r="TAW81" s="760"/>
      <c r="TAX81" s="760"/>
      <c r="TAY81" s="760"/>
      <c r="TAZ81" s="760"/>
      <c r="TBA81" s="760"/>
      <c r="TBB81" s="760"/>
      <c r="TBC81" s="760"/>
      <c r="TBD81" s="760"/>
      <c r="TBE81" s="760"/>
      <c r="TBF81" s="760"/>
      <c r="TBG81" s="760"/>
      <c r="TBH81" s="760"/>
      <c r="TBI81" s="760"/>
      <c r="TBJ81" s="760"/>
      <c r="TBK81" s="760"/>
      <c r="TBL81" s="760"/>
      <c r="TBM81" s="760"/>
      <c r="TBN81" s="760"/>
      <c r="TBO81" s="760"/>
      <c r="TBP81" s="760"/>
      <c r="TBQ81" s="760"/>
      <c r="TBR81" s="760"/>
      <c r="TBS81" s="760"/>
      <c r="TBT81" s="760"/>
      <c r="TBU81" s="760"/>
      <c r="TBV81" s="760"/>
      <c r="TBW81" s="760"/>
      <c r="TBX81" s="760"/>
      <c r="TBY81" s="760"/>
      <c r="TBZ81" s="760"/>
      <c r="TCA81" s="760"/>
      <c r="TCB81" s="760"/>
      <c r="TCC81" s="760"/>
      <c r="TCD81" s="760"/>
      <c r="TCE81" s="760"/>
      <c r="TCF81" s="760"/>
      <c r="TCG81" s="760"/>
      <c r="TCH81" s="760"/>
      <c r="TCI81" s="760"/>
      <c r="TCJ81" s="760"/>
      <c r="TCK81" s="760"/>
      <c r="TCL81" s="760"/>
      <c r="TCM81" s="760"/>
      <c r="TCN81" s="760"/>
      <c r="TCO81" s="760"/>
      <c r="TCP81" s="760"/>
      <c r="TCQ81" s="760"/>
      <c r="TCR81" s="760"/>
      <c r="TCS81" s="760"/>
      <c r="TCT81" s="760"/>
      <c r="TCU81" s="760"/>
      <c r="TCV81" s="760"/>
      <c r="TCW81" s="760"/>
      <c r="TCX81" s="760"/>
      <c r="TCY81" s="760"/>
      <c r="TCZ81" s="760"/>
      <c r="TDA81" s="760"/>
      <c r="TDB81" s="760"/>
      <c r="TDC81" s="760"/>
      <c r="TDD81" s="760"/>
      <c r="TDE81" s="760"/>
      <c r="TDF81" s="760"/>
      <c r="TDG81" s="760"/>
      <c r="TDH81" s="760"/>
      <c r="TDI81" s="760"/>
      <c r="TDJ81" s="760"/>
      <c r="TDK81" s="760"/>
      <c r="TDL81" s="760"/>
      <c r="TDM81" s="760"/>
      <c r="TDN81" s="760"/>
      <c r="TDO81" s="760"/>
      <c r="TDP81" s="760"/>
      <c r="TDQ81" s="760"/>
      <c r="TDR81" s="760"/>
      <c r="TDS81" s="760"/>
      <c r="TDT81" s="760"/>
      <c r="TDU81" s="760"/>
      <c r="TDV81" s="760"/>
      <c r="TDW81" s="760"/>
      <c r="TDX81" s="760"/>
      <c r="TDY81" s="760"/>
      <c r="TDZ81" s="760"/>
      <c r="TEA81" s="760"/>
      <c r="TEB81" s="760"/>
      <c r="TEC81" s="760"/>
      <c r="TED81" s="760"/>
      <c r="TEE81" s="760"/>
      <c r="TEF81" s="760"/>
      <c r="TEG81" s="760"/>
      <c r="TEH81" s="760"/>
      <c r="TEI81" s="760"/>
      <c r="TEJ81" s="760"/>
      <c r="TEK81" s="760"/>
      <c r="TEL81" s="760"/>
      <c r="TEM81" s="760"/>
      <c r="TEN81" s="760"/>
      <c r="TEO81" s="760"/>
      <c r="TEP81" s="760"/>
      <c r="TEQ81" s="760"/>
      <c r="TER81" s="760"/>
      <c r="TES81" s="760"/>
      <c r="TET81" s="760"/>
      <c r="TEU81" s="760"/>
      <c r="TEV81" s="760"/>
      <c r="TEW81" s="760"/>
      <c r="TEX81" s="760"/>
      <c r="TEY81" s="760"/>
      <c r="TEZ81" s="760"/>
      <c r="TFA81" s="760"/>
      <c r="TFB81" s="760"/>
      <c r="TFC81" s="760"/>
      <c r="TFD81" s="760"/>
      <c r="TFE81" s="760"/>
      <c r="TFF81" s="760"/>
      <c r="TFG81" s="760"/>
      <c r="TFH81" s="760"/>
      <c r="TFI81" s="760"/>
      <c r="TFJ81" s="760"/>
      <c r="TFK81" s="760"/>
      <c r="TFL81" s="760"/>
      <c r="TFM81" s="760"/>
      <c r="TFN81" s="760"/>
      <c r="TFO81" s="760"/>
      <c r="TFP81" s="760"/>
      <c r="TFQ81" s="760"/>
      <c r="TFR81" s="760"/>
      <c r="TFS81" s="760"/>
      <c r="TFT81" s="760"/>
      <c r="TFU81" s="760"/>
      <c r="TFV81" s="760"/>
      <c r="TFW81" s="760"/>
      <c r="TFX81" s="760"/>
      <c r="TFY81" s="760"/>
      <c r="TFZ81" s="760"/>
      <c r="TGA81" s="760"/>
      <c r="TGB81" s="760"/>
      <c r="TGC81" s="760"/>
      <c r="TGD81" s="760"/>
      <c r="TGE81" s="760"/>
      <c r="TGF81" s="760"/>
      <c r="TGG81" s="760"/>
      <c r="TGH81" s="760"/>
      <c r="TGI81" s="760"/>
      <c r="TGJ81" s="760"/>
      <c r="TGK81" s="760"/>
      <c r="TGL81" s="760"/>
      <c r="TGM81" s="760"/>
      <c r="TGN81" s="760"/>
      <c r="TGO81" s="760"/>
      <c r="TGP81" s="760"/>
      <c r="TGQ81" s="760"/>
      <c r="TGR81" s="760"/>
      <c r="TGS81" s="760"/>
      <c r="TGT81" s="760"/>
      <c r="TGU81" s="760"/>
      <c r="TGV81" s="760"/>
      <c r="TGW81" s="760"/>
      <c r="TGX81" s="760"/>
      <c r="TGY81" s="760"/>
      <c r="TGZ81" s="760"/>
      <c r="THA81" s="760"/>
      <c r="THB81" s="760"/>
      <c r="THC81" s="760"/>
      <c r="THD81" s="760"/>
      <c r="THE81" s="760"/>
      <c r="THF81" s="760"/>
      <c r="THG81" s="760"/>
      <c r="THH81" s="760"/>
      <c r="THI81" s="760"/>
      <c r="THJ81" s="760"/>
      <c r="THK81" s="760"/>
      <c r="THL81" s="760"/>
      <c r="THM81" s="760"/>
      <c r="THN81" s="760"/>
      <c r="THO81" s="760"/>
      <c r="THP81" s="760"/>
      <c r="THQ81" s="760"/>
      <c r="THR81" s="760"/>
      <c r="THS81" s="760"/>
      <c r="THT81" s="760"/>
      <c r="THU81" s="760"/>
      <c r="THV81" s="760"/>
      <c r="THW81" s="760"/>
      <c r="THX81" s="760"/>
      <c r="THY81" s="760"/>
      <c r="THZ81" s="760"/>
      <c r="TIA81" s="760"/>
      <c r="TIB81" s="760"/>
      <c r="TIC81" s="760"/>
      <c r="TID81" s="760"/>
      <c r="TIE81" s="760"/>
      <c r="TIF81" s="760"/>
      <c r="TIG81" s="760"/>
      <c r="TIH81" s="760"/>
      <c r="TII81" s="760"/>
      <c r="TIJ81" s="760"/>
      <c r="TIK81" s="760"/>
      <c r="TIL81" s="760"/>
      <c r="TIM81" s="760"/>
      <c r="TIN81" s="760"/>
      <c r="TIO81" s="760"/>
      <c r="TIP81" s="760"/>
      <c r="TIQ81" s="760"/>
      <c r="TIR81" s="760"/>
      <c r="TIS81" s="760"/>
      <c r="TIT81" s="760"/>
      <c r="TIU81" s="760"/>
      <c r="TIV81" s="760"/>
      <c r="TIW81" s="760"/>
      <c r="TIX81" s="760"/>
      <c r="TIY81" s="760"/>
      <c r="TIZ81" s="760"/>
      <c r="TJA81" s="760"/>
      <c r="TJB81" s="760"/>
      <c r="TJC81" s="760"/>
      <c r="TJD81" s="760"/>
      <c r="TJE81" s="760"/>
      <c r="TJF81" s="760"/>
      <c r="TJG81" s="760"/>
      <c r="TJH81" s="760"/>
      <c r="TJI81" s="760"/>
      <c r="TJJ81" s="760"/>
      <c r="TJK81" s="760"/>
      <c r="TJL81" s="760"/>
      <c r="TJM81" s="760"/>
      <c r="TJN81" s="760"/>
      <c r="TJO81" s="760"/>
      <c r="TJP81" s="760"/>
      <c r="TJQ81" s="760"/>
      <c r="TJR81" s="760"/>
      <c r="TJS81" s="760"/>
      <c r="TJT81" s="760"/>
      <c r="TJU81" s="760"/>
      <c r="TJV81" s="760"/>
      <c r="TJW81" s="760"/>
      <c r="TJX81" s="760"/>
      <c r="TJY81" s="760"/>
      <c r="TJZ81" s="760"/>
      <c r="TKA81" s="760"/>
      <c r="TKB81" s="760"/>
      <c r="TKC81" s="760"/>
      <c r="TKD81" s="760"/>
      <c r="TKE81" s="760"/>
      <c r="TKF81" s="760"/>
      <c r="TKG81" s="760"/>
      <c r="TKH81" s="760"/>
      <c r="TKI81" s="760"/>
      <c r="TKJ81" s="760"/>
      <c r="TKK81" s="760"/>
      <c r="TKL81" s="760"/>
      <c r="TKM81" s="760"/>
      <c r="TKN81" s="760"/>
      <c r="TKO81" s="760"/>
      <c r="TKP81" s="760"/>
      <c r="TKQ81" s="760"/>
      <c r="TKR81" s="760"/>
      <c r="TKS81" s="760"/>
      <c r="TKT81" s="760"/>
      <c r="TKU81" s="760"/>
      <c r="TKV81" s="760"/>
      <c r="TKW81" s="760"/>
      <c r="TKX81" s="760"/>
      <c r="TKY81" s="760"/>
      <c r="TKZ81" s="760"/>
      <c r="TLA81" s="760"/>
      <c r="TLB81" s="760"/>
      <c r="TLC81" s="760"/>
      <c r="TLD81" s="760"/>
      <c r="TLE81" s="760"/>
      <c r="TLF81" s="760"/>
      <c r="TLG81" s="760"/>
      <c r="TLH81" s="760"/>
      <c r="TLI81" s="760"/>
      <c r="TLJ81" s="760"/>
      <c r="TLK81" s="760"/>
      <c r="TLL81" s="760"/>
      <c r="TLM81" s="760"/>
      <c r="TLN81" s="760"/>
      <c r="TLO81" s="760"/>
      <c r="TLP81" s="760"/>
      <c r="TLQ81" s="760"/>
      <c r="TLR81" s="760"/>
      <c r="TLS81" s="760"/>
      <c r="TLT81" s="760"/>
      <c r="TLU81" s="760"/>
      <c r="TLV81" s="760"/>
      <c r="TLW81" s="760"/>
      <c r="TLX81" s="760"/>
      <c r="TLY81" s="760"/>
      <c r="TLZ81" s="760"/>
      <c r="TMA81" s="760"/>
      <c r="TMB81" s="760"/>
      <c r="TMC81" s="760"/>
      <c r="TMD81" s="760"/>
      <c r="TME81" s="760"/>
      <c r="TMF81" s="760"/>
      <c r="TMG81" s="760"/>
      <c r="TMH81" s="760"/>
      <c r="TMI81" s="760"/>
      <c r="TMJ81" s="760"/>
      <c r="TMK81" s="760"/>
      <c r="TML81" s="760"/>
      <c r="TMM81" s="760"/>
      <c r="TMN81" s="760"/>
      <c r="TMO81" s="760"/>
      <c r="TMP81" s="760"/>
      <c r="TMQ81" s="760"/>
      <c r="TMR81" s="760"/>
      <c r="TMS81" s="760"/>
      <c r="TMT81" s="760"/>
      <c r="TMU81" s="760"/>
      <c r="TMV81" s="760"/>
      <c r="TMW81" s="760"/>
      <c r="TMX81" s="760"/>
      <c r="TMY81" s="760"/>
      <c r="TMZ81" s="760"/>
      <c r="TNA81" s="760"/>
      <c r="TNB81" s="760"/>
      <c r="TNC81" s="760"/>
      <c r="TND81" s="760"/>
      <c r="TNE81" s="760"/>
      <c r="TNF81" s="760"/>
      <c r="TNG81" s="760"/>
      <c r="TNH81" s="760"/>
      <c r="TNI81" s="760"/>
      <c r="TNJ81" s="760"/>
      <c r="TNK81" s="760"/>
      <c r="TNL81" s="760"/>
      <c r="TNM81" s="760"/>
      <c r="TNN81" s="760"/>
      <c r="TNO81" s="760"/>
      <c r="TNP81" s="760"/>
      <c r="TNQ81" s="760"/>
      <c r="TNR81" s="760"/>
      <c r="TNS81" s="760"/>
      <c r="TNT81" s="760"/>
      <c r="TNU81" s="760"/>
      <c r="TNV81" s="760"/>
      <c r="TNW81" s="760"/>
      <c r="TNX81" s="760"/>
      <c r="TNY81" s="760"/>
      <c r="TNZ81" s="760"/>
      <c r="TOA81" s="760"/>
      <c r="TOB81" s="760"/>
      <c r="TOC81" s="760"/>
      <c r="TOD81" s="760"/>
      <c r="TOE81" s="760"/>
      <c r="TOF81" s="760"/>
      <c r="TOG81" s="760"/>
      <c r="TOH81" s="760"/>
      <c r="TOI81" s="760"/>
      <c r="TOJ81" s="760"/>
      <c r="TOK81" s="760"/>
      <c r="TOL81" s="760"/>
      <c r="TOM81" s="760"/>
      <c r="TON81" s="760"/>
      <c r="TOO81" s="760"/>
      <c r="TOP81" s="760"/>
      <c r="TOQ81" s="760"/>
      <c r="TOR81" s="760"/>
      <c r="TOS81" s="760"/>
      <c r="TOT81" s="760"/>
      <c r="TOU81" s="760"/>
      <c r="TOV81" s="760"/>
      <c r="TOW81" s="760"/>
      <c r="TOX81" s="760"/>
      <c r="TOY81" s="760"/>
      <c r="TOZ81" s="760"/>
      <c r="TPA81" s="760"/>
      <c r="TPB81" s="760"/>
      <c r="TPC81" s="760"/>
      <c r="TPD81" s="760"/>
      <c r="TPE81" s="760"/>
      <c r="TPF81" s="760"/>
      <c r="TPG81" s="760"/>
      <c r="TPH81" s="760"/>
      <c r="TPI81" s="760"/>
      <c r="TPJ81" s="760"/>
      <c r="TPK81" s="760"/>
      <c r="TPL81" s="760"/>
      <c r="TPM81" s="760"/>
      <c r="TPN81" s="760"/>
      <c r="TPO81" s="760"/>
      <c r="TPP81" s="760"/>
      <c r="TPQ81" s="760"/>
      <c r="TPR81" s="760"/>
      <c r="TPS81" s="760"/>
      <c r="TPT81" s="760"/>
      <c r="TPU81" s="760"/>
      <c r="TPV81" s="760"/>
      <c r="TPW81" s="760"/>
      <c r="TPX81" s="760"/>
      <c r="TPY81" s="760"/>
      <c r="TPZ81" s="760"/>
      <c r="TQA81" s="760"/>
      <c r="TQB81" s="760"/>
      <c r="TQC81" s="760"/>
      <c r="TQD81" s="760"/>
      <c r="TQE81" s="760"/>
      <c r="TQF81" s="760"/>
      <c r="TQG81" s="760"/>
      <c r="TQH81" s="760"/>
      <c r="TQI81" s="760"/>
      <c r="TQJ81" s="760"/>
      <c r="TQK81" s="760"/>
      <c r="TQL81" s="760"/>
      <c r="TQM81" s="760"/>
      <c r="TQN81" s="760"/>
      <c r="TQO81" s="760"/>
      <c r="TQP81" s="760"/>
      <c r="TQQ81" s="760"/>
      <c r="TQR81" s="760"/>
      <c r="TQS81" s="760"/>
      <c r="TQT81" s="760"/>
      <c r="TQU81" s="760"/>
      <c r="TQV81" s="760"/>
      <c r="TQW81" s="760"/>
      <c r="TQX81" s="760"/>
      <c r="TQY81" s="760"/>
      <c r="TQZ81" s="760"/>
      <c r="TRA81" s="760"/>
      <c r="TRB81" s="760"/>
      <c r="TRC81" s="760"/>
      <c r="TRD81" s="760"/>
      <c r="TRE81" s="760"/>
      <c r="TRF81" s="760"/>
      <c r="TRG81" s="760"/>
      <c r="TRH81" s="760"/>
      <c r="TRI81" s="760"/>
      <c r="TRJ81" s="760"/>
      <c r="TRK81" s="760"/>
      <c r="TRL81" s="760"/>
      <c r="TRM81" s="760"/>
      <c r="TRN81" s="760"/>
      <c r="TRO81" s="760"/>
      <c r="TRP81" s="760"/>
      <c r="TRQ81" s="760"/>
      <c r="TRR81" s="760"/>
      <c r="TRS81" s="760"/>
      <c r="TRT81" s="760"/>
      <c r="TRU81" s="760"/>
      <c r="TRV81" s="760"/>
      <c r="TRW81" s="760"/>
      <c r="TRX81" s="760"/>
      <c r="TRY81" s="760"/>
      <c r="TRZ81" s="760"/>
      <c r="TSA81" s="760"/>
      <c r="TSB81" s="760"/>
      <c r="TSC81" s="760"/>
      <c r="TSD81" s="760"/>
      <c r="TSE81" s="760"/>
      <c r="TSF81" s="760"/>
      <c r="TSG81" s="760"/>
      <c r="TSH81" s="760"/>
      <c r="TSI81" s="760"/>
      <c r="TSJ81" s="760"/>
      <c r="TSK81" s="760"/>
      <c r="TSL81" s="760"/>
      <c r="TSM81" s="760"/>
      <c r="TSN81" s="760"/>
      <c r="TSO81" s="760"/>
      <c r="TSP81" s="760"/>
      <c r="TSQ81" s="760"/>
      <c r="TSR81" s="760"/>
      <c r="TSS81" s="760"/>
      <c r="TST81" s="760"/>
      <c r="TSU81" s="760"/>
      <c r="TSV81" s="760"/>
      <c r="TSW81" s="760"/>
      <c r="TSX81" s="760"/>
      <c r="TSY81" s="760"/>
      <c r="TSZ81" s="760"/>
      <c r="TTA81" s="760"/>
      <c r="TTB81" s="760"/>
      <c r="TTC81" s="760"/>
      <c r="TTD81" s="760"/>
      <c r="TTE81" s="760"/>
      <c r="TTF81" s="760"/>
      <c r="TTG81" s="760"/>
      <c r="TTH81" s="760"/>
      <c r="TTI81" s="760"/>
      <c r="TTJ81" s="760"/>
      <c r="TTK81" s="760"/>
      <c r="TTL81" s="760"/>
      <c r="TTM81" s="760"/>
      <c r="TTN81" s="760"/>
      <c r="TTO81" s="760"/>
      <c r="TTP81" s="760"/>
      <c r="TTQ81" s="760"/>
      <c r="TTR81" s="760"/>
      <c r="TTS81" s="760"/>
      <c r="TTT81" s="760"/>
      <c r="TTU81" s="760"/>
      <c r="TTV81" s="760"/>
      <c r="TTW81" s="760"/>
      <c r="TTX81" s="760"/>
      <c r="TTY81" s="760"/>
      <c r="TTZ81" s="760"/>
      <c r="TUA81" s="760"/>
      <c r="TUB81" s="760"/>
      <c r="TUC81" s="760"/>
      <c r="TUD81" s="760"/>
      <c r="TUE81" s="760"/>
      <c r="TUF81" s="760"/>
      <c r="TUG81" s="760"/>
      <c r="TUH81" s="760"/>
      <c r="TUI81" s="760"/>
      <c r="TUJ81" s="760"/>
      <c r="TUK81" s="760"/>
      <c r="TUL81" s="760"/>
      <c r="TUM81" s="760"/>
      <c r="TUN81" s="760"/>
      <c r="TUO81" s="760"/>
      <c r="TUP81" s="760"/>
      <c r="TUQ81" s="760"/>
      <c r="TUR81" s="760"/>
      <c r="TUS81" s="760"/>
      <c r="TUT81" s="760"/>
      <c r="TUU81" s="760"/>
      <c r="TUV81" s="760"/>
      <c r="TUW81" s="760"/>
      <c r="TUX81" s="760"/>
      <c r="TUY81" s="760"/>
      <c r="TUZ81" s="760"/>
      <c r="TVA81" s="760"/>
      <c r="TVB81" s="760"/>
      <c r="TVC81" s="760"/>
      <c r="TVD81" s="760"/>
      <c r="TVE81" s="760"/>
      <c r="TVF81" s="760"/>
      <c r="TVG81" s="760"/>
      <c r="TVH81" s="760"/>
      <c r="TVI81" s="760"/>
      <c r="TVJ81" s="760"/>
      <c r="TVK81" s="760"/>
      <c r="TVL81" s="760"/>
      <c r="TVM81" s="760"/>
      <c r="TVN81" s="760"/>
      <c r="TVO81" s="760"/>
      <c r="TVP81" s="760"/>
      <c r="TVQ81" s="760"/>
      <c r="TVR81" s="760"/>
      <c r="TVS81" s="760"/>
      <c r="TVT81" s="760"/>
      <c r="TVU81" s="760"/>
      <c r="TVV81" s="760"/>
      <c r="TVW81" s="760"/>
      <c r="TVX81" s="760"/>
      <c r="TVY81" s="760"/>
      <c r="TVZ81" s="760"/>
      <c r="TWA81" s="760"/>
      <c r="TWB81" s="760"/>
      <c r="TWC81" s="760"/>
      <c r="TWD81" s="760"/>
      <c r="TWE81" s="760"/>
      <c r="TWF81" s="760"/>
      <c r="TWG81" s="760"/>
      <c r="TWH81" s="760"/>
      <c r="TWI81" s="760"/>
      <c r="TWJ81" s="760"/>
      <c r="TWK81" s="760"/>
      <c r="TWL81" s="760"/>
      <c r="TWM81" s="760"/>
      <c r="TWN81" s="760"/>
      <c r="TWO81" s="760"/>
      <c r="TWP81" s="760"/>
      <c r="TWQ81" s="760"/>
      <c r="TWR81" s="760"/>
      <c r="TWS81" s="760"/>
      <c r="TWT81" s="760"/>
      <c r="TWU81" s="760"/>
      <c r="TWV81" s="760"/>
      <c r="TWW81" s="760"/>
      <c r="TWX81" s="760"/>
      <c r="TWY81" s="760"/>
      <c r="TWZ81" s="760"/>
      <c r="TXA81" s="760"/>
      <c r="TXB81" s="760"/>
      <c r="TXC81" s="760"/>
      <c r="TXD81" s="760"/>
      <c r="TXE81" s="760"/>
      <c r="TXF81" s="760"/>
      <c r="TXG81" s="760"/>
      <c r="TXH81" s="760"/>
      <c r="TXI81" s="760"/>
      <c r="TXJ81" s="760"/>
      <c r="TXK81" s="760"/>
      <c r="TXL81" s="760"/>
      <c r="TXM81" s="760"/>
      <c r="TXN81" s="760"/>
      <c r="TXO81" s="760"/>
      <c r="TXP81" s="760"/>
      <c r="TXQ81" s="760"/>
      <c r="TXR81" s="760"/>
      <c r="TXS81" s="760"/>
      <c r="TXT81" s="760"/>
      <c r="TXU81" s="760"/>
      <c r="TXV81" s="760"/>
      <c r="TXW81" s="760"/>
      <c r="TXX81" s="760"/>
      <c r="TXY81" s="760"/>
      <c r="TXZ81" s="760"/>
      <c r="TYA81" s="760"/>
      <c r="TYB81" s="760"/>
      <c r="TYC81" s="760"/>
      <c r="TYD81" s="760"/>
      <c r="TYE81" s="760"/>
      <c r="TYF81" s="760"/>
      <c r="TYG81" s="760"/>
      <c r="TYH81" s="760"/>
      <c r="TYI81" s="760"/>
      <c r="TYJ81" s="760"/>
      <c r="TYK81" s="760"/>
      <c r="TYL81" s="760"/>
      <c r="TYM81" s="760"/>
      <c r="TYN81" s="760"/>
      <c r="TYO81" s="760"/>
      <c r="TYP81" s="760"/>
      <c r="TYQ81" s="760"/>
      <c r="TYR81" s="760"/>
      <c r="TYS81" s="760"/>
      <c r="TYT81" s="760"/>
      <c r="TYU81" s="760"/>
      <c r="TYV81" s="760"/>
      <c r="TYW81" s="760"/>
      <c r="TYX81" s="760"/>
      <c r="TYY81" s="760"/>
      <c r="TYZ81" s="760"/>
      <c r="TZA81" s="760"/>
      <c r="TZB81" s="760"/>
      <c r="TZC81" s="760"/>
      <c r="TZD81" s="760"/>
      <c r="TZE81" s="760"/>
      <c r="TZF81" s="760"/>
      <c r="TZG81" s="760"/>
      <c r="TZH81" s="760"/>
      <c r="TZI81" s="760"/>
      <c r="TZJ81" s="760"/>
      <c r="TZK81" s="760"/>
      <c r="TZL81" s="760"/>
      <c r="TZM81" s="760"/>
      <c r="TZN81" s="760"/>
      <c r="TZO81" s="760"/>
      <c r="TZP81" s="760"/>
      <c r="TZQ81" s="760"/>
      <c r="TZR81" s="760"/>
      <c r="TZS81" s="760"/>
      <c r="TZT81" s="760"/>
      <c r="TZU81" s="760"/>
      <c r="TZV81" s="760"/>
      <c r="TZW81" s="760"/>
      <c r="TZX81" s="760"/>
      <c r="TZY81" s="760"/>
      <c r="TZZ81" s="760"/>
      <c r="UAA81" s="760"/>
      <c r="UAB81" s="760"/>
      <c r="UAC81" s="760"/>
      <c r="UAD81" s="760"/>
      <c r="UAE81" s="760"/>
      <c r="UAF81" s="760"/>
      <c r="UAG81" s="760"/>
      <c r="UAH81" s="760"/>
      <c r="UAI81" s="760"/>
      <c r="UAJ81" s="760"/>
      <c r="UAK81" s="760"/>
      <c r="UAL81" s="760"/>
      <c r="UAM81" s="760"/>
      <c r="UAN81" s="760"/>
      <c r="UAO81" s="760"/>
      <c r="UAP81" s="760"/>
      <c r="UAQ81" s="760"/>
      <c r="UAR81" s="760"/>
      <c r="UAS81" s="760"/>
      <c r="UAT81" s="760"/>
      <c r="UAU81" s="760"/>
      <c r="UAV81" s="760"/>
      <c r="UAW81" s="760"/>
      <c r="UAX81" s="760"/>
      <c r="UAY81" s="760"/>
      <c r="UAZ81" s="760"/>
      <c r="UBA81" s="760"/>
      <c r="UBB81" s="760"/>
      <c r="UBC81" s="760"/>
      <c r="UBD81" s="760"/>
      <c r="UBE81" s="760"/>
      <c r="UBF81" s="760"/>
      <c r="UBG81" s="760"/>
      <c r="UBH81" s="760"/>
      <c r="UBI81" s="760"/>
      <c r="UBJ81" s="760"/>
      <c r="UBK81" s="760"/>
      <c r="UBL81" s="760"/>
      <c r="UBM81" s="760"/>
      <c r="UBN81" s="760"/>
      <c r="UBO81" s="760"/>
      <c r="UBP81" s="760"/>
      <c r="UBQ81" s="760"/>
      <c r="UBR81" s="760"/>
      <c r="UBS81" s="760"/>
      <c r="UBT81" s="760"/>
      <c r="UBU81" s="760"/>
      <c r="UBV81" s="760"/>
      <c r="UBW81" s="760"/>
      <c r="UBX81" s="760"/>
      <c r="UBY81" s="760"/>
      <c r="UBZ81" s="760"/>
      <c r="UCA81" s="760"/>
      <c r="UCB81" s="760"/>
      <c r="UCC81" s="760"/>
      <c r="UCD81" s="760"/>
      <c r="UCE81" s="760"/>
      <c r="UCF81" s="760"/>
      <c r="UCG81" s="760"/>
      <c r="UCH81" s="760"/>
      <c r="UCI81" s="760"/>
      <c r="UCJ81" s="760"/>
      <c r="UCK81" s="760"/>
      <c r="UCL81" s="760"/>
      <c r="UCM81" s="760"/>
      <c r="UCN81" s="760"/>
      <c r="UCO81" s="760"/>
      <c r="UCP81" s="760"/>
      <c r="UCQ81" s="760"/>
      <c r="UCR81" s="760"/>
      <c r="UCS81" s="760"/>
      <c r="UCT81" s="760"/>
      <c r="UCU81" s="760"/>
      <c r="UCV81" s="760"/>
      <c r="UCW81" s="760"/>
      <c r="UCX81" s="760"/>
      <c r="UCY81" s="760"/>
      <c r="UCZ81" s="760"/>
      <c r="UDA81" s="760"/>
      <c r="UDB81" s="760"/>
      <c r="UDC81" s="760"/>
      <c r="UDD81" s="760"/>
      <c r="UDE81" s="760"/>
      <c r="UDF81" s="760"/>
      <c r="UDG81" s="760"/>
      <c r="UDH81" s="760"/>
      <c r="UDI81" s="760"/>
      <c r="UDJ81" s="760"/>
      <c r="UDK81" s="760"/>
      <c r="UDL81" s="760"/>
      <c r="UDM81" s="760"/>
      <c r="UDN81" s="760"/>
      <c r="UDO81" s="760"/>
      <c r="UDP81" s="760"/>
      <c r="UDQ81" s="760"/>
      <c r="UDR81" s="760"/>
      <c r="UDS81" s="760"/>
      <c r="UDT81" s="760"/>
      <c r="UDU81" s="760"/>
      <c r="UDV81" s="760"/>
      <c r="UDW81" s="760"/>
      <c r="UDX81" s="760"/>
      <c r="UDY81" s="760"/>
      <c r="UDZ81" s="760"/>
      <c r="UEA81" s="760"/>
      <c r="UEB81" s="760"/>
      <c r="UEC81" s="760"/>
      <c r="UED81" s="760"/>
      <c r="UEE81" s="760"/>
      <c r="UEF81" s="760"/>
      <c r="UEG81" s="760"/>
      <c r="UEH81" s="760"/>
      <c r="UEI81" s="760"/>
      <c r="UEJ81" s="760"/>
      <c r="UEK81" s="760"/>
      <c r="UEL81" s="760"/>
      <c r="UEM81" s="760"/>
      <c r="UEN81" s="760"/>
      <c r="UEO81" s="760"/>
      <c r="UEP81" s="760"/>
      <c r="UEQ81" s="760"/>
      <c r="UER81" s="760"/>
      <c r="UES81" s="760"/>
      <c r="UET81" s="760"/>
      <c r="UEU81" s="760"/>
      <c r="UEV81" s="760"/>
      <c r="UEW81" s="760"/>
      <c r="UEX81" s="760"/>
      <c r="UEY81" s="760"/>
      <c r="UEZ81" s="760"/>
      <c r="UFA81" s="760"/>
      <c r="UFB81" s="760"/>
      <c r="UFC81" s="760"/>
      <c r="UFD81" s="760"/>
      <c r="UFE81" s="760"/>
      <c r="UFF81" s="760"/>
      <c r="UFG81" s="760"/>
      <c r="UFH81" s="760"/>
      <c r="UFI81" s="760"/>
      <c r="UFJ81" s="760"/>
      <c r="UFK81" s="760"/>
      <c r="UFL81" s="760"/>
      <c r="UFM81" s="760"/>
      <c r="UFN81" s="760"/>
      <c r="UFO81" s="760"/>
      <c r="UFP81" s="760"/>
      <c r="UFQ81" s="760"/>
      <c r="UFR81" s="760"/>
      <c r="UFS81" s="760"/>
      <c r="UFT81" s="760"/>
      <c r="UFU81" s="760"/>
      <c r="UFV81" s="760"/>
      <c r="UFW81" s="760"/>
      <c r="UFX81" s="760"/>
      <c r="UFY81" s="760"/>
      <c r="UFZ81" s="760"/>
      <c r="UGA81" s="760"/>
      <c r="UGB81" s="760"/>
      <c r="UGC81" s="760"/>
      <c r="UGD81" s="760"/>
      <c r="UGE81" s="760"/>
      <c r="UGF81" s="760"/>
      <c r="UGG81" s="760"/>
      <c r="UGH81" s="760"/>
      <c r="UGI81" s="760"/>
      <c r="UGJ81" s="760"/>
      <c r="UGK81" s="760"/>
      <c r="UGL81" s="760"/>
      <c r="UGM81" s="760"/>
      <c r="UGN81" s="760"/>
      <c r="UGO81" s="760"/>
      <c r="UGP81" s="760"/>
      <c r="UGQ81" s="760"/>
      <c r="UGR81" s="760"/>
      <c r="UGS81" s="760"/>
      <c r="UGT81" s="760"/>
      <c r="UGU81" s="760"/>
      <c r="UGV81" s="760"/>
      <c r="UGW81" s="760"/>
      <c r="UGX81" s="760"/>
      <c r="UGY81" s="760"/>
      <c r="UGZ81" s="760"/>
      <c r="UHA81" s="760"/>
      <c r="UHB81" s="760"/>
      <c r="UHC81" s="760"/>
      <c r="UHD81" s="760"/>
      <c r="UHE81" s="760"/>
      <c r="UHF81" s="760"/>
      <c r="UHG81" s="760"/>
      <c r="UHH81" s="760"/>
      <c r="UHI81" s="760"/>
      <c r="UHJ81" s="760"/>
      <c r="UHK81" s="760"/>
      <c r="UHL81" s="760"/>
      <c r="UHM81" s="760"/>
      <c r="UHN81" s="760"/>
      <c r="UHO81" s="760"/>
      <c r="UHP81" s="760"/>
      <c r="UHQ81" s="760"/>
      <c r="UHR81" s="760"/>
      <c r="UHS81" s="760"/>
      <c r="UHT81" s="760"/>
      <c r="UHU81" s="760"/>
      <c r="UHV81" s="760"/>
      <c r="UHW81" s="760"/>
      <c r="UHX81" s="760"/>
      <c r="UHY81" s="760"/>
      <c r="UHZ81" s="760"/>
      <c r="UIA81" s="760"/>
      <c r="UIB81" s="760"/>
      <c r="UIC81" s="760"/>
      <c r="UID81" s="760"/>
      <c r="UIE81" s="760"/>
      <c r="UIF81" s="760"/>
      <c r="UIG81" s="760"/>
      <c r="UIH81" s="760"/>
      <c r="UII81" s="760"/>
      <c r="UIJ81" s="760"/>
      <c r="UIK81" s="760"/>
      <c r="UIL81" s="760"/>
      <c r="UIM81" s="760"/>
      <c r="UIN81" s="760"/>
      <c r="UIO81" s="760"/>
      <c r="UIP81" s="760"/>
      <c r="UIQ81" s="760"/>
      <c r="UIR81" s="760"/>
      <c r="UIS81" s="760"/>
      <c r="UIT81" s="760"/>
      <c r="UIU81" s="760"/>
      <c r="UIV81" s="760"/>
      <c r="UIW81" s="760"/>
      <c r="UIX81" s="760"/>
      <c r="UIY81" s="760"/>
      <c r="UIZ81" s="760"/>
      <c r="UJA81" s="760"/>
      <c r="UJB81" s="760"/>
      <c r="UJC81" s="760"/>
      <c r="UJD81" s="760"/>
      <c r="UJE81" s="760"/>
      <c r="UJF81" s="760"/>
      <c r="UJG81" s="760"/>
      <c r="UJH81" s="760"/>
      <c r="UJI81" s="760"/>
      <c r="UJJ81" s="760"/>
      <c r="UJK81" s="760"/>
      <c r="UJL81" s="760"/>
      <c r="UJM81" s="760"/>
      <c r="UJN81" s="760"/>
      <c r="UJO81" s="760"/>
      <c r="UJP81" s="760"/>
      <c r="UJQ81" s="760"/>
      <c r="UJR81" s="760"/>
      <c r="UJS81" s="760"/>
      <c r="UJT81" s="760"/>
      <c r="UJU81" s="760"/>
      <c r="UJV81" s="760"/>
      <c r="UJW81" s="760"/>
      <c r="UJX81" s="760"/>
      <c r="UJY81" s="760"/>
      <c r="UJZ81" s="760"/>
      <c r="UKA81" s="760"/>
      <c r="UKB81" s="760"/>
      <c r="UKC81" s="760"/>
      <c r="UKD81" s="760"/>
      <c r="UKE81" s="760"/>
      <c r="UKF81" s="760"/>
      <c r="UKG81" s="760"/>
      <c r="UKH81" s="760"/>
      <c r="UKI81" s="760"/>
      <c r="UKJ81" s="760"/>
      <c r="UKK81" s="760"/>
      <c r="UKL81" s="760"/>
      <c r="UKM81" s="760"/>
      <c r="UKN81" s="760"/>
      <c r="UKO81" s="760"/>
      <c r="UKP81" s="760"/>
      <c r="UKQ81" s="760"/>
      <c r="UKR81" s="760"/>
      <c r="UKS81" s="760"/>
      <c r="UKT81" s="760"/>
      <c r="UKU81" s="760"/>
      <c r="UKV81" s="760"/>
      <c r="UKW81" s="760"/>
      <c r="UKX81" s="760"/>
      <c r="UKY81" s="760"/>
      <c r="UKZ81" s="760"/>
      <c r="ULA81" s="760"/>
      <c r="ULB81" s="760"/>
      <c r="ULC81" s="760"/>
      <c r="ULD81" s="760"/>
      <c r="ULE81" s="760"/>
      <c r="ULF81" s="760"/>
      <c r="ULG81" s="760"/>
      <c r="ULH81" s="760"/>
      <c r="ULI81" s="760"/>
      <c r="ULJ81" s="760"/>
      <c r="ULK81" s="760"/>
      <c r="ULL81" s="760"/>
      <c r="ULM81" s="760"/>
      <c r="ULN81" s="760"/>
      <c r="ULO81" s="760"/>
      <c r="ULP81" s="760"/>
      <c r="ULQ81" s="760"/>
      <c r="ULR81" s="760"/>
      <c r="ULS81" s="760"/>
      <c r="ULT81" s="760"/>
      <c r="ULU81" s="760"/>
      <c r="ULV81" s="760"/>
      <c r="ULW81" s="760"/>
      <c r="ULX81" s="760"/>
      <c r="ULY81" s="760"/>
      <c r="ULZ81" s="760"/>
      <c r="UMA81" s="760"/>
      <c r="UMB81" s="760"/>
      <c r="UMC81" s="760"/>
      <c r="UMD81" s="760"/>
      <c r="UME81" s="760"/>
      <c r="UMF81" s="760"/>
      <c r="UMG81" s="760"/>
      <c r="UMH81" s="760"/>
      <c r="UMI81" s="760"/>
      <c r="UMJ81" s="760"/>
      <c r="UMK81" s="760"/>
      <c r="UML81" s="760"/>
      <c r="UMM81" s="760"/>
      <c r="UMN81" s="760"/>
      <c r="UMO81" s="760"/>
      <c r="UMP81" s="760"/>
      <c r="UMQ81" s="760"/>
      <c r="UMR81" s="760"/>
      <c r="UMS81" s="760"/>
      <c r="UMT81" s="760"/>
      <c r="UMU81" s="760"/>
      <c r="UMV81" s="760"/>
      <c r="UMW81" s="760"/>
      <c r="UMX81" s="760"/>
      <c r="UMY81" s="760"/>
      <c r="UMZ81" s="760"/>
      <c r="UNA81" s="760"/>
      <c r="UNB81" s="760"/>
      <c r="UNC81" s="760"/>
      <c r="UND81" s="760"/>
      <c r="UNE81" s="760"/>
      <c r="UNF81" s="760"/>
      <c r="UNG81" s="760"/>
      <c r="UNH81" s="760"/>
      <c r="UNI81" s="760"/>
      <c r="UNJ81" s="760"/>
      <c r="UNK81" s="760"/>
      <c r="UNL81" s="760"/>
      <c r="UNM81" s="760"/>
      <c r="UNN81" s="760"/>
      <c r="UNO81" s="760"/>
      <c r="UNP81" s="760"/>
      <c r="UNQ81" s="760"/>
      <c r="UNR81" s="760"/>
      <c r="UNS81" s="760"/>
      <c r="UNT81" s="760"/>
      <c r="UNU81" s="760"/>
      <c r="UNV81" s="760"/>
      <c r="UNW81" s="760"/>
      <c r="UNX81" s="760"/>
      <c r="UNY81" s="760"/>
      <c r="UNZ81" s="760"/>
      <c r="UOA81" s="760"/>
      <c r="UOB81" s="760"/>
      <c r="UOC81" s="760"/>
      <c r="UOD81" s="760"/>
      <c r="UOE81" s="760"/>
      <c r="UOF81" s="760"/>
      <c r="UOG81" s="760"/>
      <c r="UOH81" s="760"/>
      <c r="UOI81" s="760"/>
      <c r="UOJ81" s="760"/>
      <c r="UOK81" s="760"/>
      <c r="UOL81" s="760"/>
      <c r="UOM81" s="760"/>
      <c r="UON81" s="760"/>
      <c r="UOO81" s="760"/>
      <c r="UOP81" s="760"/>
      <c r="UOQ81" s="760"/>
      <c r="UOR81" s="760"/>
      <c r="UOS81" s="760"/>
      <c r="UOT81" s="760"/>
      <c r="UOU81" s="760"/>
      <c r="UOV81" s="760"/>
      <c r="UOW81" s="760"/>
      <c r="UOX81" s="760"/>
      <c r="UOY81" s="760"/>
      <c r="UOZ81" s="760"/>
      <c r="UPA81" s="760"/>
      <c r="UPB81" s="760"/>
      <c r="UPC81" s="760"/>
      <c r="UPD81" s="760"/>
      <c r="UPE81" s="760"/>
      <c r="UPF81" s="760"/>
      <c r="UPG81" s="760"/>
      <c r="UPH81" s="760"/>
      <c r="UPI81" s="760"/>
      <c r="UPJ81" s="760"/>
      <c r="UPK81" s="760"/>
      <c r="UPL81" s="760"/>
      <c r="UPM81" s="760"/>
      <c r="UPN81" s="760"/>
      <c r="UPO81" s="760"/>
      <c r="UPP81" s="760"/>
      <c r="UPQ81" s="760"/>
      <c r="UPR81" s="760"/>
      <c r="UPS81" s="760"/>
      <c r="UPT81" s="760"/>
      <c r="UPU81" s="760"/>
      <c r="UPV81" s="760"/>
      <c r="UPW81" s="760"/>
      <c r="UPX81" s="760"/>
      <c r="UPY81" s="760"/>
      <c r="UPZ81" s="760"/>
      <c r="UQA81" s="760"/>
      <c r="UQB81" s="760"/>
      <c r="UQC81" s="760"/>
      <c r="UQD81" s="760"/>
      <c r="UQE81" s="760"/>
      <c r="UQF81" s="760"/>
      <c r="UQG81" s="760"/>
      <c r="UQH81" s="760"/>
      <c r="UQI81" s="760"/>
      <c r="UQJ81" s="760"/>
      <c r="UQK81" s="760"/>
      <c r="UQL81" s="760"/>
      <c r="UQM81" s="760"/>
      <c r="UQN81" s="760"/>
      <c r="UQO81" s="760"/>
      <c r="UQP81" s="760"/>
      <c r="UQQ81" s="760"/>
      <c r="UQR81" s="760"/>
      <c r="UQS81" s="760"/>
      <c r="UQT81" s="760"/>
      <c r="UQU81" s="760"/>
      <c r="UQV81" s="760"/>
      <c r="UQW81" s="760"/>
      <c r="UQX81" s="760"/>
      <c r="UQY81" s="760"/>
      <c r="UQZ81" s="760"/>
      <c r="URA81" s="760"/>
      <c r="URB81" s="760"/>
      <c r="URC81" s="760"/>
      <c r="URD81" s="760"/>
      <c r="URE81" s="760"/>
      <c r="URF81" s="760"/>
      <c r="URG81" s="760"/>
      <c r="URH81" s="760"/>
      <c r="URI81" s="760"/>
      <c r="URJ81" s="760"/>
      <c r="URK81" s="760"/>
      <c r="URL81" s="760"/>
      <c r="URM81" s="760"/>
      <c r="URN81" s="760"/>
      <c r="URO81" s="760"/>
      <c r="URP81" s="760"/>
      <c r="URQ81" s="760"/>
      <c r="URR81" s="760"/>
      <c r="URS81" s="760"/>
      <c r="URT81" s="760"/>
      <c r="URU81" s="760"/>
      <c r="URV81" s="760"/>
      <c r="URW81" s="760"/>
      <c r="URX81" s="760"/>
      <c r="URY81" s="760"/>
      <c r="URZ81" s="760"/>
      <c r="USA81" s="760"/>
      <c r="USB81" s="760"/>
      <c r="USC81" s="760"/>
      <c r="USD81" s="760"/>
      <c r="USE81" s="760"/>
      <c r="USF81" s="760"/>
      <c r="USG81" s="760"/>
      <c r="USH81" s="760"/>
      <c r="USI81" s="760"/>
      <c r="USJ81" s="760"/>
      <c r="USK81" s="760"/>
      <c r="USL81" s="760"/>
      <c r="USM81" s="760"/>
      <c r="USN81" s="760"/>
      <c r="USO81" s="760"/>
      <c r="USP81" s="760"/>
      <c r="USQ81" s="760"/>
      <c r="USR81" s="760"/>
      <c r="USS81" s="760"/>
      <c r="UST81" s="760"/>
      <c r="USU81" s="760"/>
      <c r="USV81" s="760"/>
      <c r="USW81" s="760"/>
      <c r="USX81" s="760"/>
      <c r="USY81" s="760"/>
      <c r="USZ81" s="760"/>
      <c r="UTA81" s="760"/>
      <c r="UTB81" s="760"/>
      <c r="UTC81" s="760"/>
      <c r="UTD81" s="760"/>
      <c r="UTE81" s="760"/>
      <c r="UTF81" s="760"/>
      <c r="UTG81" s="760"/>
      <c r="UTH81" s="760"/>
      <c r="UTI81" s="760"/>
      <c r="UTJ81" s="760"/>
      <c r="UTK81" s="760"/>
      <c r="UTL81" s="760"/>
      <c r="UTM81" s="760"/>
      <c r="UTN81" s="760"/>
      <c r="UTO81" s="760"/>
      <c r="UTP81" s="760"/>
      <c r="UTQ81" s="760"/>
      <c r="UTR81" s="760"/>
      <c r="UTS81" s="760"/>
      <c r="UTT81" s="760"/>
      <c r="UTU81" s="760"/>
      <c r="UTV81" s="760"/>
      <c r="UTW81" s="760"/>
      <c r="UTX81" s="760"/>
      <c r="UTY81" s="760"/>
      <c r="UTZ81" s="760"/>
      <c r="UUA81" s="760"/>
      <c r="UUB81" s="760"/>
      <c r="UUC81" s="760"/>
      <c r="UUD81" s="760"/>
      <c r="UUE81" s="760"/>
      <c r="UUF81" s="760"/>
      <c r="UUG81" s="760"/>
      <c r="UUH81" s="760"/>
      <c r="UUI81" s="760"/>
      <c r="UUJ81" s="760"/>
      <c r="UUK81" s="760"/>
      <c r="UUL81" s="760"/>
      <c r="UUM81" s="760"/>
      <c r="UUN81" s="760"/>
      <c r="UUO81" s="760"/>
      <c r="UUP81" s="760"/>
      <c r="UUQ81" s="760"/>
      <c r="UUR81" s="760"/>
      <c r="UUS81" s="760"/>
      <c r="UUT81" s="760"/>
      <c r="UUU81" s="760"/>
      <c r="UUV81" s="760"/>
      <c r="UUW81" s="760"/>
      <c r="UUX81" s="760"/>
      <c r="UUY81" s="760"/>
      <c r="UUZ81" s="760"/>
      <c r="UVA81" s="760"/>
      <c r="UVB81" s="760"/>
      <c r="UVC81" s="760"/>
      <c r="UVD81" s="760"/>
      <c r="UVE81" s="760"/>
      <c r="UVF81" s="760"/>
      <c r="UVG81" s="760"/>
      <c r="UVH81" s="760"/>
      <c r="UVI81" s="760"/>
      <c r="UVJ81" s="760"/>
      <c r="UVK81" s="760"/>
      <c r="UVL81" s="760"/>
      <c r="UVM81" s="760"/>
      <c r="UVN81" s="760"/>
      <c r="UVO81" s="760"/>
      <c r="UVP81" s="760"/>
      <c r="UVQ81" s="760"/>
      <c r="UVR81" s="760"/>
      <c r="UVS81" s="760"/>
      <c r="UVT81" s="760"/>
      <c r="UVU81" s="760"/>
      <c r="UVV81" s="760"/>
      <c r="UVW81" s="760"/>
      <c r="UVX81" s="760"/>
      <c r="UVY81" s="760"/>
      <c r="UVZ81" s="760"/>
      <c r="UWA81" s="760"/>
      <c r="UWB81" s="760"/>
      <c r="UWC81" s="760"/>
      <c r="UWD81" s="760"/>
      <c r="UWE81" s="760"/>
      <c r="UWF81" s="760"/>
      <c r="UWG81" s="760"/>
      <c r="UWH81" s="760"/>
      <c r="UWI81" s="760"/>
      <c r="UWJ81" s="760"/>
      <c r="UWK81" s="760"/>
      <c r="UWL81" s="760"/>
      <c r="UWM81" s="760"/>
      <c r="UWN81" s="760"/>
      <c r="UWO81" s="760"/>
      <c r="UWP81" s="760"/>
      <c r="UWQ81" s="760"/>
      <c r="UWR81" s="760"/>
      <c r="UWS81" s="760"/>
      <c r="UWT81" s="760"/>
      <c r="UWU81" s="760"/>
      <c r="UWV81" s="760"/>
      <c r="UWW81" s="760"/>
      <c r="UWX81" s="760"/>
      <c r="UWY81" s="760"/>
      <c r="UWZ81" s="760"/>
      <c r="UXA81" s="760"/>
      <c r="UXB81" s="760"/>
      <c r="UXC81" s="760"/>
      <c r="UXD81" s="760"/>
      <c r="UXE81" s="760"/>
      <c r="UXF81" s="760"/>
      <c r="UXG81" s="760"/>
      <c r="UXH81" s="760"/>
      <c r="UXI81" s="760"/>
      <c r="UXJ81" s="760"/>
      <c r="UXK81" s="760"/>
      <c r="UXL81" s="760"/>
      <c r="UXM81" s="760"/>
      <c r="UXN81" s="760"/>
      <c r="UXO81" s="760"/>
      <c r="UXP81" s="760"/>
      <c r="UXQ81" s="760"/>
      <c r="UXR81" s="760"/>
      <c r="UXS81" s="760"/>
      <c r="UXT81" s="760"/>
      <c r="UXU81" s="760"/>
      <c r="UXV81" s="760"/>
      <c r="UXW81" s="760"/>
      <c r="UXX81" s="760"/>
      <c r="UXY81" s="760"/>
      <c r="UXZ81" s="760"/>
      <c r="UYA81" s="760"/>
      <c r="UYB81" s="760"/>
      <c r="UYC81" s="760"/>
      <c r="UYD81" s="760"/>
      <c r="UYE81" s="760"/>
      <c r="UYF81" s="760"/>
      <c r="UYG81" s="760"/>
      <c r="UYH81" s="760"/>
      <c r="UYI81" s="760"/>
      <c r="UYJ81" s="760"/>
      <c r="UYK81" s="760"/>
      <c r="UYL81" s="760"/>
      <c r="UYM81" s="760"/>
      <c r="UYN81" s="760"/>
      <c r="UYO81" s="760"/>
      <c r="UYP81" s="760"/>
      <c r="UYQ81" s="760"/>
      <c r="UYR81" s="760"/>
      <c r="UYS81" s="760"/>
      <c r="UYT81" s="760"/>
      <c r="UYU81" s="760"/>
      <c r="UYV81" s="760"/>
      <c r="UYW81" s="760"/>
      <c r="UYX81" s="760"/>
      <c r="UYY81" s="760"/>
      <c r="UYZ81" s="760"/>
      <c r="UZA81" s="760"/>
      <c r="UZB81" s="760"/>
      <c r="UZC81" s="760"/>
      <c r="UZD81" s="760"/>
      <c r="UZE81" s="760"/>
      <c r="UZF81" s="760"/>
      <c r="UZG81" s="760"/>
      <c r="UZH81" s="760"/>
      <c r="UZI81" s="760"/>
      <c r="UZJ81" s="760"/>
      <c r="UZK81" s="760"/>
      <c r="UZL81" s="760"/>
      <c r="UZM81" s="760"/>
      <c r="UZN81" s="760"/>
      <c r="UZO81" s="760"/>
      <c r="UZP81" s="760"/>
      <c r="UZQ81" s="760"/>
      <c r="UZR81" s="760"/>
      <c r="UZS81" s="760"/>
      <c r="UZT81" s="760"/>
      <c r="UZU81" s="760"/>
      <c r="UZV81" s="760"/>
      <c r="UZW81" s="760"/>
      <c r="UZX81" s="760"/>
      <c r="UZY81" s="760"/>
      <c r="UZZ81" s="760"/>
      <c r="VAA81" s="760"/>
      <c r="VAB81" s="760"/>
      <c r="VAC81" s="760"/>
      <c r="VAD81" s="760"/>
      <c r="VAE81" s="760"/>
      <c r="VAF81" s="760"/>
      <c r="VAG81" s="760"/>
      <c r="VAH81" s="760"/>
      <c r="VAI81" s="760"/>
      <c r="VAJ81" s="760"/>
      <c r="VAK81" s="760"/>
      <c r="VAL81" s="760"/>
      <c r="VAM81" s="760"/>
      <c r="VAN81" s="760"/>
      <c r="VAO81" s="760"/>
      <c r="VAP81" s="760"/>
      <c r="VAQ81" s="760"/>
      <c r="VAR81" s="760"/>
      <c r="VAS81" s="760"/>
      <c r="VAT81" s="760"/>
      <c r="VAU81" s="760"/>
      <c r="VAV81" s="760"/>
      <c r="VAW81" s="760"/>
      <c r="VAX81" s="760"/>
      <c r="VAY81" s="760"/>
      <c r="VAZ81" s="760"/>
      <c r="VBA81" s="760"/>
      <c r="VBB81" s="760"/>
      <c r="VBC81" s="760"/>
      <c r="VBD81" s="760"/>
      <c r="VBE81" s="760"/>
      <c r="VBF81" s="760"/>
      <c r="VBG81" s="760"/>
      <c r="VBH81" s="760"/>
      <c r="VBI81" s="760"/>
      <c r="VBJ81" s="760"/>
      <c r="VBK81" s="760"/>
      <c r="VBL81" s="760"/>
      <c r="VBM81" s="760"/>
      <c r="VBN81" s="760"/>
      <c r="VBO81" s="760"/>
      <c r="VBP81" s="760"/>
      <c r="VBQ81" s="760"/>
      <c r="VBR81" s="760"/>
      <c r="VBS81" s="760"/>
      <c r="VBT81" s="760"/>
      <c r="VBU81" s="760"/>
      <c r="VBV81" s="760"/>
      <c r="VBW81" s="760"/>
      <c r="VBX81" s="760"/>
      <c r="VBY81" s="760"/>
      <c r="VBZ81" s="760"/>
      <c r="VCA81" s="760"/>
      <c r="VCB81" s="760"/>
      <c r="VCC81" s="760"/>
      <c r="VCD81" s="760"/>
      <c r="VCE81" s="760"/>
      <c r="VCF81" s="760"/>
      <c r="VCG81" s="760"/>
      <c r="VCH81" s="760"/>
      <c r="VCI81" s="760"/>
      <c r="VCJ81" s="760"/>
      <c r="VCK81" s="760"/>
      <c r="VCL81" s="760"/>
      <c r="VCM81" s="760"/>
      <c r="VCN81" s="760"/>
      <c r="VCO81" s="760"/>
      <c r="VCP81" s="760"/>
      <c r="VCQ81" s="760"/>
      <c r="VCR81" s="760"/>
      <c r="VCS81" s="760"/>
      <c r="VCT81" s="760"/>
      <c r="VCU81" s="760"/>
      <c r="VCV81" s="760"/>
      <c r="VCW81" s="760"/>
      <c r="VCX81" s="760"/>
      <c r="VCY81" s="760"/>
      <c r="VCZ81" s="760"/>
      <c r="VDA81" s="760"/>
      <c r="VDB81" s="760"/>
      <c r="VDC81" s="760"/>
      <c r="VDD81" s="760"/>
      <c r="VDE81" s="760"/>
      <c r="VDF81" s="760"/>
      <c r="VDG81" s="760"/>
      <c r="VDH81" s="760"/>
      <c r="VDI81" s="760"/>
      <c r="VDJ81" s="760"/>
      <c r="VDK81" s="760"/>
      <c r="VDL81" s="760"/>
      <c r="VDM81" s="760"/>
      <c r="VDN81" s="760"/>
      <c r="VDO81" s="760"/>
      <c r="VDP81" s="760"/>
      <c r="VDQ81" s="760"/>
      <c r="VDR81" s="760"/>
      <c r="VDS81" s="760"/>
      <c r="VDT81" s="760"/>
      <c r="VDU81" s="760"/>
      <c r="VDV81" s="760"/>
      <c r="VDW81" s="760"/>
      <c r="VDX81" s="760"/>
      <c r="VDY81" s="760"/>
      <c r="VDZ81" s="760"/>
      <c r="VEA81" s="760"/>
      <c r="VEB81" s="760"/>
      <c r="VEC81" s="760"/>
      <c r="VED81" s="760"/>
      <c r="VEE81" s="760"/>
      <c r="VEF81" s="760"/>
      <c r="VEG81" s="760"/>
      <c r="VEH81" s="760"/>
      <c r="VEI81" s="760"/>
      <c r="VEJ81" s="760"/>
      <c r="VEK81" s="760"/>
      <c r="VEL81" s="760"/>
      <c r="VEM81" s="760"/>
      <c r="VEN81" s="760"/>
      <c r="VEO81" s="760"/>
      <c r="VEP81" s="760"/>
      <c r="VEQ81" s="760"/>
      <c r="VER81" s="760"/>
      <c r="VES81" s="760"/>
      <c r="VET81" s="760"/>
      <c r="VEU81" s="760"/>
      <c r="VEV81" s="760"/>
      <c r="VEW81" s="760"/>
      <c r="VEX81" s="760"/>
      <c r="VEY81" s="760"/>
      <c r="VEZ81" s="760"/>
      <c r="VFA81" s="760"/>
      <c r="VFB81" s="760"/>
      <c r="VFC81" s="760"/>
      <c r="VFD81" s="760"/>
      <c r="VFE81" s="760"/>
      <c r="VFF81" s="760"/>
      <c r="VFG81" s="760"/>
      <c r="VFH81" s="760"/>
      <c r="VFI81" s="760"/>
      <c r="VFJ81" s="760"/>
      <c r="VFK81" s="760"/>
      <c r="VFL81" s="760"/>
      <c r="VFM81" s="760"/>
      <c r="VFN81" s="760"/>
      <c r="VFO81" s="760"/>
      <c r="VFP81" s="760"/>
      <c r="VFQ81" s="760"/>
      <c r="VFR81" s="760"/>
      <c r="VFS81" s="760"/>
      <c r="VFT81" s="760"/>
      <c r="VFU81" s="760"/>
      <c r="VFV81" s="760"/>
      <c r="VFW81" s="760"/>
      <c r="VFX81" s="760"/>
      <c r="VFY81" s="760"/>
      <c r="VFZ81" s="760"/>
      <c r="VGA81" s="760"/>
      <c r="VGB81" s="760"/>
      <c r="VGC81" s="760"/>
      <c r="VGD81" s="760"/>
      <c r="VGE81" s="760"/>
      <c r="VGF81" s="760"/>
      <c r="VGG81" s="760"/>
      <c r="VGH81" s="760"/>
      <c r="VGI81" s="760"/>
      <c r="VGJ81" s="760"/>
      <c r="VGK81" s="760"/>
      <c r="VGL81" s="760"/>
      <c r="VGM81" s="760"/>
      <c r="VGN81" s="760"/>
      <c r="VGO81" s="760"/>
      <c r="VGP81" s="760"/>
      <c r="VGQ81" s="760"/>
      <c r="VGR81" s="760"/>
      <c r="VGS81" s="760"/>
      <c r="VGT81" s="760"/>
      <c r="VGU81" s="760"/>
      <c r="VGV81" s="760"/>
      <c r="VGW81" s="760"/>
      <c r="VGX81" s="760"/>
      <c r="VGY81" s="760"/>
      <c r="VGZ81" s="760"/>
      <c r="VHA81" s="760"/>
      <c r="VHB81" s="760"/>
      <c r="VHC81" s="760"/>
      <c r="VHD81" s="760"/>
      <c r="VHE81" s="760"/>
      <c r="VHF81" s="760"/>
      <c r="VHG81" s="760"/>
      <c r="VHH81" s="760"/>
      <c r="VHI81" s="760"/>
      <c r="VHJ81" s="760"/>
      <c r="VHK81" s="760"/>
      <c r="VHL81" s="760"/>
      <c r="VHM81" s="760"/>
      <c r="VHN81" s="760"/>
      <c r="VHO81" s="760"/>
      <c r="VHP81" s="760"/>
      <c r="VHQ81" s="760"/>
      <c r="VHR81" s="760"/>
      <c r="VHS81" s="760"/>
      <c r="VHT81" s="760"/>
      <c r="VHU81" s="760"/>
      <c r="VHV81" s="760"/>
      <c r="VHW81" s="760"/>
      <c r="VHX81" s="760"/>
      <c r="VHY81" s="760"/>
      <c r="VHZ81" s="760"/>
      <c r="VIA81" s="760"/>
      <c r="VIB81" s="760"/>
      <c r="VIC81" s="760"/>
      <c r="VID81" s="760"/>
      <c r="VIE81" s="760"/>
      <c r="VIF81" s="760"/>
      <c r="VIG81" s="760"/>
      <c r="VIH81" s="760"/>
      <c r="VII81" s="760"/>
      <c r="VIJ81" s="760"/>
      <c r="VIK81" s="760"/>
      <c r="VIL81" s="760"/>
      <c r="VIM81" s="760"/>
      <c r="VIN81" s="760"/>
      <c r="VIO81" s="760"/>
      <c r="VIP81" s="760"/>
      <c r="VIQ81" s="760"/>
      <c r="VIR81" s="760"/>
      <c r="VIS81" s="760"/>
      <c r="VIT81" s="760"/>
      <c r="VIU81" s="760"/>
      <c r="VIV81" s="760"/>
      <c r="VIW81" s="760"/>
      <c r="VIX81" s="760"/>
      <c r="VIY81" s="760"/>
      <c r="VIZ81" s="760"/>
      <c r="VJA81" s="760"/>
      <c r="VJB81" s="760"/>
      <c r="VJC81" s="760"/>
      <c r="VJD81" s="760"/>
      <c r="VJE81" s="760"/>
      <c r="VJF81" s="760"/>
      <c r="VJG81" s="760"/>
      <c r="VJH81" s="760"/>
      <c r="VJI81" s="760"/>
      <c r="VJJ81" s="760"/>
      <c r="VJK81" s="760"/>
      <c r="VJL81" s="760"/>
      <c r="VJM81" s="760"/>
      <c r="VJN81" s="760"/>
      <c r="VJO81" s="760"/>
      <c r="VJP81" s="760"/>
      <c r="VJQ81" s="760"/>
      <c r="VJR81" s="760"/>
      <c r="VJS81" s="760"/>
      <c r="VJT81" s="760"/>
      <c r="VJU81" s="760"/>
      <c r="VJV81" s="760"/>
      <c r="VJW81" s="760"/>
      <c r="VJX81" s="760"/>
      <c r="VJY81" s="760"/>
      <c r="VJZ81" s="760"/>
      <c r="VKA81" s="760"/>
      <c r="VKB81" s="760"/>
      <c r="VKC81" s="760"/>
      <c r="VKD81" s="760"/>
      <c r="VKE81" s="760"/>
      <c r="VKF81" s="760"/>
      <c r="VKG81" s="760"/>
      <c r="VKH81" s="760"/>
      <c r="VKI81" s="760"/>
      <c r="VKJ81" s="760"/>
      <c r="VKK81" s="760"/>
      <c r="VKL81" s="760"/>
      <c r="VKM81" s="760"/>
      <c r="VKN81" s="760"/>
      <c r="VKO81" s="760"/>
      <c r="VKP81" s="760"/>
      <c r="VKQ81" s="760"/>
      <c r="VKR81" s="760"/>
      <c r="VKS81" s="760"/>
      <c r="VKT81" s="760"/>
      <c r="VKU81" s="760"/>
      <c r="VKV81" s="760"/>
      <c r="VKW81" s="760"/>
      <c r="VKX81" s="760"/>
      <c r="VKY81" s="760"/>
      <c r="VKZ81" s="760"/>
      <c r="VLA81" s="760"/>
      <c r="VLB81" s="760"/>
      <c r="VLC81" s="760"/>
      <c r="VLD81" s="760"/>
      <c r="VLE81" s="760"/>
      <c r="VLF81" s="760"/>
      <c r="VLG81" s="760"/>
      <c r="VLH81" s="760"/>
      <c r="VLI81" s="760"/>
      <c r="VLJ81" s="760"/>
      <c r="VLK81" s="760"/>
      <c r="VLL81" s="760"/>
      <c r="VLM81" s="760"/>
      <c r="VLN81" s="760"/>
      <c r="VLO81" s="760"/>
      <c r="VLP81" s="760"/>
      <c r="VLQ81" s="760"/>
      <c r="VLR81" s="760"/>
      <c r="VLS81" s="760"/>
      <c r="VLT81" s="760"/>
      <c r="VLU81" s="760"/>
      <c r="VLV81" s="760"/>
      <c r="VLW81" s="760"/>
      <c r="VLX81" s="760"/>
      <c r="VLY81" s="760"/>
      <c r="VLZ81" s="760"/>
      <c r="VMA81" s="760"/>
      <c r="VMB81" s="760"/>
      <c r="VMC81" s="760"/>
      <c r="VMD81" s="760"/>
      <c r="VME81" s="760"/>
      <c r="VMF81" s="760"/>
      <c r="VMG81" s="760"/>
      <c r="VMH81" s="760"/>
      <c r="VMI81" s="760"/>
      <c r="VMJ81" s="760"/>
      <c r="VMK81" s="760"/>
      <c r="VML81" s="760"/>
      <c r="VMM81" s="760"/>
      <c r="VMN81" s="760"/>
      <c r="VMO81" s="760"/>
      <c r="VMP81" s="760"/>
      <c r="VMQ81" s="760"/>
      <c r="VMR81" s="760"/>
      <c r="VMS81" s="760"/>
      <c r="VMT81" s="760"/>
      <c r="VMU81" s="760"/>
      <c r="VMV81" s="760"/>
      <c r="VMW81" s="760"/>
      <c r="VMX81" s="760"/>
      <c r="VMY81" s="760"/>
      <c r="VMZ81" s="760"/>
      <c r="VNA81" s="760"/>
      <c r="VNB81" s="760"/>
      <c r="VNC81" s="760"/>
      <c r="VND81" s="760"/>
      <c r="VNE81" s="760"/>
      <c r="VNF81" s="760"/>
      <c r="VNG81" s="760"/>
      <c r="VNH81" s="760"/>
      <c r="VNI81" s="760"/>
      <c r="VNJ81" s="760"/>
      <c r="VNK81" s="760"/>
      <c r="VNL81" s="760"/>
      <c r="VNM81" s="760"/>
      <c r="VNN81" s="760"/>
      <c r="VNO81" s="760"/>
      <c r="VNP81" s="760"/>
      <c r="VNQ81" s="760"/>
      <c r="VNR81" s="760"/>
      <c r="VNS81" s="760"/>
      <c r="VNT81" s="760"/>
      <c r="VNU81" s="760"/>
      <c r="VNV81" s="760"/>
      <c r="VNW81" s="760"/>
      <c r="VNX81" s="760"/>
      <c r="VNY81" s="760"/>
      <c r="VNZ81" s="760"/>
      <c r="VOA81" s="760"/>
      <c r="VOB81" s="760"/>
      <c r="VOC81" s="760"/>
      <c r="VOD81" s="760"/>
      <c r="VOE81" s="760"/>
      <c r="VOF81" s="760"/>
      <c r="VOG81" s="760"/>
      <c r="VOH81" s="760"/>
      <c r="VOI81" s="760"/>
      <c r="VOJ81" s="760"/>
      <c r="VOK81" s="760"/>
      <c r="VOL81" s="760"/>
      <c r="VOM81" s="760"/>
      <c r="VON81" s="760"/>
      <c r="VOO81" s="760"/>
      <c r="VOP81" s="760"/>
      <c r="VOQ81" s="760"/>
      <c r="VOR81" s="760"/>
      <c r="VOS81" s="760"/>
      <c r="VOT81" s="760"/>
      <c r="VOU81" s="760"/>
      <c r="VOV81" s="760"/>
      <c r="VOW81" s="760"/>
      <c r="VOX81" s="760"/>
      <c r="VOY81" s="760"/>
      <c r="VOZ81" s="760"/>
      <c r="VPA81" s="760"/>
      <c r="VPB81" s="760"/>
      <c r="VPC81" s="760"/>
      <c r="VPD81" s="760"/>
      <c r="VPE81" s="760"/>
      <c r="VPF81" s="760"/>
      <c r="VPG81" s="760"/>
      <c r="VPH81" s="760"/>
      <c r="VPI81" s="760"/>
      <c r="VPJ81" s="760"/>
      <c r="VPK81" s="760"/>
      <c r="VPL81" s="760"/>
      <c r="VPM81" s="760"/>
      <c r="VPN81" s="760"/>
      <c r="VPO81" s="760"/>
      <c r="VPP81" s="760"/>
      <c r="VPQ81" s="760"/>
      <c r="VPR81" s="760"/>
      <c r="VPS81" s="760"/>
      <c r="VPT81" s="760"/>
      <c r="VPU81" s="760"/>
      <c r="VPV81" s="760"/>
      <c r="VPW81" s="760"/>
      <c r="VPX81" s="760"/>
      <c r="VPY81" s="760"/>
      <c r="VPZ81" s="760"/>
      <c r="VQA81" s="760"/>
      <c r="VQB81" s="760"/>
      <c r="VQC81" s="760"/>
      <c r="VQD81" s="760"/>
      <c r="VQE81" s="760"/>
      <c r="VQF81" s="760"/>
      <c r="VQG81" s="760"/>
      <c r="VQH81" s="760"/>
      <c r="VQI81" s="760"/>
      <c r="VQJ81" s="760"/>
      <c r="VQK81" s="760"/>
      <c r="VQL81" s="760"/>
      <c r="VQM81" s="760"/>
      <c r="VQN81" s="760"/>
      <c r="VQO81" s="760"/>
      <c r="VQP81" s="760"/>
      <c r="VQQ81" s="760"/>
      <c r="VQR81" s="760"/>
      <c r="VQS81" s="760"/>
      <c r="VQT81" s="760"/>
      <c r="VQU81" s="760"/>
      <c r="VQV81" s="760"/>
      <c r="VQW81" s="760"/>
      <c r="VQX81" s="760"/>
      <c r="VQY81" s="760"/>
      <c r="VQZ81" s="760"/>
      <c r="VRA81" s="760"/>
      <c r="VRB81" s="760"/>
      <c r="VRC81" s="760"/>
      <c r="VRD81" s="760"/>
      <c r="VRE81" s="760"/>
      <c r="VRF81" s="760"/>
      <c r="VRG81" s="760"/>
      <c r="VRH81" s="760"/>
      <c r="VRI81" s="760"/>
      <c r="VRJ81" s="760"/>
      <c r="VRK81" s="760"/>
      <c r="VRL81" s="760"/>
      <c r="VRM81" s="760"/>
      <c r="VRN81" s="760"/>
      <c r="VRO81" s="760"/>
      <c r="VRP81" s="760"/>
      <c r="VRQ81" s="760"/>
      <c r="VRR81" s="760"/>
      <c r="VRS81" s="760"/>
      <c r="VRT81" s="760"/>
      <c r="VRU81" s="760"/>
      <c r="VRV81" s="760"/>
      <c r="VRW81" s="760"/>
      <c r="VRX81" s="760"/>
      <c r="VRY81" s="760"/>
      <c r="VRZ81" s="760"/>
      <c r="VSA81" s="760"/>
      <c r="VSB81" s="760"/>
      <c r="VSC81" s="760"/>
      <c r="VSD81" s="760"/>
      <c r="VSE81" s="760"/>
      <c r="VSF81" s="760"/>
      <c r="VSG81" s="760"/>
      <c r="VSH81" s="760"/>
      <c r="VSI81" s="760"/>
      <c r="VSJ81" s="760"/>
      <c r="VSK81" s="760"/>
      <c r="VSL81" s="760"/>
      <c r="VSM81" s="760"/>
      <c r="VSN81" s="760"/>
      <c r="VSO81" s="760"/>
      <c r="VSP81" s="760"/>
      <c r="VSQ81" s="760"/>
      <c r="VSR81" s="760"/>
      <c r="VSS81" s="760"/>
      <c r="VST81" s="760"/>
      <c r="VSU81" s="760"/>
      <c r="VSV81" s="760"/>
      <c r="VSW81" s="760"/>
      <c r="VSX81" s="760"/>
      <c r="VSY81" s="760"/>
      <c r="VSZ81" s="760"/>
      <c r="VTA81" s="760"/>
      <c r="VTB81" s="760"/>
      <c r="VTC81" s="760"/>
      <c r="VTD81" s="760"/>
      <c r="VTE81" s="760"/>
      <c r="VTF81" s="760"/>
      <c r="VTG81" s="760"/>
      <c r="VTH81" s="760"/>
      <c r="VTI81" s="760"/>
      <c r="VTJ81" s="760"/>
      <c r="VTK81" s="760"/>
      <c r="VTL81" s="760"/>
      <c r="VTM81" s="760"/>
      <c r="VTN81" s="760"/>
      <c r="VTO81" s="760"/>
      <c r="VTP81" s="760"/>
      <c r="VTQ81" s="760"/>
      <c r="VTR81" s="760"/>
      <c r="VTS81" s="760"/>
      <c r="VTT81" s="760"/>
      <c r="VTU81" s="760"/>
      <c r="VTV81" s="760"/>
      <c r="VTW81" s="760"/>
      <c r="VTX81" s="760"/>
      <c r="VTY81" s="760"/>
      <c r="VTZ81" s="760"/>
      <c r="VUA81" s="760"/>
      <c r="VUB81" s="760"/>
      <c r="VUC81" s="760"/>
      <c r="VUD81" s="760"/>
      <c r="VUE81" s="760"/>
      <c r="VUF81" s="760"/>
      <c r="VUG81" s="760"/>
      <c r="VUH81" s="760"/>
      <c r="VUI81" s="760"/>
      <c r="VUJ81" s="760"/>
      <c r="VUK81" s="760"/>
      <c r="VUL81" s="760"/>
      <c r="VUM81" s="760"/>
      <c r="VUN81" s="760"/>
      <c r="VUO81" s="760"/>
      <c r="VUP81" s="760"/>
      <c r="VUQ81" s="760"/>
      <c r="VUR81" s="760"/>
      <c r="VUS81" s="760"/>
      <c r="VUT81" s="760"/>
      <c r="VUU81" s="760"/>
      <c r="VUV81" s="760"/>
      <c r="VUW81" s="760"/>
      <c r="VUX81" s="760"/>
      <c r="VUY81" s="760"/>
      <c r="VUZ81" s="760"/>
      <c r="VVA81" s="760"/>
      <c r="VVB81" s="760"/>
      <c r="VVC81" s="760"/>
      <c r="VVD81" s="760"/>
      <c r="VVE81" s="760"/>
      <c r="VVF81" s="760"/>
      <c r="VVG81" s="760"/>
      <c r="VVH81" s="760"/>
      <c r="VVI81" s="760"/>
      <c r="VVJ81" s="760"/>
      <c r="VVK81" s="760"/>
      <c r="VVL81" s="760"/>
      <c r="VVM81" s="760"/>
      <c r="VVN81" s="760"/>
      <c r="VVO81" s="760"/>
      <c r="VVP81" s="760"/>
      <c r="VVQ81" s="760"/>
      <c r="VVR81" s="760"/>
      <c r="VVS81" s="760"/>
      <c r="VVT81" s="760"/>
      <c r="VVU81" s="760"/>
      <c r="VVV81" s="760"/>
      <c r="VVW81" s="760"/>
      <c r="VVX81" s="760"/>
      <c r="VVY81" s="760"/>
      <c r="VVZ81" s="760"/>
      <c r="VWA81" s="760"/>
      <c r="VWB81" s="760"/>
      <c r="VWC81" s="760"/>
      <c r="VWD81" s="760"/>
      <c r="VWE81" s="760"/>
      <c r="VWF81" s="760"/>
      <c r="VWG81" s="760"/>
      <c r="VWH81" s="760"/>
      <c r="VWI81" s="760"/>
      <c r="VWJ81" s="760"/>
      <c r="VWK81" s="760"/>
      <c r="VWL81" s="760"/>
      <c r="VWM81" s="760"/>
      <c r="VWN81" s="760"/>
      <c r="VWO81" s="760"/>
      <c r="VWP81" s="760"/>
      <c r="VWQ81" s="760"/>
      <c r="VWR81" s="760"/>
      <c r="VWS81" s="760"/>
      <c r="VWT81" s="760"/>
      <c r="VWU81" s="760"/>
      <c r="VWV81" s="760"/>
      <c r="VWW81" s="760"/>
      <c r="VWX81" s="760"/>
      <c r="VWY81" s="760"/>
      <c r="VWZ81" s="760"/>
      <c r="VXA81" s="760"/>
      <c r="VXB81" s="760"/>
      <c r="VXC81" s="760"/>
      <c r="VXD81" s="760"/>
      <c r="VXE81" s="760"/>
      <c r="VXF81" s="760"/>
      <c r="VXG81" s="760"/>
      <c r="VXH81" s="760"/>
      <c r="VXI81" s="760"/>
      <c r="VXJ81" s="760"/>
      <c r="VXK81" s="760"/>
      <c r="VXL81" s="760"/>
      <c r="VXM81" s="760"/>
      <c r="VXN81" s="760"/>
      <c r="VXO81" s="760"/>
      <c r="VXP81" s="760"/>
      <c r="VXQ81" s="760"/>
      <c r="VXR81" s="760"/>
      <c r="VXS81" s="760"/>
      <c r="VXT81" s="760"/>
      <c r="VXU81" s="760"/>
      <c r="VXV81" s="760"/>
      <c r="VXW81" s="760"/>
      <c r="VXX81" s="760"/>
      <c r="VXY81" s="760"/>
      <c r="VXZ81" s="760"/>
      <c r="VYA81" s="760"/>
      <c r="VYB81" s="760"/>
      <c r="VYC81" s="760"/>
      <c r="VYD81" s="760"/>
      <c r="VYE81" s="760"/>
      <c r="VYF81" s="760"/>
      <c r="VYG81" s="760"/>
      <c r="VYH81" s="760"/>
      <c r="VYI81" s="760"/>
      <c r="VYJ81" s="760"/>
      <c r="VYK81" s="760"/>
      <c r="VYL81" s="760"/>
      <c r="VYM81" s="760"/>
      <c r="VYN81" s="760"/>
      <c r="VYO81" s="760"/>
      <c r="VYP81" s="760"/>
      <c r="VYQ81" s="760"/>
      <c r="VYR81" s="760"/>
      <c r="VYS81" s="760"/>
      <c r="VYT81" s="760"/>
      <c r="VYU81" s="760"/>
      <c r="VYV81" s="760"/>
      <c r="VYW81" s="760"/>
      <c r="VYX81" s="760"/>
      <c r="VYY81" s="760"/>
      <c r="VYZ81" s="760"/>
      <c r="VZA81" s="760"/>
      <c r="VZB81" s="760"/>
      <c r="VZC81" s="760"/>
      <c r="VZD81" s="760"/>
      <c r="VZE81" s="760"/>
      <c r="VZF81" s="760"/>
      <c r="VZG81" s="760"/>
      <c r="VZH81" s="760"/>
      <c r="VZI81" s="760"/>
      <c r="VZJ81" s="760"/>
      <c r="VZK81" s="760"/>
      <c r="VZL81" s="760"/>
      <c r="VZM81" s="760"/>
      <c r="VZN81" s="760"/>
      <c r="VZO81" s="760"/>
      <c r="VZP81" s="760"/>
      <c r="VZQ81" s="760"/>
      <c r="VZR81" s="760"/>
      <c r="VZS81" s="760"/>
      <c r="VZT81" s="760"/>
      <c r="VZU81" s="760"/>
      <c r="VZV81" s="760"/>
      <c r="VZW81" s="760"/>
      <c r="VZX81" s="760"/>
      <c r="VZY81" s="760"/>
      <c r="VZZ81" s="760"/>
      <c r="WAA81" s="760"/>
      <c r="WAB81" s="760"/>
      <c r="WAC81" s="760"/>
      <c r="WAD81" s="760"/>
      <c r="WAE81" s="760"/>
      <c r="WAF81" s="760"/>
      <c r="WAG81" s="760"/>
      <c r="WAH81" s="760"/>
      <c r="WAI81" s="760"/>
      <c r="WAJ81" s="760"/>
      <c r="WAK81" s="760"/>
      <c r="WAL81" s="760"/>
      <c r="WAM81" s="760"/>
      <c r="WAN81" s="760"/>
      <c r="WAO81" s="760"/>
      <c r="WAP81" s="760"/>
      <c r="WAQ81" s="760"/>
      <c r="WAR81" s="760"/>
      <c r="WAS81" s="760"/>
      <c r="WAT81" s="760"/>
      <c r="WAU81" s="760"/>
      <c r="WAV81" s="760"/>
      <c r="WAW81" s="760"/>
      <c r="WAX81" s="760"/>
      <c r="WAY81" s="760"/>
      <c r="WAZ81" s="760"/>
      <c r="WBA81" s="760"/>
      <c r="WBB81" s="760"/>
      <c r="WBC81" s="760"/>
      <c r="WBD81" s="760"/>
      <c r="WBE81" s="760"/>
      <c r="WBF81" s="760"/>
      <c r="WBG81" s="760"/>
      <c r="WBH81" s="760"/>
      <c r="WBI81" s="760"/>
      <c r="WBJ81" s="760"/>
      <c r="WBK81" s="760"/>
      <c r="WBL81" s="760"/>
      <c r="WBM81" s="760"/>
      <c r="WBN81" s="760"/>
      <c r="WBO81" s="760"/>
      <c r="WBP81" s="760"/>
      <c r="WBQ81" s="760"/>
      <c r="WBR81" s="760"/>
      <c r="WBS81" s="760"/>
      <c r="WBT81" s="760"/>
      <c r="WBU81" s="760"/>
      <c r="WBV81" s="760"/>
      <c r="WBW81" s="760"/>
      <c r="WBX81" s="760"/>
      <c r="WBY81" s="760"/>
      <c r="WBZ81" s="760"/>
      <c r="WCA81" s="760"/>
      <c r="WCB81" s="760"/>
      <c r="WCC81" s="760"/>
      <c r="WCD81" s="760"/>
      <c r="WCE81" s="760"/>
      <c r="WCF81" s="760"/>
      <c r="WCG81" s="760"/>
      <c r="WCH81" s="760"/>
      <c r="WCI81" s="760"/>
      <c r="WCJ81" s="760"/>
      <c r="WCK81" s="760"/>
      <c r="WCL81" s="760"/>
      <c r="WCM81" s="760"/>
      <c r="WCN81" s="760"/>
      <c r="WCO81" s="760"/>
      <c r="WCP81" s="760"/>
      <c r="WCQ81" s="760"/>
      <c r="WCR81" s="760"/>
      <c r="WCS81" s="760"/>
      <c r="WCT81" s="760"/>
      <c r="WCU81" s="760"/>
      <c r="WCV81" s="760"/>
      <c r="WCW81" s="760"/>
      <c r="WCX81" s="760"/>
      <c r="WCY81" s="760"/>
      <c r="WCZ81" s="760"/>
      <c r="WDA81" s="760"/>
      <c r="WDB81" s="760"/>
      <c r="WDC81" s="760"/>
      <c r="WDD81" s="760"/>
      <c r="WDE81" s="760"/>
      <c r="WDF81" s="760"/>
      <c r="WDG81" s="760"/>
      <c r="WDH81" s="760"/>
      <c r="WDI81" s="760"/>
      <c r="WDJ81" s="760"/>
      <c r="WDK81" s="760"/>
      <c r="WDL81" s="760"/>
      <c r="WDM81" s="760"/>
      <c r="WDN81" s="760"/>
      <c r="WDO81" s="760"/>
      <c r="WDP81" s="760"/>
      <c r="WDQ81" s="760"/>
      <c r="WDR81" s="760"/>
      <c r="WDS81" s="760"/>
      <c r="WDT81" s="760"/>
      <c r="WDU81" s="760"/>
      <c r="WDV81" s="760"/>
      <c r="WDW81" s="760"/>
      <c r="WDX81" s="760"/>
      <c r="WDY81" s="760"/>
      <c r="WDZ81" s="760"/>
      <c r="WEA81" s="760"/>
      <c r="WEB81" s="760"/>
      <c r="WEC81" s="760"/>
      <c r="WED81" s="760"/>
      <c r="WEE81" s="760"/>
      <c r="WEF81" s="760"/>
      <c r="WEG81" s="760"/>
      <c r="WEH81" s="760"/>
      <c r="WEI81" s="760"/>
      <c r="WEJ81" s="760"/>
      <c r="WEK81" s="760"/>
      <c r="WEL81" s="760"/>
      <c r="WEM81" s="760"/>
      <c r="WEN81" s="760"/>
      <c r="WEO81" s="760"/>
      <c r="WEP81" s="760"/>
      <c r="WEQ81" s="760"/>
      <c r="WER81" s="760"/>
      <c r="WES81" s="760"/>
      <c r="WET81" s="760"/>
      <c r="WEU81" s="760"/>
      <c r="WEV81" s="760"/>
      <c r="WEW81" s="760"/>
      <c r="WEX81" s="760"/>
      <c r="WEY81" s="760"/>
      <c r="WEZ81" s="760"/>
      <c r="WFA81" s="760"/>
      <c r="WFB81" s="760"/>
      <c r="WFC81" s="760"/>
      <c r="WFD81" s="760"/>
      <c r="WFE81" s="760"/>
      <c r="WFF81" s="760"/>
      <c r="WFG81" s="760"/>
      <c r="WFH81" s="760"/>
      <c r="WFI81" s="760"/>
      <c r="WFJ81" s="760"/>
      <c r="WFK81" s="760"/>
      <c r="WFL81" s="760"/>
      <c r="WFM81" s="760"/>
      <c r="WFN81" s="760"/>
      <c r="WFO81" s="760"/>
      <c r="WFP81" s="760"/>
      <c r="WFQ81" s="760"/>
      <c r="WFR81" s="760"/>
      <c r="WFS81" s="760"/>
      <c r="WFT81" s="760"/>
      <c r="WFU81" s="760"/>
      <c r="WFV81" s="760"/>
      <c r="WFW81" s="760"/>
      <c r="WFX81" s="760"/>
      <c r="WFY81" s="760"/>
      <c r="WFZ81" s="760"/>
      <c r="WGA81" s="760"/>
      <c r="WGB81" s="760"/>
      <c r="WGC81" s="760"/>
      <c r="WGD81" s="760"/>
      <c r="WGE81" s="760"/>
      <c r="WGF81" s="760"/>
      <c r="WGG81" s="760"/>
      <c r="WGH81" s="760"/>
      <c r="WGI81" s="760"/>
      <c r="WGJ81" s="760"/>
      <c r="WGK81" s="760"/>
      <c r="WGL81" s="760"/>
      <c r="WGM81" s="760"/>
      <c r="WGN81" s="760"/>
      <c r="WGO81" s="760"/>
      <c r="WGP81" s="760"/>
      <c r="WGQ81" s="760"/>
      <c r="WGR81" s="760"/>
      <c r="WGS81" s="760"/>
      <c r="WGT81" s="760"/>
      <c r="WGU81" s="760"/>
      <c r="WGV81" s="760"/>
      <c r="WGW81" s="760"/>
      <c r="WGX81" s="760"/>
      <c r="WGY81" s="760"/>
      <c r="WGZ81" s="760"/>
      <c r="WHA81" s="760"/>
      <c r="WHB81" s="760"/>
      <c r="WHC81" s="760"/>
      <c r="WHD81" s="760"/>
      <c r="WHE81" s="760"/>
      <c r="WHF81" s="760"/>
      <c r="WHG81" s="760"/>
      <c r="WHH81" s="760"/>
      <c r="WHI81" s="760"/>
      <c r="WHJ81" s="760"/>
      <c r="WHK81" s="760"/>
      <c r="WHL81" s="760"/>
      <c r="WHM81" s="760"/>
      <c r="WHN81" s="760"/>
      <c r="WHO81" s="760"/>
      <c r="WHP81" s="760"/>
      <c r="WHQ81" s="760"/>
      <c r="WHR81" s="760"/>
      <c r="WHS81" s="760"/>
      <c r="WHT81" s="760"/>
      <c r="WHU81" s="760"/>
      <c r="WHV81" s="760"/>
      <c r="WHW81" s="760"/>
      <c r="WHX81" s="760"/>
      <c r="WHY81" s="760"/>
      <c r="WHZ81" s="760"/>
      <c r="WIA81" s="760"/>
      <c r="WIB81" s="760"/>
      <c r="WIC81" s="760"/>
      <c r="WID81" s="760"/>
      <c r="WIE81" s="760"/>
      <c r="WIF81" s="760"/>
      <c r="WIG81" s="760"/>
      <c r="WIH81" s="760"/>
      <c r="WII81" s="760"/>
      <c r="WIJ81" s="760"/>
      <c r="WIK81" s="760"/>
      <c r="WIL81" s="760"/>
      <c r="WIM81" s="760"/>
      <c r="WIN81" s="760"/>
      <c r="WIO81" s="760"/>
      <c r="WIP81" s="760"/>
      <c r="WIQ81" s="760"/>
      <c r="WIR81" s="760"/>
      <c r="WIS81" s="760"/>
      <c r="WIT81" s="760"/>
      <c r="WIU81" s="760"/>
      <c r="WIV81" s="760"/>
      <c r="WIW81" s="760"/>
      <c r="WIX81" s="760"/>
      <c r="WIY81" s="760"/>
      <c r="WIZ81" s="760"/>
      <c r="WJA81" s="760"/>
      <c r="WJB81" s="760"/>
      <c r="WJC81" s="760"/>
      <c r="WJD81" s="760"/>
      <c r="WJE81" s="760"/>
      <c r="WJF81" s="760"/>
      <c r="WJG81" s="760"/>
      <c r="WJH81" s="760"/>
      <c r="WJI81" s="760"/>
      <c r="WJJ81" s="760"/>
      <c r="WJK81" s="760"/>
      <c r="WJL81" s="760"/>
      <c r="WJM81" s="760"/>
      <c r="WJN81" s="760"/>
      <c r="WJO81" s="760"/>
      <c r="WJP81" s="760"/>
      <c r="WJQ81" s="760"/>
      <c r="WJR81" s="760"/>
      <c r="WJS81" s="760"/>
      <c r="WJT81" s="760"/>
      <c r="WJU81" s="760"/>
      <c r="WJV81" s="760"/>
      <c r="WJW81" s="760"/>
      <c r="WJX81" s="760"/>
      <c r="WJY81" s="760"/>
      <c r="WJZ81" s="760"/>
      <c r="WKA81" s="760"/>
      <c r="WKB81" s="760"/>
      <c r="WKC81" s="760"/>
      <c r="WKD81" s="760"/>
      <c r="WKE81" s="760"/>
      <c r="WKF81" s="760"/>
      <c r="WKG81" s="760"/>
      <c r="WKH81" s="760"/>
      <c r="WKI81" s="760"/>
      <c r="WKJ81" s="760"/>
      <c r="WKK81" s="760"/>
      <c r="WKL81" s="760"/>
      <c r="WKM81" s="760"/>
      <c r="WKN81" s="760"/>
      <c r="WKO81" s="760"/>
      <c r="WKP81" s="760"/>
      <c r="WKQ81" s="760"/>
      <c r="WKR81" s="760"/>
      <c r="WKS81" s="760"/>
      <c r="WKT81" s="760"/>
      <c r="WKU81" s="760"/>
      <c r="WKV81" s="760"/>
      <c r="WKW81" s="760"/>
      <c r="WKX81" s="760"/>
      <c r="WKY81" s="760"/>
      <c r="WKZ81" s="760"/>
      <c r="WLA81" s="760"/>
      <c r="WLB81" s="760"/>
      <c r="WLC81" s="760"/>
      <c r="WLD81" s="760"/>
      <c r="WLE81" s="760"/>
      <c r="WLF81" s="760"/>
      <c r="WLG81" s="760"/>
      <c r="WLH81" s="760"/>
      <c r="WLI81" s="760"/>
      <c r="WLJ81" s="760"/>
      <c r="WLK81" s="760"/>
      <c r="WLL81" s="760"/>
      <c r="WLM81" s="760"/>
      <c r="WLN81" s="760"/>
      <c r="WLO81" s="760"/>
      <c r="WLP81" s="760"/>
      <c r="WLQ81" s="760"/>
      <c r="WLR81" s="760"/>
      <c r="WLS81" s="760"/>
      <c r="WLT81" s="760"/>
      <c r="WLU81" s="760"/>
      <c r="WLV81" s="760"/>
      <c r="WLW81" s="760"/>
      <c r="WLX81" s="760"/>
      <c r="WLY81" s="760"/>
      <c r="WLZ81" s="760"/>
      <c r="WMA81" s="760"/>
      <c r="WMB81" s="760"/>
      <c r="WMC81" s="760"/>
      <c r="WMD81" s="760"/>
      <c r="WME81" s="760"/>
      <c r="WMF81" s="760"/>
      <c r="WMG81" s="760"/>
      <c r="WMH81" s="760"/>
      <c r="WMI81" s="760"/>
      <c r="WMJ81" s="760"/>
      <c r="WMK81" s="760"/>
      <c r="WML81" s="760"/>
      <c r="WMM81" s="760"/>
      <c r="WMN81" s="760"/>
      <c r="WMO81" s="760"/>
      <c r="WMP81" s="760"/>
      <c r="WMQ81" s="760"/>
      <c r="WMR81" s="760"/>
      <c r="WMS81" s="760"/>
      <c r="WMT81" s="760"/>
      <c r="WMU81" s="760"/>
      <c r="WMV81" s="760"/>
      <c r="WMW81" s="760"/>
      <c r="WMX81" s="760"/>
      <c r="WMY81" s="760"/>
      <c r="WMZ81" s="760"/>
      <c r="WNA81" s="760"/>
      <c r="WNB81" s="760"/>
      <c r="WNC81" s="760"/>
      <c r="WND81" s="760"/>
      <c r="WNE81" s="760"/>
      <c r="WNF81" s="760"/>
      <c r="WNG81" s="760"/>
      <c r="WNH81" s="760"/>
      <c r="WNI81" s="760"/>
      <c r="WNJ81" s="760"/>
      <c r="WNK81" s="760"/>
      <c r="WNL81" s="760"/>
      <c r="WNM81" s="760"/>
      <c r="WNN81" s="760"/>
      <c r="WNO81" s="760"/>
      <c r="WNP81" s="760"/>
      <c r="WNQ81" s="760"/>
      <c r="WNR81" s="760"/>
      <c r="WNS81" s="760"/>
      <c r="WNT81" s="760"/>
      <c r="WNU81" s="760"/>
      <c r="WNV81" s="760"/>
      <c r="WNW81" s="760"/>
      <c r="WNX81" s="760"/>
      <c r="WNY81" s="760"/>
      <c r="WNZ81" s="760"/>
      <c r="WOA81" s="760"/>
      <c r="WOB81" s="760"/>
      <c r="WOC81" s="760"/>
      <c r="WOD81" s="760"/>
      <c r="WOE81" s="760"/>
      <c r="WOF81" s="760"/>
      <c r="WOG81" s="760"/>
      <c r="WOH81" s="760"/>
      <c r="WOI81" s="760"/>
      <c r="WOJ81" s="760"/>
      <c r="WOK81" s="760"/>
      <c r="WOL81" s="760"/>
      <c r="WOM81" s="760"/>
      <c r="WON81" s="760"/>
      <c r="WOO81" s="760"/>
      <c r="WOP81" s="760"/>
      <c r="WOQ81" s="760"/>
      <c r="WOR81" s="760"/>
      <c r="WOS81" s="760"/>
      <c r="WOT81" s="760"/>
      <c r="WOU81" s="760"/>
      <c r="WOV81" s="760"/>
      <c r="WOW81" s="760"/>
      <c r="WOX81" s="760"/>
      <c r="WOY81" s="760"/>
      <c r="WOZ81" s="760"/>
      <c r="WPA81" s="760"/>
      <c r="WPB81" s="760"/>
      <c r="WPC81" s="760"/>
      <c r="WPD81" s="760"/>
      <c r="WPE81" s="760"/>
      <c r="WPF81" s="760"/>
      <c r="WPG81" s="760"/>
      <c r="WPH81" s="760"/>
      <c r="WPI81" s="760"/>
      <c r="WPJ81" s="760"/>
      <c r="WPK81" s="760"/>
      <c r="WPL81" s="760"/>
      <c r="WPM81" s="760"/>
      <c r="WPN81" s="760"/>
      <c r="WPO81" s="760"/>
      <c r="WPP81" s="760"/>
      <c r="WPQ81" s="760"/>
      <c r="WPR81" s="760"/>
      <c r="WPS81" s="760"/>
      <c r="WPT81" s="760"/>
      <c r="WPU81" s="760"/>
      <c r="WPV81" s="760"/>
      <c r="WPW81" s="760"/>
      <c r="WPX81" s="760"/>
      <c r="WPY81" s="760"/>
      <c r="WPZ81" s="760"/>
      <c r="WQA81" s="760"/>
      <c r="WQB81" s="760"/>
      <c r="WQC81" s="760"/>
      <c r="WQD81" s="760"/>
      <c r="WQE81" s="760"/>
      <c r="WQF81" s="760"/>
      <c r="WQG81" s="760"/>
      <c r="WQH81" s="760"/>
      <c r="WQI81" s="760"/>
      <c r="WQJ81" s="760"/>
      <c r="WQK81" s="760"/>
      <c r="WQL81" s="760"/>
      <c r="WQM81" s="760"/>
      <c r="WQN81" s="760"/>
      <c r="WQO81" s="760"/>
      <c r="WQP81" s="760"/>
      <c r="WQQ81" s="760"/>
      <c r="WQR81" s="760"/>
      <c r="WQS81" s="760"/>
      <c r="WQT81" s="760"/>
      <c r="WQU81" s="760"/>
      <c r="WQV81" s="760"/>
      <c r="WQW81" s="760"/>
      <c r="WQX81" s="760"/>
      <c r="WQY81" s="760"/>
      <c r="WQZ81" s="760"/>
      <c r="WRA81" s="760"/>
      <c r="WRB81" s="760"/>
      <c r="WRC81" s="760"/>
      <c r="WRD81" s="760"/>
      <c r="WRE81" s="760"/>
      <c r="WRF81" s="760"/>
      <c r="WRG81" s="760"/>
      <c r="WRH81" s="760"/>
      <c r="WRI81" s="760"/>
      <c r="WRJ81" s="760"/>
      <c r="WRK81" s="760"/>
      <c r="WRL81" s="760"/>
      <c r="WRM81" s="760"/>
      <c r="WRN81" s="760"/>
      <c r="WRO81" s="760"/>
      <c r="WRP81" s="760"/>
      <c r="WRQ81" s="760"/>
      <c r="WRR81" s="760"/>
      <c r="WRS81" s="760"/>
      <c r="WRT81" s="760"/>
      <c r="WRU81" s="760"/>
      <c r="WRV81" s="760"/>
      <c r="WRW81" s="760"/>
      <c r="WRX81" s="760"/>
      <c r="WRY81" s="760"/>
      <c r="WRZ81" s="760"/>
      <c r="WSA81" s="760"/>
      <c r="WSB81" s="760"/>
      <c r="WSC81" s="760"/>
      <c r="WSD81" s="760"/>
      <c r="WSE81" s="760"/>
      <c r="WSF81" s="760"/>
      <c r="WSG81" s="760"/>
      <c r="WSH81" s="760"/>
      <c r="WSI81" s="760"/>
      <c r="WSJ81" s="760"/>
      <c r="WSK81" s="760"/>
      <c r="WSL81" s="760"/>
      <c r="WSM81" s="760"/>
      <c r="WSN81" s="760"/>
      <c r="WSO81" s="760"/>
      <c r="WSP81" s="760"/>
      <c r="WSQ81" s="760"/>
      <c r="WSR81" s="760"/>
      <c r="WSS81" s="760"/>
      <c r="WST81" s="760"/>
      <c r="WSU81" s="760"/>
      <c r="WSV81" s="760"/>
      <c r="WSW81" s="760"/>
      <c r="WSX81" s="760"/>
      <c r="WSY81" s="760"/>
      <c r="WSZ81" s="760"/>
      <c r="WTA81" s="760"/>
      <c r="WTB81" s="760"/>
      <c r="WTC81" s="760"/>
      <c r="WTD81" s="760"/>
      <c r="WTE81" s="760"/>
      <c r="WTF81" s="760"/>
      <c r="WTG81" s="760"/>
      <c r="WTH81" s="760"/>
      <c r="WTI81" s="760"/>
      <c r="WTJ81" s="760"/>
      <c r="WTK81" s="760"/>
      <c r="WTL81" s="760"/>
      <c r="WTM81" s="760"/>
      <c r="WTN81" s="760"/>
      <c r="WTO81" s="760"/>
      <c r="WTP81" s="760"/>
      <c r="WTQ81" s="760"/>
      <c r="WTR81" s="760"/>
      <c r="WTS81" s="760"/>
      <c r="WTT81" s="760"/>
      <c r="WTU81" s="760"/>
      <c r="WTV81" s="760"/>
      <c r="WTW81" s="760"/>
      <c r="WTX81" s="760"/>
      <c r="WTY81" s="760"/>
      <c r="WTZ81" s="760"/>
      <c r="WUA81" s="760"/>
      <c r="WUB81" s="760"/>
      <c r="WUC81" s="760"/>
      <c r="WUD81" s="760"/>
      <c r="WUE81" s="760"/>
      <c r="WUF81" s="760"/>
      <c r="WUG81" s="760"/>
      <c r="WUH81" s="760"/>
      <c r="WUI81" s="760"/>
      <c r="WUJ81" s="760"/>
      <c r="WUK81" s="760"/>
      <c r="WUL81" s="760"/>
      <c r="WUM81" s="760"/>
      <c r="WUN81" s="760"/>
      <c r="WUO81" s="760"/>
      <c r="WUP81" s="760"/>
      <c r="WUQ81" s="760"/>
      <c r="WUR81" s="760"/>
      <c r="WUS81" s="760"/>
      <c r="WUT81" s="760"/>
      <c r="WUU81" s="760"/>
      <c r="WUV81" s="760"/>
      <c r="WUW81" s="760"/>
      <c r="WUX81" s="760"/>
      <c r="WUY81" s="760"/>
      <c r="WUZ81" s="760"/>
      <c r="WVA81" s="760"/>
      <c r="WVB81" s="760"/>
      <c r="WVC81" s="760"/>
      <c r="WVD81" s="760"/>
      <c r="WVE81" s="760"/>
      <c r="WVF81" s="760"/>
      <c r="WVG81" s="760"/>
      <c r="WVH81" s="760"/>
      <c r="WVI81" s="760"/>
      <c r="WVJ81" s="760"/>
      <c r="WVK81" s="760"/>
      <c r="WVL81" s="760"/>
      <c r="WVM81" s="760"/>
      <c r="WVN81" s="760"/>
      <c r="WVO81" s="760"/>
      <c r="WVP81" s="760"/>
      <c r="WVQ81" s="760"/>
      <c r="WVR81" s="760"/>
      <c r="WVS81" s="760"/>
      <c r="WVT81" s="760"/>
      <c r="WVU81" s="760"/>
      <c r="WVV81" s="760"/>
      <c r="WVW81" s="760"/>
      <c r="WVX81" s="760"/>
      <c r="WVY81" s="760"/>
      <c r="WVZ81" s="760"/>
      <c r="WWA81" s="760"/>
      <c r="WWB81" s="760"/>
      <c r="WWC81" s="760"/>
      <c r="WWD81" s="760"/>
      <c r="WWE81" s="760"/>
      <c r="WWF81" s="760"/>
      <c r="WWG81" s="760"/>
      <c r="WWH81" s="760"/>
      <c r="WWI81" s="760"/>
      <c r="WWJ81" s="760"/>
      <c r="WWK81" s="760"/>
      <c r="WWL81" s="760"/>
      <c r="WWM81" s="760"/>
      <c r="WWN81" s="760"/>
      <c r="WWO81" s="760"/>
      <c r="WWP81" s="760"/>
      <c r="WWQ81" s="760"/>
      <c r="WWR81" s="760"/>
      <c r="WWS81" s="760"/>
      <c r="WWT81" s="760"/>
      <c r="WWU81" s="760"/>
      <c r="WWV81" s="760"/>
      <c r="WWW81" s="760"/>
      <c r="WWX81" s="760"/>
      <c r="WWY81" s="760"/>
      <c r="WWZ81" s="760"/>
      <c r="WXA81" s="760"/>
      <c r="WXB81" s="760"/>
      <c r="WXC81" s="760"/>
      <c r="WXD81" s="760"/>
      <c r="WXE81" s="760"/>
      <c r="WXF81" s="760"/>
      <c r="WXG81" s="760"/>
      <c r="WXH81" s="760"/>
      <c r="WXI81" s="760"/>
      <c r="WXJ81" s="760"/>
      <c r="WXK81" s="760"/>
      <c r="WXL81" s="760"/>
      <c r="WXM81" s="760"/>
      <c r="WXN81" s="760"/>
      <c r="WXO81" s="760"/>
      <c r="WXP81" s="760"/>
      <c r="WXQ81" s="760"/>
      <c r="WXR81" s="760"/>
      <c r="WXS81" s="760"/>
      <c r="WXT81" s="760"/>
      <c r="WXU81" s="760"/>
      <c r="WXV81" s="760"/>
      <c r="WXW81" s="760"/>
      <c r="WXX81" s="760"/>
      <c r="WXY81" s="760"/>
      <c r="WXZ81" s="760"/>
      <c r="WYA81" s="760"/>
      <c r="WYB81" s="760"/>
      <c r="WYC81" s="760"/>
      <c r="WYD81" s="760"/>
      <c r="WYE81" s="760"/>
      <c r="WYF81" s="760"/>
      <c r="WYG81" s="760"/>
      <c r="WYH81" s="760"/>
      <c r="WYI81" s="760"/>
      <c r="WYJ81" s="760"/>
      <c r="WYK81" s="760"/>
      <c r="WYL81" s="760"/>
      <c r="WYM81" s="760"/>
      <c r="WYN81" s="760"/>
      <c r="WYO81" s="760"/>
      <c r="WYP81" s="760"/>
      <c r="WYQ81" s="760"/>
      <c r="WYR81" s="760"/>
      <c r="WYS81" s="760"/>
      <c r="WYT81" s="760"/>
      <c r="WYU81" s="760"/>
      <c r="WYV81" s="760"/>
      <c r="WYW81" s="760"/>
      <c r="WYX81" s="760"/>
      <c r="WYY81" s="760"/>
      <c r="WYZ81" s="760"/>
      <c r="WZA81" s="760"/>
      <c r="WZB81" s="760"/>
      <c r="WZC81" s="760"/>
      <c r="WZD81" s="760"/>
      <c r="WZE81" s="760"/>
      <c r="WZF81" s="760"/>
      <c r="WZG81" s="760"/>
      <c r="WZH81" s="760"/>
      <c r="WZI81" s="760"/>
      <c r="WZJ81" s="760"/>
      <c r="WZK81" s="760"/>
      <c r="WZL81" s="760"/>
      <c r="WZM81" s="760"/>
      <c r="WZN81" s="760"/>
      <c r="WZO81" s="760"/>
      <c r="WZP81" s="760"/>
      <c r="WZQ81" s="760"/>
      <c r="WZR81" s="760"/>
      <c r="WZS81" s="760"/>
      <c r="WZT81" s="760"/>
      <c r="WZU81" s="760"/>
      <c r="WZV81" s="760"/>
      <c r="WZW81" s="760"/>
      <c r="WZX81" s="760"/>
      <c r="WZY81" s="760"/>
      <c r="WZZ81" s="760"/>
      <c r="XAA81" s="760"/>
      <c r="XAB81" s="760"/>
      <c r="XAC81" s="760"/>
      <c r="XAD81" s="760"/>
      <c r="XAE81" s="760"/>
      <c r="XAF81" s="760"/>
      <c r="XAG81" s="760"/>
      <c r="XAH81" s="760"/>
      <c r="XAI81" s="760"/>
      <c r="XAJ81" s="760"/>
      <c r="XAK81" s="760"/>
      <c r="XAL81" s="760"/>
      <c r="XAM81" s="760"/>
      <c r="XAN81" s="760"/>
      <c r="XAO81" s="760"/>
      <c r="XAP81" s="760"/>
      <c r="XAQ81" s="760"/>
      <c r="XAR81" s="760"/>
      <c r="XAS81" s="760"/>
      <c r="XAT81" s="760"/>
      <c r="XAU81" s="760"/>
      <c r="XAV81" s="760"/>
      <c r="XAW81" s="760"/>
      <c r="XAX81" s="760"/>
      <c r="XAY81" s="760"/>
      <c r="XAZ81" s="760"/>
      <c r="XBA81" s="760"/>
      <c r="XBB81" s="760"/>
      <c r="XBC81" s="760"/>
      <c r="XBD81" s="760"/>
      <c r="XBE81" s="760"/>
      <c r="XBF81" s="760"/>
      <c r="XBG81" s="760"/>
      <c r="XBH81" s="760"/>
      <c r="XBI81" s="760"/>
      <c r="XBJ81" s="760"/>
      <c r="XBK81" s="760"/>
      <c r="XBL81" s="760"/>
      <c r="XBM81" s="760"/>
      <c r="XBN81" s="760"/>
      <c r="XBO81" s="760"/>
      <c r="XBP81" s="760"/>
      <c r="XBQ81" s="760"/>
      <c r="XBR81" s="760"/>
      <c r="XBS81" s="760"/>
      <c r="XBT81" s="760"/>
      <c r="XBU81" s="760"/>
      <c r="XBV81" s="760"/>
      <c r="XBW81" s="760"/>
      <c r="XBX81" s="760"/>
      <c r="XBY81" s="760"/>
      <c r="XBZ81" s="760"/>
      <c r="XCA81" s="760"/>
      <c r="XCB81" s="760"/>
      <c r="XCC81" s="760"/>
      <c r="XCD81" s="760"/>
      <c r="XCE81" s="760"/>
      <c r="XCF81" s="760"/>
      <c r="XCG81" s="760"/>
      <c r="XCH81" s="760"/>
      <c r="XCI81" s="760"/>
      <c r="XCJ81" s="760"/>
      <c r="XCK81" s="760"/>
      <c r="XCL81" s="760"/>
      <c r="XCM81" s="760"/>
      <c r="XCN81" s="760"/>
      <c r="XCO81" s="760"/>
      <c r="XCP81" s="760"/>
      <c r="XCQ81" s="760"/>
      <c r="XCR81" s="760"/>
      <c r="XCS81" s="760"/>
      <c r="XCT81" s="760"/>
      <c r="XCU81" s="760"/>
      <c r="XCV81" s="760"/>
      <c r="XCW81" s="760"/>
      <c r="XCX81" s="760"/>
      <c r="XCY81" s="760"/>
      <c r="XCZ81" s="760"/>
      <c r="XDA81" s="760"/>
      <c r="XDB81" s="760"/>
      <c r="XDC81" s="760"/>
      <c r="XDD81" s="760"/>
      <c r="XDE81" s="760"/>
      <c r="XDF81" s="760"/>
      <c r="XDG81" s="760"/>
      <c r="XDH81" s="760"/>
      <c r="XDI81" s="760"/>
      <c r="XDJ81" s="760"/>
      <c r="XDK81" s="760"/>
      <c r="XDL81" s="760"/>
      <c r="XDM81" s="760"/>
      <c r="XDN81" s="760"/>
      <c r="XDO81" s="760"/>
      <c r="XDP81" s="760"/>
      <c r="XDQ81" s="760"/>
      <c r="XDR81" s="760"/>
      <c r="XDS81" s="760"/>
      <c r="XDT81" s="760"/>
      <c r="XDU81" s="760"/>
      <c r="XDV81" s="760"/>
      <c r="XDW81" s="760"/>
      <c r="XDX81" s="760"/>
      <c r="XDY81" s="760"/>
      <c r="XDZ81" s="760"/>
      <c r="XEA81" s="760"/>
      <c r="XEB81" s="760"/>
      <c r="XEC81" s="760"/>
      <c r="XED81" s="760"/>
      <c r="XEE81" s="760"/>
      <c r="XEF81" s="760"/>
      <c r="XEG81" s="760"/>
      <c r="XEH81" s="760"/>
      <c r="XEI81" s="760"/>
      <c r="XEJ81" s="760"/>
      <c r="XEK81" s="760"/>
      <c r="XEL81" s="760"/>
      <c r="XEM81" s="760"/>
      <c r="XEN81" s="760"/>
      <c r="XEO81" s="760"/>
      <c r="XEP81" s="760"/>
      <c r="XEQ81" s="760"/>
      <c r="XER81" s="760"/>
      <c r="XES81" s="760"/>
      <c r="XET81" s="760"/>
      <c r="XEU81" s="760"/>
      <c r="XEV81" s="760"/>
      <c r="XEW81" s="760"/>
      <c r="XEX81" s="760"/>
      <c r="XEY81" s="760"/>
      <c r="XEZ81" s="760"/>
      <c r="XFA81" s="760"/>
      <c r="XFB81" s="760"/>
    </row>
    <row r="82" spans="1:16382" s="797" customFormat="1" ht="15" customHeight="1" x14ac:dyDescent="0.3">
      <c r="A82" s="813" t="s">
        <v>57</v>
      </c>
      <c r="B82" s="814"/>
      <c r="C82" s="814" t="s">
        <v>58</v>
      </c>
      <c r="D82" s="815" t="s">
        <v>1049</v>
      </c>
      <c r="E82" s="816"/>
      <c r="F82" s="816"/>
      <c r="G82" s="816"/>
      <c r="H82" s="808"/>
      <c r="I82" s="808"/>
      <c r="J82" s="793"/>
      <c r="K82" s="793"/>
      <c r="L82" s="794"/>
      <c r="M82" s="826"/>
      <c r="N82" s="826"/>
      <c r="O82" s="826"/>
      <c r="P82" s="826"/>
      <c r="Q82" s="826"/>
      <c r="R82" s="794"/>
      <c r="S82" s="795"/>
      <c r="T82" s="796"/>
    </row>
    <row r="83" spans="1:16382" s="797" customFormat="1" ht="15" customHeight="1" x14ac:dyDescent="0.3">
      <c r="A83" s="813" t="s">
        <v>59</v>
      </c>
      <c r="B83" s="814" t="s">
        <v>58</v>
      </c>
      <c r="C83" s="814" t="s">
        <v>58</v>
      </c>
      <c r="D83" s="815" t="s">
        <v>60</v>
      </c>
      <c r="E83" s="816"/>
      <c r="F83" s="816"/>
      <c r="G83" s="816"/>
      <c r="H83" s="808"/>
      <c r="I83" s="808"/>
      <c r="J83" s="1970"/>
      <c r="K83" s="1970"/>
      <c r="L83" s="826">
        <v>2017</v>
      </c>
      <c r="M83" s="826">
        <v>2018</v>
      </c>
      <c r="N83" s="826">
        <v>2019</v>
      </c>
      <c r="O83" s="826">
        <v>2020</v>
      </c>
      <c r="P83" s="827">
        <v>2021</v>
      </c>
      <c r="Q83" s="826">
        <v>2022</v>
      </c>
      <c r="R83" s="794"/>
      <c r="S83" s="795"/>
      <c r="T83" s="796"/>
    </row>
    <row r="84" spans="1:16382" s="797" customFormat="1" ht="15" customHeight="1" x14ac:dyDescent="0.3">
      <c r="A84" s="1802"/>
      <c r="B84" s="1803">
        <v>2310</v>
      </c>
      <c r="C84" s="1803" t="s">
        <v>61</v>
      </c>
      <c r="D84" s="1804" t="s">
        <v>62</v>
      </c>
      <c r="E84" s="1805">
        <v>3720750</v>
      </c>
      <c r="F84" s="1805">
        <v>3720750</v>
      </c>
      <c r="G84" s="1805">
        <v>3720750</v>
      </c>
      <c r="H84" s="1806">
        <f>$O$84*1.21</f>
        <v>3720750</v>
      </c>
      <c r="I84" s="1806">
        <f>$O$84*1.21</f>
        <v>3720750</v>
      </c>
      <c r="J84" s="795"/>
      <c r="K84" s="795"/>
      <c r="L84" s="795">
        <v>1894000</v>
      </c>
      <c r="M84" s="1788">
        <v>2267000</v>
      </c>
      <c r="N84" s="1850">
        <v>2660000</v>
      </c>
      <c r="O84" s="1850">
        <v>3075000</v>
      </c>
      <c r="P84" s="1850">
        <v>3512000</v>
      </c>
      <c r="Q84" s="1850">
        <v>3972000</v>
      </c>
      <c r="R84" s="794"/>
      <c r="S84" s="795"/>
      <c r="T84" s="796"/>
    </row>
    <row r="85" spans="1:16382" s="797" customFormat="1" ht="15" customHeight="1" x14ac:dyDescent="0.3">
      <c r="A85" s="1802" t="s">
        <v>63</v>
      </c>
      <c r="B85" s="1803">
        <v>2321</v>
      </c>
      <c r="C85" s="1803" t="s">
        <v>61</v>
      </c>
      <c r="D85" s="1804" t="s">
        <v>64</v>
      </c>
      <c r="E85" s="1805">
        <v>7279360</v>
      </c>
      <c r="F85" s="1805">
        <v>7279360</v>
      </c>
      <c r="G85" s="1805">
        <v>7279360</v>
      </c>
      <c r="H85" s="1806">
        <f>$O$85*1.21</f>
        <v>7279360</v>
      </c>
      <c r="I85" s="1806">
        <f>$O$85*1.21</f>
        <v>7279360</v>
      </c>
      <c r="J85" s="795"/>
      <c r="K85" s="795"/>
      <c r="L85" s="795">
        <v>4510000</v>
      </c>
      <c r="M85" s="1788">
        <v>4989000</v>
      </c>
      <c r="N85" s="1850">
        <v>5490000</v>
      </c>
      <c r="O85" s="1850">
        <v>6016000</v>
      </c>
      <c r="P85" s="1850">
        <v>6567000</v>
      </c>
      <c r="Q85" s="1850">
        <v>7146000</v>
      </c>
      <c r="R85" s="794"/>
      <c r="S85" s="795"/>
      <c r="T85" s="796"/>
    </row>
    <row r="86" spans="1:16382" s="797" customFormat="1" ht="15" customHeight="1" x14ac:dyDescent="0.3">
      <c r="A86" s="813">
        <v>3113</v>
      </c>
      <c r="B86" s="814">
        <v>3113</v>
      </c>
      <c r="C86" s="814" t="s">
        <v>65</v>
      </c>
      <c r="D86" s="815" t="s">
        <v>66</v>
      </c>
      <c r="E86" s="816">
        <v>50000</v>
      </c>
      <c r="F86" s="816">
        <v>50000</v>
      </c>
      <c r="G86" s="816">
        <v>50000</v>
      </c>
      <c r="H86" s="808">
        <v>50000</v>
      </c>
      <c r="I86" s="808">
        <v>50000</v>
      </c>
      <c r="J86" s="1788"/>
      <c r="K86" s="1788"/>
      <c r="L86" s="1788"/>
      <c r="M86" s="1788"/>
      <c r="N86" s="1850">
        <f>+N84+N85</f>
        <v>8150000</v>
      </c>
      <c r="O86" s="1850">
        <f t="shared" ref="O86:Q86" si="0">+O84+O85</f>
        <v>9091000</v>
      </c>
      <c r="P86" s="1850">
        <f t="shared" si="0"/>
        <v>10079000</v>
      </c>
      <c r="Q86" s="1850">
        <f t="shared" si="0"/>
        <v>11118000</v>
      </c>
      <c r="R86" s="794"/>
      <c r="S86" s="795"/>
      <c r="T86" s="796"/>
    </row>
    <row r="87" spans="1:16382" s="797" customFormat="1" ht="15" customHeight="1" x14ac:dyDescent="0.3">
      <c r="A87" s="813"/>
      <c r="B87" s="814">
        <v>3113</v>
      </c>
      <c r="C87" s="814" t="s">
        <v>61</v>
      </c>
      <c r="D87" s="815" t="s">
        <v>67</v>
      </c>
      <c r="E87" s="816">
        <v>154000</v>
      </c>
      <c r="F87" s="816">
        <v>154000</v>
      </c>
      <c r="G87" s="816">
        <v>154000</v>
      </c>
      <c r="H87" s="808">
        <v>154000</v>
      </c>
      <c r="I87" s="808">
        <v>154000</v>
      </c>
      <c r="J87" s="1788"/>
      <c r="K87" s="1788"/>
      <c r="L87" s="1789">
        <f>L86/200000</f>
        <v>0</v>
      </c>
      <c r="M87" s="1790">
        <f>M86/200000</f>
        <v>0</v>
      </c>
      <c r="N87" s="1851">
        <f>N86/200000</f>
        <v>40.75</v>
      </c>
      <c r="O87" s="1851">
        <f>O86/200000</f>
        <v>45.454999999999998</v>
      </c>
      <c r="P87" s="1851">
        <f t="shared" ref="P87:Q87" si="1">P86/200000</f>
        <v>50.395000000000003</v>
      </c>
      <c r="Q87" s="1851">
        <f t="shared" si="1"/>
        <v>55.59</v>
      </c>
      <c r="R87" s="794"/>
      <c r="S87" s="795"/>
      <c r="T87" s="796"/>
    </row>
    <row r="88" spans="1:16382" s="797" customFormat="1" ht="15" customHeight="1" x14ac:dyDescent="0.3">
      <c r="A88" s="813"/>
      <c r="B88" s="814">
        <v>3113</v>
      </c>
      <c r="C88" s="814">
        <v>2322</v>
      </c>
      <c r="D88" s="815" t="s">
        <v>430</v>
      </c>
      <c r="E88" s="816">
        <v>0</v>
      </c>
      <c r="F88" s="816">
        <v>0</v>
      </c>
      <c r="G88" s="816">
        <v>0</v>
      </c>
      <c r="H88" s="808">
        <v>0</v>
      </c>
      <c r="I88" s="808">
        <v>0</v>
      </c>
      <c r="J88" s="793"/>
      <c r="K88" s="793"/>
      <c r="L88" s="794"/>
      <c r="M88" s="1847" t="s">
        <v>1855</v>
      </c>
      <c r="N88" s="1847">
        <f>+N86*1.21</f>
        <v>9861500</v>
      </c>
      <c r="O88" s="1847">
        <f>+O86*1.21</f>
        <v>11000110</v>
      </c>
      <c r="P88" s="1847">
        <f t="shared" ref="P88:Q88" si="2">+P86*1.21</f>
        <v>12195590</v>
      </c>
      <c r="Q88" s="1847">
        <f t="shared" si="2"/>
        <v>13452780</v>
      </c>
      <c r="R88" s="794"/>
      <c r="S88" s="795"/>
      <c r="T88" s="796"/>
    </row>
    <row r="89" spans="1:16382" s="797" customFormat="1" ht="15" customHeight="1" x14ac:dyDescent="0.3">
      <c r="A89" s="813">
        <v>3114</v>
      </c>
      <c r="B89" s="814">
        <v>3114</v>
      </c>
      <c r="C89" s="814">
        <v>2111</v>
      </c>
      <c r="D89" s="815" t="s">
        <v>68</v>
      </c>
      <c r="E89" s="816">
        <v>0</v>
      </c>
      <c r="F89" s="816">
        <v>0</v>
      </c>
      <c r="G89" s="816">
        <v>0</v>
      </c>
      <c r="H89" s="808">
        <v>0</v>
      </c>
      <c r="I89" s="808">
        <v>0</v>
      </c>
      <c r="J89" s="793"/>
      <c r="K89" s="793"/>
      <c r="L89" s="794"/>
      <c r="M89" s="794"/>
      <c r="N89" s="803"/>
      <c r="O89" s="809"/>
      <c r="P89" s="793"/>
      <c r="Q89" s="794"/>
      <c r="R89" s="794"/>
      <c r="S89" s="795"/>
      <c r="T89" s="796"/>
    </row>
    <row r="90" spans="1:16382" s="797" customFormat="1" ht="15" customHeight="1" x14ac:dyDescent="0.3">
      <c r="A90" s="813"/>
      <c r="B90" s="814">
        <v>3114</v>
      </c>
      <c r="C90" s="814">
        <v>2132</v>
      </c>
      <c r="D90" s="815" t="s">
        <v>69</v>
      </c>
      <c r="E90" s="816">
        <v>0</v>
      </c>
      <c r="F90" s="816">
        <v>0</v>
      </c>
      <c r="G90" s="816">
        <v>0</v>
      </c>
      <c r="H90" s="808">
        <v>0</v>
      </c>
      <c r="I90" s="808">
        <v>0</v>
      </c>
      <c r="J90" s="793"/>
      <c r="K90" s="793"/>
      <c r="L90" s="794"/>
      <c r="M90" s="794"/>
      <c r="N90" s="803"/>
      <c r="O90" s="794"/>
      <c r="P90" s="793"/>
      <c r="Q90" s="794"/>
      <c r="R90" s="794"/>
      <c r="S90" s="795"/>
      <c r="T90" s="796"/>
    </row>
    <row r="91" spans="1:16382" s="797" customFormat="1" ht="15" customHeight="1" x14ac:dyDescent="0.3">
      <c r="A91" s="813"/>
      <c r="B91" s="814">
        <v>3314</v>
      </c>
      <c r="C91" s="814">
        <v>2111</v>
      </c>
      <c r="D91" s="815" t="s">
        <v>70</v>
      </c>
      <c r="E91" s="816">
        <v>50000</v>
      </c>
      <c r="F91" s="816">
        <v>50000</v>
      </c>
      <c r="G91" s="816">
        <v>50000</v>
      </c>
      <c r="H91" s="808">
        <v>50000</v>
      </c>
      <c r="I91" s="808">
        <v>50000</v>
      </c>
      <c r="J91" s="793"/>
      <c r="K91" s="793"/>
      <c r="L91" s="794"/>
      <c r="M91" s="794"/>
      <c r="N91" s="794"/>
      <c r="O91" s="794"/>
      <c r="P91" s="794"/>
      <c r="Q91" s="803"/>
      <c r="R91" s="794"/>
      <c r="S91" s="795"/>
      <c r="T91" s="796"/>
    </row>
    <row r="92" spans="1:16382" s="797" customFormat="1" ht="15" customHeight="1" x14ac:dyDescent="0.3">
      <c r="A92" s="813">
        <v>3349</v>
      </c>
      <c r="B92" s="814">
        <v>3349</v>
      </c>
      <c r="C92" s="814">
        <v>2111</v>
      </c>
      <c r="D92" s="815" t="s">
        <v>71</v>
      </c>
      <c r="E92" s="816">
        <v>250000</v>
      </c>
      <c r="F92" s="816">
        <v>250000</v>
      </c>
      <c r="G92" s="816">
        <v>250000</v>
      </c>
      <c r="H92" s="808">
        <v>250000</v>
      </c>
      <c r="I92" s="808">
        <v>250000</v>
      </c>
      <c r="J92" s="793"/>
      <c r="K92" s="793"/>
      <c r="L92" s="794"/>
      <c r="M92" s="794"/>
      <c r="N92" s="794"/>
      <c r="O92" s="794"/>
      <c r="P92" s="794"/>
      <c r="Q92" s="803"/>
      <c r="R92" s="794"/>
      <c r="S92" s="795"/>
      <c r="T92" s="796"/>
    </row>
    <row r="93" spans="1:16382" s="797" customFormat="1" ht="15" customHeight="1" x14ac:dyDescent="0.3">
      <c r="A93" s="813">
        <v>3399</v>
      </c>
      <c r="B93" s="814">
        <v>3399</v>
      </c>
      <c r="C93" s="814">
        <v>2321</v>
      </c>
      <c r="D93" s="815" t="s">
        <v>1387</v>
      </c>
      <c r="E93" s="816">
        <v>0</v>
      </c>
      <c r="F93" s="816">
        <v>0</v>
      </c>
      <c r="G93" s="816">
        <v>0</v>
      </c>
      <c r="H93" s="808">
        <v>0</v>
      </c>
      <c r="I93" s="808">
        <v>0</v>
      </c>
      <c r="J93" s="793"/>
      <c r="K93" s="793"/>
      <c r="L93" s="794"/>
      <c r="M93" s="794"/>
      <c r="N93" s="794"/>
      <c r="O93" s="794"/>
      <c r="P93" s="794"/>
      <c r="Q93" s="803"/>
      <c r="R93" s="794"/>
      <c r="S93" s="795"/>
      <c r="T93" s="796"/>
    </row>
    <row r="94" spans="1:16382" s="797" customFormat="1" ht="15" customHeight="1" x14ac:dyDescent="0.3">
      <c r="A94" s="813"/>
      <c r="B94" s="814">
        <v>3399</v>
      </c>
      <c r="C94" s="814" t="s">
        <v>65</v>
      </c>
      <c r="D94" s="815" t="s">
        <v>72</v>
      </c>
      <c r="E94" s="816">
        <v>70000</v>
      </c>
      <c r="F94" s="816">
        <v>70000</v>
      </c>
      <c r="G94" s="816">
        <v>70000</v>
      </c>
      <c r="H94" s="808">
        <v>70000</v>
      </c>
      <c r="I94" s="808">
        <v>70000</v>
      </c>
      <c r="J94" s="793"/>
      <c r="K94" s="793"/>
      <c r="L94" s="794"/>
      <c r="M94" s="794"/>
      <c r="N94" s="794"/>
      <c r="O94" s="794"/>
      <c r="P94" s="794"/>
      <c r="Q94" s="803"/>
      <c r="R94" s="794"/>
      <c r="S94" s="795"/>
      <c r="T94" s="796"/>
    </row>
    <row r="95" spans="1:16382" s="797" customFormat="1" ht="15" hidden="1" customHeight="1" x14ac:dyDescent="0.3">
      <c r="A95" s="813"/>
      <c r="B95" s="814">
        <v>3412</v>
      </c>
      <c r="C95" s="814">
        <v>2321</v>
      </c>
      <c r="D95" s="815" t="s">
        <v>1875</v>
      </c>
      <c r="E95" s="816"/>
      <c r="F95" s="816"/>
      <c r="G95" s="816"/>
      <c r="H95" s="808"/>
      <c r="I95" s="808"/>
      <c r="J95" s="793"/>
      <c r="K95" s="793"/>
      <c r="L95" s="794"/>
      <c r="M95" s="794"/>
      <c r="N95" s="794"/>
      <c r="O95" s="794"/>
      <c r="P95" s="794"/>
      <c r="Q95" s="803"/>
      <c r="R95" s="794"/>
      <c r="S95" s="795"/>
      <c r="T95" s="796"/>
    </row>
    <row r="96" spans="1:16382" s="797" customFormat="1" ht="15" hidden="1" customHeight="1" x14ac:dyDescent="0.3">
      <c r="A96" s="813"/>
      <c r="B96" s="814">
        <v>3412</v>
      </c>
      <c r="C96" s="814">
        <v>3121</v>
      </c>
      <c r="D96" s="815" t="s">
        <v>1876</v>
      </c>
      <c r="E96" s="816"/>
      <c r="F96" s="816"/>
      <c r="G96" s="816"/>
      <c r="H96" s="808"/>
      <c r="I96" s="808"/>
      <c r="J96" s="793"/>
      <c r="K96" s="793"/>
      <c r="L96" s="794"/>
      <c r="M96" s="794"/>
      <c r="N96" s="794"/>
      <c r="O96" s="794"/>
      <c r="P96" s="794"/>
      <c r="Q96" s="803"/>
      <c r="R96" s="794"/>
      <c r="S96" s="795"/>
      <c r="T96" s="796"/>
    </row>
    <row r="97" spans="1:16382" s="797" customFormat="1" ht="15" hidden="1" customHeight="1" x14ac:dyDescent="0.3">
      <c r="A97" s="813"/>
      <c r="B97" s="814">
        <v>2212</v>
      </c>
      <c r="C97" s="814">
        <v>3121</v>
      </c>
      <c r="D97" s="815" t="s">
        <v>1071</v>
      </c>
      <c r="E97" s="816">
        <v>0</v>
      </c>
      <c r="F97" s="816">
        <v>0</v>
      </c>
      <c r="G97" s="816">
        <v>0</v>
      </c>
      <c r="H97" s="808">
        <v>0</v>
      </c>
      <c r="I97" s="808">
        <v>0</v>
      </c>
      <c r="J97" s="793"/>
      <c r="K97" s="793"/>
      <c r="L97" s="794"/>
      <c r="M97" s="794"/>
      <c r="N97" s="794"/>
      <c r="O97" s="794"/>
      <c r="P97" s="794"/>
      <c r="Q97" s="803"/>
      <c r="R97" s="794"/>
      <c r="S97" s="795"/>
      <c r="T97" s="796"/>
    </row>
    <row r="98" spans="1:16382" s="797" customFormat="1" ht="15" customHeight="1" x14ac:dyDescent="0.3">
      <c r="A98" s="813">
        <v>3412</v>
      </c>
      <c r="B98" s="814">
        <v>3412</v>
      </c>
      <c r="C98" s="814">
        <v>2132</v>
      </c>
      <c r="D98" s="815" t="s">
        <v>73</v>
      </c>
      <c r="E98" s="2205">
        <v>500000</v>
      </c>
      <c r="F98" s="2205">
        <v>500000</v>
      </c>
      <c r="G98" s="2205">
        <v>2000000</v>
      </c>
      <c r="H98" s="808">
        <v>2000000</v>
      </c>
      <c r="I98" s="808">
        <v>2000000</v>
      </c>
      <c r="J98" s="793"/>
      <c r="K98" s="793"/>
      <c r="L98" s="794"/>
      <c r="M98" s="794"/>
      <c r="N98" s="794"/>
      <c r="O98" s="794"/>
      <c r="P98" s="794"/>
      <c r="Q98" s="803"/>
      <c r="R98" s="794"/>
      <c r="S98" s="795"/>
      <c r="T98" s="796"/>
    </row>
    <row r="99" spans="1:16382" s="797" customFormat="1" ht="15" hidden="1" customHeight="1" x14ac:dyDescent="0.3">
      <c r="A99" s="813">
        <v>3429</v>
      </c>
      <c r="B99" s="814">
        <v>3429</v>
      </c>
      <c r="C99" s="814" t="s">
        <v>65</v>
      </c>
      <c r="D99" s="815" t="s">
        <v>74</v>
      </c>
      <c r="E99" s="816">
        <v>0</v>
      </c>
      <c r="F99" s="816">
        <v>0</v>
      </c>
      <c r="G99" s="816">
        <v>0</v>
      </c>
      <c r="H99" s="808">
        <v>0</v>
      </c>
      <c r="I99" s="808">
        <v>0</v>
      </c>
      <c r="J99" s="793"/>
      <c r="K99" s="793"/>
      <c r="L99" s="794"/>
      <c r="M99" s="794"/>
      <c r="N99" s="794"/>
      <c r="O99" s="794"/>
      <c r="P99" s="794"/>
      <c r="Q99" s="803"/>
      <c r="R99" s="794"/>
      <c r="S99" s="795"/>
      <c r="T99" s="796"/>
    </row>
    <row r="100" spans="1:16382" s="797" customFormat="1" ht="15" hidden="1" customHeight="1" x14ac:dyDescent="0.3">
      <c r="A100" s="813"/>
      <c r="B100" s="814">
        <v>3429</v>
      </c>
      <c r="C100" s="814" t="s">
        <v>61</v>
      </c>
      <c r="D100" s="815" t="s">
        <v>75</v>
      </c>
      <c r="E100" s="816">
        <v>0</v>
      </c>
      <c r="F100" s="816">
        <v>0</v>
      </c>
      <c r="G100" s="816">
        <v>0</v>
      </c>
      <c r="H100" s="808">
        <v>0</v>
      </c>
      <c r="I100" s="808">
        <v>0</v>
      </c>
      <c r="J100" s="793"/>
      <c r="K100" s="793"/>
      <c r="L100" s="794"/>
      <c r="M100" s="794"/>
      <c r="N100" s="794"/>
      <c r="O100" s="794"/>
      <c r="P100" s="794"/>
      <c r="Q100" s="803"/>
      <c r="R100" s="794"/>
      <c r="S100" s="795"/>
      <c r="T100" s="796"/>
    </row>
    <row r="101" spans="1:16382" s="797" customFormat="1" ht="15" hidden="1" customHeight="1" x14ac:dyDescent="0.3">
      <c r="A101" s="813">
        <v>3744</v>
      </c>
      <c r="B101" s="814">
        <v>3744</v>
      </c>
      <c r="C101" s="814" t="s">
        <v>76</v>
      </c>
      <c r="D101" s="815" t="s">
        <v>77</v>
      </c>
      <c r="E101" s="816">
        <v>0</v>
      </c>
      <c r="F101" s="816">
        <v>0</v>
      </c>
      <c r="G101" s="816">
        <v>0</v>
      </c>
      <c r="H101" s="808">
        <v>0</v>
      </c>
      <c r="I101" s="808">
        <v>0</v>
      </c>
      <c r="J101" s="793"/>
      <c r="K101" s="793"/>
      <c r="L101" s="794"/>
      <c r="M101" s="794"/>
      <c r="N101" s="794"/>
      <c r="O101" s="794"/>
      <c r="P101" s="794"/>
      <c r="Q101" s="803"/>
      <c r="R101" s="794"/>
      <c r="S101" s="795"/>
      <c r="T101" s="796"/>
    </row>
    <row r="102" spans="1:16382" s="2245" customFormat="1" ht="15" customHeight="1" x14ac:dyDescent="0.3">
      <c r="A102" s="813"/>
      <c r="B102" s="2243">
        <v>3749</v>
      </c>
      <c r="C102" s="2243">
        <v>2321</v>
      </c>
      <c r="D102" s="2244" t="s">
        <v>2125</v>
      </c>
      <c r="E102" s="1913"/>
      <c r="F102" s="1913"/>
      <c r="G102" s="1913"/>
      <c r="H102" s="504">
        <v>9000</v>
      </c>
      <c r="I102" s="504">
        <v>9000</v>
      </c>
      <c r="J102" s="764"/>
      <c r="K102" s="764"/>
      <c r="L102" s="769"/>
      <c r="M102" s="769"/>
      <c r="N102" s="769"/>
      <c r="O102" s="769"/>
      <c r="P102" s="769"/>
      <c r="Q102" s="770"/>
      <c r="R102" s="769"/>
      <c r="S102" s="768"/>
      <c r="T102" s="771"/>
      <c r="U102" s="760"/>
      <c r="V102" s="760"/>
      <c r="W102" s="760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  <c r="AR102" s="760"/>
      <c r="AS102" s="760"/>
      <c r="AT102" s="760"/>
      <c r="AU102" s="760"/>
      <c r="AV102" s="760"/>
      <c r="AW102" s="760"/>
      <c r="AX102" s="760"/>
      <c r="AY102" s="760"/>
      <c r="AZ102" s="760"/>
      <c r="BA102" s="760"/>
      <c r="BB102" s="760"/>
      <c r="BC102" s="760"/>
      <c r="BD102" s="760"/>
      <c r="BE102" s="760"/>
      <c r="BF102" s="760"/>
      <c r="BG102" s="760"/>
      <c r="BH102" s="760"/>
      <c r="BI102" s="760"/>
      <c r="BJ102" s="760"/>
      <c r="BK102" s="760"/>
      <c r="BL102" s="760"/>
      <c r="BM102" s="760"/>
      <c r="BN102" s="760"/>
      <c r="BO102" s="760"/>
      <c r="BP102" s="760"/>
      <c r="BQ102" s="760"/>
      <c r="BR102" s="760"/>
      <c r="BS102" s="760"/>
      <c r="BT102" s="760"/>
      <c r="BU102" s="760"/>
      <c r="BV102" s="760"/>
      <c r="BW102" s="760"/>
      <c r="BX102" s="760"/>
      <c r="BY102" s="760"/>
      <c r="BZ102" s="760"/>
      <c r="CA102" s="760"/>
      <c r="CB102" s="760"/>
      <c r="CC102" s="760"/>
      <c r="CD102" s="760"/>
      <c r="CE102" s="760"/>
      <c r="CF102" s="760"/>
      <c r="CG102" s="760"/>
      <c r="CH102" s="760"/>
      <c r="CI102" s="760"/>
      <c r="CJ102" s="760"/>
      <c r="CK102" s="760"/>
      <c r="CL102" s="760"/>
      <c r="CM102" s="760"/>
      <c r="CN102" s="760"/>
      <c r="CO102" s="760"/>
      <c r="CP102" s="760"/>
      <c r="CQ102" s="760"/>
      <c r="CR102" s="760"/>
      <c r="CS102" s="760"/>
      <c r="CT102" s="760"/>
      <c r="CU102" s="760"/>
      <c r="CV102" s="760"/>
      <c r="CW102" s="760"/>
      <c r="CX102" s="760"/>
      <c r="CY102" s="760"/>
      <c r="CZ102" s="760"/>
      <c r="DA102" s="760"/>
      <c r="DB102" s="760"/>
      <c r="DC102" s="760"/>
      <c r="DD102" s="760"/>
      <c r="DE102" s="760"/>
      <c r="DF102" s="760"/>
      <c r="DG102" s="760"/>
      <c r="DH102" s="760"/>
      <c r="DI102" s="760"/>
      <c r="DJ102" s="760"/>
      <c r="DK102" s="760"/>
      <c r="DL102" s="760"/>
      <c r="DM102" s="760"/>
      <c r="DN102" s="760"/>
      <c r="DO102" s="760"/>
      <c r="DP102" s="760"/>
      <c r="DQ102" s="760"/>
      <c r="DR102" s="760"/>
      <c r="DS102" s="760"/>
      <c r="DT102" s="760"/>
      <c r="DU102" s="760"/>
      <c r="DV102" s="760"/>
      <c r="DW102" s="760"/>
      <c r="DX102" s="760"/>
      <c r="DY102" s="760"/>
      <c r="DZ102" s="760"/>
      <c r="EA102" s="760"/>
      <c r="EB102" s="760"/>
      <c r="EC102" s="760"/>
      <c r="ED102" s="760"/>
      <c r="EE102" s="760"/>
      <c r="EF102" s="760"/>
      <c r="EG102" s="760"/>
      <c r="EH102" s="760"/>
      <c r="EI102" s="760"/>
      <c r="EJ102" s="760"/>
      <c r="EK102" s="760"/>
      <c r="EL102" s="760"/>
      <c r="EM102" s="760"/>
      <c r="EN102" s="760"/>
      <c r="EO102" s="760"/>
      <c r="EP102" s="760"/>
      <c r="EQ102" s="760"/>
      <c r="ER102" s="760"/>
      <c r="ES102" s="760"/>
      <c r="ET102" s="760"/>
      <c r="EU102" s="760"/>
      <c r="EV102" s="760"/>
      <c r="EW102" s="760"/>
      <c r="EX102" s="760"/>
      <c r="EY102" s="760"/>
      <c r="EZ102" s="760"/>
      <c r="FA102" s="760"/>
      <c r="FB102" s="760"/>
      <c r="FC102" s="760"/>
      <c r="FD102" s="760"/>
      <c r="FE102" s="760"/>
      <c r="FF102" s="760"/>
      <c r="FG102" s="760"/>
      <c r="FH102" s="760"/>
      <c r="FI102" s="760"/>
      <c r="FJ102" s="760"/>
      <c r="FK102" s="760"/>
      <c r="FL102" s="760"/>
      <c r="FM102" s="760"/>
      <c r="FN102" s="760"/>
      <c r="FO102" s="760"/>
      <c r="FP102" s="760"/>
      <c r="FQ102" s="760"/>
      <c r="FR102" s="760"/>
      <c r="FS102" s="760"/>
      <c r="FT102" s="760"/>
      <c r="FU102" s="760"/>
      <c r="FV102" s="760"/>
      <c r="FW102" s="760"/>
      <c r="FX102" s="760"/>
      <c r="FY102" s="760"/>
      <c r="FZ102" s="760"/>
      <c r="GA102" s="760"/>
      <c r="GB102" s="760"/>
      <c r="GC102" s="760"/>
      <c r="GD102" s="760"/>
      <c r="GE102" s="760"/>
      <c r="GF102" s="760"/>
      <c r="GG102" s="760"/>
      <c r="GH102" s="760"/>
      <c r="GI102" s="760"/>
      <c r="GJ102" s="760"/>
      <c r="GK102" s="760"/>
      <c r="GL102" s="760"/>
      <c r="GM102" s="760"/>
      <c r="GN102" s="760"/>
      <c r="GO102" s="760"/>
      <c r="GP102" s="760"/>
      <c r="GQ102" s="760"/>
      <c r="GR102" s="760"/>
      <c r="GS102" s="760"/>
      <c r="GT102" s="760"/>
      <c r="GU102" s="760"/>
      <c r="GV102" s="760"/>
      <c r="GW102" s="760"/>
      <c r="GX102" s="760"/>
      <c r="GY102" s="760"/>
      <c r="GZ102" s="760"/>
      <c r="HA102" s="760"/>
      <c r="HB102" s="760"/>
      <c r="HC102" s="760"/>
      <c r="HD102" s="760"/>
      <c r="HE102" s="760"/>
      <c r="HF102" s="760"/>
      <c r="HG102" s="760"/>
      <c r="HH102" s="760"/>
      <c r="HI102" s="760"/>
      <c r="HJ102" s="760"/>
      <c r="HK102" s="760"/>
      <c r="HL102" s="760"/>
      <c r="HM102" s="760"/>
      <c r="HN102" s="760"/>
      <c r="HO102" s="760"/>
      <c r="HP102" s="760"/>
      <c r="HQ102" s="760"/>
      <c r="HR102" s="760"/>
      <c r="HS102" s="760"/>
      <c r="HT102" s="760"/>
      <c r="HU102" s="760"/>
      <c r="HV102" s="760"/>
      <c r="HW102" s="760"/>
      <c r="HX102" s="760"/>
      <c r="HY102" s="760"/>
      <c r="HZ102" s="760"/>
      <c r="IA102" s="760"/>
      <c r="IB102" s="760"/>
      <c r="IC102" s="760"/>
      <c r="ID102" s="760"/>
      <c r="IE102" s="760"/>
      <c r="IF102" s="760"/>
      <c r="IG102" s="760"/>
      <c r="IH102" s="760"/>
      <c r="II102" s="760"/>
      <c r="IJ102" s="760"/>
      <c r="IK102" s="760"/>
      <c r="IL102" s="760"/>
      <c r="IM102" s="760"/>
      <c r="IN102" s="760"/>
      <c r="IO102" s="760"/>
      <c r="IP102" s="760"/>
      <c r="IQ102" s="760"/>
      <c r="IR102" s="760"/>
      <c r="IS102" s="760"/>
      <c r="IT102" s="760"/>
      <c r="IU102" s="760"/>
      <c r="IV102" s="760"/>
      <c r="IW102" s="760"/>
      <c r="IX102" s="760"/>
      <c r="IY102" s="760"/>
      <c r="IZ102" s="760"/>
      <c r="JA102" s="760"/>
      <c r="JB102" s="760"/>
      <c r="JC102" s="760"/>
      <c r="JD102" s="760"/>
      <c r="JE102" s="760"/>
      <c r="JF102" s="760"/>
      <c r="JG102" s="760"/>
      <c r="JH102" s="760"/>
      <c r="JI102" s="760"/>
      <c r="JJ102" s="760"/>
      <c r="JK102" s="760"/>
      <c r="JL102" s="760"/>
      <c r="JM102" s="760"/>
      <c r="JN102" s="760"/>
      <c r="JO102" s="760"/>
      <c r="JP102" s="760"/>
      <c r="JQ102" s="760"/>
      <c r="JR102" s="760"/>
      <c r="JS102" s="760"/>
      <c r="JT102" s="760"/>
      <c r="JU102" s="760"/>
      <c r="JV102" s="760"/>
      <c r="JW102" s="760"/>
      <c r="JX102" s="760"/>
      <c r="JY102" s="760"/>
      <c r="JZ102" s="760"/>
      <c r="KA102" s="760"/>
      <c r="KB102" s="760"/>
      <c r="KC102" s="760"/>
      <c r="KD102" s="760"/>
      <c r="KE102" s="760"/>
      <c r="KF102" s="760"/>
      <c r="KG102" s="760"/>
      <c r="KH102" s="760"/>
      <c r="KI102" s="760"/>
      <c r="KJ102" s="760"/>
      <c r="KK102" s="760"/>
      <c r="KL102" s="760"/>
      <c r="KM102" s="760"/>
      <c r="KN102" s="760"/>
      <c r="KO102" s="760"/>
      <c r="KP102" s="760"/>
      <c r="KQ102" s="760"/>
      <c r="KR102" s="760"/>
      <c r="KS102" s="760"/>
      <c r="KT102" s="760"/>
      <c r="KU102" s="760"/>
      <c r="KV102" s="760"/>
      <c r="KW102" s="760"/>
      <c r="KX102" s="760"/>
      <c r="KY102" s="760"/>
      <c r="KZ102" s="760"/>
      <c r="LA102" s="760"/>
      <c r="LB102" s="760"/>
      <c r="LC102" s="760"/>
      <c r="LD102" s="760"/>
      <c r="LE102" s="760"/>
      <c r="LF102" s="760"/>
      <c r="LG102" s="760"/>
      <c r="LH102" s="760"/>
      <c r="LI102" s="760"/>
      <c r="LJ102" s="760"/>
      <c r="LK102" s="760"/>
      <c r="LL102" s="760"/>
      <c r="LM102" s="760"/>
      <c r="LN102" s="760"/>
      <c r="LO102" s="760"/>
      <c r="LP102" s="760"/>
      <c r="LQ102" s="760"/>
      <c r="LR102" s="760"/>
      <c r="LS102" s="760"/>
      <c r="LT102" s="760"/>
      <c r="LU102" s="760"/>
      <c r="LV102" s="760"/>
      <c r="LW102" s="760"/>
      <c r="LX102" s="760"/>
      <c r="LY102" s="760"/>
      <c r="LZ102" s="760"/>
      <c r="MA102" s="760"/>
      <c r="MB102" s="760"/>
      <c r="MC102" s="760"/>
      <c r="MD102" s="760"/>
      <c r="ME102" s="760"/>
      <c r="MF102" s="760"/>
      <c r="MG102" s="760"/>
      <c r="MH102" s="760"/>
      <c r="MI102" s="760"/>
      <c r="MJ102" s="760"/>
      <c r="MK102" s="760"/>
      <c r="ML102" s="760"/>
      <c r="MM102" s="760"/>
      <c r="MN102" s="760"/>
      <c r="MO102" s="760"/>
      <c r="MP102" s="760"/>
      <c r="MQ102" s="760"/>
      <c r="MR102" s="760"/>
      <c r="MS102" s="760"/>
      <c r="MT102" s="760"/>
      <c r="MU102" s="760"/>
      <c r="MV102" s="760"/>
      <c r="MW102" s="760"/>
      <c r="MX102" s="760"/>
      <c r="MY102" s="760"/>
      <c r="MZ102" s="760"/>
      <c r="NA102" s="760"/>
      <c r="NB102" s="760"/>
      <c r="NC102" s="760"/>
      <c r="ND102" s="760"/>
      <c r="NE102" s="760"/>
      <c r="NF102" s="760"/>
      <c r="NG102" s="760"/>
      <c r="NH102" s="760"/>
      <c r="NI102" s="760"/>
      <c r="NJ102" s="760"/>
      <c r="NK102" s="760"/>
      <c r="NL102" s="760"/>
      <c r="NM102" s="760"/>
      <c r="NN102" s="760"/>
      <c r="NO102" s="760"/>
      <c r="NP102" s="760"/>
      <c r="NQ102" s="760"/>
      <c r="NR102" s="760"/>
      <c r="NS102" s="760"/>
      <c r="NT102" s="760"/>
      <c r="NU102" s="760"/>
      <c r="NV102" s="760"/>
      <c r="NW102" s="760"/>
      <c r="NX102" s="760"/>
      <c r="NY102" s="760"/>
      <c r="NZ102" s="760"/>
      <c r="OA102" s="760"/>
      <c r="OB102" s="760"/>
      <c r="OC102" s="760"/>
      <c r="OD102" s="760"/>
      <c r="OE102" s="760"/>
      <c r="OF102" s="760"/>
      <c r="OG102" s="760"/>
      <c r="OH102" s="760"/>
      <c r="OI102" s="760"/>
      <c r="OJ102" s="760"/>
      <c r="OK102" s="760"/>
      <c r="OL102" s="760"/>
      <c r="OM102" s="760"/>
      <c r="ON102" s="760"/>
      <c r="OO102" s="760"/>
      <c r="OP102" s="760"/>
      <c r="OQ102" s="760"/>
      <c r="OR102" s="760"/>
      <c r="OS102" s="760"/>
      <c r="OT102" s="760"/>
      <c r="OU102" s="760"/>
      <c r="OV102" s="760"/>
      <c r="OW102" s="760"/>
      <c r="OX102" s="760"/>
      <c r="OY102" s="760"/>
      <c r="OZ102" s="760"/>
      <c r="PA102" s="760"/>
      <c r="PB102" s="760"/>
      <c r="PC102" s="760"/>
      <c r="PD102" s="760"/>
      <c r="PE102" s="760"/>
      <c r="PF102" s="760"/>
      <c r="PG102" s="760"/>
      <c r="PH102" s="760"/>
      <c r="PI102" s="760"/>
      <c r="PJ102" s="760"/>
      <c r="PK102" s="760"/>
      <c r="PL102" s="760"/>
      <c r="PM102" s="760"/>
      <c r="PN102" s="760"/>
      <c r="PO102" s="760"/>
      <c r="PP102" s="760"/>
      <c r="PQ102" s="760"/>
      <c r="PR102" s="760"/>
      <c r="PS102" s="760"/>
      <c r="PT102" s="760"/>
      <c r="PU102" s="760"/>
      <c r="PV102" s="760"/>
      <c r="PW102" s="760"/>
      <c r="PX102" s="760"/>
      <c r="PY102" s="760"/>
      <c r="PZ102" s="760"/>
      <c r="QA102" s="760"/>
      <c r="QB102" s="760"/>
      <c r="QC102" s="760"/>
      <c r="QD102" s="760"/>
      <c r="QE102" s="760"/>
      <c r="QF102" s="760"/>
      <c r="QG102" s="760"/>
      <c r="QH102" s="760"/>
      <c r="QI102" s="760"/>
      <c r="QJ102" s="760"/>
      <c r="QK102" s="760"/>
      <c r="QL102" s="760"/>
      <c r="QM102" s="760"/>
      <c r="QN102" s="760"/>
      <c r="QO102" s="760"/>
      <c r="QP102" s="760"/>
      <c r="QQ102" s="760"/>
      <c r="QR102" s="760"/>
      <c r="QS102" s="760"/>
      <c r="QT102" s="760"/>
      <c r="QU102" s="760"/>
      <c r="QV102" s="760"/>
      <c r="QW102" s="760"/>
      <c r="QX102" s="760"/>
      <c r="QY102" s="760"/>
      <c r="QZ102" s="760"/>
      <c r="RA102" s="760"/>
      <c r="RB102" s="760"/>
      <c r="RC102" s="760"/>
      <c r="RD102" s="760"/>
      <c r="RE102" s="760"/>
      <c r="RF102" s="760"/>
      <c r="RG102" s="760"/>
      <c r="RH102" s="760"/>
      <c r="RI102" s="760"/>
      <c r="RJ102" s="760"/>
      <c r="RK102" s="760"/>
      <c r="RL102" s="760"/>
      <c r="RM102" s="760"/>
      <c r="RN102" s="760"/>
      <c r="RO102" s="760"/>
      <c r="RP102" s="760"/>
      <c r="RQ102" s="760"/>
      <c r="RR102" s="760"/>
      <c r="RS102" s="760"/>
      <c r="RT102" s="760"/>
      <c r="RU102" s="760"/>
      <c r="RV102" s="760"/>
      <c r="RW102" s="760"/>
      <c r="RX102" s="760"/>
      <c r="RY102" s="760"/>
      <c r="RZ102" s="760"/>
      <c r="SA102" s="760"/>
      <c r="SB102" s="760"/>
      <c r="SC102" s="760"/>
      <c r="SD102" s="760"/>
      <c r="SE102" s="760"/>
      <c r="SF102" s="760"/>
      <c r="SG102" s="760"/>
      <c r="SH102" s="760"/>
      <c r="SI102" s="760"/>
      <c r="SJ102" s="760"/>
      <c r="SK102" s="760"/>
      <c r="SL102" s="760"/>
      <c r="SM102" s="760"/>
      <c r="SN102" s="760"/>
      <c r="SO102" s="760"/>
      <c r="SP102" s="760"/>
      <c r="SQ102" s="760"/>
      <c r="SR102" s="760"/>
      <c r="SS102" s="760"/>
      <c r="ST102" s="760"/>
      <c r="SU102" s="760"/>
      <c r="SV102" s="760"/>
      <c r="SW102" s="760"/>
      <c r="SX102" s="760"/>
      <c r="SY102" s="760"/>
      <c r="SZ102" s="760"/>
      <c r="TA102" s="760"/>
      <c r="TB102" s="760"/>
      <c r="TC102" s="760"/>
      <c r="TD102" s="760"/>
      <c r="TE102" s="760"/>
      <c r="TF102" s="760"/>
      <c r="TG102" s="760"/>
      <c r="TH102" s="760"/>
      <c r="TI102" s="760"/>
      <c r="TJ102" s="760"/>
      <c r="TK102" s="760"/>
      <c r="TL102" s="760"/>
      <c r="TM102" s="760"/>
      <c r="TN102" s="760"/>
      <c r="TO102" s="760"/>
      <c r="TP102" s="760"/>
      <c r="TQ102" s="760"/>
      <c r="TR102" s="760"/>
      <c r="TS102" s="760"/>
      <c r="TT102" s="760"/>
      <c r="TU102" s="760"/>
      <c r="TV102" s="760"/>
      <c r="TW102" s="760"/>
      <c r="TX102" s="760"/>
      <c r="TY102" s="760"/>
      <c r="TZ102" s="760"/>
      <c r="UA102" s="760"/>
      <c r="UB102" s="760"/>
      <c r="UC102" s="760"/>
      <c r="UD102" s="760"/>
      <c r="UE102" s="760"/>
      <c r="UF102" s="760"/>
      <c r="UG102" s="760"/>
      <c r="UH102" s="760"/>
      <c r="UI102" s="760"/>
      <c r="UJ102" s="760"/>
      <c r="UK102" s="760"/>
      <c r="UL102" s="760"/>
      <c r="UM102" s="760"/>
      <c r="UN102" s="760"/>
      <c r="UO102" s="760"/>
      <c r="UP102" s="760"/>
      <c r="UQ102" s="760"/>
      <c r="UR102" s="760"/>
      <c r="US102" s="760"/>
      <c r="UT102" s="760"/>
      <c r="UU102" s="760"/>
      <c r="UV102" s="760"/>
      <c r="UW102" s="760"/>
      <c r="UX102" s="760"/>
      <c r="UY102" s="760"/>
      <c r="UZ102" s="760"/>
      <c r="VA102" s="760"/>
      <c r="VB102" s="760"/>
      <c r="VC102" s="760"/>
      <c r="VD102" s="760"/>
      <c r="VE102" s="760"/>
      <c r="VF102" s="760"/>
      <c r="VG102" s="760"/>
      <c r="VH102" s="760"/>
      <c r="VI102" s="760"/>
      <c r="VJ102" s="760"/>
      <c r="VK102" s="760"/>
      <c r="VL102" s="760"/>
      <c r="VM102" s="760"/>
      <c r="VN102" s="760"/>
      <c r="VO102" s="760"/>
      <c r="VP102" s="760"/>
      <c r="VQ102" s="760"/>
      <c r="VR102" s="760"/>
      <c r="VS102" s="760"/>
      <c r="VT102" s="760"/>
      <c r="VU102" s="760"/>
      <c r="VV102" s="760"/>
      <c r="VW102" s="760"/>
      <c r="VX102" s="760"/>
      <c r="VY102" s="760"/>
      <c r="VZ102" s="760"/>
      <c r="WA102" s="760"/>
      <c r="WB102" s="760"/>
      <c r="WC102" s="760"/>
      <c r="WD102" s="760"/>
      <c r="WE102" s="760"/>
      <c r="WF102" s="760"/>
      <c r="WG102" s="760"/>
      <c r="WH102" s="760"/>
      <c r="WI102" s="760"/>
      <c r="WJ102" s="760"/>
      <c r="WK102" s="760"/>
      <c r="WL102" s="760"/>
      <c r="WM102" s="760"/>
      <c r="WN102" s="760"/>
      <c r="WO102" s="760"/>
      <c r="WP102" s="760"/>
      <c r="WQ102" s="760"/>
      <c r="WR102" s="760"/>
      <c r="WS102" s="760"/>
      <c r="WT102" s="760"/>
      <c r="WU102" s="760"/>
      <c r="WV102" s="760"/>
      <c r="WW102" s="760"/>
      <c r="WX102" s="760"/>
      <c r="WY102" s="760"/>
      <c r="WZ102" s="760"/>
      <c r="XA102" s="760"/>
      <c r="XB102" s="760"/>
      <c r="XC102" s="760"/>
      <c r="XD102" s="760"/>
      <c r="XE102" s="760"/>
      <c r="XF102" s="760"/>
      <c r="XG102" s="760"/>
      <c r="XH102" s="760"/>
      <c r="XI102" s="760"/>
      <c r="XJ102" s="760"/>
      <c r="XK102" s="760"/>
      <c r="XL102" s="760"/>
      <c r="XM102" s="760"/>
      <c r="XN102" s="760"/>
      <c r="XO102" s="760"/>
      <c r="XP102" s="760"/>
      <c r="XQ102" s="760"/>
      <c r="XR102" s="760"/>
      <c r="XS102" s="760"/>
      <c r="XT102" s="760"/>
      <c r="XU102" s="760"/>
      <c r="XV102" s="760"/>
      <c r="XW102" s="760"/>
      <c r="XX102" s="760"/>
      <c r="XY102" s="760"/>
      <c r="XZ102" s="760"/>
      <c r="YA102" s="760"/>
      <c r="YB102" s="760"/>
      <c r="YC102" s="760"/>
      <c r="YD102" s="760"/>
      <c r="YE102" s="760"/>
      <c r="YF102" s="760"/>
      <c r="YG102" s="760"/>
      <c r="YH102" s="760"/>
      <c r="YI102" s="760"/>
      <c r="YJ102" s="760"/>
      <c r="YK102" s="760"/>
      <c r="YL102" s="760"/>
      <c r="YM102" s="760"/>
      <c r="YN102" s="760"/>
      <c r="YO102" s="760"/>
      <c r="YP102" s="760"/>
      <c r="YQ102" s="760"/>
      <c r="YR102" s="760"/>
      <c r="YS102" s="760"/>
      <c r="YT102" s="760"/>
      <c r="YU102" s="760"/>
      <c r="YV102" s="760"/>
      <c r="YW102" s="760"/>
      <c r="YX102" s="760"/>
      <c r="YY102" s="760"/>
      <c r="YZ102" s="760"/>
      <c r="ZA102" s="760"/>
      <c r="ZB102" s="760"/>
      <c r="ZC102" s="760"/>
      <c r="ZD102" s="760"/>
      <c r="ZE102" s="760"/>
      <c r="ZF102" s="760"/>
      <c r="ZG102" s="760"/>
      <c r="ZH102" s="760"/>
      <c r="ZI102" s="760"/>
      <c r="ZJ102" s="760"/>
      <c r="ZK102" s="760"/>
      <c r="ZL102" s="760"/>
      <c r="ZM102" s="760"/>
      <c r="ZN102" s="760"/>
      <c r="ZO102" s="760"/>
      <c r="ZP102" s="760"/>
      <c r="ZQ102" s="760"/>
      <c r="ZR102" s="760"/>
      <c r="ZS102" s="760"/>
      <c r="ZT102" s="760"/>
      <c r="ZU102" s="760"/>
      <c r="ZV102" s="760"/>
      <c r="ZW102" s="760"/>
      <c r="ZX102" s="760"/>
      <c r="ZY102" s="760"/>
      <c r="ZZ102" s="760"/>
      <c r="AAA102" s="760"/>
      <c r="AAB102" s="760"/>
      <c r="AAC102" s="760"/>
      <c r="AAD102" s="760"/>
      <c r="AAE102" s="760"/>
      <c r="AAF102" s="760"/>
      <c r="AAG102" s="760"/>
      <c r="AAH102" s="760"/>
      <c r="AAI102" s="760"/>
      <c r="AAJ102" s="760"/>
      <c r="AAK102" s="760"/>
      <c r="AAL102" s="760"/>
      <c r="AAM102" s="760"/>
      <c r="AAN102" s="760"/>
      <c r="AAO102" s="760"/>
      <c r="AAP102" s="760"/>
      <c r="AAQ102" s="760"/>
      <c r="AAR102" s="760"/>
      <c r="AAS102" s="760"/>
      <c r="AAT102" s="760"/>
      <c r="AAU102" s="760"/>
      <c r="AAV102" s="760"/>
      <c r="AAW102" s="760"/>
      <c r="AAX102" s="760"/>
      <c r="AAY102" s="760"/>
      <c r="AAZ102" s="760"/>
      <c r="ABA102" s="760"/>
      <c r="ABB102" s="760"/>
      <c r="ABC102" s="760"/>
      <c r="ABD102" s="760"/>
      <c r="ABE102" s="760"/>
      <c r="ABF102" s="760"/>
      <c r="ABG102" s="760"/>
      <c r="ABH102" s="760"/>
      <c r="ABI102" s="760"/>
      <c r="ABJ102" s="760"/>
      <c r="ABK102" s="760"/>
      <c r="ABL102" s="760"/>
      <c r="ABM102" s="760"/>
      <c r="ABN102" s="760"/>
      <c r="ABO102" s="760"/>
      <c r="ABP102" s="760"/>
      <c r="ABQ102" s="760"/>
      <c r="ABR102" s="760"/>
      <c r="ABS102" s="760"/>
      <c r="ABT102" s="760"/>
      <c r="ABU102" s="760"/>
      <c r="ABV102" s="760"/>
      <c r="ABW102" s="760"/>
      <c r="ABX102" s="760"/>
      <c r="ABY102" s="760"/>
      <c r="ABZ102" s="760"/>
      <c r="ACA102" s="760"/>
      <c r="ACB102" s="760"/>
      <c r="ACC102" s="760"/>
      <c r="ACD102" s="760"/>
      <c r="ACE102" s="760"/>
      <c r="ACF102" s="760"/>
      <c r="ACG102" s="760"/>
      <c r="ACH102" s="760"/>
      <c r="ACI102" s="760"/>
      <c r="ACJ102" s="760"/>
      <c r="ACK102" s="760"/>
      <c r="ACL102" s="760"/>
      <c r="ACM102" s="760"/>
      <c r="ACN102" s="760"/>
      <c r="ACO102" s="760"/>
      <c r="ACP102" s="760"/>
      <c r="ACQ102" s="760"/>
      <c r="ACR102" s="760"/>
      <c r="ACS102" s="760"/>
      <c r="ACT102" s="760"/>
      <c r="ACU102" s="760"/>
      <c r="ACV102" s="760"/>
      <c r="ACW102" s="760"/>
      <c r="ACX102" s="760"/>
      <c r="ACY102" s="760"/>
      <c r="ACZ102" s="760"/>
      <c r="ADA102" s="760"/>
      <c r="ADB102" s="760"/>
      <c r="ADC102" s="760"/>
      <c r="ADD102" s="760"/>
      <c r="ADE102" s="760"/>
      <c r="ADF102" s="760"/>
      <c r="ADG102" s="760"/>
      <c r="ADH102" s="760"/>
      <c r="ADI102" s="760"/>
      <c r="ADJ102" s="760"/>
      <c r="ADK102" s="760"/>
      <c r="ADL102" s="760"/>
      <c r="ADM102" s="760"/>
      <c r="ADN102" s="760"/>
      <c r="ADO102" s="760"/>
      <c r="ADP102" s="760"/>
      <c r="ADQ102" s="760"/>
      <c r="ADR102" s="760"/>
      <c r="ADS102" s="760"/>
      <c r="ADT102" s="760"/>
      <c r="ADU102" s="760"/>
      <c r="ADV102" s="760"/>
      <c r="ADW102" s="760"/>
      <c r="ADX102" s="760"/>
      <c r="ADY102" s="760"/>
      <c r="ADZ102" s="760"/>
      <c r="AEA102" s="760"/>
      <c r="AEB102" s="760"/>
      <c r="AEC102" s="760"/>
      <c r="AED102" s="760"/>
      <c r="AEE102" s="760"/>
      <c r="AEF102" s="760"/>
      <c r="AEG102" s="760"/>
      <c r="AEH102" s="760"/>
      <c r="AEI102" s="760"/>
      <c r="AEJ102" s="760"/>
      <c r="AEK102" s="760"/>
      <c r="AEL102" s="760"/>
      <c r="AEM102" s="760"/>
      <c r="AEN102" s="760"/>
      <c r="AEO102" s="760"/>
      <c r="AEP102" s="760"/>
      <c r="AEQ102" s="760"/>
      <c r="AER102" s="760"/>
      <c r="AES102" s="760"/>
      <c r="AET102" s="760"/>
      <c r="AEU102" s="760"/>
      <c r="AEV102" s="760"/>
      <c r="AEW102" s="760"/>
      <c r="AEX102" s="760"/>
      <c r="AEY102" s="760"/>
      <c r="AEZ102" s="760"/>
      <c r="AFA102" s="760"/>
      <c r="AFB102" s="760"/>
      <c r="AFC102" s="760"/>
      <c r="AFD102" s="760"/>
      <c r="AFE102" s="760"/>
      <c r="AFF102" s="760"/>
      <c r="AFG102" s="760"/>
      <c r="AFH102" s="760"/>
      <c r="AFI102" s="760"/>
      <c r="AFJ102" s="760"/>
      <c r="AFK102" s="760"/>
      <c r="AFL102" s="760"/>
      <c r="AFM102" s="760"/>
      <c r="AFN102" s="760"/>
      <c r="AFO102" s="760"/>
      <c r="AFP102" s="760"/>
      <c r="AFQ102" s="760"/>
      <c r="AFR102" s="760"/>
      <c r="AFS102" s="760"/>
      <c r="AFT102" s="760"/>
      <c r="AFU102" s="760"/>
      <c r="AFV102" s="760"/>
      <c r="AFW102" s="760"/>
      <c r="AFX102" s="760"/>
      <c r="AFY102" s="760"/>
      <c r="AFZ102" s="760"/>
      <c r="AGA102" s="760"/>
      <c r="AGB102" s="760"/>
      <c r="AGC102" s="760"/>
      <c r="AGD102" s="760"/>
      <c r="AGE102" s="760"/>
      <c r="AGF102" s="760"/>
      <c r="AGG102" s="760"/>
      <c r="AGH102" s="760"/>
      <c r="AGI102" s="760"/>
      <c r="AGJ102" s="760"/>
      <c r="AGK102" s="760"/>
      <c r="AGL102" s="760"/>
      <c r="AGM102" s="760"/>
      <c r="AGN102" s="760"/>
      <c r="AGO102" s="760"/>
      <c r="AGP102" s="760"/>
      <c r="AGQ102" s="760"/>
      <c r="AGR102" s="760"/>
      <c r="AGS102" s="760"/>
      <c r="AGT102" s="760"/>
      <c r="AGU102" s="760"/>
      <c r="AGV102" s="760"/>
      <c r="AGW102" s="760"/>
      <c r="AGX102" s="760"/>
      <c r="AGY102" s="760"/>
      <c r="AGZ102" s="760"/>
      <c r="AHA102" s="760"/>
      <c r="AHB102" s="760"/>
      <c r="AHC102" s="760"/>
      <c r="AHD102" s="760"/>
      <c r="AHE102" s="760"/>
      <c r="AHF102" s="760"/>
      <c r="AHG102" s="760"/>
      <c r="AHH102" s="760"/>
      <c r="AHI102" s="760"/>
      <c r="AHJ102" s="760"/>
      <c r="AHK102" s="760"/>
      <c r="AHL102" s="760"/>
      <c r="AHM102" s="760"/>
      <c r="AHN102" s="760"/>
      <c r="AHO102" s="760"/>
      <c r="AHP102" s="760"/>
      <c r="AHQ102" s="760"/>
      <c r="AHR102" s="760"/>
      <c r="AHS102" s="760"/>
      <c r="AHT102" s="760"/>
      <c r="AHU102" s="760"/>
      <c r="AHV102" s="760"/>
      <c r="AHW102" s="760"/>
      <c r="AHX102" s="760"/>
      <c r="AHY102" s="760"/>
      <c r="AHZ102" s="760"/>
      <c r="AIA102" s="760"/>
      <c r="AIB102" s="760"/>
      <c r="AIC102" s="760"/>
      <c r="AID102" s="760"/>
      <c r="AIE102" s="760"/>
      <c r="AIF102" s="760"/>
      <c r="AIG102" s="760"/>
      <c r="AIH102" s="760"/>
      <c r="AII102" s="760"/>
      <c r="AIJ102" s="760"/>
      <c r="AIK102" s="760"/>
      <c r="AIL102" s="760"/>
      <c r="AIM102" s="760"/>
      <c r="AIN102" s="760"/>
      <c r="AIO102" s="760"/>
      <c r="AIP102" s="760"/>
      <c r="AIQ102" s="760"/>
      <c r="AIR102" s="760"/>
      <c r="AIS102" s="760"/>
      <c r="AIT102" s="760"/>
      <c r="AIU102" s="760"/>
      <c r="AIV102" s="760"/>
      <c r="AIW102" s="760"/>
      <c r="AIX102" s="760"/>
      <c r="AIY102" s="760"/>
      <c r="AIZ102" s="760"/>
      <c r="AJA102" s="760"/>
      <c r="AJB102" s="760"/>
      <c r="AJC102" s="760"/>
      <c r="AJD102" s="760"/>
      <c r="AJE102" s="760"/>
      <c r="AJF102" s="760"/>
      <c r="AJG102" s="760"/>
      <c r="AJH102" s="760"/>
      <c r="AJI102" s="760"/>
      <c r="AJJ102" s="760"/>
      <c r="AJK102" s="760"/>
      <c r="AJL102" s="760"/>
      <c r="AJM102" s="760"/>
      <c r="AJN102" s="760"/>
      <c r="AJO102" s="760"/>
      <c r="AJP102" s="760"/>
      <c r="AJQ102" s="760"/>
      <c r="AJR102" s="760"/>
      <c r="AJS102" s="760"/>
      <c r="AJT102" s="760"/>
      <c r="AJU102" s="760"/>
      <c r="AJV102" s="760"/>
      <c r="AJW102" s="760"/>
      <c r="AJX102" s="760"/>
      <c r="AJY102" s="760"/>
      <c r="AJZ102" s="760"/>
      <c r="AKA102" s="760"/>
      <c r="AKB102" s="760"/>
      <c r="AKC102" s="760"/>
      <c r="AKD102" s="760"/>
      <c r="AKE102" s="760"/>
      <c r="AKF102" s="760"/>
      <c r="AKG102" s="760"/>
      <c r="AKH102" s="760"/>
      <c r="AKI102" s="760"/>
      <c r="AKJ102" s="760"/>
      <c r="AKK102" s="760"/>
      <c r="AKL102" s="760"/>
      <c r="AKM102" s="760"/>
      <c r="AKN102" s="760"/>
      <c r="AKO102" s="760"/>
      <c r="AKP102" s="760"/>
      <c r="AKQ102" s="760"/>
      <c r="AKR102" s="760"/>
      <c r="AKS102" s="760"/>
      <c r="AKT102" s="760"/>
      <c r="AKU102" s="760"/>
      <c r="AKV102" s="760"/>
      <c r="AKW102" s="760"/>
      <c r="AKX102" s="760"/>
      <c r="AKY102" s="760"/>
      <c r="AKZ102" s="760"/>
      <c r="ALA102" s="760"/>
      <c r="ALB102" s="760"/>
      <c r="ALC102" s="760"/>
      <c r="ALD102" s="760"/>
      <c r="ALE102" s="760"/>
      <c r="ALF102" s="760"/>
      <c r="ALG102" s="760"/>
      <c r="ALH102" s="760"/>
      <c r="ALI102" s="760"/>
      <c r="ALJ102" s="760"/>
      <c r="ALK102" s="760"/>
      <c r="ALL102" s="760"/>
      <c r="ALM102" s="760"/>
      <c r="ALN102" s="760"/>
      <c r="ALO102" s="760"/>
      <c r="ALP102" s="760"/>
      <c r="ALQ102" s="760"/>
      <c r="ALR102" s="760"/>
      <c r="ALS102" s="760"/>
      <c r="ALT102" s="760"/>
      <c r="ALU102" s="760"/>
      <c r="ALV102" s="760"/>
      <c r="ALW102" s="760"/>
      <c r="ALX102" s="760"/>
      <c r="ALY102" s="760"/>
      <c r="ALZ102" s="760"/>
      <c r="AMA102" s="760"/>
      <c r="AMB102" s="760"/>
      <c r="AMC102" s="760"/>
      <c r="AMD102" s="760"/>
      <c r="AME102" s="760"/>
      <c r="AMF102" s="760"/>
      <c r="AMG102" s="760"/>
      <c r="AMH102" s="760"/>
      <c r="AMI102" s="760"/>
      <c r="AMJ102" s="760"/>
      <c r="AMK102" s="760"/>
      <c r="AML102" s="760"/>
      <c r="AMM102" s="760"/>
      <c r="AMN102" s="760"/>
      <c r="AMO102" s="760"/>
      <c r="AMP102" s="760"/>
      <c r="AMQ102" s="760"/>
      <c r="AMR102" s="760"/>
      <c r="AMS102" s="760"/>
      <c r="AMT102" s="760"/>
      <c r="AMU102" s="760"/>
      <c r="AMV102" s="760"/>
      <c r="AMW102" s="760"/>
      <c r="AMX102" s="760"/>
      <c r="AMY102" s="760"/>
      <c r="AMZ102" s="760"/>
      <c r="ANA102" s="760"/>
      <c r="ANB102" s="760"/>
      <c r="ANC102" s="760"/>
      <c r="AND102" s="760"/>
      <c r="ANE102" s="760"/>
      <c r="ANF102" s="760"/>
      <c r="ANG102" s="760"/>
      <c r="ANH102" s="760"/>
      <c r="ANI102" s="760"/>
      <c r="ANJ102" s="760"/>
      <c r="ANK102" s="760"/>
      <c r="ANL102" s="760"/>
      <c r="ANM102" s="760"/>
      <c r="ANN102" s="760"/>
      <c r="ANO102" s="760"/>
      <c r="ANP102" s="760"/>
      <c r="ANQ102" s="760"/>
      <c r="ANR102" s="760"/>
      <c r="ANS102" s="760"/>
      <c r="ANT102" s="760"/>
      <c r="ANU102" s="760"/>
      <c r="ANV102" s="760"/>
      <c r="ANW102" s="760"/>
      <c r="ANX102" s="760"/>
      <c r="ANY102" s="760"/>
      <c r="ANZ102" s="760"/>
      <c r="AOA102" s="760"/>
      <c r="AOB102" s="760"/>
      <c r="AOC102" s="760"/>
      <c r="AOD102" s="760"/>
      <c r="AOE102" s="760"/>
      <c r="AOF102" s="760"/>
      <c r="AOG102" s="760"/>
      <c r="AOH102" s="760"/>
      <c r="AOI102" s="760"/>
      <c r="AOJ102" s="760"/>
      <c r="AOK102" s="760"/>
      <c r="AOL102" s="760"/>
      <c r="AOM102" s="760"/>
      <c r="AON102" s="760"/>
      <c r="AOO102" s="760"/>
      <c r="AOP102" s="760"/>
      <c r="AOQ102" s="760"/>
      <c r="AOR102" s="760"/>
      <c r="AOS102" s="760"/>
      <c r="AOT102" s="760"/>
      <c r="AOU102" s="760"/>
      <c r="AOV102" s="760"/>
      <c r="AOW102" s="760"/>
      <c r="AOX102" s="760"/>
      <c r="AOY102" s="760"/>
      <c r="AOZ102" s="760"/>
      <c r="APA102" s="760"/>
      <c r="APB102" s="760"/>
      <c r="APC102" s="760"/>
      <c r="APD102" s="760"/>
      <c r="APE102" s="760"/>
      <c r="APF102" s="760"/>
      <c r="APG102" s="760"/>
      <c r="APH102" s="760"/>
      <c r="API102" s="760"/>
      <c r="APJ102" s="760"/>
      <c r="APK102" s="760"/>
      <c r="APL102" s="760"/>
      <c r="APM102" s="760"/>
      <c r="APN102" s="760"/>
      <c r="APO102" s="760"/>
      <c r="APP102" s="760"/>
      <c r="APQ102" s="760"/>
      <c r="APR102" s="760"/>
      <c r="APS102" s="760"/>
      <c r="APT102" s="760"/>
      <c r="APU102" s="760"/>
      <c r="APV102" s="760"/>
      <c r="APW102" s="760"/>
      <c r="APX102" s="760"/>
      <c r="APY102" s="760"/>
      <c r="APZ102" s="760"/>
      <c r="AQA102" s="760"/>
      <c r="AQB102" s="760"/>
      <c r="AQC102" s="760"/>
      <c r="AQD102" s="760"/>
      <c r="AQE102" s="760"/>
      <c r="AQF102" s="760"/>
      <c r="AQG102" s="760"/>
      <c r="AQH102" s="760"/>
      <c r="AQI102" s="760"/>
      <c r="AQJ102" s="760"/>
      <c r="AQK102" s="760"/>
      <c r="AQL102" s="760"/>
      <c r="AQM102" s="760"/>
      <c r="AQN102" s="760"/>
      <c r="AQO102" s="760"/>
      <c r="AQP102" s="760"/>
      <c r="AQQ102" s="760"/>
      <c r="AQR102" s="760"/>
      <c r="AQS102" s="760"/>
      <c r="AQT102" s="760"/>
      <c r="AQU102" s="760"/>
      <c r="AQV102" s="760"/>
      <c r="AQW102" s="760"/>
      <c r="AQX102" s="760"/>
      <c r="AQY102" s="760"/>
      <c r="AQZ102" s="760"/>
      <c r="ARA102" s="760"/>
      <c r="ARB102" s="760"/>
      <c r="ARC102" s="760"/>
      <c r="ARD102" s="760"/>
      <c r="ARE102" s="760"/>
      <c r="ARF102" s="760"/>
      <c r="ARG102" s="760"/>
      <c r="ARH102" s="760"/>
      <c r="ARI102" s="760"/>
      <c r="ARJ102" s="760"/>
      <c r="ARK102" s="760"/>
      <c r="ARL102" s="760"/>
      <c r="ARM102" s="760"/>
      <c r="ARN102" s="760"/>
      <c r="ARO102" s="760"/>
      <c r="ARP102" s="760"/>
      <c r="ARQ102" s="760"/>
      <c r="ARR102" s="760"/>
      <c r="ARS102" s="760"/>
      <c r="ART102" s="760"/>
      <c r="ARU102" s="760"/>
      <c r="ARV102" s="760"/>
      <c r="ARW102" s="760"/>
      <c r="ARX102" s="760"/>
      <c r="ARY102" s="760"/>
      <c r="ARZ102" s="760"/>
      <c r="ASA102" s="760"/>
      <c r="ASB102" s="760"/>
      <c r="ASC102" s="760"/>
      <c r="ASD102" s="760"/>
      <c r="ASE102" s="760"/>
      <c r="ASF102" s="760"/>
      <c r="ASG102" s="760"/>
      <c r="ASH102" s="760"/>
      <c r="ASI102" s="760"/>
      <c r="ASJ102" s="760"/>
      <c r="ASK102" s="760"/>
      <c r="ASL102" s="760"/>
      <c r="ASM102" s="760"/>
      <c r="ASN102" s="760"/>
      <c r="ASO102" s="760"/>
      <c r="ASP102" s="760"/>
      <c r="ASQ102" s="760"/>
      <c r="ASR102" s="760"/>
      <c r="ASS102" s="760"/>
      <c r="AST102" s="760"/>
      <c r="ASU102" s="760"/>
      <c r="ASV102" s="760"/>
      <c r="ASW102" s="760"/>
      <c r="ASX102" s="760"/>
      <c r="ASY102" s="760"/>
      <c r="ASZ102" s="760"/>
      <c r="ATA102" s="760"/>
      <c r="ATB102" s="760"/>
      <c r="ATC102" s="760"/>
      <c r="ATD102" s="760"/>
      <c r="ATE102" s="760"/>
      <c r="ATF102" s="760"/>
      <c r="ATG102" s="760"/>
      <c r="ATH102" s="760"/>
      <c r="ATI102" s="760"/>
      <c r="ATJ102" s="760"/>
      <c r="ATK102" s="760"/>
      <c r="ATL102" s="760"/>
      <c r="ATM102" s="760"/>
      <c r="ATN102" s="760"/>
      <c r="ATO102" s="760"/>
      <c r="ATP102" s="760"/>
      <c r="ATQ102" s="760"/>
      <c r="ATR102" s="760"/>
      <c r="ATS102" s="760"/>
      <c r="ATT102" s="760"/>
      <c r="ATU102" s="760"/>
      <c r="ATV102" s="760"/>
      <c r="ATW102" s="760"/>
      <c r="ATX102" s="760"/>
      <c r="ATY102" s="760"/>
      <c r="ATZ102" s="760"/>
      <c r="AUA102" s="760"/>
      <c r="AUB102" s="760"/>
      <c r="AUC102" s="760"/>
      <c r="AUD102" s="760"/>
      <c r="AUE102" s="760"/>
      <c r="AUF102" s="760"/>
      <c r="AUG102" s="760"/>
      <c r="AUH102" s="760"/>
      <c r="AUI102" s="760"/>
      <c r="AUJ102" s="760"/>
      <c r="AUK102" s="760"/>
      <c r="AUL102" s="760"/>
      <c r="AUM102" s="760"/>
      <c r="AUN102" s="760"/>
      <c r="AUO102" s="760"/>
      <c r="AUP102" s="760"/>
      <c r="AUQ102" s="760"/>
      <c r="AUR102" s="760"/>
      <c r="AUS102" s="760"/>
      <c r="AUT102" s="760"/>
      <c r="AUU102" s="760"/>
      <c r="AUV102" s="760"/>
      <c r="AUW102" s="760"/>
      <c r="AUX102" s="760"/>
      <c r="AUY102" s="760"/>
      <c r="AUZ102" s="760"/>
      <c r="AVA102" s="760"/>
      <c r="AVB102" s="760"/>
      <c r="AVC102" s="760"/>
      <c r="AVD102" s="760"/>
      <c r="AVE102" s="760"/>
      <c r="AVF102" s="760"/>
      <c r="AVG102" s="760"/>
      <c r="AVH102" s="760"/>
      <c r="AVI102" s="760"/>
      <c r="AVJ102" s="760"/>
      <c r="AVK102" s="760"/>
      <c r="AVL102" s="760"/>
      <c r="AVM102" s="760"/>
      <c r="AVN102" s="760"/>
      <c r="AVO102" s="760"/>
      <c r="AVP102" s="760"/>
      <c r="AVQ102" s="760"/>
      <c r="AVR102" s="760"/>
      <c r="AVS102" s="760"/>
      <c r="AVT102" s="760"/>
      <c r="AVU102" s="760"/>
      <c r="AVV102" s="760"/>
      <c r="AVW102" s="760"/>
      <c r="AVX102" s="760"/>
      <c r="AVY102" s="760"/>
      <c r="AVZ102" s="760"/>
      <c r="AWA102" s="760"/>
      <c r="AWB102" s="760"/>
      <c r="AWC102" s="760"/>
      <c r="AWD102" s="760"/>
      <c r="AWE102" s="760"/>
      <c r="AWF102" s="760"/>
      <c r="AWG102" s="760"/>
      <c r="AWH102" s="760"/>
      <c r="AWI102" s="760"/>
      <c r="AWJ102" s="760"/>
      <c r="AWK102" s="760"/>
      <c r="AWL102" s="760"/>
      <c r="AWM102" s="760"/>
      <c r="AWN102" s="760"/>
      <c r="AWO102" s="760"/>
      <c r="AWP102" s="760"/>
      <c r="AWQ102" s="760"/>
      <c r="AWR102" s="760"/>
      <c r="AWS102" s="760"/>
      <c r="AWT102" s="760"/>
      <c r="AWU102" s="760"/>
      <c r="AWV102" s="760"/>
      <c r="AWW102" s="760"/>
      <c r="AWX102" s="760"/>
      <c r="AWY102" s="760"/>
      <c r="AWZ102" s="760"/>
      <c r="AXA102" s="760"/>
      <c r="AXB102" s="760"/>
      <c r="AXC102" s="760"/>
      <c r="AXD102" s="760"/>
      <c r="AXE102" s="760"/>
      <c r="AXF102" s="760"/>
      <c r="AXG102" s="760"/>
      <c r="AXH102" s="760"/>
      <c r="AXI102" s="760"/>
      <c r="AXJ102" s="760"/>
      <c r="AXK102" s="760"/>
      <c r="AXL102" s="760"/>
      <c r="AXM102" s="760"/>
      <c r="AXN102" s="760"/>
      <c r="AXO102" s="760"/>
      <c r="AXP102" s="760"/>
      <c r="AXQ102" s="760"/>
      <c r="AXR102" s="760"/>
      <c r="AXS102" s="760"/>
      <c r="AXT102" s="760"/>
      <c r="AXU102" s="760"/>
      <c r="AXV102" s="760"/>
      <c r="AXW102" s="760"/>
      <c r="AXX102" s="760"/>
      <c r="AXY102" s="760"/>
      <c r="AXZ102" s="760"/>
      <c r="AYA102" s="760"/>
      <c r="AYB102" s="760"/>
      <c r="AYC102" s="760"/>
      <c r="AYD102" s="760"/>
      <c r="AYE102" s="760"/>
      <c r="AYF102" s="760"/>
      <c r="AYG102" s="760"/>
      <c r="AYH102" s="760"/>
      <c r="AYI102" s="760"/>
      <c r="AYJ102" s="760"/>
      <c r="AYK102" s="760"/>
      <c r="AYL102" s="760"/>
      <c r="AYM102" s="760"/>
      <c r="AYN102" s="760"/>
      <c r="AYO102" s="760"/>
      <c r="AYP102" s="760"/>
      <c r="AYQ102" s="760"/>
      <c r="AYR102" s="760"/>
      <c r="AYS102" s="760"/>
      <c r="AYT102" s="760"/>
      <c r="AYU102" s="760"/>
      <c r="AYV102" s="760"/>
      <c r="AYW102" s="760"/>
      <c r="AYX102" s="760"/>
      <c r="AYY102" s="760"/>
      <c r="AYZ102" s="760"/>
      <c r="AZA102" s="760"/>
      <c r="AZB102" s="760"/>
      <c r="AZC102" s="760"/>
      <c r="AZD102" s="760"/>
      <c r="AZE102" s="760"/>
      <c r="AZF102" s="760"/>
      <c r="AZG102" s="760"/>
      <c r="AZH102" s="760"/>
      <c r="AZI102" s="760"/>
      <c r="AZJ102" s="760"/>
      <c r="AZK102" s="760"/>
      <c r="AZL102" s="760"/>
      <c r="AZM102" s="760"/>
      <c r="AZN102" s="760"/>
      <c r="AZO102" s="760"/>
      <c r="AZP102" s="760"/>
      <c r="AZQ102" s="760"/>
      <c r="AZR102" s="760"/>
      <c r="AZS102" s="760"/>
      <c r="AZT102" s="760"/>
      <c r="AZU102" s="760"/>
      <c r="AZV102" s="760"/>
      <c r="AZW102" s="760"/>
      <c r="AZX102" s="760"/>
      <c r="AZY102" s="760"/>
      <c r="AZZ102" s="760"/>
      <c r="BAA102" s="760"/>
      <c r="BAB102" s="760"/>
      <c r="BAC102" s="760"/>
      <c r="BAD102" s="760"/>
      <c r="BAE102" s="760"/>
      <c r="BAF102" s="760"/>
      <c r="BAG102" s="760"/>
      <c r="BAH102" s="760"/>
      <c r="BAI102" s="760"/>
      <c r="BAJ102" s="760"/>
      <c r="BAK102" s="760"/>
      <c r="BAL102" s="760"/>
      <c r="BAM102" s="760"/>
      <c r="BAN102" s="760"/>
      <c r="BAO102" s="760"/>
      <c r="BAP102" s="760"/>
      <c r="BAQ102" s="760"/>
      <c r="BAR102" s="760"/>
      <c r="BAS102" s="760"/>
      <c r="BAT102" s="760"/>
      <c r="BAU102" s="760"/>
      <c r="BAV102" s="760"/>
      <c r="BAW102" s="760"/>
      <c r="BAX102" s="760"/>
      <c r="BAY102" s="760"/>
      <c r="BAZ102" s="760"/>
      <c r="BBA102" s="760"/>
      <c r="BBB102" s="760"/>
      <c r="BBC102" s="760"/>
      <c r="BBD102" s="760"/>
      <c r="BBE102" s="760"/>
      <c r="BBF102" s="760"/>
      <c r="BBG102" s="760"/>
      <c r="BBH102" s="760"/>
      <c r="BBI102" s="760"/>
      <c r="BBJ102" s="760"/>
      <c r="BBK102" s="760"/>
      <c r="BBL102" s="760"/>
      <c r="BBM102" s="760"/>
      <c r="BBN102" s="760"/>
      <c r="BBO102" s="760"/>
      <c r="BBP102" s="760"/>
      <c r="BBQ102" s="760"/>
      <c r="BBR102" s="760"/>
      <c r="BBS102" s="760"/>
      <c r="BBT102" s="760"/>
      <c r="BBU102" s="760"/>
      <c r="BBV102" s="760"/>
      <c r="BBW102" s="760"/>
      <c r="BBX102" s="760"/>
      <c r="BBY102" s="760"/>
      <c r="BBZ102" s="760"/>
      <c r="BCA102" s="760"/>
      <c r="BCB102" s="760"/>
      <c r="BCC102" s="760"/>
      <c r="BCD102" s="760"/>
      <c r="BCE102" s="760"/>
      <c r="BCF102" s="760"/>
      <c r="BCG102" s="760"/>
      <c r="BCH102" s="760"/>
      <c r="BCI102" s="760"/>
      <c r="BCJ102" s="760"/>
      <c r="BCK102" s="760"/>
      <c r="BCL102" s="760"/>
      <c r="BCM102" s="760"/>
      <c r="BCN102" s="760"/>
      <c r="BCO102" s="760"/>
      <c r="BCP102" s="760"/>
      <c r="BCQ102" s="760"/>
      <c r="BCR102" s="760"/>
      <c r="BCS102" s="760"/>
      <c r="BCT102" s="760"/>
      <c r="BCU102" s="760"/>
      <c r="BCV102" s="760"/>
      <c r="BCW102" s="760"/>
      <c r="BCX102" s="760"/>
      <c r="BCY102" s="760"/>
      <c r="BCZ102" s="760"/>
      <c r="BDA102" s="760"/>
      <c r="BDB102" s="760"/>
      <c r="BDC102" s="760"/>
      <c r="BDD102" s="760"/>
      <c r="BDE102" s="760"/>
      <c r="BDF102" s="760"/>
      <c r="BDG102" s="760"/>
      <c r="BDH102" s="760"/>
      <c r="BDI102" s="760"/>
      <c r="BDJ102" s="760"/>
      <c r="BDK102" s="760"/>
      <c r="BDL102" s="760"/>
      <c r="BDM102" s="760"/>
      <c r="BDN102" s="760"/>
      <c r="BDO102" s="760"/>
      <c r="BDP102" s="760"/>
      <c r="BDQ102" s="760"/>
      <c r="BDR102" s="760"/>
      <c r="BDS102" s="760"/>
      <c r="BDT102" s="760"/>
      <c r="BDU102" s="760"/>
      <c r="BDV102" s="760"/>
      <c r="BDW102" s="760"/>
      <c r="BDX102" s="760"/>
      <c r="BDY102" s="760"/>
      <c r="BDZ102" s="760"/>
      <c r="BEA102" s="760"/>
      <c r="BEB102" s="760"/>
      <c r="BEC102" s="760"/>
      <c r="BED102" s="760"/>
      <c r="BEE102" s="760"/>
      <c r="BEF102" s="760"/>
      <c r="BEG102" s="760"/>
      <c r="BEH102" s="760"/>
      <c r="BEI102" s="760"/>
      <c r="BEJ102" s="760"/>
      <c r="BEK102" s="760"/>
      <c r="BEL102" s="760"/>
      <c r="BEM102" s="760"/>
      <c r="BEN102" s="760"/>
      <c r="BEO102" s="760"/>
      <c r="BEP102" s="760"/>
      <c r="BEQ102" s="760"/>
      <c r="BER102" s="760"/>
      <c r="BES102" s="760"/>
      <c r="BET102" s="760"/>
      <c r="BEU102" s="760"/>
      <c r="BEV102" s="760"/>
      <c r="BEW102" s="760"/>
      <c r="BEX102" s="760"/>
      <c r="BEY102" s="760"/>
      <c r="BEZ102" s="760"/>
      <c r="BFA102" s="760"/>
      <c r="BFB102" s="760"/>
      <c r="BFC102" s="760"/>
      <c r="BFD102" s="760"/>
      <c r="BFE102" s="760"/>
      <c r="BFF102" s="760"/>
      <c r="BFG102" s="760"/>
      <c r="BFH102" s="760"/>
      <c r="BFI102" s="760"/>
      <c r="BFJ102" s="760"/>
      <c r="BFK102" s="760"/>
      <c r="BFL102" s="760"/>
      <c r="BFM102" s="760"/>
      <c r="BFN102" s="760"/>
      <c r="BFO102" s="760"/>
      <c r="BFP102" s="760"/>
      <c r="BFQ102" s="760"/>
      <c r="BFR102" s="760"/>
      <c r="BFS102" s="760"/>
      <c r="BFT102" s="760"/>
      <c r="BFU102" s="760"/>
      <c r="BFV102" s="760"/>
      <c r="BFW102" s="760"/>
      <c r="BFX102" s="760"/>
      <c r="BFY102" s="760"/>
      <c r="BFZ102" s="760"/>
      <c r="BGA102" s="760"/>
      <c r="BGB102" s="760"/>
      <c r="BGC102" s="760"/>
      <c r="BGD102" s="760"/>
      <c r="BGE102" s="760"/>
      <c r="BGF102" s="760"/>
      <c r="BGG102" s="760"/>
      <c r="BGH102" s="760"/>
      <c r="BGI102" s="760"/>
      <c r="BGJ102" s="760"/>
      <c r="BGK102" s="760"/>
      <c r="BGL102" s="760"/>
      <c r="BGM102" s="760"/>
      <c r="BGN102" s="760"/>
      <c r="BGO102" s="760"/>
      <c r="BGP102" s="760"/>
      <c r="BGQ102" s="760"/>
      <c r="BGR102" s="760"/>
      <c r="BGS102" s="760"/>
      <c r="BGT102" s="760"/>
      <c r="BGU102" s="760"/>
      <c r="BGV102" s="760"/>
      <c r="BGW102" s="760"/>
      <c r="BGX102" s="760"/>
      <c r="BGY102" s="760"/>
      <c r="BGZ102" s="760"/>
      <c r="BHA102" s="760"/>
      <c r="BHB102" s="760"/>
      <c r="BHC102" s="760"/>
      <c r="BHD102" s="760"/>
      <c r="BHE102" s="760"/>
      <c r="BHF102" s="760"/>
      <c r="BHG102" s="760"/>
      <c r="BHH102" s="760"/>
      <c r="BHI102" s="760"/>
      <c r="BHJ102" s="760"/>
      <c r="BHK102" s="760"/>
      <c r="BHL102" s="760"/>
      <c r="BHM102" s="760"/>
      <c r="BHN102" s="760"/>
      <c r="BHO102" s="760"/>
      <c r="BHP102" s="760"/>
      <c r="BHQ102" s="760"/>
      <c r="BHR102" s="760"/>
      <c r="BHS102" s="760"/>
      <c r="BHT102" s="760"/>
      <c r="BHU102" s="760"/>
      <c r="BHV102" s="760"/>
      <c r="BHW102" s="760"/>
      <c r="BHX102" s="760"/>
      <c r="BHY102" s="760"/>
      <c r="BHZ102" s="760"/>
      <c r="BIA102" s="760"/>
      <c r="BIB102" s="760"/>
      <c r="BIC102" s="760"/>
      <c r="BID102" s="760"/>
      <c r="BIE102" s="760"/>
      <c r="BIF102" s="760"/>
      <c r="BIG102" s="760"/>
      <c r="BIH102" s="760"/>
      <c r="BII102" s="760"/>
      <c r="BIJ102" s="760"/>
      <c r="BIK102" s="760"/>
      <c r="BIL102" s="760"/>
      <c r="BIM102" s="760"/>
      <c r="BIN102" s="760"/>
      <c r="BIO102" s="760"/>
      <c r="BIP102" s="760"/>
      <c r="BIQ102" s="760"/>
      <c r="BIR102" s="760"/>
      <c r="BIS102" s="760"/>
      <c r="BIT102" s="760"/>
      <c r="BIU102" s="760"/>
      <c r="BIV102" s="760"/>
      <c r="BIW102" s="760"/>
      <c r="BIX102" s="760"/>
      <c r="BIY102" s="760"/>
      <c r="BIZ102" s="760"/>
      <c r="BJA102" s="760"/>
      <c r="BJB102" s="760"/>
      <c r="BJC102" s="760"/>
      <c r="BJD102" s="760"/>
      <c r="BJE102" s="760"/>
      <c r="BJF102" s="760"/>
      <c r="BJG102" s="760"/>
      <c r="BJH102" s="760"/>
      <c r="BJI102" s="760"/>
      <c r="BJJ102" s="760"/>
      <c r="BJK102" s="760"/>
      <c r="BJL102" s="760"/>
      <c r="BJM102" s="760"/>
      <c r="BJN102" s="760"/>
      <c r="BJO102" s="760"/>
      <c r="BJP102" s="760"/>
      <c r="BJQ102" s="760"/>
      <c r="BJR102" s="760"/>
      <c r="BJS102" s="760"/>
      <c r="BJT102" s="760"/>
      <c r="BJU102" s="760"/>
      <c r="BJV102" s="760"/>
      <c r="BJW102" s="760"/>
      <c r="BJX102" s="760"/>
      <c r="BJY102" s="760"/>
      <c r="BJZ102" s="760"/>
      <c r="BKA102" s="760"/>
      <c r="BKB102" s="760"/>
      <c r="BKC102" s="760"/>
      <c r="BKD102" s="760"/>
      <c r="BKE102" s="760"/>
      <c r="BKF102" s="760"/>
      <c r="BKG102" s="760"/>
      <c r="BKH102" s="760"/>
      <c r="BKI102" s="760"/>
      <c r="BKJ102" s="760"/>
      <c r="BKK102" s="760"/>
      <c r="BKL102" s="760"/>
      <c r="BKM102" s="760"/>
      <c r="BKN102" s="760"/>
      <c r="BKO102" s="760"/>
      <c r="BKP102" s="760"/>
      <c r="BKQ102" s="760"/>
      <c r="BKR102" s="760"/>
      <c r="BKS102" s="760"/>
      <c r="BKT102" s="760"/>
      <c r="BKU102" s="760"/>
      <c r="BKV102" s="760"/>
      <c r="BKW102" s="760"/>
      <c r="BKX102" s="760"/>
      <c r="BKY102" s="760"/>
      <c r="BKZ102" s="760"/>
      <c r="BLA102" s="760"/>
      <c r="BLB102" s="760"/>
      <c r="BLC102" s="760"/>
      <c r="BLD102" s="760"/>
      <c r="BLE102" s="760"/>
      <c r="BLF102" s="760"/>
      <c r="BLG102" s="760"/>
      <c r="BLH102" s="760"/>
      <c r="BLI102" s="760"/>
      <c r="BLJ102" s="760"/>
      <c r="BLK102" s="760"/>
      <c r="BLL102" s="760"/>
      <c r="BLM102" s="760"/>
      <c r="BLN102" s="760"/>
      <c r="BLO102" s="760"/>
      <c r="BLP102" s="760"/>
      <c r="BLQ102" s="760"/>
      <c r="BLR102" s="760"/>
      <c r="BLS102" s="760"/>
      <c r="BLT102" s="760"/>
      <c r="BLU102" s="760"/>
      <c r="BLV102" s="760"/>
      <c r="BLW102" s="760"/>
      <c r="BLX102" s="760"/>
      <c r="BLY102" s="760"/>
      <c r="BLZ102" s="760"/>
      <c r="BMA102" s="760"/>
      <c r="BMB102" s="760"/>
      <c r="BMC102" s="760"/>
      <c r="BMD102" s="760"/>
      <c r="BME102" s="760"/>
      <c r="BMF102" s="760"/>
      <c r="BMG102" s="760"/>
      <c r="BMH102" s="760"/>
      <c r="BMI102" s="760"/>
      <c r="BMJ102" s="760"/>
      <c r="BMK102" s="760"/>
      <c r="BML102" s="760"/>
      <c r="BMM102" s="760"/>
      <c r="BMN102" s="760"/>
      <c r="BMO102" s="760"/>
      <c r="BMP102" s="760"/>
      <c r="BMQ102" s="760"/>
      <c r="BMR102" s="760"/>
      <c r="BMS102" s="760"/>
      <c r="BMT102" s="760"/>
      <c r="BMU102" s="760"/>
      <c r="BMV102" s="760"/>
      <c r="BMW102" s="760"/>
      <c r="BMX102" s="760"/>
      <c r="BMY102" s="760"/>
      <c r="BMZ102" s="760"/>
      <c r="BNA102" s="760"/>
      <c r="BNB102" s="760"/>
      <c r="BNC102" s="760"/>
      <c r="BND102" s="760"/>
      <c r="BNE102" s="760"/>
      <c r="BNF102" s="760"/>
      <c r="BNG102" s="760"/>
      <c r="BNH102" s="760"/>
      <c r="BNI102" s="760"/>
      <c r="BNJ102" s="760"/>
      <c r="BNK102" s="760"/>
      <c r="BNL102" s="760"/>
      <c r="BNM102" s="760"/>
      <c r="BNN102" s="760"/>
      <c r="BNO102" s="760"/>
      <c r="BNP102" s="760"/>
      <c r="BNQ102" s="760"/>
      <c r="BNR102" s="760"/>
      <c r="BNS102" s="760"/>
      <c r="BNT102" s="760"/>
      <c r="BNU102" s="760"/>
      <c r="BNV102" s="760"/>
      <c r="BNW102" s="760"/>
      <c r="BNX102" s="760"/>
      <c r="BNY102" s="760"/>
      <c r="BNZ102" s="760"/>
      <c r="BOA102" s="760"/>
      <c r="BOB102" s="760"/>
      <c r="BOC102" s="760"/>
      <c r="BOD102" s="760"/>
      <c r="BOE102" s="760"/>
      <c r="BOF102" s="760"/>
      <c r="BOG102" s="760"/>
      <c r="BOH102" s="760"/>
      <c r="BOI102" s="760"/>
      <c r="BOJ102" s="760"/>
      <c r="BOK102" s="760"/>
      <c r="BOL102" s="760"/>
      <c r="BOM102" s="760"/>
      <c r="BON102" s="760"/>
      <c r="BOO102" s="760"/>
      <c r="BOP102" s="760"/>
      <c r="BOQ102" s="760"/>
      <c r="BOR102" s="760"/>
      <c r="BOS102" s="760"/>
      <c r="BOT102" s="760"/>
      <c r="BOU102" s="760"/>
      <c r="BOV102" s="760"/>
      <c r="BOW102" s="760"/>
      <c r="BOX102" s="760"/>
      <c r="BOY102" s="760"/>
      <c r="BOZ102" s="760"/>
      <c r="BPA102" s="760"/>
      <c r="BPB102" s="760"/>
      <c r="BPC102" s="760"/>
      <c r="BPD102" s="760"/>
      <c r="BPE102" s="760"/>
      <c r="BPF102" s="760"/>
      <c r="BPG102" s="760"/>
      <c r="BPH102" s="760"/>
      <c r="BPI102" s="760"/>
      <c r="BPJ102" s="760"/>
      <c r="BPK102" s="760"/>
      <c r="BPL102" s="760"/>
      <c r="BPM102" s="760"/>
      <c r="BPN102" s="760"/>
      <c r="BPO102" s="760"/>
      <c r="BPP102" s="760"/>
      <c r="BPQ102" s="760"/>
      <c r="BPR102" s="760"/>
      <c r="BPS102" s="760"/>
      <c r="BPT102" s="760"/>
      <c r="BPU102" s="760"/>
      <c r="BPV102" s="760"/>
      <c r="BPW102" s="760"/>
      <c r="BPX102" s="760"/>
      <c r="BPY102" s="760"/>
      <c r="BPZ102" s="760"/>
      <c r="BQA102" s="760"/>
      <c r="BQB102" s="760"/>
      <c r="BQC102" s="760"/>
      <c r="BQD102" s="760"/>
      <c r="BQE102" s="760"/>
      <c r="BQF102" s="760"/>
      <c r="BQG102" s="760"/>
      <c r="BQH102" s="760"/>
      <c r="BQI102" s="760"/>
      <c r="BQJ102" s="760"/>
      <c r="BQK102" s="760"/>
      <c r="BQL102" s="760"/>
      <c r="BQM102" s="760"/>
      <c r="BQN102" s="760"/>
      <c r="BQO102" s="760"/>
      <c r="BQP102" s="760"/>
      <c r="BQQ102" s="760"/>
      <c r="BQR102" s="760"/>
      <c r="BQS102" s="760"/>
      <c r="BQT102" s="760"/>
      <c r="BQU102" s="760"/>
      <c r="BQV102" s="760"/>
      <c r="BQW102" s="760"/>
      <c r="BQX102" s="760"/>
      <c r="BQY102" s="760"/>
      <c r="BQZ102" s="760"/>
      <c r="BRA102" s="760"/>
      <c r="BRB102" s="760"/>
      <c r="BRC102" s="760"/>
      <c r="BRD102" s="760"/>
      <c r="BRE102" s="760"/>
      <c r="BRF102" s="760"/>
      <c r="BRG102" s="760"/>
      <c r="BRH102" s="760"/>
      <c r="BRI102" s="760"/>
      <c r="BRJ102" s="760"/>
      <c r="BRK102" s="760"/>
      <c r="BRL102" s="760"/>
      <c r="BRM102" s="760"/>
      <c r="BRN102" s="760"/>
      <c r="BRO102" s="760"/>
      <c r="BRP102" s="760"/>
      <c r="BRQ102" s="760"/>
      <c r="BRR102" s="760"/>
      <c r="BRS102" s="760"/>
      <c r="BRT102" s="760"/>
      <c r="BRU102" s="760"/>
      <c r="BRV102" s="760"/>
      <c r="BRW102" s="760"/>
      <c r="BRX102" s="760"/>
      <c r="BRY102" s="760"/>
      <c r="BRZ102" s="760"/>
      <c r="BSA102" s="760"/>
      <c r="BSB102" s="760"/>
      <c r="BSC102" s="760"/>
      <c r="BSD102" s="760"/>
      <c r="BSE102" s="760"/>
      <c r="BSF102" s="760"/>
      <c r="BSG102" s="760"/>
      <c r="BSH102" s="760"/>
      <c r="BSI102" s="760"/>
      <c r="BSJ102" s="760"/>
      <c r="BSK102" s="760"/>
      <c r="BSL102" s="760"/>
      <c r="BSM102" s="760"/>
      <c r="BSN102" s="760"/>
      <c r="BSO102" s="760"/>
      <c r="BSP102" s="760"/>
      <c r="BSQ102" s="760"/>
      <c r="BSR102" s="760"/>
      <c r="BSS102" s="760"/>
      <c r="BST102" s="760"/>
      <c r="BSU102" s="760"/>
      <c r="BSV102" s="760"/>
      <c r="BSW102" s="760"/>
      <c r="BSX102" s="760"/>
      <c r="BSY102" s="760"/>
      <c r="BSZ102" s="760"/>
      <c r="BTA102" s="760"/>
      <c r="BTB102" s="760"/>
      <c r="BTC102" s="760"/>
      <c r="BTD102" s="760"/>
      <c r="BTE102" s="760"/>
      <c r="BTF102" s="760"/>
      <c r="BTG102" s="760"/>
      <c r="BTH102" s="760"/>
      <c r="BTI102" s="760"/>
      <c r="BTJ102" s="760"/>
      <c r="BTK102" s="760"/>
      <c r="BTL102" s="760"/>
      <c r="BTM102" s="760"/>
      <c r="BTN102" s="760"/>
      <c r="BTO102" s="760"/>
      <c r="BTP102" s="760"/>
      <c r="BTQ102" s="760"/>
      <c r="BTR102" s="760"/>
      <c r="BTS102" s="760"/>
      <c r="BTT102" s="760"/>
      <c r="BTU102" s="760"/>
      <c r="BTV102" s="760"/>
      <c r="BTW102" s="760"/>
      <c r="BTX102" s="760"/>
      <c r="BTY102" s="760"/>
      <c r="BTZ102" s="760"/>
      <c r="BUA102" s="760"/>
      <c r="BUB102" s="760"/>
      <c r="BUC102" s="760"/>
      <c r="BUD102" s="760"/>
      <c r="BUE102" s="760"/>
      <c r="BUF102" s="760"/>
      <c r="BUG102" s="760"/>
      <c r="BUH102" s="760"/>
      <c r="BUI102" s="760"/>
      <c r="BUJ102" s="760"/>
      <c r="BUK102" s="760"/>
      <c r="BUL102" s="760"/>
      <c r="BUM102" s="760"/>
      <c r="BUN102" s="760"/>
      <c r="BUO102" s="760"/>
      <c r="BUP102" s="760"/>
      <c r="BUQ102" s="760"/>
      <c r="BUR102" s="760"/>
      <c r="BUS102" s="760"/>
      <c r="BUT102" s="760"/>
      <c r="BUU102" s="760"/>
      <c r="BUV102" s="760"/>
      <c r="BUW102" s="760"/>
      <c r="BUX102" s="760"/>
      <c r="BUY102" s="760"/>
      <c r="BUZ102" s="760"/>
      <c r="BVA102" s="760"/>
      <c r="BVB102" s="760"/>
      <c r="BVC102" s="760"/>
      <c r="BVD102" s="760"/>
      <c r="BVE102" s="760"/>
      <c r="BVF102" s="760"/>
      <c r="BVG102" s="760"/>
      <c r="BVH102" s="760"/>
      <c r="BVI102" s="760"/>
      <c r="BVJ102" s="760"/>
      <c r="BVK102" s="760"/>
      <c r="BVL102" s="760"/>
      <c r="BVM102" s="760"/>
      <c r="BVN102" s="760"/>
      <c r="BVO102" s="760"/>
      <c r="BVP102" s="760"/>
      <c r="BVQ102" s="760"/>
      <c r="BVR102" s="760"/>
      <c r="BVS102" s="760"/>
      <c r="BVT102" s="760"/>
      <c r="BVU102" s="760"/>
      <c r="BVV102" s="760"/>
      <c r="BVW102" s="760"/>
      <c r="BVX102" s="760"/>
      <c r="BVY102" s="760"/>
      <c r="BVZ102" s="760"/>
      <c r="BWA102" s="760"/>
      <c r="BWB102" s="760"/>
      <c r="BWC102" s="760"/>
      <c r="BWD102" s="760"/>
      <c r="BWE102" s="760"/>
      <c r="BWF102" s="760"/>
      <c r="BWG102" s="760"/>
      <c r="BWH102" s="760"/>
      <c r="BWI102" s="760"/>
      <c r="BWJ102" s="760"/>
      <c r="BWK102" s="760"/>
      <c r="BWL102" s="760"/>
      <c r="BWM102" s="760"/>
      <c r="BWN102" s="760"/>
      <c r="BWO102" s="760"/>
      <c r="BWP102" s="760"/>
      <c r="BWQ102" s="760"/>
      <c r="BWR102" s="760"/>
      <c r="BWS102" s="760"/>
      <c r="BWT102" s="760"/>
      <c r="BWU102" s="760"/>
      <c r="BWV102" s="760"/>
      <c r="BWW102" s="760"/>
      <c r="BWX102" s="760"/>
      <c r="BWY102" s="760"/>
      <c r="BWZ102" s="760"/>
      <c r="BXA102" s="760"/>
      <c r="BXB102" s="760"/>
      <c r="BXC102" s="760"/>
      <c r="BXD102" s="760"/>
      <c r="BXE102" s="760"/>
      <c r="BXF102" s="760"/>
      <c r="BXG102" s="760"/>
      <c r="BXH102" s="760"/>
      <c r="BXI102" s="760"/>
      <c r="BXJ102" s="760"/>
      <c r="BXK102" s="760"/>
      <c r="BXL102" s="760"/>
      <c r="BXM102" s="760"/>
      <c r="BXN102" s="760"/>
      <c r="BXO102" s="760"/>
      <c r="BXP102" s="760"/>
      <c r="BXQ102" s="760"/>
      <c r="BXR102" s="760"/>
      <c r="BXS102" s="760"/>
      <c r="BXT102" s="760"/>
      <c r="BXU102" s="760"/>
      <c r="BXV102" s="760"/>
      <c r="BXW102" s="760"/>
      <c r="BXX102" s="760"/>
      <c r="BXY102" s="760"/>
      <c r="BXZ102" s="760"/>
      <c r="BYA102" s="760"/>
      <c r="BYB102" s="760"/>
      <c r="BYC102" s="760"/>
      <c r="BYD102" s="760"/>
      <c r="BYE102" s="760"/>
      <c r="BYF102" s="760"/>
      <c r="BYG102" s="760"/>
      <c r="BYH102" s="760"/>
      <c r="BYI102" s="760"/>
      <c r="BYJ102" s="760"/>
      <c r="BYK102" s="760"/>
      <c r="BYL102" s="760"/>
      <c r="BYM102" s="760"/>
      <c r="BYN102" s="760"/>
      <c r="BYO102" s="760"/>
      <c r="BYP102" s="760"/>
      <c r="BYQ102" s="760"/>
      <c r="BYR102" s="760"/>
      <c r="BYS102" s="760"/>
      <c r="BYT102" s="760"/>
      <c r="BYU102" s="760"/>
      <c r="BYV102" s="760"/>
      <c r="BYW102" s="760"/>
      <c r="BYX102" s="760"/>
      <c r="BYY102" s="760"/>
      <c r="BYZ102" s="760"/>
      <c r="BZA102" s="760"/>
      <c r="BZB102" s="760"/>
      <c r="BZC102" s="760"/>
      <c r="BZD102" s="760"/>
      <c r="BZE102" s="760"/>
      <c r="BZF102" s="760"/>
      <c r="BZG102" s="760"/>
      <c r="BZH102" s="760"/>
      <c r="BZI102" s="760"/>
      <c r="BZJ102" s="760"/>
      <c r="BZK102" s="760"/>
      <c r="BZL102" s="760"/>
      <c r="BZM102" s="760"/>
      <c r="BZN102" s="760"/>
      <c r="BZO102" s="760"/>
      <c r="BZP102" s="760"/>
      <c r="BZQ102" s="760"/>
      <c r="BZR102" s="760"/>
      <c r="BZS102" s="760"/>
      <c r="BZT102" s="760"/>
      <c r="BZU102" s="760"/>
      <c r="BZV102" s="760"/>
      <c r="BZW102" s="760"/>
      <c r="BZX102" s="760"/>
      <c r="BZY102" s="760"/>
      <c r="BZZ102" s="760"/>
      <c r="CAA102" s="760"/>
      <c r="CAB102" s="760"/>
      <c r="CAC102" s="760"/>
      <c r="CAD102" s="760"/>
      <c r="CAE102" s="760"/>
      <c r="CAF102" s="760"/>
      <c r="CAG102" s="760"/>
      <c r="CAH102" s="760"/>
      <c r="CAI102" s="760"/>
      <c r="CAJ102" s="760"/>
      <c r="CAK102" s="760"/>
      <c r="CAL102" s="760"/>
      <c r="CAM102" s="760"/>
      <c r="CAN102" s="760"/>
      <c r="CAO102" s="760"/>
      <c r="CAP102" s="760"/>
      <c r="CAQ102" s="760"/>
      <c r="CAR102" s="760"/>
      <c r="CAS102" s="760"/>
      <c r="CAT102" s="760"/>
      <c r="CAU102" s="760"/>
      <c r="CAV102" s="760"/>
      <c r="CAW102" s="760"/>
      <c r="CAX102" s="760"/>
      <c r="CAY102" s="760"/>
      <c r="CAZ102" s="760"/>
      <c r="CBA102" s="760"/>
      <c r="CBB102" s="760"/>
      <c r="CBC102" s="760"/>
      <c r="CBD102" s="760"/>
      <c r="CBE102" s="760"/>
      <c r="CBF102" s="760"/>
      <c r="CBG102" s="760"/>
      <c r="CBH102" s="760"/>
      <c r="CBI102" s="760"/>
      <c r="CBJ102" s="760"/>
      <c r="CBK102" s="760"/>
      <c r="CBL102" s="760"/>
      <c r="CBM102" s="760"/>
      <c r="CBN102" s="760"/>
      <c r="CBO102" s="760"/>
      <c r="CBP102" s="760"/>
      <c r="CBQ102" s="760"/>
      <c r="CBR102" s="760"/>
      <c r="CBS102" s="760"/>
      <c r="CBT102" s="760"/>
      <c r="CBU102" s="760"/>
      <c r="CBV102" s="760"/>
      <c r="CBW102" s="760"/>
      <c r="CBX102" s="760"/>
      <c r="CBY102" s="760"/>
      <c r="CBZ102" s="760"/>
      <c r="CCA102" s="760"/>
      <c r="CCB102" s="760"/>
      <c r="CCC102" s="760"/>
      <c r="CCD102" s="760"/>
      <c r="CCE102" s="760"/>
      <c r="CCF102" s="760"/>
      <c r="CCG102" s="760"/>
      <c r="CCH102" s="760"/>
      <c r="CCI102" s="760"/>
      <c r="CCJ102" s="760"/>
      <c r="CCK102" s="760"/>
      <c r="CCL102" s="760"/>
      <c r="CCM102" s="760"/>
      <c r="CCN102" s="760"/>
      <c r="CCO102" s="760"/>
      <c r="CCP102" s="760"/>
      <c r="CCQ102" s="760"/>
      <c r="CCR102" s="760"/>
      <c r="CCS102" s="760"/>
      <c r="CCT102" s="760"/>
      <c r="CCU102" s="760"/>
      <c r="CCV102" s="760"/>
      <c r="CCW102" s="760"/>
      <c r="CCX102" s="760"/>
      <c r="CCY102" s="760"/>
      <c r="CCZ102" s="760"/>
      <c r="CDA102" s="760"/>
      <c r="CDB102" s="760"/>
      <c r="CDC102" s="760"/>
      <c r="CDD102" s="760"/>
      <c r="CDE102" s="760"/>
      <c r="CDF102" s="760"/>
      <c r="CDG102" s="760"/>
      <c r="CDH102" s="760"/>
      <c r="CDI102" s="760"/>
      <c r="CDJ102" s="760"/>
      <c r="CDK102" s="760"/>
      <c r="CDL102" s="760"/>
      <c r="CDM102" s="760"/>
      <c r="CDN102" s="760"/>
      <c r="CDO102" s="760"/>
      <c r="CDP102" s="760"/>
      <c r="CDQ102" s="760"/>
      <c r="CDR102" s="760"/>
      <c r="CDS102" s="760"/>
      <c r="CDT102" s="760"/>
      <c r="CDU102" s="760"/>
      <c r="CDV102" s="760"/>
      <c r="CDW102" s="760"/>
      <c r="CDX102" s="760"/>
      <c r="CDY102" s="760"/>
      <c r="CDZ102" s="760"/>
      <c r="CEA102" s="760"/>
      <c r="CEB102" s="760"/>
      <c r="CEC102" s="760"/>
      <c r="CED102" s="760"/>
      <c r="CEE102" s="760"/>
      <c r="CEF102" s="760"/>
      <c r="CEG102" s="760"/>
      <c r="CEH102" s="760"/>
      <c r="CEI102" s="760"/>
      <c r="CEJ102" s="760"/>
      <c r="CEK102" s="760"/>
      <c r="CEL102" s="760"/>
      <c r="CEM102" s="760"/>
      <c r="CEN102" s="760"/>
      <c r="CEO102" s="760"/>
      <c r="CEP102" s="760"/>
      <c r="CEQ102" s="760"/>
      <c r="CER102" s="760"/>
      <c r="CES102" s="760"/>
      <c r="CET102" s="760"/>
      <c r="CEU102" s="760"/>
      <c r="CEV102" s="760"/>
      <c r="CEW102" s="760"/>
      <c r="CEX102" s="760"/>
      <c r="CEY102" s="760"/>
      <c r="CEZ102" s="760"/>
      <c r="CFA102" s="760"/>
      <c r="CFB102" s="760"/>
      <c r="CFC102" s="760"/>
      <c r="CFD102" s="760"/>
      <c r="CFE102" s="760"/>
      <c r="CFF102" s="760"/>
      <c r="CFG102" s="760"/>
      <c r="CFH102" s="760"/>
      <c r="CFI102" s="760"/>
      <c r="CFJ102" s="760"/>
      <c r="CFK102" s="760"/>
      <c r="CFL102" s="760"/>
      <c r="CFM102" s="760"/>
      <c r="CFN102" s="760"/>
      <c r="CFO102" s="760"/>
      <c r="CFP102" s="760"/>
      <c r="CFQ102" s="760"/>
      <c r="CFR102" s="760"/>
      <c r="CFS102" s="760"/>
      <c r="CFT102" s="760"/>
      <c r="CFU102" s="760"/>
      <c r="CFV102" s="760"/>
      <c r="CFW102" s="760"/>
      <c r="CFX102" s="760"/>
      <c r="CFY102" s="760"/>
      <c r="CFZ102" s="760"/>
      <c r="CGA102" s="760"/>
      <c r="CGB102" s="760"/>
      <c r="CGC102" s="760"/>
      <c r="CGD102" s="760"/>
      <c r="CGE102" s="760"/>
      <c r="CGF102" s="760"/>
      <c r="CGG102" s="760"/>
      <c r="CGH102" s="760"/>
      <c r="CGI102" s="760"/>
      <c r="CGJ102" s="760"/>
      <c r="CGK102" s="760"/>
      <c r="CGL102" s="760"/>
      <c r="CGM102" s="760"/>
      <c r="CGN102" s="760"/>
      <c r="CGO102" s="760"/>
      <c r="CGP102" s="760"/>
      <c r="CGQ102" s="760"/>
      <c r="CGR102" s="760"/>
      <c r="CGS102" s="760"/>
      <c r="CGT102" s="760"/>
      <c r="CGU102" s="760"/>
      <c r="CGV102" s="760"/>
      <c r="CGW102" s="760"/>
      <c r="CGX102" s="760"/>
      <c r="CGY102" s="760"/>
      <c r="CGZ102" s="760"/>
      <c r="CHA102" s="760"/>
      <c r="CHB102" s="760"/>
      <c r="CHC102" s="760"/>
      <c r="CHD102" s="760"/>
      <c r="CHE102" s="760"/>
      <c r="CHF102" s="760"/>
      <c r="CHG102" s="760"/>
      <c r="CHH102" s="760"/>
      <c r="CHI102" s="760"/>
      <c r="CHJ102" s="760"/>
      <c r="CHK102" s="760"/>
      <c r="CHL102" s="760"/>
      <c r="CHM102" s="760"/>
      <c r="CHN102" s="760"/>
      <c r="CHO102" s="760"/>
      <c r="CHP102" s="760"/>
      <c r="CHQ102" s="760"/>
      <c r="CHR102" s="760"/>
      <c r="CHS102" s="760"/>
      <c r="CHT102" s="760"/>
      <c r="CHU102" s="760"/>
      <c r="CHV102" s="760"/>
      <c r="CHW102" s="760"/>
      <c r="CHX102" s="760"/>
      <c r="CHY102" s="760"/>
      <c r="CHZ102" s="760"/>
      <c r="CIA102" s="760"/>
      <c r="CIB102" s="760"/>
      <c r="CIC102" s="760"/>
      <c r="CID102" s="760"/>
      <c r="CIE102" s="760"/>
      <c r="CIF102" s="760"/>
      <c r="CIG102" s="760"/>
      <c r="CIH102" s="760"/>
      <c r="CII102" s="760"/>
      <c r="CIJ102" s="760"/>
      <c r="CIK102" s="760"/>
      <c r="CIL102" s="760"/>
      <c r="CIM102" s="760"/>
      <c r="CIN102" s="760"/>
      <c r="CIO102" s="760"/>
      <c r="CIP102" s="760"/>
      <c r="CIQ102" s="760"/>
      <c r="CIR102" s="760"/>
      <c r="CIS102" s="760"/>
      <c r="CIT102" s="760"/>
      <c r="CIU102" s="760"/>
      <c r="CIV102" s="760"/>
      <c r="CIW102" s="760"/>
      <c r="CIX102" s="760"/>
      <c r="CIY102" s="760"/>
      <c r="CIZ102" s="760"/>
      <c r="CJA102" s="760"/>
      <c r="CJB102" s="760"/>
      <c r="CJC102" s="760"/>
      <c r="CJD102" s="760"/>
      <c r="CJE102" s="760"/>
      <c r="CJF102" s="760"/>
      <c r="CJG102" s="760"/>
      <c r="CJH102" s="760"/>
      <c r="CJI102" s="760"/>
      <c r="CJJ102" s="760"/>
      <c r="CJK102" s="760"/>
      <c r="CJL102" s="760"/>
      <c r="CJM102" s="760"/>
      <c r="CJN102" s="760"/>
      <c r="CJO102" s="760"/>
      <c r="CJP102" s="760"/>
      <c r="CJQ102" s="760"/>
      <c r="CJR102" s="760"/>
      <c r="CJS102" s="760"/>
      <c r="CJT102" s="760"/>
      <c r="CJU102" s="760"/>
      <c r="CJV102" s="760"/>
      <c r="CJW102" s="760"/>
      <c r="CJX102" s="760"/>
      <c r="CJY102" s="760"/>
      <c r="CJZ102" s="760"/>
      <c r="CKA102" s="760"/>
      <c r="CKB102" s="760"/>
      <c r="CKC102" s="760"/>
      <c r="CKD102" s="760"/>
      <c r="CKE102" s="760"/>
      <c r="CKF102" s="760"/>
      <c r="CKG102" s="760"/>
      <c r="CKH102" s="760"/>
      <c r="CKI102" s="760"/>
      <c r="CKJ102" s="760"/>
      <c r="CKK102" s="760"/>
      <c r="CKL102" s="760"/>
      <c r="CKM102" s="760"/>
      <c r="CKN102" s="760"/>
      <c r="CKO102" s="760"/>
      <c r="CKP102" s="760"/>
      <c r="CKQ102" s="760"/>
      <c r="CKR102" s="760"/>
      <c r="CKS102" s="760"/>
      <c r="CKT102" s="760"/>
      <c r="CKU102" s="760"/>
      <c r="CKV102" s="760"/>
      <c r="CKW102" s="760"/>
      <c r="CKX102" s="760"/>
      <c r="CKY102" s="760"/>
      <c r="CKZ102" s="760"/>
      <c r="CLA102" s="760"/>
      <c r="CLB102" s="760"/>
      <c r="CLC102" s="760"/>
      <c r="CLD102" s="760"/>
      <c r="CLE102" s="760"/>
      <c r="CLF102" s="760"/>
      <c r="CLG102" s="760"/>
      <c r="CLH102" s="760"/>
      <c r="CLI102" s="760"/>
      <c r="CLJ102" s="760"/>
      <c r="CLK102" s="760"/>
      <c r="CLL102" s="760"/>
      <c r="CLM102" s="760"/>
      <c r="CLN102" s="760"/>
      <c r="CLO102" s="760"/>
      <c r="CLP102" s="760"/>
      <c r="CLQ102" s="760"/>
      <c r="CLR102" s="760"/>
      <c r="CLS102" s="760"/>
      <c r="CLT102" s="760"/>
      <c r="CLU102" s="760"/>
      <c r="CLV102" s="760"/>
      <c r="CLW102" s="760"/>
      <c r="CLX102" s="760"/>
      <c r="CLY102" s="760"/>
      <c r="CLZ102" s="760"/>
      <c r="CMA102" s="760"/>
      <c r="CMB102" s="760"/>
      <c r="CMC102" s="760"/>
      <c r="CMD102" s="760"/>
      <c r="CME102" s="760"/>
      <c r="CMF102" s="760"/>
      <c r="CMG102" s="760"/>
      <c r="CMH102" s="760"/>
      <c r="CMI102" s="760"/>
      <c r="CMJ102" s="760"/>
      <c r="CMK102" s="760"/>
      <c r="CML102" s="760"/>
      <c r="CMM102" s="760"/>
      <c r="CMN102" s="760"/>
      <c r="CMO102" s="760"/>
      <c r="CMP102" s="760"/>
      <c r="CMQ102" s="760"/>
      <c r="CMR102" s="760"/>
      <c r="CMS102" s="760"/>
      <c r="CMT102" s="760"/>
      <c r="CMU102" s="760"/>
      <c r="CMV102" s="760"/>
      <c r="CMW102" s="760"/>
      <c r="CMX102" s="760"/>
      <c r="CMY102" s="760"/>
      <c r="CMZ102" s="760"/>
      <c r="CNA102" s="760"/>
      <c r="CNB102" s="760"/>
      <c r="CNC102" s="760"/>
      <c r="CND102" s="760"/>
      <c r="CNE102" s="760"/>
      <c r="CNF102" s="760"/>
      <c r="CNG102" s="760"/>
      <c r="CNH102" s="760"/>
      <c r="CNI102" s="760"/>
      <c r="CNJ102" s="760"/>
      <c r="CNK102" s="760"/>
      <c r="CNL102" s="760"/>
      <c r="CNM102" s="760"/>
      <c r="CNN102" s="760"/>
      <c r="CNO102" s="760"/>
      <c r="CNP102" s="760"/>
      <c r="CNQ102" s="760"/>
      <c r="CNR102" s="760"/>
      <c r="CNS102" s="760"/>
      <c r="CNT102" s="760"/>
      <c r="CNU102" s="760"/>
      <c r="CNV102" s="760"/>
      <c r="CNW102" s="760"/>
      <c r="CNX102" s="760"/>
      <c r="CNY102" s="760"/>
      <c r="CNZ102" s="760"/>
      <c r="COA102" s="760"/>
      <c r="COB102" s="760"/>
      <c r="COC102" s="760"/>
      <c r="COD102" s="760"/>
      <c r="COE102" s="760"/>
      <c r="COF102" s="760"/>
      <c r="COG102" s="760"/>
      <c r="COH102" s="760"/>
      <c r="COI102" s="760"/>
      <c r="COJ102" s="760"/>
      <c r="COK102" s="760"/>
      <c r="COL102" s="760"/>
      <c r="COM102" s="760"/>
      <c r="CON102" s="760"/>
      <c r="COO102" s="760"/>
      <c r="COP102" s="760"/>
      <c r="COQ102" s="760"/>
      <c r="COR102" s="760"/>
      <c r="COS102" s="760"/>
      <c r="COT102" s="760"/>
      <c r="COU102" s="760"/>
      <c r="COV102" s="760"/>
      <c r="COW102" s="760"/>
      <c r="COX102" s="760"/>
      <c r="COY102" s="760"/>
      <c r="COZ102" s="760"/>
      <c r="CPA102" s="760"/>
      <c r="CPB102" s="760"/>
      <c r="CPC102" s="760"/>
      <c r="CPD102" s="760"/>
      <c r="CPE102" s="760"/>
      <c r="CPF102" s="760"/>
      <c r="CPG102" s="760"/>
      <c r="CPH102" s="760"/>
      <c r="CPI102" s="760"/>
      <c r="CPJ102" s="760"/>
      <c r="CPK102" s="760"/>
      <c r="CPL102" s="760"/>
      <c r="CPM102" s="760"/>
      <c r="CPN102" s="760"/>
      <c r="CPO102" s="760"/>
      <c r="CPP102" s="760"/>
      <c r="CPQ102" s="760"/>
      <c r="CPR102" s="760"/>
      <c r="CPS102" s="760"/>
      <c r="CPT102" s="760"/>
      <c r="CPU102" s="760"/>
      <c r="CPV102" s="760"/>
      <c r="CPW102" s="760"/>
      <c r="CPX102" s="760"/>
      <c r="CPY102" s="760"/>
      <c r="CPZ102" s="760"/>
      <c r="CQA102" s="760"/>
      <c r="CQB102" s="760"/>
      <c r="CQC102" s="760"/>
      <c r="CQD102" s="760"/>
      <c r="CQE102" s="760"/>
      <c r="CQF102" s="760"/>
      <c r="CQG102" s="760"/>
      <c r="CQH102" s="760"/>
      <c r="CQI102" s="760"/>
      <c r="CQJ102" s="760"/>
      <c r="CQK102" s="760"/>
      <c r="CQL102" s="760"/>
      <c r="CQM102" s="760"/>
      <c r="CQN102" s="760"/>
      <c r="CQO102" s="760"/>
      <c r="CQP102" s="760"/>
      <c r="CQQ102" s="760"/>
      <c r="CQR102" s="760"/>
      <c r="CQS102" s="760"/>
      <c r="CQT102" s="760"/>
      <c r="CQU102" s="760"/>
      <c r="CQV102" s="760"/>
      <c r="CQW102" s="760"/>
      <c r="CQX102" s="760"/>
      <c r="CQY102" s="760"/>
      <c r="CQZ102" s="760"/>
      <c r="CRA102" s="760"/>
      <c r="CRB102" s="760"/>
      <c r="CRC102" s="760"/>
      <c r="CRD102" s="760"/>
      <c r="CRE102" s="760"/>
      <c r="CRF102" s="760"/>
      <c r="CRG102" s="760"/>
      <c r="CRH102" s="760"/>
      <c r="CRI102" s="760"/>
      <c r="CRJ102" s="760"/>
      <c r="CRK102" s="760"/>
      <c r="CRL102" s="760"/>
      <c r="CRM102" s="760"/>
      <c r="CRN102" s="760"/>
      <c r="CRO102" s="760"/>
      <c r="CRP102" s="760"/>
      <c r="CRQ102" s="760"/>
      <c r="CRR102" s="760"/>
      <c r="CRS102" s="760"/>
      <c r="CRT102" s="760"/>
      <c r="CRU102" s="760"/>
      <c r="CRV102" s="760"/>
      <c r="CRW102" s="760"/>
      <c r="CRX102" s="760"/>
      <c r="CRY102" s="760"/>
      <c r="CRZ102" s="760"/>
      <c r="CSA102" s="760"/>
      <c r="CSB102" s="760"/>
      <c r="CSC102" s="760"/>
      <c r="CSD102" s="760"/>
      <c r="CSE102" s="760"/>
      <c r="CSF102" s="760"/>
      <c r="CSG102" s="760"/>
      <c r="CSH102" s="760"/>
      <c r="CSI102" s="760"/>
      <c r="CSJ102" s="760"/>
      <c r="CSK102" s="760"/>
      <c r="CSL102" s="760"/>
      <c r="CSM102" s="760"/>
      <c r="CSN102" s="760"/>
      <c r="CSO102" s="760"/>
      <c r="CSP102" s="760"/>
      <c r="CSQ102" s="760"/>
      <c r="CSR102" s="760"/>
      <c r="CSS102" s="760"/>
      <c r="CST102" s="760"/>
      <c r="CSU102" s="760"/>
      <c r="CSV102" s="760"/>
      <c r="CSW102" s="760"/>
      <c r="CSX102" s="760"/>
      <c r="CSY102" s="760"/>
      <c r="CSZ102" s="760"/>
      <c r="CTA102" s="760"/>
      <c r="CTB102" s="760"/>
      <c r="CTC102" s="760"/>
      <c r="CTD102" s="760"/>
      <c r="CTE102" s="760"/>
      <c r="CTF102" s="760"/>
      <c r="CTG102" s="760"/>
      <c r="CTH102" s="760"/>
      <c r="CTI102" s="760"/>
      <c r="CTJ102" s="760"/>
      <c r="CTK102" s="760"/>
      <c r="CTL102" s="760"/>
      <c r="CTM102" s="760"/>
      <c r="CTN102" s="760"/>
      <c r="CTO102" s="760"/>
      <c r="CTP102" s="760"/>
      <c r="CTQ102" s="760"/>
      <c r="CTR102" s="760"/>
      <c r="CTS102" s="760"/>
      <c r="CTT102" s="760"/>
      <c r="CTU102" s="760"/>
      <c r="CTV102" s="760"/>
      <c r="CTW102" s="760"/>
      <c r="CTX102" s="760"/>
      <c r="CTY102" s="760"/>
      <c r="CTZ102" s="760"/>
      <c r="CUA102" s="760"/>
      <c r="CUB102" s="760"/>
      <c r="CUC102" s="760"/>
      <c r="CUD102" s="760"/>
      <c r="CUE102" s="760"/>
      <c r="CUF102" s="760"/>
      <c r="CUG102" s="760"/>
      <c r="CUH102" s="760"/>
      <c r="CUI102" s="760"/>
      <c r="CUJ102" s="760"/>
      <c r="CUK102" s="760"/>
      <c r="CUL102" s="760"/>
      <c r="CUM102" s="760"/>
      <c r="CUN102" s="760"/>
      <c r="CUO102" s="760"/>
      <c r="CUP102" s="760"/>
      <c r="CUQ102" s="760"/>
      <c r="CUR102" s="760"/>
      <c r="CUS102" s="760"/>
      <c r="CUT102" s="760"/>
      <c r="CUU102" s="760"/>
      <c r="CUV102" s="760"/>
      <c r="CUW102" s="760"/>
      <c r="CUX102" s="760"/>
      <c r="CUY102" s="760"/>
      <c r="CUZ102" s="760"/>
      <c r="CVA102" s="760"/>
      <c r="CVB102" s="760"/>
      <c r="CVC102" s="760"/>
      <c r="CVD102" s="760"/>
      <c r="CVE102" s="760"/>
      <c r="CVF102" s="760"/>
      <c r="CVG102" s="760"/>
      <c r="CVH102" s="760"/>
      <c r="CVI102" s="760"/>
      <c r="CVJ102" s="760"/>
      <c r="CVK102" s="760"/>
      <c r="CVL102" s="760"/>
      <c r="CVM102" s="760"/>
      <c r="CVN102" s="760"/>
      <c r="CVO102" s="760"/>
      <c r="CVP102" s="760"/>
      <c r="CVQ102" s="760"/>
      <c r="CVR102" s="760"/>
      <c r="CVS102" s="760"/>
      <c r="CVT102" s="760"/>
      <c r="CVU102" s="760"/>
      <c r="CVV102" s="760"/>
      <c r="CVW102" s="760"/>
      <c r="CVX102" s="760"/>
      <c r="CVY102" s="760"/>
      <c r="CVZ102" s="760"/>
      <c r="CWA102" s="760"/>
      <c r="CWB102" s="760"/>
      <c r="CWC102" s="760"/>
      <c r="CWD102" s="760"/>
      <c r="CWE102" s="760"/>
      <c r="CWF102" s="760"/>
      <c r="CWG102" s="760"/>
      <c r="CWH102" s="760"/>
      <c r="CWI102" s="760"/>
      <c r="CWJ102" s="760"/>
      <c r="CWK102" s="760"/>
      <c r="CWL102" s="760"/>
      <c r="CWM102" s="760"/>
      <c r="CWN102" s="760"/>
      <c r="CWO102" s="760"/>
      <c r="CWP102" s="760"/>
      <c r="CWQ102" s="760"/>
      <c r="CWR102" s="760"/>
      <c r="CWS102" s="760"/>
      <c r="CWT102" s="760"/>
      <c r="CWU102" s="760"/>
      <c r="CWV102" s="760"/>
      <c r="CWW102" s="760"/>
      <c r="CWX102" s="760"/>
      <c r="CWY102" s="760"/>
      <c r="CWZ102" s="760"/>
      <c r="CXA102" s="760"/>
      <c r="CXB102" s="760"/>
      <c r="CXC102" s="760"/>
      <c r="CXD102" s="760"/>
      <c r="CXE102" s="760"/>
      <c r="CXF102" s="760"/>
      <c r="CXG102" s="760"/>
      <c r="CXH102" s="760"/>
      <c r="CXI102" s="760"/>
      <c r="CXJ102" s="760"/>
      <c r="CXK102" s="760"/>
      <c r="CXL102" s="760"/>
      <c r="CXM102" s="760"/>
      <c r="CXN102" s="760"/>
      <c r="CXO102" s="760"/>
      <c r="CXP102" s="760"/>
      <c r="CXQ102" s="760"/>
      <c r="CXR102" s="760"/>
      <c r="CXS102" s="760"/>
      <c r="CXT102" s="760"/>
      <c r="CXU102" s="760"/>
      <c r="CXV102" s="760"/>
      <c r="CXW102" s="760"/>
      <c r="CXX102" s="760"/>
      <c r="CXY102" s="760"/>
      <c r="CXZ102" s="760"/>
      <c r="CYA102" s="760"/>
      <c r="CYB102" s="760"/>
      <c r="CYC102" s="760"/>
      <c r="CYD102" s="760"/>
      <c r="CYE102" s="760"/>
      <c r="CYF102" s="760"/>
      <c r="CYG102" s="760"/>
      <c r="CYH102" s="760"/>
      <c r="CYI102" s="760"/>
      <c r="CYJ102" s="760"/>
      <c r="CYK102" s="760"/>
      <c r="CYL102" s="760"/>
      <c r="CYM102" s="760"/>
      <c r="CYN102" s="760"/>
      <c r="CYO102" s="760"/>
      <c r="CYP102" s="760"/>
      <c r="CYQ102" s="760"/>
      <c r="CYR102" s="760"/>
      <c r="CYS102" s="760"/>
      <c r="CYT102" s="760"/>
      <c r="CYU102" s="760"/>
      <c r="CYV102" s="760"/>
      <c r="CYW102" s="760"/>
      <c r="CYX102" s="760"/>
      <c r="CYY102" s="760"/>
      <c r="CYZ102" s="760"/>
      <c r="CZA102" s="760"/>
      <c r="CZB102" s="760"/>
      <c r="CZC102" s="760"/>
      <c r="CZD102" s="760"/>
      <c r="CZE102" s="760"/>
      <c r="CZF102" s="760"/>
      <c r="CZG102" s="760"/>
      <c r="CZH102" s="760"/>
      <c r="CZI102" s="760"/>
      <c r="CZJ102" s="760"/>
      <c r="CZK102" s="760"/>
      <c r="CZL102" s="760"/>
      <c r="CZM102" s="760"/>
      <c r="CZN102" s="760"/>
      <c r="CZO102" s="760"/>
      <c r="CZP102" s="760"/>
      <c r="CZQ102" s="760"/>
      <c r="CZR102" s="760"/>
      <c r="CZS102" s="760"/>
      <c r="CZT102" s="760"/>
      <c r="CZU102" s="760"/>
      <c r="CZV102" s="760"/>
      <c r="CZW102" s="760"/>
      <c r="CZX102" s="760"/>
      <c r="CZY102" s="760"/>
      <c r="CZZ102" s="760"/>
      <c r="DAA102" s="760"/>
      <c r="DAB102" s="760"/>
      <c r="DAC102" s="760"/>
      <c r="DAD102" s="760"/>
      <c r="DAE102" s="760"/>
      <c r="DAF102" s="760"/>
      <c r="DAG102" s="760"/>
      <c r="DAH102" s="760"/>
      <c r="DAI102" s="760"/>
      <c r="DAJ102" s="760"/>
      <c r="DAK102" s="760"/>
      <c r="DAL102" s="760"/>
      <c r="DAM102" s="760"/>
      <c r="DAN102" s="760"/>
      <c r="DAO102" s="760"/>
      <c r="DAP102" s="760"/>
      <c r="DAQ102" s="760"/>
      <c r="DAR102" s="760"/>
      <c r="DAS102" s="760"/>
      <c r="DAT102" s="760"/>
      <c r="DAU102" s="760"/>
      <c r="DAV102" s="760"/>
      <c r="DAW102" s="760"/>
      <c r="DAX102" s="760"/>
      <c r="DAY102" s="760"/>
      <c r="DAZ102" s="760"/>
      <c r="DBA102" s="760"/>
      <c r="DBB102" s="760"/>
      <c r="DBC102" s="760"/>
      <c r="DBD102" s="760"/>
      <c r="DBE102" s="760"/>
      <c r="DBF102" s="760"/>
      <c r="DBG102" s="760"/>
      <c r="DBH102" s="760"/>
      <c r="DBI102" s="760"/>
      <c r="DBJ102" s="760"/>
      <c r="DBK102" s="760"/>
      <c r="DBL102" s="760"/>
      <c r="DBM102" s="760"/>
      <c r="DBN102" s="760"/>
      <c r="DBO102" s="760"/>
      <c r="DBP102" s="760"/>
      <c r="DBQ102" s="760"/>
      <c r="DBR102" s="760"/>
      <c r="DBS102" s="760"/>
      <c r="DBT102" s="760"/>
      <c r="DBU102" s="760"/>
      <c r="DBV102" s="760"/>
      <c r="DBW102" s="760"/>
      <c r="DBX102" s="760"/>
      <c r="DBY102" s="760"/>
      <c r="DBZ102" s="760"/>
      <c r="DCA102" s="760"/>
      <c r="DCB102" s="760"/>
      <c r="DCC102" s="760"/>
      <c r="DCD102" s="760"/>
      <c r="DCE102" s="760"/>
      <c r="DCF102" s="760"/>
      <c r="DCG102" s="760"/>
      <c r="DCH102" s="760"/>
      <c r="DCI102" s="760"/>
      <c r="DCJ102" s="760"/>
      <c r="DCK102" s="760"/>
      <c r="DCL102" s="760"/>
      <c r="DCM102" s="760"/>
      <c r="DCN102" s="760"/>
      <c r="DCO102" s="760"/>
      <c r="DCP102" s="760"/>
      <c r="DCQ102" s="760"/>
      <c r="DCR102" s="760"/>
      <c r="DCS102" s="760"/>
      <c r="DCT102" s="760"/>
      <c r="DCU102" s="760"/>
      <c r="DCV102" s="760"/>
      <c r="DCW102" s="760"/>
      <c r="DCX102" s="760"/>
      <c r="DCY102" s="760"/>
      <c r="DCZ102" s="760"/>
      <c r="DDA102" s="760"/>
      <c r="DDB102" s="760"/>
      <c r="DDC102" s="760"/>
      <c r="DDD102" s="760"/>
      <c r="DDE102" s="760"/>
      <c r="DDF102" s="760"/>
      <c r="DDG102" s="760"/>
      <c r="DDH102" s="760"/>
      <c r="DDI102" s="760"/>
      <c r="DDJ102" s="760"/>
      <c r="DDK102" s="760"/>
      <c r="DDL102" s="760"/>
      <c r="DDM102" s="760"/>
      <c r="DDN102" s="760"/>
      <c r="DDO102" s="760"/>
      <c r="DDP102" s="760"/>
      <c r="DDQ102" s="760"/>
      <c r="DDR102" s="760"/>
      <c r="DDS102" s="760"/>
      <c r="DDT102" s="760"/>
      <c r="DDU102" s="760"/>
      <c r="DDV102" s="760"/>
      <c r="DDW102" s="760"/>
      <c r="DDX102" s="760"/>
      <c r="DDY102" s="760"/>
      <c r="DDZ102" s="760"/>
      <c r="DEA102" s="760"/>
      <c r="DEB102" s="760"/>
      <c r="DEC102" s="760"/>
      <c r="DED102" s="760"/>
      <c r="DEE102" s="760"/>
      <c r="DEF102" s="760"/>
      <c r="DEG102" s="760"/>
      <c r="DEH102" s="760"/>
      <c r="DEI102" s="760"/>
      <c r="DEJ102" s="760"/>
      <c r="DEK102" s="760"/>
      <c r="DEL102" s="760"/>
      <c r="DEM102" s="760"/>
      <c r="DEN102" s="760"/>
      <c r="DEO102" s="760"/>
      <c r="DEP102" s="760"/>
      <c r="DEQ102" s="760"/>
      <c r="DER102" s="760"/>
      <c r="DES102" s="760"/>
      <c r="DET102" s="760"/>
      <c r="DEU102" s="760"/>
      <c r="DEV102" s="760"/>
      <c r="DEW102" s="760"/>
      <c r="DEX102" s="760"/>
      <c r="DEY102" s="760"/>
      <c r="DEZ102" s="760"/>
      <c r="DFA102" s="760"/>
      <c r="DFB102" s="760"/>
      <c r="DFC102" s="760"/>
      <c r="DFD102" s="760"/>
      <c r="DFE102" s="760"/>
      <c r="DFF102" s="760"/>
      <c r="DFG102" s="760"/>
      <c r="DFH102" s="760"/>
      <c r="DFI102" s="760"/>
      <c r="DFJ102" s="760"/>
      <c r="DFK102" s="760"/>
      <c r="DFL102" s="760"/>
      <c r="DFM102" s="760"/>
      <c r="DFN102" s="760"/>
      <c r="DFO102" s="760"/>
      <c r="DFP102" s="760"/>
      <c r="DFQ102" s="760"/>
      <c r="DFR102" s="760"/>
      <c r="DFS102" s="760"/>
      <c r="DFT102" s="760"/>
      <c r="DFU102" s="760"/>
      <c r="DFV102" s="760"/>
      <c r="DFW102" s="760"/>
      <c r="DFX102" s="760"/>
      <c r="DFY102" s="760"/>
      <c r="DFZ102" s="760"/>
      <c r="DGA102" s="760"/>
      <c r="DGB102" s="760"/>
      <c r="DGC102" s="760"/>
      <c r="DGD102" s="760"/>
      <c r="DGE102" s="760"/>
      <c r="DGF102" s="760"/>
      <c r="DGG102" s="760"/>
      <c r="DGH102" s="760"/>
      <c r="DGI102" s="760"/>
      <c r="DGJ102" s="760"/>
      <c r="DGK102" s="760"/>
      <c r="DGL102" s="760"/>
      <c r="DGM102" s="760"/>
      <c r="DGN102" s="760"/>
      <c r="DGO102" s="760"/>
      <c r="DGP102" s="760"/>
      <c r="DGQ102" s="760"/>
      <c r="DGR102" s="760"/>
      <c r="DGS102" s="760"/>
      <c r="DGT102" s="760"/>
      <c r="DGU102" s="760"/>
      <c r="DGV102" s="760"/>
      <c r="DGW102" s="760"/>
      <c r="DGX102" s="760"/>
      <c r="DGY102" s="760"/>
      <c r="DGZ102" s="760"/>
      <c r="DHA102" s="760"/>
      <c r="DHB102" s="760"/>
      <c r="DHC102" s="760"/>
      <c r="DHD102" s="760"/>
      <c r="DHE102" s="760"/>
      <c r="DHF102" s="760"/>
      <c r="DHG102" s="760"/>
      <c r="DHH102" s="760"/>
      <c r="DHI102" s="760"/>
      <c r="DHJ102" s="760"/>
      <c r="DHK102" s="760"/>
      <c r="DHL102" s="760"/>
      <c r="DHM102" s="760"/>
      <c r="DHN102" s="760"/>
      <c r="DHO102" s="760"/>
      <c r="DHP102" s="760"/>
      <c r="DHQ102" s="760"/>
      <c r="DHR102" s="760"/>
      <c r="DHS102" s="760"/>
      <c r="DHT102" s="760"/>
      <c r="DHU102" s="760"/>
      <c r="DHV102" s="760"/>
      <c r="DHW102" s="760"/>
      <c r="DHX102" s="760"/>
      <c r="DHY102" s="760"/>
      <c r="DHZ102" s="760"/>
      <c r="DIA102" s="760"/>
      <c r="DIB102" s="760"/>
      <c r="DIC102" s="760"/>
      <c r="DID102" s="760"/>
      <c r="DIE102" s="760"/>
      <c r="DIF102" s="760"/>
      <c r="DIG102" s="760"/>
      <c r="DIH102" s="760"/>
      <c r="DII102" s="760"/>
      <c r="DIJ102" s="760"/>
      <c r="DIK102" s="760"/>
      <c r="DIL102" s="760"/>
      <c r="DIM102" s="760"/>
      <c r="DIN102" s="760"/>
      <c r="DIO102" s="760"/>
      <c r="DIP102" s="760"/>
      <c r="DIQ102" s="760"/>
      <c r="DIR102" s="760"/>
      <c r="DIS102" s="760"/>
      <c r="DIT102" s="760"/>
      <c r="DIU102" s="760"/>
      <c r="DIV102" s="760"/>
      <c r="DIW102" s="760"/>
      <c r="DIX102" s="760"/>
      <c r="DIY102" s="760"/>
      <c r="DIZ102" s="760"/>
      <c r="DJA102" s="760"/>
      <c r="DJB102" s="760"/>
      <c r="DJC102" s="760"/>
      <c r="DJD102" s="760"/>
      <c r="DJE102" s="760"/>
      <c r="DJF102" s="760"/>
      <c r="DJG102" s="760"/>
      <c r="DJH102" s="760"/>
      <c r="DJI102" s="760"/>
      <c r="DJJ102" s="760"/>
      <c r="DJK102" s="760"/>
      <c r="DJL102" s="760"/>
      <c r="DJM102" s="760"/>
      <c r="DJN102" s="760"/>
      <c r="DJO102" s="760"/>
      <c r="DJP102" s="760"/>
      <c r="DJQ102" s="760"/>
      <c r="DJR102" s="760"/>
      <c r="DJS102" s="760"/>
      <c r="DJT102" s="760"/>
      <c r="DJU102" s="760"/>
      <c r="DJV102" s="760"/>
      <c r="DJW102" s="760"/>
      <c r="DJX102" s="760"/>
      <c r="DJY102" s="760"/>
      <c r="DJZ102" s="760"/>
      <c r="DKA102" s="760"/>
      <c r="DKB102" s="760"/>
      <c r="DKC102" s="760"/>
      <c r="DKD102" s="760"/>
      <c r="DKE102" s="760"/>
      <c r="DKF102" s="760"/>
      <c r="DKG102" s="760"/>
      <c r="DKH102" s="760"/>
      <c r="DKI102" s="760"/>
      <c r="DKJ102" s="760"/>
      <c r="DKK102" s="760"/>
      <c r="DKL102" s="760"/>
      <c r="DKM102" s="760"/>
      <c r="DKN102" s="760"/>
      <c r="DKO102" s="760"/>
      <c r="DKP102" s="760"/>
      <c r="DKQ102" s="760"/>
      <c r="DKR102" s="760"/>
      <c r="DKS102" s="760"/>
      <c r="DKT102" s="760"/>
      <c r="DKU102" s="760"/>
      <c r="DKV102" s="760"/>
      <c r="DKW102" s="760"/>
      <c r="DKX102" s="760"/>
      <c r="DKY102" s="760"/>
      <c r="DKZ102" s="760"/>
      <c r="DLA102" s="760"/>
      <c r="DLB102" s="760"/>
      <c r="DLC102" s="760"/>
      <c r="DLD102" s="760"/>
      <c r="DLE102" s="760"/>
      <c r="DLF102" s="760"/>
      <c r="DLG102" s="760"/>
      <c r="DLH102" s="760"/>
      <c r="DLI102" s="760"/>
      <c r="DLJ102" s="760"/>
      <c r="DLK102" s="760"/>
      <c r="DLL102" s="760"/>
      <c r="DLM102" s="760"/>
      <c r="DLN102" s="760"/>
      <c r="DLO102" s="760"/>
      <c r="DLP102" s="760"/>
      <c r="DLQ102" s="760"/>
      <c r="DLR102" s="760"/>
      <c r="DLS102" s="760"/>
      <c r="DLT102" s="760"/>
      <c r="DLU102" s="760"/>
      <c r="DLV102" s="760"/>
      <c r="DLW102" s="760"/>
      <c r="DLX102" s="760"/>
      <c r="DLY102" s="760"/>
      <c r="DLZ102" s="760"/>
      <c r="DMA102" s="760"/>
      <c r="DMB102" s="760"/>
      <c r="DMC102" s="760"/>
      <c r="DMD102" s="760"/>
      <c r="DME102" s="760"/>
      <c r="DMF102" s="760"/>
      <c r="DMG102" s="760"/>
      <c r="DMH102" s="760"/>
      <c r="DMI102" s="760"/>
      <c r="DMJ102" s="760"/>
      <c r="DMK102" s="760"/>
      <c r="DML102" s="760"/>
      <c r="DMM102" s="760"/>
      <c r="DMN102" s="760"/>
      <c r="DMO102" s="760"/>
      <c r="DMP102" s="760"/>
      <c r="DMQ102" s="760"/>
      <c r="DMR102" s="760"/>
      <c r="DMS102" s="760"/>
      <c r="DMT102" s="760"/>
      <c r="DMU102" s="760"/>
      <c r="DMV102" s="760"/>
      <c r="DMW102" s="760"/>
      <c r="DMX102" s="760"/>
      <c r="DMY102" s="760"/>
      <c r="DMZ102" s="760"/>
      <c r="DNA102" s="760"/>
      <c r="DNB102" s="760"/>
      <c r="DNC102" s="760"/>
      <c r="DND102" s="760"/>
      <c r="DNE102" s="760"/>
      <c r="DNF102" s="760"/>
      <c r="DNG102" s="760"/>
      <c r="DNH102" s="760"/>
      <c r="DNI102" s="760"/>
      <c r="DNJ102" s="760"/>
      <c r="DNK102" s="760"/>
      <c r="DNL102" s="760"/>
      <c r="DNM102" s="760"/>
      <c r="DNN102" s="760"/>
      <c r="DNO102" s="760"/>
      <c r="DNP102" s="760"/>
      <c r="DNQ102" s="760"/>
      <c r="DNR102" s="760"/>
      <c r="DNS102" s="760"/>
      <c r="DNT102" s="760"/>
      <c r="DNU102" s="760"/>
      <c r="DNV102" s="760"/>
      <c r="DNW102" s="760"/>
      <c r="DNX102" s="760"/>
      <c r="DNY102" s="760"/>
      <c r="DNZ102" s="760"/>
      <c r="DOA102" s="760"/>
      <c r="DOB102" s="760"/>
      <c r="DOC102" s="760"/>
      <c r="DOD102" s="760"/>
      <c r="DOE102" s="760"/>
      <c r="DOF102" s="760"/>
      <c r="DOG102" s="760"/>
      <c r="DOH102" s="760"/>
      <c r="DOI102" s="760"/>
      <c r="DOJ102" s="760"/>
      <c r="DOK102" s="760"/>
      <c r="DOL102" s="760"/>
      <c r="DOM102" s="760"/>
      <c r="DON102" s="760"/>
      <c r="DOO102" s="760"/>
      <c r="DOP102" s="760"/>
      <c r="DOQ102" s="760"/>
      <c r="DOR102" s="760"/>
      <c r="DOS102" s="760"/>
      <c r="DOT102" s="760"/>
      <c r="DOU102" s="760"/>
      <c r="DOV102" s="760"/>
      <c r="DOW102" s="760"/>
      <c r="DOX102" s="760"/>
      <c r="DOY102" s="760"/>
      <c r="DOZ102" s="760"/>
      <c r="DPA102" s="760"/>
      <c r="DPB102" s="760"/>
      <c r="DPC102" s="760"/>
      <c r="DPD102" s="760"/>
      <c r="DPE102" s="760"/>
      <c r="DPF102" s="760"/>
      <c r="DPG102" s="760"/>
      <c r="DPH102" s="760"/>
      <c r="DPI102" s="760"/>
      <c r="DPJ102" s="760"/>
      <c r="DPK102" s="760"/>
      <c r="DPL102" s="760"/>
      <c r="DPM102" s="760"/>
      <c r="DPN102" s="760"/>
      <c r="DPO102" s="760"/>
      <c r="DPP102" s="760"/>
      <c r="DPQ102" s="760"/>
      <c r="DPR102" s="760"/>
      <c r="DPS102" s="760"/>
      <c r="DPT102" s="760"/>
      <c r="DPU102" s="760"/>
      <c r="DPV102" s="760"/>
      <c r="DPW102" s="760"/>
      <c r="DPX102" s="760"/>
      <c r="DPY102" s="760"/>
      <c r="DPZ102" s="760"/>
      <c r="DQA102" s="760"/>
      <c r="DQB102" s="760"/>
      <c r="DQC102" s="760"/>
      <c r="DQD102" s="760"/>
      <c r="DQE102" s="760"/>
      <c r="DQF102" s="760"/>
      <c r="DQG102" s="760"/>
      <c r="DQH102" s="760"/>
      <c r="DQI102" s="760"/>
      <c r="DQJ102" s="760"/>
      <c r="DQK102" s="760"/>
      <c r="DQL102" s="760"/>
      <c r="DQM102" s="760"/>
      <c r="DQN102" s="760"/>
      <c r="DQO102" s="760"/>
      <c r="DQP102" s="760"/>
      <c r="DQQ102" s="760"/>
      <c r="DQR102" s="760"/>
      <c r="DQS102" s="760"/>
      <c r="DQT102" s="760"/>
      <c r="DQU102" s="760"/>
      <c r="DQV102" s="760"/>
      <c r="DQW102" s="760"/>
      <c r="DQX102" s="760"/>
      <c r="DQY102" s="760"/>
      <c r="DQZ102" s="760"/>
      <c r="DRA102" s="760"/>
      <c r="DRB102" s="760"/>
      <c r="DRC102" s="760"/>
      <c r="DRD102" s="760"/>
      <c r="DRE102" s="760"/>
      <c r="DRF102" s="760"/>
      <c r="DRG102" s="760"/>
      <c r="DRH102" s="760"/>
      <c r="DRI102" s="760"/>
      <c r="DRJ102" s="760"/>
      <c r="DRK102" s="760"/>
      <c r="DRL102" s="760"/>
      <c r="DRM102" s="760"/>
      <c r="DRN102" s="760"/>
      <c r="DRO102" s="760"/>
      <c r="DRP102" s="760"/>
      <c r="DRQ102" s="760"/>
      <c r="DRR102" s="760"/>
      <c r="DRS102" s="760"/>
      <c r="DRT102" s="760"/>
      <c r="DRU102" s="760"/>
      <c r="DRV102" s="760"/>
      <c r="DRW102" s="760"/>
      <c r="DRX102" s="760"/>
      <c r="DRY102" s="760"/>
      <c r="DRZ102" s="760"/>
      <c r="DSA102" s="760"/>
      <c r="DSB102" s="760"/>
      <c r="DSC102" s="760"/>
      <c r="DSD102" s="760"/>
      <c r="DSE102" s="760"/>
      <c r="DSF102" s="760"/>
      <c r="DSG102" s="760"/>
      <c r="DSH102" s="760"/>
      <c r="DSI102" s="760"/>
      <c r="DSJ102" s="760"/>
      <c r="DSK102" s="760"/>
      <c r="DSL102" s="760"/>
      <c r="DSM102" s="760"/>
      <c r="DSN102" s="760"/>
      <c r="DSO102" s="760"/>
      <c r="DSP102" s="760"/>
      <c r="DSQ102" s="760"/>
      <c r="DSR102" s="760"/>
      <c r="DSS102" s="760"/>
      <c r="DST102" s="760"/>
      <c r="DSU102" s="760"/>
      <c r="DSV102" s="760"/>
      <c r="DSW102" s="760"/>
      <c r="DSX102" s="760"/>
      <c r="DSY102" s="760"/>
      <c r="DSZ102" s="760"/>
      <c r="DTA102" s="760"/>
      <c r="DTB102" s="760"/>
      <c r="DTC102" s="760"/>
      <c r="DTD102" s="760"/>
      <c r="DTE102" s="760"/>
      <c r="DTF102" s="760"/>
      <c r="DTG102" s="760"/>
      <c r="DTH102" s="760"/>
      <c r="DTI102" s="760"/>
      <c r="DTJ102" s="760"/>
      <c r="DTK102" s="760"/>
      <c r="DTL102" s="760"/>
      <c r="DTM102" s="760"/>
      <c r="DTN102" s="760"/>
      <c r="DTO102" s="760"/>
      <c r="DTP102" s="760"/>
      <c r="DTQ102" s="760"/>
      <c r="DTR102" s="760"/>
      <c r="DTS102" s="760"/>
      <c r="DTT102" s="760"/>
      <c r="DTU102" s="760"/>
      <c r="DTV102" s="760"/>
      <c r="DTW102" s="760"/>
      <c r="DTX102" s="760"/>
      <c r="DTY102" s="760"/>
      <c r="DTZ102" s="760"/>
      <c r="DUA102" s="760"/>
      <c r="DUB102" s="760"/>
      <c r="DUC102" s="760"/>
      <c r="DUD102" s="760"/>
      <c r="DUE102" s="760"/>
      <c r="DUF102" s="760"/>
      <c r="DUG102" s="760"/>
      <c r="DUH102" s="760"/>
      <c r="DUI102" s="760"/>
      <c r="DUJ102" s="760"/>
      <c r="DUK102" s="760"/>
      <c r="DUL102" s="760"/>
      <c r="DUM102" s="760"/>
      <c r="DUN102" s="760"/>
      <c r="DUO102" s="760"/>
      <c r="DUP102" s="760"/>
      <c r="DUQ102" s="760"/>
      <c r="DUR102" s="760"/>
      <c r="DUS102" s="760"/>
      <c r="DUT102" s="760"/>
      <c r="DUU102" s="760"/>
      <c r="DUV102" s="760"/>
      <c r="DUW102" s="760"/>
      <c r="DUX102" s="760"/>
      <c r="DUY102" s="760"/>
      <c r="DUZ102" s="760"/>
      <c r="DVA102" s="760"/>
      <c r="DVB102" s="760"/>
      <c r="DVC102" s="760"/>
      <c r="DVD102" s="760"/>
      <c r="DVE102" s="760"/>
      <c r="DVF102" s="760"/>
      <c r="DVG102" s="760"/>
      <c r="DVH102" s="760"/>
      <c r="DVI102" s="760"/>
      <c r="DVJ102" s="760"/>
      <c r="DVK102" s="760"/>
      <c r="DVL102" s="760"/>
      <c r="DVM102" s="760"/>
      <c r="DVN102" s="760"/>
      <c r="DVO102" s="760"/>
      <c r="DVP102" s="760"/>
      <c r="DVQ102" s="760"/>
      <c r="DVR102" s="760"/>
      <c r="DVS102" s="760"/>
      <c r="DVT102" s="760"/>
      <c r="DVU102" s="760"/>
      <c r="DVV102" s="760"/>
      <c r="DVW102" s="760"/>
      <c r="DVX102" s="760"/>
      <c r="DVY102" s="760"/>
      <c r="DVZ102" s="760"/>
      <c r="DWA102" s="760"/>
      <c r="DWB102" s="760"/>
      <c r="DWC102" s="760"/>
      <c r="DWD102" s="760"/>
      <c r="DWE102" s="760"/>
      <c r="DWF102" s="760"/>
      <c r="DWG102" s="760"/>
      <c r="DWH102" s="760"/>
      <c r="DWI102" s="760"/>
      <c r="DWJ102" s="760"/>
      <c r="DWK102" s="760"/>
      <c r="DWL102" s="760"/>
      <c r="DWM102" s="760"/>
      <c r="DWN102" s="760"/>
      <c r="DWO102" s="760"/>
      <c r="DWP102" s="760"/>
      <c r="DWQ102" s="760"/>
      <c r="DWR102" s="760"/>
      <c r="DWS102" s="760"/>
      <c r="DWT102" s="760"/>
      <c r="DWU102" s="760"/>
      <c r="DWV102" s="760"/>
      <c r="DWW102" s="760"/>
      <c r="DWX102" s="760"/>
      <c r="DWY102" s="760"/>
      <c r="DWZ102" s="760"/>
      <c r="DXA102" s="760"/>
      <c r="DXB102" s="760"/>
      <c r="DXC102" s="760"/>
      <c r="DXD102" s="760"/>
      <c r="DXE102" s="760"/>
      <c r="DXF102" s="760"/>
      <c r="DXG102" s="760"/>
      <c r="DXH102" s="760"/>
      <c r="DXI102" s="760"/>
      <c r="DXJ102" s="760"/>
      <c r="DXK102" s="760"/>
      <c r="DXL102" s="760"/>
      <c r="DXM102" s="760"/>
      <c r="DXN102" s="760"/>
      <c r="DXO102" s="760"/>
      <c r="DXP102" s="760"/>
      <c r="DXQ102" s="760"/>
      <c r="DXR102" s="760"/>
      <c r="DXS102" s="760"/>
      <c r="DXT102" s="760"/>
      <c r="DXU102" s="760"/>
      <c r="DXV102" s="760"/>
      <c r="DXW102" s="760"/>
      <c r="DXX102" s="760"/>
      <c r="DXY102" s="760"/>
      <c r="DXZ102" s="760"/>
      <c r="DYA102" s="760"/>
      <c r="DYB102" s="760"/>
      <c r="DYC102" s="760"/>
      <c r="DYD102" s="760"/>
      <c r="DYE102" s="760"/>
      <c r="DYF102" s="760"/>
      <c r="DYG102" s="760"/>
      <c r="DYH102" s="760"/>
      <c r="DYI102" s="760"/>
      <c r="DYJ102" s="760"/>
      <c r="DYK102" s="760"/>
      <c r="DYL102" s="760"/>
      <c r="DYM102" s="760"/>
      <c r="DYN102" s="760"/>
      <c r="DYO102" s="760"/>
      <c r="DYP102" s="760"/>
      <c r="DYQ102" s="760"/>
      <c r="DYR102" s="760"/>
      <c r="DYS102" s="760"/>
      <c r="DYT102" s="760"/>
      <c r="DYU102" s="760"/>
      <c r="DYV102" s="760"/>
      <c r="DYW102" s="760"/>
      <c r="DYX102" s="760"/>
      <c r="DYY102" s="760"/>
      <c r="DYZ102" s="760"/>
      <c r="DZA102" s="760"/>
      <c r="DZB102" s="760"/>
      <c r="DZC102" s="760"/>
      <c r="DZD102" s="760"/>
      <c r="DZE102" s="760"/>
      <c r="DZF102" s="760"/>
      <c r="DZG102" s="760"/>
      <c r="DZH102" s="760"/>
      <c r="DZI102" s="760"/>
      <c r="DZJ102" s="760"/>
      <c r="DZK102" s="760"/>
      <c r="DZL102" s="760"/>
      <c r="DZM102" s="760"/>
      <c r="DZN102" s="760"/>
      <c r="DZO102" s="760"/>
      <c r="DZP102" s="760"/>
      <c r="DZQ102" s="760"/>
      <c r="DZR102" s="760"/>
      <c r="DZS102" s="760"/>
      <c r="DZT102" s="760"/>
      <c r="DZU102" s="760"/>
      <c r="DZV102" s="760"/>
      <c r="DZW102" s="760"/>
      <c r="DZX102" s="760"/>
      <c r="DZY102" s="760"/>
      <c r="DZZ102" s="760"/>
      <c r="EAA102" s="760"/>
      <c r="EAB102" s="760"/>
      <c r="EAC102" s="760"/>
      <c r="EAD102" s="760"/>
      <c r="EAE102" s="760"/>
      <c r="EAF102" s="760"/>
      <c r="EAG102" s="760"/>
      <c r="EAH102" s="760"/>
      <c r="EAI102" s="760"/>
      <c r="EAJ102" s="760"/>
      <c r="EAK102" s="760"/>
      <c r="EAL102" s="760"/>
      <c r="EAM102" s="760"/>
      <c r="EAN102" s="760"/>
      <c r="EAO102" s="760"/>
      <c r="EAP102" s="760"/>
      <c r="EAQ102" s="760"/>
      <c r="EAR102" s="760"/>
      <c r="EAS102" s="760"/>
      <c r="EAT102" s="760"/>
      <c r="EAU102" s="760"/>
      <c r="EAV102" s="760"/>
      <c r="EAW102" s="760"/>
      <c r="EAX102" s="760"/>
      <c r="EAY102" s="760"/>
      <c r="EAZ102" s="760"/>
      <c r="EBA102" s="760"/>
      <c r="EBB102" s="760"/>
      <c r="EBC102" s="760"/>
      <c r="EBD102" s="760"/>
      <c r="EBE102" s="760"/>
      <c r="EBF102" s="760"/>
      <c r="EBG102" s="760"/>
      <c r="EBH102" s="760"/>
      <c r="EBI102" s="760"/>
      <c r="EBJ102" s="760"/>
      <c r="EBK102" s="760"/>
      <c r="EBL102" s="760"/>
      <c r="EBM102" s="760"/>
      <c r="EBN102" s="760"/>
      <c r="EBO102" s="760"/>
      <c r="EBP102" s="760"/>
      <c r="EBQ102" s="760"/>
      <c r="EBR102" s="760"/>
      <c r="EBS102" s="760"/>
      <c r="EBT102" s="760"/>
      <c r="EBU102" s="760"/>
      <c r="EBV102" s="760"/>
      <c r="EBW102" s="760"/>
      <c r="EBX102" s="760"/>
      <c r="EBY102" s="760"/>
      <c r="EBZ102" s="760"/>
      <c r="ECA102" s="760"/>
      <c r="ECB102" s="760"/>
      <c r="ECC102" s="760"/>
      <c r="ECD102" s="760"/>
      <c r="ECE102" s="760"/>
      <c r="ECF102" s="760"/>
      <c r="ECG102" s="760"/>
      <c r="ECH102" s="760"/>
      <c r="ECI102" s="760"/>
      <c r="ECJ102" s="760"/>
      <c r="ECK102" s="760"/>
      <c r="ECL102" s="760"/>
      <c r="ECM102" s="760"/>
      <c r="ECN102" s="760"/>
      <c r="ECO102" s="760"/>
      <c r="ECP102" s="760"/>
      <c r="ECQ102" s="760"/>
      <c r="ECR102" s="760"/>
      <c r="ECS102" s="760"/>
      <c r="ECT102" s="760"/>
      <c r="ECU102" s="760"/>
      <c r="ECV102" s="760"/>
      <c r="ECW102" s="760"/>
      <c r="ECX102" s="760"/>
      <c r="ECY102" s="760"/>
      <c r="ECZ102" s="760"/>
      <c r="EDA102" s="760"/>
      <c r="EDB102" s="760"/>
      <c r="EDC102" s="760"/>
      <c r="EDD102" s="760"/>
      <c r="EDE102" s="760"/>
      <c r="EDF102" s="760"/>
      <c r="EDG102" s="760"/>
      <c r="EDH102" s="760"/>
      <c r="EDI102" s="760"/>
      <c r="EDJ102" s="760"/>
      <c r="EDK102" s="760"/>
      <c r="EDL102" s="760"/>
      <c r="EDM102" s="760"/>
      <c r="EDN102" s="760"/>
      <c r="EDO102" s="760"/>
      <c r="EDP102" s="760"/>
      <c r="EDQ102" s="760"/>
      <c r="EDR102" s="760"/>
      <c r="EDS102" s="760"/>
      <c r="EDT102" s="760"/>
      <c r="EDU102" s="760"/>
      <c r="EDV102" s="760"/>
      <c r="EDW102" s="760"/>
      <c r="EDX102" s="760"/>
      <c r="EDY102" s="760"/>
      <c r="EDZ102" s="760"/>
      <c r="EEA102" s="760"/>
      <c r="EEB102" s="760"/>
      <c r="EEC102" s="760"/>
      <c r="EED102" s="760"/>
      <c r="EEE102" s="760"/>
      <c r="EEF102" s="760"/>
      <c r="EEG102" s="760"/>
      <c r="EEH102" s="760"/>
      <c r="EEI102" s="760"/>
      <c r="EEJ102" s="760"/>
      <c r="EEK102" s="760"/>
      <c r="EEL102" s="760"/>
      <c r="EEM102" s="760"/>
      <c r="EEN102" s="760"/>
      <c r="EEO102" s="760"/>
      <c r="EEP102" s="760"/>
      <c r="EEQ102" s="760"/>
      <c r="EER102" s="760"/>
      <c r="EES102" s="760"/>
      <c r="EET102" s="760"/>
      <c r="EEU102" s="760"/>
      <c r="EEV102" s="760"/>
      <c r="EEW102" s="760"/>
      <c r="EEX102" s="760"/>
      <c r="EEY102" s="760"/>
      <c r="EEZ102" s="760"/>
      <c r="EFA102" s="760"/>
      <c r="EFB102" s="760"/>
      <c r="EFC102" s="760"/>
      <c r="EFD102" s="760"/>
      <c r="EFE102" s="760"/>
      <c r="EFF102" s="760"/>
      <c r="EFG102" s="760"/>
      <c r="EFH102" s="760"/>
      <c r="EFI102" s="760"/>
      <c r="EFJ102" s="760"/>
      <c r="EFK102" s="760"/>
      <c r="EFL102" s="760"/>
      <c r="EFM102" s="760"/>
      <c r="EFN102" s="760"/>
      <c r="EFO102" s="760"/>
      <c r="EFP102" s="760"/>
      <c r="EFQ102" s="760"/>
      <c r="EFR102" s="760"/>
      <c r="EFS102" s="760"/>
      <c r="EFT102" s="760"/>
      <c r="EFU102" s="760"/>
      <c r="EFV102" s="760"/>
      <c r="EFW102" s="760"/>
      <c r="EFX102" s="760"/>
      <c r="EFY102" s="760"/>
      <c r="EFZ102" s="760"/>
      <c r="EGA102" s="760"/>
      <c r="EGB102" s="760"/>
      <c r="EGC102" s="760"/>
      <c r="EGD102" s="760"/>
      <c r="EGE102" s="760"/>
      <c r="EGF102" s="760"/>
      <c r="EGG102" s="760"/>
      <c r="EGH102" s="760"/>
      <c r="EGI102" s="760"/>
      <c r="EGJ102" s="760"/>
      <c r="EGK102" s="760"/>
      <c r="EGL102" s="760"/>
      <c r="EGM102" s="760"/>
      <c r="EGN102" s="760"/>
      <c r="EGO102" s="760"/>
      <c r="EGP102" s="760"/>
      <c r="EGQ102" s="760"/>
      <c r="EGR102" s="760"/>
      <c r="EGS102" s="760"/>
      <c r="EGT102" s="760"/>
      <c r="EGU102" s="760"/>
      <c r="EGV102" s="760"/>
      <c r="EGW102" s="760"/>
      <c r="EGX102" s="760"/>
      <c r="EGY102" s="760"/>
      <c r="EGZ102" s="760"/>
      <c r="EHA102" s="760"/>
      <c r="EHB102" s="760"/>
      <c r="EHC102" s="760"/>
      <c r="EHD102" s="760"/>
      <c r="EHE102" s="760"/>
      <c r="EHF102" s="760"/>
      <c r="EHG102" s="760"/>
      <c r="EHH102" s="760"/>
      <c r="EHI102" s="760"/>
      <c r="EHJ102" s="760"/>
      <c r="EHK102" s="760"/>
      <c r="EHL102" s="760"/>
      <c r="EHM102" s="760"/>
      <c r="EHN102" s="760"/>
      <c r="EHO102" s="760"/>
      <c r="EHP102" s="760"/>
      <c r="EHQ102" s="760"/>
      <c r="EHR102" s="760"/>
      <c r="EHS102" s="760"/>
      <c r="EHT102" s="760"/>
      <c r="EHU102" s="760"/>
      <c r="EHV102" s="760"/>
      <c r="EHW102" s="760"/>
      <c r="EHX102" s="760"/>
      <c r="EHY102" s="760"/>
      <c r="EHZ102" s="760"/>
      <c r="EIA102" s="760"/>
      <c r="EIB102" s="760"/>
      <c r="EIC102" s="760"/>
      <c r="EID102" s="760"/>
      <c r="EIE102" s="760"/>
      <c r="EIF102" s="760"/>
      <c r="EIG102" s="760"/>
      <c r="EIH102" s="760"/>
      <c r="EII102" s="760"/>
      <c r="EIJ102" s="760"/>
      <c r="EIK102" s="760"/>
      <c r="EIL102" s="760"/>
      <c r="EIM102" s="760"/>
      <c r="EIN102" s="760"/>
      <c r="EIO102" s="760"/>
      <c r="EIP102" s="760"/>
      <c r="EIQ102" s="760"/>
      <c r="EIR102" s="760"/>
      <c r="EIS102" s="760"/>
      <c r="EIT102" s="760"/>
      <c r="EIU102" s="760"/>
      <c r="EIV102" s="760"/>
      <c r="EIW102" s="760"/>
      <c r="EIX102" s="760"/>
      <c r="EIY102" s="760"/>
      <c r="EIZ102" s="760"/>
      <c r="EJA102" s="760"/>
      <c r="EJB102" s="760"/>
      <c r="EJC102" s="760"/>
      <c r="EJD102" s="760"/>
      <c r="EJE102" s="760"/>
      <c r="EJF102" s="760"/>
      <c r="EJG102" s="760"/>
      <c r="EJH102" s="760"/>
      <c r="EJI102" s="760"/>
      <c r="EJJ102" s="760"/>
      <c r="EJK102" s="760"/>
      <c r="EJL102" s="760"/>
      <c r="EJM102" s="760"/>
      <c r="EJN102" s="760"/>
      <c r="EJO102" s="760"/>
      <c r="EJP102" s="760"/>
      <c r="EJQ102" s="760"/>
      <c r="EJR102" s="760"/>
      <c r="EJS102" s="760"/>
      <c r="EJT102" s="760"/>
      <c r="EJU102" s="760"/>
      <c r="EJV102" s="760"/>
      <c r="EJW102" s="760"/>
      <c r="EJX102" s="760"/>
      <c r="EJY102" s="760"/>
      <c r="EJZ102" s="760"/>
      <c r="EKA102" s="760"/>
      <c r="EKB102" s="760"/>
      <c r="EKC102" s="760"/>
      <c r="EKD102" s="760"/>
      <c r="EKE102" s="760"/>
      <c r="EKF102" s="760"/>
      <c r="EKG102" s="760"/>
      <c r="EKH102" s="760"/>
      <c r="EKI102" s="760"/>
      <c r="EKJ102" s="760"/>
      <c r="EKK102" s="760"/>
      <c r="EKL102" s="760"/>
      <c r="EKM102" s="760"/>
      <c r="EKN102" s="760"/>
      <c r="EKO102" s="760"/>
      <c r="EKP102" s="760"/>
      <c r="EKQ102" s="760"/>
      <c r="EKR102" s="760"/>
      <c r="EKS102" s="760"/>
      <c r="EKT102" s="760"/>
      <c r="EKU102" s="760"/>
      <c r="EKV102" s="760"/>
      <c r="EKW102" s="760"/>
      <c r="EKX102" s="760"/>
      <c r="EKY102" s="760"/>
      <c r="EKZ102" s="760"/>
      <c r="ELA102" s="760"/>
      <c r="ELB102" s="760"/>
      <c r="ELC102" s="760"/>
      <c r="ELD102" s="760"/>
      <c r="ELE102" s="760"/>
      <c r="ELF102" s="760"/>
      <c r="ELG102" s="760"/>
      <c r="ELH102" s="760"/>
      <c r="ELI102" s="760"/>
      <c r="ELJ102" s="760"/>
      <c r="ELK102" s="760"/>
      <c r="ELL102" s="760"/>
      <c r="ELM102" s="760"/>
      <c r="ELN102" s="760"/>
      <c r="ELO102" s="760"/>
      <c r="ELP102" s="760"/>
      <c r="ELQ102" s="760"/>
      <c r="ELR102" s="760"/>
      <c r="ELS102" s="760"/>
      <c r="ELT102" s="760"/>
      <c r="ELU102" s="760"/>
      <c r="ELV102" s="760"/>
      <c r="ELW102" s="760"/>
      <c r="ELX102" s="760"/>
      <c r="ELY102" s="760"/>
      <c r="ELZ102" s="760"/>
      <c r="EMA102" s="760"/>
      <c r="EMB102" s="760"/>
      <c r="EMC102" s="760"/>
      <c r="EMD102" s="760"/>
      <c r="EME102" s="760"/>
      <c r="EMF102" s="760"/>
      <c r="EMG102" s="760"/>
      <c r="EMH102" s="760"/>
      <c r="EMI102" s="760"/>
      <c r="EMJ102" s="760"/>
      <c r="EMK102" s="760"/>
      <c r="EML102" s="760"/>
      <c r="EMM102" s="760"/>
      <c r="EMN102" s="760"/>
      <c r="EMO102" s="760"/>
      <c r="EMP102" s="760"/>
      <c r="EMQ102" s="760"/>
      <c r="EMR102" s="760"/>
      <c r="EMS102" s="760"/>
      <c r="EMT102" s="760"/>
      <c r="EMU102" s="760"/>
      <c r="EMV102" s="760"/>
      <c r="EMW102" s="760"/>
      <c r="EMX102" s="760"/>
      <c r="EMY102" s="760"/>
      <c r="EMZ102" s="760"/>
      <c r="ENA102" s="760"/>
      <c r="ENB102" s="760"/>
      <c r="ENC102" s="760"/>
      <c r="END102" s="760"/>
      <c r="ENE102" s="760"/>
      <c r="ENF102" s="760"/>
      <c r="ENG102" s="760"/>
      <c r="ENH102" s="760"/>
      <c r="ENI102" s="760"/>
      <c r="ENJ102" s="760"/>
      <c r="ENK102" s="760"/>
      <c r="ENL102" s="760"/>
      <c r="ENM102" s="760"/>
      <c r="ENN102" s="760"/>
      <c r="ENO102" s="760"/>
      <c r="ENP102" s="760"/>
      <c r="ENQ102" s="760"/>
      <c r="ENR102" s="760"/>
      <c r="ENS102" s="760"/>
      <c r="ENT102" s="760"/>
      <c r="ENU102" s="760"/>
      <c r="ENV102" s="760"/>
      <c r="ENW102" s="760"/>
      <c r="ENX102" s="760"/>
      <c r="ENY102" s="760"/>
      <c r="ENZ102" s="760"/>
      <c r="EOA102" s="760"/>
      <c r="EOB102" s="760"/>
      <c r="EOC102" s="760"/>
      <c r="EOD102" s="760"/>
      <c r="EOE102" s="760"/>
      <c r="EOF102" s="760"/>
      <c r="EOG102" s="760"/>
      <c r="EOH102" s="760"/>
      <c r="EOI102" s="760"/>
      <c r="EOJ102" s="760"/>
      <c r="EOK102" s="760"/>
      <c r="EOL102" s="760"/>
      <c r="EOM102" s="760"/>
      <c r="EON102" s="760"/>
      <c r="EOO102" s="760"/>
      <c r="EOP102" s="760"/>
      <c r="EOQ102" s="760"/>
      <c r="EOR102" s="760"/>
      <c r="EOS102" s="760"/>
      <c r="EOT102" s="760"/>
      <c r="EOU102" s="760"/>
      <c r="EOV102" s="760"/>
      <c r="EOW102" s="760"/>
      <c r="EOX102" s="760"/>
      <c r="EOY102" s="760"/>
      <c r="EOZ102" s="760"/>
      <c r="EPA102" s="760"/>
      <c r="EPB102" s="760"/>
      <c r="EPC102" s="760"/>
      <c r="EPD102" s="760"/>
      <c r="EPE102" s="760"/>
      <c r="EPF102" s="760"/>
      <c r="EPG102" s="760"/>
      <c r="EPH102" s="760"/>
      <c r="EPI102" s="760"/>
      <c r="EPJ102" s="760"/>
      <c r="EPK102" s="760"/>
      <c r="EPL102" s="760"/>
      <c r="EPM102" s="760"/>
      <c r="EPN102" s="760"/>
      <c r="EPO102" s="760"/>
      <c r="EPP102" s="760"/>
      <c r="EPQ102" s="760"/>
      <c r="EPR102" s="760"/>
      <c r="EPS102" s="760"/>
      <c r="EPT102" s="760"/>
      <c r="EPU102" s="760"/>
      <c r="EPV102" s="760"/>
      <c r="EPW102" s="760"/>
      <c r="EPX102" s="760"/>
      <c r="EPY102" s="760"/>
      <c r="EPZ102" s="760"/>
      <c r="EQA102" s="760"/>
      <c r="EQB102" s="760"/>
      <c r="EQC102" s="760"/>
      <c r="EQD102" s="760"/>
      <c r="EQE102" s="760"/>
      <c r="EQF102" s="760"/>
      <c r="EQG102" s="760"/>
      <c r="EQH102" s="760"/>
      <c r="EQI102" s="760"/>
      <c r="EQJ102" s="760"/>
      <c r="EQK102" s="760"/>
      <c r="EQL102" s="760"/>
      <c r="EQM102" s="760"/>
      <c r="EQN102" s="760"/>
      <c r="EQO102" s="760"/>
      <c r="EQP102" s="760"/>
      <c r="EQQ102" s="760"/>
      <c r="EQR102" s="760"/>
      <c r="EQS102" s="760"/>
      <c r="EQT102" s="760"/>
      <c r="EQU102" s="760"/>
      <c r="EQV102" s="760"/>
      <c r="EQW102" s="760"/>
      <c r="EQX102" s="760"/>
      <c r="EQY102" s="760"/>
      <c r="EQZ102" s="760"/>
      <c r="ERA102" s="760"/>
      <c r="ERB102" s="760"/>
      <c r="ERC102" s="760"/>
      <c r="ERD102" s="760"/>
      <c r="ERE102" s="760"/>
      <c r="ERF102" s="760"/>
      <c r="ERG102" s="760"/>
      <c r="ERH102" s="760"/>
      <c r="ERI102" s="760"/>
      <c r="ERJ102" s="760"/>
      <c r="ERK102" s="760"/>
      <c r="ERL102" s="760"/>
      <c r="ERM102" s="760"/>
      <c r="ERN102" s="760"/>
      <c r="ERO102" s="760"/>
      <c r="ERP102" s="760"/>
      <c r="ERQ102" s="760"/>
      <c r="ERR102" s="760"/>
      <c r="ERS102" s="760"/>
      <c r="ERT102" s="760"/>
      <c r="ERU102" s="760"/>
      <c r="ERV102" s="760"/>
      <c r="ERW102" s="760"/>
      <c r="ERX102" s="760"/>
      <c r="ERY102" s="760"/>
      <c r="ERZ102" s="760"/>
      <c r="ESA102" s="760"/>
      <c r="ESB102" s="760"/>
      <c r="ESC102" s="760"/>
      <c r="ESD102" s="760"/>
      <c r="ESE102" s="760"/>
      <c r="ESF102" s="760"/>
      <c r="ESG102" s="760"/>
      <c r="ESH102" s="760"/>
      <c r="ESI102" s="760"/>
      <c r="ESJ102" s="760"/>
      <c r="ESK102" s="760"/>
      <c r="ESL102" s="760"/>
      <c r="ESM102" s="760"/>
      <c r="ESN102" s="760"/>
      <c r="ESO102" s="760"/>
      <c r="ESP102" s="760"/>
      <c r="ESQ102" s="760"/>
      <c r="ESR102" s="760"/>
      <c r="ESS102" s="760"/>
      <c r="EST102" s="760"/>
      <c r="ESU102" s="760"/>
      <c r="ESV102" s="760"/>
      <c r="ESW102" s="760"/>
      <c r="ESX102" s="760"/>
      <c r="ESY102" s="760"/>
      <c r="ESZ102" s="760"/>
      <c r="ETA102" s="760"/>
      <c r="ETB102" s="760"/>
      <c r="ETC102" s="760"/>
      <c r="ETD102" s="760"/>
      <c r="ETE102" s="760"/>
      <c r="ETF102" s="760"/>
      <c r="ETG102" s="760"/>
      <c r="ETH102" s="760"/>
      <c r="ETI102" s="760"/>
      <c r="ETJ102" s="760"/>
      <c r="ETK102" s="760"/>
      <c r="ETL102" s="760"/>
      <c r="ETM102" s="760"/>
      <c r="ETN102" s="760"/>
      <c r="ETO102" s="760"/>
      <c r="ETP102" s="760"/>
      <c r="ETQ102" s="760"/>
      <c r="ETR102" s="760"/>
      <c r="ETS102" s="760"/>
      <c r="ETT102" s="760"/>
      <c r="ETU102" s="760"/>
      <c r="ETV102" s="760"/>
      <c r="ETW102" s="760"/>
      <c r="ETX102" s="760"/>
      <c r="ETY102" s="760"/>
      <c r="ETZ102" s="760"/>
      <c r="EUA102" s="760"/>
      <c r="EUB102" s="760"/>
      <c r="EUC102" s="760"/>
      <c r="EUD102" s="760"/>
      <c r="EUE102" s="760"/>
      <c r="EUF102" s="760"/>
      <c r="EUG102" s="760"/>
      <c r="EUH102" s="760"/>
      <c r="EUI102" s="760"/>
      <c r="EUJ102" s="760"/>
      <c r="EUK102" s="760"/>
      <c r="EUL102" s="760"/>
      <c r="EUM102" s="760"/>
      <c r="EUN102" s="760"/>
      <c r="EUO102" s="760"/>
      <c r="EUP102" s="760"/>
      <c r="EUQ102" s="760"/>
      <c r="EUR102" s="760"/>
      <c r="EUS102" s="760"/>
      <c r="EUT102" s="760"/>
      <c r="EUU102" s="760"/>
      <c r="EUV102" s="760"/>
      <c r="EUW102" s="760"/>
      <c r="EUX102" s="760"/>
      <c r="EUY102" s="760"/>
      <c r="EUZ102" s="760"/>
      <c r="EVA102" s="760"/>
      <c r="EVB102" s="760"/>
      <c r="EVC102" s="760"/>
      <c r="EVD102" s="760"/>
      <c r="EVE102" s="760"/>
      <c r="EVF102" s="760"/>
      <c r="EVG102" s="760"/>
      <c r="EVH102" s="760"/>
      <c r="EVI102" s="760"/>
      <c r="EVJ102" s="760"/>
      <c r="EVK102" s="760"/>
      <c r="EVL102" s="760"/>
      <c r="EVM102" s="760"/>
      <c r="EVN102" s="760"/>
      <c r="EVO102" s="760"/>
      <c r="EVP102" s="760"/>
      <c r="EVQ102" s="760"/>
      <c r="EVR102" s="760"/>
      <c r="EVS102" s="760"/>
      <c r="EVT102" s="760"/>
      <c r="EVU102" s="760"/>
      <c r="EVV102" s="760"/>
      <c r="EVW102" s="760"/>
      <c r="EVX102" s="760"/>
      <c r="EVY102" s="760"/>
      <c r="EVZ102" s="760"/>
      <c r="EWA102" s="760"/>
      <c r="EWB102" s="760"/>
      <c r="EWC102" s="760"/>
      <c r="EWD102" s="760"/>
      <c r="EWE102" s="760"/>
      <c r="EWF102" s="760"/>
      <c r="EWG102" s="760"/>
      <c r="EWH102" s="760"/>
      <c r="EWI102" s="760"/>
      <c r="EWJ102" s="760"/>
      <c r="EWK102" s="760"/>
      <c r="EWL102" s="760"/>
      <c r="EWM102" s="760"/>
      <c r="EWN102" s="760"/>
      <c r="EWO102" s="760"/>
      <c r="EWP102" s="760"/>
      <c r="EWQ102" s="760"/>
      <c r="EWR102" s="760"/>
      <c r="EWS102" s="760"/>
      <c r="EWT102" s="760"/>
      <c r="EWU102" s="760"/>
      <c r="EWV102" s="760"/>
      <c r="EWW102" s="760"/>
      <c r="EWX102" s="760"/>
      <c r="EWY102" s="760"/>
      <c r="EWZ102" s="760"/>
      <c r="EXA102" s="760"/>
      <c r="EXB102" s="760"/>
      <c r="EXC102" s="760"/>
      <c r="EXD102" s="760"/>
      <c r="EXE102" s="760"/>
      <c r="EXF102" s="760"/>
      <c r="EXG102" s="760"/>
      <c r="EXH102" s="760"/>
      <c r="EXI102" s="760"/>
      <c r="EXJ102" s="760"/>
      <c r="EXK102" s="760"/>
      <c r="EXL102" s="760"/>
      <c r="EXM102" s="760"/>
      <c r="EXN102" s="760"/>
      <c r="EXO102" s="760"/>
      <c r="EXP102" s="760"/>
      <c r="EXQ102" s="760"/>
      <c r="EXR102" s="760"/>
      <c r="EXS102" s="760"/>
      <c r="EXT102" s="760"/>
      <c r="EXU102" s="760"/>
      <c r="EXV102" s="760"/>
      <c r="EXW102" s="760"/>
      <c r="EXX102" s="760"/>
      <c r="EXY102" s="760"/>
      <c r="EXZ102" s="760"/>
      <c r="EYA102" s="760"/>
      <c r="EYB102" s="760"/>
      <c r="EYC102" s="760"/>
      <c r="EYD102" s="760"/>
      <c r="EYE102" s="760"/>
      <c r="EYF102" s="760"/>
      <c r="EYG102" s="760"/>
      <c r="EYH102" s="760"/>
      <c r="EYI102" s="760"/>
      <c r="EYJ102" s="760"/>
      <c r="EYK102" s="760"/>
      <c r="EYL102" s="760"/>
      <c r="EYM102" s="760"/>
      <c r="EYN102" s="760"/>
      <c r="EYO102" s="760"/>
      <c r="EYP102" s="760"/>
      <c r="EYQ102" s="760"/>
      <c r="EYR102" s="760"/>
      <c r="EYS102" s="760"/>
      <c r="EYT102" s="760"/>
      <c r="EYU102" s="760"/>
      <c r="EYV102" s="760"/>
      <c r="EYW102" s="760"/>
      <c r="EYX102" s="760"/>
      <c r="EYY102" s="760"/>
      <c r="EYZ102" s="760"/>
      <c r="EZA102" s="760"/>
      <c r="EZB102" s="760"/>
      <c r="EZC102" s="760"/>
      <c r="EZD102" s="760"/>
      <c r="EZE102" s="760"/>
      <c r="EZF102" s="760"/>
      <c r="EZG102" s="760"/>
      <c r="EZH102" s="760"/>
      <c r="EZI102" s="760"/>
      <c r="EZJ102" s="760"/>
      <c r="EZK102" s="760"/>
      <c r="EZL102" s="760"/>
      <c r="EZM102" s="760"/>
      <c r="EZN102" s="760"/>
      <c r="EZO102" s="760"/>
      <c r="EZP102" s="760"/>
      <c r="EZQ102" s="760"/>
      <c r="EZR102" s="760"/>
      <c r="EZS102" s="760"/>
      <c r="EZT102" s="760"/>
      <c r="EZU102" s="760"/>
      <c r="EZV102" s="760"/>
      <c r="EZW102" s="760"/>
      <c r="EZX102" s="760"/>
      <c r="EZY102" s="760"/>
      <c r="EZZ102" s="760"/>
      <c r="FAA102" s="760"/>
      <c r="FAB102" s="760"/>
      <c r="FAC102" s="760"/>
      <c r="FAD102" s="760"/>
      <c r="FAE102" s="760"/>
      <c r="FAF102" s="760"/>
      <c r="FAG102" s="760"/>
      <c r="FAH102" s="760"/>
      <c r="FAI102" s="760"/>
      <c r="FAJ102" s="760"/>
      <c r="FAK102" s="760"/>
      <c r="FAL102" s="760"/>
      <c r="FAM102" s="760"/>
      <c r="FAN102" s="760"/>
      <c r="FAO102" s="760"/>
      <c r="FAP102" s="760"/>
      <c r="FAQ102" s="760"/>
      <c r="FAR102" s="760"/>
      <c r="FAS102" s="760"/>
      <c r="FAT102" s="760"/>
      <c r="FAU102" s="760"/>
      <c r="FAV102" s="760"/>
      <c r="FAW102" s="760"/>
      <c r="FAX102" s="760"/>
      <c r="FAY102" s="760"/>
      <c r="FAZ102" s="760"/>
      <c r="FBA102" s="760"/>
      <c r="FBB102" s="760"/>
      <c r="FBC102" s="760"/>
      <c r="FBD102" s="760"/>
      <c r="FBE102" s="760"/>
      <c r="FBF102" s="760"/>
      <c r="FBG102" s="760"/>
      <c r="FBH102" s="760"/>
      <c r="FBI102" s="760"/>
      <c r="FBJ102" s="760"/>
      <c r="FBK102" s="760"/>
      <c r="FBL102" s="760"/>
      <c r="FBM102" s="760"/>
      <c r="FBN102" s="760"/>
      <c r="FBO102" s="760"/>
      <c r="FBP102" s="760"/>
      <c r="FBQ102" s="760"/>
      <c r="FBR102" s="760"/>
      <c r="FBS102" s="760"/>
      <c r="FBT102" s="760"/>
      <c r="FBU102" s="760"/>
      <c r="FBV102" s="760"/>
      <c r="FBW102" s="760"/>
      <c r="FBX102" s="760"/>
      <c r="FBY102" s="760"/>
      <c r="FBZ102" s="760"/>
      <c r="FCA102" s="760"/>
      <c r="FCB102" s="760"/>
      <c r="FCC102" s="760"/>
      <c r="FCD102" s="760"/>
      <c r="FCE102" s="760"/>
      <c r="FCF102" s="760"/>
      <c r="FCG102" s="760"/>
      <c r="FCH102" s="760"/>
      <c r="FCI102" s="760"/>
      <c r="FCJ102" s="760"/>
      <c r="FCK102" s="760"/>
      <c r="FCL102" s="760"/>
      <c r="FCM102" s="760"/>
      <c r="FCN102" s="760"/>
      <c r="FCO102" s="760"/>
      <c r="FCP102" s="760"/>
      <c r="FCQ102" s="760"/>
      <c r="FCR102" s="760"/>
      <c r="FCS102" s="760"/>
      <c r="FCT102" s="760"/>
      <c r="FCU102" s="760"/>
      <c r="FCV102" s="760"/>
      <c r="FCW102" s="760"/>
      <c r="FCX102" s="760"/>
      <c r="FCY102" s="760"/>
      <c r="FCZ102" s="760"/>
      <c r="FDA102" s="760"/>
      <c r="FDB102" s="760"/>
      <c r="FDC102" s="760"/>
      <c r="FDD102" s="760"/>
      <c r="FDE102" s="760"/>
      <c r="FDF102" s="760"/>
      <c r="FDG102" s="760"/>
      <c r="FDH102" s="760"/>
      <c r="FDI102" s="760"/>
      <c r="FDJ102" s="760"/>
      <c r="FDK102" s="760"/>
      <c r="FDL102" s="760"/>
      <c r="FDM102" s="760"/>
      <c r="FDN102" s="760"/>
      <c r="FDO102" s="760"/>
      <c r="FDP102" s="760"/>
      <c r="FDQ102" s="760"/>
      <c r="FDR102" s="760"/>
      <c r="FDS102" s="760"/>
      <c r="FDT102" s="760"/>
      <c r="FDU102" s="760"/>
      <c r="FDV102" s="760"/>
      <c r="FDW102" s="760"/>
      <c r="FDX102" s="760"/>
      <c r="FDY102" s="760"/>
      <c r="FDZ102" s="760"/>
      <c r="FEA102" s="760"/>
      <c r="FEB102" s="760"/>
      <c r="FEC102" s="760"/>
      <c r="FED102" s="760"/>
      <c r="FEE102" s="760"/>
      <c r="FEF102" s="760"/>
      <c r="FEG102" s="760"/>
      <c r="FEH102" s="760"/>
      <c r="FEI102" s="760"/>
      <c r="FEJ102" s="760"/>
      <c r="FEK102" s="760"/>
      <c r="FEL102" s="760"/>
      <c r="FEM102" s="760"/>
      <c r="FEN102" s="760"/>
      <c r="FEO102" s="760"/>
      <c r="FEP102" s="760"/>
      <c r="FEQ102" s="760"/>
      <c r="FER102" s="760"/>
      <c r="FES102" s="760"/>
      <c r="FET102" s="760"/>
      <c r="FEU102" s="760"/>
      <c r="FEV102" s="760"/>
      <c r="FEW102" s="760"/>
      <c r="FEX102" s="760"/>
      <c r="FEY102" s="760"/>
      <c r="FEZ102" s="760"/>
      <c r="FFA102" s="760"/>
      <c r="FFB102" s="760"/>
      <c r="FFC102" s="760"/>
      <c r="FFD102" s="760"/>
      <c r="FFE102" s="760"/>
      <c r="FFF102" s="760"/>
      <c r="FFG102" s="760"/>
      <c r="FFH102" s="760"/>
      <c r="FFI102" s="760"/>
      <c r="FFJ102" s="760"/>
      <c r="FFK102" s="760"/>
      <c r="FFL102" s="760"/>
      <c r="FFM102" s="760"/>
      <c r="FFN102" s="760"/>
      <c r="FFO102" s="760"/>
      <c r="FFP102" s="760"/>
      <c r="FFQ102" s="760"/>
      <c r="FFR102" s="760"/>
      <c r="FFS102" s="760"/>
      <c r="FFT102" s="760"/>
      <c r="FFU102" s="760"/>
      <c r="FFV102" s="760"/>
      <c r="FFW102" s="760"/>
      <c r="FFX102" s="760"/>
      <c r="FFY102" s="760"/>
      <c r="FFZ102" s="760"/>
      <c r="FGA102" s="760"/>
      <c r="FGB102" s="760"/>
      <c r="FGC102" s="760"/>
      <c r="FGD102" s="760"/>
      <c r="FGE102" s="760"/>
      <c r="FGF102" s="760"/>
      <c r="FGG102" s="760"/>
      <c r="FGH102" s="760"/>
      <c r="FGI102" s="760"/>
      <c r="FGJ102" s="760"/>
      <c r="FGK102" s="760"/>
      <c r="FGL102" s="760"/>
      <c r="FGM102" s="760"/>
      <c r="FGN102" s="760"/>
      <c r="FGO102" s="760"/>
      <c r="FGP102" s="760"/>
      <c r="FGQ102" s="760"/>
      <c r="FGR102" s="760"/>
      <c r="FGS102" s="760"/>
      <c r="FGT102" s="760"/>
      <c r="FGU102" s="760"/>
      <c r="FGV102" s="760"/>
      <c r="FGW102" s="760"/>
      <c r="FGX102" s="760"/>
      <c r="FGY102" s="760"/>
      <c r="FGZ102" s="760"/>
      <c r="FHA102" s="760"/>
      <c r="FHB102" s="760"/>
      <c r="FHC102" s="760"/>
      <c r="FHD102" s="760"/>
      <c r="FHE102" s="760"/>
      <c r="FHF102" s="760"/>
      <c r="FHG102" s="760"/>
      <c r="FHH102" s="760"/>
      <c r="FHI102" s="760"/>
      <c r="FHJ102" s="760"/>
      <c r="FHK102" s="760"/>
      <c r="FHL102" s="760"/>
      <c r="FHM102" s="760"/>
      <c r="FHN102" s="760"/>
      <c r="FHO102" s="760"/>
      <c r="FHP102" s="760"/>
      <c r="FHQ102" s="760"/>
      <c r="FHR102" s="760"/>
      <c r="FHS102" s="760"/>
      <c r="FHT102" s="760"/>
      <c r="FHU102" s="760"/>
      <c r="FHV102" s="760"/>
      <c r="FHW102" s="760"/>
      <c r="FHX102" s="760"/>
      <c r="FHY102" s="760"/>
      <c r="FHZ102" s="760"/>
      <c r="FIA102" s="760"/>
      <c r="FIB102" s="760"/>
      <c r="FIC102" s="760"/>
      <c r="FID102" s="760"/>
      <c r="FIE102" s="760"/>
      <c r="FIF102" s="760"/>
      <c r="FIG102" s="760"/>
      <c r="FIH102" s="760"/>
      <c r="FII102" s="760"/>
      <c r="FIJ102" s="760"/>
      <c r="FIK102" s="760"/>
      <c r="FIL102" s="760"/>
      <c r="FIM102" s="760"/>
      <c r="FIN102" s="760"/>
      <c r="FIO102" s="760"/>
      <c r="FIP102" s="760"/>
      <c r="FIQ102" s="760"/>
      <c r="FIR102" s="760"/>
      <c r="FIS102" s="760"/>
      <c r="FIT102" s="760"/>
      <c r="FIU102" s="760"/>
      <c r="FIV102" s="760"/>
      <c r="FIW102" s="760"/>
      <c r="FIX102" s="760"/>
      <c r="FIY102" s="760"/>
      <c r="FIZ102" s="760"/>
      <c r="FJA102" s="760"/>
      <c r="FJB102" s="760"/>
      <c r="FJC102" s="760"/>
      <c r="FJD102" s="760"/>
      <c r="FJE102" s="760"/>
      <c r="FJF102" s="760"/>
      <c r="FJG102" s="760"/>
      <c r="FJH102" s="760"/>
      <c r="FJI102" s="760"/>
      <c r="FJJ102" s="760"/>
      <c r="FJK102" s="760"/>
      <c r="FJL102" s="760"/>
      <c r="FJM102" s="760"/>
      <c r="FJN102" s="760"/>
      <c r="FJO102" s="760"/>
      <c r="FJP102" s="760"/>
      <c r="FJQ102" s="760"/>
      <c r="FJR102" s="760"/>
      <c r="FJS102" s="760"/>
      <c r="FJT102" s="760"/>
      <c r="FJU102" s="760"/>
      <c r="FJV102" s="760"/>
      <c r="FJW102" s="760"/>
      <c r="FJX102" s="760"/>
      <c r="FJY102" s="760"/>
      <c r="FJZ102" s="760"/>
      <c r="FKA102" s="760"/>
      <c r="FKB102" s="760"/>
      <c r="FKC102" s="760"/>
      <c r="FKD102" s="760"/>
      <c r="FKE102" s="760"/>
      <c r="FKF102" s="760"/>
      <c r="FKG102" s="760"/>
      <c r="FKH102" s="760"/>
      <c r="FKI102" s="760"/>
      <c r="FKJ102" s="760"/>
      <c r="FKK102" s="760"/>
      <c r="FKL102" s="760"/>
      <c r="FKM102" s="760"/>
      <c r="FKN102" s="760"/>
      <c r="FKO102" s="760"/>
      <c r="FKP102" s="760"/>
      <c r="FKQ102" s="760"/>
      <c r="FKR102" s="760"/>
      <c r="FKS102" s="760"/>
      <c r="FKT102" s="760"/>
      <c r="FKU102" s="760"/>
      <c r="FKV102" s="760"/>
      <c r="FKW102" s="760"/>
      <c r="FKX102" s="760"/>
      <c r="FKY102" s="760"/>
      <c r="FKZ102" s="760"/>
      <c r="FLA102" s="760"/>
      <c r="FLB102" s="760"/>
      <c r="FLC102" s="760"/>
      <c r="FLD102" s="760"/>
      <c r="FLE102" s="760"/>
      <c r="FLF102" s="760"/>
      <c r="FLG102" s="760"/>
      <c r="FLH102" s="760"/>
      <c r="FLI102" s="760"/>
      <c r="FLJ102" s="760"/>
      <c r="FLK102" s="760"/>
      <c r="FLL102" s="760"/>
      <c r="FLM102" s="760"/>
      <c r="FLN102" s="760"/>
      <c r="FLO102" s="760"/>
      <c r="FLP102" s="760"/>
      <c r="FLQ102" s="760"/>
      <c r="FLR102" s="760"/>
      <c r="FLS102" s="760"/>
      <c r="FLT102" s="760"/>
      <c r="FLU102" s="760"/>
      <c r="FLV102" s="760"/>
      <c r="FLW102" s="760"/>
      <c r="FLX102" s="760"/>
      <c r="FLY102" s="760"/>
      <c r="FLZ102" s="760"/>
      <c r="FMA102" s="760"/>
      <c r="FMB102" s="760"/>
      <c r="FMC102" s="760"/>
      <c r="FMD102" s="760"/>
      <c r="FME102" s="760"/>
      <c r="FMF102" s="760"/>
      <c r="FMG102" s="760"/>
      <c r="FMH102" s="760"/>
      <c r="FMI102" s="760"/>
      <c r="FMJ102" s="760"/>
      <c r="FMK102" s="760"/>
      <c r="FML102" s="760"/>
      <c r="FMM102" s="760"/>
      <c r="FMN102" s="760"/>
      <c r="FMO102" s="760"/>
      <c r="FMP102" s="760"/>
      <c r="FMQ102" s="760"/>
      <c r="FMR102" s="760"/>
      <c r="FMS102" s="760"/>
      <c r="FMT102" s="760"/>
      <c r="FMU102" s="760"/>
      <c r="FMV102" s="760"/>
      <c r="FMW102" s="760"/>
      <c r="FMX102" s="760"/>
      <c r="FMY102" s="760"/>
      <c r="FMZ102" s="760"/>
      <c r="FNA102" s="760"/>
      <c r="FNB102" s="760"/>
      <c r="FNC102" s="760"/>
      <c r="FND102" s="760"/>
      <c r="FNE102" s="760"/>
      <c r="FNF102" s="760"/>
      <c r="FNG102" s="760"/>
      <c r="FNH102" s="760"/>
      <c r="FNI102" s="760"/>
      <c r="FNJ102" s="760"/>
      <c r="FNK102" s="760"/>
      <c r="FNL102" s="760"/>
      <c r="FNM102" s="760"/>
      <c r="FNN102" s="760"/>
      <c r="FNO102" s="760"/>
      <c r="FNP102" s="760"/>
      <c r="FNQ102" s="760"/>
      <c r="FNR102" s="760"/>
      <c r="FNS102" s="760"/>
      <c r="FNT102" s="760"/>
      <c r="FNU102" s="760"/>
      <c r="FNV102" s="760"/>
      <c r="FNW102" s="760"/>
      <c r="FNX102" s="760"/>
      <c r="FNY102" s="760"/>
      <c r="FNZ102" s="760"/>
      <c r="FOA102" s="760"/>
      <c r="FOB102" s="760"/>
      <c r="FOC102" s="760"/>
      <c r="FOD102" s="760"/>
      <c r="FOE102" s="760"/>
      <c r="FOF102" s="760"/>
      <c r="FOG102" s="760"/>
      <c r="FOH102" s="760"/>
      <c r="FOI102" s="760"/>
      <c r="FOJ102" s="760"/>
      <c r="FOK102" s="760"/>
      <c r="FOL102" s="760"/>
      <c r="FOM102" s="760"/>
      <c r="FON102" s="760"/>
      <c r="FOO102" s="760"/>
      <c r="FOP102" s="760"/>
      <c r="FOQ102" s="760"/>
      <c r="FOR102" s="760"/>
      <c r="FOS102" s="760"/>
      <c r="FOT102" s="760"/>
      <c r="FOU102" s="760"/>
      <c r="FOV102" s="760"/>
      <c r="FOW102" s="760"/>
      <c r="FOX102" s="760"/>
      <c r="FOY102" s="760"/>
      <c r="FOZ102" s="760"/>
      <c r="FPA102" s="760"/>
      <c r="FPB102" s="760"/>
      <c r="FPC102" s="760"/>
      <c r="FPD102" s="760"/>
      <c r="FPE102" s="760"/>
      <c r="FPF102" s="760"/>
      <c r="FPG102" s="760"/>
      <c r="FPH102" s="760"/>
      <c r="FPI102" s="760"/>
      <c r="FPJ102" s="760"/>
      <c r="FPK102" s="760"/>
      <c r="FPL102" s="760"/>
      <c r="FPM102" s="760"/>
      <c r="FPN102" s="760"/>
      <c r="FPO102" s="760"/>
      <c r="FPP102" s="760"/>
      <c r="FPQ102" s="760"/>
      <c r="FPR102" s="760"/>
      <c r="FPS102" s="760"/>
      <c r="FPT102" s="760"/>
      <c r="FPU102" s="760"/>
      <c r="FPV102" s="760"/>
      <c r="FPW102" s="760"/>
      <c r="FPX102" s="760"/>
      <c r="FPY102" s="760"/>
      <c r="FPZ102" s="760"/>
      <c r="FQA102" s="760"/>
      <c r="FQB102" s="760"/>
      <c r="FQC102" s="760"/>
      <c r="FQD102" s="760"/>
      <c r="FQE102" s="760"/>
      <c r="FQF102" s="760"/>
      <c r="FQG102" s="760"/>
      <c r="FQH102" s="760"/>
      <c r="FQI102" s="760"/>
      <c r="FQJ102" s="760"/>
      <c r="FQK102" s="760"/>
      <c r="FQL102" s="760"/>
      <c r="FQM102" s="760"/>
      <c r="FQN102" s="760"/>
      <c r="FQO102" s="760"/>
      <c r="FQP102" s="760"/>
      <c r="FQQ102" s="760"/>
      <c r="FQR102" s="760"/>
      <c r="FQS102" s="760"/>
      <c r="FQT102" s="760"/>
      <c r="FQU102" s="760"/>
      <c r="FQV102" s="760"/>
      <c r="FQW102" s="760"/>
      <c r="FQX102" s="760"/>
      <c r="FQY102" s="760"/>
      <c r="FQZ102" s="760"/>
      <c r="FRA102" s="760"/>
      <c r="FRB102" s="760"/>
      <c r="FRC102" s="760"/>
      <c r="FRD102" s="760"/>
      <c r="FRE102" s="760"/>
      <c r="FRF102" s="760"/>
      <c r="FRG102" s="760"/>
      <c r="FRH102" s="760"/>
      <c r="FRI102" s="760"/>
      <c r="FRJ102" s="760"/>
      <c r="FRK102" s="760"/>
      <c r="FRL102" s="760"/>
      <c r="FRM102" s="760"/>
      <c r="FRN102" s="760"/>
      <c r="FRO102" s="760"/>
      <c r="FRP102" s="760"/>
      <c r="FRQ102" s="760"/>
      <c r="FRR102" s="760"/>
      <c r="FRS102" s="760"/>
      <c r="FRT102" s="760"/>
      <c r="FRU102" s="760"/>
      <c r="FRV102" s="760"/>
      <c r="FRW102" s="760"/>
      <c r="FRX102" s="760"/>
      <c r="FRY102" s="760"/>
      <c r="FRZ102" s="760"/>
      <c r="FSA102" s="760"/>
      <c r="FSB102" s="760"/>
      <c r="FSC102" s="760"/>
      <c r="FSD102" s="760"/>
      <c r="FSE102" s="760"/>
      <c r="FSF102" s="760"/>
      <c r="FSG102" s="760"/>
      <c r="FSH102" s="760"/>
      <c r="FSI102" s="760"/>
      <c r="FSJ102" s="760"/>
      <c r="FSK102" s="760"/>
      <c r="FSL102" s="760"/>
      <c r="FSM102" s="760"/>
      <c r="FSN102" s="760"/>
      <c r="FSO102" s="760"/>
      <c r="FSP102" s="760"/>
      <c r="FSQ102" s="760"/>
      <c r="FSR102" s="760"/>
      <c r="FSS102" s="760"/>
      <c r="FST102" s="760"/>
      <c r="FSU102" s="760"/>
      <c r="FSV102" s="760"/>
      <c r="FSW102" s="760"/>
      <c r="FSX102" s="760"/>
      <c r="FSY102" s="760"/>
      <c r="FSZ102" s="760"/>
      <c r="FTA102" s="760"/>
      <c r="FTB102" s="760"/>
      <c r="FTC102" s="760"/>
      <c r="FTD102" s="760"/>
      <c r="FTE102" s="760"/>
      <c r="FTF102" s="760"/>
      <c r="FTG102" s="760"/>
      <c r="FTH102" s="760"/>
      <c r="FTI102" s="760"/>
      <c r="FTJ102" s="760"/>
      <c r="FTK102" s="760"/>
      <c r="FTL102" s="760"/>
      <c r="FTM102" s="760"/>
      <c r="FTN102" s="760"/>
      <c r="FTO102" s="760"/>
      <c r="FTP102" s="760"/>
      <c r="FTQ102" s="760"/>
      <c r="FTR102" s="760"/>
      <c r="FTS102" s="760"/>
      <c r="FTT102" s="760"/>
      <c r="FTU102" s="760"/>
      <c r="FTV102" s="760"/>
      <c r="FTW102" s="760"/>
      <c r="FTX102" s="760"/>
      <c r="FTY102" s="760"/>
      <c r="FTZ102" s="760"/>
      <c r="FUA102" s="760"/>
      <c r="FUB102" s="760"/>
      <c r="FUC102" s="760"/>
      <c r="FUD102" s="760"/>
      <c r="FUE102" s="760"/>
      <c r="FUF102" s="760"/>
      <c r="FUG102" s="760"/>
      <c r="FUH102" s="760"/>
      <c r="FUI102" s="760"/>
      <c r="FUJ102" s="760"/>
      <c r="FUK102" s="760"/>
      <c r="FUL102" s="760"/>
      <c r="FUM102" s="760"/>
      <c r="FUN102" s="760"/>
      <c r="FUO102" s="760"/>
      <c r="FUP102" s="760"/>
      <c r="FUQ102" s="760"/>
      <c r="FUR102" s="760"/>
      <c r="FUS102" s="760"/>
      <c r="FUT102" s="760"/>
      <c r="FUU102" s="760"/>
      <c r="FUV102" s="760"/>
      <c r="FUW102" s="760"/>
      <c r="FUX102" s="760"/>
      <c r="FUY102" s="760"/>
      <c r="FUZ102" s="760"/>
      <c r="FVA102" s="760"/>
      <c r="FVB102" s="760"/>
      <c r="FVC102" s="760"/>
      <c r="FVD102" s="760"/>
      <c r="FVE102" s="760"/>
      <c r="FVF102" s="760"/>
      <c r="FVG102" s="760"/>
      <c r="FVH102" s="760"/>
      <c r="FVI102" s="760"/>
      <c r="FVJ102" s="760"/>
      <c r="FVK102" s="760"/>
      <c r="FVL102" s="760"/>
      <c r="FVM102" s="760"/>
      <c r="FVN102" s="760"/>
      <c r="FVO102" s="760"/>
      <c r="FVP102" s="760"/>
      <c r="FVQ102" s="760"/>
      <c r="FVR102" s="760"/>
      <c r="FVS102" s="760"/>
      <c r="FVT102" s="760"/>
      <c r="FVU102" s="760"/>
      <c r="FVV102" s="760"/>
      <c r="FVW102" s="760"/>
      <c r="FVX102" s="760"/>
      <c r="FVY102" s="760"/>
      <c r="FVZ102" s="760"/>
      <c r="FWA102" s="760"/>
      <c r="FWB102" s="760"/>
      <c r="FWC102" s="760"/>
      <c r="FWD102" s="760"/>
      <c r="FWE102" s="760"/>
      <c r="FWF102" s="760"/>
      <c r="FWG102" s="760"/>
      <c r="FWH102" s="760"/>
      <c r="FWI102" s="760"/>
      <c r="FWJ102" s="760"/>
      <c r="FWK102" s="760"/>
      <c r="FWL102" s="760"/>
      <c r="FWM102" s="760"/>
      <c r="FWN102" s="760"/>
      <c r="FWO102" s="760"/>
      <c r="FWP102" s="760"/>
      <c r="FWQ102" s="760"/>
      <c r="FWR102" s="760"/>
      <c r="FWS102" s="760"/>
      <c r="FWT102" s="760"/>
      <c r="FWU102" s="760"/>
      <c r="FWV102" s="760"/>
      <c r="FWW102" s="760"/>
      <c r="FWX102" s="760"/>
      <c r="FWY102" s="760"/>
      <c r="FWZ102" s="760"/>
      <c r="FXA102" s="760"/>
      <c r="FXB102" s="760"/>
      <c r="FXC102" s="760"/>
      <c r="FXD102" s="760"/>
      <c r="FXE102" s="760"/>
      <c r="FXF102" s="760"/>
      <c r="FXG102" s="760"/>
      <c r="FXH102" s="760"/>
      <c r="FXI102" s="760"/>
      <c r="FXJ102" s="760"/>
      <c r="FXK102" s="760"/>
      <c r="FXL102" s="760"/>
      <c r="FXM102" s="760"/>
      <c r="FXN102" s="760"/>
      <c r="FXO102" s="760"/>
      <c r="FXP102" s="760"/>
      <c r="FXQ102" s="760"/>
      <c r="FXR102" s="760"/>
      <c r="FXS102" s="760"/>
      <c r="FXT102" s="760"/>
      <c r="FXU102" s="760"/>
      <c r="FXV102" s="760"/>
      <c r="FXW102" s="760"/>
      <c r="FXX102" s="760"/>
      <c r="FXY102" s="760"/>
      <c r="FXZ102" s="760"/>
      <c r="FYA102" s="760"/>
      <c r="FYB102" s="760"/>
      <c r="FYC102" s="760"/>
      <c r="FYD102" s="760"/>
      <c r="FYE102" s="760"/>
      <c r="FYF102" s="760"/>
      <c r="FYG102" s="760"/>
      <c r="FYH102" s="760"/>
      <c r="FYI102" s="760"/>
      <c r="FYJ102" s="760"/>
      <c r="FYK102" s="760"/>
      <c r="FYL102" s="760"/>
      <c r="FYM102" s="760"/>
      <c r="FYN102" s="760"/>
      <c r="FYO102" s="760"/>
      <c r="FYP102" s="760"/>
      <c r="FYQ102" s="760"/>
      <c r="FYR102" s="760"/>
      <c r="FYS102" s="760"/>
      <c r="FYT102" s="760"/>
      <c r="FYU102" s="760"/>
      <c r="FYV102" s="760"/>
      <c r="FYW102" s="760"/>
      <c r="FYX102" s="760"/>
      <c r="FYY102" s="760"/>
      <c r="FYZ102" s="760"/>
      <c r="FZA102" s="760"/>
      <c r="FZB102" s="760"/>
      <c r="FZC102" s="760"/>
      <c r="FZD102" s="760"/>
      <c r="FZE102" s="760"/>
      <c r="FZF102" s="760"/>
      <c r="FZG102" s="760"/>
      <c r="FZH102" s="760"/>
      <c r="FZI102" s="760"/>
      <c r="FZJ102" s="760"/>
      <c r="FZK102" s="760"/>
      <c r="FZL102" s="760"/>
      <c r="FZM102" s="760"/>
      <c r="FZN102" s="760"/>
      <c r="FZO102" s="760"/>
      <c r="FZP102" s="760"/>
      <c r="FZQ102" s="760"/>
      <c r="FZR102" s="760"/>
      <c r="FZS102" s="760"/>
      <c r="FZT102" s="760"/>
      <c r="FZU102" s="760"/>
      <c r="FZV102" s="760"/>
      <c r="FZW102" s="760"/>
      <c r="FZX102" s="760"/>
      <c r="FZY102" s="760"/>
      <c r="FZZ102" s="760"/>
      <c r="GAA102" s="760"/>
      <c r="GAB102" s="760"/>
      <c r="GAC102" s="760"/>
      <c r="GAD102" s="760"/>
      <c r="GAE102" s="760"/>
      <c r="GAF102" s="760"/>
      <c r="GAG102" s="760"/>
      <c r="GAH102" s="760"/>
      <c r="GAI102" s="760"/>
      <c r="GAJ102" s="760"/>
      <c r="GAK102" s="760"/>
      <c r="GAL102" s="760"/>
      <c r="GAM102" s="760"/>
      <c r="GAN102" s="760"/>
      <c r="GAO102" s="760"/>
      <c r="GAP102" s="760"/>
      <c r="GAQ102" s="760"/>
      <c r="GAR102" s="760"/>
      <c r="GAS102" s="760"/>
      <c r="GAT102" s="760"/>
      <c r="GAU102" s="760"/>
      <c r="GAV102" s="760"/>
      <c r="GAW102" s="760"/>
      <c r="GAX102" s="760"/>
      <c r="GAY102" s="760"/>
      <c r="GAZ102" s="760"/>
      <c r="GBA102" s="760"/>
      <c r="GBB102" s="760"/>
      <c r="GBC102" s="760"/>
      <c r="GBD102" s="760"/>
      <c r="GBE102" s="760"/>
      <c r="GBF102" s="760"/>
      <c r="GBG102" s="760"/>
      <c r="GBH102" s="760"/>
      <c r="GBI102" s="760"/>
      <c r="GBJ102" s="760"/>
      <c r="GBK102" s="760"/>
      <c r="GBL102" s="760"/>
      <c r="GBM102" s="760"/>
      <c r="GBN102" s="760"/>
      <c r="GBO102" s="760"/>
      <c r="GBP102" s="760"/>
      <c r="GBQ102" s="760"/>
      <c r="GBR102" s="760"/>
      <c r="GBS102" s="760"/>
      <c r="GBT102" s="760"/>
      <c r="GBU102" s="760"/>
      <c r="GBV102" s="760"/>
      <c r="GBW102" s="760"/>
      <c r="GBX102" s="760"/>
      <c r="GBY102" s="760"/>
      <c r="GBZ102" s="760"/>
      <c r="GCA102" s="760"/>
      <c r="GCB102" s="760"/>
      <c r="GCC102" s="760"/>
      <c r="GCD102" s="760"/>
      <c r="GCE102" s="760"/>
      <c r="GCF102" s="760"/>
      <c r="GCG102" s="760"/>
      <c r="GCH102" s="760"/>
      <c r="GCI102" s="760"/>
      <c r="GCJ102" s="760"/>
      <c r="GCK102" s="760"/>
      <c r="GCL102" s="760"/>
      <c r="GCM102" s="760"/>
      <c r="GCN102" s="760"/>
      <c r="GCO102" s="760"/>
      <c r="GCP102" s="760"/>
      <c r="GCQ102" s="760"/>
      <c r="GCR102" s="760"/>
      <c r="GCS102" s="760"/>
      <c r="GCT102" s="760"/>
      <c r="GCU102" s="760"/>
      <c r="GCV102" s="760"/>
      <c r="GCW102" s="760"/>
      <c r="GCX102" s="760"/>
      <c r="GCY102" s="760"/>
      <c r="GCZ102" s="760"/>
      <c r="GDA102" s="760"/>
      <c r="GDB102" s="760"/>
      <c r="GDC102" s="760"/>
      <c r="GDD102" s="760"/>
      <c r="GDE102" s="760"/>
      <c r="GDF102" s="760"/>
      <c r="GDG102" s="760"/>
      <c r="GDH102" s="760"/>
      <c r="GDI102" s="760"/>
      <c r="GDJ102" s="760"/>
      <c r="GDK102" s="760"/>
      <c r="GDL102" s="760"/>
      <c r="GDM102" s="760"/>
      <c r="GDN102" s="760"/>
      <c r="GDO102" s="760"/>
      <c r="GDP102" s="760"/>
      <c r="GDQ102" s="760"/>
      <c r="GDR102" s="760"/>
      <c r="GDS102" s="760"/>
      <c r="GDT102" s="760"/>
      <c r="GDU102" s="760"/>
      <c r="GDV102" s="760"/>
      <c r="GDW102" s="760"/>
      <c r="GDX102" s="760"/>
      <c r="GDY102" s="760"/>
      <c r="GDZ102" s="760"/>
      <c r="GEA102" s="760"/>
      <c r="GEB102" s="760"/>
      <c r="GEC102" s="760"/>
      <c r="GED102" s="760"/>
      <c r="GEE102" s="760"/>
      <c r="GEF102" s="760"/>
      <c r="GEG102" s="760"/>
      <c r="GEH102" s="760"/>
      <c r="GEI102" s="760"/>
      <c r="GEJ102" s="760"/>
      <c r="GEK102" s="760"/>
      <c r="GEL102" s="760"/>
      <c r="GEM102" s="760"/>
      <c r="GEN102" s="760"/>
      <c r="GEO102" s="760"/>
      <c r="GEP102" s="760"/>
      <c r="GEQ102" s="760"/>
      <c r="GER102" s="760"/>
      <c r="GES102" s="760"/>
      <c r="GET102" s="760"/>
      <c r="GEU102" s="760"/>
      <c r="GEV102" s="760"/>
      <c r="GEW102" s="760"/>
      <c r="GEX102" s="760"/>
      <c r="GEY102" s="760"/>
      <c r="GEZ102" s="760"/>
      <c r="GFA102" s="760"/>
      <c r="GFB102" s="760"/>
      <c r="GFC102" s="760"/>
      <c r="GFD102" s="760"/>
      <c r="GFE102" s="760"/>
      <c r="GFF102" s="760"/>
      <c r="GFG102" s="760"/>
      <c r="GFH102" s="760"/>
      <c r="GFI102" s="760"/>
      <c r="GFJ102" s="760"/>
      <c r="GFK102" s="760"/>
      <c r="GFL102" s="760"/>
      <c r="GFM102" s="760"/>
      <c r="GFN102" s="760"/>
      <c r="GFO102" s="760"/>
      <c r="GFP102" s="760"/>
      <c r="GFQ102" s="760"/>
      <c r="GFR102" s="760"/>
      <c r="GFS102" s="760"/>
      <c r="GFT102" s="760"/>
      <c r="GFU102" s="760"/>
      <c r="GFV102" s="760"/>
      <c r="GFW102" s="760"/>
      <c r="GFX102" s="760"/>
      <c r="GFY102" s="760"/>
      <c r="GFZ102" s="760"/>
      <c r="GGA102" s="760"/>
      <c r="GGB102" s="760"/>
      <c r="GGC102" s="760"/>
      <c r="GGD102" s="760"/>
      <c r="GGE102" s="760"/>
      <c r="GGF102" s="760"/>
      <c r="GGG102" s="760"/>
      <c r="GGH102" s="760"/>
      <c r="GGI102" s="760"/>
      <c r="GGJ102" s="760"/>
      <c r="GGK102" s="760"/>
      <c r="GGL102" s="760"/>
      <c r="GGM102" s="760"/>
      <c r="GGN102" s="760"/>
      <c r="GGO102" s="760"/>
      <c r="GGP102" s="760"/>
      <c r="GGQ102" s="760"/>
      <c r="GGR102" s="760"/>
      <c r="GGS102" s="760"/>
      <c r="GGT102" s="760"/>
      <c r="GGU102" s="760"/>
      <c r="GGV102" s="760"/>
      <c r="GGW102" s="760"/>
      <c r="GGX102" s="760"/>
      <c r="GGY102" s="760"/>
      <c r="GGZ102" s="760"/>
      <c r="GHA102" s="760"/>
      <c r="GHB102" s="760"/>
      <c r="GHC102" s="760"/>
      <c r="GHD102" s="760"/>
      <c r="GHE102" s="760"/>
      <c r="GHF102" s="760"/>
      <c r="GHG102" s="760"/>
      <c r="GHH102" s="760"/>
      <c r="GHI102" s="760"/>
      <c r="GHJ102" s="760"/>
      <c r="GHK102" s="760"/>
      <c r="GHL102" s="760"/>
      <c r="GHM102" s="760"/>
      <c r="GHN102" s="760"/>
      <c r="GHO102" s="760"/>
      <c r="GHP102" s="760"/>
      <c r="GHQ102" s="760"/>
      <c r="GHR102" s="760"/>
      <c r="GHS102" s="760"/>
      <c r="GHT102" s="760"/>
      <c r="GHU102" s="760"/>
      <c r="GHV102" s="760"/>
      <c r="GHW102" s="760"/>
      <c r="GHX102" s="760"/>
      <c r="GHY102" s="760"/>
      <c r="GHZ102" s="760"/>
      <c r="GIA102" s="760"/>
      <c r="GIB102" s="760"/>
      <c r="GIC102" s="760"/>
      <c r="GID102" s="760"/>
      <c r="GIE102" s="760"/>
      <c r="GIF102" s="760"/>
      <c r="GIG102" s="760"/>
      <c r="GIH102" s="760"/>
      <c r="GII102" s="760"/>
      <c r="GIJ102" s="760"/>
      <c r="GIK102" s="760"/>
      <c r="GIL102" s="760"/>
      <c r="GIM102" s="760"/>
      <c r="GIN102" s="760"/>
      <c r="GIO102" s="760"/>
      <c r="GIP102" s="760"/>
      <c r="GIQ102" s="760"/>
      <c r="GIR102" s="760"/>
      <c r="GIS102" s="760"/>
      <c r="GIT102" s="760"/>
      <c r="GIU102" s="760"/>
      <c r="GIV102" s="760"/>
      <c r="GIW102" s="760"/>
      <c r="GIX102" s="760"/>
      <c r="GIY102" s="760"/>
      <c r="GIZ102" s="760"/>
      <c r="GJA102" s="760"/>
      <c r="GJB102" s="760"/>
      <c r="GJC102" s="760"/>
      <c r="GJD102" s="760"/>
      <c r="GJE102" s="760"/>
      <c r="GJF102" s="760"/>
      <c r="GJG102" s="760"/>
      <c r="GJH102" s="760"/>
      <c r="GJI102" s="760"/>
      <c r="GJJ102" s="760"/>
      <c r="GJK102" s="760"/>
      <c r="GJL102" s="760"/>
      <c r="GJM102" s="760"/>
      <c r="GJN102" s="760"/>
      <c r="GJO102" s="760"/>
      <c r="GJP102" s="760"/>
      <c r="GJQ102" s="760"/>
      <c r="GJR102" s="760"/>
      <c r="GJS102" s="760"/>
      <c r="GJT102" s="760"/>
      <c r="GJU102" s="760"/>
      <c r="GJV102" s="760"/>
      <c r="GJW102" s="760"/>
      <c r="GJX102" s="760"/>
      <c r="GJY102" s="760"/>
      <c r="GJZ102" s="760"/>
      <c r="GKA102" s="760"/>
      <c r="GKB102" s="760"/>
      <c r="GKC102" s="760"/>
      <c r="GKD102" s="760"/>
      <c r="GKE102" s="760"/>
      <c r="GKF102" s="760"/>
      <c r="GKG102" s="760"/>
      <c r="GKH102" s="760"/>
      <c r="GKI102" s="760"/>
      <c r="GKJ102" s="760"/>
      <c r="GKK102" s="760"/>
      <c r="GKL102" s="760"/>
      <c r="GKM102" s="760"/>
      <c r="GKN102" s="760"/>
      <c r="GKO102" s="760"/>
      <c r="GKP102" s="760"/>
      <c r="GKQ102" s="760"/>
      <c r="GKR102" s="760"/>
      <c r="GKS102" s="760"/>
      <c r="GKT102" s="760"/>
      <c r="GKU102" s="760"/>
      <c r="GKV102" s="760"/>
      <c r="GKW102" s="760"/>
      <c r="GKX102" s="760"/>
      <c r="GKY102" s="760"/>
      <c r="GKZ102" s="760"/>
      <c r="GLA102" s="760"/>
      <c r="GLB102" s="760"/>
      <c r="GLC102" s="760"/>
      <c r="GLD102" s="760"/>
      <c r="GLE102" s="760"/>
      <c r="GLF102" s="760"/>
      <c r="GLG102" s="760"/>
      <c r="GLH102" s="760"/>
      <c r="GLI102" s="760"/>
      <c r="GLJ102" s="760"/>
      <c r="GLK102" s="760"/>
      <c r="GLL102" s="760"/>
      <c r="GLM102" s="760"/>
      <c r="GLN102" s="760"/>
      <c r="GLO102" s="760"/>
      <c r="GLP102" s="760"/>
      <c r="GLQ102" s="760"/>
      <c r="GLR102" s="760"/>
      <c r="GLS102" s="760"/>
      <c r="GLT102" s="760"/>
      <c r="GLU102" s="760"/>
      <c r="GLV102" s="760"/>
      <c r="GLW102" s="760"/>
      <c r="GLX102" s="760"/>
      <c r="GLY102" s="760"/>
      <c r="GLZ102" s="760"/>
      <c r="GMA102" s="760"/>
      <c r="GMB102" s="760"/>
      <c r="GMC102" s="760"/>
      <c r="GMD102" s="760"/>
      <c r="GME102" s="760"/>
      <c r="GMF102" s="760"/>
      <c r="GMG102" s="760"/>
      <c r="GMH102" s="760"/>
      <c r="GMI102" s="760"/>
      <c r="GMJ102" s="760"/>
      <c r="GMK102" s="760"/>
      <c r="GML102" s="760"/>
      <c r="GMM102" s="760"/>
      <c r="GMN102" s="760"/>
      <c r="GMO102" s="760"/>
      <c r="GMP102" s="760"/>
      <c r="GMQ102" s="760"/>
      <c r="GMR102" s="760"/>
      <c r="GMS102" s="760"/>
      <c r="GMT102" s="760"/>
      <c r="GMU102" s="760"/>
      <c r="GMV102" s="760"/>
      <c r="GMW102" s="760"/>
      <c r="GMX102" s="760"/>
      <c r="GMY102" s="760"/>
      <c r="GMZ102" s="760"/>
      <c r="GNA102" s="760"/>
      <c r="GNB102" s="760"/>
      <c r="GNC102" s="760"/>
      <c r="GND102" s="760"/>
      <c r="GNE102" s="760"/>
      <c r="GNF102" s="760"/>
      <c r="GNG102" s="760"/>
      <c r="GNH102" s="760"/>
      <c r="GNI102" s="760"/>
      <c r="GNJ102" s="760"/>
      <c r="GNK102" s="760"/>
      <c r="GNL102" s="760"/>
      <c r="GNM102" s="760"/>
      <c r="GNN102" s="760"/>
      <c r="GNO102" s="760"/>
      <c r="GNP102" s="760"/>
      <c r="GNQ102" s="760"/>
      <c r="GNR102" s="760"/>
      <c r="GNS102" s="760"/>
      <c r="GNT102" s="760"/>
      <c r="GNU102" s="760"/>
      <c r="GNV102" s="760"/>
      <c r="GNW102" s="760"/>
      <c r="GNX102" s="760"/>
      <c r="GNY102" s="760"/>
      <c r="GNZ102" s="760"/>
      <c r="GOA102" s="760"/>
      <c r="GOB102" s="760"/>
      <c r="GOC102" s="760"/>
      <c r="GOD102" s="760"/>
      <c r="GOE102" s="760"/>
      <c r="GOF102" s="760"/>
      <c r="GOG102" s="760"/>
      <c r="GOH102" s="760"/>
      <c r="GOI102" s="760"/>
      <c r="GOJ102" s="760"/>
      <c r="GOK102" s="760"/>
      <c r="GOL102" s="760"/>
      <c r="GOM102" s="760"/>
      <c r="GON102" s="760"/>
      <c r="GOO102" s="760"/>
      <c r="GOP102" s="760"/>
      <c r="GOQ102" s="760"/>
      <c r="GOR102" s="760"/>
      <c r="GOS102" s="760"/>
      <c r="GOT102" s="760"/>
      <c r="GOU102" s="760"/>
      <c r="GOV102" s="760"/>
      <c r="GOW102" s="760"/>
      <c r="GOX102" s="760"/>
      <c r="GOY102" s="760"/>
      <c r="GOZ102" s="760"/>
      <c r="GPA102" s="760"/>
      <c r="GPB102" s="760"/>
      <c r="GPC102" s="760"/>
      <c r="GPD102" s="760"/>
      <c r="GPE102" s="760"/>
      <c r="GPF102" s="760"/>
      <c r="GPG102" s="760"/>
      <c r="GPH102" s="760"/>
      <c r="GPI102" s="760"/>
      <c r="GPJ102" s="760"/>
      <c r="GPK102" s="760"/>
      <c r="GPL102" s="760"/>
      <c r="GPM102" s="760"/>
      <c r="GPN102" s="760"/>
      <c r="GPO102" s="760"/>
      <c r="GPP102" s="760"/>
      <c r="GPQ102" s="760"/>
      <c r="GPR102" s="760"/>
      <c r="GPS102" s="760"/>
      <c r="GPT102" s="760"/>
      <c r="GPU102" s="760"/>
      <c r="GPV102" s="760"/>
      <c r="GPW102" s="760"/>
      <c r="GPX102" s="760"/>
      <c r="GPY102" s="760"/>
      <c r="GPZ102" s="760"/>
      <c r="GQA102" s="760"/>
      <c r="GQB102" s="760"/>
      <c r="GQC102" s="760"/>
      <c r="GQD102" s="760"/>
      <c r="GQE102" s="760"/>
      <c r="GQF102" s="760"/>
      <c r="GQG102" s="760"/>
      <c r="GQH102" s="760"/>
      <c r="GQI102" s="760"/>
      <c r="GQJ102" s="760"/>
      <c r="GQK102" s="760"/>
      <c r="GQL102" s="760"/>
      <c r="GQM102" s="760"/>
      <c r="GQN102" s="760"/>
      <c r="GQO102" s="760"/>
      <c r="GQP102" s="760"/>
      <c r="GQQ102" s="760"/>
      <c r="GQR102" s="760"/>
      <c r="GQS102" s="760"/>
      <c r="GQT102" s="760"/>
      <c r="GQU102" s="760"/>
      <c r="GQV102" s="760"/>
      <c r="GQW102" s="760"/>
      <c r="GQX102" s="760"/>
      <c r="GQY102" s="760"/>
      <c r="GQZ102" s="760"/>
      <c r="GRA102" s="760"/>
      <c r="GRB102" s="760"/>
      <c r="GRC102" s="760"/>
      <c r="GRD102" s="760"/>
      <c r="GRE102" s="760"/>
      <c r="GRF102" s="760"/>
      <c r="GRG102" s="760"/>
      <c r="GRH102" s="760"/>
      <c r="GRI102" s="760"/>
      <c r="GRJ102" s="760"/>
      <c r="GRK102" s="760"/>
      <c r="GRL102" s="760"/>
      <c r="GRM102" s="760"/>
      <c r="GRN102" s="760"/>
      <c r="GRO102" s="760"/>
      <c r="GRP102" s="760"/>
      <c r="GRQ102" s="760"/>
      <c r="GRR102" s="760"/>
      <c r="GRS102" s="760"/>
      <c r="GRT102" s="760"/>
      <c r="GRU102" s="760"/>
      <c r="GRV102" s="760"/>
      <c r="GRW102" s="760"/>
      <c r="GRX102" s="760"/>
      <c r="GRY102" s="760"/>
      <c r="GRZ102" s="760"/>
      <c r="GSA102" s="760"/>
      <c r="GSB102" s="760"/>
      <c r="GSC102" s="760"/>
      <c r="GSD102" s="760"/>
      <c r="GSE102" s="760"/>
      <c r="GSF102" s="760"/>
      <c r="GSG102" s="760"/>
      <c r="GSH102" s="760"/>
      <c r="GSI102" s="760"/>
      <c r="GSJ102" s="760"/>
      <c r="GSK102" s="760"/>
      <c r="GSL102" s="760"/>
      <c r="GSM102" s="760"/>
      <c r="GSN102" s="760"/>
      <c r="GSO102" s="760"/>
      <c r="GSP102" s="760"/>
      <c r="GSQ102" s="760"/>
      <c r="GSR102" s="760"/>
      <c r="GSS102" s="760"/>
      <c r="GST102" s="760"/>
      <c r="GSU102" s="760"/>
      <c r="GSV102" s="760"/>
      <c r="GSW102" s="760"/>
      <c r="GSX102" s="760"/>
      <c r="GSY102" s="760"/>
      <c r="GSZ102" s="760"/>
      <c r="GTA102" s="760"/>
      <c r="GTB102" s="760"/>
      <c r="GTC102" s="760"/>
      <c r="GTD102" s="760"/>
      <c r="GTE102" s="760"/>
      <c r="GTF102" s="760"/>
      <c r="GTG102" s="760"/>
      <c r="GTH102" s="760"/>
      <c r="GTI102" s="760"/>
      <c r="GTJ102" s="760"/>
      <c r="GTK102" s="760"/>
      <c r="GTL102" s="760"/>
      <c r="GTM102" s="760"/>
      <c r="GTN102" s="760"/>
      <c r="GTO102" s="760"/>
      <c r="GTP102" s="760"/>
      <c r="GTQ102" s="760"/>
      <c r="GTR102" s="760"/>
      <c r="GTS102" s="760"/>
      <c r="GTT102" s="760"/>
      <c r="GTU102" s="760"/>
      <c r="GTV102" s="760"/>
      <c r="GTW102" s="760"/>
      <c r="GTX102" s="760"/>
      <c r="GTY102" s="760"/>
      <c r="GTZ102" s="760"/>
      <c r="GUA102" s="760"/>
      <c r="GUB102" s="760"/>
      <c r="GUC102" s="760"/>
      <c r="GUD102" s="760"/>
      <c r="GUE102" s="760"/>
      <c r="GUF102" s="760"/>
      <c r="GUG102" s="760"/>
      <c r="GUH102" s="760"/>
      <c r="GUI102" s="760"/>
      <c r="GUJ102" s="760"/>
      <c r="GUK102" s="760"/>
      <c r="GUL102" s="760"/>
      <c r="GUM102" s="760"/>
      <c r="GUN102" s="760"/>
      <c r="GUO102" s="760"/>
      <c r="GUP102" s="760"/>
      <c r="GUQ102" s="760"/>
      <c r="GUR102" s="760"/>
      <c r="GUS102" s="760"/>
      <c r="GUT102" s="760"/>
      <c r="GUU102" s="760"/>
      <c r="GUV102" s="760"/>
      <c r="GUW102" s="760"/>
      <c r="GUX102" s="760"/>
      <c r="GUY102" s="760"/>
      <c r="GUZ102" s="760"/>
      <c r="GVA102" s="760"/>
      <c r="GVB102" s="760"/>
      <c r="GVC102" s="760"/>
      <c r="GVD102" s="760"/>
      <c r="GVE102" s="760"/>
      <c r="GVF102" s="760"/>
      <c r="GVG102" s="760"/>
      <c r="GVH102" s="760"/>
      <c r="GVI102" s="760"/>
      <c r="GVJ102" s="760"/>
      <c r="GVK102" s="760"/>
      <c r="GVL102" s="760"/>
      <c r="GVM102" s="760"/>
      <c r="GVN102" s="760"/>
      <c r="GVO102" s="760"/>
      <c r="GVP102" s="760"/>
      <c r="GVQ102" s="760"/>
      <c r="GVR102" s="760"/>
      <c r="GVS102" s="760"/>
      <c r="GVT102" s="760"/>
      <c r="GVU102" s="760"/>
      <c r="GVV102" s="760"/>
      <c r="GVW102" s="760"/>
      <c r="GVX102" s="760"/>
      <c r="GVY102" s="760"/>
      <c r="GVZ102" s="760"/>
      <c r="GWA102" s="760"/>
      <c r="GWB102" s="760"/>
      <c r="GWC102" s="760"/>
      <c r="GWD102" s="760"/>
      <c r="GWE102" s="760"/>
      <c r="GWF102" s="760"/>
      <c r="GWG102" s="760"/>
      <c r="GWH102" s="760"/>
      <c r="GWI102" s="760"/>
      <c r="GWJ102" s="760"/>
      <c r="GWK102" s="760"/>
      <c r="GWL102" s="760"/>
      <c r="GWM102" s="760"/>
      <c r="GWN102" s="760"/>
      <c r="GWO102" s="760"/>
      <c r="GWP102" s="760"/>
      <c r="GWQ102" s="760"/>
      <c r="GWR102" s="760"/>
      <c r="GWS102" s="760"/>
      <c r="GWT102" s="760"/>
      <c r="GWU102" s="760"/>
      <c r="GWV102" s="760"/>
      <c r="GWW102" s="760"/>
      <c r="GWX102" s="760"/>
      <c r="GWY102" s="760"/>
      <c r="GWZ102" s="760"/>
      <c r="GXA102" s="760"/>
      <c r="GXB102" s="760"/>
      <c r="GXC102" s="760"/>
      <c r="GXD102" s="760"/>
      <c r="GXE102" s="760"/>
      <c r="GXF102" s="760"/>
      <c r="GXG102" s="760"/>
      <c r="GXH102" s="760"/>
      <c r="GXI102" s="760"/>
      <c r="GXJ102" s="760"/>
      <c r="GXK102" s="760"/>
      <c r="GXL102" s="760"/>
      <c r="GXM102" s="760"/>
      <c r="GXN102" s="760"/>
      <c r="GXO102" s="760"/>
      <c r="GXP102" s="760"/>
      <c r="GXQ102" s="760"/>
      <c r="GXR102" s="760"/>
      <c r="GXS102" s="760"/>
      <c r="GXT102" s="760"/>
      <c r="GXU102" s="760"/>
      <c r="GXV102" s="760"/>
      <c r="GXW102" s="760"/>
      <c r="GXX102" s="760"/>
      <c r="GXY102" s="760"/>
      <c r="GXZ102" s="760"/>
      <c r="GYA102" s="760"/>
      <c r="GYB102" s="760"/>
      <c r="GYC102" s="760"/>
      <c r="GYD102" s="760"/>
      <c r="GYE102" s="760"/>
      <c r="GYF102" s="760"/>
      <c r="GYG102" s="760"/>
      <c r="GYH102" s="760"/>
      <c r="GYI102" s="760"/>
      <c r="GYJ102" s="760"/>
      <c r="GYK102" s="760"/>
      <c r="GYL102" s="760"/>
      <c r="GYM102" s="760"/>
      <c r="GYN102" s="760"/>
      <c r="GYO102" s="760"/>
      <c r="GYP102" s="760"/>
      <c r="GYQ102" s="760"/>
      <c r="GYR102" s="760"/>
      <c r="GYS102" s="760"/>
      <c r="GYT102" s="760"/>
      <c r="GYU102" s="760"/>
      <c r="GYV102" s="760"/>
      <c r="GYW102" s="760"/>
      <c r="GYX102" s="760"/>
      <c r="GYY102" s="760"/>
      <c r="GYZ102" s="760"/>
      <c r="GZA102" s="760"/>
      <c r="GZB102" s="760"/>
      <c r="GZC102" s="760"/>
      <c r="GZD102" s="760"/>
      <c r="GZE102" s="760"/>
      <c r="GZF102" s="760"/>
      <c r="GZG102" s="760"/>
      <c r="GZH102" s="760"/>
      <c r="GZI102" s="760"/>
      <c r="GZJ102" s="760"/>
      <c r="GZK102" s="760"/>
      <c r="GZL102" s="760"/>
      <c r="GZM102" s="760"/>
      <c r="GZN102" s="760"/>
      <c r="GZO102" s="760"/>
      <c r="GZP102" s="760"/>
      <c r="GZQ102" s="760"/>
      <c r="GZR102" s="760"/>
      <c r="GZS102" s="760"/>
      <c r="GZT102" s="760"/>
      <c r="GZU102" s="760"/>
      <c r="GZV102" s="760"/>
      <c r="GZW102" s="760"/>
      <c r="GZX102" s="760"/>
      <c r="GZY102" s="760"/>
      <c r="GZZ102" s="760"/>
      <c r="HAA102" s="760"/>
      <c r="HAB102" s="760"/>
      <c r="HAC102" s="760"/>
      <c r="HAD102" s="760"/>
      <c r="HAE102" s="760"/>
      <c r="HAF102" s="760"/>
      <c r="HAG102" s="760"/>
      <c r="HAH102" s="760"/>
      <c r="HAI102" s="760"/>
      <c r="HAJ102" s="760"/>
      <c r="HAK102" s="760"/>
      <c r="HAL102" s="760"/>
      <c r="HAM102" s="760"/>
      <c r="HAN102" s="760"/>
      <c r="HAO102" s="760"/>
      <c r="HAP102" s="760"/>
      <c r="HAQ102" s="760"/>
      <c r="HAR102" s="760"/>
      <c r="HAS102" s="760"/>
      <c r="HAT102" s="760"/>
      <c r="HAU102" s="760"/>
      <c r="HAV102" s="760"/>
      <c r="HAW102" s="760"/>
      <c r="HAX102" s="760"/>
      <c r="HAY102" s="760"/>
      <c r="HAZ102" s="760"/>
      <c r="HBA102" s="760"/>
      <c r="HBB102" s="760"/>
      <c r="HBC102" s="760"/>
      <c r="HBD102" s="760"/>
      <c r="HBE102" s="760"/>
      <c r="HBF102" s="760"/>
      <c r="HBG102" s="760"/>
      <c r="HBH102" s="760"/>
      <c r="HBI102" s="760"/>
      <c r="HBJ102" s="760"/>
      <c r="HBK102" s="760"/>
      <c r="HBL102" s="760"/>
      <c r="HBM102" s="760"/>
      <c r="HBN102" s="760"/>
      <c r="HBO102" s="760"/>
      <c r="HBP102" s="760"/>
      <c r="HBQ102" s="760"/>
      <c r="HBR102" s="760"/>
      <c r="HBS102" s="760"/>
      <c r="HBT102" s="760"/>
      <c r="HBU102" s="760"/>
      <c r="HBV102" s="760"/>
      <c r="HBW102" s="760"/>
      <c r="HBX102" s="760"/>
      <c r="HBY102" s="760"/>
      <c r="HBZ102" s="760"/>
      <c r="HCA102" s="760"/>
      <c r="HCB102" s="760"/>
      <c r="HCC102" s="760"/>
      <c r="HCD102" s="760"/>
      <c r="HCE102" s="760"/>
      <c r="HCF102" s="760"/>
      <c r="HCG102" s="760"/>
      <c r="HCH102" s="760"/>
      <c r="HCI102" s="760"/>
      <c r="HCJ102" s="760"/>
      <c r="HCK102" s="760"/>
      <c r="HCL102" s="760"/>
      <c r="HCM102" s="760"/>
      <c r="HCN102" s="760"/>
      <c r="HCO102" s="760"/>
      <c r="HCP102" s="760"/>
      <c r="HCQ102" s="760"/>
      <c r="HCR102" s="760"/>
      <c r="HCS102" s="760"/>
      <c r="HCT102" s="760"/>
      <c r="HCU102" s="760"/>
      <c r="HCV102" s="760"/>
      <c r="HCW102" s="760"/>
      <c r="HCX102" s="760"/>
      <c r="HCY102" s="760"/>
      <c r="HCZ102" s="760"/>
      <c r="HDA102" s="760"/>
      <c r="HDB102" s="760"/>
      <c r="HDC102" s="760"/>
      <c r="HDD102" s="760"/>
      <c r="HDE102" s="760"/>
      <c r="HDF102" s="760"/>
      <c r="HDG102" s="760"/>
      <c r="HDH102" s="760"/>
      <c r="HDI102" s="760"/>
      <c r="HDJ102" s="760"/>
      <c r="HDK102" s="760"/>
      <c r="HDL102" s="760"/>
      <c r="HDM102" s="760"/>
      <c r="HDN102" s="760"/>
      <c r="HDO102" s="760"/>
      <c r="HDP102" s="760"/>
      <c r="HDQ102" s="760"/>
      <c r="HDR102" s="760"/>
      <c r="HDS102" s="760"/>
      <c r="HDT102" s="760"/>
      <c r="HDU102" s="760"/>
      <c r="HDV102" s="760"/>
      <c r="HDW102" s="760"/>
      <c r="HDX102" s="760"/>
      <c r="HDY102" s="760"/>
      <c r="HDZ102" s="760"/>
      <c r="HEA102" s="760"/>
      <c r="HEB102" s="760"/>
      <c r="HEC102" s="760"/>
      <c r="HED102" s="760"/>
      <c r="HEE102" s="760"/>
      <c r="HEF102" s="760"/>
      <c r="HEG102" s="760"/>
      <c r="HEH102" s="760"/>
      <c r="HEI102" s="760"/>
      <c r="HEJ102" s="760"/>
      <c r="HEK102" s="760"/>
      <c r="HEL102" s="760"/>
      <c r="HEM102" s="760"/>
      <c r="HEN102" s="760"/>
      <c r="HEO102" s="760"/>
      <c r="HEP102" s="760"/>
      <c r="HEQ102" s="760"/>
      <c r="HER102" s="760"/>
      <c r="HES102" s="760"/>
      <c r="HET102" s="760"/>
      <c r="HEU102" s="760"/>
      <c r="HEV102" s="760"/>
      <c r="HEW102" s="760"/>
      <c r="HEX102" s="760"/>
      <c r="HEY102" s="760"/>
      <c r="HEZ102" s="760"/>
      <c r="HFA102" s="760"/>
      <c r="HFB102" s="760"/>
      <c r="HFC102" s="760"/>
      <c r="HFD102" s="760"/>
      <c r="HFE102" s="760"/>
      <c r="HFF102" s="760"/>
      <c r="HFG102" s="760"/>
      <c r="HFH102" s="760"/>
      <c r="HFI102" s="760"/>
      <c r="HFJ102" s="760"/>
      <c r="HFK102" s="760"/>
      <c r="HFL102" s="760"/>
      <c r="HFM102" s="760"/>
      <c r="HFN102" s="760"/>
      <c r="HFO102" s="760"/>
      <c r="HFP102" s="760"/>
      <c r="HFQ102" s="760"/>
      <c r="HFR102" s="760"/>
      <c r="HFS102" s="760"/>
      <c r="HFT102" s="760"/>
      <c r="HFU102" s="760"/>
      <c r="HFV102" s="760"/>
      <c r="HFW102" s="760"/>
      <c r="HFX102" s="760"/>
      <c r="HFY102" s="760"/>
      <c r="HFZ102" s="760"/>
      <c r="HGA102" s="760"/>
      <c r="HGB102" s="760"/>
      <c r="HGC102" s="760"/>
      <c r="HGD102" s="760"/>
      <c r="HGE102" s="760"/>
      <c r="HGF102" s="760"/>
      <c r="HGG102" s="760"/>
      <c r="HGH102" s="760"/>
      <c r="HGI102" s="760"/>
      <c r="HGJ102" s="760"/>
      <c r="HGK102" s="760"/>
      <c r="HGL102" s="760"/>
      <c r="HGM102" s="760"/>
      <c r="HGN102" s="760"/>
      <c r="HGO102" s="760"/>
      <c r="HGP102" s="760"/>
      <c r="HGQ102" s="760"/>
      <c r="HGR102" s="760"/>
      <c r="HGS102" s="760"/>
      <c r="HGT102" s="760"/>
      <c r="HGU102" s="760"/>
      <c r="HGV102" s="760"/>
      <c r="HGW102" s="760"/>
      <c r="HGX102" s="760"/>
      <c r="HGY102" s="760"/>
      <c r="HGZ102" s="760"/>
      <c r="HHA102" s="760"/>
      <c r="HHB102" s="760"/>
      <c r="HHC102" s="760"/>
      <c r="HHD102" s="760"/>
      <c r="HHE102" s="760"/>
      <c r="HHF102" s="760"/>
      <c r="HHG102" s="760"/>
      <c r="HHH102" s="760"/>
      <c r="HHI102" s="760"/>
      <c r="HHJ102" s="760"/>
      <c r="HHK102" s="760"/>
      <c r="HHL102" s="760"/>
      <c r="HHM102" s="760"/>
      <c r="HHN102" s="760"/>
      <c r="HHO102" s="760"/>
      <c r="HHP102" s="760"/>
      <c r="HHQ102" s="760"/>
      <c r="HHR102" s="760"/>
      <c r="HHS102" s="760"/>
      <c r="HHT102" s="760"/>
      <c r="HHU102" s="760"/>
      <c r="HHV102" s="760"/>
      <c r="HHW102" s="760"/>
      <c r="HHX102" s="760"/>
      <c r="HHY102" s="760"/>
      <c r="HHZ102" s="760"/>
      <c r="HIA102" s="760"/>
      <c r="HIB102" s="760"/>
      <c r="HIC102" s="760"/>
      <c r="HID102" s="760"/>
      <c r="HIE102" s="760"/>
      <c r="HIF102" s="760"/>
      <c r="HIG102" s="760"/>
      <c r="HIH102" s="760"/>
      <c r="HII102" s="760"/>
      <c r="HIJ102" s="760"/>
      <c r="HIK102" s="760"/>
      <c r="HIL102" s="760"/>
      <c r="HIM102" s="760"/>
      <c r="HIN102" s="760"/>
      <c r="HIO102" s="760"/>
      <c r="HIP102" s="760"/>
      <c r="HIQ102" s="760"/>
      <c r="HIR102" s="760"/>
      <c r="HIS102" s="760"/>
      <c r="HIT102" s="760"/>
      <c r="HIU102" s="760"/>
      <c r="HIV102" s="760"/>
      <c r="HIW102" s="760"/>
      <c r="HIX102" s="760"/>
      <c r="HIY102" s="760"/>
      <c r="HIZ102" s="760"/>
      <c r="HJA102" s="760"/>
      <c r="HJB102" s="760"/>
      <c r="HJC102" s="760"/>
      <c r="HJD102" s="760"/>
      <c r="HJE102" s="760"/>
      <c r="HJF102" s="760"/>
      <c r="HJG102" s="760"/>
      <c r="HJH102" s="760"/>
      <c r="HJI102" s="760"/>
      <c r="HJJ102" s="760"/>
      <c r="HJK102" s="760"/>
      <c r="HJL102" s="760"/>
      <c r="HJM102" s="760"/>
      <c r="HJN102" s="760"/>
      <c r="HJO102" s="760"/>
      <c r="HJP102" s="760"/>
      <c r="HJQ102" s="760"/>
      <c r="HJR102" s="760"/>
      <c r="HJS102" s="760"/>
      <c r="HJT102" s="760"/>
      <c r="HJU102" s="760"/>
      <c r="HJV102" s="760"/>
      <c r="HJW102" s="760"/>
      <c r="HJX102" s="760"/>
      <c r="HJY102" s="760"/>
      <c r="HJZ102" s="760"/>
      <c r="HKA102" s="760"/>
      <c r="HKB102" s="760"/>
      <c r="HKC102" s="760"/>
      <c r="HKD102" s="760"/>
      <c r="HKE102" s="760"/>
      <c r="HKF102" s="760"/>
      <c r="HKG102" s="760"/>
      <c r="HKH102" s="760"/>
      <c r="HKI102" s="760"/>
      <c r="HKJ102" s="760"/>
      <c r="HKK102" s="760"/>
      <c r="HKL102" s="760"/>
      <c r="HKM102" s="760"/>
      <c r="HKN102" s="760"/>
      <c r="HKO102" s="760"/>
      <c r="HKP102" s="760"/>
      <c r="HKQ102" s="760"/>
      <c r="HKR102" s="760"/>
      <c r="HKS102" s="760"/>
      <c r="HKT102" s="760"/>
      <c r="HKU102" s="760"/>
      <c r="HKV102" s="760"/>
      <c r="HKW102" s="760"/>
      <c r="HKX102" s="760"/>
      <c r="HKY102" s="760"/>
      <c r="HKZ102" s="760"/>
      <c r="HLA102" s="760"/>
      <c r="HLB102" s="760"/>
      <c r="HLC102" s="760"/>
      <c r="HLD102" s="760"/>
      <c r="HLE102" s="760"/>
      <c r="HLF102" s="760"/>
      <c r="HLG102" s="760"/>
      <c r="HLH102" s="760"/>
      <c r="HLI102" s="760"/>
      <c r="HLJ102" s="760"/>
      <c r="HLK102" s="760"/>
      <c r="HLL102" s="760"/>
      <c r="HLM102" s="760"/>
      <c r="HLN102" s="760"/>
      <c r="HLO102" s="760"/>
      <c r="HLP102" s="760"/>
      <c r="HLQ102" s="760"/>
      <c r="HLR102" s="760"/>
      <c r="HLS102" s="760"/>
      <c r="HLT102" s="760"/>
      <c r="HLU102" s="760"/>
      <c r="HLV102" s="760"/>
      <c r="HLW102" s="760"/>
      <c r="HLX102" s="760"/>
      <c r="HLY102" s="760"/>
      <c r="HLZ102" s="760"/>
      <c r="HMA102" s="760"/>
      <c r="HMB102" s="760"/>
      <c r="HMC102" s="760"/>
      <c r="HMD102" s="760"/>
      <c r="HME102" s="760"/>
      <c r="HMF102" s="760"/>
      <c r="HMG102" s="760"/>
      <c r="HMH102" s="760"/>
      <c r="HMI102" s="760"/>
      <c r="HMJ102" s="760"/>
      <c r="HMK102" s="760"/>
      <c r="HML102" s="760"/>
      <c r="HMM102" s="760"/>
      <c r="HMN102" s="760"/>
      <c r="HMO102" s="760"/>
      <c r="HMP102" s="760"/>
      <c r="HMQ102" s="760"/>
      <c r="HMR102" s="760"/>
      <c r="HMS102" s="760"/>
      <c r="HMT102" s="760"/>
      <c r="HMU102" s="760"/>
      <c r="HMV102" s="760"/>
      <c r="HMW102" s="760"/>
      <c r="HMX102" s="760"/>
      <c r="HMY102" s="760"/>
      <c r="HMZ102" s="760"/>
      <c r="HNA102" s="760"/>
      <c r="HNB102" s="760"/>
      <c r="HNC102" s="760"/>
      <c r="HND102" s="760"/>
      <c r="HNE102" s="760"/>
      <c r="HNF102" s="760"/>
      <c r="HNG102" s="760"/>
      <c r="HNH102" s="760"/>
      <c r="HNI102" s="760"/>
      <c r="HNJ102" s="760"/>
      <c r="HNK102" s="760"/>
      <c r="HNL102" s="760"/>
      <c r="HNM102" s="760"/>
      <c r="HNN102" s="760"/>
      <c r="HNO102" s="760"/>
      <c r="HNP102" s="760"/>
      <c r="HNQ102" s="760"/>
      <c r="HNR102" s="760"/>
      <c r="HNS102" s="760"/>
      <c r="HNT102" s="760"/>
      <c r="HNU102" s="760"/>
      <c r="HNV102" s="760"/>
      <c r="HNW102" s="760"/>
      <c r="HNX102" s="760"/>
      <c r="HNY102" s="760"/>
      <c r="HNZ102" s="760"/>
      <c r="HOA102" s="760"/>
      <c r="HOB102" s="760"/>
      <c r="HOC102" s="760"/>
      <c r="HOD102" s="760"/>
      <c r="HOE102" s="760"/>
      <c r="HOF102" s="760"/>
      <c r="HOG102" s="760"/>
      <c r="HOH102" s="760"/>
      <c r="HOI102" s="760"/>
      <c r="HOJ102" s="760"/>
      <c r="HOK102" s="760"/>
      <c r="HOL102" s="760"/>
      <c r="HOM102" s="760"/>
      <c r="HON102" s="760"/>
      <c r="HOO102" s="760"/>
      <c r="HOP102" s="760"/>
      <c r="HOQ102" s="760"/>
      <c r="HOR102" s="760"/>
      <c r="HOS102" s="760"/>
      <c r="HOT102" s="760"/>
      <c r="HOU102" s="760"/>
      <c r="HOV102" s="760"/>
      <c r="HOW102" s="760"/>
      <c r="HOX102" s="760"/>
      <c r="HOY102" s="760"/>
      <c r="HOZ102" s="760"/>
      <c r="HPA102" s="760"/>
      <c r="HPB102" s="760"/>
      <c r="HPC102" s="760"/>
      <c r="HPD102" s="760"/>
      <c r="HPE102" s="760"/>
      <c r="HPF102" s="760"/>
      <c r="HPG102" s="760"/>
      <c r="HPH102" s="760"/>
      <c r="HPI102" s="760"/>
      <c r="HPJ102" s="760"/>
      <c r="HPK102" s="760"/>
      <c r="HPL102" s="760"/>
      <c r="HPM102" s="760"/>
      <c r="HPN102" s="760"/>
      <c r="HPO102" s="760"/>
      <c r="HPP102" s="760"/>
      <c r="HPQ102" s="760"/>
      <c r="HPR102" s="760"/>
      <c r="HPS102" s="760"/>
      <c r="HPT102" s="760"/>
      <c r="HPU102" s="760"/>
      <c r="HPV102" s="760"/>
      <c r="HPW102" s="760"/>
      <c r="HPX102" s="760"/>
      <c r="HPY102" s="760"/>
      <c r="HPZ102" s="760"/>
      <c r="HQA102" s="760"/>
      <c r="HQB102" s="760"/>
      <c r="HQC102" s="760"/>
      <c r="HQD102" s="760"/>
      <c r="HQE102" s="760"/>
      <c r="HQF102" s="760"/>
      <c r="HQG102" s="760"/>
      <c r="HQH102" s="760"/>
      <c r="HQI102" s="760"/>
      <c r="HQJ102" s="760"/>
      <c r="HQK102" s="760"/>
      <c r="HQL102" s="760"/>
      <c r="HQM102" s="760"/>
      <c r="HQN102" s="760"/>
      <c r="HQO102" s="760"/>
      <c r="HQP102" s="760"/>
      <c r="HQQ102" s="760"/>
      <c r="HQR102" s="760"/>
      <c r="HQS102" s="760"/>
      <c r="HQT102" s="760"/>
      <c r="HQU102" s="760"/>
      <c r="HQV102" s="760"/>
      <c r="HQW102" s="760"/>
      <c r="HQX102" s="760"/>
      <c r="HQY102" s="760"/>
      <c r="HQZ102" s="760"/>
      <c r="HRA102" s="760"/>
      <c r="HRB102" s="760"/>
      <c r="HRC102" s="760"/>
      <c r="HRD102" s="760"/>
      <c r="HRE102" s="760"/>
      <c r="HRF102" s="760"/>
      <c r="HRG102" s="760"/>
      <c r="HRH102" s="760"/>
      <c r="HRI102" s="760"/>
      <c r="HRJ102" s="760"/>
      <c r="HRK102" s="760"/>
      <c r="HRL102" s="760"/>
      <c r="HRM102" s="760"/>
      <c r="HRN102" s="760"/>
      <c r="HRO102" s="760"/>
      <c r="HRP102" s="760"/>
      <c r="HRQ102" s="760"/>
      <c r="HRR102" s="760"/>
      <c r="HRS102" s="760"/>
      <c r="HRT102" s="760"/>
      <c r="HRU102" s="760"/>
      <c r="HRV102" s="760"/>
      <c r="HRW102" s="760"/>
      <c r="HRX102" s="760"/>
      <c r="HRY102" s="760"/>
      <c r="HRZ102" s="760"/>
      <c r="HSA102" s="760"/>
      <c r="HSB102" s="760"/>
      <c r="HSC102" s="760"/>
      <c r="HSD102" s="760"/>
      <c r="HSE102" s="760"/>
      <c r="HSF102" s="760"/>
      <c r="HSG102" s="760"/>
      <c r="HSH102" s="760"/>
      <c r="HSI102" s="760"/>
      <c r="HSJ102" s="760"/>
      <c r="HSK102" s="760"/>
      <c r="HSL102" s="760"/>
      <c r="HSM102" s="760"/>
      <c r="HSN102" s="760"/>
      <c r="HSO102" s="760"/>
      <c r="HSP102" s="760"/>
      <c r="HSQ102" s="760"/>
      <c r="HSR102" s="760"/>
      <c r="HSS102" s="760"/>
      <c r="HST102" s="760"/>
      <c r="HSU102" s="760"/>
      <c r="HSV102" s="760"/>
      <c r="HSW102" s="760"/>
      <c r="HSX102" s="760"/>
      <c r="HSY102" s="760"/>
      <c r="HSZ102" s="760"/>
      <c r="HTA102" s="760"/>
      <c r="HTB102" s="760"/>
      <c r="HTC102" s="760"/>
      <c r="HTD102" s="760"/>
      <c r="HTE102" s="760"/>
      <c r="HTF102" s="760"/>
      <c r="HTG102" s="760"/>
      <c r="HTH102" s="760"/>
      <c r="HTI102" s="760"/>
      <c r="HTJ102" s="760"/>
      <c r="HTK102" s="760"/>
      <c r="HTL102" s="760"/>
      <c r="HTM102" s="760"/>
      <c r="HTN102" s="760"/>
      <c r="HTO102" s="760"/>
      <c r="HTP102" s="760"/>
      <c r="HTQ102" s="760"/>
      <c r="HTR102" s="760"/>
      <c r="HTS102" s="760"/>
      <c r="HTT102" s="760"/>
      <c r="HTU102" s="760"/>
      <c r="HTV102" s="760"/>
      <c r="HTW102" s="760"/>
      <c r="HTX102" s="760"/>
      <c r="HTY102" s="760"/>
      <c r="HTZ102" s="760"/>
      <c r="HUA102" s="760"/>
      <c r="HUB102" s="760"/>
      <c r="HUC102" s="760"/>
      <c r="HUD102" s="760"/>
      <c r="HUE102" s="760"/>
      <c r="HUF102" s="760"/>
      <c r="HUG102" s="760"/>
      <c r="HUH102" s="760"/>
      <c r="HUI102" s="760"/>
      <c r="HUJ102" s="760"/>
      <c r="HUK102" s="760"/>
      <c r="HUL102" s="760"/>
      <c r="HUM102" s="760"/>
      <c r="HUN102" s="760"/>
      <c r="HUO102" s="760"/>
      <c r="HUP102" s="760"/>
      <c r="HUQ102" s="760"/>
      <c r="HUR102" s="760"/>
      <c r="HUS102" s="760"/>
      <c r="HUT102" s="760"/>
      <c r="HUU102" s="760"/>
      <c r="HUV102" s="760"/>
      <c r="HUW102" s="760"/>
      <c r="HUX102" s="760"/>
      <c r="HUY102" s="760"/>
      <c r="HUZ102" s="760"/>
      <c r="HVA102" s="760"/>
      <c r="HVB102" s="760"/>
      <c r="HVC102" s="760"/>
      <c r="HVD102" s="760"/>
      <c r="HVE102" s="760"/>
      <c r="HVF102" s="760"/>
      <c r="HVG102" s="760"/>
      <c r="HVH102" s="760"/>
      <c r="HVI102" s="760"/>
      <c r="HVJ102" s="760"/>
      <c r="HVK102" s="760"/>
      <c r="HVL102" s="760"/>
      <c r="HVM102" s="760"/>
      <c r="HVN102" s="760"/>
      <c r="HVO102" s="760"/>
      <c r="HVP102" s="760"/>
      <c r="HVQ102" s="760"/>
      <c r="HVR102" s="760"/>
      <c r="HVS102" s="760"/>
      <c r="HVT102" s="760"/>
      <c r="HVU102" s="760"/>
      <c r="HVV102" s="760"/>
      <c r="HVW102" s="760"/>
      <c r="HVX102" s="760"/>
      <c r="HVY102" s="760"/>
      <c r="HVZ102" s="760"/>
      <c r="HWA102" s="760"/>
      <c r="HWB102" s="760"/>
      <c r="HWC102" s="760"/>
      <c r="HWD102" s="760"/>
      <c r="HWE102" s="760"/>
      <c r="HWF102" s="760"/>
      <c r="HWG102" s="760"/>
      <c r="HWH102" s="760"/>
      <c r="HWI102" s="760"/>
      <c r="HWJ102" s="760"/>
      <c r="HWK102" s="760"/>
      <c r="HWL102" s="760"/>
      <c r="HWM102" s="760"/>
      <c r="HWN102" s="760"/>
      <c r="HWO102" s="760"/>
      <c r="HWP102" s="760"/>
      <c r="HWQ102" s="760"/>
      <c r="HWR102" s="760"/>
      <c r="HWS102" s="760"/>
      <c r="HWT102" s="760"/>
      <c r="HWU102" s="760"/>
      <c r="HWV102" s="760"/>
      <c r="HWW102" s="760"/>
      <c r="HWX102" s="760"/>
      <c r="HWY102" s="760"/>
      <c r="HWZ102" s="760"/>
      <c r="HXA102" s="760"/>
      <c r="HXB102" s="760"/>
      <c r="HXC102" s="760"/>
      <c r="HXD102" s="760"/>
      <c r="HXE102" s="760"/>
      <c r="HXF102" s="760"/>
      <c r="HXG102" s="760"/>
      <c r="HXH102" s="760"/>
      <c r="HXI102" s="760"/>
      <c r="HXJ102" s="760"/>
      <c r="HXK102" s="760"/>
      <c r="HXL102" s="760"/>
      <c r="HXM102" s="760"/>
      <c r="HXN102" s="760"/>
      <c r="HXO102" s="760"/>
      <c r="HXP102" s="760"/>
      <c r="HXQ102" s="760"/>
      <c r="HXR102" s="760"/>
      <c r="HXS102" s="760"/>
      <c r="HXT102" s="760"/>
      <c r="HXU102" s="760"/>
      <c r="HXV102" s="760"/>
      <c r="HXW102" s="760"/>
      <c r="HXX102" s="760"/>
      <c r="HXY102" s="760"/>
      <c r="HXZ102" s="760"/>
      <c r="HYA102" s="760"/>
      <c r="HYB102" s="760"/>
      <c r="HYC102" s="760"/>
      <c r="HYD102" s="760"/>
      <c r="HYE102" s="760"/>
      <c r="HYF102" s="760"/>
      <c r="HYG102" s="760"/>
      <c r="HYH102" s="760"/>
      <c r="HYI102" s="760"/>
      <c r="HYJ102" s="760"/>
      <c r="HYK102" s="760"/>
      <c r="HYL102" s="760"/>
      <c r="HYM102" s="760"/>
      <c r="HYN102" s="760"/>
      <c r="HYO102" s="760"/>
      <c r="HYP102" s="760"/>
      <c r="HYQ102" s="760"/>
      <c r="HYR102" s="760"/>
      <c r="HYS102" s="760"/>
      <c r="HYT102" s="760"/>
      <c r="HYU102" s="760"/>
      <c r="HYV102" s="760"/>
      <c r="HYW102" s="760"/>
      <c r="HYX102" s="760"/>
      <c r="HYY102" s="760"/>
      <c r="HYZ102" s="760"/>
      <c r="HZA102" s="760"/>
      <c r="HZB102" s="760"/>
      <c r="HZC102" s="760"/>
      <c r="HZD102" s="760"/>
      <c r="HZE102" s="760"/>
      <c r="HZF102" s="760"/>
      <c r="HZG102" s="760"/>
      <c r="HZH102" s="760"/>
      <c r="HZI102" s="760"/>
      <c r="HZJ102" s="760"/>
      <c r="HZK102" s="760"/>
      <c r="HZL102" s="760"/>
      <c r="HZM102" s="760"/>
      <c r="HZN102" s="760"/>
      <c r="HZO102" s="760"/>
      <c r="HZP102" s="760"/>
      <c r="HZQ102" s="760"/>
      <c r="HZR102" s="760"/>
      <c r="HZS102" s="760"/>
      <c r="HZT102" s="760"/>
      <c r="HZU102" s="760"/>
      <c r="HZV102" s="760"/>
      <c r="HZW102" s="760"/>
      <c r="HZX102" s="760"/>
      <c r="HZY102" s="760"/>
      <c r="HZZ102" s="760"/>
      <c r="IAA102" s="760"/>
      <c r="IAB102" s="760"/>
      <c r="IAC102" s="760"/>
      <c r="IAD102" s="760"/>
      <c r="IAE102" s="760"/>
      <c r="IAF102" s="760"/>
      <c r="IAG102" s="760"/>
      <c r="IAH102" s="760"/>
      <c r="IAI102" s="760"/>
      <c r="IAJ102" s="760"/>
      <c r="IAK102" s="760"/>
      <c r="IAL102" s="760"/>
      <c r="IAM102" s="760"/>
      <c r="IAN102" s="760"/>
      <c r="IAO102" s="760"/>
      <c r="IAP102" s="760"/>
      <c r="IAQ102" s="760"/>
      <c r="IAR102" s="760"/>
      <c r="IAS102" s="760"/>
      <c r="IAT102" s="760"/>
      <c r="IAU102" s="760"/>
      <c r="IAV102" s="760"/>
      <c r="IAW102" s="760"/>
      <c r="IAX102" s="760"/>
      <c r="IAY102" s="760"/>
      <c r="IAZ102" s="760"/>
      <c r="IBA102" s="760"/>
      <c r="IBB102" s="760"/>
      <c r="IBC102" s="760"/>
      <c r="IBD102" s="760"/>
      <c r="IBE102" s="760"/>
      <c r="IBF102" s="760"/>
      <c r="IBG102" s="760"/>
      <c r="IBH102" s="760"/>
      <c r="IBI102" s="760"/>
      <c r="IBJ102" s="760"/>
      <c r="IBK102" s="760"/>
      <c r="IBL102" s="760"/>
      <c r="IBM102" s="760"/>
      <c r="IBN102" s="760"/>
      <c r="IBO102" s="760"/>
      <c r="IBP102" s="760"/>
      <c r="IBQ102" s="760"/>
      <c r="IBR102" s="760"/>
      <c r="IBS102" s="760"/>
      <c r="IBT102" s="760"/>
      <c r="IBU102" s="760"/>
      <c r="IBV102" s="760"/>
      <c r="IBW102" s="760"/>
      <c r="IBX102" s="760"/>
      <c r="IBY102" s="760"/>
      <c r="IBZ102" s="760"/>
      <c r="ICA102" s="760"/>
      <c r="ICB102" s="760"/>
      <c r="ICC102" s="760"/>
      <c r="ICD102" s="760"/>
      <c r="ICE102" s="760"/>
      <c r="ICF102" s="760"/>
      <c r="ICG102" s="760"/>
      <c r="ICH102" s="760"/>
      <c r="ICI102" s="760"/>
      <c r="ICJ102" s="760"/>
      <c r="ICK102" s="760"/>
      <c r="ICL102" s="760"/>
      <c r="ICM102" s="760"/>
      <c r="ICN102" s="760"/>
      <c r="ICO102" s="760"/>
      <c r="ICP102" s="760"/>
      <c r="ICQ102" s="760"/>
      <c r="ICR102" s="760"/>
      <c r="ICS102" s="760"/>
      <c r="ICT102" s="760"/>
      <c r="ICU102" s="760"/>
      <c r="ICV102" s="760"/>
      <c r="ICW102" s="760"/>
      <c r="ICX102" s="760"/>
      <c r="ICY102" s="760"/>
      <c r="ICZ102" s="760"/>
      <c r="IDA102" s="760"/>
      <c r="IDB102" s="760"/>
      <c r="IDC102" s="760"/>
      <c r="IDD102" s="760"/>
      <c r="IDE102" s="760"/>
      <c r="IDF102" s="760"/>
      <c r="IDG102" s="760"/>
      <c r="IDH102" s="760"/>
      <c r="IDI102" s="760"/>
      <c r="IDJ102" s="760"/>
      <c r="IDK102" s="760"/>
      <c r="IDL102" s="760"/>
      <c r="IDM102" s="760"/>
      <c r="IDN102" s="760"/>
      <c r="IDO102" s="760"/>
      <c r="IDP102" s="760"/>
      <c r="IDQ102" s="760"/>
      <c r="IDR102" s="760"/>
      <c r="IDS102" s="760"/>
      <c r="IDT102" s="760"/>
      <c r="IDU102" s="760"/>
      <c r="IDV102" s="760"/>
      <c r="IDW102" s="760"/>
      <c r="IDX102" s="760"/>
      <c r="IDY102" s="760"/>
      <c r="IDZ102" s="760"/>
      <c r="IEA102" s="760"/>
      <c r="IEB102" s="760"/>
      <c r="IEC102" s="760"/>
      <c r="IED102" s="760"/>
      <c r="IEE102" s="760"/>
      <c r="IEF102" s="760"/>
      <c r="IEG102" s="760"/>
      <c r="IEH102" s="760"/>
      <c r="IEI102" s="760"/>
      <c r="IEJ102" s="760"/>
      <c r="IEK102" s="760"/>
      <c r="IEL102" s="760"/>
      <c r="IEM102" s="760"/>
      <c r="IEN102" s="760"/>
      <c r="IEO102" s="760"/>
      <c r="IEP102" s="760"/>
      <c r="IEQ102" s="760"/>
      <c r="IER102" s="760"/>
      <c r="IES102" s="760"/>
      <c r="IET102" s="760"/>
      <c r="IEU102" s="760"/>
      <c r="IEV102" s="760"/>
      <c r="IEW102" s="760"/>
      <c r="IEX102" s="760"/>
      <c r="IEY102" s="760"/>
      <c r="IEZ102" s="760"/>
      <c r="IFA102" s="760"/>
      <c r="IFB102" s="760"/>
      <c r="IFC102" s="760"/>
      <c r="IFD102" s="760"/>
      <c r="IFE102" s="760"/>
      <c r="IFF102" s="760"/>
      <c r="IFG102" s="760"/>
      <c r="IFH102" s="760"/>
      <c r="IFI102" s="760"/>
      <c r="IFJ102" s="760"/>
      <c r="IFK102" s="760"/>
      <c r="IFL102" s="760"/>
      <c r="IFM102" s="760"/>
      <c r="IFN102" s="760"/>
      <c r="IFO102" s="760"/>
      <c r="IFP102" s="760"/>
      <c r="IFQ102" s="760"/>
      <c r="IFR102" s="760"/>
      <c r="IFS102" s="760"/>
      <c r="IFT102" s="760"/>
      <c r="IFU102" s="760"/>
      <c r="IFV102" s="760"/>
      <c r="IFW102" s="760"/>
      <c r="IFX102" s="760"/>
      <c r="IFY102" s="760"/>
      <c r="IFZ102" s="760"/>
      <c r="IGA102" s="760"/>
      <c r="IGB102" s="760"/>
      <c r="IGC102" s="760"/>
      <c r="IGD102" s="760"/>
      <c r="IGE102" s="760"/>
      <c r="IGF102" s="760"/>
      <c r="IGG102" s="760"/>
      <c r="IGH102" s="760"/>
      <c r="IGI102" s="760"/>
      <c r="IGJ102" s="760"/>
      <c r="IGK102" s="760"/>
      <c r="IGL102" s="760"/>
      <c r="IGM102" s="760"/>
      <c r="IGN102" s="760"/>
      <c r="IGO102" s="760"/>
      <c r="IGP102" s="760"/>
      <c r="IGQ102" s="760"/>
      <c r="IGR102" s="760"/>
      <c r="IGS102" s="760"/>
      <c r="IGT102" s="760"/>
      <c r="IGU102" s="760"/>
      <c r="IGV102" s="760"/>
      <c r="IGW102" s="760"/>
      <c r="IGX102" s="760"/>
      <c r="IGY102" s="760"/>
      <c r="IGZ102" s="760"/>
      <c r="IHA102" s="760"/>
      <c r="IHB102" s="760"/>
      <c r="IHC102" s="760"/>
      <c r="IHD102" s="760"/>
      <c r="IHE102" s="760"/>
      <c r="IHF102" s="760"/>
      <c r="IHG102" s="760"/>
      <c r="IHH102" s="760"/>
      <c r="IHI102" s="760"/>
      <c r="IHJ102" s="760"/>
      <c r="IHK102" s="760"/>
      <c r="IHL102" s="760"/>
      <c r="IHM102" s="760"/>
      <c r="IHN102" s="760"/>
      <c r="IHO102" s="760"/>
      <c r="IHP102" s="760"/>
      <c r="IHQ102" s="760"/>
      <c r="IHR102" s="760"/>
      <c r="IHS102" s="760"/>
      <c r="IHT102" s="760"/>
      <c r="IHU102" s="760"/>
      <c r="IHV102" s="760"/>
      <c r="IHW102" s="760"/>
      <c r="IHX102" s="760"/>
      <c r="IHY102" s="760"/>
      <c r="IHZ102" s="760"/>
      <c r="IIA102" s="760"/>
      <c r="IIB102" s="760"/>
      <c r="IIC102" s="760"/>
      <c r="IID102" s="760"/>
      <c r="IIE102" s="760"/>
      <c r="IIF102" s="760"/>
      <c r="IIG102" s="760"/>
      <c r="IIH102" s="760"/>
      <c r="III102" s="760"/>
      <c r="IIJ102" s="760"/>
      <c r="IIK102" s="760"/>
      <c r="IIL102" s="760"/>
      <c r="IIM102" s="760"/>
      <c r="IIN102" s="760"/>
      <c r="IIO102" s="760"/>
      <c r="IIP102" s="760"/>
      <c r="IIQ102" s="760"/>
      <c r="IIR102" s="760"/>
      <c r="IIS102" s="760"/>
      <c r="IIT102" s="760"/>
      <c r="IIU102" s="760"/>
      <c r="IIV102" s="760"/>
      <c r="IIW102" s="760"/>
      <c r="IIX102" s="760"/>
      <c r="IIY102" s="760"/>
      <c r="IIZ102" s="760"/>
      <c r="IJA102" s="760"/>
      <c r="IJB102" s="760"/>
      <c r="IJC102" s="760"/>
      <c r="IJD102" s="760"/>
      <c r="IJE102" s="760"/>
      <c r="IJF102" s="760"/>
      <c r="IJG102" s="760"/>
      <c r="IJH102" s="760"/>
      <c r="IJI102" s="760"/>
      <c r="IJJ102" s="760"/>
      <c r="IJK102" s="760"/>
      <c r="IJL102" s="760"/>
      <c r="IJM102" s="760"/>
      <c r="IJN102" s="760"/>
      <c r="IJO102" s="760"/>
      <c r="IJP102" s="760"/>
      <c r="IJQ102" s="760"/>
      <c r="IJR102" s="760"/>
      <c r="IJS102" s="760"/>
      <c r="IJT102" s="760"/>
      <c r="IJU102" s="760"/>
      <c r="IJV102" s="760"/>
      <c r="IJW102" s="760"/>
      <c r="IJX102" s="760"/>
      <c r="IJY102" s="760"/>
      <c r="IJZ102" s="760"/>
      <c r="IKA102" s="760"/>
      <c r="IKB102" s="760"/>
      <c r="IKC102" s="760"/>
      <c r="IKD102" s="760"/>
      <c r="IKE102" s="760"/>
      <c r="IKF102" s="760"/>
      <c r="IKG102" s="760"/>
      <c r="IKH102" s="760"/>
      <c r="IKI102" s="760"/>
      <c r="IKJ102" s="760"/>
      <c r="IKK102" s="760"/>
      <c r="IKL102" s="760"/>
      <c r="IKM102" s="760"/>
      <c r="IKN102" s="760"/>
      <c r="IKO102" s="760"/>
      <c r="IKP102" s="760"/>
      <c r="IKQ102" s="760"/>
      <c r="IKR102" s="760"/>
      <c r="IKS102" s="760"/>
      <c r="IKT102" s="760"/>
      <c r="IKU102" s="760"/>
      <c r="IKV102" s="760"/>
      <c r="IKW102" s="760"/>
      <c r="IKX102" s="760"/>
      <c r="IKY102" s="760"/>
      <c r="IKZ102" s="760"/>
      <c r="ILA102" s="760"/>
      <c r="ILB102" s="760"/>
      <c r="ILC102" s="760"/>
      <c r="ILD102" s="760"/>
      <c r="ILE102" s="760"/>
      <c r="ILF102" s="760"/>
      <c r="ILG102" s="760"/>
      <c r="ILH102" s="760"/>
      <c r="ILI102" s="760"/>
      <c r="ILJ102" s="760"/>
      <c r="ILK102" s="760"/>
      <c r="ILL102" s="760"/>
      <c r="ILM102" s="760"/>
      <c r="ILN102" s="760"/>
      <c r="ILO102" s="760"/>
      <c r="ILP102" s="760"/>
      <c r="ILQ102" s="760"/>
      <c r="ILR102" s="760"/>
      <c r="ILS102" s="760"/>
      <c r="ILT102" s="760"/>
      <c r="ILU102" s="760"/>
      <c r="ILV102" s="760"/>
      <c r="ILW102" s="760"/>
      <c r="ILX102" s="760"/>
      <c r="ILY102" s="760"/>
      <c r="ILZ102" s="760"/>
      <c r="IMA102" s="760"/>
      <c r="IMB102" s="760"/>
      <c r="IMC102" s="760"/>
      <c r="IMD102" s="760"/>
      <c r="IME102" s="760"/>
      <c r="IMF102" s="760"/>
      <c r="IMG102" s="760"/>
      <c r="IMH102" s="760"/>
      <c r="IMI102" s="760"/>
      <c r="IMJ102" s="760"/>
      <c r="IMK102" s="760"/>
      <c r="IML102" s="760"/>
      <c r="IMM102" s="760"/>
      <c r="IMN102" s="760"/>
      <c r="IMO102" s="760"/>
      <c r="IMP102" s="760"/>
      <c r="IMQ102" s="760"/>
      <c r="IMR102" s="760"/>
      <c r="IMS102" s="760"/>
      <c r="IMT102" s="760"/>
      <c r="IMU102" s="760"/>
      <c r="IMV102" s="760"/>
      <c r="IMW102" s="760"/>
      <c r="IMX102" s="760"/>
      <c r="IMY102" s="760"/>
      <c r="IMZ102" s="760"/>
      <c r="INA102" s="760"/>
      <c r="INB102" s="760"/>
      <c r="INC102" s="760"/>
      <c r="IND102" s="760"/>
      <c r="INE102" s="760"/>
      <c r="INF102" s="760"/>
      <c r="ING102" s="760"/>
      <c r="INH102" s="760"/>
      <c r="INI102" s="760"/>
      <c r="INJ102" s="760"/>
      <c r="INK102" s="760"/>
      <c r="INL102" s="760"/>
      <c r="INM102" s="760"/>
      <c r="INN102" s="760"/>
      <c r="INO102" s="760"/>
      <c r="INP102" s="760"/>
      <c r="INQ102" s="760"/>
      <c r="INR102" s="760"/>
      <c r="INS102" s="760"/>
      <c r="INT102" s="760"/>
      <c r="INU102" s="760"/>
      <c r="INV102" s="760"/>
      <c r="INW102" s="760"/>
      <c r="INX102" s="760"/>
      <c r="INY102" s="760"/>
      <c r="INZ102" s="760"/>
      <c r="IOA102" s="760"/>
      <c r="IOB102" s="760"/>
      <c r="IOC102" s="760"/>
      <c r="IOD102" s="760"/>
      <c r="IOE102" s="760"/>
      <c r="IOF102" s="760"/>
      <c r="IOG102" s="760"/>
      <c r="IOH102" s="760"/>
      <c r="IOI102" s="760"/>
      <c r="IOJ102" s="760"/>
      <c r="IOK102" s="760"/>
      <c r="IOL102" s="760"/>
      <c r="IOM102" s="760"/>
      <c r="ION102" s="760"/>
      <c r="IOO102" s="760"/>
      <c r="IOP102" s="760"/>
      <c r="IOQ102" s="760"/>
      <c r="IOR102" s="760"/>
      <c r="IOS102" s="760"/>
      <c r="IOT102" s="760"/>
      <c r="IOU102" s="760"/>
      <c r="IOV102" s="760"/>
      <c r="IOW102" s="760"/>
      <c r="IOX102" s="760"/>
      <c r="IOY102" s="760"/>
      <c r="IOZ102" s="760"/>
      <c r="IPA102" s="760"/>
      <c r="IPB102" s="760"/>
      <c r="IPC102" s="760"/>
      <c r="IPD102" s="760"/>
      <c r="IPE102" s="760"/>
      <c r="IPF102" s="760"/>
      <c r="IPG102" s="760"/>
      <c r="IPH102" s="760"/>
      <c r="IPI102" s="760"/>
      <c r="IPJ102" s="760"/>
      <c r="IPK102" s="760"/>
      <c r="IPL102" s="760"/>
      <c r="IPM102" s="760"/>
      <c r="IPN102" s="760"/>
      <c r="IPO102" s="760"/>
      <c r="IPP102" s="760"/>
      <c r="IPQ102" s="760"/>
      <c r="IPR102" s="760"/>
      <c r="IPS102" s="760"/>
      <c r="IPT102" s="760"/>
      <c r="IPU102" s="760"/>
      <c r="IPV102" s="760"/>
      <c r="IPW102" s="760"/>
      <c r="IPX102" s="760"/>
      <c r="IPY102" s="760"/>
      <c r="IPZ102" s="760"/>
      <c r="IQA102" s="760"/>
      <c r="IQB102" s="760"/>
      <c r="IQC102" s="760"/>
      <c r="IQD102" s="760"/>
      <c r="IQE102" s="760"/>
      <c r="IQF102" s="760"/>
      <c r="IQG102" s="760"/>
      <c r="IQH102" s="760"/>
      <c r="IQI102" s="760"/>
      <c r="IQJ102" s="760"/>
      <c r="IQK102" s="760"/>
      <c r="IQL102" s="760"/>
      <c r="IQM102" s="760"/>
      <c r="IQN102" s="760"/>
      <c r="IQO102" s="760"/>
      <c r="IQP102" s="760"/>
      <c r="IQQ102" s="760"/>
      <c r="IQR102" s="760"/>
      <c r="IQS102" s="760"/>
      <c r="IQT102" s="760"/>
      <c r="IQU102" s="760"/>
      <c r="IQV102" s="760"/>
      <c r="IQW102" s="760"/>
      <c r="IQX102" s="760"/>
      <c r="IQY102" s="760"/>
      <c r="IQZ102" s="760"/>
      <c r="IRA102" s="760"/>
      <c r="IRB102" s="760"/>
      <c r="IRC102" s="760"/>
      <c r="IRD102" s="760"/>
      <c r="IRE102" s="760"/>
      <c r="IRF102" s="760"/>
      <c r="IRG102" s="760"/>
      <c r="IRH102" s="760"/>
      <c r="IRI102" s="760"/>
      <c r="IRJ102" s="760"/>
      <c r="IRK102" s="760"/>
      <c r="IRL102" s="760"/>
      <c r="IRM102" s="760"/>
      <c r="IRN102" s="760"/>
      <c r="IRO102" s="760"/>
      <c r="IRP102" s="760"/>
      <c r="IRQ102" s="760"/>
      <c r="IRR102" s="760"/>
      <c r="IRS102" s="760"/>
      <c r="IRT102" s="760"/>
      <c r="IRU102" s="760"/>
      <c r="IRV102" s="760"/>
      <c r="IRW102" s="760"/>
      <c r="IRX102" s="760"/>
      <c r="IRY102" s="760"/>
      <c r="IRZ102" s="760"/>
      <c r="ISA102" s="760"/>
      <c r="ISB102" s="760"/>
      <c r="ISC102" s="760"/>
      <c r="ISD102" s="760"/>
      <c r="ISE102" s="760"/>
      <c r="ISF102" s="760"/>
      <c r="ISG102" s="760"/>
      <c r="ISH102" s="760"/>
      <c r="ISI102" s="760"/>
      <c r="ISJ102" s="760"/>
      <c r="ISK102" s="760"/>
      <c r="ISL102" s="760"/>
      <c r="ISM102" s="760"/>
      <c r="ISN102" s="760"/>
      <c r="ISO102" s="760"/>
      <c r="ISP102" s="760"/>
      <c r="ISQ102" s="760"/>
      <c r="ISR102" s="760"/>
      <c r="ISS102" s="760"/>
      <c r="IST102" s="760"/>
      <c r="ISU102" s="760"/>
      <c r="ISV102" s="760"/>
      <c r="ISW102" s="760"/>
      <c r="ISX102" s="760"/>
      <c r="ISY102" s="760"/>
      <c r="ISZ102" s="760"/>
      <c r="ITA102" s="760"/>
      <c r="ITB102" s="760"/>
      <c r="ITC102" s="760"/>
      <c r="ITD102" s="760"/>
      <c r="ITE102" s="760"/>
      <c r="ITF102" s="760"/>
      <c r="ITG102" s="760"/>
      <c r="ITH102" s="760"/>
      <c r="ITI102" s="760"/>
      <c r="ITJ102" s="760"/>
      <c r="ITK102" s="760"/>
      <c r="ITL102" s="760"/>
      <c r="ITM102" s="760"/>
      <c r="ITN102" s="760"/>
      <c r="ITO102" s="760"/>
      <c r="ITP102" s="760"/>
      <c r="ITQ102" s="760"/>
      <c r="ITR102" s="760"/>
      <c r="ITS102" s="760"/>
      <c r="ITT102" s="760"/>
      <c r="ITU102" s="760"/>
      <c r="ITV102" s="760"/>
      <c r="ITW102" s="760"/>
      <c r="ITX102" s="760"/>
      <c r="ITY102" s="760"/>
      <c r="ITZ102" s="760"/>
      <c r="IUA102" s="760"/>
      <c r="IUB102" s="760"/>
      <c r="IUC102" s="760"/>
      <c r="IUD102" s="760"/>
      <c r="IUE102" s="760"/>
      <c r="IUF102" s="760"/>
      <c r="IUG102" s="760"/>
      <c r="IUH102" s="760"/>
      <c r="IUI102" s="760"/>
      <c r="IUJ102" s="760"/>
      <c r="IUK102" s="760"/>
      <c r="IUL102" s="760"/>
      <c r="IUM102" s="760"/>
      <c r="IUN102" s="760"/>
      <c r="IUO102" s="760"/>
      <c r="IUP102" s="760"/>
      <c r="IUQ102" s="760"/>
      <c r="IUR102" s="760"/>
      <c r="IUS102" s="760"/>
      <c r="IUT102" s="760"/>
      <c r="IUU102" s="760"/>
      <c r="IUV102" s="760"/>
      <c r="IUW102" s="760"/>
      <c r="IUX102" s="760"/>
      <c r="IUY102" s="760"/>
      <c r="IUZ102" s="760"/>
      <c r="IVA102" s="760"/>
      <c r="IVB102" s="760"/>
      <c r="IVC102" s="760"/>
      <c r="IVD102" s="760"/>
      <c r="IVE102" s="760"/>
      <c r="IVF102" s="760"/>
      <c r="IVG102" s="760"/>
      <c r="IVH102" s="760"/>
      <c r="IVI102" s="760"/>
      <c r="IVJ102" s="760"/>
      <c r="IVK102" s="760"/>
      <c r="IVL102" s="760"/>
      <c r="IVM102" s="760"/>
      <c r="IVN102" s="760"/>
      <c r="IVO102" s="760"/>
      <c r="IVP102" s="760"/>
      <c r="IVQ102" s="760"/>
      <c r="IVR102" s="760"/>
      <c r="IVS102" s="760"/>
      <c r="IVT102" s="760"/>
      <c r="IVU102" s="760"/>
      <c r="IVV102" s="760"/>
      <c r="IVW102" s="760"/>
      <c r="IVX102" s="760"/>
      <c r="IVY102" s="760"/>
      <c r="IVZ102" s="760"/>
      <c r="IWA102" s="760"/>
      <c r="IWB102" s="760"/>
      <c r="IWC102" s="760"/>
      <c r="IWD102" s="760"/>
      <c r="IWE102" s="760"/>
      <c r="IWF102" s="760"/>
      <c r="IWG102" s="760"/>
      <c r="IWH102" s="760"/>
      <c r="IWI102" s="760"/>
      <c r="IWJ102" s="760"/>
      <c r="IWK102" s="760"/>
      <c r="IWL102" s="760"/>
      <c r="IWM102" s="760"/>
      <c r="IWN102" s="760"/>
      <c r="IWO102" s="760"/>
      <c r="IWP102" s="760"/>
      <c r="IWQ102" s="760"/>
      <c r="IWR102" s="760"/>
      <c r="IWS102" s="760"/>
      <c r="IWT102" s="760"/>
      <c r="IWU102" s="760"/>
      <c r="IWV102" s="760"/>
      <c r="IWW102" s="760"/>
      <c r="IWX102" s="760"/>
      <c r="IWY102" s="760"/>
      <c r="IWZ102" s="760"/>
      <c r="IXA102" s="760"/>
      <c r="IXB102" s="760"/>
      <c r="IXC102" s="760"/>
      <c r="IXD102" s="760"/>
      <c r="IXE102" s="760"/>
      <c r="IXF102" s="760"/>
      <c r="IXG102" s="760"/>
      <c r="IXH102" s="760"/>
      <c r="IXI102" s="760"/>
      <c r="IXJ102" s="760"/>
      <c r="IXK102" s="760"/>
      <c r="IXL102" s="760"/>
      <c r="IXM102" s="760"/>
      <c r="IXN102" s="760"/>
      <c r="IXO102" s="760"/>
      <c r="IXP102" s="760"/>
      <c r="IXQ102" s="760"/>
      <c r="IXR102" s="760"/>
      <c r="IXS102" s="760"/>
      <c r="IXT102" s="760"/>
      <c r="IXU102" s="760"/>
      <c r="IXV102" s="760"/>
      <c r="IXW102" s="760"/>
      <c r="IXX102" s="760"/>
      <c r="IXY102" s="760"/>
      <c r="IXZ102" s="760"/>
      <c r="IYA102" s="760"/>
      <c r="IYB102" s="760"/>
      <c r="IYC102" s="760"/>
      <c r="IYD102" s="760"/>
      <c r="IYE102" s="760"/>
      <c r="IYF102" s="760"/>
      <c r="IYG102" s="760"/>
      <c r="IYH102" s="760"/>
      <c r="IYI102" s="760"/>
      <c r="IYJ102" s="760"/>
      <c r="IYK102" s="760"/>
      <c r="IYL102" s="760"/>
      <c r="IYM102" s="760"/>
      <c r="IYN102" s="760"/>
      <c r="IYO102" s="760"/>
      <c r="IYP102" s="760"/>
      <c r="IYQ102" s="760"/>
      <c r="IYR102" s="760"/>
      <c r="IYS102" s="760"/>
      <c r="IYT102" s="760"/>
      <c r="IYU102" s="760"/>
      <c r="IYV102" s="760"/>
      <c r="IYW102" s="760"/>
      <c r="IYX102" s="760"/>
      <c r="IYY102" s="760"/>
      <c r="IYZ102" s="760"/>
      <c r="IZA102" s="760"/>
      <c r="IZB102" s="760"/>
      <c r="IZC102" s="760"/>
      <c r="IZD102" s="760"/>
      <c r="IZE102" s="760"/>
      <c r="IZF102" s="760"/>
      <c r="IZG102" s="760"/>
      <c r="IZH102" s="760"/>
      <c r="IZI102" s="760"/>
      <c r="IZJ102" s="760"/>
      <c r="IZK102" s="760"/>
      <c r="IZL102" s="760"/>
      <c r="IZM102" s="760"/>
      <c r="IZN102" s="760"/>
      <c r="IZO102" s="760"/>
      <c r="IZP102" s="760"/>
      <c r="IZQ102" s="760"/>
      <c r="IZR102" s="760"/>
      <c r="IZS102" s="760"/>
      <c r="IZT102" s="760"/>
      <c r="IZU102" s="760"/>
      <c r="IZV102" s="760"/>
      <c r="IZW102" s="760"/>
      <c r="IZX102" s="760"/>
      <c r="IZY102" s="760"/>
      <c r="IZZ102" s="760"/>
      <c r="JAA102" s="760"/>
      <c r="JAB102" s="760"/>
      <c r="JAC102" s="760"/>
      <c r="JAD102" s="760"/>
      <c r="JAE102" s="760"/>
      <c r="JAF102" s="760"/>
      <c r="JAG102" s="760"/>
      <c r="JAH102" s="760"/>
      <c r="JAI102" s="760"/>
      <c r="JAJ102" s="760"/>
      <c r="JAK102" s="760"/>
      <c r="JAL102" s="760"/>
      <c r="JAM102" s="760"/>
      <c r="JAN102" s="760"/>
      <c r="JAO102" s="760"/>
      <c r="JAP102" s="760"/>
      <c r="JAQ102" s="760"/>
      <c r="JAR102" s="760"/>
      <c r="JAS102" s="760"/>
      <c r="JAT102" s="760"/>
      <c r="JAU102" s="760"/>
      <c r="JAV102" s="760"/>
      <c r="JAW102" s="760"/>
      <c r="JAX102" s="760"/>
      <c r="JAY102" s="760"/>
      <c r="JAZ102" s="760"/>
      <c r="JBA102" s="760"/>
      <c r="JBB102" s="760"/>
      <c r="JBC102" s="760"/>
      <c r="JBD102" s="760"/>
      <c r="JBE102" s="760"/>
      <c r="JBF102" s="760"/>
      <c r="JBG102" s="760"/>
      <c r="JBH102" s="760"/>
      <c r="JBI102" s="760"/>
      <c r="JBJ102" s="760"/>
      <c r="JBK102" s="760"/>
      <c r="JBL102" s="760"/>
      <c r="JBM102" s="760"/>
      <c r="JBN102" s="760"/>
      <c r="JBO102" s="760"/>
      <c r="JBP102" s="760"/>
      <c r="JBQ102" s="760"/>
      <c r="JBR102" s="760"/>
      <c r="JBS102" s="760"/>
      <c r="JBT102" s="760"/>
      <c r="JBU102" s="760"/>
      <c r="JBV102" s="760"/>
      <c r="JBW102" s="760"/>
      <c r="JBX102" s="760"/>
      <c r="JBY102" s="760"/>
      <c r="JBZ102" s="760"/>
      <c r="JCA102" s="760"/>
      <c r="JCB102" s="760"/>
      <c r="JCC102" s="760"/>
      <c r="JCD102" s="760"/>
      <c r="JCE102" s="760"/>
      <c r="JCF102" s="760"/>
      <c r="JCG102" s="760"/>
      <c r="JCH102" s="760"/>
      <c r="JCI102" s="760"/>
      <c r="JCJ102" s="760"/>
      <c r="JCK102" s="760"/>
      <c r="JCL102" s="760"/>
      <c r="JCM102" s="760"/>
      <c r="JCN102" s="760"/>
      <c r="JCO102" s="760"/>
      <c r="JCP102" s="760"/>
      <c r="JCQ102" s="760"/>
      <c r="JCR102" s="760"/>
      <c r="JCS102" s="760"/>
      <c r="JCT102" s="760"/>
      <c r="JCU102" s="760"/>
      <c r="JCV102" s="760"/>
      <c r="JCW102" s="760"/>
      <c r="JCX102" s="760"/>
      <c r="JCY102" s="760"/>
      <c r="JCZ102" s="760"/>
      <c r="JDA102" s="760"/>
      <c r="JDB102" s="760"/>
      <c r="JDC102" s="760"/>
      <c r="JDD102" s="760"/>
      <c r="JDE102" s="760"/>
      <c r="JDF102" s="760"/>
      <c r="JDG102" s="760"/>
      <c r="JDH102" s="760"/>
      <c r="JDI102" s="760"/>
      <c r="JDJ102" s="760"/>
      <c r="JDK102" s="760"/>
      <c r="JDL102" s="760"/>
      <c r="JDM102" s="760"/>
      <c r="JDN102" s="760"/>
      <c r="JDO102" s="760"/>
      <c r="JDP102" s="760"/>
      <c r="JDQ102" s="760"/>
      <c r="JDR102" s="760"/>
      <c r="JDS102" s="760"/>
      <c r="JDT102" s="760"/>
      <c r="JDU102" s="760"/>
      <c r="JDV102" s="760"/>
      <c r="JDW102" s="760"/>
      <c r="JDX102" s="760"/>
      <c r="JDY102" s="760"/>
      <c r="JDZ102" s="760"/>
      <c r="JEA102" s="760"/>
      <c r="JEB102" s="760"/>
      <c r="JEC102" s="760"/>
      <c r="JED102" s="760"/>
      <c r="JEE102" s="760"/>
      <c r="JEF102" s="760"/>
      <c r="JEG102" s="760"/>
      <c r="JEH102" s="760"/>
      <c r="JEI102" s="760"/>
      <c r="JEJ102" s="760"/>
      <c r="JEK102" s="760"/>
      <c r="JEL102" s="760"/>
      <c r="JEM102" s="760"/>
      <c r="JEN102" s="760"/>
      <c r="JEO102" s="760"/>
      <c r="JEP102" s="760"/>
      <c r="JEQ102" s="760"/>
      <c r="JER102" s="760"/>
      <c r="JES102" s="760"/>
      <c r="JET102" s="760"/>
      <c r="JEU102" s="760"/>
      <c r="JEV102" s="760"/>
      <c r="JEW102" s="760"/>
      <c r="JEX102" s="760"/>
      <c r="JEY102" s="760"/>
      <c r="JEZ102" s="760"/>
      <c r="JFA102" s="760"/>
      <c r="JFB102" s="760"/>
      <c r="JFC102" s="760"/>
      <c r="JFD102" s="760"/>
      <c r="JFE102" s="760"/>
      <c r="JFF102" s="760"/>
      <c r="JFG102" s="760"/>
      <c r="JFH102" s="760"/>
      <c r="JFI102" s="760"/>
      <c r="JFJ102" s="760"/>
      <c r="JFK102" s="760"/>
      <c r="JFL102" s="760"/>
      <c r="JFM102" s="760"/>
      <c r="JFN102" s="760"/>
      <c r="JFO102" s="760"/>
      <c r="JFP102" s="760"/>
      <c r="JFQ102" s="760"/>
      <c r="JFR102" s="760"/>
      <c r="JFS102" s="760"/>
      <c r="JFT102" s="760"/>
      <c r="JFU102" s="760"/>
      <c r="JFV102" s="760"/>
      <c r="JFW102" s="760"/>
      <c r="JFX102" s="760"/>
      <c r="JFY102" s="760"/>
      <c r="JFZ102" s="760"/>
      <c r="JGA102" s="760"/>
      <c r="JGB102" s="760"/>
      <c r="JGC102" s="760"/>
      <c r="JGD102" s="760"/>
      <c r="JGE102" s="760"/>
      <c r="JGF102" s="760"/>
      <c r="JGG102" s="760"/>
      <c r="JGH102" s="760"/>
      <c r="JGI102" s="760"/>
      <c r="JGJ102" s="760"/>
      <c r="JGK102" s="760"/>
      <c r="JGL102" s="760"/>
      <c r="JGM102" s="760"/>
      <c r="JGN102" s="760"/>
      <c r="JGO102" s="760"/>
      <c r="JGP102" s="760"/>
      <c r="JGQ102" s="760"/>
      <c r="JGR102" s="760"/>
      <c r="JGS102" s="760"/>
      <c r="JGT102" s="760"/>
      <c r="JGU102" s="760"/>
      <c r="JGV102" s="760"/>
      <c r="JGW102" s="760"/>
      <c r="JGX102" s="760"/>
      <c r="JGY102" s="760"/>
      <c r="JGZ102" s="760"/>
      <c r="JHA102" s="760"/>
      <c r="JHB102" s="760"/>
      <c r="JHC102" s="760"/>
      <c r="JHD102" s="760"/>
      <c r="JHE102" s="760"/>
      <c r="JHF102" s="760"/>
      <c r="JHG102" s="760"/>
      <c r="JHH102" s="760"/>
      <c r="JHI102" s="760"/>
      <c r="JHJ102" s="760"/>
      <c r="JHK102" s="760"/>
      <c r="JHL102" s="760"/>
      <c r="JHM102" s="760"/>
      <c r="JHN102" s="760"/>
      <c r="JHO102" s="760"/>
      <c r="JHP102" s="760"/>
      <c r="JHQ102" s="760"/>
      <c r="JHR102" s="760"/>
      <c r="JHS102" s="760"/>
      <c r="JHT102" s="760"/>
      <c r="JHU102" s="760"/>
      <c r="JHV102" s="760"/>
      <c r="JHW102" s="760"/>
      <c r="JHX102" s="760"/>
      <c r="JHY102" s="760"/>
      <c r="JHZ102" s="760"/>
      <c r="JIA102" s="760"/>
      <c r="JIB102" s="760"/>
      <c r="JIC102" s="760"/>
      <c r="JID102" s="760"/>
      <c r="JIE102" s="760"/>
      <c r="JIF102" s="760"/>
      <c r="JIG102" s="760"/>
      <c r="JIH102" s="760"/>
      <c r="JII102" s="760"/>
      <c r="JIJ102" s="760"/>
      <c r="JIK102" s="760"/>
      <c r="JIL102" s="760"/>
      <c r="JIM102" s="760"/>
      <c r="JIN102" s="760"/>
      <c r="JIO102" s="760"/>
      <c r="JIP102" s="760"/>
      <c r="JIQ102" s="760"/>
      <c r="JIR102" s="760"/>
      <c r="JIS102" s="760"/>
      <c r="JIT102" s="760"/>
      <c r="JIU102" s="760"/>
      <c r="JIV102" s="760"/>
      <c r="JIW102" s="760"/>
      <c r="JIX102" s="760"/>
      <c r="JIY102" s="760"/>
      <c r="JIZ102" s="760"/>
      <c r="JJA102" s="760"/>
      <c r="JJB102" s="760"/>
      <c r="JJC102" s="760"/>
      <c r="JJD102" s="760"/>
      <c r="JJE102" s="760"/>
      <c r="JJF102" s="760"/>
      <c r="JJG102" s="760"/>
      <c r="JJH102" s="760"/>
      <c r="JJI102" s="760"/>
      <c r="JJJ102" s="760"/>
      <c r="JJK102" s="760"/>
      <c r="JJL102" s="760"/>
      <c r="JJM102" s="760"/>
      <c r="JJN102" s="760"/>
      <c r="JJO102" s="760"/>
      <c r="JJP102" s="760"/>
      <c r="JJQ102" s="760"/>
      <c r="JJR102" s="760"/>
      <c r="JJS102" s="760"/>
      <c r="JJT102" s="760"/>
      <c r="JJU102" s="760"/>
      <c r="JJV102" s="760"/>
      <c r="JJW102" s="760"/>
      <c r="JJX102" s="760"/>
      <c r="JJY102" s="760"/>
      <c r="JJZ102" s="760"/>
      <c r="JKA102" s="760"/>
      <c r="JKB102" s="760"/>
      <c r="JKC102" s="760"/>
      <c r="JKD102" s="760"/>
      <c r="JKE102" s="760"/>
      <c r="JKF102" s="760"/>
      <c r="JKG102" s="760"/>
      <c r="JKH102" s="760"/>
      <c r="JKI102" s="760"/>
      <c r="JKJ102" s="760"/>
      <c r="JKK102" s="760"/>
      <c r="JKL102" s="760"/>
      <c r="JKM102" s="760"/>
      <c r="JKN102" s="760"/>
      <c r="JKO102" s="760"/>
      <c r="JKP102" s="760"/>
      <c r="JKQ102" s="760"/>
      <c r="JKR102" s="760"/>
      <c r="JKS102" s="760"/>
      <c r="JKT102" s="760"/>
      <c r="JKU102" s="760"/>
      <c r="JKV102" s="760"/>
      <c r="JKW102" s="760"/>
      <c r="JKX102" s="760"/>
      <c r="JKY102" s="760"/>
      <c r="JKZ102" s="760"/>
      <c r="JLA102" s="760"/>
      <c r="JLB102" s="760"/>
      <c r="JLC102" s="760"/>
      <c r="JLD102" s="760"/>
      <c r="JLE102" s="760"/>
      <c r="JLF102" s="760"/>
      <c r="JLG102" s="760"/>
      <c r="JLH102" s="760"/>
      <c r="JLI102" s="760"/>
      <c r="JLJ102" s="760"/>
      <c r="JLK102" s="760"/>
      <c r="JLL102" s="760"/>
      <c r="JLM102" s="760"/>
      <c r="JLN102" s="760"/>
      <c r="JLO102" s="760"/>
      <c r="JLP102" s="760"/>
      <c r="JLQ102" s="760"/>
      <c r="JLR102" s="760"/>
      <c r="JLS102" s="760"/>
      <c r="JLT102" s="760"/>
      <c r="JLU102" s="760"/>
      <c r="JLV102" s="760"/>
      <c r="JLW102" s="760"/>
      <c r="JLX102" s="760"/>
      <c r="JLY102" s="760"/>
      <c r="JLZ102" s="760"/>
      <c r="JMA102" s="760"/>
      <c r="JMB102" s="760"/>
      <c r="JMC102" s="760"/>
      <c r="JMD102" s="760"/>
      <c r="JME102" s="760"/>
      <c r="JMF102" s="760"/>
      <c r="JMG102" s="760"/>
      <c r="JMH102" s="760"/>
      <c r="JMI102" s="760"/>
      <c r="JMJ102" s="760"/>
      <c r="JMK102" s="760"/>
      <c r="JML102" s="760"/>
      <c r="JMM102" s="760"/>
      <c r="JMN102" s="760"/>
      <c r="JMO102" s="760"/>
      <c r="JMP102" s="760"/>
      <c r="JMQ102" s="760"/>
      <c r="JMR102" s="760"/>
      <c r="JMS102" s="760"/>
      <c r="JMT102" s="760"/>
      <c r="JMU102" s="760"/>
      <c r="JMV102" s="760"/>
      <c r="JMW102" s="760"/>
      <c r="JMX102" s="760"/>
      <c r="JMY102" s="760"/>
      <c r="JMZ102" s="760"/>
      <c r="JNA102" s="760"/>
      <c r="JNB102" s="760"/>
      <c r="JNC102" s="760"/>
      <c r="JND102" s="760"/>
      <c r="JNE102" s="760"/>
      <c r="JNF102" s="760"/>
      <c r="JNG102" s="760"/>
      <c r="JNH102" s="760"/>
      <c r="JNI102" s="760"/>
      <c r="JNJ102" s="760"/>
      <c r="JNK102" s="760"/>
      <c r="JNL102" s="760"/>
      <c r="JNM102" s="760"/>
      <c r="JNN102" s="760"/>
      <c r="JNO102" s="760"/>
      <c r="JNP102" s="760"/>
      <c r="JNQ102" s="760"/>
      <c r="JNR102" s="760"/>
      <c r="JNS102" s="760"/>
      <c r="JNT102" s="760"/>
      <c r="JNU102" s="760"/>
      <c r="JNV102" s="760"/>
      <c r="JNW102" s="760"/>
      <c r="JNX102" s="760"/>
      <c r="JNY102" s="760"/>
      <c r="JNZ102" s="760"/>
      <c r="JOA102" s="760"/>
      <c r="JOB102" s="760"/>
      <c r="JOC102" s="760"/>
      <c r="JOD102" s="760"/>
      <c r="JOE102" s="760"/>
      <c r="JOF102" s="760"/>
      <c r="JOG102" s="760"/>
      <c r="JOH102" s="760"/>
      <c r="JOI102" s="760"/>
      <c r="JOJ102" s="760"/>
      <c r="JOK102" s="760"/>
      <c r="JOL102" s="760"/>
      <c r="JOM102" s="760"/>
      <c r="JON102" s="760"/>
      <c r="JOO102" s="760"/>
      <c r="JOP102" s="760"/>
      <c r="JOQ102" s="760"/>
      <c r="JOR102" s="760"/>
      <c r="JOS102" s="760"/>
      <c r="JOT102" s="760"/>
      <c r="JOU102" s="760"/>
      <c r="JOV102" s="760"/>
      <c r="JOW102" s="760"/>
      <c r="JOX102" s="760"/>
      <c r="JOY102" s="760"/>
      <c r="JOZ102" s="760"/>
      <c r="JPA102" s="760"/>
      <c r="JPB102" s="760"/>
      <c r="JPC102" s="760"/>
      <c r="JPD102" s="760"/>
      <c r="JPE102" s="760"/>
      <c r="JPF102" s="760"/>
      <c r="JPG102" s="760"/>
      <c r="JPH102" s="760"/>
      <c r="JPI102" s="760"/>
      <c r="JPJ102" s="760"/>
      <c r="JPK102" s="760"/>
      <c r="JPL102" s="760"/>
      <c r="JPM102" s="760"/>
      <c r="JPN102" s="760"/>
      <c r="JPO102" s="760"/>
      <c r="JPP102" s="760"/>
      <c r="JPQ102" s="760"/>
      <c r="JPR102" s="760"/>
      <c r="JPS102" s="760"/>
      <c r="JPT102" s="760"/>
      <c r="JPU102" s="760"/>
      <c r="JPV102" s="760"/>
      <c r="JPW102" s="760"/>
      <c r="JPX102" s="760"/>
      <c r="JPY102" s="760"/>
      <c r="JPZ102" s="760"/>
      <c r="JQA102" s="760"/>
      <c r="JQB102" s="760"/>
      <c r="JQC102" s="760"/>
      <c r="JQD102" s="760"/>
      <c r="JQE102" s="760"/>
      <c r="JQF102" s="760"/>
      <c r="JQG102" s="760"/>
      <c r="JQH102" s="760"/>
      <c r="JQI102" s="760"/>
      <c r="JQJ102" s="760"/>
      <c r="JQK102" s="760"/>
      <c r="JQL102" s="760"/>
      <c r="JQM102" s="760"/>
      <c r="JQN102" s="760"/>
      <c r="JQO102" s="760"/>
      <c r="JQP102" s="760"/>
      <c r="JQQ102" s="760"/>
      <c r="JQR102" s="760"/>
      <c r="JQS102" s="760"/>
      <c r="JQT102" s="760"/>
      <c r="JQU102" s="760"/>
      <c r="JQV102" s="760"/>
      <c r="JQW102" s="760"/>
      <c r="JQX102" s="760"/>
      <c r="JQY102" s="760"/>
      <c r="JQZ102" s="760"/>
      <c r="JRA102" s="760"/>
      <c r="JRB102" s="760"/>
      <c r="JRC102" s="760"/>
      <c r="JRD102" s="760"/>
      <c r="JRE102" s="760"/>
      <c r="JRF102" s="760"/>
      <c r="JRG102" s="760"/>
      <c r="JRH102" s="760"/>
      <c r="JRI102" s="760"/>
      <c r="JRJ102" s="760"/>
      <c r="JRK102" s="760"/>
      <c r="JRL102" s="760"/>
      <c r="JRM102" s="760"/>
      <c r="JRN102" s="760"/>
      <c r="JRO102" s="760"/>
      <c r="JRP102" s="760"/>
      <c r="JRQ102" s="760"/>
      <c r="JRR102" s="760"/>
      <c r="JRS102" s="760"/>
      <c r="JRT102" s="760"/>
      <c r="JRU102" s="760"/>
      <c r="JRV102" s="760"/>
      <c r="JRW102" s="760"/>
      <c r="JRX102" s="760"/>
      <c r="JRY102" s="760"/>
      <c r="JRZ102" s="760"/>
      <c r="JSA102" s="760"/>
      <c r="JSB102" s="760"/>
      <c r="JSC102" s="760"/>
      <c r="JSD102" s="760"/>
      <c r="JSE102" s="760"/>
      <c r="JSF102" s="760"/>
      <c r="JSG102" s="760"/>
      <c r="JSH102" s="760"/>
      <c r="JSI102" s="760"/>
      <c r="JSJ102" s="760"/>
      <c r="JSK102" s="760"/>
      <c r="JSL102" s="760"/>
      <c r="JSM102" s="760"/>
      <c r="JSN102" s="760"/>
      <c r="JSO102" s="760"/>
      <c r="JSP102" s="760"/>
      <c r="JSQ102" s="760"/>
      <c r="JSR102" s="760"/>
      <c r="JSS102" s="760"/>
      <c r="JST102" s="760"/>
      <c r="JSU102" s="760"/>
      <c r="JSV102" s="760"/>
      <c r="JSW102" s="760"/>
      <c r="JSX102" s="760"/>
      <c r="JSY102" s="760"/>
      <c r="JSZ102" s="760"/>
      <c r="JTA102" s="760"/>
      <c r="JTB102" s="760"/>
      <c r="JTC102" s="760"/>
      <c r="JTD102" s="760"/>
      <c r="JTE102" s="760"/>
      <c r="JTF102" s="760"/>
      <c r="JTG102" s="760"/>
      <c r="JTH102" s="760"/>
      <c r="JTI102" s="760"/>
      <c r="JTJ102" s="760"/>
      <c r="JTK102" s="760"/>
      <c r="JTL102" s="760"/>
      <c r="JTM102" s="760"/>
      <c r="JTN102" s="760"/>
      <c r="JTO102" s="760"/>
      <c r="JTP102" s="760"/>
      <c r="JTQ102" s="760"/>
      <c r="JTR102" s="760"/>
      <c r="JTS102" s="760"/>
      <c r="JTT102" s="760"/>
      <c r="JTU102" s="760"/>
      <c r="JTV102" s="760"/>
      <c r="JTW102" s="760"/>
      <c r="JTX102" s="760"/>
      <c r="JTY102" s="760"/>
      <c r="JTZ102" s="760"/>
      <c r="JUA102" s="760"/>
      <c r="JUB102" s="760"/>
      <c r="JUC102" s="760"/>
      <c r="JUD102" s="760"/>
      <c r="JUE102" s="760"/>
      <c r="JUF102" s="760"/>
      <c r="JUG102" s="760"/>
      <c r="JUH102" s="760"/>
      <c r="JUI102" s="760"/>
      <c r="JUJ102" s="760"/>
      <c r="JUK102" s="760"/>
      <c r="JUL102" s="760"/>
      <c r="JUM102" s="760"/>
      <c r="JUN102" s="760"/>
      <c r="JUO102" s="760"/>
      <c r="JUP102" s="760"/>
      <c r="JUQ102" s="760"/>
      <c r="JUR102" s="760"/>
      <c r="JUS102" s="760"/>
      <c r="JUT102" s="760"/>
      <c r="JUU102" s="760"/>
      <c r="JUV102" s="760"/>
      <c r="JUW102" s="760"/>
      <c r="JUX102" s="760"/>
      <c r="JUY102" s="760"/>
      <c r="JUZ102" s="760"/>
      <c r="JVA102" s="760"/>
      <c r="JVB102" s="760"/>
      <c r="JVC102" s="760"/>
      <c r="JVD102" s="760"/>
      <c r="JVE102" s="760"/>
      <c r="JVF102" s="760"/>
      <c r="JVG102" s="760"/>
      <c r="JVH102" s="760"/>
      <c r="JVI102" s="760"/>
      <c r="JVJ102" s="760"/>
      <c r="JVK102" s="760"/>
      <c r="JVL102" s="760"/>
      <c r="JVM102" s="760"/>
      <c r="JVN102" s="760"/>
      <c r="JVO102" s="760"/>
      <c r="JVP102" s="760"/>
      <c r="JVQ102" s="760"/>
      <c r="JVR102" s="760"/>
      <c r="JVS102" s="760"/>
      <c r="JVT102" s="760"/>
      <c r="JVU102" s="760"/>
      <c r="JVV102" s="760"/>
      <c r="JVW102" s="760"/>
      <c r="JVX102" s="760"/>
      <c r="JVY102" s="760"/>
      <c r="JVZ102" s="760"/>
      <c r="JWA102" s="760"/>
      <c r="JWB102" s="760"/>
      <c r="JWC102" s="760"/>
      <c r="JWD102" s="760"/>
      <c r="JWE102" s="760"/>
      <c r="JWF102" s="760"/>
      <c r="JWG102" s="760"/>
      <c r="JWH102" s="760"/>
      <c r="JWI102" s="760"/>
      <c r="JWJ102" s="760"/>
      <c r="JWK102" s="760"/>
      <c r="JWL102" s="760"/>
      <c r="JWM102" s="760"/>
      <c r="JWN102" s="760"/>
      <c r="JWO102" s="760"/>
      <c r="JWP102" s="760"/>
      <c r="JWQ102" s="760"/>
      <c r="JWR102" s="760"/>
      <c r="JWS102" s="760"/>
      <c r="JWT102" s="760"/>
      <c r="JWU102" s="760"/>
      <c r="JWV102" s="760"/>
      <c r="JWW102" s="760"/>
      <c r="JWX102" s="760"/>
      <c r="JWY102" s="760"/>
      <c r="JWZ102" s="760"/>
      <c r="JXA102" s="760"/>
      <c r="JXB102" s="760"/>
      <c r="JXC102" s="760"/>
      <c r="JXD102" s="760"/>
      <c r="JXE102" s="760"/>
      <c r="JXF102" s="760"/>
      <c r="JXG102" s="760"/>
      <c r="JXH102" s="760"/>
      <c r="JXI102" s="760"/>
      <c r="JXJ102" s="760"/>
      <c r="JXK102" s="760"/>
      <c r="JXL102" s="760"/>
      <c r="JXM102" s="760"/>
      <c r="JXN102" s="760"/>
      <c r="JXO102" s="760"/>
      <c r="JXP102" s="760"/>
      <c r="JXQ102" s="760"/>
      <c r="JXR102" s="760"/>
      <c r="JXS102" s="760"/>
      <c r="JXT102" s="760"/>
      <c r="JXU102" s="760"/>
      <c r="JXV102" s="760"/>
      <c r="JXW102" s="760"/>
      <c r="JXX102" s="760"/>
      <c r="JXY102" s="760"/>
      <c r="JXZ102" s="760"/>
      <c r="JYA102" s="760"/>
      <c r="JYB102" s="760"/>
      <c r="JYC102" s="760"/>
      <c r="JYD102" s="760"/>
      <c r="JYE102" s="760"/>
      <c r="JYF102" s="760"/>
      <c r="JYG102" s="760"/>
      <c r="JYH102" s="760"/>
      <c r="JYI102" s="760"/>
      <c r="JYJ102" s="760"/>
      <c r="JYK102" s="760"/>
      <c r="JYL102" s="760"/>
      <c r="JYM102" s="760"/>
      <c r="JYN102" s="760"/>
      <c r="JYO102" s="760"/>
      <c r="JYP102" s="760"/>
      <c r="JYQ102" s="760"/>
      <c r="JYR102" s="760"/>
      <c r="JYS102" s="760"/>
      <c r="JYT102" s="760"/>
      <c r="JYU102" s="760"/>
      <c r="JYV102" s="760"/>
      <c r="JYW102" s="760"/>
      <c r="JYX102" s="760"/>
      <c r="JYY102" s="760"/>
      <c r="JYZ102" s="760"/>
      <c r="JZA102" s="760"/>
      <c r="JZB102" s="760"/>
      <c r="JZC102" s="760"/>
      <c r="JZD102" s="760"/>
      <c r="JZE102" s="760"/>
      <c r="JZF102" s="760"/>
      <c r="JZG102" s="760"/>
      <c r="JZH102" s="760"/>
      <c r="JZI102" s="760"/>
      <c r="JZJ102" s="760"/>
      <c r="JZK102" s="760"/>
      <c r="JZL102" s="760"/>
      <c r="JZM102" s="760"/>
      <c r="JZN102" s="760"/>
      <c r="JZO102" s="760"/>
      <c r="JZP102" s="760"/>
      <c r="JZQ102" s="760"/>
      <c r="JZR102" s="760"/>
      <c r="JZS102" s="760"/>
      <c r="JZT102" s="760"/>
      <c r="JZU102" s="760"/>
      <c r="JZV102" s="760"/>
      <c r="JZW102" s="760"/>
      <c r="JZX102" s="760"/>
      <c r="JZY102" s="760"/>
      <c r="JZZ102" s="760"/>
      <c r="KAA102" s="760"/>
      <c r="KAB102" s="760"/>
      <c r="KAC102" s="760"/>
      <c r="KAD102" s="760"/>
      <c r="KAE102" s="760"/>
      <c r="KAF102" s="760"/>
      <c r="KAG102" s="760"/>
      <c r="KAH102" s="760"/>
      <c r="KAI102" s="760"/>
      <c r="KAJ102" s="760"/>
      <c r="KAK102" s="760"/>
      <c r="KAL102" s="760"/>
      <c r="KAM102" s="760"/>
      <c r="KAN102" s="760"/>
      <c r="KAO102" s="760"/>
      <c r="KAP102" s="760"/>
      <c r="KAQ102" s="760"/>
      <c r="KAR102" s="760"/>
      <c r="KAS102" s="760"/>
      <c r="KAT102" s="760"/>
      <c r="KAU102" s="760"/>
      <c r="KAV102" s="760"/>
      <c r="KAW102" s="760"/>
      <c r="KAX102" s="760"/>
      <c r="KAY102" s="760"/>
      <c r="KAZ102" s="760"/>
      <c r="KBA102" s="760"/>
      <c r="KBB102" s="760"/>
      <c r="KBC102" s="760"/>
      <c r="KBD102" s="760"/>
      <c r="KBE102" s="760"/>
      <c r="KBF102" s="760"/>
      <c r="KBG102" s="760"/>
      <c r="KBH102" s="760"/>
      <c r="KBI102" s="760"/>
      <c r="KBJ102" s="760"/>
      <c r="KBK102" s="760"/>
      <c r="KBL102" s="760"/>
      <c r="KBM102" s="760"/>
      <c r="KBN102" s="760"/>
      <c r="KBO102" s="760"/>
      <c r="KBP102" s="760"/>
      <c r="KBQ102" s="760"/>
      <c r="KBR102" s="760"/>
      <c r="KBS102" s="760"/>
      <c r="KBT102" s="760"/>
      <c r="KBU102" s="760"/>
      <c r="KBV102" s="760"/>
      <c r="KBW102" s="760"/>
      <c r="KBX102" s="760"/>
      <c r="KBY102" s="760"/>
      <c r="KBZ102" s="760"/>
      <c r="KCA102" s="760"/>
      <c r="KCB102" s="760"/>
      <c r="KCC102" s="760"/>
      <c r="KCD102" s="760"/>
      <c r="KCE102" s="760"/>
      <c r="KCF102" s="760"/>
      <c r="KCG102" s="760"/>
      <c r="KCH102" s="760"/>
      <c r="KCI102" s="760"/>
      <c r="KCJ102" s="760"/>
      <c r="KCK102" s="760"/>
      <c r="KCL102" s="760"/>
      <c r="KCM102" s="760"/>
      <c r="KCN102" s="760"/>
      <c r="KCO102" s="760"/>
      <c r="KCP102" s="760"/>
      <c r="KCQ102" s="760"/>
      <c r="KCR102" s="760"/>
      <c r="KCS102" s="760"/>
      <c r="KCT102" s="760"/>
      <c r="KCU102" s="760"/>
      <c r="KCV102" s="760"/>
      <c r="KCW102" s="760"/>
      <c r="KCX102" s="760"/>
      <c r="KCY102" s="760"/>
      <c r="KCZ102" s="760"/>
      <c r="KDA102" s="760"/>
      <c r="KDB102" s="760"/>
      <c r="KDC102" s="760"/>
      <c r="KDD102" s="760"/>
      <c r="KDE102" s="760"/>
      <c r="KDF102" s="760"/>
      <c r="KDG102" s="760"/>
      <c r="KDH102" s="760"/>
      <c r="KDI102" s="760"/>
      <c r="KDJ102" s="760"/>
      <c r="KDK102" s="760"/>
      <c r="KDL102" s="760"/>
      <c r="KDM102" s="760"/>
      <c r="KDN102" s="760"/>
      <c r="KDO102" s="760"/>
      <c r="KDP102" s="760"/>
      <c r="KDQ102" s="760"/>
      <c r="KDR102" s="760"/>
      <c r="KDS102" s="760"/>
      <c r="KDT102" s="760"/>
      <c r="KDU102" s="760"/>
      <c r="KDV102" s="760"/>
      <c r="KDW102" s="760"/>
      <c r="KDX102" s="760"/>
      <c r="KDY102" s="760"/>
      <c r="KDZ102" s="760"/>
      <c r="KEA102" s="760"/>
      <c r="KEB102" s="760"/>
      <c r="KEC102" s="760"/>
      <c r="KED102" s="760"/>
      <c r="KEE102" s="760"/>
      <c r="KEF102" s="760"/>
      <c r="KEG102" s="760"/>
      <c r="KEH102" s="760"/>
      <c r="KEI102" s="760"/>
      <c r="KEJ102" s="760"/>
      <c r="KEK102" s="760"/>
      <c r="KEL102" s="760"/>
      <c r="KEM102" s="760"/>
      <c r="KEN102" s="760"/>
      <c r="KEO102" s="760"/>
      <c r="KEP102" s="760"/>
      <c r="KEQ102" s="760"/>
      <c r="KER102" s="760"/>
      <c r="KES102" s="760"/>
      <c r="KET102" s="760"/>
      <c r="KEU102" s="760"/>
      <c r="KEV102" s="760"/>
      <c r="KEW102" s="760"/>
      <c r="KEX102" s="760"/>
      <c r="KEY102" s="760"/>
      <c r="KEZ102" s="760"/>
      <c r="KFA102" s="760"/>
      <c r="KFB102" s="760"/>
      <c r="KFC102" s="760"/>
      <c r="KFD102" s="760"/>
      <c r="KFE102" s="760"/>
      <c r="KFF102" s="760"/>
      <c r="KFG102" s="760"/>
      <c r="KFH102" s="760"/>
      <c r="KFI102" s="760"/>
      <c r="KFJ102" s="760"/>
      <c r="KFK102" s="760"/>
      <c r="KFL102" s="760"/>
      <c r="KFM102" s="760"/>
      <c r="KFN102" s="760"/>
      <c r="KFO102" s="760"/>
      <c r="KFP102" s="760"/>
      <c r="KFQ102" s="760"/>
      <c r="KFR102" s="760"/>
      <c r="KFS102" s="760"/>
      <c r="KFT102" s="760"/>
      <c r="KFU102" s="760"/>
      <c r="KFV102" s="760"/>
      <c r="KFW102" s="760"/>
      <c r="KFX102" s="760"/>
      <c r="KFY102" s="760"/>
      <c r="KFZ102" s="760"/>
      <c r="KGA102" s="760"/>
      <c r="KGB102" s="760"/>
      <c r="KGC102" s="760"/>
      <c r="KGD102" s="760"/>
      <c r="KGE102" s="760"/>
      <c r="KGF102" s="760"/>
      <c r="KGG102" s="760"/>
      <c r="KGH102" s="760"/>
      <c r="KGI102" s="760"/>
      <c r="KGJ102" s="760"/>
      <c r="KGK102" s="760"/>
      <c r="KGL102" s="760"/>
      <c r="KGM102" s="760"/>
      <c r="KGN102" s="760"/>
      <c r="KGO102" s="760"/>
      <c r="KGP102" s="760"/>
      <c r="KGQ102" s="760"/>
      <c r="KGR102" s="760"/>
      <c r="KGS102" s="760"/>
      <c r="KGT102" s="760"/>
      <c r="KGU102" s="760"/>
      <c r="KGV102" s="760"/>
      <c r="KGW102" s="760"/>
      <c r="KGX102" s="760"/>
      <c r="KGY102" s="760"/>
      <c r="KGZ102" s="760"/>
      <c r="KHA102" s="760"/>
      <c r="KHB102" s="760"/>
      <c r="KHC102" s="760"/>
      <c r="KHD102" s="760"/>
      <c r="KHE102" s="760"/>
      <c r="KHF102" s="760"/>
      <c r="KHG102" s="760"/>
      <c r="KHH102" s="760"/>
      <c r="KHI102" s="760"/>
      <c r="KHJ102" s="760"/>
      <c r="KHK102" s="760"/>
      <c r="KHL102" s="760"/>
      <c r="KHM102" s="760"/>
      <c r="KHN102" s="760"/>
      <c r="KHO102" s="760"/>
      <c r="KHP102" s="760"/>
      <c r="KHQ102" s="760"/>
      <c r="KHR102" s="760"/>
      <c r="KHS102" s="760"/>
      <c r="KHT102" s="760"/>
      <c r="KHU102" s="760"/>
      <c r="KHV102" s="760"/>
      <c r="KHW102" s="760"/>
      <c r="KHX102" s="760"/>
      <c r="KHY102" s="760"/>
      <c r="KHZ102" s="760"/>
      <c r="KIA102" s="760"/>
      <c r="KIB102" s="760"/>
      <c r="KIC102" s="760"/>
      <c r="KID102" s="760"/>
      <c r="KIE102" s="760"/>
      <c r="KIF102" s="760"/>
      <c r="KIG102" s="760"/>
      <c r="KIH102" s="760"/>
      <c r="KII102" s="760"/>
      <c r="KIJ102" s="760"/>
      <c r="KIK102" s="760"/>
      <c r="KIL102" s="760"/>
      <c r="KIM102" s="760"/>
      <c r="KIN102" s="760"/>
      <c r="KIO102" s="760"/>
      <c r="KIP102" s="760"/>
      <c r="KIQ102" s="760"/>
      <c r="KIR102" s="760"/>
      <c r="KIS102" s="760"/>
      <c r="KIT102" s="760"/>
      <c r="KIU102" s="760"/>
      <c r="KIV102" s="760"/>
      <c r="KIW102" s="760"/>
      <c r="KIX102" s="760"/>
      <c r="KIY102" s="760"/>
      <c r="KIZ102" s="760"/>
      <c r="KJA102" s="760"/>
      <c r="KJB102" s="760"/>
      <c r="KJC102" s="760"/>
      <c r="KJD102" s="760"/>
      <c r="KJE102" s="760"/>
      <c r="KJF102" s="760"/>
      <c r="KJG102" s="760"/>
      <c r="KJH102" s="760"/>
      <c r="KJI102" s="760"/>
      <c r="KJJ102" s="760"/>
      <c r="KJK102" s="760"/>
      <c r="KJL102" s="760"/>
      <c r="KJM102" s="760"/>
      <c r="KJN102" s="760"/>
      <c r="KJO102" s="760"/>
      <c r="KJP102" s="760"/>
      <c r="KJQ102" s="760"/>
      <c r="KJR102" s="760"/>
      <c r="KJS102" s="760"/>
      <c r="KJT102" s="760"/>
      <c r="KJU102" s="760"/>
      <c r="KJV102" s="760"/>
      <c r="KJW102" s="760"/>
      <c r="KJX102" s="760"/>
      <c r="KJY102" s="760"/>
      <c r="KJZ102" s="760"/>
      <c r="KKA102" s="760"/>
      <c r="KKB102" s="760"/>
      <c r="KKC102" s="760"/>
      <c r="KKD102" s="760"/>
      <c r="KKE102" s="760"/>
      <c r="KKF102" s="760"/>
      <c r="KKG102" s="760"/>
      <c r="KKH102" s="760"/>
      <c r="KKI102" s="760"/>
      <c r="KKJ102" s="760"/>
      <c r="KKK102" s="760"/>
      <c r="KKL102" s="760"/>
      <c r="KKM102" s="760"/>
      <c r="KKN102" s="760"/>
      <c r="KKO102" s="760"/>
      <c r="KKP102" s="760"/>
      <c r="KKQ102" s="760"/>
      <c r="KKR102" s="760"/>
      <c r="KKS102" s="760"/>
      <c r="KKT102" s="760"/>
      <c r="KKU102" s="760"/>
      <c r="KKV102" s="760"/>
      <c r="KKW102" s="760"/>
      <c r="KKX102" s="760"/>
      <c r="KKY102" s="760"/>
      <c r="KKZ102" s="760"/>
      <c r="KLA102" s="760"/>
      <c r="KLB102" s="760"/>
      <c r="KLC102" s="760"/>
      <c r="KLD102" s="760"/>
      <c r="KLE102" s="760"/>
      <c r="KLF102" s="760"/>
      <c r="KLG102" s="760"/>
      <c r="KLH102" s="760"/>
      <c r="KLI102" s="760"/>
      <c r="KLJ102" s="760"/>
      <c r="KLK102" s="760"/>
      <c r="KLL102" s="760"/>
      <c r="KLM102" s="760"/>
      <c r="KLN102" s="760"/>
      <c r="KLO102" s="760"/>
      <c r="KLP102" s="760"/>
      <c r="KLQ102" s="760"/>
      <c r="KLR102" s="760"/>
      <c r="KLS102" s="760"/>
      <c r="KLT102" s="760"/>
      <c r="KLU102" s="760"/>
      <c r="KLV102" s="760"/>
      <c r="KLW102" s="760"/>
      <c r="KLX102" s="760"/>
      <c r="KLY102" s="760"/>
      <c r="KLZ102" s="760"/>
      <c r="KMA102" s="760"/>
      <c r="KMB102" s="760"/>
      <c r="KMC102" s="760"/>
      <c r="KMD102" s="760"/>
      <c r="KME102" s="760"/>
      <c r="KMF102" s="760"/>
      <c r="KMG102" s="760"/>
      <c r="KMH102" s="760"/>
      <c r="KMI102" s="760"/>
      <c r="KMJ102" s="760"/>
      <c r="KMK102" s="760"/>
      <c r="KML102" s="760"/>
      <c r="KMM102" s="760"/>
      <c r="KMN102" s="760"/>
      <c r="KMO102" s="760"/>
      <c r="KMP102" s="760"/>
      <c r="KMQ102" s="760"/>
      <c r="KMR102" s="760"/>
      <c r="KMS102" s="760"/>
      <c r="KMT102" s="760"/>
      <c r="KMU102" s="760"/>
      <c r="KMV102" s="760"/>
      <c r="KMW102" s="760"/>
      <c r="KMX102" s="760"/>
      <c r="KMY102" s="760"/>
      <c r="KMZ102" s="760"/>
      <c r="KNA102" s="760"/>
      <c r="KNB102" s="760"/>
      <c r="KNC102" s="760"/>
      <c r="KND102" s="760"/>
      <c r="KNE102" s="760"/>
      <c r="KNF102" s="760"/>
      <c r="KNG102" s="760"/>
      <c r="KNH102" s="760"/>
      <c r="KNI102" s="760"/>
      <c r="KNJ102" s="760"/>
      <c r="KNK102" s="760"/>
      <c r="KNL102" s="760"/>
      <c r="KNM102" s="760"/>
      <c r="KNN102" s="760"/>
      <c r="KNO102" s="760"/>
      <c r="KNP102" s="760"/>
      <c r="KNQ102" s="760"/>
      <c r="KNR102" s="760"/>
      <c r="KNS102" s="760"/>
      <c r="KNT102" s="760"/>
      <c r="KNU102" s="760"/>
      <c r="KNV102" s="760"/>
      <c r="KNW102" s="760"/>
      <c r="KNX102" s="760"/>
      <c r="KNY102" s="760"/>
      <c r="KNZ102" s="760"/>
      <c r="KOA102" s="760"/>
      <c r="KOB102" s="760"/>
      <c r="KOC102" s="760"/>
      <c r="KOD102" s="760"/>
      <c r="KOE102" s="760"/>
      <c r="KOF102" s="760"/>
      <c r="KOG102" s="760"/>
      <c r="KOH102" s="760"/>
      <c r="KOI102" s="760"/>
      <c r="KOJ102" s="760"/>
      <c r="KOK102" s="760"/>
      <c r="KOL102" s="760"/>
      <c r="KOM102" s="760"/>
      <c r="KON102" s="760"/>
      <c r="KOO102" s="760"/>
      <c r="KOP102" s="760"/>
      <c r="KOQ102" s="760"/>
      <c r="KOR102" s="760"/>
      <c r="KOS102" s="760"/>
      <c r="KOT102" s="760"/>
      <c r="KOU102" s="760"/>
      <c r="KOV102" s="760"/>
      <c r="KOW102" s="760"/>
      <c r="KOX102" s="760"/>
      <c r="KOY102" s="760"/>
      <c r="KOZ102" s="760"/>
      <c r="KPA102" s="760"/>
      <c r="KPB102" s="760"/>
      <c r="KPC102" s="760"/>
      <c r="KPD102" s="760"/>
      <c r="KPE102" s="760"/>
      <c r="KPF102" s="760"/>
      <c r="KPG102" s="760"/>
      <c r="KPH102" s="760"/>
      <c r="KPI102" s="760"/>
      <c r="KPJ102" s="760"/>
      <c r="KPK102" s="760"/>
      <c r="KPL102" s="760"/>
      <c r="KPM102" s="760"/>
      <c r="KPN102" s="760"/>
      <c r="KPO102" s="760"/>
      <c r="KPP102" s="760"/>
      <c r="KPQ102" s="760"/>
      <c r="KPR102" s="760"/>
      <c r="KPS102" s="760"/>
      <c r="KPT102" s="760"/>
      <c r="KPU102" s="760"/>
      <c r="KPV102" s="760"/>
      <c r="KPW102" s="760"/>
      <c r="KPX102" s="760"/>
      <c r="KPY102" s="760"/>
      <c r="KPZ102" s="760"/>
      <c r="KQA102" s="760"/>
      <c r="KQB102" s="760"/>
      <c r="KQC102" s="760"/>
      <c r="KQD102" s="760"/>
      <c r="KQE102" s="760"/>
      <c r="KQF102" s="760"/>
      <c r="KQG102" s="760"/>
      <c r="KQH102" s="760"/>
      <c r="KQI102" s="760"/>
      <c r="KQJ102" s="760"/>
      <c r="KQK102" s="760"/>
      <c r="KQL102" s="760"/>
      <c r="KQM102" s="760"/>
      <c r="KQN102" s="760"/>
      <c r="KQO102" s="760"/>
      <c r="KQP102" s="760"/>
      <c r="KQQ102" s="760"/>
      <c r="KQR102" s="760"/>
      <c r="KQS102" s="760"/>
      <c r="KQT102" s="760"/>
      <c r="KQU102" s="760"/>
      <c r="KQV102" s="760"/>
      <c r="KQW102" s="760"/>
      <c r="KQX102" s="760"/>
      <c r="KQY102" s="760"/>
      <c r="KQZ102" s="760"/>
      <c r="KRA102" s="760"/>
      <c r="KRB102" s="760"/>
      <c r="KRC102" s="760"/>
      <c r="KRD102" s="760"/>
      <c r="KRE102" s="760"/>
      <c r="KRF102" s="760"/>
      <c r="KRG102" s="760"/>
      <c r="KRH102" s="760"/>
      <c r="KRI102" s="760"/>
      <c r="KRJ102" s="760"/>
      <c r="KRK102" s="760"/>
      <c r="KRL102" s="760"/>
      <c r="KRM102" s="760"/>
      <c r="KRN102" s="760"/>
      <c r="KRO102" s="760"/>
      <c r="KRP102" s="760"/>
      <c r="KRQ102" s="760"/>
      <c r="KRR102" s="760"/>
      <c r="KRS102" s="760"/>
      <c r="KRT102" s="760"/>
      <c r="KRU102" s="760"/>
      <c r="KRV102" s="760"/>
      <c r="KRW102" s="760"/>
      <c r="KRX102" s="760"/>
      <c r="KRY102" s="760"/>
      <c r="KRZ102" s="760"/>
      <c r="KSA102" s="760"/>
      <c r="KSB102" s="760"/>
      <c r="KSC102" s="760"/>
      <c r="KSD102" s="760"/>
      <c r="KSE102" s="760"/>
      <c r="KSF102" s="760"/>
      <c r="KSG102" s="760"/>
      <c r="KSH102" s="760"/>
      <c r="KSI102" s="760"/>
      <c r="KSJ102" s="760"/>
      <c r="KSK102" s="760"/>
      <c r="KSL102" s="760"/>
      <c r="KSM102" s="760"/>
      <c r="KSN102" s="760"/>
      <c r="KSO102" s="760"/>
      <c r="KSP102" s="760"/>
      <c r="KSQ102" s="760"/>
      <c r="KSR102" s="760"/>
      <c r="KSS102" s="760"/>
      <c r="KST102" s="760"/>
      <c r="KSU102" s="760"/>
      <c r="KSV102" s="760"/>
      <c r="KSW102" s="760"/>
      <c r="KSX102" s="760"/>
      <c r="KSY102" s="760"/>
      <c r="KSZ102" s="760"/>
      <c r="KTA102" s="760"/>
      <c r="KTB102" s="760"/>
      <c r="KTC102" s="760"/>
      <c r="KTD102" s="760"/>
      <c r="KTE102" s="760"/>
      <c r="KTF102" s="760"/>
      <c r="KTG102" s="760"/>
      <c r="KTH102" s="760"/>
      <c r="KTI102" s="760"/>
      <c r="KTJ102" s="760"/>
      <c r="KTK102" s="760"/>
      <c r="KTL102" s="760"/>
      <c r="KTM102" s="760"/>
      <c r="KTN102" s="760"/>
      <c r="KTO102" s="760"/>
      <c r="KTP102" s="760"/>
      <c r="KTQ102" s="760"/>
      <c r="KTR102" s="760"/>
      <c r="KTS102" s="760"/>
      <c r="KTT102" s="760"/>
      <c r="KTU102" s="760"/>
      <c r="KTV102" s="760"/>
      <c r="KTW102" s="760"/>
      <c r="KTX102" s="760"/>
      <c r="KTY102" s="760"/>
      <c r="KTZ102" s="760"/>
      <c r="KUA102" s="760"/>
      <c r="KUB102" s="760"/>
      <c r="KUC102" s="760"/>
      <c r="KUD102" s="760"/>
      <c r="KUE102" s="760"/>
      <c r="KUF102" s="760"/>
      <c r="KUG102" s="760"/>
      <c r="KUH102" s="760"/>
      <c r="KUI102" s="760"/>
      <c r="KUJ102" s="760"/>
      <c r="KUK102" s="760"/>
      <c r="KUL102" s="760"/>
      <c r="KUM102" s="760"/>
      <c r="KUN102" s="760"/>
      <c r="KUO102" s="760"/>
      <c r="KUP102" s="760"/>
      <c r="KUQ102" s="760"/>
      <c r="KUR102" s="760"/>
      <c r="KUS102" s="760"/>
      <c r="KUT102" s="760"/>
      <c r="KUU102" s="760"/>
      <c r="KUV102" s="760"/>
      <c r="KUW102" s="760"/>
      <c r="KUX102" s="760"/>
      <c r="KUY102" s="760"/>
      <c r="KUZ102" s="760"/>
      <c r="KVA102" s="760"/>
      <c r="KVB102" s="760"/>
      <c r="KVC102" s="760"/>
      <c r="KVD102" s="760"/>
      <c r="KVE102" s="760"/>
      <c r="KVF102" s="760"/>
      <c r="KVG102" s="760"/>
      <c r="KVH102" s="760"/>
      <c r="KVI102" s="760"/>
      <c r="KVJ102" s="760"/>
      <c r="KVK102" s="760"/>
      <c r="KVL102" s="760"/>
      <c r="KVM102" s="760"/>
      <c r="KVN102" s="760"/>
      <c r="KVO102" s="760"/>
      <c r="KVP102" s="760"/>
      <c r="KVQ102" s="760"/>
      <c r="KVR102" s="760"/>
      <c r="KVS102" s="760"/>
      <c r="KVT102" s="760"/>
      <c r="KVU102" s="760"/>
      <c r="KVV102" s="760"/>
      <c r="KVW102" s="760"/>
      <c r="KVX102" s="760"/>
      <c r="KVY102" s="760"/>
      <c r="KVZ102" s="760"/>
      <c r="KWA102" s="760"/>
      <c r="KWB102" s="760"/>
      <c r="KWC102" s="760"/>
      <c r="KWD102" s="760"/>
      <c r="KWE102" s="760"/>
      <c r="KWF102" s="760"/>
      <c r="KWG102" s="760"/>
      <c r="KWH102" s="760"/>
      <c r="KWI102" s="760"/>
      <c r="KWJ102" s="760"/>
      <c r="KWK102" s="760"/>
      <c r="KWL102" s="760"/>
      <c r="KWM102" s="760"/>
      <c r="KWN102" s="760"/>
      <c r="KWO102" s="760"/>
      <c r="KWP102" s="760"/>
      <c r="KWQ102" s="760"/>
      <c r="KWR102" s="760"/>
      <c r="KWS102" s="760"/>
      <c r="KWT102" s="760"/>
      <c r="KWU102" s="760"/>
      <c r="KWV102" s="760"/>
      <c r="KWW102" s="760"/>
      <c r="KWX102" s="760"/>
      <c r="KWY102" s="760"/>
      <c r="KWZ102" s="760"/>
      <c r="KXA102" s="760"/>
      <c r="KXB102" s="760"/>
      <c r="KXC102" s="760"/>
      <c r="KXD102" s="760"/>
      <c r="KXE102" s="760"/>
      <c r="KXF102" s="760"/>
      <c r="KXG102" s="760"/>
      <c r="KXH102" s="760"/>
      <c r="KXI102" s="760"/>
      <c r="KXJ102" s="760"/>
      <c r="KXK102" s="760"/>
      <c r="KXL102" s="760"/>
      <c r="KXM102" s="760"/>
      <c r="KXN102" s="760"/>
      <c r="KXO102" s="760"/>
      <c r="KXP102" s="760"/>
      <c r="KXQ102" s="760"/>
      <c r="KXR102" s="760"/>
      <c r="KXS102" s="760"/>
      <c r="KXT102" s="760"/>
      <c r="KXU102" s="760"/>
      <c r="KXV102" s="760"/>
      <c r="KXW102" s="760"/>
      <c r="KXX102" s="760"/>
      <c r="KXY102" s="760"/>
      <c r="KXZ102" s="760"/>
      <c r="KYA102" s="760"/>
      <c r="KYB102" s="760"/>
      <c r="KYC102" s="760"/>
      <c r="KYD102" s="760"/>
      <c r="KYE102" s="760"/>
      <c r="KYF102" s="760"/>
      <c r="KYG102" s="760"/>
      <c r="KYH102" s="760"/>
      <c r="KYI102" s="760"/>
      <c r="KYJ102" s="760"/>
      <c r="KYK102" s="760"/>
      <c r="KYL102" s="760"/>
      <c r="KYM102" s="760"/>
      <c r="KYN102" s="760"/>
      <c r="KYO102" s="760"/>
      <c r="KYP102" s="760"/>
      <c r="KYQ102" s="760"/>
      <c r="KYR102" s="760"/>
      <c r="KYS102" s="760"/>
      <c r="KYT102" s="760"/>
      <c r="KYU102" s="760"/>
      <c r="KYV102" s="760"/>
      <c r="KYW102" s="760"/>
      <c r="KYX102" s="760"/>
      <c r="KYY102" s="760"/>
      <c r="KYZ102" s="760"/>
      <c r="KZA102" s="760"/>
      <c r="KZB102" s="760"/>
      <c r="KZC102" s="760"/>
      <c r="KZD102" s="760"/>
      <c r="KZE102" s="760"/>
      <c r="KZF102" s="760"/>
      <c r="KZG102" s="760"/>
      <c r="KZH102" s="760"/>
      <c r="KZI102" s="760"/>
      <c r="KZJ102" s="760"/>
      <c r="KZK102" s="760"/>
      <c r="KZL102" s="760"/>
      <c r="KZM102" s="760"/>
      <c r="KZN102" s="760"/>
      <c r="KZO102" s="760"/>
      <c r="KZP102" s="760"/>
      <c r="KZQ102" s="760"/>
      <c r="KZR102" s="760"/>
      <c r="KZS102" s="760"/>
      <c r="KZT102" s="760"/>
      <c r="KZU102" s="760"/>
      <c r="KZV102" s="760"/>
      <c r="KZW102" s="760"/>
      <c r="KZX102" s="760"/>
      <c r="KZY102" s="760"/>
      <c r="KZZ102" s="760"/>
      <c r="LAA102" s="760"/>
      <c r="LAB102" s="760"/>
      <c r="LAC102" s="760"/>
      <c r="LAD102" s="760"/>
      <c r="LAE102" s="760"/>
      <c r="LAF102" s="760"/>
      <c r="LAG102" s="760"/>
      <c r="LAH102" s="760"/>
      <c r="LAI102" s="760"/>
      <c r="LAJ102" s="760"/>
      <c r="LAK102" s="760"/>
      <c r="LAL102" s="760"/>
      <c r="LAM102" s="760"/>
      <c r="LAN102" s="760"/>
      <c r="LAO102" s="760"/>
      <c r="LAP102" s="760"/>
      <c r="LAQ102" s="760"/>
      <c r="LAR102" s="760"/>
      <c r="LAS102" s="760"/>
      <c r="LAT102" s="760"/>
      <c r="LAU102" s="760"/>
      <c r="LAV102" s="760"/>
      <c r="LAW102" s="760"/>
      <c r="LAX102" s="760"/>
      <c r="LAY102" s="760"/>
      <c r="LAZ102" s="760"/>
      <c r="LBA102" s="760"/>
      <c r="LBB102" s="760"/>
      <c r="LBC102" s="760"/>
      <c r="LBD102" s="760"/>
      <c r="LBE102" s="760"/>
      <c r="LBF102" s="760"/>
      <c r="LBG102" s="760"/>
      <c r="LBH102" s="760"/>
      <c r="LBI102" s="760"/>
      <c r="LBJ102" s="760"/>
      <c r="LBK102" s="760"/>
      <c r="LBL102" s="760"/>
      <c r="LBM102" s="760"/>
      <c r="LBN102" s="760"/>
      <c r="LBO102" s="760"/>
      <c r="LBP102" s="760"/>
      <c r="LBQ102" s="760"/>
      <c r="LBR102" s="760"/>
      <c r="LBS102" s="760"/>
      <c r="LBT102" s="760"/>
      <c r="LBU102" s="760"/>
      <c r="LBV102" s="760"/>
      <c r="LBW102" s="760"/>
      <c r="LBX102" s="760"/>
      <c r="LBY102" s="760"/>
      <c r="LBZ102" s="760"/>
      <c r="LCA102" s="760"/>
      <c r="LCB102" s="760"/>
      <c r="LCC102" s="760"/>
      <c r="LCD102" s="760"/>
      <c r="LCE102" s="760"/>
      <c r="LCF102" s="760"/>
      <c r="LCG102" s="760"/>
      <c r="LCH102" s="760"/>
      <c r="LCI102" s="760"/>
      <c r="LCJ102" s="760"/>
      <c r="LCK102" s="760"/>
      <c r="LCL102" s="760"/>
      <c r="LCM102" s="760"/>
      <c r="LCN102" s="760"/>
      <c r="LCO102" s="760"/>
      <c r="LCP102" s="760"/>
      <c r="LCQ102" s="760"/>
      <c r="LCR102" s="760"/>
      <c r="LCS102" s="760"/>
      <c r="LCT102" s="760"/>
      <c r="LCU102" s="760"/>
      <c r="LCV102" s="760"/>
      <c r="LCW102" s="760"/>
      <c r="LCX102" s="760"/>
      <c r="LCY102" s="760"/>
      <c r="LCZ102" s="760"/>
      <c r="LDA102" s="760"/>
      <c r="LDB102" s="760"/>
      <c r="LDC102" s="760"/>
      <c r="LDD102" s="760"/>
      <c r="LDE102" s="760"/>
      <c r="LDF102" s="760"/>
      <c r="LDG102" s="760"/>
      <c r="LDH102" s="760"/>
      <c r="LDI102" s="760"/>
      <c r="LDJ102" s="760"/>
      <c r="LDK102" s="760"/>
      <c r="LDL102" s="760"/>
      <c r="LDM102" s="760"/>
      <c r="LDN102" s="760"/>
      <c r="LDO102" s="760"/>
      <c r="LDP102" s="760"/>
      <c r="LDQ102" s="760"/>
      <c r="LDR102" s="760"/>
      <c r="LDS102" s="760"/>
      <c r="LDT102" s="760"/>
      <c r="LDU102" s="760"/>
      <c r="LDV102" s="760"/>
      <c r="LDW102" s="760"/>
      <c r="LDX102" s="760"/>
      <c r="LDY102" s="760"/>
      <c r="LDZ102" s="760"/>
      <c r="LEA102" s="760"/>
      <c r="LEB102" s="760"/>
      <c r="LEC102" s="760"/>
      <c r="LED102" s="760"/>
      <c r="LEE102" s="760"/>
      <c r="LEF102" s="760"/>
      <c r="LEG102" s="760"/>
      <c r="LEH102" s="760"/>
      <c r="LEI102" s="760"/>
      <c r="LEJ102" s="760"/>
      <c r="LEK102" s="760"/>
      <c r="LEL102" s="760"/>
      <c r="LEM102" s="760"/>
      <c r="LEN102" s="760"/>
      <c r="LEO102" s="760"/>
      <c r="LEP102" s="760"/>
      <c r="LEQ102" s="760"/>
      <c r="LER102" s="760"/>
      <c r="LES102" s="760"/>
      <c r="LET102" s="760"/>
      <c r="LEU102" s="760"/>
      <c r="LEV102" s="760"/>
      <c r="LEW102" s="760"/>
      <c r="LEX102" s="760"/>
      <c r="LEY102" s="760"/>
      <c r="LEZ102" s="760"/>
      <c r="LFA102" s="760"/>
      <c r="LFB102" s="760"/>
      <c r="LFC102" s="760"/>
      <c r="LFD102" s="760"/>
      <c r="LFE102" s="760"/>
      <c r="LFF102" s="760"/>
      <c r="LFG102" s="760"/>
      <c r="LFH102" s="760"/>
      <c r="LFI102" s="760"/>
      <c r="LFJ102" s="760"/>
      <c r="LFK102" s="760"/>
      <c r="LFL102" s="760"/>
      <c r="LFM102" s="760"/>
      <c r="LFN102" s="760"/>
      <c r="LFO102" s="760"/>
      <c r="LFP102" s="760"/>
      <c r="LFQ102" s="760"/>
      <c r="LFR102" s="760"/>
      <c r="LFS102" s="760"/>
      <c r="LFT102" s="760"/>
      <c r="LFU102" s="760"/>
      <c r="LFV102" s="760"/>
      <c r="LFW102" s="760"/>
      <c r="LFX102" s="760"/>
      <c r="LFY102" s="760"/>
      <c r="LFZ102" s="760"/>
      <c r="LGA102" s="760"/>
      <c r="LGB102" s="760"/>
      <c r="LGC102" s="760"/>
      <c r="LGD102" s="760"/>
      <c r="LGE102" s="760"/>
      <c r="LGF102" s="760"/>
      <c r="LGG102" s="760"/>
      <c r="LGH102" s="760"/>
      <c r="LGI102" s="760"/>
      <c r="LGJ102" s="760"/>
      <c r="LGK102" s="760"/>
      <c r="LGL102" s="760"/>
      <c r="LGM102" s="760"/>
      <c r="LGN102" s="760"/>
      <c r="LGO102" s="760"/>
      <c r="LGP102" s="760"/>
      <c r="LGQ102" s="760"/>
      <c r="LGR102" s="760"/>
      <c r="LGS102" s="760"/>
      <c r="LGT102" s="760"/>
      <c r="LGU102" s="760"/>
      <c r="LGV102" s="760"/>
      <c r="LGW102" s="760"/>
      <c r="LGX102" s="760"/>
      <c r="LGY102" s="760"/>
      <c r="LGZ102" s="760"/>
      <c r="LHA102" s="760"/>
      <c r="LHB102" s="760"/>
      <c r="LHC102" s="760"/>
      <c r="LHD102" s="760"/>
      <c r="LHE102" s="760"/>
      <c r="LHF102" s="760"/>
      <c r="LHG102" s="760"/>
      <c r="LHH102" s="760"/>
      <c r="LHI102" s="760"/>
      <c r="LHJ102" s="760"/>
      <c r="LHK102" s="760"/>
      <c r="LHL102" s="760"/>
      <c r="LHM102" s="760"/>
      <c r="LHN102" s="760"/>
      <c r="LHO102" s="760"/>
      <c r="LHP102" s="760"/>
      <c r="LHQ102" s="760"/>
      <c r="LHR102" s="760"/>
      <c r="LHS102" s="760"/>
      <c r="LHT102" s="760"/>
      <c r="LHU102" s="760"/>
      <c r="LHV102" s="760"/>
      <c r="LHW102" s="760"/>
      <c r="LHX102" s="760"/>
      <c r="LHY102" s="760"/>
      <c r="LHZ102" s="760"/>
      <c r="LIA102" s="760"/>
      <c r="LIB102" s="760"/>
      <c r="LIC102" s="760"/>
      <c r="LID102" s="760"/>
      <c r="LIE102" s="760"/>
      <c r="LIF102" s="760"/>
      <c r="LIG102" s="760"/>
      <c r="LIH102" s="760"/>
      <c r="LII102" s="760"/>
      <c r="LIJ102" s="760"/>
      <c r="LIK102" s="760"/>
      <c r="LIL102" s="760"/>
      <c r="LIM102" s="760"/>
      <c r="LIN102" s="760"/>
      <c r="LIO102" s="760"/>
      <c r="LIP102" s="760"/>
      <c r="LIQ102" s="760"/>
      <c r="LIR102" s="760"/>
      <c r="LIS102" s="760"/>
      <c r="LIT102" s="760"/>
      <c r="LIU102" s="760"/>
      <c r="LIV102" s="760"/>
      <c r="LIW102" s="760"/>
      <c r="LIX102" s="760"/>
      <c r="LIY102" s="760"/>
      <c r="LIZ102" s="760"/>
      <c r="LJA102" s="760"/>
      <c r="LJB102" s="760"/>
      <c r="LJC102" s="760"/>
      <c r="LJD102" s="760"/>
      <c r="LJE102" s="760"/>
      <c r="LJF102" s="760"/>
      <c r="LJG102" s="760"/>
      <c r="LJH102" s="760"/>
      <c r="LJI102" s="760"/>
      <c r="LJJ102" s="760"/>
      <c r="LJK102" s="760"/>
      <c r="LJL102" s="760"/>
      <c r="LJM102" s="760"/>
      <c r="LJN102" s="760"/>
      <c r="LJO102" s="760"/>
      <c r="LJP102" s="760"/>
      <c r="LJQ102" s="760"/>
      <c r="LJR102" s="760"/>
      <c r="LJS102" s="760"/>
      <c r="LJT102" s="760"/>
      <c r="LJU102" s="760"/>
      <c r="LJV102" s="760"/>
      <c r="LJW102" s="760"/>
      <c r="LJX102" s="760"/>
      <c r="LJY102" s="760"/>
      <c r="LJZ102" s="760"/>
      <c r="LKA102" s="760"/>
      <c r="LKB102" s="760"/>
      <c r="LKC102" s="760"/>
      <c r="LKD102" s="760"/>
      <c r="LKE102" s="760"/>
      <c r="LKF102" s="760"/>
      <c r="LKG102" s="760"/>
      <c r="LKH102" s="760"/>
      <c r="LKI102" s="760"/>
      <c r="LKJ102" s="760"/>
      <c r="LKK102" s="760"/>
      <c r="LKL102" s="760"/>
      <c r="LKM102" s="760"/>
      <c r="LKN102" s="760"/>
      <c r="LKO102" s="760"/>
      <c r="LKP102" s="760"/>
      <c r="LKQ102" s="760"/>
      <c r="LKR102" s="760"/>
      <c r="LKS102" s="760"/>
      <c r="LKT102" s="760"/>
      <c r="LKU102" s="760"/>
      <c r="LKV102" s="760"/>
      <c r="LKW102" s="760"/>
      <c r="LKX102" s="760"/>
      <c r="LKY102" s="760"/>
      <c r="LKZ102" s="760"/>
      <c r="LLA102" s="760"/>
      <c r="LLB102" s="760"/>
      <c r="LLC102" s="760"/>
      <c r="LLD102" s="760"/>
      <c r="LLE102" s="760"/>
      <c r="LLF102" s="760"/>
      <c r="LLG102" s="760"/>
      <c r="LLH102" s="760"/>
      <c r="LLI102" s="760"/>
      <c r="LLJ102" s="760"/>
      <c r="LLK102" s="760"/>
      <c r="LLL102" s="760"/>
      <c r="LLM102" s="760"/>
      <c r="LLN102" s="760"/>
      <c r="LLO102" s="760"/>
      <c r="LLP102" s="760"/>
      <c r="LLQ102" s="760"/>
      <c r="LLR102" s="760"/>
      <c r="LLS102" s="760"/>
      <c r="LLT102" s="760"/>
      <c r="LLU102" s="760"/>
      <c r="LLV102" s="760"/>
      <c r="LLW102" s="760"/>
      <c r="LLX102" s="760"/>
      <c r="LLY102" s="760"/>
      <c r="LLZ102" s="760"/>
      <c r="LMA102" s="760"/>
      <c r="LMB102" s="760"/>
      <c r="LMC102" s="760"/>
      <c r="LMD102" s="760"/>
      <c r="LME102" s="760"/>
      <c r="LMF102" s="760"/>
      <c r="LMG102" s="760"/>
      <c r="LMH102" s="760"/>
      <c r="LMI102" s="760"/>
      <c r="LMJ102" s="760"/>
      <c r="LMK102" s="760"/>
      <c r="LML102" s="760"/>
      <c r="LMM102" s="760"/>
      <c r="LMN102" s="760"/>
      <c r="LMO102" s="760"/>
      <c r="LMP102" s="760"/>
      <c r="LMQ102" s="760"/>
      <c r="LMR102" s="760"/>
      <c r="LMS102" s="760"/>
      <c r="LMT102" s="760"/>
      <c r="LMU102" s="760"/>
      <c r="LMV102" s="760"/>
      <c r="LMW102" s="760"/>
      <c r="LMX102" s="760"/>
      <c r="LMY102" s="760"/>
      <c r="LMZ102" s="760"/>
      <c r="LNA102" s="760"/>
      <c r="LNB102" s="760"/>
      <c r="LNC102" s="760"/>
      <c r="LND102" s="760"/>
      <c r="LNE102" s="760"/>
      <c r="LNF102" s="760"/>
      <c r="LNG102" s="760"/>
      <c r="LNH102" s="760"/>
      <c r="LNI102" s="760"/>
      <c r="LNJ102" s="760"/>
      <c r="LNK102" s="760"/>
      <c r="LNL102" s="760"/>
      <c r="LNM102" s="760"/>
      <c r="LNN102" s="760"/>
      <c r="LNO102" s="760"/>
      <c r="LNP102" s="760"/>
      <c r="LNQ102" s="760"/>
      <c r="LNR102" s="760"/>
      <c r="LNS102" s="760"/>
      <c r="LNT102" s="760"/>
      <c r="LNU102" s="760"/>
      <c r="LNV102" s="760"/>
      <c r="LNW102" s="760"/>
      <c r="LNX102" s="760"/>
      <c r="LNY102" s="760"/>
      <c r="LNZ102" s="760"/>
      <c r="LOA102" s="760"/>
      <c r="LOB102" s="760"/>
      <c r="LOC102" s="760"/>
      <c r="LOD102" s="760"/>
      <c r="LOE102" s="760"/>
      <c r="LOF102" s="760"/>
      <c r="LOG102" s="760"/>
      <c r="LOH102" s="760"/>
      <c r="LOI102" s="760"/>
      <c r="LOJ102" s="760"/>
      <c r="LOK102" s="760"/>
      <c r="LOL102" s="760"/>
      <c r="LOM102" s="760"/>
      <c r="LON102" s="760"/>
      <c r="LOO102" s="760"/>
      <c r="LOP102" s="760"/>
      <c r="LOQ102" s="760"/>
      <c r="LOR102" s="760"/>
      <c r="LOS102" s="760"/>
      <c r="LOT102" s="760"/>
      <c r="LOU102" s="760"/>
      <c r="LOV102" s="760"/>
      <c r="LOW102" s="760"/>
      <c r="LOX102" s="760"/>
      <c r="LOY102" s="760"/>
      <c r="LOZ102" s="760"/>
      <c r="LPA102" s="760"/>
      <c r="LPB102" s="760"/>
      <c r="LPC102" s="760"/>
      <c r="LPD102" s="760"/>
      <c r="LPE102" s="760"/>
      <c r="LPF102" s="760"/>
      <c r="LPG102" s="760"/>
      <c r="LPH102" s="760"/>
      <c r="LPI102" s="760"/>
      <c r="LPJ102" s="760"/>
      <c r="LPK102" s="760"/>
      <c r="LPL102" s="760"/>
      <c r="LPM102" s="760"/>
      <c r="LPN102" s="760"/>
      <c r="LPO102" s="760"/>
      <c r="LPP102" s="760"/>
      <c r="LPQ102" s="760"/>
      <c r="LPR102" s="760"/>
      <c r="LPS102" s="760"/>
      <c r="LPT102" s="760"/>
      <c r="LPU102" s="760"/>
      <c r="LPV102" s="760"/>
      <c r="LPW102" s="760"/>
      <c r="LPX102" s="760"/>
      <c r="LPY102" s="760"/>
      <c r="LPZ102" s="760"/>
      <c r="LQA102" s="760"/>
      <c r="LQB102" s="760"/>
      <c r="LQC102" s="760"/>
      <c r="LQD102" s="760"/>
      <c r="LQE102" s="760"/>
      <c r="LQF102" s="760"/>
      <c r="LQG102" s="760"/>
      <c r="LQH102" s="760"/>
      <c r="LQI102" s="760"/>
      <c r="LQJ102" s="760"/>
      <c r="LQK102" s="760"/>
      <c r="LQL102" s="760"/>
      <c r="LQM102" s="760"/>
      <c r="LQN102" s="760"/>
      <c r="LQO102" s="760"/>
      <c r="LQP102" s="760"/>
      <c r="LQQ102" s="760"/>
      <c r="LQR102" s="760"/>
      <c r="LQS102" s="760"/>
      <c r="LQT102" s="760"/>
      <c r="LQU102" s="760"/>
      <c r="LQV102" s="760"/>
      <c r="LQW102" s="760"/>
      <c r="LQX102" s="760"/>
      <c r="LQY102" s="760"/>
      <c r="LQZ102" s="760"/>
      <c r="LRA102" s="760"/>
      <c r="LRB102" s="760"/>
      <c r="LRC102" s="760"/>
      <c r="LRD102" s="760"/>
      <c r="LRE102" s="760"/>
      <c r="LRF102" s="760"/>
      <c r="LRG102" s="760"/>
      <c r="LRH102" s="760"/>
      <c r="LRI102" s="760"/>
      <c r="LRJ102" s="760"/>
      <c r="LRK102" s="760"/>
      <c r="LRL102" s="760"/>
      <c r="LRM102" s="760"/>
      <c r="LRN102" s="760"/>
      <c r="LRO102" s="760"/>
      <c r="LRP102" s="760"/>
      <c r="LRQ102" s="760"/>
      <c r="LRR102" s="760"/>
      <c r="LRS102" s="760"/>
      <c r="LRT102" s="760"/>
      <c r="LRU102" s="760"/>
      <c r="LRV102" s="760"/>
      <c r="LRW102" s="760"/>
      <c r="LRX102" s="760"/>
      <c r="LRY102" s="760"/>
      <c r="LRZ102" s="760"/>
      <c r="LSA102" s="760"/>
      <c r="LSB102" s="760"/>
      <c r="LSC102" s="760"/>
      <c r="LSD102" s="760"/>
      <c r="LSE102" s="760"/>
      <c r="LSF102" s="760"/>
      <c r="LSG102" s="760"/>
      <c r="LSH102" s="760"/>
      <c r="LSI102" s="760"/>
      <c r="LSJ102" s="760"/>
      <c r="LSK102" s="760"/>
      <c r="LSL102" s="760"/>
      <c r="LSM102" s="760"/>
      <c r="LSN102" s="760"/>
      <c r="LSO102" s="760"/>
      <c r="LSP102" s="760"/>
      <c r="LSQ102" s="760"/>
      <c r="LSR102" s="760"/>
      <c r="LSS102" s="760"/>
      <c r="LST102" s="760"/>
      <c r="LSU102" s="760"/>
      <c r="LSV102" s="760"/>
      <c r="LSW102" s="760"/>
      <c r="LSX102" s="760"/>
      <c r="LSY102" s="760"/>
      <c r="LSZ102" s="760"/>
      <c r="LTA102" s="760"/>
      <c r="LTB102" s="760"/>
      <c r="LTC102" s="760"/>
      <c r="LTD102" s="760"/>
      <c r="LTE102" s="760"/>
      <c r="LTF102" s="760"/>
      <c r="LTG102" s="760"/>
      <c r="LTH102" s="760"/>
      <c r="LTI102" s="760"/>
      <c r="LTJ102" s="760"/>
      <c r="LTK102" s="760"/>
      <c r="LTL102" s="760"/>
      <c r="LTM102" s="760"/>
      <c r="LTN102" s="760"/>
      <c r="LTO102" s="760"/>
      <c r="LTP102" s="760"/>
      <c r="LTQ102" s="760"/>
      <c r="LTR102" s="760"/>
      <c r="LTS102" s="760"/>
      <c r="LTT102" s="760"/>
      <c r="LTU102" s="760"/>
      <c r="LTV102" s="760"/>
      <c r="LTW102" s="760"/>
      <c r="LTX102" s="760"/>
      <c r="LTY102" s="760"/>
      <c r="LTZ102" s="760"/>
      <c r="LUA102" s="760"/>
      <c r="LUB102" s="760"/>
      <c r="LUC102" s="760"/>
      <c r="LUD102" s="760"/>
      <c r="LUE102" s="760"/>
      <c r="LUF102" s="760"/>
      <c r="LUG102" s="760"/>
      <c r="LUH102" s="760"/>
      <c r="LUI102" s="760"/>
      <c r="LUJ102" s="760"/>
      <c r="LUK102" s="760"/>
      <c r="LUL102" s="760"/>
      <c r="LUM102" s="760"/>
      <c r="LUN102" s="760"/>
      <c r="LUO102" s="760"/>
      <c r="LUP102" s="760"/>
      <c r="LUQ102" s="760"/>
      <c r="LUR102" s="760"/>
      <c r="LUS102" s="760"/>
      <c r="LUT102" s="760"/>
      <c r="LUU102" s="760"/>
      <c r="LUV102" s="760"/>
      <c r="LUW102" s="760"/>
      <c r="LUX102" s="760"/>
      <c r="LUY102" s="760"/>
      <c r="LUZ102" s="760"/>
      <c r="LVA102" s="760"/>
      <c r="LVB102" s="760"/>
      <c r="LVC102" s="760"/>
      <c r="LVD102" s="760"/>
      <c r="LVE102" s="760"/>
      <c r="LVF102" s="760"/>
      <c r="LVG102" s="760"/>
      <c r="LVH102" s="760"/>
      <c r="LVI102" s="760"/>
      <c r="LVJ102" s="760"/>
      <c r="LVK102" s="760"/>
      <c r="LVL102" s="760"/>
      <c r="LVM102" s="760"/>
      <c r="LVN102" s="760"/>
      <c r="LVO102" s="760"/>
      <c r="LVP102" s="760"/>
      <c r="LVQ102" s="760"/>
      <c r="LVR102" s="760"/>
      <c r="LVS102" s="760"/>
      <c r="LVT102" s="760"/>
      <c r="LVU102" s="760"/>
      <c r="LVV102" s="760"/>
      <c r="LVW102" s="760"/>
      <c r="LVX102" s="760"/>
      <c r="LVY102" s="760"/>
      <c r="LVZ102" s="760"/>
      <c r="LWA102" s="760"/>
      <c r="LWB102" s="760"/>
      <c r="LWC102" s="760"/>
      <c r="LWD102" s="760"/>
      <c r="LWE102" s="760"/>
      <c r="LWF102" s="760"/>
      <c r="LWG102" s="760"/>
      <c r="LWH102" s="760"/>
      <c r="LWI102" s="760"/>
      <c r="LWJ102" s="760"/>
      <c r="LWK102" s="760"/>
      <c r="LWL102" s="760"/>
      <c r="LWM102" s="760"/>
      <c r="LWN102" s="760"/>
      <c r="LWO102" s="760"/>
      <c r="LWP102" s="760"/>
      <c r="LWQ102" s="760"/>
      <c r="LWR102" s="760"/>
      <c r="LWS102" s="760"/>
      <c r="LWT102" s="760"/>
      <c r="LWU102" s="760"/>
      <c r="LWV102" s="760"/>
      <c r="LWW102" s="760"/>
      <c r="LWX102" s="760"/>
      <c r="LWY102" s="760"/>
      <c r="LWZ102" s="760"/>
      <c r="LXA102" s="760"/>
      <c r="LXB102" s="760"/>
      <c r="LXC102" s="760"/>
      <c r="LXD102" s="760"/>
      <c r="LXE102" s="760"/>
      <c r="LXF102" s="760"/>
      <c r="LXG102" s="760"/>
      <c r="LXH102" s="760"/>
      <c r="LXI102" s="760"/>
      <c r="LXJ102" s="760"/>
      <c r="LXK102" s="760"/>
      <c r="LXL102" s="760"/>
      <c r="LXM102" s="760"/>
      <c r="LXN102" s="760"/>
      <c r="LXO102" s="760"/>
      <c r="LXP102" s="760"/>
      <c r="LXQ102" s="760"/>
      <c r="LXR102" s="760"/>
      <c r="LXS102" s="760"/>
      <c r="LXT102" s="760"/>
      <c r="LXU102" s="760"/>
      <c r="LXV102" s="760"/>
      <c r="LXW102" s="760"/>
      <c r="LXX102" s="760"/>
      <c r="LXY102" s="760"/>
      <c r="LXZ102" s="760"/>
      <c r="LYA102" s="760"/>
      <c r="LYB102" s="760"/>
      <c r="LYC102" s="760"/>
      <c r="LYD102" s="760"/>
      <c r="LYE102" s="760"/>
      <c r="LYF102" s="760"/>
      <c r="LYG102" s="760"/>
      <c r="LYH102" s="760"/>
      <c r="LYI102" s="760"/>
      <c r="LYJ102" s="760"/>
      <c r="LYK102" s="760"/>
      <c r="LYL102" s="760"/>
      <c r="LYM102" s="760"/>
      <c r="LYN102" s="760"/>
      <c r="LYO102" s="760"/>
      <c r="LYP102" s="760"/>
      <c r="LYQ102" s="760"/>
      <c r="LYR102" s="760"/>
      <c r="LYS102" s="760"/>
      <c r="LYT102" s="760"/>
      <c r="LYU102" s="760"/>
      <c r="LYV102" s="760"/>
      <c r="LYW102" s="760"/>
      <c r="LYX102" s="760"/>
      <c r="LYY102" s="760"/>
      <c r="LYZ102" s="760"/>
      <c r="LZA102" s="760"/>
      <c r="LZB102" s="760"/>
      <c r="LZC102" s="760"/>
      <c r="LZD102" s="760"/>
      <c r="LZE102" s="760"/>
      <c r="LZF102" s="760"/>
      <c r="LZG102" s="760"/>
      <c r="LZH102" s="760"/>
      <c r="LZI102" s="760"/>
      <c r="LZJ102" s="760"/>
      <c r="LZK102" s="760"/>
      <c r="LZL102" s="760"/>
      <c r="LZM102" s="760"/>
      <c r="LZN102" s="760"/>
      <c r="LZO102" s="760"/>
      <c r="LZP102" s="760"/>
      <c r="LZQ102" s="760"/>
      <c r="LZR102" s="760"/>
      <c r="LZS102" s="760"/>
      <c r="LZT102" s="760"/>
      <c r="LZU102" s="760"/>
      <c r="LZV102" s="760"/>
      <c r="LZW102" s="760"/>
      <c r="LZX102" s="760"/>
      <c r="LZY102" s="760"/>
      <c r="LZZ102" s="760"/>
      <c r="MAA102" s="760"/>
      <c r="MAB102" s="760"/>
      <c r="MAC102" s="760"/>
      <c r="MAD102" s="760"/>
      <c r="MAE102" s="760"/>
      <c r="MAF102" s="760"/>
      <c r="MAG102" s="760"/>
      <c r="MAH102" s="760"/>
      <c r="MAI102" s="760"/>
      <c r="MAJ102" s="760"/>
      <c r="MAK102" s="760"/>
      <c r="MAL102" s="760"/>
      <c r="MAM102" s="760"/>
      <c r="MAN102" s="760"/>
      <c r="MAO102" s="760"/>
      <c r="MAP102" s="760"/>
      <c r="MAQ102" s="760"/>
      <c r="MAR102" s="760"/>
      <c r="MAS102" s="760"/>
      <c r="MAT102" s="760"/>
      <c r="MAU102" s="760"/>
      <c r="MAV102" s="760"/>
      <c r="MAW102" s="760"/>
      <c r="MAX102" s="760"/>
      <c r="MAY102" s="760"/>
      <c r="MAZ102" s="760"/>
      <c r="MBA102" s="760"/>
      <c r="MBB102" s="760"/>
      <c r="MBC102" s="760"/>
      <c r="MBD102" s="760"/>
      <c r="MBE102" s="760"/>
      <c r="MBF102" s="760"/>
      <c r="MBG102" s="760"/>
      <c r="MBH102" s="760"/>
      <c r="MBI102" s="760"/>
      <c r="MBJ102" s="760"/>
      <c r="MBK102" s="760"/>
      <c r="MBL102" s="760"/>
      <c r="MBM102" s="760"/>
      <c r="MBN102" s="760"/>
      <c r="MBO102" s="760"/>
      <c r="MBP102" s="760"/>
      <c r="MBQ102" s="760"/>
      <c r="MBR102" s="760"/>
      <c r="MBS102" s="760"/>
      <c r="MBT102" s="760"/>
      <c r="MBU102" s="760"/>
      <c r="MBV102" s="760"/>
      <c r="MBW102" s="760"/>
      <c r="MBX102" s="760"/>
      <c r="MBY102" s="760"/>
      <c r="MBZ102" s="760"/>
      <c r="MCA102" s="760"/>
      <c r="MCB102" s="760"/>
      <c r="MCC102" s="760"/>
      <c r="MCD102" s="760"/>
      <c r="MCE102" s="760"/>
      <c r="MCF102" s="760"/>
      <c r="MCG102" s="760"/>
      <c r="MCH102" s="760"/>
      <c r="MCI102" s="760"/>
      <c r="MCJ102" s="760"/>
      <c r="MCK102" s="760"/>
      <c r="MCL102" s="760"/>
      <c r="MCM102" s="760"/>
      <c r="MCN102" s="760"/>
      <c r="MCO102" s="760"/>
      <c r="MCP102" s="760"/>
      <c r="MCQ102" s="760"/>
      <c r="MCR102" s="760"/>
      <c r="MCS102" s="760"/>
      <c r="MCT102" s="760"/>
      <c r="MCU102" s="760"/>
      <c r="MCV102" s="760"/>
      <c r="MCW102" s="760"/>
      <c r="MCX102" s="760"/>
      <c r="MCY102" s="760"/>
      <c r="MCZ102" s="760"/>
      <c r="MDA102" s="760"/>
      <c r="MDB102" s="760"/>
      <c r="MDC102" s="760"/>
      <c r="MDD102" s="760"/>
      <c r="MDE102" s="760"/>
      <c r="MDF102" s="760"/>
      <c r="MDG102" s="760"/>
      <c r="MDH102" s="760"/>
      <c r="MDI102" s="760"/>
      <c r="MDJ102" s="760"/>
      <c r="MDK102" s="760"/>
      <c r="MDL102" s="760"/>
      <c r="MDM102" s="760"/>
      <c r="MDN102" s="760"/>
      <c r="MDO102" s="760"/>
      <c r="MDP102" s="760"/>
      <c r="MDQ102" s="760"/>
      <c r="MDR102" s="760"/>
      <c r="MDS102" s="760"/>
      <c r="MDT102" s="760"/>
      <c r="MDU102" s="760"/>
      <c r="MDV102" s="760"/>
      <c r="MDW102" s="760"/>
      <c r="MDX102" s="760"/>
      <c r="MDY102" s="760"/>
      <c r="MDZ102" s="760"/>
      <c r="MEA102" s="760"/>
      <c r="MEB102" s="760"/>
      <c r="MEC102" s="760"/>
      <c r="MED102" s="760"/>
      <c r="MEE102" s="760"/>
      <c r="MEF102" s="760"/>
      <c r="MEG102" s="760"/>
      <c r="MEH102" s="760"/>
      <c r="MEI102" s="760"/>
      <c r="MEJ102" s="760"/>
      <c r="MEK102" s="760"/>
      <c r="MEL102" s="760"/>
      <c r="MEM102" s="760"/>
      <c r="MEN102" s="760"/>
      <c r="MEO102" s="760"/>
      <c r="MEP102" s="760"/>
      <c r="MEQ102" s="760"/>
      <c r="MER102" s="760"/>
      <c r="MES102" s="760"/>
      <c r="MET102" s="760"/>
      <c r="MEU102" s="760"/>
      <c r="MEV102" s="760"/>
      <c r="MEW102" s="760"/>
      <c r="MEX102" s="760"/>
      <c r="MEY102" s="760"/>
      <c r="MEZ102" s="760"/>
      <c r="MFA102" s="760"/>
      <c r="MFB102" s="760"/>
      <c r="MFC102" s="760"/>
      <c r="MFD102" s="760"/>
      <c r="MFE102" s="760"/>
      <c r="MFF102" s="760"/>
      <c r="MFG102" s="760"/>
      <c r="MFH102" s="760"/>
      <c r="MFI102" s="760"/>
      <c r="MFJ102" s="760"/>
      <c r="MFK102" s="760"/>
      <c r="MFL102" s="760"/>
      <c r="MFM102" s="760"/>
      <c r="MFN102" s="760"/>
      <c r="MFO102" s="760"/>
      <c r="MFP102" s="760"/>
      <c r="MFQ102" s="760"/>
      <c r="MFR102" s="760"/>
      <c r="MFS102" s="760"/>
      <c r="MFT102" s="760"/>
      <c r="MFU102" s="760"/>
      <c r="MFV102" s="760"/>
      <c r="MFW102" s="760"/>
      <c r="MFX102" s="760"/>
      <c r="MFY102" s="760"/>
      <c r="MFZ102" s="760"/>
      <c r="MGA102" s="760"/>
      <c r="MGB102" s="760"/>
      <c r="MGC102" s="760"/>
      <c r="MGD102" s="760"/>
      <c r="MGE102" s="760"/>
      <c r="MGF102" s="760"/>
      <c r="MGG102" s="760"/>
      <c r="MGH102" s="760"/>
      <c r="MGI102" s="760"/>
      <c r="MGJ102" s="760"/>
      <c r="MGK102" s="760"/>
      <c r="MGL102" s="760"/>
      <c r="MGM102" s="760"/>
      <c r="MGN102" s="760"/>
      <c r="MGO102" s="760"/>
      <c r="MGP102" s="760"/>
      <c r="MGQ102" s="760"/>
      <c r="MGR102" s="760"/>
      <c r="MGS102" s="760"/>
      <c r="MGT102" s="760"/>
      <c r="MGU102" s="760"/>
      <c r="MGV102" s="760"/>
      <c r="MGW102" s="760"/>
      <c r="MGX102" s="760"/>
      <c r="MGY102" s="760"/>
      <c r="MGZ102" s="760"/>
      <c r="MHA102" s="760"/>
      <c r="MHB102" s="760"/>
      <c r="MHC102" s="760"/>
      <c r="MHD102" s="760"/>
      <c r="MHE102" s="760"/>
      <c r="MHF102" s="760"/>
      <c r="MHG102" s="760"/>
      <c r="MHH102" s="760"/>
      <c r="MHI102" s="760"/>
      <c r="MHJ102" s="760"/>
      <c r="MHK102" s="760"/>
      <c r="MHL102" s="760"/>
      <c r="MHM102" s="760"/>
      <c r="MHN102" s="760"/>
      <c r="MHO102" s="760"/>
      <c r="MHP102" s="760"/>
      <c r="MHQ102" s="760"/>
      <c r="MHR102" s="760"/>
      <c r="MHS102" s="760"/>
      <c r="MHT102" s="760"/>
      <c r="MHU102" s="760"/>
      <c r="MHV102" s="760"/>
      <c r="MHW102" s="760"/>
      <c r="MHX102" s="760"/>
      <c r="MHY102" s="760"/>
      <c r="MHZ102" s="760"/>
      <c r="MIA102" s="760"/>
      <c r="MIB102" s="760"/>
      <c r="MIC102" s="760"/>
      <c r="MID102" s="760"/>
      <c r="MIE102" s="760"/>
      <c r="MIF102" s="760"/>
      <c r="MIG102" s="760"/>
      <c r="MIH102" s="760"/>
      <c r="MII102" s="760"/>
      <c r="MIJ102" s="760"/>
      <c r="MIK102" s="760"/>
      <c r="MIL102" s="760"/>
      <c r="MIM102" s="760"/>
      <c r="MIN102" s="760"/>
      <c r="MIO102" s="760"/>
      <c r="MIP102" s="760"/>
      <c r="MIQ102" s="760"/>
      <c r="MIR102" s="760"/>
      <c r="MIS102" s="760"/>
      <c r="MIT102" s="760"/>
      <c r="MIU102" s="760"/>
      <c r="MIV102" s="760"/>
      <c r="MIW102" s="760"/>
      <c r="MIX102" s="760"/>
      <c r="MIY102" s="760"/>
      <c r="MIZ102" s="760"/>
      <c r="MJA102" s="760"/>
      <c r="MJB102" s="760"/>
      <c r="MJC102" s="760"/>
      <c r="MJD102" s="760"/>
      <c r="MJE102" s="760"/>
      <c r="MJF102" s="760"/>
      <c r="MJG102" s="760"/>
      <c r="MJH102" s="760"/>
      <c r="MJI102" s="760"/>
      <c r="MJJ102" s="760"/>
      <c r="MJK102" s="760"/>
      <c r="MJL102" s="760"/>
      <c r="MJM102" s="760"/>
      <c r="MJN102" s="760"/>
      <c r="MJO102" s="760"/>
      <c r="MJP102" s="760"/>
      <c r="MJQ102" s="760"/>
      <c r="MJR102" s="760"/>
      <c r="MJS102" s="760"/>
      <c r="MJT102" s="760"/>
      <c r="MJU102" s="760"/>
      <c r="MJV102" s="760"/>
      <c r="MJW102" s="760"/>
      <c r="MJX102" s="760"/>
      <c r="MJY102" s="760"/>
      <c r="MJZ102" s="760"/>
      <c r="MKA102" s="760"/>
      <c r="MKB102" s="760"/>
      <c r="MKC102" s="760"/>
      <c r="MKD102" s="760"/>
      <c r="MKE102" s="760"/>
      <c r="MKF102" s="760"/>
      <c r="MKG102" s="760"/>
      <c r="MKH102" s="760"/>
      <c r="MKI102" s="760"/>
      <c r="MKJ102" s="760"/>
      <c r="MKK102" s="760"/>
      <c r="MKL102" s="760"/>
      <c r="MKM102" s="760"/>
      <c r="MKN102" s="760"/>
      <c r="MKO102" s="760"/>
      <c r="MKP102" s="760"/>
      <c r="MKQ102" s="760"/>
      <c r="MKR102" s="760"/>
      <c r="MKS102" s="760"/>
      <c r="MKT102" s="760"/>
      <c r="MKU102" s="760"/>
      <c r="MKV102" s="760"/>
      <c r="MKW102" s="760"/>
      <c r="MKX102" s="760"/>
      <c r="MKY102" s="760"/>
      <c r="MKZ102" s="760"/>
      <c r="MLA102" s="760"/>
      <c r="MLB102" s="760"/>
      <c r="MLC102" s="760"/>
      <c r="MLD102" s="760"/>
      <c r="MLE102" s="760"/>
      <c r="MLF102" s="760"/>
      <c r="MLG102" s="760"/>
      <c r="MLH102" s="760"/>
      <c r="MLI102" s="760"/>
      <c r="MLJ102" s="760"/>
      <c r="MLK102" s="760"/>
      <c r="MLL102" s="760"/>
      <c r="MLM102" s="760"/>
      <c r="MLN102" s="760"/>
      <c r="MLO102" s="760"/>
      <c r="MLP102" s="760"/>
      <c r="MLQ102" s="760"/>
      <c r="MLR102" s="760"/>
      <c r="MLS102" s="760"/>
      <c r="MLT102" s="760"/>
      <c r="MLU102" s="760"/>
      <c r="MLV102" s="760"/>
      <c r="MLW102" s="760"/>
      <c r="MLX102" s="760"/>
      <c r="MLY102" s="760"/>
      <c r="MLZ102" s="760"/>
      <c r="MMA102" s="760"/>
      <c r="MMB102" s="760"/>
      <c r="MMC102" s="760"/>
      <c r="MMD102" s="760"/>
      <c r="MME102" s="760"/>
      <c r="MMF102" s="760"/>
      <c r="MMG102" s="760"/>
      <c r="MMH102" s="760"/>
      <c r="MMI102" s="760"/>
      <c r="MMJ102" s="760"/>
      <c r="MMK102" s="760"/>
      <c r="MML102" s="760"/>
      <c r="MMM102" s="760"/>
      <c r="MMN102" s="760"/>
      <c r="MMO102" s="760"/>
      <c r="MMP102" s="760"/>
      <c r="MMQ102" s="760"/>
      <c r="MMR102" s="760"/>
      <c r="MMS102" s="760"/>
      <c r="MMT102" s="760"/>
      <c r="MMU102" s="760"/>
      <c r="MMV102" s="760"/>
      <c r="MMW102" s="760"/>
      <c r="MMX102" s="760"/>
      <c r="MMY102" s="760"/>
      <c r="MMZ102" s="760"/>
      <c r="MNA102" s="760"/>
      <c r="MNB102" s="760"/>
      <c r="MNC102" s="760"/>
      <c r="MND102" s="760"/>
      <c r="MNE102" s="760"/>
      <c r="MNF102" s="760"/>
      <c r="MNG102" s="760"/>
      <c r="MNH102" s="760"/>
      <c r="MNI102" s="760"/>
      <c r="MNJ102" s="760"/>
      <c r="MNK102" s="760"/>
      <c r="MNL102" s="760"/>
      <c r="MNM102" s="760"/>
      <c r="MNN102" s="760"/>
      <c r="MNO102" s="760"/>
      <c r="MNP102" s="760"/>
      <c r="MNQ102" s="760"/>
      <c r="MNR102" s="760"/>
      <c r="MNS102" s="760"/>
      <c r="MNT102" s="760"/>
      <c r="MNU102" s="760"/>
      <c r="MNV102" s="760"/>
      <c r="MNW102" s="760"/>
      <c r="MNX102" s="760"/>
      <c r="MNY102" s="760"/>
      <c r="MNZ102" s="760"/>
      <c r="MOA102" s="760"/>
      <c r="MOB102" s="760"/>
      <c r="MOC102" s="760"/>
      <c r="MOD102" s="760"/>
      <c r="MOE102" s="760"/>
      <c r="MOF102" s="760"/>
      <c r="MOG102" s="760"/>
      <c r="MOH102" s="760"/>
      <c r="MOI102" s="760"/>
      <c r="MOJ102" s="760"/>
      <c r="MOK102" s="760"/>
      <c r="MOL102" s="760"/>
      <c r="MOM102" s="760"/>
      <c r="MON102" s="760"/>
      <c r="MOO102" s="760"/>
      <c r="MOP102" s="760"/>
      <c r="MOQ102" s="760"/>
      <c r="MOR102" s="760"/>
      <c r="MOS102" s="760"/>
      <c r="MOT102" s="760"/>
      <c r="MOU102" s="760"/>
      <c r="MOV102" s="760"/>
      <c r="MOW102" s="760"/>
      <c r="MOX102" s="760"/>
      <c r="MOY102" s="760"/>
      <c r="MOZ102" s="760"/>
      <c r="MPA102" s="760"/>
      <c r="MPB102" s="760"/>
      <c r="MPC102" s="760"/>
      <c r="MPD102" s="760"/>
      <c r="MPE102" s="760"/>
      <c r="MPF102" s="760"/>
      <c r="MPG102" s="760"/>
      <c r="MPH102" s="760"/>
      <c r="MPI102" s="760"/>
      <c r="MPJ102" s="760"/>
      <c r="MPK102" s="760"/>
      <c r="MPL102" s="760"/>
      <c r="MPM102" s="760"/>
      <c r="MPN102" s="760"/>
      <c r="MPO102" s="760"/>
      <c r="MPP102" s="760"/>
      <c r="MPQ102" s="760"/>
      <c r="MPR102" s="760"/>
      <c r="MPS102" s="760"/>
      <c r="MPT102" s="760"/>
      <c r="MPU102" s="760"/>
      <c r="MPV102" s="760"/>
      <c r="MPW102" s="760"/>
      <c r="MPX102" s="760"/>
      <c r="MPY102" s="760"/>
      <c r="MPZ102" s="760"/>
      <c r="MQA102" s="760"/>
      <c r="MQB102" s="760"/>
      <c r="MQC102" s="760"/>
      <c r="MQD102" s="760"/>
      <c r="MQE102" s="760"/>
      <c r="MQF102" s="760"/>
      <c r="MQG102" s="760"/>
      <c r="MQH102" s="760"/>
      <c r="MQI102" s="760"/>
      <c r="MQJ102" s="760"/>
      <c r="MQK102" s="760"/>
      <c r="MQL102" s="760"/>
      <c r="MQM102" s="760"/>
      <c r="MQN102" s="760"/>
      <c r="MQO102" s="760"/>
      <c r="MQP102" s="760"/>
      <c r="MQQ102" s="760"/>
      <c r="MQR102" s="760"/>
      <c r="MQS102" s="760"/>
      <c r="MQT102" s="760"/>
      <c r="MQU102" s="760"/>
      <c r="MQV102" s="760"/>
      <c r="MQW102" s="760"/>
      <c r="MQX102" s="760"/>
      <c r="MQY102" s="760"/>
      <c r="MQZ102" s="760"/>
      <c r="MRA102" s="760"/>
      <c r="MRB102" s="760"/>
      <c r="MRC102" s="760"/>
      <c r="MRD102" s="760"/>
      <c r="MRE102" s="760"/>
      <c r="MRF102" s="760"/>
      <c r="MRG102" s="760"/>
      <c r="MRH102" s="760"/>
      <c r="MRI102" s="760"/>
      <c r="MRJ102" s="760"/>
      <c r="MRK102" s="760"/>
      <c r="MRL102" s="760"/>
      <c r="MRM102" s="760"/>
      <c r="MRN102" s="760"/>
      <c r="MRO102" s="760"/>
      <c r="MRP102" s="760"/>
      <c r="MRQ102" s="760"/>
      <c r="MRR102" s="760"/>
      <c r="MRS102" s="760"/>
      <c r="MRT102" s="760"/>
      <c r="MRU102" s="760"/>
      <c r="MRV102" s="760"/>
      <c r="MRW102" s="760"/>
      <c r="MRX102" s="760"/>
      <c r="MRY102" s="760"/>
      <c r="MRZ102" s="760"/>
      <c r="MSA102" s="760"/>
      <c r="MSB102" s="760"/>
      <c r="MSC102" s="760"/>
      <c r="MSD102" s="760"/>
      <c r="MSE102" s="760"/>
      <c r="MSF102" s="760"/>
      <c r="MSG102" s="760"/>
      <c r="MSH102" s="760"/>
      <c r="MSI102" s="760"/>
      <c r="MSJ102" s="760"/>
      <c r="MSK102" s="760"/>
      <c r="MSL102" s="760"/>
      <c r="MSM102" s="760"/>
      <c r="MSN102" s="760"/>
      <c r="MSO102" s="760"/>
      <c r="MSP102" s="760"/>
      <c r="MSQ102" s="760"/>
      <c r="MSR102" s="760"/>
      <c r="MSS102" s="760"/>
      <c r="MST102" s="760"/>
      <c r="MSU102" s="760"/>
      <c r="MSV102" s="760"/>
      <c r="MSW102" s="760"/>
      <c r="MSX102" s="760"/>
      <c r="MSY102" s="760"/>
      <c r="MSZ102" s="760"/>
      <c r="MTA102" s="760"/>
      <c r="MTB102" s="760"/>
      <c r="MTC102" s="760"/>
      <c r="MTD102" s="760"/>
      <c r="MTE102" s="760"/>
      <c r="MTF102" s="760"/>
      <c r="MTG102" s="760"/>
      <c r="MTH102" s="760"/>
      <c r="MTI102" s="760"/>
      <c r="MTJ102" s="760"/>
      <c r="MTK102" s="760"/>
      <c r="MTL102" s="760"/>
      <c r="MTM102" s="760"/>
      <c r="MTN102" s="760"/>
      <c r="MTO102" s="760"/>
      <c r="MTP102" s="760"/>
      <c r="MTQ102" s="760"/>
      <c r="MTR102" s="760"/>
      <c r="MTS102" s="760"/>
      <c r="MTT102" s="760"/>
      <c r="MTU102" s="760"/>
      <c r="MTV102" s="760"/>
      <c r="MTW102" s="760"/>
      <c r="MTX102" s="760"/>
      <c r="MTY102" s="760"/>
      <c r="MTZ102" s="760"/>
      <c r="MUA102" s="760"/>
      <c r="MUB102" s="760"/>
      <c r="MUC102" s="760"/>
      <c r="MUD102" s="760"/>
      <c r="MUE102" s="760"/>
      <c r="MUF102" s="760"/>
      <c r="MUG102" s="760"/>
      <c r="MUH102" s="760"/>
      <c r="MUI102" s="760"/>
      <c r="MUJ102" s="760"/>
      <c r="MUK102" s="760"/>
      <c r="MUL102" s="760"/>
      <c r="MUM102" s="760"/>
      <c r="MUN102" s="760"/>
      <c r="MUO102" s="760"/>
      <c r="MUP102" s="760"/>
      <c r="MUQ102" s="760"/>
      <c r="MUR102" s="760"/>
      <c r="MUS102" s="760"/>
      <c r="MUT102" s="760"/>
      <c r="MUU102" s="760"/>
      <c r="MUV102" s="760"/>
      <c r="MUW102" s="760"/>
      <c r="MUX102" s="760"/>
      <c r="MUY102" s="760"/>
      <c r="MUZ102" s="760"/>
      <c r="MVA102" s="760"/>
      <c r="MVB102" s="760"/>
      <c r="MVC102" s="760"/>
      <c r="MVD102" s="760"/>
      <c r="MVE102" s="760"/>
      <c r="MVF102" s="760"/>
      <c r="MVG102" s="760"/>
      <c r="MVH102" s="760"/>
      <c r="MVI102" s="760"/>
      <c r="MVJ102" s="760"/>
      <c r="MVK102" s="760"/>
      <c r="MVL102" s="760"/>
      <c r="MVM102" s="760"/>
      <c r="MVN102" s="760"/>
      <c r="MVO102" s="760"/>
      <c r="MVP102" s="760"/>
      <c r="MVQ102" s="760"/>
      <c r="MVR102" s="760"/>
      <c r="MVS102" s="760"/>
      <c r="MVT102" s="760"/>
      <c r="MVU102" s="760"/>
      <c r="MVV102" s="760"/>
      <c r="MVW102" s="760"/>
      <c r="MVX102" s="760"/>
      <c r="MVY102" s="760"/>
      <c r="MVZ102" s="760"/>
      <c r="MWA102" s="760"/>
      <c r="MWB102" s="760"/>
      <c r="MWC102" s="760"/>
      <c r="MWD102" s="760"/>
      <c r="MWE102" s="760"/>
      <c r="MWF102" s="760"/>
      <c r="MWG102" s="760"/>
      <c r="MWH102" s="760"/>
      <c r="MWI102" s="760"/>
      <c r="MWJ102" s="760"/>
      <c r="MWK102" s="760"/>
      <c r="MWL102" s="760"/>
      <c r="MWM102" s="760"/>
      <c r="MWN102" s="760"/>
      <c r="MWO102" s="760"/>
      <c r="MWP102" s="760"/>
      <c r="MWQ102" s="760"/>
      <c r="MWR102" s="760"/>
      <c r="MWS102" s="760"/>
      <c r="MWT102" s="760"/>
      <c r="MWU102" s="760"/>
      <c r="MWV102" s="760"/>
      <c r="MWW102" s="760"/>
      <c r="MWX102" s="760"/>
      <c r="MWY102" s="760"/>
      <c r="MWZ102" s="760"/>
      <c r="MXA102" s="760"/>
      <c r="MXB102" s="760"/>
      <c r="MXC102" s="760"/>
      <c r="MXD102" s="760"/>
      <c r="MXE102" s="760"/>
      <c r="MXF102" s="760"/>
      <c r="MXG102" s="760"/>
      <c r="MXH102" s="760"/>
      <c r="MXI102" s="760"/>
      <c r="MXJ102" s="760"/>
      <c r="MXK102" s="760"/>
      <c r="MXL102" s="760"/>
      <c r="MXM102" s="760"/>
      <c r="MXN102" s="760"/>
      <c r="MXO102" s="760"/>
      <c r="MXP102" s="760"/>
      <c r="MXQ102" s="760"/>
      <c r="MXR102" s="760"/>
      <c r="MXS102" s="760"/>
      <c r="MXT102" s="760"/>
      <c r="MXU102" s="760"/>
      <c r="MXV102" s="760"/>
      <c r="MXW102" s="760"/>
      <c r="MXX102" s="760"/>
      <c r="MXY102" s="760"/>
      <c r="MXZ102" s="760"/>
      <c r="MYA102" s="760"/>
      <c r="MYB102" s="760"/>
      <c r="MYC102" s="760"/>
      <c r="MYD102" s="760"/>
      <c r="MYE102" s="760"/>
      <c r="MYF102" s="760"/>
      <c r="MYG102" s="760"/>
      <c r="MYH102" s="760"/>
      <c r="MYI102" s="760"/>
      <c r="MYJ102" s="760"/>
      <c r="MYK102" s="760"/>
      <c r="MYL102" s="760"/>
      <c r="MYM102" s="760"/>
      <c r="MYN102" s="760"/>
      <c r="MYO102" s="760"/>
      <c r="MYP102" s="760"/>
      <c r="MYQ102" s="760"/>
      <c r="MYR102" s="760"/>
      <c r="MYS102" s="760"/>
      <c r="MYT102" s="760"/>
      <c r="MYU102" s="760"/>
      <c r="MYV102" s="760"/>
      <c r="MYW102" s="760"/>
      <c r="MYX102" s="760"/>
      <c r="MYY102" s="760"/>
      <c r="MYZ102" s="760"/>
      <c r="MZA102" s="760"/>
      <c r="MZB102" s="760"/>
      <c r="MZC102" s="760"/>
      <c r="MZD102" s="760"/>
      <c r="MZE102" s="760"/>
      <c r="MZF102" s="760"/>
      <c r="MZG102" s="760"/>
      <c r="MZH102" s="760"/>
      <c r="MZI102" s="760"/>
      <c r="MZJ102" s="760"/>
      <c r="MZK102" s="760"/>
      <c r="MZL102" s="760"/>
      <c r="MZM102" s="760"/>
      <c r="MZN102" s="760"/>
      <c r="MZO102" s="760"/>
      <c r="MZP102" s="760"/>
      <c r="MZQ102" s="760"/>
      <c r="MZR102" s="760"/>
      <c r="MZS102" s="760"/>
      <c r="MZT102" s="760"/>
      <c r="MZU102" s="760"/>
      <c r="MZV102" s="760"/>
      <c r="MZW102" s="760"/>
      <c r="MZX102" s="760"/>
      <c r="MZY102" s="760"/>
      <c r="MZZ102" s="760"/>
      <c r="NAA102" s="760"/>
      <c r="NAB102" s="760"/>
      <c r="NAC102" s="760"/>
      <c r="NAD102" s="760"/>
      <c r="NAE102" s="760"/>
      <c r="NAF102" s="760"/>
      <c r="NAG102" s="760"/>
      <c r="NAH102" s="760"/>
      <c r="NAI102" s="760"/>
      <c r="NAJ102" s="760"/>
      <c r="NAK102" s="760"/>
      <c r="NAL102" s="760"/>
      <c r="NAM102" s="760"/>
      <c r="NAN102" s="760"/>
      <c r="NAO102" s="760"/>
      <c r="NAP102" s="760"/>
      <c r="NAQ102" s="760"/>
      <c r="NAR102" s="760"/>
      <c r="NAS102" s="760"/>
      <c r="NAT102" s="760"/>
      <c r="NAU102" s="760"/>
      <c r="NAV102" s="760"/>
      <c r="NAW102" s="760"/>
      <c r="NAX102" s="760"/>
      <c r="NAY102" s="760"/>
      <c r="NAZ102" s="760"/>
      <c r="NBA102" s="760"/>
      <c r="NBB102" s="760"/>
      <c r="NBC102" s="760"/>
      <c r="NBD102" s="760"/>
      <c r="NBE102" s="760"/>
      <c r="NBF102" s="760"/>
      <c r="NBG102" s="760"/>
      <c r="NBH102" s="760"/>
      <c r="NBI102" s="760"/>
      <c r="NBJ102" s="760"/>
      <c r="NBK102" s="760"/>
      <c r="NBL102" s="760"/>
      <c r="NBM102" s="760"/>
      <c r="NBN102" s="760"/>
      <c r="NBO102" s="760"/>
      <c r="NBP102" s="760"/>
      <c r="NBQ102" s="760"/>
      <c r="NBR102" s="760"/>
      <c r="NBS102" s="760"/>
      <c r="NBT102" s="760"/>
      <c r="NBU102" s="760"/>
      <c r="NBV102" s="760"/>
      <c r="NBW102" s="760"/>
      <c r="NBX102" s="760"/>
      <c r="NBY102" s="760"/>
      <c r="NBZ102" s="760"/>
      <c r="NCA102" s="760"/>
      <c r="NCB102" s="760"/>
      <c r="NCC102" s="760"/>
      <c r="NCD102" s="760"/>
      <c r="NCE102" s="760"/>
      <c r="NCF102" s="760"/>
      <c r="NCG102" s="760"/>
      <c r="NCH102" s="760"/>
      <c r="NCI102" s="760"/>
      <c r="NCJ102" s="760"/>
      <c r="NCK102" s="760"/>
      <c r="NCL102" s="760"/>
      <c r="NCM102" s="760"/>
      <c r="NCN102" s="760"/>
      <c r="NCO102" s="760"/>
      <c r="NCP102" s="760"/>
      <c r="NCQ102" s="760"/>
      <c r="NCR102" s="760"/>
      <c r="NCS102" s="760"/>
      <c r="NCT102" s="760"/>
      <c r="NCU102" s="760"/>
      <c r="NCV102" s="760"/>
      <c r="NCW102" s="760"/>
      <c r="NCX102" s="760"/>
      <c r="NCY102" s="760"/>
      <c r="NCZ102" s="760"/>
      <c r="NDA102" s="760"/>
      <c r="NDB102" s="760"/>
      <c r="NDC102" s="760"/>
      <c r="NDD102" s="760"/>
      <c r="NDE102" s="760"/>
      <c r="NDF102" s="760"/>
      <c r="NDG102" s="760"/>
      <c r="NDH102" s="760"/>
      <c r="NDI102" s="760"/>
      <c r="NDJ102" s="760"/>
      <c r="NDK102" s="760"/>
      <c r="NDL102" s="760"/>
      <c r="NDM102" s="760"/>
      <c r="NDN102" s="760"/>
      <c r="NDO102" s="760"/>
      <c r="NDP102" s="760"/>
      <c r="NDQ102" s="760"/>
      <c r="NDR102" s="760"/>
      <c r="NDS102" s="760"/>
      <c r="NDT102" s="760"/>
      <c r="NDU102" s="760"/>
      <c r="NDV102" s="760"/>
      <c r="NDW102" s="760"/>
      <c r="NDX102" s="760"/>
      <c r="NDY102" s="760"/>
      <c r="NDZ102" s="760"/>
      <c r="NEA102" s="760"/>
      <c r="NEB102" s="760"/>
      <c r="NEC102" s="760"/>
      <c r="NED102" s="760"/>
      <c r="NEE102" s="760"/>
      <c r="NEF102" s="760"/>
      <c r="NEG102" s="760"/>
      <c r="NEH102" s="760"/>
      <c r="NEI102" s="760"/>
      <c r="NEJ102" s="760"/>
      <c r="NEK102" s="760"/>
      <c r="NEL102" s="760"/>
      <c r="NEM102" s="760"/>
      <c r="NEN102" s="760"/>
      <c r="NEO102" s="760"/>
      <c r="NEP102" s="760"/>
      <c r="NEQ102" s="760"/>
      <c r="NER102" s="760"/>
      <c r="NES102" s="760"/>
      <c r="NET102" s="760"/>
      <c r="NEU102" s="760"/>
      <c r="NEV102" s="760"/>
      <c r="NEW102" s="760"/>
      <c r="NEX102" s="760"/>
      <c r="NEY102" s="760"/>
      <c r="NEZ102" s="760"/>
      <c r="NFA102" s="760"/>
      <c r="NFB102" s="760"/>
      <c r="NFC102" s="760"/>
      <c r="NFD102" s="760"/>
      <c r="NFE102" s="760"/>
      <c r="NFF102" s="760"/>
      <c r="NFG102" s="760"/>
      <c r="NFH102" s="760"/>
      <c r="NFI102" s="760"/>
      <c r="NFJ102" s="760"/>
      <c r="NFK102" s="760"/>
      <c r="NFL102" s="760"/>
      <c r="NFM102" s="760"/>
      <c r="NFN102" s="760"/>
      <c r="NFO102" s="760"/>
      <c r="NFP102" s="760"/>
      <c r="NFQ102" s="760"/>
      <c r="NFR102" s="760"/>
      <c r="NFS102" s="760"/>
      <c r="NFT102" s="760"/>
      <c r="NFU102" s="760"/>
      <c r="NFV102" s="760"/>
      <c r="NFW102" s="760"/>
      <c r="NFX102" s="760"/>
      <c r="NFY102" s="760"/>
      <c r="NFZ102" s="760"/>
      <c r="NGA102" s="760"/>
      <c r="NGB102" s="760"/>
      <c r="NGC102" s="760"/>
      <c r="NGD102" s="760"/>
      <c r="NGE102" s="760"/>
      <c r="NGF102" s="760"/>
      <c r="NGG102" s="760"/>
      <c r="NGH102" s="760"/>
      <c r="NGI102" s="760"/>
      <c r="NGJ102" s="760"/>
      <c r="NGK102" s="760"/>
      <c r="NGL102" s="760"/>
      <c r="NGM102" s="760"/>
      <c r="NGN102" s="760"/>
      <c r="NGO102" s="760"/>
      <c r="NGP102" s="760"/>
      <c r="NGQ102" s="760"/>
      <c r="NGR102" s="760"/>
      <c r="NGS102" s="760"/>
      <c r="NGT102" s="760"/>
      <c r="NGU102" s="760"/>
      <c r="NGV102" s="760"/>
      <c r="NGW102" s="760"/>
      <c r="NGX102" s="760"/>
      <c r="NGY102" s="760"/>
      <c r="NGZ102" s="760"/>
      <c r="NHA102" s="760"/>
      <c r="NHB102" s="760"/>
      <c r="NHC102" s="760"/>
      <c r="NHD102" s="760"/>
      <c r="NHE102" s="760"/>
      <c r="NHF102" s="760"/>
      <c r="NHG102" s="760"/>
      <c r="NHH102" s="760"/>
      <c r="NHI102" s="760"/>
      <c r="NHJ102" s="760"/>
      <c r="NHK102" s="760"/>
      <c r="NHL102" s="760"/>
      <c r="NHM102" s="760"/>
      <c r="NHN102" s="760"/>
      <c r="NHO102" s="760"/>
      <c r="NHP102" s="760"/>
      <c r="NHQ102" s="760"/>
      <c r="NHR102" s="760"/>
      <c r="NHS102" s="760"/>
      <c r="NHT102" s="760"/>
      <c r="NHU102" s="760"/>
      <c r="NHV102" s="760"/>
      <c r="NHW102" s="760"/>
      <c r="NHX102" s="760"/>
      <c r="NHY102" s="760"/>
      <c r="NHZ102" s="760"/>
      <c r="NIA102" s="760"/>
      <c r="NIB102" s="760"/>
      <c r="NIC102" s="760"/>
      <c r="NID102" s="760"/>
      <c r="NIE102" s="760"/>
      <c r="NIF102" s="760"/>
      <c r="NIG102" s="760"/>
      <c r="NIH102" s="760"/>
      <c r="NII102" s="760"/>
      <c r="NIJ102" s="760"/>
      <c r="NIK102" s="760"/>
      <c r="NIL102" s="760"/>
      <c r="NIM102" s="760"/>
      <c r="NIN102" s="760"/>
      <c r="NIO102" s="760"/>
      <c r="NIP102" s="760"/>
      <c r="NIQ102" s="760"/>
      <c r="NIR102" s="760"/>
      <c r="NIS102" s="760"/>
      <c r="NIT102" s="760"/>
      <c r="NIU102" s="760"/>
      <c r="NIV102" s="760"/>
      <c r="NIW102" s="760"/>
      <c r="NIX102" s="760"/>
      <c r="NIY102" s="760"/>
      <c r="NIZ102" s="760"/>
      <c r="NJA102" s="760"/>
      <c r="NJB102" s="760"/>
      <c r="NJC102" s="760"/>
      <c r="NJD102" s="760"/>
      <c r="NJE102" s="760"/>
      <c r="NJF102" s="760"/>
      <c r="NJG102" s="760"/>
      <c r="NJH102" s="760"/>
      <c r="NJI102" s="760"/>
      <c r="NJJ102" s="760"/>
      <c r="NJK102" s="760"/>
      <c r="NJL102" s="760"/>
      <c r="NJM102" s="760"/>
      <c r="NJN102" s="760"/>
      <c r="NJO102" s="760"/>
      <c r="NJP102" s="760"/>
      <c r="NJQ102" s="760"/>
      <c r="NJR102" s="760"/>
      <c r="NJS102" s="760"/>
      <c r="NJT102" s="760"/>
      <c r="NJU102" s="760"/>
      <c r="NJV102" s="760"/>
      <c r="NJW102" s="760"/>
      <c r="NJX102" s="760"/>
      <c r="NJY102" s="760"/>
      <c r="NJZ102" s="760"/>
      <c r="NKA102" s="760"/>
      <c r="NKB102" s="760"/>
      <c r="NKC102" s="760"/>
      <c r="NKD102" s="760"/>
      <c r="NKE102" s="760"/>
      <c r="NKF102" s="760"/>
      <c r="NKG102" s="760"/>
      <c r="NKH102" s="760"/>
      <c r="NKI102" s="760"/>
      <c r="NKJ102" s="760"/>
      <c r="NKK102" s="760"/>
      <c r="NKL102" s="760"/>
      <c r="NKM102" s="760"/>
      <c r="NKN102" s="760"/>
      <c r="NKO102" s="760"/>
      <c r="NKP102" s="760"/>
      <c r="NKQ102" s="760"/>
      <c r="NKR102" s="760"/>
      <c r="NKS102" s="760"/>
      <c r="NKT102" s="760"/>
      <c r="NKU102" s="760"/>
      <c r="NKV102" s="760"/>
      <c r="NKW102" s="760"/>
      <c r="NKX102" s="760"/>
      <c r="NKY102" s="760"/>
      <c r="NKZ102" s="760"/>
      <c r="NLA102" s="760"/>
      <c r="NLB102" s="760"/>
      <c r="NLC102" s="760"/>
      <c r="NLD102" s="760"/>
      <c r="NLE102" s="760"/>
      <c r="NLF102" s="760"/>
      <c r="NLG102" s="760"/>
      <c r="NLH102" s="760"/>
      <c r="NLI102" s="760"/>
      <c r="NLJ102" s="760"/>
      <c r="NLK102" s="760"/>
      <c r="NLL102" s="760"/>
      <c r="NLM102" s="760"/>
      <c r="NLN102" s="760"/>
      <c r="NLO102" s="760"/>
      <c r="NLP102" s="760"/>
      <c r="NLQ102" s="760"/>
      <c r="NLR102" s="760"/>
      <c r="NLS102" s="760"/>
      <c r="NLT102" s="760"/>
      <c r="NLU102" s="760"/>
      <c r="NLV102" s="760"/>
      <c r="NLW102" s="760"/>
      <c r="NLX102" s="760"/>
      <c r="NLY102" s="760"/>
      <c r="NLZ102" s="760"/>
      <c r="NMA102" s="760"/>
      <c r="NMB102" s="760"/>
      <c r="NMC102" s="760"/>
      <c r="NMD102" s="760"/>
      <c r="NME102" s="760"/>
      <c r="NMF102" s="760"/>
      <c r="NMG102" s="760"/>
      <c r="NMH102" s="760"/>
      <c r="NMI102" s="760"/>
      <c r="NMJ102" s="760"/>
      <c r="NMK102" s="760"/>
      <c r="NML102" s="760"/>
      <c r="NMM102" s="760"/>
      <c r="NMN102" s="760"/>
      <c r="NMO102" s="760"/>
      <c r="NMP102" s="760"/>
      <c r="NMQ102" s="760"/>
      <c r="NMR102" s="760"/>
      <c r="NMS102" s="760"/>
      <c r="NMT102" s="760"/>
      <c r="NMU102" s="760"/>
      <c r="NMV102" s="760"/>
      <c r="NMW102" s="760"/>
      <c r="NMX102" s="760"/>
      <c r="NMY102" s="760"/>
      <c r="NMZ102" s="760"/>
      <c r="NNA102" s="760"/>
      <c r="NNB102" s="760"/>
      <c r="NNC102" s="760"/>
      <c r="NND102" s="760"/>
      <c r="NNE102" s="760"/>
      <c r="NNF102" s="760"/>
      <c r="NNG102" s="760"/>
      <c r="NNH102" s="760"/>
      <c r="NNI102" s="760"/>
      <c r="NNJ102" s="760"/>
      <c r="NNK102" s="760"/>
      <c r="NNL102" s="760"/>
      <c r="NNM102" s="760"/>
      <c r="NNN102" s="760"/>
      <c r="NNO102" s="760"/>
      <c r="NNP102" s="760"/>
      <c r="NNQ102" s="760"/>
      <c r="NNR102" s="760"/>
      <c r="NNS102" s="760"/>
      <c r="NNT102" s="760"/>
      <c r="NNU102" s="760"/>
      <c r="NNV102" s="760"/>
      <c r="NNW102" s="760"/>
      <c r="NNX102" s="760"/>
      <c r="NNY102" s="760"/>
      <c r="NNZ102" s="760"/>
      <c r="NOA102" s="760"/>
      <c r="NOB102" s="760"/>
      <c r="NOC102" s="760"/>
      <c r="NOD102" s="760"/>
      <c r="NOE102" s="760"/>
      <c r="NOF102" s="760"/>
      <c r="NOG102" s="760"/>
      <c r="NOH102" s="760"/>
      <c r="NOI102" s="760"/>
      <c r="NOJ102" s="760"/>
      <c r="NOK102" s="760"/>
      <c r="NOL102" s="760"/>
      <c r="NOM102" s="760"/>
      <c r="NON102" s="760"/>
      <c r="NOO102" s="760"/>
      <c r="NOP102" s="760"/>
      <c r="NOQ102" s="760"/>
      <c r="NOR102" s="760"/>
      <c r="NOS102" s="760"/>
      <c r="NOT102" s="760"/>
      <c r="NOU102" s="760"/>
      <c r="NOV102" s="760"/>
      <c r="NOW102" s="760"/>
      <c r="NOX102" s="760"/>
      <c r="NOY102" s="760"/>
      <c r="NOZ102" s="760"/>
      <c r="NPA102" s="760"/>
      <c r="NPB102" s="760"/>
      <c r="NPC102" s="760"/>
      <c r="NPD102" s="760"/>
      <c r="NPE102" s="760"/>
      <c r="NPF102" s="760"/>
      <c r="NPG102" s="760"/>
      <c r="NPH102" s="760"/>
      <c r="NPI102" s="760"/>
      <c r="NPJ102" s="760"/>
      <c r="NPK102" s="760"/>
      <c r="NPL102" s="760"/>
      <c r="NPM102" s="760"/>
      <c r="NPN102" s="760"/>
      <c r="NPO102" s="760"/>
      <c r="NPP102" s="760"/>
      <c r="NPQ102" s="760"/>
      <c r="NPR102" s="760"/>
      <c r="NPS102" s="760"/>
      <c r="NPT102" s="760"/>
      <c r="NPU102" s="760"/>
      <c r="NPV102" s="760"/>
      <c r="NPW102" s="760"/>
      <c r="NPX102" s="760"/>
      <c r="NPY102" s="760"/>
      <c r="NPZ102" s="760"/>
      <c r="NQA102" s="760"/>
      <c r="NQB102" s="760"/>
      <c r="NQC102" s="760"/>
      <c r="NQD102" s="760"/>
      <c r="NQE102" s="760"/>
      <c r="NQF102" s="760"/>
      <c r="NQG102" s="760"/>
      <c r="NQH102" s="760"/>
      <c r="NQI102" s="760"/>
      <c r="NQJ102" s="760"/>
      <c r="NQK102" s="760"/>
      <c r="NQL102" s="760"/>
      <c r="NQM102" s="760"/>
      <c r="NQN102" s="760"/>
      <c r="NQO102" s="760"/>
      <c r="NQP102" s="760"/>
      <c r="NQQ102" s="760"/>
      <c r="NQR102" s="760"/>
      <c r="NQS102" s="760"/>
      <c r="NQT102" s="760"/>
      <c r="NQU102" s="760"/>
      <c r="NQV102" s="760"/>
      <c r="NQW102" s="760"/>
      <c r="NQX102" s="760"/>
      <c r="NQY102" s="760"/>
      <c r="NQZ102" s="760"/>
      <c r="NRA102" s="760"/>
      <c r="NRB102" s="760"/>
      <c r="NRC102" s="760"/>
      <c r="NRD102" s="760"/>
      <c r="NRE102" s="760"/>
      <c r="NRF102" s="760"/>
      <c r="NRG102" s="760"/>
      <c r="NRH102" s="760"/>
      <c r="NRI102" s="760"/>
      <c r="NRJ102" s="760"/>
      <c r="NRK102" s="760"/>
      <c r="NRL102" s="760"/>
      <c r="NRM102" s="760"/>
      <c r="NRN102" s="760"/>
      <c r="NRO102" s="760"/>
      <c r="NRP102" s="760"/>
      <c r="NRQ102" s="760"/>
      <c r="NRR102" s="760"/>
      <c r="NRS102" s="760"/>
      <c r="NRT102" s="760"/>
      <c r="NRU102" s="760"/>
      <c r="NRV102" s="760"/>
      <c r="NRW102" s="760"/>
      <c r="NRX102" s="760"/>
      <c r="NRY102" s="760"/>
      <c r="NRZ102" s="760"/>
      <c r="NSA102" s="760"/>
      <c r="NSB102" s="760"/>
      <c r="NSC102" s="760"/>
      <c r="NSD102" s="760"/>
      <c r="NSE102" s="760"/>
      <c r="NSF102" s="760"/>
      <c r="NSG102" s="760"/>
      <c r="NSH102" s="760"/>
      <c r="NSI102" s="760"/>
      <c r="NSJ102" s="760"/>
      <c r="NSK102" s="760"/>
      <c r="NSL102" s="760"/>
      <c r="NSM102" s="760"/>
      <c r="NSN102" s="760"/>
      <c r="NSO102" s="760"/>
      <c r="NSP102" s="760"/>
      <c r="NSQ102" s="760"/>
      <c r="NSR102" s="760"/>
      <c r="NSS102" s="760"/>
      <c r="NST102" s="760"/>
      <c r="NSU102" s="760"/>
      <c r="NSV102" s="760"/>
      <c r="NSW102" s="760"/>
      <c r="NSX102" s="760"/>
      <c r="NSY102" s="760"/>
      <c r="NSZ102" s="760"/>
      <c r="NTA102" s="760"/>
      <c r="NTB102" s="760"/>
      <c r="NTC102" s="760"/>
      <c r="NTD102" s="760"/>
      <c r="NTE102" s="760"/>
      <c r="NTF102" s="760"/>
      <c r="NTG102" s="760"/>
      <c r="NTH102" s="760"/>
      <c r="NTI102" s="760"/>
      <c r="NTJ102" s="760"/>
      <c r="NTK102" s="760"/>
      <c r="NTL102" s="760"/>
      <c r="NTM102" s="760"/>
      <c r="NTN102" s="760"/>
      <c r="NTO102" s="760"/>
      <c r="NTP102" s="760"/>
      <c r="NTQ102" s="760"/>
      <c r="NTR102" s="760"/>
      <c r="NTS102" s="760"/>
      <c r="NTT102" s="760"/>
      <c r="NTU102" s="760"/>
      <c r="NTV102" s="760"/>
      <c r="NTW102" s="760"/>
      <c r="NTX102" s="760"/>
      <c r="NTY102" s="760"/>
      <c r="NTZ102" s="760"/>
      <c r="NUA102" s="760"/>
      <c r="NUB102" s="760"/>
      <c r="NUC102" s="760"/>
      <c r="NUD102" s="760"/>
      <c r="NUE102" s="760"/>
      <c r="NUF102" s="760"/>
      <c r="NUG102" s="760"/>
      <c r="NUH102" s="760"/>
      <c r="NUI102" s="760"/>
      <c r="NUJ102" s="760"/>
      <c r="NUK102" s="760"/>
      <c r="NUL102" s="760"/>
      <c r="NUM102" s="760"/>
      <c r="NUN102" s="760"/>
      <c r="NUO102" s="760"/>
      <c r="NUP102" s="760"/>
      <c r="NUQ102" s="760"/>
      <c r="NUR102" s="760"/>
      <c r="NUS102" s="760"/>
      <c r="NUT102" s="760"/>
      <c r="NUU102" s="760"/>
      <c r="NUV102" s="760"/>
      <c r="NUW102" s="760"/>
      <c r="NUX102" s="760"/>
      <c r="NUY102" s="760"/>
      <c r="NUZ102" s="760"/>
      <c r="NVA102" s="760"/>
      <c r="NVB102" s="760"/>
      <c r="NVC102" s="760"/>
      <c r="NVD102" s="760"/>
      <c r="NVE102" s="760"/>
      <c r="NVF102" s="760"/>
      <c r="NVG102" s="760"/>
      <c r="NVH102" s="760"/>
      <c r="NVI102" s="760"/>
      <c r="NVJ102" s="760"/>
      <c r="NVK102" s="760"/>
      <c r="NVL102" s="760"/>
      <c r="NVM102" s="760"/>
      <c r="NVN102" s="760"/>
      <c r="NVO102" s="760"/>
      <c r="NVP102" s="760"/>
      <c r="NVQ102" s="760"/>
      <c r="NVR102" s="760"/>
      <c r="NVS102" s="760"/>
      <c r="NVT102" s="760"/>
      <c r="NVU102" s="760"/>
      <c r="NVV102" s="760"/>
      <c r="NVW102" s="760"/>
      <c r="NVX102" s="760"/>
      <c r="NVY102" s="760"/>
      <c r="NVZ102" s="760"/>
      <c r="NWA102" s="760"/>
      <c r="NWB102" s="760"/>
      <c r="NWC102" s="760"/>
      <c r="NWD102" s="760"/>
      <c r="NWE102" s="760"/>
      <c r="NWF102" s="760"/>
      <c r="NWG102" s="760"/>
      <c r="NWH102" s="760"/>
      <c r="NWI102" s="760"/>
      <c r="NWJ102" s="760"/>
      <c r="NWK102" s="760"/>
      <c r="NWL102" s="760"/>
      <c r="NWM102" s="760"/>
      <c r="NWN102" s="760"/>
      <c r="NWO102" s="760"/>
      <c r="NWP102" s="760"/>
      <c r="NWQ102" s="760"/>
      <c r="NWR102" s="760"/>
      <c r="NWS102" s="760"/>
      <c r="NWT102" s="760"/>
      <c r="NWU102" s="760"/>
      <c r="NWV102" s="760"/>
      <c r="NWW102" s="760"/>
      <c r="NWX102" s="760"/>
      <c r="NWY102" s="760"/>
      <c r="NWZ102" s="760"/>
      <c r="NXA102" s="760"/>
      <c r="NXB102" s="760"/>
      <c r="NXC102" s="760"/>
      <c r="NXD102" s="760"/>
      <c r="NXE102" s="760"/>
      <c r="NXF102" s="760"/>
      <c r="NXG102" s="760"/>
      <c r="NXH102" s="760"/>
      <c r="NXI102" s="760"/>
      <c r="NXJ102" s="760"/>
      <c r="NXK102" s="760"/>
      <c r="NXL102" s="760"/>
      <c r="NXM102" s="760"/>
      <c r="NXN102" s="760"/>
      <c r="NXO102" s="760"/>
      <c r="NXP102" s="760"/>
      <c r="NXQ102" s="760"/>
      <c r="NXR102" s="760"/>
      <c r="NXS102" s="760"/>
      <c r="NXT102" s="760"/>
      <c r="NXU102" s="760"/>
      <c r="NXV102" s="760"/>
      <c r="NXW102" s="760"/>
      <c r="NXX102" s="760"/>
      <c r="NXY102" s="760"/>
      <c r="NXZ102" s="760"/>
      <c r="NYA102" s="760"/>
      <c r="NYB102" s="760"/>
      <c r="NYC102" s="760"/>
      <c r="NYD102" s="760"/>
      <c r="NYE102" s="760"/>
      <c r="NYF102" s="760"/>
      <c r="NYG102" s="760"/>
      <c r="NYH102" s="760"/>
      <c r="NYI102" s="760"/>
      <c r="NYJ102" s="760"/>
      <c r="NYK102" s="760"/>
      <c r="NYL102" s="760"/>
      <c r="NYM102" s="760"/>
      <c r="NYN102" s="760"/>
      <c r="NYO102" s="760"/>
      <c r="NYP102" s="760"/>
      <c r="NYQ102" s="760"/>
      <c r="NYR102" s="760"/>
      <c r="NYS102" s="760"/>
      <c r="NYT102" s="760"/>
      <c r="NYU102" s="760"/>
      <c r="NYV102" s="760"/>
      <c r="NYW102" s="760"/>
      <c r="NYX102" s="760"/>
      <c r="NYY102" s="760"/>
      <c r="NYZ102" s="760"/>
      <c r="NZA102" s="760"/>
      <c r="NZB102" s="760"/>
      <c r="NZC102" s="760"/>
      <c r="NZD102" s="760"/>
      <c r="NZE102" s="760"/>
      <c r="NZF102" s="760"/>
      <c r="NZG102" s="760"/>
      <c r="NZH102" s="760"/>
      <c r="NZI102" s="760"/>
      <c r="NZJ102" s="760"/>
      <c r="NZK102" s="760"/>
      <c r="NZL102" s="760"/>
      <c r="NZM102" s="760"/>
      <c r="NZN102" s="760"/>
      <c r="NZO102" s="760"/>
      <c r="NZP102" s="760"/>
      <c r="NZQ102" s="760"/>
      <c r="NZR102" s="760"/>
      <c r="NZS102" s="760"/>
      <c r="NZT102" s="760"/>
      <c r="NZU102" s="760"/>
      <c r="NZV102" s="760"/>
      <c r="NZW102" s="760"/>
      <c r="NZX102" s="760"/>
      <c r="NZY102" s="760"/>
      <c r="NZZ102" s="760"/>
      <c r="OAA102" s="760"/>
      <c r="OAB102" s="760"/>
      <c r="OAC102" s="760"/>
      <c r="OAD102" s="760"/>
      <c r="OAE102" s="760"/>
      <c r="OAF102" s="760"/>
      <c r="OAG102" s="760"/>
      <c r="OAH102" s="760"/>
      <c r="OAI102" s="760"/>
      <c r="OAJ102" s="760"/>
      <c r="OAK102" s="760"/>
      <c r="OAL102" s="760"/>
      <c r="OAM102" s="760"/>
      <c r="OAN102" s="760"/>
      <c r="OAO102" s="760"/>
      <c r="OAP102" s="760"/>
      <c r="OAQ102" s="760"/>
      <c r="OAR102" s="760"/>
      <c r="OAS102" s="760"/>
      <c r="OAT102" s="760"/>
      <c r="OAU102" s="760"/>
      <c r="OAV102" s="760"/>
      <c r="OAW102" s="760"/>
      <c r="OAX102" s="760"/>
      <c r="OAY102" s="760"/>
      <c r="OAZ102" s="760"/>
      <c r="OBA102" s="760"/>
      <c r="OBB102" s="760"/>
      <c r="OBC102" s="760"/>
      <c r="OBD102" s="760"/>
      <c r="OBE102" s="760"/>
      <c r="OBF102" s="760"/>
      <c r="OBG102" s="760"/>
      <c r="OBH102" s="760"/>
      <c r="OBI102" s="760"/>
      <c r="OBJ102" s="760"/>
      <c r="OBK102" s="760"/>
      <c r="OBL102" s="760"/>
      <c r="OBM102" s="760"/>
      <c r="OBN102" s="760"/>
      <c r="OBO102" s="760"/>
      <c r="OBP102" s="760"/>
      <c r="OBQ102" s="760"/>
      <c r="OBR102" s="760"/>
      <c r="OBS102" s="760"/>
      <c r="OBT102" s="760"/>
      <c r="OBU102" s="760"/>
      <c r="OBV102" s="760"/>
      <c r="OBW102" s="760"/>
      <c r="OBX102" s="760"/>
      <c r="OBY102" s="760"/>
      <c r="OBZ102" s="760"/>
      <c r="OCA102" s="760"/>
      <c r="OCB102" s="760"/>
      <c r="OCC102" s="760"/>
      <c r="OCD102" s="760"/>
      <c r="OCE102" s="760"/>
      <c r="OCF102" s="760"/>
      <c r="OCG102" s="760"/>
      <c r="OCH102" s="760"/>
      <c r="OCI102" s="760"/>
      <c r="OCJ102" s="760"/>
      <c r="OCK102" s="760"/>
      <c r="OCL102" s="760"/>
      <c r="OCM102" s="760"/>
      <c r="OCN102" s="760"/>
      <c r="OCO102" s="760"/>
      <c r="OCP102" s="760"/>
      <c r="OCQ102" s="760"/>
      <c r="OCR102" s="760"/>
      <c r="OCS102" s="760"/>
      <c r="OCT102" s="760"/>
      <c r="OCU102" s="760"/>
      <c r="OCV102" s="760"/>
      <c r="OCW102" s="760"/>
      <c r="OCX102" s="760"/>
      <c r="OCY102" s="760"/>
      <c r="OCZ102" s="760"/>
      <c r="ODA102" s="760"/>
      <c r="ODB102" s="760"/>
      <c r="ODC102" s="760"/>
      <c r="ODD102" s="760"/>
      <c r="ODE102" s="760"/>
      <c r="ODF102" s="760"/>
      <c r="ODG102" s="760"/>
      <c r="ODH102" s="760"/>
      <c r="ODI102" s="760"/>
      <c r="ODJ102" s="760"/>
      <c r="ODK102" s="760"/>
      <c r="ODL102" s="760"/>
      <c r="ODM102" s="760"/>
      <c r="ODN102" s="760"/>
      <c r="ODO102" s="760"/>
      <c r="ODP102" s="760"/>
      <c r="ODQ102" s="760"/>
      <c r="ODR102" s="760"/>
      <c r="ODS102" s="760"/>
      <c r="ODT102" s="760"/>
      <c r="ODU102" s="760"/>
      <c r="ODV102" s="760"/>
      <c r="ODW102" s="760"/>
      <c r="ODX102" s="760"/>
      <c r="ODY102" s="760"/>
      <c r="ODZ102" s="760"/>
      <c r="OEA102" s="760"/>
      <c r="OEB102" s="760"/>
      <c r="OEC102" s="760"/>
      <c r="OED102" s="760"/>
      <c r="OEE102" s="760"/>
      <c r="OEF102" s="760"/>
      <c r="OEG102" s="760"/>
      <c r="OEH102" s="760"/>
      <c r="OEI102" s="760"/>
      <c r="OEJ102" s="760"/>
      <c r="OEK102" s="760"/>
      <c r="OEL102" s="760"/>
      <c r="OEM102" s="760"/>
      <c r="OEN102" s="760"/>
      <c r="OEO102" s="760"/>
      <c r="OEP102" s="760"/>
      <c r="OEQ102" s="760"/>
      <c r="OER102" s="760"/>
      <c r="OES102" s="760"/>
      <c r="OET102" s="760"/>
      <c r="OEU102" s="760"/>
      <c r="OEV102" s="760"/>
      <c r="OEW102" s="760"/>
      <c r="OEX102" s="760"/>
      <c r="OEY102" s="760"/>
      <c r="OEZ102" s="760"/>
      <c r="OFA102" s="760"/>
      <c r="OFB102" s="760"/>
      <c r="OFC102" s="760"/>
      <c r="OFD102" s="760"/>
      <c r="OFE102" s="760"/>
      <c r="OFF102" s="760"/>
      <c r="OFG102" s="760"/>
      <c r="OFH102" s="760"/>
      <c r="OFI102" s="760"/>
      <c r="OFJ102" s="760"/>
      <c r="OFK102" s="760"/>
      <c r="OFL102" s="760"/>
      <c r="OFM102" s="760"/>
      <c r="OFN102" s="760"/>
      <c r="OFO102" s="760"/>
      <c r="OFP102" s="760"/>
      <c r="OFQ102" s="760"/>
      <c r="OFR102" s="760"/>
      <c r="OFS102" s="760"/>
      <c r="OFT102" s="760"/>
      <c r="OFU102" s="760"/>
      <c r="OFV102" s="760"/>
      <c r="OFW102" s="760"/>
      <c r="OFX102" s="760"/>
      <c r="OFY102" s="760"/>
      <c r="OFZ102" s="760"/>
      <c r="OGA102" s="760"/>
      <c r="OGB102" s="760"/>
      <c r="OGC102" s="760"/>
      <c r="OGD102" s="760"/>
      <c r="OGE102" s="760"/>
      <c r="OGF102" s="760"/>
      <c r="OGG102" s="760"/>
      <c r="OGH102" s="760"/>
      <c r="OGI102" s="760"/>
      <c r="OGJ102" s="760"/>
      <c r="OGK102" s="760"/>
      <c r="OGL102" s="760"/>
      <c r="OGM102" s="760"/>
      <c r="OGN102" s="760"/>
      <c r="OGO102" s="760"/>
      <c r="OGP102" s="760"/>
      <c r="OGQ102" s="760"/>
      <c r="OGR102" s="760"/>
      <c r="OGS102" s="760"/>
      <c r="OGT102" s="760"/>
      <c r="OGU102" s="760"/>
      <c r="OGV102" s="760"/>
      <c r="OGW102" s="760"/>
      <c r="OGX102" s="760"/>
      <c r="OGY102" s="760"/>
      <c r="OGZ102" s="760"/>
      <c r="OHA102" s="760"/>
      <c r="OHB102" s="760"/>
      <c r="OHC102" s="760"/>
      <c r="OHD102" s="760"/>
      <c r="OHE102" s="760"/>
      <c r="OHF102" s="760"/>
      <c r="OHG102" s="760"/>
      <c r="OHH102" s="760"/>
      <c r="OHI102" s="760"/>
      <c r="OHJ102" s="760"/>
      <c r="OHK102" s="760"/>
      <c r="OHL102" s="760"/>
      <c r="OHM102" s="760"/>
      <c r="OHN102" s="760"/>
      <c r="OHO102" s="760"/>
      <c r="OHP102" s="760"/>
      <c r="OHQ102" s="760"/>
      <c r="OHR102" s="760"/>
      <c r="OHS102" s="760"/>
      <c r="OHT102" s="760"/>
      <c r="OHU102" s="760"/>
      <c r="OHV102" s="760"/>
      <c r="OHW102" s="760"/>
      <c r="OHX102" s="760"/>
      <c r="OHY102" s="760"/>
      <c r="OHZ102" s="760"/>
      <c r="OIA102" s="760"/>
      <c r="OIB102" s="760"/>
      <c r="OIC102" s="760"/>
      <c r="OID102" s="760"/>
      <c r="OIE102" s="760"/>
      <c r="OIF102" s="760"/>
      <c r="OIG102" s="760"/>
      <c r="OIH102" s="760"/>
      <c r="OII102" s="760"/>
      <c r="OIJ102" s="760"/>
      <c r="OIK102" s="760"/>
      <c r="OIL102" s="760"/>
      <c r="OIM102" s="760"/>
      <c r="OIN102" s="760"/>
      <c r="OIO102" s="760"/>
      <c r="OIP102" s="760"/>
      <c r="OIQ102" s="760"/>
      <c r="OIR102" s="760"/>
      <c r="OIS102" s="760"/>
      <c r="OIT102" s="760"/>
      <c r="OIU102" s="760"/>
      <c r="OIV102" s="760"/>
      <c r="OIW102" s="760"/>
      <c r="OIX102" s="760"/>
      <c r="OIY102" s="760"/>
      <c r="OIZ102" s="760"/>
      <c r="OJA102" s="760"/>
      <c r="OJB102" s="760"/>
      <c r="OJC102" s="760"/>
      <c r="OJD102" s="760"/>
      <c r="OJE102" s="760"/>
      <c r="OJF102" s="760"/>
      <c r="OJG102" s="760"/>
      <c r="OJH102" s="760"/>
      <c r="OJI102" s="760"/>
      <c r="OJJ102" s="760"/>
      <c r="OJK102" s="760"/>
      <c r="OJL102" s="760"/>
      <c r="OJM102" s="760"/>
      <c r="OJN102" s="760"/>
      <c r="OJO102" s="760"/>
      <c r="OJP102" s="760"/>
      <c r="OJQ102" s="760"/>
      <c r="OJR102" s="760"/>
      <c r="OJS102" s="760"/>
      <c r="OJT102" s="760"/>
      <c r="OJU102" s="760"/>
      <c r="OJV102" s="760"/>
      <c r="OJW102" s="760"/>
      <c r="OJX102" s="760"/>
      <c r="OJY102" s="760"/>
      <c r="OJZ102" s="760"/>
      <c r="OKA102" s="760"/>
      <c r="OKB102" s="760"/>
      <c r="OKC102" s="760"/>
      <c r="OKD102" s="760"/>
      <c r="OKE102" s="760"/>
      <c r="OKF102" s="760"/>
      <c r="OKG102" s="760"/>
      <c r="OKH102" s="760"/>
      <c r="OKI102" s="760"/>
      <c r="OKJ102" s="760"/>
      <c r="OKK102" s="760"/>
      <c r="OKL102" s="760"/>
      <c r="OKM102" s="760"/>
      <c r="OKN102" s="760"/>
      <c r="OKO102" s="760"/>
      <c r="OKP102" s="760"/>
      <c r="OKQ102" s="760"/>
      <c r="OKR102" s="760"/>
      <c r="OKS102" s="760"/>
      <c r="OKT102" s="760"/>
      <c r="OKU102" s="760"/>
      <c r="OKV102" s="760"/>
      <c r="OKW102" s="760"/>
      <c r="OKX102" s="760"/>
      <c r="OKY102" s="760"/>
      <c r="OKZ102" s="760"/>
      <c r="OLA102" s="760"/>
      <c r="OLB102" s="760"/>
      <c r="OLC102" s="760"/>
      <c r="OLD102" s="760"/>
      <c r="OLE102" s="760"/>
      <c r="OLF102" s="760"/>
      <c r="OLG102" s="760"/>
      <c r="OLH102" s="760"/>
      <c r="OLI102" s="760"/>
      <c r="OLJ102" s="760"/>
      <c r="OLK102" s="760"/>
      <c r="OLL102" s="760"/>
      <c r="OLM102" s="760"/>
      <c r="OLN102" s="760"/>
      <c r="OLO102" s="760"/>
      <c r="OLP102" s="760"/>
      <c r="OLQ102" s="760"/>
      <c r="OLR102" s="760"/>
      <c r="OLS102" s="760"/>
      <c r="OLT102" s="760"/>
      <c r="OLU102" s="760"/>
      <c r="OLV102" s="760"/>
      <c r="OLW102" s="760"/>
      <c r="OLX102" s="760"/>
      <c r="OLY102" s="760"/>
      <c r="OLZ102" s="760"/>
      <c r="OMA102" s="760"/>
      <c r="OMB102" s="760"/>
      <c r="OMC102" s="760"/>
      <c r="OMD102" s="760"/>
      <c r="OME102" s="760"/>
      <c r="OMF102" s="760"/>
      <c r="OMG102" s="760"/>
      <c r="OMH102" s="760"/>
      <c r="OMI102" s="760"/>
      <c r="OMJ102" s="760"/>
      <c r="OMK102" s="760"/>
      <c r="OML102" s="760"/>
      <c r="OMM102" s="760"/>
      <c r="OMN102" s="760"/>
      <c r="OMO102" s="760"/>
      <c r="OMP102" s="760"/>
      <c r="OMQ102" s="760"/>
      <c r="OMR102" s="760"/>
      <c r="OMS102" s="760"/>
      <c r="OMT102" s="760"/>
      <c r="OMU102" s="760"/>
      <c r="OMV102" s="760"/>
      <c r="OMW102" s="760"/>
      <c r="OMX102" s="760"/>
      <c r="OMY102" s="760"/>
      <c r="OMZ102" s="760"/>
      <c r="ONA102" s="760"/>
      <c r="ONB102" s="760"/>
      <c r="ONC102" s="760"/>
      <c r="OND102" s="760"/>
      <c r="ONE102" s="760"/>
      <c r="ONF102" s="760"/>
      <c r="ONG102" s="760"/>
      <c r="ONH102" s="760"/>
      <c r="ONI102" s="760"/>
      <c r="ONJ102" s="760"/>
      <c r="ONK102" s="760"/>
      <c r="ONL102" s="760"/>
      <c r="ONM102" s="760"/>
      <c r="ONN102" s="760"/>
      <c r="ONO102" s="760"/>
      <c r="ONP102" s="760"/>
      <c r="ONQ102" s="760"/>
      <c r="ONR102" s="760"/>
      <c r="ONS102" s="760"/>
      <c r="ONT102" s="760"/>
      <c r="ONU102" s="760"/>
      <c r="ONV102" s="760"/>
      <c r="ONW102" s="760"/>
      <c r="ONX102" s="760"/>
      <c r="ONY102" s="760"/>
      <c r="ONZ102" s="760"/>
      <c r="OOA102" s="760"/>
      <c r="OOB102" s="760"/>
      <c r="OOC102" s="760"/>
      <c r="OOD102" s="760"/>
      <c r="OOE102" s="760"/>
      <c r="OOF102" s="760"/>
      <c r="OOG102" s="760"/>
      <c r="OOH102" s="760"/>
      <c r="OOI102" s="760"/>
      <c r="OOJ102" s="760"/>
      <c r="OOK102" s="760"/>
      <c r="OOL102" s="760"/>
      <c r="OOM102" s="760"/>
      <c r="OON102" s="760"/>
      <c r="OOO102" s="760"/>
      <c r="OOP102" s="760"/>
      <c r="OOQ102" s="760"/>
      <c r="OOR102" s="760"/>
      <c r="OOS102" s="760"/>
      <c r="OOT102" s="760"/>
      <c r="OOU102" s="760"/>
      <c r="OOV102" s="760"/>
      <c r="OOW102" s="760"/>
      <c r="OOX102" s="760"/>
      <c r="OOY102" s="760"/>
      <c r="OOZ102" s="760"/>
      <c r="OPA102" s="760"/>
      <c r="OPB102" s="760"/>
      <c r="OPC102" s="760"/>
      <c r="OPD102" s="760"/>
      <c r="OPE102" s="760"/>
      <c r="OPF102" s="760"/>
      <c r="OPG102" s="760"/>
      <c r="OPH102" s="760"/>
      <c r="OPI102" s="760"/>
      <c r="OPJ102" s="760"/>
      <c r="OPK102" s="760"/>
      <c r="OPL102" s="760"/>
      <c r="OPM102" s="760"/>
      <c r="OPN102" s="760"/>
      <c r="OPO102" s="760"/>
      <c r="OPP102" s="760"/>
      <c r="OPQ102" s="760"/>
      <c r="OPR102" s="760"/>
      <c r="OPS102" s="760"/>
      <c r="OPT102" s="760"/>
      <c r="OPU102" s="760"/>
      <c r="OPV102" s="760"/>
      <c r="OPW102" s="760"/>
      <c r="OPX102" s="760"/>
      <c r="OPY102" s="760"/>
      <c r="OPZ102" s="760"/>
      <c r="OQA102" s="760"/>
      <c r="OQB102" s="760"/>
      <c r="OQC102" s="760"/>
      <c r="OQD102" s="760"/>
      <c r="OQE102" s="760"/>
      <c r="OQF102" s="760"/>
      <c r="OQG102" s="760"/>
      <c r="OQH102" s="760"/>
      <c r="OQI102" s="760"/>
      <c r="OQJ102" s="760"/>
      <c r="OQK102" s="760"/>
      <c r="OQL102" s="760"/>
      <c r="OQM102" s="760"/>
      <c r="OQN102" s="760"/>
      <c r="OQO102" s="760"/>
      <c r="OQP102" s="760"/>
      <c r="OQQ102" s="760"/>
      <c r="OQR102" s="760"/>
      <c r="OQS102" s="760"/>
      <c r="OQT102" s="760"/>
      <c r="OQU102" s="760"/>
      <c r="OQV102" s="760"/>
      <c r="OQW102" s="760"/>
      <c r="OQX102" s="760"/>
      <c r="OQY102" s="760"/>
      <c r="OQZ102" s="760"/>
      <c r="ORA102" s="760"/>
      <c r="ORB102" s="760"/>
      <c r="ORC102" s="760"/>
      <c r="ORD102" s="760"/>
      <c r="ORE102" s="760"/>
      <c r="ORF102" s="760"/>
      <c r="ORG102" s="760"/>
      <c r="ORH102" s="760"/>
      <c r="ORI102" s="760"/>
      <c r="ORJ102" s="760"/>
      <c r="ORK102" s="760"/>
      <c r="ORL102" s="760"/>
      <c r="ORM102" s="760"/>
      <c r="ORN102" s="760"/>
      <c r="ORO102" s="760"/>
      <c r="ORP102" s="760"/>
      <c r="ORQ102" s="760"/>
      <c r="ORR102" s="760"/>
      <c r="ORS102" s="760"/>
      <c r="ORT102" s="760"/>
      <c r="ORU102" s="760"/>
      <c r="ORV102" s="760"/>
      <c r="ORW102" s="760"/>
      <c r="ORX102" s="760"/>
      <c r="ORY102" s="760"/>
      <c r="ORZ102" s="760"/>
      <c r="OSA102" s="760"/>
      <c r="OSB102" s="760"/>
      <c r="OSC102" s="760"/>
      <c r="OSD102" s="760"/>
      <c r="OSE102" s="760"/>
      <c r="OSF102" s="760"/>
      <c r="OSG102" s="760"/>
      <c r="OSH102" s="760"/>
      <c r="OSI102" s="760"/>
      <c r="OSJ102" s="760"/>
      <c r="OSK102" s="760"/>
      <c r="OSL102" s="760"/>
      <c r="OSM102" s="760"/>
      <c r="OSN102" s="760"/>
      <c r="OSO102" s="760"/>
      <c r="OSP102" s="760"/>
      <c r="OSQ102" s="760"/>
      <c r="OSR102" s="760"/>
      <c r="OSS102" s="760"/>
      <c r="OST102" s="760"/>
      <c r="OSU102" s="760"/>
      <c r="OSV102" s="760"/>
      <c r="OSW102" s="760"/>
      <c r="OSX102" s="760"/>
      <c r="OSY102" s="760"/>
      <c r="OSZ102" s="760"/>
      <c r="OTA102" s="760"/>
      <c r="OTB102" s="760"/>
      <c r="OTC102" s="760"/>
      <c r="OTD102" s="760"/>
      <c r="OTE102" s="760"/>
      <c r="OTF102" s="760"/>
      <c r="OTG102" s="760"/>
      <c r="OTH102" s="760"/>
      <c r="OTI102" s="760"/>
      <c r="OTJ102" s="760"/>
      <c r="OTK102" s="760"/>
      <c r="OTL102" s="760"/>
      <c r="OTM102" s="760"/>
      <c r="OTN102" s="760"/>
      <c r="OTO102" s="760"/>
      <c r="OTP102" s="760"/>
      <c r="OTQ102" s="760"/>
      <c r="OTR102" s="760"/>
      <c r="OTS102" s="760"/>
      <c r="OTT102" s="760"/>
      <c r="OTU102" s="760"/>
      <c r="OTV102" s="760"/>
      <c r="OTW102" s="760"/>
      <c r="OTX102" s="760"/>
      <c r="OTY102" s="760"/>
      <c r="OTZ102" s="760"/>
      <c r="OUA102" s="760"/>
      <c r="OUB102" s="760"/>
      <c r="OUC102" s="760"/>
      <c r="OUD102" s="760"/>
      <c r="OUE102" s="760"/>
      <c r="OUF102" s="760"/>
      <c r="OUG102" s="760"/>
      <c r="OUH102" s="760"/>
      <c r="OUI102" s="760"/>
      <c r="OUJ102" s="760"/>
      <c r="OUK102" s="760"/>
      <c r="OUL102" s="760"/>
      <c r="OUM102" s="760"/>
      <c r="OUN102" s="760"/>
      <c r="OUO102" s="760"/>
      <c r="OUP102" s="760"/>
      <c r="OUQ102" s="760"/>
      <c r="OUR102" s="760"/>
      <c r="OUS102" s="760"/>
      <c r="OUT102" s="760"/>
      <c r="OUU102" s="760"/>
      <c r="OUV102" s="760"/>
      <c r="OUW102" s="760"/>
      <c r="OUX102" s="760"/>
      <c r="OUY102" s="760"/>
      <c r="OUZ102" s="760"/>
      <c r="OVA102" s="760"/>
      <c r="OVB102" s="760"/>
      <c r="OVC102" s="760"/>
      <c r="OVD102" s="760"/>
      <c r="OVE102" s="760"/>
      <c r="OVF102" s="760"/>
      <c r="OVG102" s="760"/>
      <c r="OVH102" s="760"/>
      <c r="OVI102" s="760"/>
      <c r="OVJ102" s="760"/>
      <c r="OVK102" s="760"/>
      <c r="OVL102" s="760"/>
      <c r="OVM102" s="760"/>
      <c r="OVN102" s="760"/>
      <c r="OVO102" s="760"/>
      <c r="OVP102" s="760"/>
      <c r="OVQ102" s="760"/>
      <c r="OVR102" s="760"/>
      <c r="OVS102" s="760"/>
      <c r="OVT102" s="760"/>
      <c r="OVU102" s="760"/>
      <c r="OVV102" s="760"/>
      <c r="OVW102" s="760"/>
      <c r="OVX102" s="760"/>
      <c r="OVY102" s="760"/>
      <c r="OVZ102" s="760"/>
      <c r="OWA102" s="760"/>
      <c r="OWB102" s="760"/>
      <c r="OWC102" s="760"/>
      <c r="OWD102" s="760"/>
      <c r="OWE102" s="760"/>
      <c r="OWF102" s="760"/>
      <c r="OWG102" s="760"/>
      <c r="OWH102" s="760"/>
      <c r="OWI102" s="760"/>
      <c r="OWJ102" s="760"/>
      <c r="OWK102" s="760"/>
      <c r="OWL102" s="760"/>
      <c r="OWM102" s="760"/>
      <c r="OWN102" s="760"/>
      <c r="OWO102" s="760"/>
      <c r="OWP102" s="760"/>
      <c r="OWQ102" s="760"/>
      <c r="OWR102" s="760"/>
      <c r="OWS102" s="760"/>
      <c r="OWT102" s="760"/>
      <c r="OWU102" s="760"/>
      <c r="OWV102" s="760"/>
      <c r="OWW102" s="760"/>
      <c r="OWX102" s="760"/>
      <c r="OWY102" s="760"/>
      <c r="OWZ102" s="760"/>
      <c r="OXA102" s="760"/>
      <c r="OXB102" s="760"/>
      <c r="OXC102" s="760"/>
      <c r="OXD102" s="760"/>
      <c r="OXE102" s="760"/>
      <c r="OXF102" s="760"/>
      <c r="OXG102" s="760"/>
      <c r="OXH102" s="760"/>
      <c r="OXI102" s="760"/>
      <c r="OXJ102" s="760"/>
      <c r="OXK102" s="760"/>
      <c r="OXL102" s="760"/>
      <c r="OXM102" s="760"/>
      <c r="OXN102" s="760"/>
      <c r="OXO102" s="760"/>
      <c r="OXP102" s="760"/>
      <c r="OXQ102" s="760"/>
      <c r="OXR102" s="760"/>
      <c r="OXS102" s="760"/>
      <c r="OXT102" s="760"/>
      <c r="OXU102" s="760"/>
      <c r="OXV102" s="760"/>
      <c r="OXW102" s="760"/>
      <c r="OXX102" s="760"/>
      <c r="OXY102" s="760"/>
      <c r="OXZ102" s="760"/>
      <c r="OYA102" s="760"/>
      <c r="OYB102" s="760"/>
      <c r="OYC102" s="760"/>
      <c r="OYD102" s="760"/>
      <c r="OYE102" s="760"/>
      <c r="OYF102" s="760"/>
      <c r="OYG102" s="760"/>
      <c r="OYH102" s="760"/>
      <c r="OYI102" s="760"/>
      <c r="OYJ102" s="760"/>
      <c r="OYK102" s="760"/>
      <c r="OYL102" s="760"/>
      <c r="OYM102" s="760"/>
      <c r="OYN102" s="760"/>
      <c r="OYO102" s="760"/>
      <c r="OYP102" s="760"/>
      <c r="OYQ102" s="760"/>
      <c r="OYR102" s="760"/>
      <c r="OYS102" s="760"/>
      <c r="OYT102" s="760"/>
      <c r="OYU102" s="760"/>
      <c r="OYV102" s="760"/>
      <c r="OYW102" s="760"/>
      <c r="OYX102" s="760"/>
      <c r="OYY102" s="760"/>
      <c r="OYZ102" s="760"/>
      <c r="OZA102" s="760"/>
      <c r="OZB102" s="760"/>
      <c r="OZC102" s="760"/>
      <c r="OZD102" s="760"/>
      <c r="OZE102" s="760"/>
      <c r="OZF102" s="760"/>
      <c r="OZG102" s="760"/>
      <c r="OZH102" s="760"/>
      <c r="OZI102" s="760"/>
      <c r="OZJ102" s="760"/>
      <c r="OZK102" s="760"/>
      <c r="OZL102" s="760"/>
      <c r="OZM102" s="760"/>
      <c r="OZN102" s="760"/>
      <c r="OZO102" s="760"/>
      <c r="OZP102" s="760"/>
      <c r="OZQ102" s="760"/>
      <c r="OZR102" s="760"/>
      <c r="OZS102" s="760"/>
      <c r="OZT102" s="760"/>
      <c r="OZU102" s="760"/>
      <c r="OZV102" s="760"/>
      <c r="OZW102" s="760"/>
      <c r="OZX102" s="760"/>
      <c r="OZY102" s="760"/>
      <c r="OZZ102" s="760"/>
      <c r="PAA102" s="760"/>
      <c r="PAB102" s="760"/>
      <c r="PAC102" s="760"/>
      <c r="PAD102" s="760"/>
      <c r="PAE102" s="760"/>
      <c r="PAF102" s="760"/>
      <c r="PAG102" s="760"/>
      <c r="PAH102" s="760"/>
      <c r="PAI102" s="760"/>
      <c r="PAJ102" s="760"/>
      <c r="PAK102" s="760"/>
      <c r="PAL102" s="760"/>
      <c r="PAM102" s="760"/>
      <c r="PAN102" s="760"/>
      <c r="PAO102" s="760"/>
      <c r="PAP102" s="760"/>
      <c r="PAQ102" s="760"/>
      <c r="PAR102" s="760"/>
      <c r="PAS102" s="760"/>
      <c r="PAT102" s="760"/>
      <c r="PAU102" s="760"/>
      <c r="PAV102" s="760"/>
      <c r="PAW102" s="760"/>
      <c r="PAX102" s="760"/>
      <c r="PAY102" s="760"/>
      <c r="PAZ102" s="760"/>
      <c r="PBA102" s="760"/>
      <c r="PBB102" s="760"/>
      <c r="PBC102" s="760"/>
      <c r="PBD102" s="760"/>
      <c r="PBE102" s="760"/>
      <c r="PBF102" s="760"/>
      <c r="PBG102" s="760"/>
      <c r="PBH102" s="760"/>
      <c r="PBI102" s="760"/>
      <c r="PBJ102" s="760"/>
      <c r="PBK102" s="760"/>
      <c r="PBL102" s="760"/>
      <c r="PBM102" s="760"/>
      <c r="PBN102" s="760"/>
      <c r="PBO102" s="760"/>
      <c r="PBP102" s="760"/>
      <c r="PBQ102" s="760"/>
      <c r="PBR102" s="760"/>
      <c r="PBS102" s="760"/>
      <c r="PBT102" s="760"/>
      <c r="PBU102" s="760"/>
      <c r="PBV102" s="760"/>
      <c r="PBW102" s="760"/>
      <c r="PBX102" s="760"/>
      <c r="PBY102" s="760"/>
      <c r="PBZ102" s="760"/>
      <c r="PCA102" s="760"/>
      <c r="PCB102" s="760"/>
      <c r="PCC102" s="760"/>
      <c r="PCD102" s="760"/>
      <c r="PCE102" s="760"/>
      <c r="PCF102" s="760"/>
      <c r="PCG102" s="760"/>
      <c r="PCH102" s="760"/>
      <c r="PCI102" s="760"/>
      <c r="PCJ102" s="760"/>
      <c r="PCK102" s="760"/>
      <c r="PCL102" s="760"/>
      <c r="PCM102" s="760"/>
      <c r="PCN102" s="760"/>
      <c r="PCO102" s="760"/>
      <c r="PCP102" s="760"/>
      <c r="PCQ102" s="760"/>
      <c r="PCR102" s="760"/>
      <c r="PCS102" s="760"/>
      <c r="PCT102" s="760"/>
      <c r="PCU102" s="760"/>
      <c r="PCV102" s="760"/>
      <c r="PCW102" s="760"/>
      <c r="PCX102" s="760"/>
      <c r="PCY102" s="760"/>
      <c r="PCZ102" s="760"/>
      <c r="PDA102" s="760"/>
      <c r="PDB102" s="760"/>
      <c r="PDC102" s="760"/>
      <c r="PDD102" s="760"/>
      <c r="PDE102" s="760"/>
      <c r="PDF102" s="760"/>
      <c r="PDG102" s="760"/>
      <c r="PDH102" s="760"/>
      <c r="PDI102" s="760"/>
      <c r="PDJ102" s="760"/>
      <c r="PDK102" s="760"/>
      <c r="PDL102" s="760"/>
      <c r="PDM102" s="760"/>
      <c r="PDN102" s="760"/>
      <c r="PDO102" s="760"/>
      <c r="PDP102" s="760"/>
      <c r="PDQ102" s="760"/>
      <c r="PDR102" s="760"/>
      <c r="PDS102" s="760"/>
      <c r="PDT102" s="760"/>
      <c r="PDU102" s="760"/>
      <c r="PDV102" s="760"/>
      <c r="PDW102" s="760"/>
      <c r="PDX102" s="760"/>
      <c r="PDY102" s="760"/>
      <c r="PDZ102" s="760"/>
      <c r="PEA102" s="760"/>
      <c r="PEB102" s="760"/>
      <c r="PEC102" s="760"/>
      <c r="PED102" s="760"/>
      <c r="PEE102" s="760"/>
      <c r="PEF102" s="760"/>
      <c r="PEG102" s="760"/>
      <c r="PEH102" s="760"/>
      <c r="PEI102" s="760"/>
      <c r="PEJ102" s="760"/>
      <c r="PEK102" s="760"/>
      <c r="PEL102" s="760"/>
      <c r="PEM102" s="760"/>
      <c r="PEN102" s="760"/>
      <c r="PEO102" s="760"/>
      <c r="PEP102" s="760"/>
      <c r="PEQ102" s="760"/>
      <c r="PER102" s="760"/>
      <c r="PES102" s="760"/>
      <c r="PET102" s="760"/>
      <c r="PEU102" s="760"/>
      <c r="PEV102" s="760"/>
      <c r="PEW102" s="760"/>
      <c r="PEX102" s="760"/>
      <c r="PEY102" s="760"/>
      <c r="PEZ102" s="760"/>
      <c r="PFA102" s="760"/>
      <c r="PFB102" s="760"/>
      <c r="PFC102" s="760"/>
      <c r="PFD102" s="760"/>
      <c r="PFE102" s="760"/>
      <c r="PFF102" s="760"/>
      <c r="PFG102" s="760"/>
      <c r="PFH102" s="760"/>
      <c r="PFI102" s="760"/>
      <c r="PFJ102" s="760"/>
      <c r="PFK102" s="760"/>
      <c r="PFL102" s="760"/>
      <c r="PFM102" s="760"/>
      <c r="PFN102" s="760"/>
      <c r="PFO102" s="760"/>
      <c r="PFP102" s="760"/>
      <c r="PFQ102" s="760"/>
      <c r="PFR102" s="760"/>
      <c r="PFS102" s="760"/>
      <c r="PFT102" s="760"/>
      <c r="PFU102" s="760"/>
      <c r="PFV102" s="760"/>
      <c r="PFW102" s="760"/>
      <c r="PFX102" s="760"/>
      <c r="PFY102" s="760"/>
      <c r="PFZ102" s="760"/>
      <c r="PGA102" s="760"/>
      <c r="PGB102" s="760"/>
      <c r="PGC102" s="760"/>
      <c r="PGD102" s="760"/>
      <c r="PGE102" s="760"/>
      <c r="PGF102" s="760"/>
      <c r="PGG102" s="760"/>
      <c r="PGH102" s="760"/>
      <c r="PGI102" s="760"/>
      <c r="PGJ102" s="760"/>
      <c r="PGK102" s="760"/>
      <c r="PGL102" s="760"/>
      <c r="PGM102" s="760"/>
      <c r="PGN102" s="760"/>
      <c r="PGO102" s="760"/>
      <c r="PGP102" s="760"/>
      <c r="PGQ102" s="760"/>
      <c r="PGR102" s="760"/>
      <c r="PGS102" s="760"/>
      <c r="PGT102" s="760"/>
      <c r="PGU102" s="760"/>
      <c r="PGV102" s="760"/>
      <c r="PGW102" s="760"/>
      <c r="PGX102" s="760"/>
      <c r="PGY102" s="760"/>
      <c r="PGZ102" s="760"/>
      <c r="PHA102" s="760"/>
      <c r="PHB102" s="760"/>
      <c r="PHC102" s="760"/>
      <c r="PHD102" s="760"/>
      <c r="PHE102" s="760"/>
      <c r="PHF102" s="760"/>
      <c r="PHG102" s="760"/>
      <c r="PHH102" s="760"/>
      <c r="PHI102" s="760"/>
      <c r="PHJ102" s="760"/>
      <c r="PHK102" s="760"/>
      <c r="PHL102" s="760"/>
      <c r="PHM102" s="760"/>
      <c r="PHN102" s="760"/>
      <c r="PHO102" s="760"/>
      <c r="PHP102" s="760"/>
      <c r="PHQ102" s="760"/>
      <c r="PHR102" s="760"/>
      <c r="PHS102" s="760"/>
      <c r="PHT102" s="760"/>
      <c r="PHU102" s="760"/>
      <c r="PHV102" s="760"/>
      <c r="PHW102" s="760"/>
      <c r="PHX102" s="760"/>
      <c r="PHY102" s="760"/>
      <c r="PHZ102" s="760"/>
      <c r="PIA102" s="760"/>
      <c r="PIB102" s="760"/>
      <c r="PIC102" s="760"/>
      <c r="PID102" s="760"/>
      <c r="PIE102" s="760"/>
      <c r="PIF102" s="760"/>
      <c r="PIG102" s="760"/>
      <c r="PIH102" s="760"/>
      <c r="PII102" s="760"/>
      <c r="PIJ102" s="760"/>
      <c r="PIK102" s="760"/>
      <c r="PIL102" s="760"/>
      <c r="PIM102" s="760"/>
      <c r="PIN102" s="760"/>
      <c r="PIO102" s="760"/>
      <c r="PIP102" s="760"/>
      <c r="PIQ102" s="760"/>
      <c r="PIR102" s="760"/>
      <c r="PIS102" s="760"/>
      <c r="PIT102" s="760"/>
      <c r="PIU102" s="760"/>
      <c r="PIV102" s="760"/>
      <c r="PIW102" s="760"/>
      <c r="PIX102" s="760"/>
      <c r="PIY102" s="760"/>
      <c r="PIZ102" s="760"/>
      <c r="PJA102" s="760"/>
      <c r="PJB102" s="760"/>
      <c r="PJC102" s="760"/>
      <c r="PJD102" s="760"/>
      <c r="PJE102" s="760"/>
      <c r="PJF102" s="760"/>
      <c r="PJG102" s="760"/>
      <c r="PJH102" s="760"/>
      <c r="PJI102" s="760"/>
      <c r="PJJ102" s="760"/>
      <c r="PJK102" s="760"/>
      <c r="PJL102" s="760"/>
      <c r="PJM102" s="760"/>
      <c r="PJN102" s="760"/>
      <c r="PJO102" s="760"/>
      <c r="PJP102" s="760"/>
      <c r="PJQ102" s="760"/>
      <c r="PJR102" s="760"/>
      <c r="PJS102" s="760"/>
      <c r="PJT102" s="760"/>
      <c r="PJU102" s="760"/>
      <c r="PJV102" s="760"/>
      <c r="PJW102" s="760"/>
      <c r="PJX102" s="760"/>
      <c r="PJY102" s="760"/>
      <c r="PJZ102" s="760"/>
      <c r="PKA102" s="760"/>
      <c r="PKB102" s="760"/>
      <c r="PKC102" s="760"/>
      <c r="PKD102" s="760"/>
      <c r="PKE102" s="760"/>
      <c r="PKF102" s="760"/>
      <c r="PKG102" s="760"/>
      <c r="PKH102" s="760"/>
      <c r="PKI102" s="760"/>
      <c r="PKJ102" s="760"/>
      <c r="PKK102" s="760"/>
      <c r="PKL102" s="760"/>
      <c r="PKM102" s="760"/>
      <c r="PKN102" s="760"/>
      <c r="PKO102" s="760"/>
      <c r="PKP102" s="760"/>
      <c r="PKQ102" s="760"/>
      <c r="PKR102" s="760"/>
      <c r="PKS102" s="760"/>
      <c r="PKT102" s="760"/>
      <c r="PKU102" s="760"/>
      <c r="PKV102" s="760"/>
      <c r="PKW102" s="760"/>
      <c r="PKX102" s="760"/>
      <c r="PKY102" s="760"/>
      <c r="PKZ102" s="760"/>
      <c r="PLA102" s="760"/>
      <c r="PLB102" s="760"/>
      <c r="PLC102" s="760"/>
      <c r="PLD102" s="760"/>
      <c r="PLE102" s="760"/>
      <c r="PLF102" s="760"/>
      <c r="PLG102" s="760"/>
      <c r="PLH102" s="760"/>
      <c r="PLI102" s="760"/>
      <c r="PLJ102" s="760"/>
      <c r="PLK102" s="760"/>
      <c r="PLL102" s="760"/>
      <c r="PLM102" s="760"/>
      <c r="PLN102" s="760"/>
      <c r="PLO102" s="760"/>
      <c r="PLP102" s="760"/>
      <c r="PLQ102" s="760"/>
      <c r="PLR102" s="760"/>
      <c r="PLS102" s="760"/>
      <c r="PLT102" s="760"/>
      <c r="PLU102" s="760"/>
      <c r="PLV102" s="760"/>
      <c r="PLW102" s="760"/>
      <c r="PLX102" s="760"/>
      <c r="PLY102" s="760"/>
      <c r="PLZ102" s="760"/>
      <c r="PMA102" s="760"/>
      <c r="PMB102" s="760"/>
      <c r="PMC102" s="760"/>
      <c r="PMD102" s="760"/>
      <c r="PME102" s="760"/>
      <c r="PMF102" s="760"/>
      <c r="PMG102" s="760"/>
      <c r="PMH102" s="760"/>
      <c r="PMI102" s="760"/>
      <c r="PMJ102" s="760"/>
      <c r="PMK102" s="760"/>
      <c r="PML102" s="760"/>
      <c r="PMM102" s="760"/>
      <c r="PMN102" s="760"/>
      <c r="PMO102" s="760"/>
      <c r="PMP102" s="760"/>
      <c r="PMQ102" s="760"/>
      <c r="PMR102" s="760"/>
      <c r="PMS102" s="760"/>
      <c r="PMT102" s="760"/>
      <c r="PMU102" s="760"/>
      <c r="PMV102" s="760"/>
      <c r="PMW102" s="760"/>
      <c r="PMX102" s="760"/>
      <c r="PMY102" s="760"/>
      <c r="PMZ102" s="760"/>
      <c r="PNA102" s="760"/>
      <c r="PNB102" s="760"/>
      <c r="PNC102" s="760"/>
      <c r="PND102" s="760"/>
      <c r="PNE102" s="760"/>
      <c r="PNF102" s="760"/>
      <c r="PNG102" s="760"/>
      <c r="PNH102" s="760"/>
      <c r="PNI102" s="760"/>
      <c r="PNJ102" s="760"/>
      <c r="PNK102" s="760"/>
      <c r="PNL102" s="760"/>
      <c r="PNM102" s="760"/>
      <c r="PNN102" s="760"/>
      <c r="PNO102" s="760"/>
      <c r="PNP102" s="760"/>
      <c r="PNQ102" s="760"/>
      <c r="PNR102" s="760"/>
      <c r="PNS102" s="760"/>
      <c r="PNT102" s="760"/>
      <c r="PNU102" s="760"/>
      <c r="PNV102" s="760"/>
      <c r="PNW102" s="760"/>
      <c r="PNX102" s="760"/>
      <c r="PNY102" s="760"/>
      <c r="PNZ102" s="760"/>
      <c r="POA102" s="760"/>
      <c r="POB102" s="760"/>
      <c r="POC102" s="760"/>
      <c r="POD102" s="760"/>
      <c r="POE102" s="760"/>
      <c r="POF102" s="760"/>
      <c r="POG102" s="760"/>
      <c r="POH102" s="760"/>
      <c r="POI102" s="760"/>
      <c r="POJ102" s="760"/>
      <c r="POK102" s="760"/>
      <c r="POL102" s="760"/>
      <c r="POM102" s="760"/>
      <c r="PON102" s="760"/>
      <c r="POO102" s="760"/>
      <c r="POP102" s="760"/>
      <c r="POQ102" s="760"/>
      <c r="POR102" s="760"/>
      <c r="POS102" s="760"/>
      <c r="POT102" s="760"/>
      <c r="POU102" s="760"/>
      <c r="POV102" s="760"/>
      <c r="POW102" s="760"/>
      <c r="POX102" s="760"/>
      <c r="POY102" s="760"/>
      <c r="POZ102" s="760"/>
      <c r="PPA102" s="760"/>
      <c r="PPB102" s="760"/>
      <c r="PPC102" s="760"/>
      <c r="PPD102" s="760"/>
      <c r="PPE102" s="760"/>
      <c r="PPF102" s="760"/>
      <c r="PPG102" s="760"/>
      <c r="PPH102" s="760"/>
      <c r="PPI102" s="760"/>
      <c r="PPJ102" s="760"/>
      <c r="PPK102" s="760"/>
      <c r="PPL102" s="760"/>
      <c r="PPM102" s="760"/>
      <c r="PPN102" s="760"/>
      <c r="PPO102" s="760"/>
      <c r="PPP102" s="760"/>
      <c r="PPQ102" s="760"/>
      <c r="PPR102" s="760"/>
      <c r="PPS102" s="760"/>
      <c r="PPT102" s="760"/>
      <c r="PPU102" s="760"/>
      <c r="PPV102" s="760"/>
      <c r="PPW102" s="760"/>
      <c r="PPX102" s="760"/>
      <c r="PPY102" s="760"/>
      <c r="PPZ102" s="760"/>
      <c r="PQA102" s="760"/>
      <c r="PQB102" s="760"/>
      <c r="PQC102" s="760"/>
      <c r="PQD102" s="760"/>
      <c r="PQE102" s="760"/>
      <c r="PQF102" s="760"/>
      <c r="PQG102" s="760"/>
      <c r="PQH102" s="760"/>
      <c r="PQI102" s="760"/>
      <c r="PQJ102" s="760"/>
      <c r="PQK102" s="760"/>
      <c r="PQL102" s="760"/>
      <c r="PQM102" s="760"/>
      <c r="PQN102" s="760"/>
      <c r="PQO102" s="760"/>
      <c r="PQP102" s="760"/>
      <c r="PQQ102" s="760"/>
      <c r="PQR102" s="760"/>
      <c r="PQS102" s="760"/>
      <c r="PQT102" s="760"/>
      <c r="PQU102" s="760"/>
      <c r="PQV102" s="760"/>
      <c r="PQW102" s="760"/>
      <c r="PQX102" s="760"/>
      <c r="PQY102" s="760"/>
      <c r="PQZ102" s="760"/>
      <c r="PRA102" s="760"/>
      <c r="PRB102" s="760"/>
      <c r="PRC102" s="760"/>
      <c r="PRD102" s="760"/>
      <c r="PRE102" s="760"/>
      <c r="PRF102" s="760"/>
      <c r="PRG102" s="760"/>
      <c r="PRH102" s="760"/>
      <c r="PRI102" s="760"/>
      <c r="PRJ102" s="760"/>
      <c r="PRK102" s="760"/>
      <c r="PRL102" s="760"/>
      <c r="PRM102" s="760"/>
      <c r="PRN102" s="760"/>
      <c r="PRO102" s="760"/>
      <c r="PRP102" s="760"/>
      <c r="PRQ102" s="760"/>
      <c r="PRR102" s="760"/>
      <c r="PRS102" s="760"/>
      <c r="PRT102" s="760"/>
      <c r="PRU102" s="760"/>
      <c r="PRV102" s="760"/>
      <c r="PRW102" s="760"/>
      <c r="PRX102" s="760"/>
      <c r="PRY102" s="760"/>
      <c r="PRZ102" s="760"/>
      <c r="PSA102" s="760"/>
      <c r="PSB102" s="760"/>
      <c r="PSC102" s="760"/>
      <c r="PSD102" s="760"/>
      <c r="PSE102" s="760"/>
      <c r="PSF102" s="760"/>
      <c r="PSG102" s="760"/>
      <c r="PSH102" s="760"/>
      <c r="PSI102" s="760"/>
      <c r="PSJ102" s="760"/>
      <c r="PSK102" s="760"/>
      <c r="PSL102" s="760"/>
      <c r="PSM102" s="760"/>
      <c r="PSN102" s="760"/>
      <c r="PSO102" s="760"/>
      <c r="PSP102" s="760"/>
      <c r="PSQ102" s="760"/>
      <c r="PSR102" s="760"/>
      <c r="PSS102" s="760"/>
      <c r="PST102" s="760"/>
      <c r="PSU102" s="760"/>
      <c r="PSV102" s="760"/>
      <c r="PSW102" s="760"/>
      <c r="PSX102" s="760"/>
      <c r="PSY102" s="760"/>
      <c r="PSZ102" s="760"/>
      <c r="PTA102" s="760"/>
      <c r="PTB102" s="760"/>
      <c r="PTC102" s="760"/>
      <c r="PTD102" s="760"/>
      <c r="PTE102" s="760"/>
      <c r="PTF102" s="760"/>
      <c r="PTG102" s="760"/>
      <c r="PTH102" s="760"/>
      <c r="PTI102" s="760"/>
      <c r="PTJ102" s="760"/>
      <c r="PTK102" s="760"/>
      <c r="PTL102" s="760"/>
      <c r="PTM102" s="760"/>
      <c r="PTN102" s="760"/>
      <c r="PTO102" s="760"/>
      <c r="PTP102" s="760"/>
      <c r="PTQ102" s="760"/>
      <c r="PTR102" s="760"/>
      <c r="PTS102" s="760"/>
      <c r="PTT102" s="760"/>
      <c r="PTU102" s="760"/>
      <c r="PTV102" s="760"/>
      <c r="PTW102" s="760"/>
      <c r="PTX102" s="760"/>
      <c r="PTY102" s="760"/>
      <c r="PTZ102" s="760"/>
      <c r="PUA102" s="760"/>
      <c r="PUB102" s="760"/>
      <c r="PUC102" s="760"/>
      <c r="PUD102" s="760"/>
      <c r="PUE102" s="760"/>
      <c r="PUF102" s="760"/>
      <c r="PUG102" s="760"/>
      <c r="PUH102" s="760"/>
      <c r="PUI102" s="760"/>
      <c r="PUJ102" s="760"/>
      <c r="PUK102" s="760"/>
      <c r="PUL102" s="760"/>
      <c r="PUM102" s="760"/>
      <c r="PUN102" s="760"/>
      <c r="PUO102" s="760"/>
      <c r="PUP102" s="760"/>
      <c r="PUQ102" s="760"/>
      <c r="PUR102" s="760"/>
      <c r="PUS102" s="760"/>
      <c r="PUT102" s="760"/>
      <c r="PUU102" s="760"/>
      <c r="PUV102" s="760"/>
      <c r="PUW102" s="760"/>
      <c r="PUX102" s="760"/>
      <c r="PUY102" s="760"/>
      <c r="PUZ102" s="760"/>
      <c r="PVA102" s="760"/>
      <c r="PVB102" s="760"/>
      <c r="PVC102" s="760"/>
      <c r="PVD102" s="760"/>
      <c r="PVE102" s="760"/>
      <c r="PVF102" s="760"/>
      <c r="PVG102" s="760"/>
      <c r="PVH102" s="760"/>
      <c r="PVI102" s="760"/>
      <c r="PVJ102" s="760"/>
      <c r="PVK102" s="760"/>
      <c r="PVL102" s="760"/>
      <c r="PVM102" s="760"/>
      <c r="PVN102" s="760"/>
      <c r="PVO102" s="760"/>
      <c r="PVP102" s="760"/>
      <c r="PVQ102" s="760"/>
      <c r="PVR102" s="760"/>
      <c r="PVS102" s="760"/>
      <c r="PVT102" s="760"/>
      <c r="PVU102" s="760"/>
      <c r="PVV102" s="760"/>
      <c r="PVW102" s="760"/>
      <c r="PVX102" s="760"/>
      <c r="PVY102" s="760"/>
      <c r="PVZ102" s="760"/>
      <c r="PWA102" s="760"/>
      <c r="PWB102" s="760"/>
      <c r="PWC102" s="760"/>
      <c r="PWD102" s="760"/>
      <c r="PWE102" s="760"/>
      <c r="PWF102" s="760"/>
      <c r="PWG102" s="760"/>
      <c r="PWH102" s="760"/>
      <c r="PWI102" s="760"/>
      <c r="PWJ102" s="760"/>
      <c r="PWK102" s="760"/>
      <c r="PWL102" s="760"/>
      <c r="PWM102" s="760"/>
      <c r="PWN102" s="760"/>
      <c r="PWO102" s="760"/>
      <c r="PWP102" s="760"/>
      <c r="PWQ102" s="760"/>
      <c r="PWR102" s="760"/>
      <c r="PWS102" s="760"/>
      <c r="PWT102" s="760"/>
      <c r="PWU102" s="760"/>
      <c r="PWV102" s="760"/>
      <c r="PWW102" s="760"/>
      <c r="PWX102" s="760"/>
      <c r="PWY102" s="760"/>
      <c r="PWZ102" s="760"/>
      <c r="PXA102" s="760"/>
      <c r="PXB102" s="760"/>
      <c r="PXC102" s="760"/>
      <c r="PXD102" s="760"/>
      <c r="PXE102" s="760"/>
      <c r="PXF102" s="760"/>
      <c r="PXG102" s="760"/>
      <c r="PXH102" s="760"/>
      <c r="PXI102" s="760"/>
      <c r="PXJ102" s="760"/>
      <c r="PXK102" s="760"/>
      <c r="PXL102" s="760"/>
      <c r="PXM102" s="760"/>
      <c r="PXN102" s="760"/>
      <c r="PXO102" s="760"/>
      <c r="PXP102" s="760"/>
      <c r="PXQ102" s="760"/>
      <c r="PXR102" s="760"/>
      <c r="PXS102" s="760"/>
      <c r="PXT102" s="760"/>
      <c r="PXU102" s="760"/>
      <c r="PXV102" s="760"/>
      <c r="PXW102" s="760"/>
      <c r="PXX102" s="760"/>
      <c r="PXY102" s="760"/>
      <c r="PXZ102" s="760"/>
      <c r="PYA102" s="760"/>
      <c r="PYB102" s="760"/>
      <c r="PYC102" s="760"/>
      <c r="PYD102" s="760"/>
      <c r="PYE102" s="760"/>
      <c r="PYF102" s="760"/>
      <c r="PYG102" s="760"/>
      <c r="PYH102" s="760"/>
      <c r="PYI102" s="760"/>
      <c r="PYJ102" s="760"/>
      <c r="PYK102" s="760"/>
      <c r="PYL102" s="760"/>
      <c r="PYM102" s="760"/>
      <c r="PYN102" s="760"/>
      <c r="PYO102" s="760"/>
      <c r="PYP102" s="760"/>
      <c r="PYQ102" s="760"/>
      <c r="PYR102" s="760"/>
      <c r="PYS102" s="760"/>
      <c r="PYT102" s="760"/>
      <c r="PYU102" s="760"/>
      <c r="PYV102" s="760"/>
      <c r="PYW102" s="760"/>
      <c r="PYX102" s="760"/>
      <c r="PYY102" s="760"/>
      <c r="PYZ102" s="760"/>
      <c r="PZA102" s="760"/>
      <c r="PZB102" s="760"/>
      <c r="PZC102" s="760"/>
      <c r="PZD102" s="760"/>
      <c r="PZE102" s="760"/>
      <c r="PZF102" s="760"/>
      <c r="PZG102" s="760"/>
      <c r="PZH102" s="760"/>
      <c r="PZI102" s="760"/>
      <c r="PZJ102" s="760"/>
      <c r="PZK102" s="760"/>
      <c r="PZL102" s="760"/>
      <c r="PZM102" s="760"/>
      <c r="PZN102" s="760"/>
      <c r="PZO102" s="760"/>
      <c r="PZP102" s="760"/>
      <c r="PZQ102" s="760"/>
      <c r="PZR102" s="760"/>
      <c r="PZS102" s="760"/>
      <c r="PZT102" s="760"/>
      <c r="PZU102" s="760"/>
      <c r="PZV102" s="760"/>
      <c r="PZW102" s="760"/>
      <c r="PZX102" s="760"/>
      <c r="PZY102" s="760"/>
      <c r="PZZ102" s="760"/>
      <c r="QAA102" s="760"/>
      <c r="QAB102" s="760"/>
      <c r="QAC102" s="760"/>
      <c r="QAD102" s="760"/>
      <c r="QAE102" s="760"/>
      <c r="QAF102" s="760"/>
      <c r="QAG102" s="760"/>
      <c r="QAH102" s="760"/>
      <c r="QAI102" s="760"/>
      <c r="QAJ102" s="760"/>
      <c r="QAK102" s="760"/>
      <c r="QAL102" s="760"/>
      <c r="QAM102" s="760"/>
      <c r="QAN102" s="760"/>
      <c r="QAO102" s="760"/>
      <c r="QAP102" s="760"/>
      <c r="QAQ102" s="760"/>
      <c r="QAR102" s="760"/>
      <c r="QAS102" s="760"/>
      <c r="QAT102" s="760"/>
      <c r="QAU102" s="760"/>
      <c r="QAV102" s="760"/>
      <c r="QAW102" s="760"/>
      <c r="QAX102" s="760"/>
      <c r="QAY102" s="760"/>
      <c r="QAZ102" s="760"/>
      <c r="QBA102" s="760"/>
      <c r="QBB102" s="760"/>
      <c r="QBC102" s="760"/>
      <c r="QBD102" s="760"/>
      <c r="QBE102" s="760"/>
      <c r="QBF102" s="760"/>
      <c r="QBG102" s="760"/>
      <c r="QBH102" s="760"/>
      <c r="QBI102" s="760"/>
      <c r="QBJ102" s="760"/>
      <c r="QBK102" s="760"/>
      <c r="QBL102" s="760"/>
      <c r="QBM102" s="760"/>
      <c r="QBN102" s="760"/>
      <c r="QBO102" s="760"/>
      <c r="QBP102" s="760"/>
      <c r="QBQ102" s="760"/>
      <c r="QBR102" s="760"/>
      <c r="QBS102" s="760"/>
      <c r="QBT102" s="760"/>
      <c r="QBU102" s="760"/>
      <c r="QBV102" s="760"/>
      <c r="QBW102" s="760"/>
      <c r="QBX102" s="760"/>
      <c r="QBY102" s="760"/>
      <c r="QBZ102" s="760"/>
      <c r="QCA102" s="760"/>
      <c r="QCB102" s="760"/>
      <c r="QCC102" s="760"/>
      <c r="QCD102" s="760"/>
      <c r="QCE102" s="760"/>
      <c r="QCF102" s="760"/>
      <c r="QCG102" s="760"/>
      <c r="QCH102" s="760"/>
      <c r="QCI102" s="760"/>
      <c r="QCJ102" s="760"/>
      <c r="QCK102" s="760"/>
      <c r="QCL102" s="760"/>
      <c r="QCM102" s="760"/>
      <c r="QCN102" s="760"/>
      <c r="QCO102" s="760"/>
      <c r="QCP102" s="760"/>
      <c r="QCQ102" s="760"/>
      <c r="QCR102" s="760"/>
      <c r="QCS102" s="760"/>
      <c r="QCT102" s="760"/>
      <c r="QCU102" s="760"/>
      <c r="QCV102" s="760"/>
      <c r="QCW102" s="760"/>
      <c r="QCX102" s="760"/>
      <c r="QCY102" s="760"/>
      <c r="QCZ102" s="760"/>
      <c r="QDA102" s="760"/>
      <c r="QDB102" s="760"/>
      <c r="QDC102" s="760"/>
      <c r="QDD102" s="760"/>
      <c r="QDE102" s="760"/>
      <c r="QDF102" s="760"/>
      <c r="QDG102" s="760"/>
      <c r="QDH102" s="760"/>
      <c r="QDI102" s="760"/>
      <c r="QDJ102" s="760"/>
      <c r="QDK102" s="760"/>
      <c r="QDL102" s="760"/>
      <c r="QDM102" s="760"/>
      <c r="QDN102" s="760"/>
      <c r="QDO102" s="760"/>
      <c r="QDP102" s="760"/>
      <c r="QDQ102" s="760"/>
      <c r="QDR102" s="760"/>
      <c r="QDS102" s="760"/>
      <c r="QDT102" s="760"/>
      <c r="QDU102" s="760"/>
      <c r="QDV102" s="760"/>
      <c r="QDW102" s="760"/>
      <c r="QDX102" s="760"/>
      <c r="QDY102" s="760"/>
      <c r="QDZ102" s="760"/>
      <c r="QEA102" s="760"/>
      <c r="QEB102" s="760"/>
      <c r="QEC102" s="760"/>
      <c r="QED102" s="760"/>
      <c r="QEE102" s="760"/>
      <c r="QEF102" s="760"/>
      <c r="QEG102" s="760"/>
      <c r="QEH102" s="760"/>
      <c r="QEI102" s="760"/>
      <c r="QEJ102" s="760"/>
      <c r="QEK102" s="760"/>
      <c r="QEL102" s="760"/>
      <c r="QEM102" s="760"/>
      <c r="QEN102" s="760"/>
      <c r="QEO102" s="760"/>
      <c r="QEP102" s="760"/>
      <c r="QEQ102" s="760"/>
      <c r="QER102" s="760"/>
      <c r="QES102" s="760"/>
      <c r="QET102" s="760"/>
      <c r="QEU102" s="760"/>
      <c r="QEV102" s="760"/>
      <c r="QEW102" s="760"/>
      <c r="QEX102" s="760"/>
      <c r="QEY102" s="760"/>
      <c r="QEZ102" s="760"/>
      <c r="QFA102" s="760"/>
      <c r="QFB102" s="760"/>
      <c r="QFC102" s="760"/>
      <c r="QFD102" s="760"/>
      <c r="QFE102" s="760"/>
      <c r="QFF102" s="760"/>
      <c r="QFG102" s="760"/>
      <c r="QFH102" s="760"/>
      <c r="QFI102" s="760"/>
      <c r="QFJ102" s="760"/>
      <c r="QFK102" s="760"/>
      <c r="QFL102" s="760"/>
      <c r="QFM102" s="760"/>
      <c r="QFN102" s="760"/>
      <c r="QFO102" s="760"/>
      <c r="QFP102" s="760"/>
      <c r="QFQ102" s="760"/>
      <c r="QFR102" s="760"/>
      <c r="QFS102" s="760"/>
      <c r="QFT102" s="760"/>
      <c r="QFU102" s="760"/>
      <c r="QFV102" s="760"/>
      <c r="QFW102" s="760"/>
      <c r="QFX102" s="760"/>
      <c r="QFY102" s="760"/>
      <c r="QFZ102" s="760"/>
      <c r="QGA102" s="760"/>
      <c r="QGB102" s="760"/>
      <c r="QGC102" s="760"/>
      <c r="QGD102" s="760"/>
      <c r="QGE102" s="760"/>
      <c r="QGF102" s="760"/>
      <c r="QGG102" s="760"/>
      <c r="QGH102" s="760"/>
      <c r="QGI102" s="760"/>
      <c r="QGJ102" s="760"/>
      <c r="QGK102" s="760"/>
      <c r="QGL102" s="760"/>
      <c r="QGM102" s="760"/>
      <c r="QGN102" s="760"/>
      <c r="QGO102" s="760"/>
      <c r="QGP102" s="760"/>
      <c r="QGQ102" s="760"/>
      <c r="QGR102" s="760"/>
      <c r="QGS102" s="760"/>
      <c r="QGT102" s="760"/>
      <c r="QGU102" s="760"/>
      <c r="QGV102" s="760"/>
      <c r="QGW102" s="760"/>
      <c r="QGX102" s="760"/>
      <c r="QGY102" s="760"/>
      <c r="QGZ102" s="760"/>
      <c r="QHA102" s="760"/>
      <c r="QHB102" s="760"/>
      <c r="QHC102" s="760"/>
      <c r="QHD102" s="760"/>
      <c r="QHE102" s="760"/>
      <c r="QHF102" s="760"/>
      <c r="QHG102" s="760"/>
      <c r="QHH102" s="760"/>
      <c r="QHI102" s="760"/>
      <c r="QHJ102" s="760"/>
      <c r="QHK102" s="760"/>
      <c r="QHL102" s="760"/>
      <c r="QHM102" s="760"/>
      <c r="QHN102" s="760"/>
      <c r="QHO102" s="760"/>
      <c r="QHP102" s="760"/>
      <c r="QHQ102" s="760"/>
      <c r="QHR102" s="760"/>
      <c r="QHS102" s="760"/>
      <c r="QHT102" s="760"/>
      <c r="QHU102" s="760"/>
      <c r="QHV102" s="760"/>
      <c r="QHW102" s="760"/>
      <c r="QHX102" s="760"/>
      <c r="QHY102" s="760"/>
      <c r="QHZ102" s="760"/>
      <c r="QIA102" s="760"/>
      <c r="QIB102" s="760"/>
      <c r="QIC102" s="760"/>
      <c r="QID102" s="760"/>
      <c r="QIE102" s="760"/>
      <c r="QIF102" s="760"/>
      <c r="QIG102" s="760"/>
      <c r="QIH102" s="760"/>
      <c r="QII102" s="760"/>
      <c r="QIJ102" s="760"/>
      <c r="QIK102" s="760"/>
      <c r="QIL102" s="760"/>
      <c r="QIM102" s="760"/>
      <c r="QIN102" s="760"/>
      <c r="QIO102" s="760"/>
      <c r="QIP102" s="760"/>
      <c r="QIQ102" s="760"/>
      <c r="QIR102" s="760"/>
      <c r="QIS102" s="760"/>
      <c r="QIT102" s="760"/>
      <c r="QIU102" s="760"/>
      <c r="QIV102" s="760"/>
      <c r="QIW102" s="760"/>
      <c r="QIX102" s="760"/>
      <c r="QIY102" s="760"/>
      <c r="QIZ102" s="760"/>
      <c r="QJA102" s="760"/>
      <c r="QJB102" s="760"/>
      <c r="QJC102" s="760"/>
      <c r="QJD102" s="760"/>
      <c r="QJE102" s="760"/>
      <c r="QJF102" s="760"/>
      <c r="QJG102" s="760"/>
      <c r="QJH102" s="760"/>
      <c r="QJI102" s="760"/>
      <c r="QJJ102" s="760"/>
      <c r="QJK102" s="760"/>
      <c r="QJL102" s="760"/>
      <c r="QJM102" s="760"/>
      <c r="QJN102" s="760"/>
      <c r="QJO102" s="760"/>
      <c r="QJP102" s="760"/>
      <c r="QJQ102" s="760"/>
      <c r="QJR102" s="760"/>
      <c r="QJS102" s="760"/>
      <c r="QJT102" s="760"/>
      <c r="QJU102" s="760"/>
      <c r="QJV102" s="760"/>
      <c r="QJW102" s="760"/>
      <c r="QJX102" s="760"/>
      <c r="QJY102" s="760"/>
      <c r="QJZ102" s="760"/>
      <c r="QKA102" s="760"/>
      <c r="QKB102" s="760"/>
      <c r="QKC102" s="760"/>
      <c r="QKD102" s="760"/>
      <c r="QKE102" s="760"/>
      <c r="QKF102" s="760"/>
      <c r="QKG102" s="760"/>
      <c r="QKH102" s="760"/>
      <c r="QKI102" s="760"/>
      <c r="QKJ102" s="760"/>
      <c r="QKK102" s="760"/>
      <c r="QKL102" s="760"/>
      <c r="QKM102" s="760"/>
      <c r="QKN102" s="760"/>
      <c r="QKO102" s="760"/>
      <c r="QKP102" s="760"/>
      <c r="QKQ102" s="760"/>
      <c r="QKR102" s="760"/>
      <c r="QKS102" s="760"/>
      <c r="QKT102" s="760"/>
      <c r="QKU102" s="760"/>
      <c r="QKV102" s="760"/>
      <c r="QKW102" s="760"/>
      <c r="QKX102" s="760"/>
      <c r="QKY102" s="760"/>
      <c r="QKZ102" s="760"/>
      <c r="QLA102" s="760"/>
      <c r="QLB102" s="760"/>
      <c r="QLC102" s="760"/>
      <c r="QLD102" s="760"/>
      <c r="QLE102" s="760"/>
      <c r="QLF102" s="760"/>
      <c r="QLG102" s="760"/>
      <c r="QLH102" s="760"/>
      <c r="QLI102" s="760"/>
      <c r="QLJ102" s="760"/>
      <c r="QLK102" s="760"/>
      <c r="QLL102" s="760"/>
      <c r="QLM102" s="760"/>
      <c r="QLN102" s="760"/>
      <c r="QLO102" s="760"/>
      <c r="QLP102" s="760"/>
      <c r="QLQ102" s="760"/>
      <c r="QLR102" s="760"/>
      <c r="QLS102" s="760"/>
      <c r="QLT102" s="760"/>
      <c r="QLU102" s="760"/>
      <c r="QLV102" s="760"/>
      <c r="QLW102" s="760"/>
      <c r="QLX102" s="760"/>
      <c r="QLY102" s="760"/>
      <c r="QLZ102" s="760"/>
      <c r="QMA102" s="760"/>
      <c r="QMB102" s="760"/>
      <c r="QMC102" s="760"/>
      <c r="QMD102" s="760"/>
      <c r="QME102" s="760"/>
      <c r="QMF102" s="760"/>
      <c r="QMG102" s="760"/>
      <c r="QMH102" s="760"/>
      <c r="QMI102" s="760"/>
      <c r="QMJ102" s="760"/>
      <c r="QMK102" s="760"/>
      <c r="QML102" s="760"/>
      <c r="QMM102" s="760"/>
      <c r="QMN102" s="760"/>
      <c r="QMO102" s="760"/>
      <c r="QMP102" s="760"/>
      <c r="QMQ102" s="760"/>
      <c r="QMR102" s="760"/>
      <c r="QMS102" s="760"/>
      <c r="QMT102" s="760"/>
      <c r="QMU102" s="760"/>
      <c r="QMV102" s="760"/>
      <c r="QMW102" s="760"/>
      <c r="QMX102" s="760"/>
      <c r="QMY102" s="760"/>
      <c r="QMZ102" s="760"/>
      <c r="QNA102" s="760"/>
      <c r="QNB102" s="760"/>
      <c r="QNC102" s="760"/>
      <c r="QND102" s="760"/>
      <c r="QNE102" s="760"/>
      <c r="QNF102" s="760"/>
      <c r="QNG102" s="760"/>
      <c r="QNH102" s="760"/>
      <c r="QNI102" s="760"/>
      <c r="QNJ102" s="760"/>
      <c r="QNK102" s="760"/>
      <c r="QNL102" s="760"/>
      <c r="QNM102" s="760"/>
      <c r="QNN102" s="760"/>
      <c r="QNO102" s="760"/>
      <c r="QNP102" s="760"/>
      <c r="QNQ102" s="760"/>
      <c r="QNR102" s="760"/>
      <c r="QNS102" s="760"/>
      <c r="QNT102" s="760"/>
      <c r="QNU102" s="760"/>
      <c r="QNV102" s="760"/>
      <c r="QNW102" s="760"/>
      <c r="QNX102" s="760"/>
      <c r="QNY102" s="760"/>
      <c r="QNZ102" s="760"/>
      <c r="QOA102" s="760"/>
      <c r="QOB102" s="760"/>
      <c r="QOC102" s="760"/>
      <c r="QOD102" s="760"/>
      <c r="QOE102" s="760"/>
      <c r="QOF102" s="760"/>
      <c r="QOG102" s="760"/>
      <c r="QOH102" s="760"/>
      <c r="QOI102" s="760"/>
      <c r="QOJ102" s="760"/>
      <c r="QOK102" s="760"/>
      <c r="QOL102" s="760"/>
      <c r="QOM102" s="760"/>
      <c r="QON102" s="760"/>
      <c r="QOO102" s="760"/>
      <c r="QOP102" s="760"/>
      <c r="QOQ102" s="760"/>
      <c r="QOR102" s="760"/>
      <c r="QOS102" s="760"/>
      <c r="QOT102" s="760"/>
      <c r="QOU102" s="760"/>
      <c r="QOV102" s="760"/>
      <c r="QOW102" s="760"/>
      <c r="QOX102" s="760"/>
      <c r="QOY102" s="760"/>
      <c r="QOZ102" s="760"/>
      <c r="QPA102" s="760"/>
      <c r="QPB102" s="760"/>
      <c r="QPC102" s="760"/>
      <c r="QPD102" s="760"/>
      <c r="QPE102" s="760"/>
      <c r="QPF102" s="760"/>
      <c r="QPG102" s="760"/>
      <c r="QPH102" s="760"/>
      <c r="QPI102" s="760"/>
      <c r="QPJ102" s="760"/>
      <c r="QPK102" s="760"/>
      <c r="QPL102" s="760"/>
      <c r="QPM102" s="760"/>
      <c r="QPN102" s="760"/>
      <c r="QPO102" s="760"/>
      <c r="QPP102" s="760"/>
      <c r="QPQ102" s="760"/>
      <c r="QPR102" s="760"/>
      <c r="QPS102" s="760"/>
      <c r="QPT102" s="760"/>
      <c r="QPU102" s="760"/>
      <c r="QPV102" s="760"/>
      <c r="QPW102" s="760"/>
      <c r="QPX102" s="760"/>
      <c r="QPY102" s="760"/>
      <c r="QPZ102" s="760"/>
      <c r="QQA102" s="760"/>
      <c r="QQB102" s="760"/>
      <c r="QQC102" s="760"/>
      <c r="QQD102" s="760"/>
      <c r="QQE102" s="760"/>
      <c r="QQF102" s="760"/>
      <c r="QQG102" s="760"/>
      <c r="QQH102" s="760"/>
      <c r="QQI102" s="760"/>
      <c r="QQJ102" s="760"/>
      <c r="QQK102" s="760"/>
      <c r="QQL102" s="760"/>
      <c r="QQM102" s="760"/>
      <c r="QQN102" s="760"/>
      <c r="QQO102" s="760"/>
      <c r="QQP102" s="760"/>
      <c r="QQQ102" s="760"/>
      <c r="QQR102" s="760"/>
      <c r="QQS102" s="760"/>
      <c r="QQT102" s="760"/>
      <c r="QQU102" s="760"/>
      <c r="QQV102" s="760"/>
      <c r="QQW102" s="760"/>
      <c r="QQX102" s="760"/>
      <c r="QQY102" s="760"/>
      <c r="QQZ102" s="760"/>
      <c r="QRA102" s="760"/>
      <c r="QRB102" s="760"/>
      <c r="QRC102" s="760"/>
      <c r="QRD102" s="760"/>
      <c r="QRE102" s="760"/>
      <c r="QRF102" s="760"/>
      <c r="QRG102" s="760"/>
      <c r="QRH102" s="760"/>
      <c r="QRI102" s="760"/>
      <c r="QRJ102" s="760"/>
      <c r="QRK102" s="760"/>
      <c r="QRL102" s="760"/>
      <c r="QRM102" s="760"/>
      <c r="QRN102" s="760"/>
      <c r="QRO102" s="760"/>
      <c r="QRP102" s="760"/>
      <c r="QRQ102" s="760"/>
      <c r="QRR102" s="760"/>
      <c r="QRS102" s="760"/>
      <c r="QRT102" s="760"/>
      <c r="QRU102" s="760"/>
      <c r="QRV102" s="760"/>
      <c r="QRW102" s="760"/>
      <c r="QRX102" s="760"/>
      <c r="QRY102" s="760"/>
      <c r="QRZ102" s="760"/>
      <c r="QSA102" s="760"/>
      <c r="QSB102" s="760"/>
      <c r="QSC102" s="760"/>
      <c r="QSD102" s="760"/>
      <c r="QSE102" s="760"/>
      <c r="QSF102" s="760"/>
      <c r="QSG102" s="760"/>
      <c r="QSH102" s="760"/>
      <c r="QSI102" s="760"/>
      <c r="QSJ102" s="760"/>
      <c r="QSK102" s="760"/>
      <c r="QSL102" s="760"/>
      <c r="QSM102" s="760"/>
      <c r="QSN102" s="760"/>
      <c r="QSO102" s="760"/>
      <c r="QSP102" s="760"/>
      <c r="QSQ102" s="760"/>
      <c r="QSR102" s="760"/>
      <c r="QSS102" s="760"/>
      <c r="QST102" s="760"/>
      <c r="QSU102" s="760"/>
      <c r="QSV102" s="760"/>
      <c r="QSW102" s="760"/>
      <c r="QSX102" s="760"/>
      <c r="QSY102" s="760"/>
      <c r="QSZ102" s="760"/>
      <c r="QTA102" s="760"/>
      <c r="QTB102" s="760"/>
      <c r="QTC102" s="760"/>
      <c r="QTD102" s="760"/>
      <c r="QTE102" s="760"/>
      <c r="QTF102" s="760"/>
      <c r="QTG102" s="760"/>
      <c r="QTH102" s="760"/>
      <c r="QTI102" s="760"/>
      <c r="QTJ102" s="760"/>
      <c r="QTK102" s="760"/>
      <c r="QTL102" s="760"/>
      <c r="QTM102" s="760"/>
      <c r="QTN102" s="760"/>
      <c r="QTO102" s="760"/>
      <c r="QTP102" s="760"/>
      <c r="QTQ102" s="760"/>
      <c r="QTR102" s="760"/>
      <c r="QTS102" s="760"/>
      <c r="QTT102" s="760"/>
      <c r="QTU102" s="760"/>
      <c r="QTV102" s="760"/>
      <c r="QTW102" s="760"/>
      <c r="QTX102" s="760"/>
      <c r="QTY102" s="760"/>
      <c r="QTZ102" s="760"/>
      <c r="QUA102" s="760"/>
      <c r="QUB102" s="760"/>
      <c r="QUC102" s="760"/>
      <c r="QUD102" s="760"/>
      <c r="QUE102" s="760"/>
      <c r="QUF102" s="760"/>
      <c r="QUG102" s="760"/>
      <c r="QUH102" s="760"/>
      <c r="QUI102" s="760"/>
      <c r="QUJ102" s="760"/>
      <c r="QUK102" s="760"/>
      <c r="QUL102" s="760"/>
      <c r="QUM102" s="760"/>
      <c r="QUN102" s="760"/>
      <c r="QUO102" s="760"/>
      <c r="QUP102" s="760"/>
      <c r="QUQ102" s="760"/>
      <c r="QUR102" s="760"/>
      <c r="QUS102" s="760"/>
      <c r="QUT102" s="760"/>
      <c r="QUU102" s="760"/>
      <c r="QUV102" s="760"/>
      <c r="QUW102" s="760"/>
      <c r="QUX102" s="760"/>
      <c r="QUY102" s="760"/>
      <c r="QUZ102" s="760"/>
      <c r="QVA102" s="760"/>
      <c r="QVB102" s="760"/>
      <c r="QVC102" s="760"/>
      <c r="QVD102" s="760"/>
      <c r="QVE102" s="760"/>
      <c r="QVF102" s="760"/>
      <c r="QVG102" s="760"/>
      <c r="QVH102" s="760"/>
      <c r="QVI102" s="760"/>
      <c r="QVJ102" s="760"/>
      <c r="QVK102" s="760"/>
      <c r="QVL102" s="760"/>
      <c r="QVM102" s="760"/>
      <c r="QVN102" s="760"/>
      <c r="QVO102" s="760"/>
      <c r="QVP102" s="760"/>
      <c r="QVQ102" s="760"/>
      <c r="QVR102" s="760"/>
      <c r="QVS102" s="760"/>
      <c r="QVT102" s="760"/>
      <c r="QVU102" s="760"/>
      <c r="QVV102" s="760"/>
      <c r="QVW102" s="760"/>
      <c r="QVX102" s="760"/>
      <c r="QVY102" s="760"/>
      <c r="QVZ102" s="760"/>
      <c r="QWA102" s="760"/>
      <c r="QWB102" s="760"/>
      <c r="QWC102" s="760"/>
      <c r="QWD102" s="760"/>
      <c r="QWE102" s="760"/>
      <c r="QWF102" s="760"/>
      <c r="QWG102" s="760"/>
      <c r="QWH102" s="760"/>
      <c r="QWI102" s="760"/>
      <c r="QWJ102" s="760"/>
      <c r="QWK102" s="760"/>
      <c r="QWL102" s="760"/>
      <c r="QWM102" s="760"/>
      <c r="QWN102" s="760"/>
      <c r="QWO102" s="760"/>
      <c r="QWP102" s="760"/>
      <c r="QWQ102" s="760"/>
      <c r="QWR102" s="760"/>
      <c r="QWS102" s="760"/>
      <c r="QWT102" s="760"/>
      <c r="QWU102" s="760"/>
      <c r="QWV102" s="760"/>
      <c r="QWW102" s="760"/>
      <c r="QWX102" s="760"/>
      <c r="QWY102" s="760"/>
      <c r="QWZ102" s="760"/>
      <c r="QXA102" s="760"/>
      <c r="QXB102" s="760"/>
      <c r="QXC102" s="760"/>
      <c r="QXD102" s="760"/>
      <c r="QXE102" s="760"/>
      <c r="QXF102" s="760"/>
      <c r="QXG102" s="760"/>
      <c r="QXH102" s="760"/>
      <c r="QXI102" s="760"/>
      <c r="QXJ102" s="760"/>
      <c r="QXK102" s="760"/>
      <c r="QXL102" s="760"/>
      <c r="QXM102" s="760"/>
      <c r="QXN102" s="760"/>
      <c r="QXO102" s="760"/>
      <c r="QXP102" s="760"/>
      <c r="QXQ102" s="760"/>
      <c r="QXR102" s="760"/>
      <c r="QXS102" s="760"/>
      <c r="QXT102" s="760"/>
      <c r="QXU102" s="760"/>
      <c r="QXV102" s="760"/>
      <c r="QXW102" s="760"/>
      <c r="QXX102" s="760"/>
      <c r="QXY102" s="760"/>
      <c r="QXZ102" s="760"/>
      <c r="QYA102" s="760"/>
      <c r="QYB102" s="760"/>
      <c r="QYC102" s="760"/>
      <c r="QYD102" s="760"/>
      <c r="QYE102" s="760"/>
      <c r="QYF102" s="760"/>
      <c r="QYG102" s="760"/>
      <c r="QYH102" s="760"/>
      <c r="QYI102" s="760"/>
      <c r="QYJ102" s="760"/>
      <c r="QYK102" s="760"/>
      <c r="QYL102" s="760"/>
      <c r="QYM102" s="760"/>
      <c r="QYN102" s="760"/>
      <c r="QYO102" s="760"/>
      <c r="QYP102" s="760"/>
      <c r="QYQ102" s="760"/>
      <c r="QYR102" s="760"/>
      <c r="QYS102" s="760"/>
      <c r="QYT102" s="760"/>
      <c r="QYU102" s="760"/>
      <c r="QYV102" s="760"/>
      <c r="QYW102" s="760"/>
      <c r="QYX102" s="760"/>
      <c r="QYY102" s="760"/>
      <c r="QYZ102" s="760"/>
      <c r="QZA102" s="760"/>
      <c r="QZB102" s="760"/>
      <c r="QZC102" s="760"/>
      <c r="QZD102" s="760"/>
      <c r="QZE102" s="760"/>
      <c r="QZF102" s="760"/>
      <c r="QZG102" s="760"/>
      <c r="QZH102" s="760"/>
      <c r="QZI102" s="760"/>
      <c r="QZJ102" s="760"/>
      <c r="QZK102" s="760"/>
      <c r="QZL102" s="760"/>
      <c r="QZM102" s="760"/>
      <c r="QZN102" s="760"/>
      <c r="QZO102" s="760"/>
      <c r="QZP102" s="760"/>
      <c r="QZQ102" s="760"/>
      <c r="QZR102" s="760"/>
      <c r="QZS102" s="760"/>
      <c r="QZT102" s="760"/>
      <c r="QZU102" s="760"/>
      <c r="QZV102" s="760"/>
      <c r="QZW102" s="760"/>
      <c r="QZX102" s="760"/>
      <c r="QZY102" s="760"/>
      <c r="QZZ102" s="760"/>
      <c r="RAA102" s="760"/>
      <c r="RAB102" s="760"/>
      <c r="RAC102" s="760"/>
      <c r="RAD102" s="760"/>
      <c r="RAE102" s="760"/>
      <c r="RAF102" s="760"/>
      <c r="RAG102" s="760"/>
      <c r="RAH102" s="760"/>
      <c r="RAI102" s="760"/>
      <c r="RAJ102" s="760"/>
      <c r="RAK102" s="760"/>
      <c r="RAL102" s="760"/>
      <c r="RAM102" s="760"/>
      <c r="RAN102" s="760"/>
      <c r="RAO102" s="760"/>
      <c r="RAP102" s="760"/>
      <c r="RAQ102" s="760"/>
      <c r="RAR102" s="760"/>
      <c r="RAS102" s="760"/>
      <c r="RAT102" s="760"/>
      <c r="RAU102" s="760"/>
      <c r="RAV102" s="760"/>
      <c r="RAW102" s="760"/>
      <c r="RAX102" s="760"/>
      <c r="RAY102" s="760"/>
      <c r="RAZ102" s="760"/>
      <c r="RBA102" s="760"/>
      <c r="RBB102" s="760"/>
      <c r="RBC102" s="760"/>
      <c r="RBD102" s="760"/>
      <c r="RBE102" s="760"/>
      <c r="RBF102" s="760"/>
      <c r="RBG102" s="760"/>
      <c r="RBH102" s="760"/>
      <c r="RBI102" s="760"/>
      <c r="RBJ102" s="760"/>
      <c r="RBK102" s="760"/>
      <c r="RBL102" s="760"/>
      <c r="RBM102" s="760"/>
      <c r="RBN102" s="760"/>
      <c r="RBO102" s="760"/>
      <c r="RBP102" s="760"/>
      <c r="RBQ102" s="760"/>
      <c r="RBR102" s="760"/>
      <c r="RBS102" s="760"/>
      <c r="RBT102" s="760"/>
      <c r="RBU102" s="760"/>
      <c r="RBV102" s="760"/>
      <c r="RBW102" s="760"/>
      <c r="RBX102" s="760"/>
      <c r="RBY102" s="760"/>
      <c r="RBZ102" s="760"/>
      <c r="RCA102" s="760"/>
      <c r="RCB102" s="760"/>
      <c r="RCC102" s="760"/>
      <c r="RCD102" s="760"/>
      <c r="RCE102" s="760"/>
      <c r="RCF102" s="760"/>
      <c r="RCG102" s="760"/>
      <c r="RCH102" s="760"/>
      <c r="RCI102" s="760"/>
      <c r="RCJ102" s="760"/>
      <c r="RCK102" s="760"/>
      <c r="RCL102" s="760"/>
      <c r="RCM102" s="760"/>
      <c r="RCN102" s="760"/>
      <c r="RCO102" s="760"/>
      <c r="RCP102" s="760"/>
      <c r="RCQ102" s="760"/>
      <c r="RCR102" s="760"/>
      <c r="RCS102" s="760"/>
      <c r="RCT102" s="760"/>
      <c r="RCU102" s="760"/>
      <c r="RCV102" s="760"/>
      <c r="RCW102" s="760"/>
      <c r="RCX102" s="760"/>
      <c r="RCY102" s="760"/>
      <c r="RCZ102" s="760"/>
      <c r="RDA102" s="760"/>
      <c r="RDB102" s="760"/>
      <c r="RDC102" s="760"/>
      <c r="RDD102" s="760"/>
      <c r="RDE102" s="760"/>
      <c r="RDF102" s="760"/>
      <c r="RDG102" s="760"/>
      <c r="RDH102" s="760"/>
      <c r="RDI102" s="760"/>
      <c r="RDJ102" s="760"/>
      <c r="RDK102" s="760"/>
      <c r="RDL102" s="760"/>
      <c r="RDM102" s="760"/>
      <c r="RDN102" s="760"/>
      <c r="RDO102" s="760"/>
      <c r="RDP102" s="760"/>
      <c r="RDQ102" s="760"/>
      <c r="RDR102" s="760"/>
      <c r="RDS102" s="760"/>
      <c r="RDT102" s="760"/>
      <c r="RDU102" s="760"/>
      <c r="RDV102" s="760"/>
      <c r="RDW102" s="760"/>
      <c r="RDX102" s="760"/>
      <c r="RDY102" s="760"/>
      <c r="RDZ102" s="760"/>
      <c r="REA102" s="760"/>
      <c r="REB102" s="760"/>
      <c r="REC102" s="760"/>
      <c r="RED102" s="760"/>
      <c r="REE102" s="760"/>
      <c r="REF102" s="760"/>
      <c r="REG102" s="760"/>
      <c r="REH102" s="760"/>
      <c r="REI102" s="760"/>
      <c r="REJ102" s="760"/>
      <c r="REK102" s="760"/>
      <c r="REL102" s="760"/>
      <c r="REM102" s="760"/>
      <c r="REN102" s="760"/>
      <c r="REO102" s="760"/>
      <c r="REP102" s="760"/>
      <c r="REQ102" s="760"/>
      <c r="RER102" s="760"/>
      <c r="RES102" s="760"/>
      <c r="RET102" s="760"/>
      <c r="REU102" s="760"/>
      <c r="REV102" s="760"/>
      <c r="REW102" s="760"/>
      <c r="REX102" s="760"/>
      <c r="REY102" s="760"/>
      <c r="REZ102" s="760"/>
      <c r="RFA102" s="760"/>
      <c r="RFB102" s="760"/>
      <c r="RFC102" s="760"/>
      <c r="RFD102" s="760"/>
      <c r="RFE102" s="760"/>
      <c r="RFF102" s="760"/>
      <c r="RFG102" s="760"/>
      <c r="RFH102" s="760"/>
      <c r="RFI102" s="760"/>
      <c r="RFJ102" s="760"/>
      <c r="RFK102" s="760"/>
      <c r="RFL102" s="760"/>
      <c r="RFM102" s="760"/>
      <c r="RFN102" s="760"/>
      <c r="RFO102" s="760"/>
      <c r="RFP102" s="760"/>
      <c r="RFQ102" s="760"/>
      <c r="RFR102" s="760"/>
      <c r="RFS102" s="760"/>
      <c r="RFT102" s="760"/>
      <c r="RFU102" s="760"/>
      <c r="RFV102" s="760"/>
      <c r="RFW102" s="760"/>
      <c r="RFX102" s="760"/>
      <c r="RFY102" s="760"/>
      <c r="RFZ102" s="760"/>
      <c r="RGA102" s="760"/>
      <c r="RGB102" s="760"/>
      <c r="RGC102" s="760"/>
      <c r="RGD102" s="760"/>
      <c r="RGE102" s="760"/>
      <c r="RGF102" s="760"/>
      <c r="RGG102" s="760"/>
      <c r="RGH102" s="760"/>
      <c r="RGI102" s="760"/>
      <c r="RGJ102" s="760"/>
      <c r="RGK102" s="760"/>
      <c r="RGL102" s="760"/>
      <c r="RGM102" s="760"/>
      <c r="RGN102" s="760"/>
      <c r="RGO102" s="760"/>
      <c r="RGP102" s="760"/>
      <c r="RGQ102" s="760"/>
      <c r="RGR102" s="760"/>
      <c r="RGS102" s="760"/>
      <c r="RGT102" s="760"/>
      <c r="RGU102" s="760"/>
      <c r="RGV102" s="760"/>
      <c r="RGW102" s="760"/>
      <c r="RGX102" s="760"/>
      <c r="RGY102" s="760"/>
      <c r="RGZ102" s="760"/>
      <c r="RHA102" s="760"/>
      <c r="RHB102" s="760"/>
      <c r="RHC102" s="760"/>
      <c r="RHD102" s="760"/>
      <c r="RHE102" s="760"/>
      <c r="RHF102" s="760"/>
      <c r="RHG102" s="760"/>
      <c r="RHH102" s="760"/>
      <c r="RHI102" s="760"/>
      <c r="RHJ102" s="760"/>
      <c r="RHK102" s="760"/>
      <c r="RHL102" s="760"/>
      <c r="RHM102" s="760"/>
      <c r="RHN102" s="760"/>
      <c r="RHO102" s="760"/>
      <c r="RHP102" s="760"/>
      <c r="RHQ102" s="760"/>
      <c r="RHR102" s="760"/>
      <c r="RHS102" s="760"/>
      <c r="RHT102" s="760"/>
      <c r="RHU102" s="760"/>
      <c r="RHV102" s="760"/>
      <c r="RHW102" s="760"/>
      <c r="RHX102" s="760"/>
      <c r="RHY102" s="760"/>
      <c r="RHZ102" s="760"/>
      <c r="RIA102" s="760"/>
      <c r="RIB102" s="760"/>
      <c r="RIC102" s="760"/>
      <c r="RID102" s="760"/>
      <c r="RIE102" s="760"/>
      <c r="RIF102" s="760"/>
      <c r="RIG102" s="760"/>
      <c r="RIH102" s="760"/>
      <c r="RII102" s="760"/>
      <c r="RIJ102" s="760"/>
      <c r="RIK102" s="760"/>
      <c r="RIL102" s="760"/>
      <c r="RIM102" s="760"/>
      <c r="RIN102" s="760"/>
      <c r="RIO102" s="760"/>
      <c r="RIP102" s="760"/>
      <c r="RIQ102" s="760"/>
      <c r="RIR102" s="760"/>
      <c r="RIS102" s="760"/>
      <c r="RIT102" s="760"/>
      <c r="RIU102" s="760"/>
      <c r="RIV102" s="760"/>
      <c r="RIW102" s="760"/>
      <c r="RIX102" s="760"/>
      <c r="RIY102" s="760"/>
      <c r="RIZ102" s="760"/>
      <c r="RJA102" s="760"/>
      <c r="RJB102" s="760"/>
      <c r="RJC102" s="760"/>
      <c r="RJD102" s="760"/>
      <c r="RJE102" s="760"/>
      <c r="RJF102" s="760"/>
      <c r="RJG102" s="760"/>
      <c r="RJH102" s="760"/>
      <c r="RJI102" s="760"/>
      <c r="RJJ102" s="760"/>
      <c r="RJK102" s="760"/>
      <c r="RJL102" s="760"/>
      <c r="RJM102" s="760"/>
      <c r="RJN102" s="760"/>
      <c r="RJO102" s="760"/>
      <c r="RJP102" s="760"/>
      <c r="RJQ102" s="760"/>
      <c r="RJR102" s="760"/>
      <c r="RJS102" s="760"/>
      <c r="RJT102" s="760"/>
      <c r="RJU102" s="760"/>
      <c r="RJV102" s="760"/>
      <c r="RJW102" s="760"/>
      <c r="RJX102" s="760"/>
      <c r="RJY102" s="760"/>
      <c r="RJZ102" s="760"/>
      <c r="RKA102" s="760"/>
      <c r="RKB102" s="760"/>
      <c r="RKC102" s="760"/>
      <c r="RKD102" s="760"/>
      <c r="RKE102" s="760"/>
      <c r="RKF102" s="760"/>
      <c r="RKG102" s="760"/>
      <c r="RKH102" s="760"/>
      <c r="RKI102" s="760"/>
      <c r="RKJ102" s="760"/>
      <c r="RKK102" s="760"/>
      <c r="RKL102" s="760"/>
      <c r="RKM102" s="760"/>
      <c r="RKN102" s="760"/>
      <c r="RKO102" s="760"/>
      <c r="RKP102" s="760"/>
      <c r="RKQ102" s="760"/>
      <c r="RKR102" s="760"/>
      <c r="RKS102" s="760"/>
      <c r="RKT102" s="760"/>
      <c r="RKU102" s="760"/>
      <c r="RKV102" s="760"/>
      <c r="RKW102" s="760"/>
      <c r="RKX102" s="760"/>
      <c r="RKY102" s="760"/>
      <c r="RKZ102" s="760"/>
      <c r="RLA102" s="760"/>
      <c r="RLB102" s="760"/>
      <c r="RLC102" s="760"/>
      <c r="RLD102" s="760"/>
      <c r="RLE102" s="760"/>
      <c r="RLF102" s="760"/>
      <c r="RLG102" s="760"/>
      <c r="RLH102" s="760"/>
      <c r="RLI102" s="760"/>
      <c r="RLJ102" s="760"/>
      <c r="RLK102" s="760"/>
      <c r="RLL102" s="760"/>
      <c r="RLM102" s="760"/>
      <c r="RLN102" s="760"/>
      <c r="RLO102" s="760"/>
      <c r="RLP102" s="760"/>
      <c r="RLQ102" s="760"/>
      <c r="RLR102" s="760"/>
      <c r="RLS102" s="760"/>
      <c r="RLT102" s="760"/>
      <c r="RLU102" s="760"/>
      <c r="RLV102" s="760"/>
      <c r="RLW102" s="760"/>
      <c r="RLX102" s="760"/>
      <c r="RLY102" s="760"/>
      <c r="RLZ102" s="760"/>
      <c r="RMA102" s="760"/>
      <c r="RMB102" s="760"/>
      <c r="RMC102" s="760"/>
      <c r="RMD102" s="760"/>
      <c r="RME102" s="760"/>
      <c r="RMF102" s="760"/>
      <c r="RMG102" s="760"/>
      <c r="RMH102" s="760"/>
      <c r="RMI102" s="760"/>
      <c r="RMJ102" s="760"/>
      <c r="RMK102" s="760"/>
      <c r="RML102" s="760"/>
      <c r="RMM102" s="760"/>
      <c r="RMN102" s="760"/>
      <c r="RMO102" s="760"/>
      <c r="RMP102" s="760"/>
      <c r="RMQ102" s="760"/>
      <c r="RMR102" s="760"/>
      <c r="RMS102" s="760"/>
      <c r="RMT102" s="760"/>
      <c r="RMU102" s="760"/>
      <c r="RMV102" s="760"/>
      <c r="RMW102" s="760"/>
      <c r="RMX102" s="760"/>
      <c r="RMY102" s="760"/>
      <c r="RMZ102" s="760"/>
      <c r="RNA102" s="760"/>
      <c r="RNB102" s="760"/>
      <c r="RNC102" s="760"/>
      <c r="RND102" s="760"/>
      <c r="RNE102" s="760"/>
      <c r="RNF102" s="760"/>
      <c r="RNG102" s="760"/>
      <c r="RNH102" s="760"/>
      <c r="RNI102" s="760"/>
      <c r="RNJ102" s="760"/>
      <c r="RNK102" s="760"/>
      <c r="RNL102" s="760"/>
      <c r="RNM102" s="760"/>
      <c r="RNN102" s="760"/>
      <c r="RNO102" s="760"/>
      <c r="RNP102" s="760"/>
      <c r="RNQ102" s="760"/>
      <c r="RNR102" s="760"/>
      <c r="RNS102" s="760"/>
      <c r="RNT102" s="760"/>
      <c r="RNU102" s="760"/>
      <c r="RNV102" s="760"/>
      <c r="RNW102" s="760"/>
      <c r="RNX102" s="760"/>
      <c r="RNY102" s="760"/>
      <c r="RNZ102" s="760"/>
      <c r="ROA102" s="760"/>
      <c r="ROB102" s="760"/>
      <c r="ROC102" s="760"/>
      <c r="ROD102" s="760"/>
      <c r="ROE102" s="760"/>
      <c r="ROF102" s="760"/>
      <c r="ROG102" s="760"/>
      <c r="ROH102" s="760"/>
      <c r="ROI102" s="760"/>
      <c r="ROJ102" s="760"/>
      <c r="ROK102" s="760"/>
      <c r="ROL102" s="760"/>
      <c r="ROM102" s="760"/>
      <c r="RON102" s="760"/>
      <c r="ROO102" s="760"/>
      <c r="ROP102" s="760"/>
      <c r="ROQ102" s="760"/>
      <c r="ROR102" s="760"/>
      <c r="ROS102" s="760"/>
      <c r="ROT102" s="760"/>
      <c r="ROU102" s="760"/>
      <c r="ROV102" s="760"/>
      <c r="ROW102" s="760"/>
      <c r="ROX102" s="760"/>
      <c r="ROY102" s="760"/>
      <c r="ROZ102" s="760"/>
      <c r="RPA102" s="760"/>
      <c r="RPB102" s="760"/>
      <c r="RPC102" s="760"/>
      <c r="RPD102" s="760"/>
      <c r="RPE102" s="760"/>
      <c r="RPF102" s="760"/>
      <c r="RPG102" s="760"/>
      <c r="RPH102" s="760"/>
      <c r="RPI102" s="760"/>
      <c r="RPJ102" s="760"/>
      <c r="RPK102" s="760"/>
      <c r="RPL102" s="760"/>
      <c r="RPM102" s="760"/>
      <c r="RPN102" s="760"/>
      <c r="RPO102" s="760"/>
      <c r="RPP102" s="760"/>
      <c r="RPQ102" s="760"/>
      <c r="RPR102" s="760"/>
      <c r="RPS102" s="760"/>
      <c r="RPT102" s="760"/>
      <c r="RPU102" s="760"/>
      <c r="RPV102" s="760"/>
      <c r="RPW102" s="760"/>
      <c r="RPX102" s="760"/>
      <c r="RPY102" s="760"/>
      <c r="RPZ102" s="760"/>
      <c r="RQA102" s="760"/>
      <c r="RQB102" s="760"/>
      <c r="RQC102" s="760"/>
      <c r="RQD102" s="760"/>
      <c r="RQE102" s="760"/>
      <c r="RQF102" s="760"/>
      <c r="RQG102" s="760"/>
      <c r="RQH102" s="760"/>
      <c r="RQI102" s="760"/>
      <c r="RQJ102" s="760"/>
      <c r="RQK102" s="760"/>
      <c r="RQL102" s="760"/>
      <c r="RQM102" s="760"/>
      <c r="RQN102" s="760"/>
      <c r="RQO102" s="760"/>
      <c r="RQP102" s="760"/>
      <c r="RQQ102" s="760"/>
      <c r="RQR102" s="760"/>
      <c r="RQS102" s="760"/>
      <c r="RQT102" s="760"/>
      <c r="RQU102" s="760"/>
      <c r="RQV102" s="760"/>
      <c r="RQW102" s="760"/>
      <c r="RQX102" s="760"/>
      <c r="RQY102" s="760"/>
      <c r="RQZ102" s="760"/>
      <c r="RRA102" s="760"/>
      <c r="RRB102" s="760"/>
      <c r="RRC102" s="760"/>
      <c r="RRD102" s="760"/>
      <c r="RRE102" s="760"/>
      <c r="RRF102" s="760"/>
      <c r="RRG102" s="760"/>
      <c r="RRH102" s="760"/>
      <c r="RRI102" s="760"/>
      <c r="RRJ102" s="760"/>
      <c r="RRK102" s="760"/>
      <c r="RRL102" s="760"/>
      <c r="RRM102" s="760"/>
      <c r="RRN102" s="760"/>
      <c r="RRO102" s="760"/>
      <c r="RRP102" s="760"/>
      <c r="RRQ102" s="760"/>
      <c r="RRR102" s="760"/>
      <c r="RRS102" s="760"/>
      <c r="RRT102" s="760"/>
      <c r="RRU102" s="760"/>
      <c r="RRV102" s="760"/>
      <c r="RRW102" s="760"/>
      <c r="RRX102" s="760"/>
      <c r="RRY102" s="760"/>
      <c r="RRZ102" s="760"/>
      <c r="RSA102" s="760"/>
      <c r="RSB102" s="760"/>
      <c r="RSC102" s="760"/>
      <c r="RSD102" s="760"/>
      <c r="RSE102" s="760"/>
      <c r="RSF102" s="760"/>
      <c r="RSG102" s="760"/>
      <c r="RSH102" s="760"/>
      <c r="RSI102" s="760"/>
      <c r="RSJ102" s="760"/>
      <c r="RSK102" s="760"/>
      <c r="RSL102" s="760"/>
      <c r="RSM102" s="760"/>
      <c r="RSN102" s="760"/>
      <c r="RSO102" s="760"/>
      <c r="RSP102" s="760"/>
      <c r="RSQ102" s="760"/>
      <c r="RSR102" s="760"/>
      <c r="RSS102" s="760"/>
      <c r="RST102" s="760"/>
      <c r="RSU102" s="760"/>
      <c r="RSV102" s="760"/>
      <c r="RSW102" s="760"/>
      <c r="RSX102" s="760"/>
      <c r="RSY102" s="760"/>
      <c r="RSZ102" s="760"/>
      <c r="RTA102" s="760"/>
      <c r="RTB102" s="760"/>
      <c r="RTC102" s="760"/>
      <c r="RTD102" s="760"/>
      <c r="RTE102" s="760"/>
      <c r="RTF102" s="760"/>
      <c r="RTG102" s="760"/>
      <c r="RTH102" s="760"/>
      <c r="RTI102" s="760"/>
      <c r="RTJ102" s="760"/>
      <c r="RTK102" s="760"/>
      <c r="RTL102" s="760"/>
      <c r="RTM102" s="760"/>
      <c r="RTN102" s="760"/>
      <c r="RTO102" s="760"/>
      <c r="RTP102" s="760"/>
      <c r="RTQ102" s="760"/>
      <c r="RTR102" s="760"/>
      <c r="RTS102" s="760"/>
      <c r="RTT102" s="760"/>
      <c r="RTU102" s="760"/>
      <c r="RTV102" s="760"/>
      <c r="RTW102" s="760"/>
      <c r="RTX102" s="760"/>
      <c r="RTY102" s="760"/>
      <c r="RTZ102" s="760"/>
      <c r="RUA102" s="760"/>
      <c r="RUB102" s="760"/>
      <c r="RUC102" s="760"/>
      <c r="RUD102" s="760"/>
      <c r="RUE102" s="760"/>
      <c r="RUF102" s="760"/>
      <c r="RUG102" s="760"/>
      <c r="RUH102" s="760"/>
      <c r="RUI102" s="760"/>
      <c r="RUJ102" s="760"/>
      <c r="RUK102" s="760"/>
      <c r="RUL102" s="760"/>
      <c r="RUM102" s="760"/>
      <c r="RUN102" s="760"/>
      <c r="RUO102" s="760"/>
      <c r="RUP102" s="760"/>
      <c r="RUQ102" s="760"/>
      <c r="RUR102" s="760"/>
      <c r="RUS102" s="760"/>
      <c r="RUT102" s="760"/>
      <c r="RUU102" s="760"/>
      <c r="RUV102" s="760"/>
      <c r="RUW102" s="760"/>
      <c r="RUX102" s="760"/>
      <c r="RUY102" s="760"/>
      <c r="RUZ102" s="760"/>
      <c r="RVA102" s="760"/>
      <c r="RVB102" s="760"/>
      <c r="RVC102" s="760"/>
      <c r="RVD102" s="760"/>
      <c r="RVE102" s="760"/>
      <c r="RVF102" s="760"/>
      <c r="RVG102" s="760"/>
      <c r="RVH102" s="760"/>
      <c r="RVI102" s="760"/>
      <c r="RVJ102" s="760"/>
      <c r="RVK102" s="760"/>
      <c r="RVL102" s="760"/>
      <c r="RVM102" s="760"/>
      <c r="RVN102" s="760"/>
      <c r="RVO102" s="760"/>
      <c r="RVP102" s="760"/>
      <c r="RVQ102" s="760"/>
      <c r="RVR102" s="760"/>
      <c r="RVS102" s="760"/>
      <c r="RVT102" s="760"/>
      <c r="RVU102" s="760"/>
      <c r="RVV102" s="760"/>
      <c r="RVW102" s="760"/>
      <c r="RVX102" s="760"/>
      <c r="RVY102" s="760"/>
      <c r="RVZ102" s="760"/>
      <c r="RWA102" s="760"/>
      <c r="RWB102" s="760"/>
      <c r="RWC102" s="760"/>
      <c r="RWD102" s="760"/>
      <c r="RWE102" s="760"/>
      <c r="RWF102" s="760"/>
      <c r="RWG102" s="760"/>
      <c r="RWH102" s="760"/>
      <c r="RWI102" s="760"/>
      <c r="RWJ102" s="760"/>
      <c r="RWK102" s="760"/>
      <c r="RWL102" s="760"/>
      <c r="RWM102" s="760"/>
      <c r="RWN102" s="760"/>
      <c r="RWO102" s="760"/>
      <c r="RWP102" s="760"/>
      <c r="RWQ102" s="760"/>
      <c r="RWR102" s="760"/>
      <c r="RWS102" s="760"/>
      <c r="RWT102" s="760"/>
      <c r="RWU102" s="760"/>
      <c r="RWV102" s="760"/>
      <c r="RWW102" s="760"/>
      <c r="RWX102" s="760"/>
      <c r="RWY102" s="760"/>
      <c r="RWZ102" s="760"/>
      <c r="RXA102" s="760"/>
      <c r="RXB102" s="760"/>
      <c r="RXC102" s="760"/>
      <c r="RXD102" s="760"/>
      <c r="RXE102" s="760"/>
      <c r="RXF102" s="760"/>
      <c r="RXG102" s="760"/>
      <c r="RXH102" s="760"/>
      <c r="RXI102" s="760"/>
      <c r="RXJ102" s="760"/>
      <c r="RXK102" s="760"/>
      <c r="RXL102" s="760"/>
      <c r="RXM102" s="760"/>
      <c r="RXN102" s="760"/>
      <c r="RXO102" s="760"/>
      <c r="RXP102" s="760"/>
      <c r="RXQ102" s="760"/>
      <c r="RXR102" s="760"/>
      <c r="RXS102" s="760"/>
      <c r="RXT102" s="760"/>
      <c r="RXU102" s="760"/>
      <c r="RXV102" s="760"/>
      <c r="RXW102" s="760"/>
      <c r="RXX102" s="760"/>
      <c r="RXY102" s="760"/>
      <c r="RXZ102" s="760"/>
      <c r="RYA102" s="760"/>
      <c r="RYB102" s="760"/>
      <c r="RYC102" s="760"/>
      <c r="RYD102" s="760"/>
      <c r="RYE102" s="760"/>
      <c r="RYF102" s="760"/>
      <c r="RYG102" s="760"/>
      <c r="RYH102" s="760"/>
      <c r="RYI102" s="760"/>
      <c r="RYJ102" s="760"/>
      <c r="RYK102" s="760"/>
      <c r="RYL102" s="760"/>
      <c r="RYM102" s="760"/>
      <c r="RYN102" s="760"/>
      <c r="RYO102" s="760"/>
      <c r="RYP102" s="760"/>
      <c r="RYQ102" s="760"/>
      <c r="RYR102" s="760"/>
      <c r="RYS102" s="760"/>
      <c r="RYT102" s="760"/>
      <c r="RYU102" s="760"/>
      <c r="RYV102" s="760"/>
      <c r="RYW102" s="760"/>
      <c r="RYX102" s="760"/>
      <c r="RYY102" s="760"/>
      <c r="RYZ102" s="760"/>
      <c r="RZA102" s="760"/>
      <c r="RZB102" s="760"/>
      <c r="RZC102" s="760"/>
      <c r="RZD102" s="760"/>
      <c r="RZE102" s="760"/>
      <c r="RZF102" s="760"/>
      <c r="RZG102" s="760"/>
      <c r="RZH102" s="760"/>
      <c r="RZI102" s="760"/>
      <c r="RZJ102" s="760"/>
      <c r="RZK102" s="760"/>
      <c r="RZL102" s="760"/>
      <c r="RZM102" s="760"/>
      <c r="RZN102" s="760"/>
      <c r="RZO102" s="760"/>
      <c r="RZP102" s="760"/>
      <c r="RZQ102" s="760"/>
      <c r="RZR102" s="760"/>
      <c r="RZS102" s="760"/>
      <c r="RZT102" s="760"/>
      <c r="RZU102" s="760"/>
      <c r="RZV102" s="760"/>
      <c r="RZW102" s="760"/>
      <c r="RZX102" s="760"/>
      <c r="RZY102" s="760"/>
      <c r="RZZ102" s="760"/>
      <c r="SAA102" s="760"/>
      <c r="SAB102" s="760"/>
      <c r="SAC102" s="760"/>
      <c r="SAD102" s="760"/>
      <c r="SAE102" s="760"/>
      <c r="SAF102" s="760"/>
      <c r="SAG102" s="760"/>
      <c r="SAH102" s="760"/>
      <c r="SAI102" s="760"/>
      <c r="SAJ102" s="760"/>
      <c r="SAK102" s="760"/>
      <c r="SAL102" s="760"/>
      <c r="SAM102" s="760"/>
      <c r="SAN102" s="760"/>
      <c r="SAO102" s="760"/>
      <c r="SAP102" s="760"/>
      <c r="SAQ102" s="760"/>
      <c r="SAR102" s="760"/>
      <c r="SAS102" s="760"/>
      <c r="SAT102" s="760"/>
      <c r="SAU102" s="760"/>
      <c r="SAV102" s="760"/>
      <c r="SAW102" s="760"/>
      <c r="SAX102" s="760"/>
      <c r="SAY102" s="760"/>
      <c r="SAZ102" s="760"/>
      <c r="SBA102" s="760"/>
      <c r="SBB102" s="760"/>
      <c r="SBC102" s="760"/>
      <c r="SBD102" s="760"/>
      <c r="SBE102" s="760"/>
      <c r="SBF102" s="760"/>
      <c r="SBG102" s="760"/>
      <c r="SBH102" s="760"/>
      <c r="SBI102" s="760"/>
      <c r="SBJ102" s="760"/>
      <c r="SBK102" s="760"/>
      <c r="SBL102" s="760"/>
      <c r="SBM102" s="760"/>
      <c r="SBN102" s="760"/>
      <c r="SBO102" s="760"/>
      <c r="SBP102" s="760"/>
      <c r="SBQ102" s="760"/>
      <c r="SBR102" s="760"/>
      <c r="SBS102" s="760"/>
      <c r="SBT102" s="760"/>
      <c r="SBU102" s="760"/>
      <c r="SBV102" s="760"/>
      <c r="SBW102" s="760"/>
      <c r="SBX102" s="760"/>
      <c r="SBY102" s="760"/>
      <c r="SBZ102" s="760"/>
      <c r="SCA102" s="760"/>
      <c r="SCB102" s="760"/>
      <c r="SCC102" s="760"/>
      <c r="SCD102" s="760"/>
      <c r="SCE102" s="760"/>
      <c r="SCF102" s="760"/>
      <c r="SCG102" s="760"/>
      <c r="SCH102" s="760"/>
      <c r="SCI102" s="760"/>
      <c r="SCJ102" s="760"/>
      <c r="SCK102" s="760"/>
      <c r="SCL102" s="760"/>
      <c r="SCM102" s="760"/>
      <c r="SCN102" s="760"/>
      <c r="SCO102" s="760"/>
      <c r="SCP102" s="760"/>
      <c r="SCQ102" s="760"/>
      <c r="SCR102" s="760"/>
      <c r="SCS102" s="760"/>
      <c r="SCT102" s="760"/>
      <c r="SCU102" s="760"/>
      <c r="SCV102" s="760"/>
      <c r="SCW102" s="760"/>
      <c r="SCX102" s="760"/>
      <c r="SCY102" s="760"/>
      <c r="SCZ102" s="760"/>
      <c r="SDA102" s="760"/>
      <c r="SDB102" s="760"/>
      <c r="SDC102" s="760"/>
      <c r="SDD102" s="760"/>
      <c r="SDE102" s="760"/>
      <c r="SDF102" s="760"/>
      <c r="SDG102" s="760"/>
      <c r="SDH102" s="760"/>
      <c r="SDI102" s="760"/>
      <c r="SDJ102" s="760"/>
      <c r="SDK102" s="760"/>
      <c r="SDL102" s="760"/>
      <c r="SDM102" s="760"/>
      <c r="SDN102" s="760"/>
      <c r="SDO102" s="760"/>
      <c r="SDP102" s="760"/>
      <c r="SDQ102" s="760"/>
      <c r="SDR102" s="760"/>
      <c r="SDS102" s="760"/>
      <c r="SDT102" s="760"/>
      <c r="SDU102" s="760"/>
      <c r="SDV102" s="760"/>
      <c r="SDW102" s="760"/>
      <c r="SDX102" s="760"/>
      <c r="SDY102" s="760"/>
      <c r="SDZ102" s="760"/>
      <c r="SEA102" s="760"/>
      <c r="SEB102" s="760"/>
      <c r="SEC102" s="760"/>
      <c r="SED102" s="760"/>
      <c r="SEE102" s="760"/>
      <c r="SEF102" s="760"/>
      <c r="SEG102" s="760"/>
      <c r="SEH102" s="760"/>
      <c r="SEI102" s="760"/>
      <c r="SEJ102" s="760"/>
      <c r="SEK102" s="760"/>
      <c r="SEL102" s="760"/>
      <c r="SEM102" s="760"/>
      <c r="SEN102" s="760"/>
      <c r="SEO102" s="760"/>
      <c r="SEP102" s="760"/>
      <c r="SEQ102" s="760"/>
      <c r="SER102" s="760"/>
      <c r="SES102" s="760"/>
      <c r="SET102" s="760"/>
      <c r="SEU102" s="760"/>
      <c r="SEV102" s="760"/>
      <c r="SEW102" s="760"/>
      <c r="SEX102" s="760"/>
      <c r="SEY102" s="760"/>
      <c r="SEZ102" s="760"/>
      <c r="SFA102" s="760"/>
      <c r="SFB102" s="760"/>
      <c r="SFC102" s="760"/>
      <c r="SFD102" s="760"/>
      <c r="SFE102" s="760"/>
      <c r="SFF102" s="760"/>
      <c r="SFG102" s="760"/>
      <c r="SFH102" s="760"/>
      <c r="SFI102" s="760"/>
      <c r="SFJ102" s="760"/>
      <c r="SFK102" s="760"/>
      <c r="SFL102" s="760"/>
      <c r="SFM102" s="760"/>
      <c r="SFN102" s="760"/>
      <c r="SFO102" s="760"/>
      <c r="SFP102" s="760"/>
      <c r="SFQ102" s="760"/>
      <c r="SFR102" s="760"/>
      <c r="SFS102" s="760"/>
      <c r="SFT102" s="760"/>
      <c r="SFU102" s="760"/>
      <c r="SFV102" s="760"/>
      <c r="SFW102" s="760"/>
      <c r="SFX102" s="760"/>
      <c r="SFY102" s="760"/>
      <c r="SFZ102" s="760"/>
      <c r="SGA102" s="760"/>
      <c r="SGB102" s="760"/>
      <c r="SGC102" s="760"/>
      <c r="SGD102" s="760"/>
      <c r="SGE102" s="760"/>
      <c r="SGF102" s="760"/>
      <c r="SGG102" s="760"/>
      <c r="SGH102" s="760"/>
      <c r="SGI102" s="760"/>
      <c r="SGJ102" s="760"/>
      <c r="SGK102" s="760"/>
      <c r="SGL102" s="760"/>
      <c r="SGM102" s="760"/>
      <c r="SGN102" s="760"/>
      <c r="SGO102" s="760"/>
      <c r="SGP102" s="760"/>
      <c r="SGQ102" s="760"/>
      <c r="SGR102" s="760"/>
      <c r="SGS102" s="760"/>
      <c r="SGT102" s="760"/>
      <c r="SGU102" s="760"/>
      <c r="SGV102" s="760"/>
      <c r="SGW102" s="760"/>
      <c r="SGX102" s="760"/>
      <c r="SGY102" s="760"/>
      <c r="SGZ102" s="760"/>
      <c r="SHA102" s="760"/>
      <c r="SHB102" s="760"/>
      <c r="SHC102" s="760"/>
      <c r="SHD102" s="760"/>
      <c r="SHE102" s="760"/>
      <c r="SHF102" s="760"/>
      <c r="SHG102" s="760"/>
      <c r="SHH102" s="760"/>
      <c r="SHI102" s="760"/>
      <c r="SHJ102" s="760"/>
      <c r="SHK102" s="760"/>
      <c r="SHL102" s="760"/>
      <c r="SHM102" s="760"/>
      <c r="SHN102" s="760"/>
      <c r="SHO102" s="760"/>
      <c r="SHP102" s="760"/>
      <c r="SHQ102" s="760"/>
      <c r="SHR102" s="760"/>
      <c r="SHS102" s="760"/>
      <c r="SHT102" s="760"/>
      <c r="SHU102" s="760"/>
      <c r="SHV102" s="760"/>
      <c r="SHW102" s="760"/>
      <c r="SHX102" s="760"/>
      <c r="SHY102" s="760"/>
      <c r="SHZ102" s="760"/>
      <c r="SIA102" s="760"/>
      <c r="SIB102" s="760"/>
      <c r="SIC102" s="760"/>
      <c r="SID102" s="760"/>
      <c r="SIE102" s="760"/>
      <c r="SIF102" s="760"/>
      <c r="SIG102" s="760"/>
      <c r="SIH102" s="760"/>
      <c r="SII102" s="760"/>
      <c r="SIJ102" s="760"/>
      <c r="SIK102" s="760"/>
      <c r="SIL102" s="760"/>
      <c r="SIM102" s="760"/>
      <c r="SIN102" s="760"/>
      <c r="SIO102" s="760"/>
      <c r="SIP102" s="760"/>
      <c r="SIQ102" s="760"/>
      <c r="SIR102" s="760"/>
      <c r="SIS102" s="760"/>
      <c r="SIT102" s="760"/>
      <c r="SIU102" s="760"/>
      <c r="SIV102" s="760"/>
      <c r="SIW102" s="760"/>
      <c r="SIX102" s="760"/>
      <c r="SIY102" s="760"/>
      <c r="SIZ102" s="760"/>
      <c r="SJA102" s="760"/>
      <c r="SJB102" s="760"/>
      <c r="SJC102" s="760"/>
      <c r="SJD102" s="760"/>
      <c r="SJE102" s="760"/>
      <c r="SJF102" s="760"/>
      <c r="SJG102" s="760"/>
      <c r="SJH102" s="760"/>
      <c r="SJI102" s="760"/>
      <c r="SJJ102" s="760"/>
      <c r="SJK102" s="760"/>
      <c r="SJL102" s="760"/>
      <c r="SJM102" s="760"/>
      <c r="SJN102" s="760"/>
      <c r="SJO102" s="760"/>
      <c r="SJP102" s="760"/>
      <c r="SJQ102" s="760"/>
      <c r="SJR102" s="760"/>
      <c r="SJS102" s="760"/>
      <c r="SJT102" s="760"/>
      <c r="SJU102" s="760"/>
      <c r="SJV102" s="760"/>
      <c r="SJW102" s="760"/>
      <c r="SJX102" s="760"/>
      <c r="SJY102" s="760"/>
      <c r="SJZ102" s="760"/>
      <c r="SKA102" s="760"/>
      <c r="SKB102" s="760"/>
      <c r="SKC102" s="760"/>
      <c r="SKD102" s="760"/>
      <c r="SKE102" s="760"/>
      <c r="SKF102" s="760"/>
      <c r="SKG102" s="760"/>
      <c r="SKH102" s="760"/>
      <c r="SKI102" s="760"/>
      <c r="SKJ102" s="760"/>
      <c r="SKK102" s="760"/>
      <c r="SKL102" s="760"/>
      <c r="SKM102" s="760"/>
      <c r="SKN102" s="760"/>
      <c r="SKO102" s="760"/>
      <c r="SKP102" s="760"/>
      <c r="SKQ102" s="760"/>
      <c r="SKR102" s="760"/>
      <c r="SKS102" s="760"/>
      <c r="SKT102" s="760"/>
      <c r="SKU102" s="760"/>
      <c r="SKV102" s="760"/>
      <c r="SKW102" s="760"/>
      <c r="SKX102" s="760"/>
      <c r="SKY102" s="760"/>
      <c r="SKZ102" s="760"/>
      <c r="SLA102" s="760"/>
      <c r="SLB102" s="760"/>
      <c r="SLC102" s="760"/>
      <c r="SLD102" s="760"/>
      <c r="SLE102" s="760"/>
      <c r="SLF102" s="760"/>
      <c r="SLG102" s="760"/>
      <c r="SLH102" s="760"/>
      <c r="SLI102" s="760"/>
      <c r="SLJ102" s="760"/>
      <c r="SLK102" s="760"/>
      <c r="SLL102" s="760"/>
      <c r="SLM102" s="760"/>
      <c r="SLN102" s="760"/>
      <c r="SLO102" s="760"/>
      <c r="SLP102" s="760"/>
      <c r="SLQ102" s="760"/>
      <c r="SLR102" s="760"/>
      <c r="SLS102" s="760"/>
      <c r="SLT102" s="760"/>
      <c r="SLU102" s="760"/>
      <c r="SLV102" s="760"/>
      <c r="SLW102" s="760"/>
      <c r="SLX102" s="760"/>
      <c r="SLY102" s="760"/>
      <c r="SLZ102" s="760"/>
      <c r="SMA102" s="760"/>
      <c r="SMB102" s="760"/>
      <c r="SMC102" s="760"/>
      <c r="SMD102" s="760"/>
      <c r="SME102" s="760"/>
      <c r="SMF102" s="760"/>
      <c r="SMG102" s="760"/>
      <c r="SMH102" s="760"/>
      <c r="SMI102" s="760"/>
      <c r="SMJ102" s="760"/>
      <c r="SMK102" s="760"/>
      <c r="SML102" s="760"/>
      <c r="SMM102" s="760"/>
      <c r="SMN102" s="760"/>
      <c r="SMO102" s="760"/>
      <c r="SMP102" s="760"/>
      <c r="SMQ102" s="760"/>
      <c r="SMR102" s="760"/>
      <c r="SMS102" s="760"/>
      <c r="SMT102" s="760"/>
      <c r="SMU102" s="760"/>
      <c r="SMV102" s="760"/>
      <c r="SMW102" s="760"/>
      <c r="SMX102" s="760"/>
      <c r="SMY102" s="760"/>
      <c r="SMZ102" s="760"/>
      <c r="SNA102" s="760"/>
      <c r="SNB102" s="760"/>
      <c r="SNC102" s="760"/>
      <c r="SND102" s="760"/>
      <c r="SNE102" s="760"/>
      <c r="SNF102" s="760"/>
      <c r="SNG102" s="760"/>
      <c r="SNH102" s="760"/>
      <c r="SNI102" s="760"/>
      <c r="SNJ102" s="760"/>
      <c r="SNK102" s="760"/>
      <c r="SNL102" s="760"/>
      <c r="SNM102" s="760"/>
      <c r="SNN102" s="760"/>
      <c r="SNO102" s="760"/>
      <c r="SNP102" s="760"/>
      <c r="SNQ102" s="760"/>
      <c r="SNR102" s="760"/>
      <c r="SNS102" s="760"/>
      <c r="SNT102" s="760"/>
      <c r="SNU102" s="760"/>
      <c r="SNV102" s="760"/>
      <c r="SNW102" s="760"/>
      <c r="SNX102" s="760"/>
      <c r="SNY102" s="760"/>
      <c r="SNZ102" s="760"/>
      <c r="SOA102" s="760"/>
      <c r="SOB102" s="760"/>
      <c r="SOC102" s="760"/>
      <c r="SOD102" s="760"/>
      <c r="SOE102" s="760"/>
      <c r="SOF102" s="760"/>
      <c r="SOG102" s="760"/>
      <c r="SOH102" s="760"/>
      <c r="SOI102" s="760"/>
      <c r="SOJ102" s="760"/>
      <c r="SOK102" s="760"/>
      <c r="SOL102" s="760"/>
      <c r="SOM102" s="760"/>
      <c r="SON102" s="760"/>
      <c r="SOO102" s="760"/>
      <c r="SOP102" s="760"/>
      <c r="SOQ102" s="760"/>
      <c r="SOR102" s="760"/>
      <c r="SOS102" s="760"/>
      <c r="SOT102" s="760"/>
      <c r="SOU102" s="760"/>
      <c r="SOV102" s="760"/>
      <c r="SOW102" s="760"/>
      <c r="SOX102" s="760"/>
      <c r="SOY102" s="760"/>
      <c r="SOZ102" s="760"/>
      <c r="SPA102" s="760"/>
      <c r="SPB102" s="760"/>
      <c r="SPC102" s="760"/>
      <c r="SPD102" s="760"/>
      <c r="SPE102" s="760"/>
      <c r="SPF102" s="760"/>
      <c r="SPG102" s="760"/>
      <c r="SPH102" s="760"/>
      <c r="SPI102" s="760"/>
      <c r="SPJ102" s="760"/>
      <c r="SPK102" s="760"/>
      <c r="SPL102" s="760"/>
      <c r="SPM102" s="760"/>
      <c r="SPN102" s="760"/>
      <c r="SPO102" s="760"/>
      <c r="SPP102" s="760"/>
      <c r="SPQ102" s="760"/>
      <c r="SPR102" s="760"/>
      <c r="SPS102" s="760"/>
      <c r="SPT102" s="760"/>
      <c r="SPU102" s="760"/>
      <c r="SPV102" s="760"/>
      <c r="SPW102" s="760"/>
      <c r="SPX102" s="760"/>
      <c r="SPY102" s="760"/>
      <c r="SPZ102" s="760"/>
      <c r="SQA102" s="760"/>
      <c r="SQB102" s="760"/>
      <c r="SQC102" s="760"/>
      <c r="SQD102" s="760"/>
      <c r="SQE102" s="760"/>
      <c r="SQF102" s="760"/>
      <c r="SQG102" s="760"/>
      <c r="SQH102" s="760"/>
      <c r="SQI102" s="760"/>
      <c r="SQJ102" s="760"/>
      <c r="SQK102" s="760"/>
      <c r="SQL102" s="760"/>
      <c r="SQM102" s="760"/>
      <c r="SQN102" s="760"/>
      <c r="SQO102" s="760"/>
      <c r="SQP102" s="760"/>
      <c r="SQQ102" s="760"/>
      <c r="SQR102" s="760"/>
      <c r="SQS102" s="760"/>
      <c r="SQT102" s="760"/>
      <c r="SQU102" s="760"/>
      <c r="SQV102" s="760"/>
      <c r="SQW102" s="760"/>
      <c r="SQX102" s="760"/>
      <c r="SQY102" s="760"/>
      <c r="SQZ102" s="760"/>
      <c r="SRA102" s="760"/>
      <c r="SRB102" s="760"/>
      <c r="SRC102" s="760"/>
      <c r="SRD102" s="760"/>
      <c r="SRE102" s="760"/>
      <c r="SRF102" s="760"/>
      <c r="SRG102" s="760"/>
      <c r="SRH102" s="760"/>
      <c r="SRI102" s="760"/>
      <c r="SRJ102" s="760"/>
      <c r="SRK102" s="760"/>
      <c r="SRL102" s="760"/>
      <c r="SRM102" s="760"/>
      <c r="SRN102" s="760"/>
      <c r="SRO102" s="760"/>
      <c r="SRP102" s="760"/>
      <c r="SRQ102" s="760"/>
      <c r="SRR102" s="760"/>
      <c r="SRS102" s="760"/>
      <c r="SRT102" s="760"/>
      <c r="SRU102" s="760"/>
      <c r="SRV102" s="760"/>
      <c r="SRW102" s="760"/>
      <c r="SRX102" s="760"/>
      <c r="SRY102" s="760"/>
      <c r="SRZ102" s="760"/>
      <c r="SSA102" s="760"/>
      <c r="SSB102" s="760"/>
      <c r="SSC102" s="760"/>
      <c r="SSD102" s="760"/>
      <c r="SSE102" s="760"/>
      <c r="SSF102" s="760"/>
      <c r="SSG102" s="760"/>
      <c r="SSH102" s="760"/>
      <c r="SSI102" s="760"/>
      <c r="SSJ102" s="760"/>
      <c r="SSK102" s="760"/>
      <c r="SSL102" s="760"/>
      <c r="SSM102" s="760"/>
      <c r="SSN102" s="760"/>
      <c r="SSO102" s="760"/>
      <c r="SSP102" s="760"/>
      <c r="SSQ102" s="760"/>
      <c r="SSR102" s="760"/>
      <c r="SSS102" s="760"/>
      <c r="SST102" s="760"/>
      <c r="SSU102" s="760"/>
      <c r="SSV102" s="760"/>
      <c r="SSW102" s="760"/>
      <c r="SSX102" s="760"/>
      <c r="SSY102" s="760"/>
      <c r="SSZ102" s="760"/>
      <c r="STA102" s="760"/>
      <c r="STB102" s="760"/>
      <c r="STC102" s="760"/>
      <c r="STD102" s="760"/>
      <c r="STE102" s="760"/>
      <c r="STF102" s="760"/>
      <c r="STG102" s="760"/>
      <c r="STH102" s="760"/>
      <c r="STI102" s="760"/>
      <c r="STJ102" s="760"/>
      <c r="STK102" s="760"/>
      <c r="STL102" s="760"/>
      <c r="STM102" s="760"/>
      <c r="STN102" s="760"/>
      <c r="STO102" s="760"/>
      <c r="STP102" s="760"/>
      <c r="STQ102" s="760"/>
      <c r="STR102" s="760"/>
      <c r="STS102" s="760"/>
      <c r="STT102" s="760"/>
      <c r="STU102" s="760"/>
      <c r="STV102" s="760"/>
      <c r="STW102" s="760"/>
      <c r="STX102" s="760"/>
      <c r="STY102" s="760"/>
      <c r="STZ102" s="760"/>
      <c r="SUA102" s="760"/>
      <c r="SUB102" s="760"/>
      <c r="SUC102" s="760"/>
      <c r="SUD102" s="760"/>
      <c r="SUE102" s="760"/>
      <c r="SUF102" s="760"/>
      <c r="SUG102" s="760"/>
      <c r="SUH102" s="760"/>
      <c r="SUI102" s="760"/>
      <c r="SUJ102" s="760"/>
      <c r="SUK102" s="760"/>
      <c r="SUL102" s="760"/>
      <c r="SUM102" s="760"/>
      <c r="SUN102" s="760"/>
      <c r="SUO102" s="760"/>
      <c r="SUP102" s="760"/>
      <c r="SUQ102" s="760"/>
      <c r="SUR102" s="760"/>
      <c r="SUS102" s="760"/>
      <c r="SUT102" s="760"/>
      <c r="SUU102" s="760"/>
      <c r="SUV102" s="760"/>
      <c r="SUW102" s="760"/>
      <c r="SUX102" s="760"/>
      <c r="SUY102" s="760"/>
      <c r="SUZ102" s="760"/>
      <c r="SVA102" s="760"/>
      <c r="SVB102" s="760"/>
      <c r="SVC102" s="760"/>
      <c r="SVD102" s="760"/>
      <c r="SVE102" s="760"/>
      <c r="SVF102" s="760"/>
      <c r="SVG102" s="760"/>
      <c r="SVH102" s="760"/>
      <c r="SVI102" s="760"/>
      <c r="SVJ102" s="760"/>
      <c r="SVK102" s="760"/>
      <c r="SVL102" s="760"/>
      <c r="SVM102" s="760"/>
      <c r="SVN102" s="760"/>
      <c r="SVO102" s="760"/>
      <c r="SVP102" s="760"/>
      <c r="SVQ102" s="760"/>
      <c r="SVR102" s="760"/>
      <c r="SVS102" s="760"/>
      <c r="SVT102" s="760"/>
      <c r="SVU102" s="760"/>
      <c r="SVV102" s="760"/>
      <c r="SVW102" s="760"/>
      <c r="SVX102" s="760"/>
      <c r="SVY102" s="760"/>
      <c r="SVZ102" s="760"/>
      <c r="SWA102" s="760"/>
      <c r="SWB102" s="760"/>
      <c r="SWC102" s="760"/>
      <c r="SWD102" s="760"/>
      <c r="SWE102" s="760"/>
      <c r="SWF102" s="760"/>
      <c r="SWG102" s="760"/>
      <c r="SWH102" s="760"/>
      <c r="SWI102" s="760"/>
      <c r="SWJ102" s="760"/>
      <c r="SWK102" s="760"/>
      <c r="SWL102" s="760"/>
      <c r="SWM102" s="760"/>
      <c r="SWN102" s="760"/>
      <c r="SWO102" s="760"/>
      <c r="SWP102" s="760"/>
      <c r="SWQ102" s="760"/>
      <c r="SWR102" s="760"/>
      <c r="SWS102" s="760"/>
      <c r="SWT102" s="760"/>
      <c r="SWU102" s="760"/>
      <c r="SWV102" s="760"/>
      <c r="SWW102" s="760"/>
      <c r="SWX102" s="760"/>
      <c r="SWY102" s="760"/>
      <c r="SWZ102" s="760"/>
      <c r="SXA102" s="760"/>
      <c r="SXB102" s="760"/>
      <c r="SXC102" s="760"/>
      <c r="SXD102" s="760"/>
      <c r="SXE102" s="760"/>
      <c r="SXF102" s="760"/>
      <c r="SXG102" s="760"/>
      <c r="SXH102" s="760"/>
      <c r="SXI102" s="760"/>
      <c r="SXJ102" s="760"/>
      <c r="SXK102" s="760"/>
      <c r="SXL102" s="760"/>
      <c r="SXM102" s="760"/>
      <c r="SXN102" s="760"/>
      <c r="SXO102" s="760"/>
      <c r="SXP102" s="760"/>
      <c r="SXQ102" s="760"/>
      <c r="SXR102" s="760"/>
      <c r="SXS102" s="760"/>
      <c r="SXT102" s="760"/>
      <c r="SXU102" s="760"/>
      <c r="SXV102" s="760"/>
      <c r="SXW102" s="760"/>
      <c r="SXX102" s="760"/>
      <c r="SXY102" s="760"/>
      <c r="SXZ102" s="760"/>
      <c r="SYA102" s="760"/>
      <c r="SYB102" s="760"/>
      <c r="SYC102" s="760"/>
      <c r="SYD102" s="760"/>
      <c r="SYE102" s="760"/>
      <c r="SYF102" s="760"/>
      <c r="SYG102" s="760"/>
      <c r="SYH102" s="760"/>
      <c r="SYI102" s="760"/>
      <c r="SYJ102" s="760"/>
      <c r="SYK102" s="760"/>
      <c r="SYL102" s="760"/>
      <c r="SYM102" s="760"/>
      <c r="SYN102" s="760"/>
      <c r="SYO102" s="760"/>
      <c r="SYP102" s="760"/>
      <c r="SYQ102" s="760"/>
      <c r="SYR102" s="760"/>
      <c r="SYS102" s="760"/>
      <c r="SYT102" s="760"/>
      <c r="SYU102" s="760"/>
      <c r="SYV102" s="760"/>
      <c r="SYW102" s="760"/>
      <c r="SYX102" s="760"/>
      <c r="SYY102" s="760"/>
      <c r="SYZ102" s="760"/>
      <c r="SZA102" s="760"/>
      <c r="SZB102" s="760"/>
      <c r="SZC102" s="760"/>
      <c r="SZD102" s="760"/>
      <c r="SZE102" s="760"/>
      <c r="SZF102" s="760"/>
      <c r="SZG102" s="760"/>
      <c r="SZH102" s="760"/>
      <c r="SZI102" s="760"/>
      <c r="SZJ102" s="760"/>
      <c r="SZK102" s="760"/>
      <c r="SZL102" s="760"/>
      <c r="SZM102" s="760"/>
      <c r="SZN102" s="760"/>
      <c r="SZO102" s="760"/>
      <c r="SZP102" s="760"/>
      <c r="SZQ102" s="760"/>
      <c r="SZR102" s="760"/>
      <c r="SZS102" s="760"/>
      <c r="SZT102" s="760"/>
      <c r="SZU102" s="760"/>
      <c r="SZV102" s="760"/>
      <c r="SZW102" s="760"/>
      <c r="SZX102" s="760"/>
      <c r="SZY102" s="760"/>
      <c r="SZZ102" s="760"/>
      <c r="TAA102" s="760"/>
      <c r="TAB102" s="760"/>
      <c r="TAC102" s="760"/>
      <c r="TAD102" s="760"/>
      <c r="TAE102" s="760"/>
      <c r="TAF102" s="760"/>
      <c r="TAG102" s="760"/>
      <c r="TAH102" s="760"/>
      <c r="TAI102" s="760"/>
      <c r="TAJ102" s="760"/>
      <c r="TAK102" s="760"/>
      <c r="TAL102" s="760"/>
      <c r="TAM102" s="760"/>
      <c r="TAN102" s="760"/>
      <c r="TAO102" s="760"/>
      <c r="TAP102" s="760"/>
      <c r="TAQ102" s="760"/>
      <c r="TAR102" s="760"/>
      <c r="TAS102" s="760"/>
      <c r="TAT102" s="760"/>
      <c r="TAU102" s="760"/>
      <c r="TAV102" s="760"/>
      <c r="TAW102" s="760"/>
      <c r="TAX102" s="760"/>
      <c r="TAY102" s="760"/>
      <c r="TAZ102" s="760"/>
      <c r="TBA102" s="760"/>
      <c r="TBB102" s="760"/>
      <c r="TBC102" s="760"/>
      <c r="TBD102" s="760"/>
      <c r="TBE102" s="760"/>
      <c r="TBF102" s="760"/>
      <c r="TBG102" s="760"/>
      <c r="TBH102" s="760"/>
      <c r="TBI102" s="760"/>
      <c r="TBJ102" s="760"/>
      <c r="TBK102" s="760"/>
      <c r="TBL102" s="760"/>
      <c r="TBM102" s="760"/>
      <c r="TBN102" s="760"/>
      <c r="TBO102" s="760"/>
      <c r="TBP102" s="760"/>
      <c r="TBQ102" s="760"/>
      <c r="TBR102" s="760"/>
      <c r="TBS102" s="760"/>
      <c r="TBT102" s="760"/>
      <c r="TBU102" s="760"/>
      <c r="TBV102" s="760"/>
      <c r="TBW102" s="760"/>
      <c r="TBX102" s="760"/>
      <c r="TBY102" s="760"/>
      <c r="TBZ102" s="760"/>
      <c r="TCA102" s="760"/>
      <c r="TCB102" s="760"/>
      <c r="TCC102" s="760"/>
      <c r="TCD102" s="760"/>
      <c r="TCE102" s="760"/>
      <c r="TCF102" s="760"/>
      <c r="TCG102" s="760"/>
      <c r="TCH102" s="760"/>
      <c r="TCI102" s="760"/>
      <c r="TCJ102" s="760"/>
      <c r="TCK102" s="760"/>
      <c r="TCL102" s="760"/>
      <c r="TCM102" s="760"/>
      <c r="TCN102" s="760"/>
      <c r="TCO102" s="760"/>
      <c r="TCP102" s="760"/>
      <c r="TCQ102" s="760"/>
      <c r="TCR102" s="760"/>
      <c r="TCS102" s="760"/>
      <c r="TCT102" s="760"/>
      <c r="TCU102" s="760"/>
      <c r="TCV102" s="760"/>
      <c r="TCW102" s="760"/>
      <c r="TCX102" s="760"/>
      <c r="TCY102" s="760"/>
      <c r="TCZ102" s="760"/>
      <c r="TDA102" s="760"/>
      <c r="TDB102" s="760"/>
      <c r="TDC102" s="760"/>
      <c r="TDD102" s="760"/>
      <c r="TDE102" s="760"/>
      <c r="TDF102" s="760"/>
      <c r="TDG102" s="760"/>
      <c r="TDH102" s="760"/>
      <c r="TDI102" s="760"/>
      <c r="TDJ102" s="760"/>
      <c r="TDK102" s="760"/>
      <c r="TDL102" s="760"/>
      <c r="TDM102" s="760"/>
      <c r="TDN102" s="760"/>
      <c r="TDO102" s="760"/>
      <c r="TDP102" s="760"/>
      <c r="TDQ102" s="760"/>
      <c r="TDR102" s="760"/>
      <c r="TDS102" s="760"/>
      <c r="TDT102" s="760"/>
      <c r="TDU102" s="760"/>
      <c r="TDV102" s="760"/>
      <c r="TDW102" s="760"/>
      <c r="TDX102" s="760"/>
      <c r="TDY102" s="760"/>
      <c r="TDZ102" s="760"/>
      <c r="TEA102" s="760"/>
      <c r="TEB102" s="760"/>
      <c r="TEC102" s="760"/>
      <c r="TED102" s="760"/>
      <c r="TEE102" s="760"/>
      <c r="TEF102" s="760"/>
      <c r="TEG102" s="760"/>
      <c r="TEH102" s="760"/>
      <c r="TEI102" s="760"/>
      <c r="TEJ102" s="760"/>
      <c r="TEK102" s="760"/>
      <c r="TEL102" s="760"/>
      <c r="TEM102" s="760"/>
      <c r="TEN102" s="760"/>
      <c r="TEO102" s="760"/>
      <c r="TEP102" s="760"/>
      <c r="TEQ102" s="760"/>
      <c r="TER102" s="760"/>
      <c r="TES102" s="760"/>
      <c r="TET102" s="760"/>
      <c r="TEU102" s="760"/>
      <c r="TEV102" s="760"/>
      <c r="TEW102" s="760"/>
      <c r="TEX102" s="760"/>
      <c r="TEY102" s="760"/>
      <c r="TEZ102" s="760"/>
      <c r="TFA102" s="760"/>
      <c r="TFB102" s="760"/>
      <c r="TFC102" s="760"/>
      <c r="TFD102" s="760"/>
      <c r="TFE102" s="760"/>
      <c r="TFF102" s="760"/>
      <c r="TFG102" s="760"/>
      <c r="TFH102" s="760"/>
      <c r="TFI102" s="760"/>
      <c r="TFJ102" s="760"/>
      <c r="TFK102" s="760"/>
      <c r="TFL102" s="760"/>
      <c r="TFM102" s="760"/>
      <c r="TFN102" s="760"/>
      <c r="TFO102" s="760"/>
      <c r="TFP102" s="760"/>
      <c r="TFQ102" s="760"/>
      <c r="TFR102" s="760"/>
      <c r="TFS102" s="760"/>
      <c r="TFT102" s="760"/>
      <c r="TFU102" s="760"/>
      <c r="TFV102" s="760"/>
      <c r="TFW102" s="760"/>
      <c r="TFX102" s="760"/>
      <c r="TFY102" s="760"/>
      <c r="TFZ102" s="760"/>
      <c r="TGA102" s="760"/>
      <c r="TGB102" s="760"/>
      <c r="TGC102" s="760"/>
      <c r="TGD102" s="760"/>
      <c r="TGE102" s="760"/>
      <c r="TGF102" s="760"/>
      <c r="TGG102" s="760"/>
      <c r="TGH102" s="760"/>
      <c r="TGI102" s="760"/>
      <c r="TGJ102" s="760"/>
      <c r="TGK102" s="760"/>
      <c r="TGL102" s="760"/>
      <c r="TGM102" s="760"/>
      <c r="TGN102" s="760"/>
      <c r="TGO102" s="760"/>
      <c r="TGP102" s="760"/>
      <c r="TGQ102" s="760"/>
      <c r="TGR102" s="760"/>
      <c r="TGS102" s="760"/>
      <c r="TGT102" s="760"/>
      <c r="TGU102" s="760"/>
      <c r="TGV102" s="760"/>
      <c r="TGW102" s="760"/>
      <c r="TGX102" s="760"/>
      <c r="TGY102" s="760"/>
      <c r="TGZ102" s="760"/>
      <c r="THA102" s="760"/>
      <c r="THB102" s="760"/>
      <c r="THC102" s="760"/>
      <c r="THD102" s="760"/>
      <c r="THE102" s="760"/>
      <c r="THF102" s="760"/>
      <c r="THG102" s="760"/>
      <c r="THH102" s="760"/>
      <c r="THI102" s="760"/>
      <c r="THJ102" s="760"/>
      <c r="THK102" s="760"/>
      <c r="THL102" s="760"/>
      <c r="THM102" s="760"/>
      <c r="THN102" s="760"/>
      <c r="THO102" s="760"/>
      <c r="THP102" s="760"/>
      <c r="THQ102" s="760"/>
      <c r="THR102" s="760"/>
      <c r="THS102" s="760"/>
      <c r="THT102" s="760"/>
      <c r="THU102" s="760"/>
      <c r="THV102" s="760"/>
      <c r="THW102" s="760"/>
      <c r="THX102" s="760"/>
      <c r="THY102" s="760"/>
      <c r="THZ102" s="760"/>
      <c r="TIA102" s="760"/>
      <c r="TIB102" s="760"/>
      <c r="TIC102" s="760"/>
      <c r="TID102" s="760"/>
      <c r="TIE102" s="760"/>
      <c r="TIF102" s="760"/>
      <c r="TIG102" s="760"/>
      <c r="TIH102" s="760"/>
      <c r="TII102" s="760"/>
      <c r="TIJ102" s="760"/>
      <c r="TIK102" s="760"/>
      <c r="TIL102" s="760"/>
      <c r="TIM102" s="760"/>
      <c r="TIN102" s="760"/>
      <c r="TIO102" s="760"/>
      <c r="TIP102" s="760"/>
      <c r="TIQ102" s="760"/>
      <c r="TIR102" s="760"/>
      <c r="TIS102" s="760"/>
      <c r="TIT102" s="760"/>
      <c r="TIU102" s="760"/>
      <c r="TIV102" s="760"/>
      <c r="TIW102" s="760"/>
      <c r="TIX102" s="760"/>
      <c r="TIY102" s="760"/>
      <c r="TIZ102" s="760"/>
      <c r="TJA102" s="760"/>
      <c r="TJB102" s="760"/>
      <c r="TJC102" s="760"/>
      <c r="TJD102" s="760"/>
      <c r="TJE102" s="760"/>
      <c r="TJF102" s="760"/>
      <c r="TJG102" s="760"/>
      <c r="TJH102" s="760"/>
      <c r="TJI102" s="760"/>
      <c r="TJJ102" s="760"/>
      <c r="TJK102" s="760"/>
      <c r="TJL102" s="760"/>
      <c r="TJM102" s="760"/>
      <c r="TJN102" s="760"/>
      <c r="TJO102" s="760"/>
      <c r="TJP102" s="760"/>
      <c r="TJQ102" s="760"/>
      <c r="TJR102" s="760"/>
      <c r="TJS102" s="760"/>
      <c r="TJT102" s="760"/>
      <c r="TJU102" s="760"/>
      <c r="TJV102" s="760"/>
      <c r="TJW102" s="760"/>
      <c r="TJX102" s="760"/>
      <c r="TJY102" s="760"/>
      <c r="TJZ102" s="760"/>
      <c r="TKA102" s="760"/>
      <c r="TKB102" s="760"/>
      <c r="TKC102" s="760"/>
      <c r="TKD102" s="760"/>
      <c r="TKE102" s="760"/>
      <c r="TKF102" s="760"/>
      <c r="TKG102" s="760"/>
      <c r="TKH102" s="760"/>
      <c r="TKI102" s="760"/>
      <c r="TKJ102" s="760"/>
      <c r="TKK102" s="760"/>
      <c r="TKL102" s="760"/>
      <c r="TKM102" s="760"/>
      <c r="TKN102" s="760"/>
      <c r="TKO102" s="760"/>
      <c r="TKP102" s="760"/>
      <c r="TKQ102" s="760"/>
      <c r="TKR102" s="760"/>
      <c r="TKS102" s="760"/>
      <c r="TKT102" s="760"/>
      <c r="TKU102" s="760"/>
      <c r="TKV102" s="760"/>
      <c r="TKW102" s="760"/>
      <c r="TKX102" s="760"/>
      <c r="TKY102" s="760"/>
      <c r="TKZ102" s="760"/>
      <c r="TLA102" s="760"/>
      <c r="TLB102" s="760"/>
      <c r="TLC102" s="760"/>
      <c r="TLD102" s="760"/>
      <c r="TLE102" s="760"/>
      <c r="TLF102" s="760"/>
      <c r="TLG102" s="760"/>
      <c r="TLH102" s="760"/>
      <c r="TLI102" s="760"/>
      <c r="TLJ102" s="760"/>
      <c r="TLK102" s="760"/>
      <c r="TLL102" s="760"/>
      <c r="TLM102" s="760"/>
      <c r="TLN102" s="760"/>
      <c r="TLO102" s="760"/>
      <c r="TLP102" s="760"/>
      <c r="TLQ102" s="760"/>
      <c r="TLR102" s="760"/>
      <c r="TLS102" s="760"/>
      <c r="TLT102" s="760"/>
      <c r="TLU102" s="760"/>
      <c r="TLV102" s="760"/>
      <c r="TLW102" s="760"/>
      <c r="TLX102" s="760"/>
      <c r="TLY102" s="760"/>
      <c r="TLZ102" s="760"/>
      <c r="TMA102" s="760"/>
      <c r="TMB102" s="760"/>
      <c r="TMC102" s="760"/>
      <c r="TMD102" s="760"/>
      <c r="TME102" s="760"/>
      <c r="TMF102" s="760"/>
      <c r="TMG102" s="760"/>
      <c r="TMH102" s="760"/>
      <c r="TMI102" s="760"/>
      <c r="TMJ102" s="760"/>
      <c r="TMK102" s="760"/>
      <c r="TML102" s="760"/>
      <c r="TMM102" s="760"/>
      <c r="TMN102" s="760"/>
      <c r="TMO102" s="760"/>
      <c r="TMP102" s="760"/>
      <c r="TMQ102" s="760"/>
      <c r="TMR102" s="760"/>
      <c r="TMS102" s="760"/>
      <c r="TMT102" s="760"/>
      <c r="TMU102" s="760"/>
      <c r="TMV102" s="760"/>
      <c r="TMW102" s="760"/>
      <c r="TMX102" s="760"/>
      <c r="TMY102" s="760"/>
      <c r="TMZ102" s="760"/>
      <c r="TNA102" s="760"/>
      <c r="TNB102" s="760"/>
      <c r="TNC102" s="760"/>
      <c r="TND102" s="760"/>
      <c r="TNE102" s="760"/>
      <c r="TNF102" s="760"/>
      <c r="TNG102" s="760"/>
      <c r="TNH102" s="760"/>
      <c r="TNI102" s="760"/>
      <c r="TNJ102" s="760"/>
      <c r="TNK102" s="760"/>
      <c r="TNL102" s="760"/>
      <c r="TNM102" s="760"/>
      <c r="TNN102" s="760"/>
      <c r="TNO102" s="760"/>
      <c r="TNP102" s="760"/>
      <c r="TNQ102" s="760"/>
      <c r="TNR102" s="760"/>
      <c r="TNS102" s="760"/>
      <c r="TNT102" s="760"/>
      <c r="TNU102" s="760"/>
      <c r="TNV102" s="760"/>
      <c r="TNW102" s="760"/>
      <c r="TNX102" s="760"/>
      <c r="TNY102" s="760"/>
      <c r="TNZ102" s="760"/>
      <c r="TOA102" s="760"/>
      <c r="TOB102" s="760"/>
      <c r="TOC102" s="760"/>
      <c r="TOD102" s="760"/>
      <c r="TOE102" s="760"/>
      <c r="TOF102" s="760"/>
      <c r="TOG102" s="760"/>
      <c r="TOH102" s="760"/>
      <c r="TOI102" s="760"/>
      <c r="TOJ102" s="760"/>
      <c r="TOK102" s="760"/>
      <c r="TOL102" s="760"/>
      <c r="TOM102" s="760"/>
      <c r="TON102" s="760"/>
      <c r="TOO102" s="760"/>
      <c r="TOP102" s="760"/>
      <c r="TOQ102" s="760"/>
      <c r="TOR102" s="760"/>
      <c r="TOS102" s="760"/>
      <c r="TOT102" s="760"/>
      <c r="TOU102" s="760"/>
      <c r="TOV102" s="760"/>
      <c r="TOW102" s="760"/>
      <c r="TOX102" s="760"/>
      <c r="TOY102" s="760"/>
      <c r="TOZ102" s="760"/>
      <c r="TPA102" s="760"/>
      <c r="TPB102" s="760"/>
      <c r="TPC102" s="760"/>
      <c r="TPD102" s="760"/>
      <c r="TPE102" s="760"/>
      <c r="TPF102" s="760"/>
      <c r="TPG102" s="760"/>
      <c r="TPH102" s="760"/>
      <c r="TPI102" s="760"/>
      <c r="TPJ102" s="760"/>
      <c r="TPK102" s="760"/>
      <c r="TPL102" s="760"/>
      <c r="TPM102" s="760"/>
      <c r="TPN102" s="760"/>
      <c r="TPO102" s="760"/>
      <c r="TPP102" s="760"/>
      <c r="TPQ102" s="760"/>
      <c r="TPR102" s="760"/>
      <c r="TPS102" s="760"/>
      <c r="TPT102" s="760"/>
      <c r="TPU102" s="760"/>
      <c r="TPV102" s="760"/>
      <c r="TPW102" s="760"/>
      <c r="TPX102" s="760"/>
      <c r="TPY102" s="760"/>
      <c r="TPZ102" s="760"/>
      <c r="TQA102" s="760"/>
      <c r="TQB102" s="760"/>
      <c r="TQC102" s="760"/>
      <c r="TQD102" s="760"/>
      <c r="TQE102" s="760"/>
      <c r="TQF102" s="760"/>
      <c r="TQG102" s="760"/>
      <c r="TQH102" s="760"/>
      <c r="TQI102" s="760"/>
      <c r="TQJ102" s="760"/>
      <c r="TQK102" s="760"/>
      <c r="TQL102" s="760"/>
      <c r="TQM102" s="760"/>
      <c r="TQN102" s="760"/>
      <c r="TQO102" s="760"/>
      <c r="TQP102" s="760"/>
      <c r="TQQ102" s="760"/>
      <c r="TQR102" s="760"/>
      <c r="TQS102" s="760"/>
      <c r="TQT102" s="760"/>
      <c r="TQU102" s="760"/>
      <c r="TQV102" s="760"/>
      <c r="TQW102" s="760"/>
      <c r="TQX102" s="760"/>
      <c r="TQY102" s="760"/>
      <c r="TQZ102" s="760"/>
      <c r="TRA102" s="760"/>
      <c r="TRB102" s="760"/>
      <c r="TRC102" s="760"/>
      <c r="TRD102" s="760"/>
      <c r="TRE102" s="760"/>
      <c r="TRF102" s="760"/>
      <c r="TRG102" s="760"/>
      <c r="TRH102" s="760"/>
      <c r="TRI102" s="760"/>
      <c r="TRJ102" s="760"/>
      <c r="TRK102" s="760"/>
      <c r="TRL102" s="760"/>
      <c r="TRM102" s="760"/>
      <c r="TRN102" s="760"/>
      <c r="TRO102" s="760"/>
      <c r="TRP102" s="760"/>
      <c r="TRQ102" s="760"/>
      <c r="TRR102" s="760"/>
      <c r="TRS102" s="760"/>
      <c r="TRT102" s="760"/>
      <c r="TRU102" s="760"/>
      <c r="TRV102" s="760"/>
      <c r="TRW102" s="760"/>
      <c r="TRX102" s="760"/>
      <c r="TRY102" s="760"/>
      <c r="TRZ102" s="760"/>
      <c r="TSA102" s="760"/>
      <c r="TSB102" s="760"/>
      <c r="TSC102" s="760"/>
      <c r="TSD102" s="760"/>
      <c r="TSE102" s="760"/>
      <c r="TSF102" s="760"/>
      <c r="TSG102" s="760"/>
      <c r="TSH102" s="760"/>
      <c r="TSI102" s="760"/>
      <c r="TSJ102" s="760"/>
      <c r="TSK102" s="760"/>
      <c r="TSL102" s="760"/>
      <c r="TSM102" s="760"/>
      <c r="TSN102" s="760"/>
      <c r="TSO102" s="760"/>
      <c r="TSP102" s="760"/>
      <c r="TSQ102" s="760"/>
      <c r="TSR102" s="760"/>
      <c r="TSS102" s="760"/>
      <c r="TST102" s="760"/>
      <c r="TSU102" s="760"/>
      <c r="TSV102" s="760"/>
      <c r="TSW102" s="760"/>
      <c r="TSX102" s="760"/>
      <c r="TSY102" s="760"/>
      <c r="TSZ102" s="760"/>
      <c r="TTA102" s="760"/>
      <c r="TTB102" s="760"/>
      <c r="TTC102" s="760"/>
      <c r="TTD102" s="760"/>
      <c r="TTE102" s="760"/>
      <c r="TTF102" s="760"/>
      <c r="TTG102" s="760"/>
      <c r="TTH102" s="760"/>
      <c r="TTI102" s="760"/>
      <c r="TTJ102" s="760"/>
      <c r="TTK102" s="760"/>
      <c r="TTL102" s="760"/>
      <c r="TTM102" s="760"/>
      <c r="TTN102" s="760"/>
      <c r="TTO102" s="760"/>
      <c r="TTP102" s="760"/>
      <c r="TTQ102" s="760"/>
      <c r="TTR102" s="760"/>
      <c r="TTS102" s="760"/>
      <c r="TTT102" s="760"/>
      <c r="TTU102" s="760"/>
      <c r="TTV102" s="760"/>
      <c r="TTW102" s="760"/>
      <c r="TTX102" s="760"/>
      <c r="TTY102" s="760"/>
      <c r="TTZ102" s="760"/>
      <c r="TUA102" s="760"/>
      <c r="TUB102" s="760"/>
      <c r="TUC102" s="760"/>
      <c r="TUD102" s="760"/>
      <c r="TUE102" s="760"/>
      <c r="TUF102" s="760"/>
      <c r="TUG102" s="760"/>
      <c r="TUH102" s="760"/>
      <c r="TUI102" s="760"/>
      <c r="TUJ102" s="760"/>
      <c r="TUK102" s="760"/>
      <c r="TUL102" s="760"/>
      <c r="TUM102" s="760"/>
      <c r="TUN102" s="760"/>
      <c r="TUO102" s="760"/>
      <c r="TUP102" s="760"/>
      <c r="TUQ102" s="760"/>
      <c r="TUR102" s="760"/>
      <c r="TUS102" s="760"/>
      <c r="TUT102" s="760"/>
      <c r="TUU102" s="760"/>
      <c r="TUV102" s="760"/>
      <c r="TUW102" s="760"/>
      <c r="TUX102" s="760"/>
      <c r="TUY102" s="760"/>
      <c r="TUZ102" s="760"/>
      <c r="TVA102" s="760"/>
      <c r="TVB102" s="760"/>
      <c r="TVC102" s="760"/>
      <c r="TVD102" s="760"/>
      <c r="TVE102" s="760"/>
      <c r="TVF102" s="760"/>
      <c r="TVG102" s="760"/>
      <c r="TVH102" s="760"/>
      <c r="TVI102" s="760"/>
      <c r="TVJ102" s="760"/>
      <c r="TVK102" s="760"/>
      <c r="TVL102" s="760"/>
      <c r="TVM102" s="760"/>
      <c r="TVN102" s="760"/>
      <c r="TVO102" s="760"/>
      <c r="TVP102" s="760"/>
      <c r="TVQ102" s="760"/>
      <c r="TVR102" s="760"/>
      <c r="TVS102" s="760"/>
      <c r="TVT102" s="760"/>
      <c r="TVU102" s="760"/>
      <c r="TVV102" s="760"/>
      <c r="TVW102" s="760"/>
      <c r="TVX102" s="760"/>
      <c r="TVY102" s="760"/>
      <c r="TVZ102" s="760"/>
      <c r="TWA102" s="760"/>
      <c r="TWB102" s="760"/>
      <c r="TWC102" s="760"/>
      <c r="TWD102" s="760"/>
      <c r="TWE102" s="760"/>
      <c r="TWF102" s="760"/>
      <c r="TWG102" s="760"/>
      <c r="TWH102" s="760"/>
      <c r="TWI102" s="760"/>
      <c r="TWJ102" s="760"/>
      <c r="TWK102" s="760"/>
      <c r="TWL102" s="760"/>
      <c r="TWM102" s="760"/>
      <c r="TWN102" s="760"/>
      <c r="TWO102" s="760"/>
      <c r="TWP102" s="760"/>
      <c r="TWQ102" s="760"/>
      <c r="TWR102" s="760"/>
      <c r="TWS102" s="760"/>
      <c r="TWT102" s="760"/>
      <c r="TWU102" s="760"/>
      <c r="TWV102" s="760"/>
      <c r="TWW102" s="760"/>
      <c r="TWX102" s="760"/>
      <c r="TWY102" s="760"/>
      <c r="TWZ102" s="760"/>
      <c r="TXA102" s="760"/>
      <c r="TXB102" s="760"/>
      <c r="TXC102" s="760"/>
      <c r="TXD102" s="760"/>
      <c r="TXE102" s="760"/>
      <c r="TXF102" s="760"/>
      <c r="TXG102" s="760"/>
      <c r="TXH102" s="760"/>
      <c r="TXI102" s="760"/>
      <c r="TXJ102" s="760"/>
      <c r="TXK102" s="760"/>
      <c r="TXL102" s="760"/>
      <c r="TXM102" s="760"/>
      <c r="TXN102" s="760"/>
      <c r="TXO102" s="760"/>
      <c r="TXP102" s="760"/>
      <c r="TXQ102" s="760"/>
      <c r="TXR102" s="760"/>
      <c r="TXS102" s="760"/>
      <c r="TXT102" s="760"/>
      <c r="TXU102" s="760"/>
      <c r="TXV102" s="760"/>
      <c r="TXW102" s="760"/>
      <c r="TXX102" s="760"/>
      <c r="TXY102" s="760"/>
      <c r="TXZ102" s="760"/>
      <c r="TYA102" s="760"/>
      <c r="TYB102" s="760"/>
      <c r="TYC102" s="760"/>
      <c r="TYD102" s="760"/>
      <c r="TYE102" s="760"/>
      <c r="TYF102" s="760"/>
      <c r="TYG102" s="760"/>
      <c r="TYH102" s="760"/>
      <c r="TYI102" s="760"/>
      <c r="TYJ102" s="760"/>
      <c r="TYK102" s="760"/>
      <c r="TYL102" s="760"/>
      <c r="TYM102" s="760"/>
      <c r="TYN102" s="760"/>
      <c r="TYO102" s="760"/>
      <c r="TYP102" s="760"/>
      <c r="TYQ102" s="760"/>
      <c r="TYR102" s="760"/>
      <c r="TYS102" s="760"/>
      <c r="TYT102" s="760"/>
      <c r="TYU102" s="760"/>
      <c r="TYV102" s="760"/>
      <c r="TYW102" s="760"/>
      <c r="TYX102" s="760"/>
      <c r="TYY102" s="760"/>
      <c r="TYZ102" s="760"/>
      <c r="TZA102" s="760"/>
      <c r="TZB102" s="760"/>
      <c r="TZC102" s="760"/>
      <c r="TZD102" s="760"/>
      <c r="TZE102" s="760"/>
      <c r="TZF102" s="760"/>
      <c r="TZG102" s="760"/>
      <c r="TZH102" s="760"/>
      <c r="TZI102" s="760"/>
      <c r="TZJ102" s="760"/>
      <c r="TZK102" s="760"/>
      <c r="TZL102" s="760"/>
      <c r="TZM102" s="760"/>
      <c r="TZN102" s="760"/>
      <c r="TZO102" s="760"/>
      <c r="TZP102" s="760"/>
      <c r="TZQ102" s="760"/>
      <c r="TZR102" s="760"/>
      <c r="TZS102" s="760"/>
      <c r="TZT102" s="760"/>
      <c r="TZU102" s="760"/>
      <c r="TZV102" s="760"/>
      <c r="TZW102" s="760"/>
      <c r="TZX102" s="760"/>
      <c r="TZY102" s="760"/>
      <c r="TZZ102" s="760"/>
      <c r="UAA102" s="760"/>
      <c r="UAB102" s="760"/>
      <c r="UAC102" s="760"/>
      <c r="UAD102" s="760"/>
      <c r="UAE102" s="760"/>
      <c r="UAF102" s="760"/>
      <c r="UAG102" s="760"/>
      <c r="UAH102" s="760"/>
      <c r="UAI102" s="760"/>
      <c r="UAJ102" s="760"/>
      <c r="UAK102" s="760"/>
      <c r="UAL102" s="760"/>
      <c r="UAM102" s="760"/>
      <c r="UAN102" s="760"/>
      <c r="UAO102" s="760"/>
      <c r="UAP102" s="760"/>
      <c r="UAQ102" s="760"/>
      <c r="UAR102" s="760"/>
      <c r="UAS102" s="760"/>
      <c r="UAT102" s="760"/>
      <c r="UAU102" s="760"/>
      <c r="UAV102" s="760"/>
      <c r="UAW102" s="760"/>
      <c r="UAX102" s="760"/>
      <c r="UAY102" s="760"/>
      <c r="UAZ102" s="760"/>
      <c r="UBA102" s="760"/>
      <c r="UBB102" s="760"/>
      <c r="UBC102" s="760"/>
      <c r="UBD102" s="760"/>
      <c r="UBE102" s="760"/>
      <c r="UBF102" s="760"/>
      <c r="UBG102" s="760"/>
      <c r="UBH102" s="760"/>
      <c r="UBI102" s="760"/>
      <c r="UBJ102" s="760"/>
      <c r="UBK102" s="760"/>
      <c r="UBL102" s="760"/>
      <c r="UBM102" s="760"/>
      <c r="UBN102" s="760"/>
      <c r="UBO102" s="760"/>
      <c r="UBP102" s="760"/>
      <c r="UBQ102" s="760"/>
      <c r="UBR102" s="760"/>
      <c r="UBS102" s="760"/>
      <c r="UBT102" s="760"/>
      <c r="UBU102" s="760"/>
      <c r="UBV102" s="760"/>
      <c r="UBW102" s="760"/>
      <c r="UBX102" s="760"/>
      <c r="UBY102" s="760"/>
      <c r="UBZ102" s="760"/>
      <c r="UCA102" s="760"/>
      <c r="UCB102" s="760"/>
      <c r="UCC102" s="760"/>
      <c r="UCD102" s="760"/>
      <c r="UCE102" s="760"/>
      <c r="UCF102" s="760"/>
      <c r="UCG102" s="760"/>
      <c r="UCH102" s="760"/>
      <c r="UCI102" s="760"/>
      <c r="UCJ102" s="760"/>
      <c r="UCK102" s="760"/>
      <c r="UCL102" s="760"/>
      <c r="UCM102" s="760"/>
      <c r="UCN102" s="760"/>
      <c r="UCO102" s="760"/>
      <c r="UCP102" s="760"/>
      <c r="UCQ102" s="760"/>
      <c r="UCR102" s="760"/>
      <c r="UCS102" s="760"/>
      <c r="UCT102" s="760"/>
      <c r="UCU102" s="760"/>
      <c r="UCV102" s="760"/>
      <c r="UCW102" s="760"/>
      <c r="UCX102" s="760"/>
      <c r="UCY102" s="760"/>
      <c r="UCZ102" s="760"/>
      <c r="UDA102" s="760"/>
      <c r="UDB102" s="760"/>
      <c r="UDC102" s="760"/>
      <c r="UDD102" s="760"/>
      <c r="UDE102" s="760"/>
      <c r="UDF102" s="760"/>
      <c r="UDG102" s="760"/>
      <c r="UDH102" s="760"/>
      <c r="UDI102" s="760"/>
      <c r="UDJ102" s="760"/>
      <c r="UDK102" s="760"/>
      <c r="UDL102" s="760"/>
      <c r="UDM102" s="760"/>
      <c r="UDN102" s="760"/>
      <c r="UDO102" s="760"/>
      <c r="UDP102" s="760"/>
      <c r="UDQ102" s="760"/>
      <c r="UDR102" s="760"/>
      <c r="UDS102" s="760"/>
      <c r="UDT102" s="760"/>
      <c r="UDU102" s="760"/>
      <c r="UDV102" s="760"/>
      <c r="UDW102" s="760"/>
      <c r="UDX102" s="760"/>
      <c r="UDY102" s="760"/>
      <c r="UDZ102" s="760"/>
      <c r="UEA102" s="760"/>
      <c r="UEB102" s="760"/>
      <c r="UEC102" s="760"/>
      <c r="UED102" s="760"/>
      <c r="UEE102" s="760"/>
      <c r="UEF102" s="760"/>
      <c r="UEG102" s="760"/>
      <c r="UEH102" s="760"/>
      <c r="UEI102" s="760"/>
      <c r="UEJ102" s="760"/>
      <c r="UEK102" s="760"/>
      <c r="UEL102" s="760"/>
      <c r="UEM102" s="760"/>
      <c r="UEN102" s="760"/>
      <c r="UEO102" s="760"/>
      <c r="UEP102" s="760"/>
      <c r="UEQ102" s="760"/>
      <c r="UER102" s="760"/>
      <c r="UES102" s="760"/>
      <c r="UET102" s="760"/>
      <c r="UEU102" s="760"/>
      <c r="UEV102" s="760"/>
      <c r="UEW102" s="760"/>
      <c r="UEX102" s="760"/>
      <c r="UEY102" s="760"/>
      <c r="UEZ102" s="760"/>
      <c r="UFA102" s="760"/>
      <c r="UFB102" s="760"/>
      <c r="UFC102" s="760"/>
      <c r="UFD102" s="760"/>
      <c r="UFE102" s="760"/>
      <c r="UFF102" s="760"/>
      <c r="UFG102" s="760"/>
      <c r="UFH102" s="760"/>
      <c r="UFI102" s="760"/>
      <c r="UFJ102" s="760"/>
      <c r="UFK102" s="760"/>
      <c r="UFL102" s="760"/>
      <c r="UFM102" s="760"/>
      <c r="UFN102" s="760"/>
      <c r="UFO102" s="760"/>
      <c r="UFP102" s="760"/>
      <c r="UFQ102" s="760"/>
      <c r="UFR102" s="760"/>
      <c r="UFS102" s="760"/>
      <c r="UFT102" s="760"/>
      <c r="UFU102" s="760"/>
      <c r="UFV102" s="760"/>
      <c r="UFW102" s="760"/>
      <c r="UFX102" s="760"/>
      <c r="UFY102" s="760"/>
      <c r="UFZ102" s="760"/>
      <c r="UGA102" s="760"/>
      <c r="UGB102" s="760"/>
      <c r="UGC102" s="760"/>
      <c r="UGD102" s="760"/>
      <c r="UGE102" s="760"/>
      <c r="UGF102" s="760"/>
      <c r="UGG102" s="760"/>
      <c r="UGH102" s="760"/>
      <c r="UGI102" s="760"/>
      <c r="UGJ102" s="760"/>
      <c r="UGK102" s="760"/>
      <c r="UGL102" s="760"/>
      <c r="UGM102" s="760"/>
      <c r="UGN102" s="760"/>
      <c r="UGO102" s="760"/>
      <c r="UGP102" s="760"/>
      <c r="UGQ102" s="760"/>
      <c r="UGR102" s="760"/>
      <c r="UGS102" s="760"/>
      <c r="UGT102" s="760"/>
      <c r="UGU102" s="760"/>
      <c r="UGV102" s="760"/>
      <c r="UGW102" s="760"/>
      <c r="UGX102" s="760"/>
      <c r="UGY102" s="760"/>
      <c r="UGZ102" s="760"/>
      <c r="UHA102" s="760"/>
      <c r="UHB102" s="760"/>
      <c r="UHC102" s="760"/>
      <c r="UHD102" s="760"/>
      <c r="UHE102" s="760"/>
      <c r="UHF102" s="760"/>
      <c r="UHG102" s="760"/>
      <c r="UHH102" s="760"/>
      <c r="UHI102" s="760"/>
      <c r="UHJ102" s="760"/>
      <c r="UHK102" s="760"/>
      <c r="UHL102" s="760"/>
      <c r="UHM102" s="760"/>
      <c r="UHN102" s="760"/>
      <c r="UHO102" s="760"/>
      <c r="UHP102" s="760"/>
      <c r="UHQ102" s="760"/>
      <c r="UHR102" s="760"/>
      <c r="UHS102" s="760"/>
      <c r="UHT102" s="760"/>
      <c r="UHU102" s="760"/>
      <c r="UHV102" s="760"/>
      <c r="UHW102" s="760"/>
      <c r="UHX102" s="760"/>
      <c r="UHY102" s="760"/>
      <c r="UHZ102" s="760"/>
      <c r="UIA102" s="760"/>
      <c r="UIB102" s="760"/>
      <c r="UIC102" s="760"/>
      <c r="UID102" s="760"/>
      <c r="UIE102" s="760"/>
      <c r="UIF102" s="760"/>
      <c r="UIG102" s="760"/>
      <c r="UIH102" s="760"/>
      <c r="UII102" s="760"/>
      <c r="UIJ102" s="760"/>
      <c r="UIK102" s="760"/>
      <c r="UIL102" s="760"/>
      <c r="UIM102" s="760"/>
      <c r="UIN102" s="760"/>
      <c r="UIO102" s="760"/>
      <c r="UIP102" s="760"/>
      <c r="UIQ102" s="760"/>
      <c r="UIR102" s="760"/>
      <c r="UIS102" s="760"/>
      <c r="UIT102" s="760"/>
      <c r="UIU102" s="760"/>
      <c r="UIV102" s="760"/>
      <c r="UIW102" s="760"/>
      <c r="UIX102" s="760"/>
      <c r="UIY102" s="760"/>
      <c r="UIZ102" s="760"/>
      <c r="UJA102" s="760"/>
      <c r="UJB102" s="760"/>
      <c r="UJC102" s="760"/>
      <c r="UJD102" s="760"/>
      <c r="UJE102" s="760"/>
      <c r="UJF102" s="760"/>
      <c r="UJG102" s="760"/>
      <c r="UJH102" s="760"/>
      <c r="UJI102" s="760"/>
      <c r="UJJ102" s="760"/>
      <c r="UJK102" s="760"/>
      <c r="UJL102" s="760"/>
      <c r="UJM102" s="760"/>
      <c r="UJN102" s="760"/>
      <c r="UJO102" s="760"/>
      <c r="UJP102" s="760"/>
      <c r="UJQ102" s="760"/>
      <c r="UJR102" s="760"/>
      <c r="UJS102" s="760"/>
      <c r="UJT102" s="760"/>
      <c r="UJU102" s="760"/>
      <c r="UJV102" s="760"/>
      <c r="UJW102" s="760"/>
      <c r="UJX102" s="760"/>
      <c r="UJY102" s="760"/>
      <c r="UJZ102" s="760"/>
      <c r="UKA102" s="760"/>
      <c r="UKB102" s="760"/>
      <c r="UKC102" s="760"/>
      <c r="UKD102" s="760"/>
      <c r="UKE102" s="760"/>
      <c r="UKF102" s="760"/>
      <c r="UKG102" s="760"/>
      <c r="UKH102" s="760"/>
      <c r="UKI102" s="760"/>
      <c r="UKJ102" s="760"/>
      <c r="UKK102" s="760"/>
      <c r="UKL102" s="760"/>
      <c r="UKM102" s="760"/>
      <c r="UKN102" s="760"/>
      <c r="UKO102" s="760"/>
      <c r="UKP102" s="760"/>
      <c r="UKQ102" s="760"/>
      <c r="UKR102" s="760"/>
      <c r="UKS102" s="760"/>
      <c r="UKT102" s="760"/>
      <c r="UKU102" s="760"/>
      <c r="UKV102" s="760"/>
      <c r="UKW102" s="760"/>
      <c r="UKX102" s="760"/>
      <c r="UKY102" s="760"/>
      <c r="UKZ102" s="760"/>
      <c r="ULA102" s="760"/>
      <c r="ULB102" s="760"/>
      <c r="ULC102" s="760"/>
      <c r="ULD102" s="760"/>
      <c r="ULE102" s="760"/>
      <c r="ULF102" s="760"/>
      <c r="ULG102" s="760"/>
      <c r="ULH102" s="760"/>
      <c r="ULI102" s="760"/>
      <c r="ULJ102" s="760"/>
      <c r="ULK102" s="760"/>
      <c r="ULL102" s="760"/>
      <c r="ULM102" s="760"/>
      <c r="ULN102" s="760"/>
      <c r="ULO102" s="760"/>
      <c r="ULP102" s="760"/>
      <c r="ULQ102" s="760"/>
      <c r="ULR102" s="760"/>
      <c r="ULS102" s="760"/>
      <c r="ULT102" s="760"/>
      <c r="ULU102" s="760"/>
      <c r="ULV102" s="760"/>
      <c r="ULW102" s="760"/>
      <c r="ULX102" s="760"/>
      <c r="ULY102" s="760"/>
      <c r="ULZ102" s="760"/>
      <c r="UMA102" s="760"/>
      <c r="UMB102" s="760"/>
      <c r="UMC102" s="760"/>
      <c r="UMD102" s="760"/>
      <c r="UME102" s="760"/>
      <c r="UMF102" s="760"/>
      <c r="UMG102" s="760"/>
      <c r="UMH102" s="760"/>
      <c r="UMI102" s="760"/>
      <c r="UMJ102" s="760"/>
      <c r="UMK102" s="760"/>
      <c r="UML102" s="760"/>
      <c r="UMM102" s="760"/>
      <c r="UMN102" s="760"/>
      <c r="UMO102" s="760"/>
      <c r="UMP102" s="760"/>
      <c r="UMQ102" s="760"/>
      <c r="UMR102" s="760"/>
      <c r="UMS102" s="760"/>
      <c r="UMT102" s="760"/>
      <c r="UMU102" s="760"/>
      <c r="UMV102" s="760"/>
      <c r="UMW102" s="760"/>
      <c r="UMX102" s="760"/>
      <c r="UMY102" s="760"/>
      <c r="UMZ102" s="760"/>
      <c r="UNA102" s="760"/>
      <c r="UNB102" s="760"/>
      <c r="UNC102" s="760"/>
      <c r="UND102" s="760"/>
      <c r="UNE102" s="760"/>
      <c r="UNF102" s="760"/>
      <c r="UNG102" s="760"/>
      <c r="UNH102" s="760"/>
      <c r="UNI102" s="760"/>
      <c r="UNJ102" s="760"/>
      <c r="UNK102" s="760"/>
      <c r="UNL102" s="760"/>
      <c r="UNM102" s="760"/>
      <c r="UNN102" s="760"/>
      <c r="UNO102" s="760"/>
      <c r="UNP102" s="760"/>
      <c r="UNQ102" s="760"/>
      <c r="UNR102" s="760"/>
      <c r="UNS102" s="760"/>
      <c r="UNT102" s="760"/>
      <c r="UNU102" s="760"/>
      <c r="UNV102" s="760"/>
      <c r="UNW102" s="760"/>
      <c r="UNX102" s="760"/>
      <c r="UNY102" s="760"/>
      <c r="UNZ102" s="760"/>
      <c r="UOA102" s="760"/>
      <c r="UOB102" s="760"/>
      <c r="UOC102" s="760"/>
      <c r="UOD102" s="760"/>
      <c r="UOE102" s="760"/>
      <c r="UOF102" s="760"/>
      <c r="UOG102" s="760"/>
      <c r="UOH102" s="760"/>
      <c r="UOI102" s="760"/>
      <c r="UOJ102" s="760"/>
      <c r="UOK102" s="760"/>
      <c r="UOL102" s="760"/>
      <c r="UOM102" s="760"/>
      <c r="UON102" s="760"/>
      <c r="UOO102" s="760"/>
      <c r="UOP102" s="760"/>
      <c r="UOQ102" s="760"/>
      <c r="UOR102" s="760"/>
      <c r="UOS102" s="760"/>
      <c r="UOT102" s="760"/>
      <c r="UOU102" s="760"/>
      <c r="UOV102" s="760"/>
      <c r="UOW102" s="760"/>
      <c r="UOX102" s="760"/>
      <c r="UOY102" s="760"/>
      <c r="UOZ102" s="760"/>
      <c r="UPA102" s="760"/>
      <c r="UPB102" s="760"/>
      <c r="UPC102" s="760"/>
      <c r="UPD102" s="760"/>
      <c r="UPE102" s="760"/>
      <c r="UPF102" s="760"/>
      <c r="UPG102" s="760"/>
      <c r="UPH102" s="760"/>
      <c r="UPI102" s="760"/>
      <c r="UPJ102" s="760"/>
      <c r="UPK102" s="760"/>
      <c r="UPL102" s="760"/>
      <c r="UPM102" s="760"/>
      <c r="UPN102" s="760"/>
      <c r="UPO102" s="760"/>
      <c r="UPP102" s="760"/>
      <c r="UPQ102" s="760"/>
      <c r="UPR102" s="760"/>
      <c r="UPS102" s="760"/>
      <c r="UPT102" s="760"/>
      <c r="UPU102" s="760"/>
      <c r="UPV102" s="760"/>
      <c r="UPW102" s="760"/>
      <c r="UPX102" s="760"/>
      <c r="UPY102" s="760"/>
      <c r="UPZ102" s="760"/>
      <c r="UQA102" s="760"/>
      <c r="UQB102" s="760"/>
      <c r="UQC102" s="760"/>
      <c r="UQD102" s="760"/>
      <c r="UQE102" s="760"/>
      <c r="UQF102" s="760"/>
      <c r="UQG102" s="760"/>
      <c r="UQH102" s="760"/>
      <c r="UQI102" s="760"/>
      <c r="UQJ102" s="760"/>
      <c r="UQK102" s="760"/>
      <c r="UQL102" s="760"/>
      <c r="UQM102" s="760"/>
      <c r="UQN102" s="760"/>
      <c r="UQO102" s="760"/>
      <c r="UQP102" s="760"/>
      <c r="UQQ102" s="760"/>
      <c r="UQR102" s="760"/>
      <c r="UQS102" s="760"/>
      <c r="UQT102" s="760"/>
      <c r="UQU102" s="760"/>
      <c r="UQV102" s="760"/>
      <c r="UQW102" s="760"/>
      <c r="UQX102" s="760"/>
      <c r="UQY102" s="760"/>
      <c r="UQZ102" s="760"/>
      <c r="URA102" s="760"/>
      <c r="URB102" s="760"/>
      <c r="URC102" s="760"/>
      <c r="URD102" s="760"/>
      <c r="URE102" s="760"/>
      <c r="URF102" s="760"/>
      <c r="URG102" s="760"/>
      <c r="URH102" s="760"/>
      <c r="URI102" s="760"/>
      <c r="URJ102" s="760"/>
      <c r="URK102" s="760"/>
      <c r="URL102" s="760"/>
      <c r="URM102" s="760"/>
      <c r="URN102" s="760"/>
      <c r="URO102" s="760"/>
      <c r="URP102" s="760"/>
      <c r="URQ102" s="760"/>
      <c r="URR102" s="760"/>
      <c r="URS102" s="760"/>
      <c r="URT102" s="760"/>
      <c r="URU102" s="760"/>
      <c r="URV102" s="760"/>
      <c r="URW102" s="760"/>
      <c r="URX102" s="760"/>
      <c r="URY102" s="760"/>
      <c r="URZ102" s="760"/>
      <c r="USA102" s="760"/>
      <c r="USB102" s="760"/>
      <c r="USC102" s="760"/>
      <c r="USD102" s="760"/>
      <c r="USE102" s="760"/>
      <c r="USF102" s="760"/>
      <c r="USG102" s="760"/>
      <c r="USH102" s="760"/>
      <c r="USI102" s="760"/>
      <c r="USJ102" s="760"/>
      <c r="USK102" s="760"/>
      <c r="USL102" s="760"/>
      <c r="USM102" s="760"/>
      <c r="USN102" s="760"/>
      <c r="USO102" s="760"/>
      <c r="USP102" s="760"/>
      <c r="USQ102" s="760"/>
      <c r="USR102" s="760"/>
      <c r="USS102" s="760"/>
      <c r="UST102" s="760"/>
      <c r="USU102" s="760"/>
      <c r="USV102" s="760"/>
      <c r="USW102" s="760"/>
      <c r="USX102" s="760"/>
      <c r="USY102" s="760"/>
      <c r="USZ102" s="760"/>
      <c r="UTA102" s="760"/>
      <c r="UTB102" s="760"/>
      <c r="UTC102" s="760"/>
      <c r="UTD102" s="760"/>
      <c r="UTE102" s="760"/>
      <c r="UTF102" s="760"/>
      <c r="UTG102" s="760"/>
      <c r="UTH102" s="760"/>
      <c r="UTI102" s="760"/>
      <c r="UTJ102" s="760"/>
      <c r="UTK102" s="760"/>
      <c r="UTL102" s="760"/>
      <c r="UTM102" s="760"/>
      <c r="UTN102" s="760"/>
      <c r="UTO102" s="760"/>
      <c r="UTP102" s="760"/>
      <c r="UTQ102" s="760"/>
      <c r="UTR102" s="760"/>
      <c r="UTS102" s="760"/>
      <c r="UTT102" s="760"/>
      <c r="UTU102" s="760"/>
      <c r="UTV102" s="760"/>
      <c r="UTW102" s="760"/>
      <c r="UTX102" s="760"/>
      <c r="UTY102" s="760"/>
      <c r="UTZ102" s="760"/>
      <c r="UUA102" s="760"/>
      <c r="UUB102" s="760"/>
      <c r="UUC102" s="760"/>
      <c r="UUD102" s="760"/>
      <c r="UUE102" s="760"/>
      <c r="UUF102" s="760"/>
      <c r="UUG102" s="760"/>
      <c r="UUH102" s="760"/>
      <c r="UUI102" s="760"/>
      <c r="UUJ102" s="760"/>
      <c r="UUK102" s="760"/>
      <c r="UUL102" s="760"/>
      <c r="UUM102" s="760"/>
      <c r="UUN102" s="760"/>
      <c r="UUO102" s="760"/>
      <c r="UUP102" s="760"/>
      <c r="UUQ102" s="760"/>
      <c r="UUR102" s="760"/>
      <c r="UUS102" s="760"/>
      <c r="UUT102" s="760"/>
      <c r="UUU102" s="760"/>
      <c r="UUV102" s="760"/>
      <c r="UUW102" s="760"/>
      <c r="UUX102" s="760"/>
      <c r="UUY102" s="760"/>
      <c r="UUZ102" s="760"/>
      <c r="UVA102" s="760"/>
      <c r="UVB102" s="760"/>
      <c r="UVC102" s="760"/>
      <c r="UVD102" s="760"/>
      <c r="UVE102" s="760"/>
      <c r="UVF102" s="760"/>
      <c r="UVG102" s="760"/>
      <c r="UVH102" s="760"/>
      <c r="UVI102" s="760"/>
      <c r="UVJ102" s="760"/>
      <c r="UVK102" s="760"/>
      <c r="UVL102" s="760"/>
      <c r="UVM102" s="760"/>
      <c r="UVN102" s="760"/>
      <c r="UVO102" s="760"/>
      <c r="UVP102" s="760"/>
      <c r="UVQ102" s="760"/>
      <c r="UVR102" s="760"/>
      <c r="UVS102" s="760"/>
      <c r="UVT102" s="760"/>
      <c r="UVU102" s="760"/>
      <c r="UVV102" s="760"/>
      <c r="UVW102" s="760"/>
      <c r="UVX102" s="760"/>
      <c r="UVY102" s="760"/>
      <c r="UVZ102" s="760"/>
      <c r="UWA102" s="760"/>
      <c r="UWB102" s="760"/>
      <c r="UWC102" s="760"/>
      <c r="UWD102" s="760"/>
      <c r="UWE102" s="760"/>
      <c r="UWF102" s="760"/>
      <c r="UWG102" s="760"/>
      <c r="UWH102" s="760"/>
      <c r="UWI102" s="760"/>
      <c r="UWJ102" s="760"/>
      <c r="UWK102" s="760"/>
      <c r="UWL102" s="760"/>
      <c r="UWM102" s="760"/>
      <c r="UWN102" s="760"/>
      <c r="UWO102" s="760"/>
      <c r="UWP102" s="760"/>
      <c r="UWQ102" s="760"/>
      <c r="UWR102" s="760"/>
      <c r="UWS102" s="760"/>
      <c r="UWT102" s="760"/>
      <c r="UWU102" s="760"/>
      <c r="UWV102" s="760"/>
      <c r="UWW102" s="760"/>
      <c r="UWX102" s="760"/>
      <c r="UWY102" s="760"/>
      <c r="UWZ102" s="760"/>
      <c r="UXA102" s="760"/>
      <c r="UXB102" s="760"/>
      <c r="UXC102" s="760"/>
      <c r="UXD102" s="760"/>
      <c r="UXE102" s="760"/>
      <c r="UXF102" s="760"/>
      <c r="UXG102" s="760"/>
      <c r="UXH102" s="760"/>
      <c r="UXI102" s="760"/>
      <c r="UXJ102" s="760"/>
      <c r="UXK102" s="760"/>
      <c r="UXL102" s="760"/>
      <c r="UXM102" s="760"/>
      <c r="UXN102" s="760"/>
      <c r="UXO102" s="760"/>
      <c r="UXP102" s="760"/>
      <c r="UXQ102" s="760"/>
      <c r="UXR102" s="760"/>
      <c r="UXS102" s="760"/>
      <c r="UXT102" s="760"/>
      <c r="UXU102" s="760"/>
      <c r="UXV102" s="760"/>
      <c r="UXW102" s="760"/>
      <c r="UXX102" s="760"/>
      <c r="UXY102" s="760"/>
      <c r="UXZ102" s="760"/>
      <c r="UYA102" s="760"/>
      <c r="UYB102" s="760"/>
      <c r="UYC102" s="760"/>
      <c r="UYD102" s="760"/>
      <c r="UYE102" s="760"/>
      <c r="UYF102" s="760"/>
      <c r="UYG102" s="760"/>
      <c r="UYH102" s="760"/>
      <c r="UYI102" s="760"/>
      <c r="UYJ102" s="760"/>
      <c r="UYK102" s="760"/>
      <c r="UYL102" s="760"/>
      <c r="UYM102" s="760"/>
      <c r="UYN102" s="760"/>
      <c r="UYO102" s="760"/>
      <c r="UYP102" s="760"/>
      <c r="UYQ102" s="760"/>
      <c r="UYR102" s="760"/>
      <c r="UYS102" s="760"/>
      <c r="UYT102" s="760"/>
      <c r="UYU102" s="760"/>
      <c r="UYV102" s="760"/>
      <c r="UYW102" s="760"/>
      <c r="UYX102" s="760"/>
      <c r="UYY102" s="760"/>
      <c r="UYZ102" s="760"/>
      <c r="UZA102" s="760"/>
      <c r="UZB102" s="760"/>
      <c r="UZC102" s="760"/>
      <c r="UZD102" s="760"/>
      <c r="UZE102" s="760"/>
      <c r="UZF102" s="760"/>
      <c r="UZG102" s="760"/>
      <c r="UZH102" s="760"/>
      <c r="UZI102" s="760"/>
      <c r="UZJ102" s="760"/>
      <c r="UZK102" s="760"/>
      <c r="UZL102" s="760"/>
      <c r="UZM102" s="760"/>
      <c r="UZN102" s="760"/>
      <c r="UZO102" s="760"/>
      <c r="UZP102" s="760"/>
      <c r="UZQ102" s="760"/>
      <c r="UZR102" s="760"/>
      <c r="UZS102" s="760"/>
      <c r="UZT102" s="760"/>
      <c r="UZU102" s="760"/>
      <c r="UZV102" s="760"/>
      <c r="UZW102" s="760"/>
      <c r="UZX102" s="760"/>
      <c r="UZY102" s="760"/>
      <c r="UZZ102" s="760"/>
      <c r="VAA102" s="760"/>
      <c r="VAB102" s="760"/>
      <c r="VAC102" s="760"/>
      <c r="VAD102" s="760"/>
      <c r="VAE102" s="760"/>
      <c r="VAF102" s="760"/>
      <c r="VAG102" s="760"/>
      <c r="VAH102" s="760"/>
      <c r="VAI102" s="760"/>
      <c r="VAJ102" s="760"/>
      <c r="VAK102" s="760"/>
      <c r="VAL102" s="760"/>
      <c r="VAM102" s="760"/>
      <c r="VAN102" s="760"/>
      <c r="VAO102" s="760"/>
      <c r="VAP102" s="760"/>
      <c r="VAQ102" s="760"/>
      <c r="VAR102" s="760"/>
      <c r="VAS102" s="760"/>
      <c r="VAT102" s="760"/>
      <c r="VAU102" s="760"/>
      <c r="VAV102" s="760"/>
      <c r="VAW102" s="760"/>
      <c r="VAX102" s="760"/>
      <c r="VAY102" s="760"/>
      <c r="VAZ102" s="760"/>
      <c r="VBA102" s="760"/>
      <c r="VBB102" s="760"/>
      <c r="VBC102" s="760"/>
      <c r="VBD102" s="760"/>
      <c r="VBE102" s="760"/>
      <c r="VBF102" s="760"/>
      <c r="VBG102" s="760"/>
      <c r="VBH102" s="760"/>
      <c r="VBI102" s="760"/>
      <c r="VBJ102" s="760"/>
      <c r="VBK102" s="760"/>
      <c r="VBL102" s="760"/>
      <c r="VBM102" s="760"/>
      <c r="VBN102" s="760"/>
      <c r="VBO102" s="760"/>
      <c r="VBP102" s="760"/>
      <c r="VBQ102" s="760"/>
      <c r="VBR102" s="760"/>
      <c r="VBS102" s="760"/>
      <c r="VBT102" s="760"/>
      <c r="VBU102" s="760"/>
      <c r="VBV102" s="760"/>
      <c r="VBW102" s="760"/>
      <c r="VBX102" s="760"/>
      <c r="VBY102" s="760"/>
      <c r="VBZ102" s="760"/>
      <c r="VCA102" s="760"/>
      <c r="VCB102" s="760"/>
      <c r="VCC102" s="760"/>
      <c r="VCD102" s="760"/>
      <c r="VCE102" s="760"/>
      <c r="VCF102" s="760"/>
      <c r="VCG102" s="760"/>
      <c r="VCH102" s="760"/>
      <c r="VCI102" s="760"/>
      <c r="VCJ102" s="760"/>
      <c r="VCK102" s="760"/>
      <c r="VCL102" s="760"/>
      <c r="VCM102" s="760"/>
      <c r="VCN102" s="760"/>
      <c r="VCO102" s="760"/>
      <c r="VCP102" s="760"/>
      <c r="VCQ102" s="760"/>
      <c r="VCR102" s="760"/>
      <c r="VCS102" s="760"/>
      <c r="VCT102" s="760"/>
      <c r="VCU102" s="760"/>
      <c r="VCV102" s="760"/>
      <c r="VCW102" s="760"/>
      <c r="VCX102" s="760"/>
      <c r="VCY102" s="760"/>
      <c r="VCZ102" s="760"/>
      <c r="VDA102" s="760"/>
      <c r="VDB102" s="760"/>
      <c r="VDC102" s="760"/>
      <c r="VDD102" s="760"/>
      <c r="VDE102" s="760"/>
      <c r="VDF102" s="760"/>
      <c r="VDG102" s="760"/>
      <c r="VDH102" s="760"/>
      <c r="VDI102" s="760"/>
      <c r="VDJ102" s="760"/>
      <c r="VDK102" s="760"/>
      <c r="VDL102" s="760"/>
      <c r="VDM102" s="760"/>
      <c r="VDN102" s="760"/>
      <c r="VDO102" s="760"/>
      <c r="VDP102" s="760"/>
      <c r="VDQ102" s="760"/>
      <c r="VDR102" s="760"/>
      <c r="VDS102" s="760"/>
      <c r="VDT102" s="760"/>
      <c r="VDU102" s="760"/>
      <c r="VDV102" s="760"/>
      <c r="VDW102" s="760"/>
      <c r="VDX102" s="760"/>
      <c r="VDY102" s="760"/>
      <c r="VDZ102" s="760"/>
      <c r="VEA102" s="760"/>
      <c r="VEB102" s="760"/>
      <c r="VEC102" s="760"/>
      <c r="VED102" s="760"/>
      <c r="VEE102" s="760"/>
      <c r="VEF102" s="760"/>
      <c r="VEG102" s="760"/>
      <c r="VEH102" s="760"/>
      <c r="VEI102" s="760"/>
      <c r="VEJ102" s="760"/>
      <c r="VEK102" s="760"/>
      <c r="VEL102" s="760"/>
      <c r="VEM102" s="760"/>
      <c r="VEN102" s="760"/>
      <c r="VEO102" s="760"/>
      <c r="VEP102" s="760"/>
      <c r="VEQ102" s="760"/>
      <c r="VER102" s="760"/>
      <c r="VES102" s="760"/>
      <c r="VET102" s="760"/>
      <c r="VEU102" s="760"/>
      <c r="VEV102" s="760"/>
      <c r="VEW102" s="760"/>
      <c r="VEX102" s="760"/>
      <c r="VEY102" s="760"/>
      <c r="VEZ102" s="760"/>
      <c r="VFA102" s="760"/>
      <c r="VFB102" s="760"/>
      <c r="VFC102" s="760"/>
      <c r="VFD102" s="760"/>
      <c r="VFE102" s="760"/>
      <c r="VFF102" s="760"/>
      <c r="VFG102" s="760"/>
      <c r="VFH102" s="760"/>
      <c r="VFI102" s="760"/>
      <c r="VFJ102" s="760"/>
      <c r="VFK102" s="760"/>
      <c r="VFL102" s="760"/>
      <c r="VFM102" s="760"/>
      <c r="VFN102" s="760"/>
      <c r="VFO102" s="760"/>
      <c r="VFP102" s="760"/>
      <c r="VFQ102" s="760"/>
      <c r="VFR102" s="760"/>
      <c r="VFS102" s="760"/>
      <c r="VFT102" s="760"/>
      <c r="VFU102" s="760"/>
      <c r="VFV102" s="760"/>
      <c r="VFW102" s="760"/>
      <c r="VFX102" s="760"/>
      <c r="VFY102" s="760"/>
      <c r="VFZ102" s="760"/>
      <c r="VGA102" s="760"/>
      <c r="VGB102" s="760"/>
      <c r="VGC102" s="760"/>
      <c r="VGD102" s="760"/>
      <c r="VGE102" s="760"/>
      <c r="VGF102" s="760"/>
      <c r="VGG102" s="760"/>
      <c r="VGH102" s="760"/>
      <c r="VGI102" s="760"/>
      <c r="VGJ102" s="760"/>
      <c r="VGK102" s="760"/>
      <c r="VGL102" s="760"/>
      <c r="VGM102" s="760"/>
      <c r="VGN102" s="760"/>
      <c r="VGO102" s="760"/>
      <c r="VGP102" s="760"/>
      <c r="VGQ102" s="760"/>
      <c r="VGR102" s="760"/>
      <c r="VGS102" s="760"/>
      <c r="VGT102" s="760"/>
      <c r="VGU102" s="760"/>
      <c r="VGV102" s="760"/>
      <c r="VGW102" s="760"/>
      <c r="VGX102" s="760"/>
      <c r="VGY102" s="760"/>
      <c r="VGZ102" s="760"/>
      <c r="VHA102" s="760"/>
      <c r="VHB102" s="760"/>
      <c r="VHC102" s="760"/>
      <c r="VHD102" s="760"/>
      <c r="VHE102" s="760"/>
      <c r="VHF102" s="760"/>
      <c r="VHG102" s="760"/>
      <c r="VHH102" s="760"/>
      <c r="VHI102" s="760"/>
      <c r="VHJ102" s="760"/>
      <c r="VHK102" s="760"/>
      <c r="VHL102" s="760"/>
      <c r="VHM102" s="760"/>
      <c r="VHN102" s="760"/>
      <c r="VHO102" s="760"/>
      <c r="VHP102" s="760"/>
      <c r="VHQ102" s="760"/>
      <c r="VHR102" s="760"/>
      <c r="VHS102" s="760"/>
      <c r="VHT102" s="760"/>
      <c r="VHU102" s="760"/>
      <c r="VHV102" s="760"/>
      <c r="VHW102" s="760"/>
      <c r="VHX102" s="760"/>
      <c r="VHY102" s="760"/>
      <c r="VHZ102" s="760"/>
      <c r="VIA102" s="760"/>
      <c r="VIB102" s="760"/>
      <c r="VIC102" s="760"/>
      <c r="VID102" s="760"/>
      <c r="VIE102" s="760"/>
      <c r="VIF102" s="760"/>
      <c r="VIG102" s="760"/>
      <c r="VIH102" s="760"/>
      <c r="VII102" s="760"/>
      <c r="VIJ102" s="760"/>
      <c r="VIK102" s="760"/>
      <c r="VIL102" s="760"/>
      <c r="VIM102" s="760"/>
      <c r="VIN102" s="760"/>
      <c r="VIO102" s="760"/>
      <c r="VIP102" s="760"/>
      <c r="VIQ102" s="760"/>
      <c r="VIR102" s="760"/>
      <c r="VIS102" s="760"/>
      <c r="VIT102" s="760"/>
      <c r="VIU102" s="760"/>
      <c r="VIV102" s="760"/>
      <c r="VIW102" s="760"/>
      <c r="VIX102" s="760"/>
      <c r="VIY102" s="760"/>
      <c r="VIZ102" s="760"/>
      <c r="VJA102" s="760"/>
      <c r="VJB102" s="760"/>
      <c r="VJC102" s="760"/>
      <c r="VJD102" s="760"/>
      <c r="VJE102" s="760"/>
      <c r="VJF102" s="760"/>
      <c r="VJG102" s="760"/>
      <c r="VJH102" s="760"/>
      <c r="VJI102" s="760"/>
      <c r="VJJ102" s="760"/>
      <c r="VJK102" s="760"/>
      <c r="VJL102" s="760"/>
      <c r="VJM102" s="760"/>
      <c r="VJN102" s="760"/>
      <c r="VJO102" s="760"/>
      <c r="VJP102" s="760"/>
      <c r="VJQ102" s="760"/>
      <c r="VJR102" s="760"/>
      <c r="VJS102" s="760"/>
      <c r="VJT102" s="760"/>
      <c r="VJU102" s="760"/>
      <c r="VJV102" s="760"/>
      <c r="VJW102" s="760"/>
      <c r="VJX102" s="760"/>
      <c r="VJY102" s="760"/>
      <c r="VJZ102" s="760"/>
      <c r="VKA102" s="760"/>
      <c r="VKB102" s="760"/>
      <c r="VKC102" s="760"/>
      <c r="VKD102" s="760"/>
      <c r="VKE102" s="760"/>
      <c r="VKF102" s="760"/>
      <c r="VKG102" s="760"/>
      <c r="VKH102" s="760"/>
      <c r="VKI102" s="760"/>
      <c r="VKJ102" s="760"/>
      <c r="VKK102" s="760"/>
      <c r="VKL102" s="760"/>
      <c r="VKM102" s="760"/>
      <c r="VKN102" s="760"/>
      <c r="VKO102" s="760"/>
      <c r="VKP102" s="760"/>
      <c r="VKQ102" s="760"/>
      <c r="VKR102" s="760"/>
      <c r="VKS102" s="760"/>
      <c r="VKT102" s="760"/>
      <c r="VKU102" s="760"/>
      <c r="VKV102" s="760"/>
      <c r="VKW102" s="760"/>
      <c r="VKX102" s="760"/>
      <c r="VKY102" s="760"/>
      <c r="VKZ102" s="760"/>
      <c r="VLA102" s="760"/>
      <c r="VLB102" s="760"/>
      <c r="VLC102" s="760"/>
      <c r="VLD102" s="760"/>
      <c r="VLE102" s="760"/>
      <c r="VLF102" s="760"/>
      <c r="VLG102" s="760"/>
      <c r="VLH102" s="760"/>
      <c r="VLI102" s="760"/>
      <c r="VLJ102" s="760"/>
      <c r="VLK102" s="760"/>
      <c r="VLL102" s="760"/>
      <c r="VLM102" s="760"/>
      <c r="VLN102" s="760"/>
      <c r="VLO102" s="760"/>
      <c r="VLP102" s="760"/>
      <c r="VLQ102" s="760"/>
      <c r="VLR102" s="760"/>
      <c r="VLS102" s="760"/>
      <c r="VLT102" s="760"/>
      <c r="VLU102" s="760"/>
      <c r="VLV102" s="760"/>
      <c r="VLW102" s="760"/>
      <c r="VLX102" s="760"/>
      <c r="VLY102" s="760"/>
      <c r="VLZ102" s="760"/>
      <c r="VMA102" s="760"/>
      <c r="VMB102" s="760"/>
      <c r="VMC102" s="760"/>
      <c r="VMD102" s="760"/>
      <c r="VME102" s="760"/>
      <c r="VMF102" s="760"/>
      <c r="VMG102" s="760"/>
      <c r="VMH102" s="760"/>
      <c r="VMI102" s="760"/>
      <c r="VMJ102" s="760"/>
      <c r="VMK102" s="760"/>
      <c r="VML102" s="760"/>
      <c r="VMM102" s="760"/>
      <c r="VMN102" s="760"/>
      <c r="VMO102" s="760"/>
      <c r="VMP102" s="760"/>
      <c r="VMQ102" s="760"/>
      <c r="VMR102" s="760"/>
      <c r="VMS102" s="760"/>
      <c r="VMT102" s="760"/>
      <c r="VMU102" s="760"/>
      <c r="VMV102" s="760"/>
      <c r="VMW102" s="760"/>
      <c r="VMX102" s="760"/>
      <c r="VMY102" s="760"/>
      <c r="VMZ102" s="760"/>
      <c r="VNA102" s="760"/>
      <c r="VNB102" s="760"/>
      <c r="VNC102" s="760"/>
      <c r="VND102" s="760"/>
      <c r="VNE102" s="760"/>
      <c r="VNF102" s="760"/>
      <c r="VNG102" s="760"/>
      <c r="VNH102" s="760"/>
      <c r="VNI102" s="760"/>
      <c r="VNJ102" s="760"/>
      <c r="VNK102" s="760"/>
      <c r="VNL102" s="760"/>
      <c r="VNM102" s="760"/>
      <c r="VNN102" s="760"/>
      <c r="VNO102" s="760"/>
      <c r="VNP102" s="760"/>
      <c r="VNQ102" s="760"/>
      <c r="VNR102" s="760"/>
      <c r="VNS102" s="760"/>
      <c r="VNT102" s="760"/>
      <c r="VNU102" s="760"/>
      <c r="VNV102" s="760"/>
      <c r="VNW102" s="760"/>
      <c r="VNX102" s="760"/>
      <c r="VNY102" s="760"/>
      <c r="VNZ102" s="760"/>
      <c r="VOA102" s="760"/>
      <c r="VOB102" s="760"/>
      <c r="VOC102" s="760"/>
      <c r="VOD102" s="760"/>
      <c r="VOE102" s="760"/>
      <c r="VOF102" s="760"/>
      <c r="VOG102" s="760"/>
      <c r="VOH102" s="760"/>
      <c r="VOI102" s="760"/>
      <c r="VOJ102" s="760"/>
      <c r="VOK102" s="760"/>
      <c r="VOL102" s="760"/>
      <c r="VOM102" s="760"/>
      <c r="VON102" s="760"/>
      <c r="VOO102" s="760"/>
      <c r="VOP102" s="760"/>
      <c r="VOQ102" s="760"/>
      <c r="VOR102" s="760"/>
      <c r="VOS102" s="760"/>
      <c r="VOT102" s="760"/>
      <c r="VOU102" s="760"/>
      <c r="VOV102" s="760"/>
      <c r="VOW102" s="760"/>
      <c r="VOX102" s="760"/>
      <c r="VOY102" s="760"/>
      <c r="VOZ102" s="760"/>
      <c r="VPA102" s="760"/>
      <c r="VPB102" s="760"/>
      <c r="VPC102" s="760"/>
      <c r="VPD102" s="760"/>
      <c r="VPE102" s="760"/>
      <c r="VPF102" s="760"/>
      <c r="VPG102" s="760"/>
      <c r="VPH102" s="760"/>
      <c r="VPI102" s="760"/>
      <c r="VPJ102" s="760"/>
      <c r="VPK102" s="760"/>
      <c r="VPL102" s="760"/>
      <c r="VPM102" s="760"/>
      <c r="VPN102" s="760"/>
      <c r="VPO102" s="760"/>
      <c r="VPP102" s="760"/>
      <c r="VPQ102" s="760"/>
      <c r="VPR102" s="760"/>
      <c r="VPS102" s="760"/>
      <c r="VPT102" s="760"/>
      <c r="VPU102" s="760"/>
      <c r="VPV102" s="760"/>
      <c r="VPW102" s="760"/>
      <c r="VPX102" s="760"/>
      <c r="VPY102" s="760"/>
      <c r="VPZ102" s="760"/>
      <c r="VQA102" s="760"/>
      <c r="VQB102" s="760"/>
      <c r="VQC102" s="760"/>
      <c r="VQD102" s="760"/>
      <c r="VQE102" s="760"/>
      <c r="VQF102" s="760"/>
      <c r="VQG102" s="760"/>
      <c r="VQH102" s="760"/>
      <c r="VQI102" s="760"/>
      <c r="VQJ102" s="760"/>
      <c r="VQK102" s="760"/>
      <c r="VQL102" s="760"/>
      <c r="VQM102" s="760"/>
      <c r="VQN102" s="760"/>
      <c r="VQO102" s="760"/>
      <c r="VQP102" s="760"/>
      <c r="VQQ102" s="760"/>
      <c r="VQR102" s="760"/>
      <c r="VQS102" s="760"/>
      <c r="VQT102" s="760"/>
      <c r="VQU102" s="760"/>
      <c r="VQV102" s="760"/>
      <c r="VQW102" s="760"/>
      <c r="VQX102" s="760"/>
      <c r="VQY102" s="760"/>
      <c r="VQZ102" s="760"/>
      <c r="VRA102" s="760"/>
      <c r="VRB102" s="760"/>
      <c r="VRC102" s="760"/>
      <c r="VRD102" s="760"/>
      <c r="VRE102" s="760"/>
      <c r="VRF102" s="760"/>
      <c r="VRG102" s="760"/>
      <c r="VRH102" s="760"/>
      <c r="VRI102" s="760"/>
      <c r="VRJ102" s="760"/>
      <c r="VRK102" s="760"/>
      <c r="VRL102" s="760"/>
      <c r="VRM102" s="760"/>
      <c r="VRN102" s="760"/>
      <c r="VRO102" s="760"/>
      <c r="VRP102" s="760"/>
      <c r="VRQ102" s="760"/>
      <c r="VRR102" s="760"/>
      <c r="VRS102" s="760"/>
      <c r="VRT102" s="760"/>
      <c r="VRU102" s="760"/>
      <c r="VRV102" s="760"/>
      <c r="VRW102" s="760"/>
      <c r="VRX102" s="760"/>
      <c r="VRY102" s="760"/>
      <c r="VRZ102" s="760"/>
      <c r="VSA102" s="760"/>
      <c r="VSB102" s="760"/>
      <c r="VSC102" s="760"/>
      <c r="VSD102" s="760"/>
      <c r="VSE102" s="760"/>
      <c r="VSF102" s="760"/>
      <c r="VSG102" s="760"/>
      <c r="VSH102" s="760"/>
      <c r="VSI102" s="760"/>
      <c r="VSJ102" s="760"/>
      <c r="VSK102" s="760"/>
      <c r="VSL102" s="760"/>
      <c r="VSM102" s="760"/>
      <c r="VSN102" s="760"/>
      <c r="VSO102" s="760"/>
      <c r="VSP102" s="760"/>
      <c r="VSQ102" s="760"/>
      <c r="VSR102" s="760"/>
      <c r="VSS102" s="760"/>
      <c r="VST102" s="760"/>
      <c r="VSU102" s="760"/>
      <c r="VSV102" s="760"/>
      <c r="VSW102" s="760"/>
      <c r="VSX102" s="760"/>
      <c r="VSY102" s="760"/>
      <c r="VSZ102" s="760"/>
      <c r="VTA102" s="760"/>
      <c r="VTB102" s="760"/>
      <c r="VTC102" s="760"/>
      <c r="VTD102" s="760"/>
      <c r="VTE102" s="760"/>
      <c r="VTF102" s="760"/>
      <c r="VTG102" s="760"/>
      <c r="VTH102" s="760"/>
      <c r="VTI102" s="760"/>
      <c r="VTJ102" s="760"/>
      <c r="VTK102" s="760"/>
      <c r="VTL102" s="760"/>
      <c r="VTM102" s="760"/>
      <c r="VTN102" s="760"/>
      <c r="VTO102" s="760"/>
      <c r="VTP102" s="760"/>
      <c r="VTQ102" s="760"/>
      <c r="VTR102" s="760"/>
      <c r="VTS102" s="760"/>
      <c r="VTT102" s="760"/>
      <c r="VTU102" s="760"/>
      <c r="VTV102" s="760"/>
      <c r="VTW102" s="760"/>
      <c r="VTX102" s="760"/>
      <c r="VTY102" s="760"/>
      <c r="VTZ102" s="760"/>
      <c r="VUA102" s="760"/>
      <c r="VUB102" s="760"/>
      <c r="VUC102" s="760"/>
      <c r="VUD102" s="760"/>
      <c r="VUE102" s="760"/>
      <c r="VUF102" s="760"/>
      <c r="VUG102" s="760"/>
      <c r="VUH102" s="760"/>
      <c r="VUI102" s="760"/>
      <c r="VUJ102" s="760"/>
      <c r="VUK102" s="760"/>
      <c r="VUL102" s="760"/>
      <c r="VUM102" s="760"/>
      <c r="VUN102" s="760"/>
      <c r="VUO102" s="760"/>
      <c r="VUP102" s="760"/>
      <c r="VUQ102" s="760"/>
      <c r="VUR102" s="760"/>
      <c r="VUS102" s="760"/>
      <c r="VUT102" s="760"/>
      <c r="VUU102" s="760"/>
      <c r="VUV102" s="760"/>
      <c r="VUW102" s="760"/>
      <c r="VUX102" s="760"/>
      <c r="VUY102" s="760"/>
      <c r="VUZ102" s="760"/>
      <c r="VVA102" s="760"/>
      <c r="VVB102" s="760"/>
      <c r="VVC102" s="760"/>
      <c r="VVD102" s="760"/>
      <c r="VVE102" s="760"/>
      <c r="VVF102" s="760"/>
      <c r="VVG102" s="760"/>
      <c r="VVH102" s="760"/>
      <c r="VVI102" s="760"/>
      <c r="VVJ102" s="760"/>
      <c r="VVK102" s="760"/>
      <c r="VVL102" s="760"/>
      <c r="VVM102" s="760"/>
      <c r="VVN102" s="760"/>
      <c r="VVO102" s="760"/>
      <c r="VVP102" s="760"/>
      <c r="VVQ102" s="760"/>
      <c r="VVR102" s="760"/>
      <c r="VVS102" s="760"/>
      <c r="VVT102" s="760"/>
      <c r="VVU102" s="760"/>
      <c r="VVV102" s="760"/>
      <c r="VVW102" s="760"/>
      <c r="VVX102" s="760"/>
      <c r="VVY102" s="760"/>
      <c r="VVZ102" s="760"/>
      <c r="VWA102" s="760"/>
      <c r="VWB102" s="760"/>
      <c r="VWC102" s="760"/>
      <c r="VWD102" s="760"/>
      <c r="VWE102" s="760"/>
      <c r="VWF102" s="760"/>
      <c r="VWG102" s="760"/>
      <c r="VWH102" s="760"/>
      <c r="VWI102" s="760"/>
      <c r="VWJ102" s="760"/>
      <c r="VWK102" s="760"/>
      <c r="VWL102" s="760"/>
      <c r="VWM102" s="760"/>
      <c r="VWN102" s="760"/>
      <c r="VWO102" s="760"/>
      <c r="VWP102" s="760"/>
      <c r="VWQ102" s="760"/>
      <c r="VWR102" s="760"/>
      <c r="VWS102" s="760"/>
      <c r="VWT102" s="760"/>
      <c r="VWU102" s="760"/>
      <c r="VWV102" s="760"/>
      <c r="VWW102" s="760"/>
      <c r="VWX102" s="760"/>
      <c r="VWY102" s="760"/>
      <c r="VWZ102" s="760"/>
      <c r="VXA102" s="760"/>
      <c r="VXB102" s="760"/>
      <c r="VXC102" s="760"/>
      <c r="VXD102" s="760"/>
      <c r="VXE102" s="760"/>
      <c r="VXF102" s="760"/>
      <c r="VXG102" s="760"/>
      <c r="VXH102" s="760"/>
      <c r="VXI102" s="760"/>
      <c r="VXJ102" s="760"/>
      <c r="VXK102" s="760"/>
      <c r="VXL102" s="760"/>
      <c r="VXM102" s="760"/>
      <c r="VXN102" s="760"/>
      <c r="VXO102" s="760"/>
      <c r="VXP102" s="760"/>
      <c r="VXQ102" s="760"/>
      <c r="VXR102" s="760"/>
      <c r="VXS102" s="760"/>
      <c r="VXT102" s="760"/>
      <c r="VXU102" s="760"/>
      <c r="VXV102" s="760"/>
      <c r="VXW102" s="760"/>
      <c r="VXX102" s="760"/>
      <c r="VXY102" s="760"/>
      <c r="VXZ102" s="760"/>
      <c r="VYA102" s="760"/>
      <c r="VYB102" s="760"/>
      <c r="VYC102" s="760"/>
      <c r="VYD102" s="760"/>
      <c r="VYE102" s="760"/>
      <c r="VYF102" s="760"/>
      <c r="VYG102" s="760"/>
      <c r="VYH102" s="760"/>
      <c r="VYI102" s="760"/>
      <c r="VYJ102" s="760"/>
      <c r="VYK102" s="760"/>
      <c r="VYL102" s="760"/>
      <c r="VYM102" s="760"/>
      <c r="VYN102" s="760"/>
      <c r="VYO102" s="760"/>
      <c r="VYP102" s="760"/>
      <c r="VYQ102" s="760"/>
      <c r="VYR102" s="760"/>
      <c r="VYS102" s="760"/>
      <c r="VYT102" s="760"/>
      <c r="VYU102" s="760"/>
      <c r="VYV102" s="760"/>
      <c r="VYW102" s="760"/>
      <c r="VYX102" s="760"/>
      <c r="VYY102" s="760"/>
      <c r="VYZ102" s="760"/>
      <c r="VZA102" s="760"/>
      <c r="VZB102" s="760"/>
      <c r="VZC102" s="760"/>
      <c r="VZD102" s="760"/>
      <c r="VZE102" s="760"/>
      <c r="VZF102" s="760"/>
      <c r="VZG102" s="760"/>
      <c r="VZH102" s="760"/>
      <c r="VZI102" s="760"/>
      <c r="VZJ102" s="760"/>
      <c r="VZK102" s="760"/>
      <c r="VZL102" s="760"/>
      <c r="VZM102" s="760"/>
      <c r="VZN102" s="760"/>
      <c r="VZO102" s="760"/>
      <c r="VZP102" s="760"/>
      <c r="VZQ102" s="760"/>
      <c r="VZR102" s="760"/>
      <c r="VZS102" s="760"/>
      <c r="VZT102" s="760"/>
      <c r="VZU102" s="760"/>
      <c r="VZV102" s="760"/>
      <c r="VZW102" s="760"/>
      <c r="VZX102" s="760"/>
      <c r="VZY102" s="760"/>
      <c r="VZZ102" s="760"/>
      <c r="WAA102" s="760"/>
      <c r="WAB102" s="760"/>
      <c r="WAC102" s="760"/>
      <c r="WAD102" s="760"/>
      <c r="WAE102" s="760"/>
      <c r="WAF102" s="760"/>
      <c r="WAG102" s="760"/>
      <c r="WAH102" s="760"/>
      <c r="WAI102" s="760"/>
      <c r="WAJ102" s="760"/>
      <c r="WAK102" s="760"/>
      <c r="WAL102" s="760"/>
      <c r="WAM102" s="760"/>
      <c r="WAN102" s="760"/>
      <c r="WAO102" s="760"/>
      <c r="WAP102" s="760"/>
      <c r="WAQ102" s="760"/>
      <c r="WAR102" s="760"/>
      <c r="WAS102" s="760"/>
      <c r="WAT102" s="760"/>
      <c r="WAU102" s="760"/>
      <c r="WAV102" s="760"/>
      <c r="WAW102" s="760"/>
      <c r="WAX102" s="760"/>
      <c r="WAY102" s="760"/>
      <c r="WAZ102" s="760"/>
      <c r="WBA102" s="760"/>
      <c r="WBB102" s="760"/>
      <c r="WBC102" s="760"/>
      <c r="WBD102" s="760"/>
      <c r="WBE102" s="760"/>
      <c r="WBF102" s="760"/>
      <c r="WBG102" s="760"/>
      <c r="WBH102" s="760"/>
      <c r="WBI102" s="760"/>
      <c r="WBJ102" s="760"/>
      <c r="WBK102" s="760"/>
      <c r="WBL102" s="760"/>
      <c r="WBM102" s="760"/>
      <c r="WBN102" s="760"/>
      <c r="WBO102" s="760"/>
      <c r="WBP102" s="760"/>
      <c r="WBQ102" s="760"/>
      <c r="WBR102" s="760"/>
      <c r="WBS102" s="760"/>
      <c r="WBT102" s="760"/>
      <c r="WBU102" s="760"/>
      <c r="WBV102" s="760"/>
      <c r="WBW102" s="760"/>
      <c r="WBX102" s="760"/>
      <c r="WBY102" s="760"/>
      <c r="WBZ102" s="760"/>
      <c r="WCA102" s="760"/>
      <c r="WCB102" s="760"/>
      <c r="WCC102" s="760"/>
      <c r="WCD102" s="760"/>
      <c r="WCE102" s="760"/>
      <c r="WCF102" s="760"/>
      <c r="WCG102" s="760"/>
      <c r="WCH102" s="760"/>
      <c r="WCI102" s="760"/>
      <c r="WCJ102" s="760"/>
      <c r="WCK102" s="760"/>
      <c r="WCL102" s="760"/>
      <c r="WCM102" s="760"/>
      <c r="WCN102" s="760"/>
      <c r="WCO102" s="760"/>
      <c r="WCP102" s="760"/>
      <c r="WCQ102" s="760"/>
      <c r="WCR102" s="760"/>
      <c r="WCS102" s="760"/>
      <c r="WCT102" s="760"/>
      <c r="WCU102" s="760"/>
      <c r="WCV102" s="760"/>
      <c r="WCW102" s="760"/>
      <c r="WCX102" s="760"/>
      <c r="WCY102" s="760"/>
      <c r="WCZ102" s="760"/>
      <c r="WDA102" s="760"/>
      <c r="WDB102" s="760"/>
      <c r="WDC102" s="760"/>
      <c r="WDD102" s="760"/>
      <c r="WDE102" s="760"/>
      <c r="WDF102" s="760"/>
      <c r="WDG102" s="760"/>
      <c r="WDH102" s="760"/>
      <c r="WDI102" s="760"/>
      <c r="WDJ102" s="760"/>
      <c r="WDK102" s="760"/>
      <c r="WDL102" s="760"/>
      <c r="WDM102" s="760"/>
      <c r="WDN102" s="760"/>
      <c r="WDO102" s="760"/>
      <c r="WDP102" s="760"/>
      <c r="WDQ102" s="760"/>
      <c r="WDR102" s="760"/>
      <c r="WDS102" s="760"/>
      <c r="WDT102" s="760"/>
      <c r="WDU102" s="760"/>
      <c r="WDV102" s="760"/>
      <c r="WDW102" s="760"/>
      <c r="WDX102" s="760"/>
      <c r="WDY102" s="760"/>
      <c r="WDZ102" s="760"/>
      <c r="WEA102" s="760"/>
      <c r="WEB102" s="760"/>
      <c r="WEC102" s="760"/>
      <c r="WED102" s="760"/>
      <c r="WEE102" s="760"/>
      <c r="WEF102" s="760"/>
      <c r="WEG102" s="760"/>
      <c r="WEH102" s="760"/>
      <c r="WEI102" s="760"/>
      <c r="WEJ102" s="760"/>
      <c r="WEK102" s="760"/>
      <c r="WEL102" s="760"/>
      <c r="WEM102" s="760"/>
      <c r="WEN102" s="760"/>
      <c r="WEO102" s="760"/>
      <c r="WEP102" s="760"/>
      <c r="WEQ102" s="760"/>
      <c r="WER102" s="760"/>
      <c r="WES102" s="760"/>
      <c r="WET102" s="760"/>
      <c r="WEU102" s="760"/>
      <c r="WEV102" s="760"/>
      <c r="WEW102" s="760"/>
      <c r="WEX102" s="760"/>
      <c r="WEY102" s="760"/>
      <c r="WEZ102" s="760"/>
      <c r="WFA102" s="760"/>
      <c r="WFB102" s="760"/>
      <c r="WFC102" s="760"/>
      <c r="WFD102" s="760"/>
      <c r="WFE102" s="760"/>
      <c r="WFF102" s="760"/>
      <c r="WFG102" s="760"/>
      <c r="WFH102" s="760"/>
      <c r="WFI102" s="760"/>
      <c r="WFJ102" s="760"/>
      <c r="WFK102" s="760"/>
      <c r="WFL102" s="760"/>
      <c r="WFM102" s="760"/>
      <c r="WFN102" s="760"/>
      <c r="WFO102" s="760"/>
      <c r="WFP102" s="760"/>
      <c r="WFQ102" s="760"/>
      <c r="WFR102" s="760"/>
      <c r="WFS102" s="760"/>
      <c r="WFT102" s="760"/>
      <c r="WFU102" s="760"/>
      <c r="WFV102" s="760"/>
      <c r="WFW102" s="760"/>
      <c r="WFX102" s="760"/>
      <c r="WFY102" s="760"/>
      <c r="WFZ102" s="760"/>
      <c r="WGA102" s="760"/>
      <c r="WGB102" s="760"/>
      <c r="WGC102" s="760"/>
      <c r="WGD102" s="760"/>
      <c r="WGE102" s="760"/>
      <c r="WGF102" s="760"/>
      <c r="WGG102" s="760"/>
      <c r="WGH102" s="760"/>
      <c r="WGI102" s="760"/>
      <c r="WGJ102" s="760"/>
      <c r="WGK102" s="760"/>
      <c r="WGL102" s="760"/>
      <c r="WGM102" s="760"/>
      <c r="WGN102" s="760"/>
      <c r="WGO102" s="760"/>
      <c r="WGP102" s="760"/>
      <c r="WGQ102" s="760"/>
      <c r="WGR102" s="760"/>
      <c r="WGS102" s="760"/>
      <c r="WGT102" s="760"/>
      <c r="WGU102" s="760"/>
      <c r="WGV102" s="760"/>
      <c r="WGW102" s="760"/>
      <c r="WGX102" s="760"/>
      <c r="WGY102" s="760"/>
      <c r="WGZ102" s="760"/>
      <c r="WHA102" s="760"/>
      <c r="WHB102" s="760"/>
      <c r="WHC102" s="760"/>
      <c r="WHD102" s="760"/>
      <c r="WHE102" s="760"/>
      <c r="WHF102" s="760"/>
      <c r="WHG102" s="760"/>
      <c r="WHH102" s="760"/>
      <c r="WHI102" s="760"/>
      <c r="WHJ102" s="760"/>
      <c r="WHK102" s="760"/>
      <c r="WHL102" s="760"/>
      <c r="WHM102" s="760"/>
      <c r="WHN102" s="760"/>
      <c r="WHO102" s="760"/>
      <c r="WHP102" s="760"/>
      <c r="WHQ102" s="760"/>
      <c r="WHR102" s="760"/>
      <c r="WHS102" s="760"/>
      <c r="WHT102" s="760"/>
      <c r="WHU102" s="760"/>
      <c r="WHV102" s="760"/>
      <c r="WHW102" s="760"/>
      <c r="WHX102" s="760"/>
      <c r="WHY102" s="760"/>
      <c r="WHZ102" s="760"/>
      <c r="WIA102" s="760"/>
      <c r="WIB102" s="760"/>
      <c r="WIC102" s="760"/>
      <c r="WID102" s="760"/>
      <c r="WIE102" s="760"/>
      <c r="WIF102" s="760"/>
      <c r="WIG102" s="760"/>
      <c r="WIH102" s="760"/>
      <c r="WII102" s="760"/>
      <c r="WIJ102" s="760"/>
      <c r="WIK102" s="760"/>
      <c r="WIL102" s="760"/>
      <c r="WIM102" s="760"/>
      <c r="WIN102" s="760"/>
      <c r="WIO102" s="760"/>
      <c r="WIP102" s="760"/>
      <c r="WIQ102" s="760"/>
      <c r="WIR102" s="760"/>
      <c r="WIS102" s="760"/>
      <c r="WIT102" s="760"/>
      <c r="WIU102" s="760"/>
      <c r="WIV102" s="760"/>
      <c r="WIW102" s="760"/>
      <c r="WIX102" s="760"/>
      <c r="WIY102" s="760"/>
      <c r="WIZ102" s="760"/>
      <c r="WJA102" s="760"/>
      <c r="WJB102" s="760"/>
      <c r="WJC102" s="760"/>
      <c r="WJD102" s="760"/>
      <c r="WJE102" s="760"/>
      <c r="WJF102" s="760"/>
      <c r="WJG102" s="760"/>
      <c r="WJH102" s="760"/>
      <c r="WJI102" s="760"/>
      <c r="WJJ102" s="760"/>
      <c r="WJK102" s="760"/>
      <c r="WJL102" s="760"/>
      <c r="WJM102" s="760"/>
      <c r="WJN102" s="760"/>
      <c r="WJO102" s="760"/>
      <c r="WJP102" s="760"/>
      <c r="WJQ102" s="760"/>
      <c r="WJR102" s="760"/>
      <c r="WJS102" s="760"/>
      <c r="WJT102" s="760"/>
      <c r="WJU102" s="760"/>
      <c r="WJV102" s="760"/>
      <c r="WJW102" s="760"/>
      <c r="WJX102" s="760"/>
      <c r="WJY102" s="760"/>
      <c r="WJZ102" s="760"/>
      <c r="WKA102" s="760"/>
      <c r="WKB102" s="760"/>
      <c r="WKC102" s="760"/>
      <c r="WKD102" s="760"/>
      <c r="WKE102" s="760"/>
      <c r="WKF102" s="760"/>
      <c r="WKG102" s="760"/>
      <c r="WKH102" s="760"/>
      <c r="WKI102" s="760"/>
      <c r="WKJ102" s="760"/>
      <c r="WKK102" s="760"/>
      <c r="WKL102" s="760"/>
      <c r="WKM102" s="760"/>
      <c r="WKN102" s="760"/>
      <c r="WKO102" s="760"/>
      <c r="WKP102" s="760"/>
      <c r="WKQ102" s="760"/>
      <c r="WKR102" s="760"/>
      <c r="WKS102" s="760"/>
      <c r="WKT102" s="760"/>
      <c r="WKU102" s="760"/>
      <c r="WKV102" s="760"/>
      <c r="WKW102" s="760"/>
      <c r="WKX102" s="760"/>
      <c r="WKY102" s="760"/>
      <c r="WKZ102" s="760"/>
      <c r="WLA102" s="760"/>
      <c r="WLB102" s="760"/>
      <c r="WLC102" s="760"/>
      <c r="WLD102" s="760"/>
      <c r="WLE102" s="760"/>
      <c r="WLF102" s="760"/>
      <c r="WLG102" s="760"/>
      <c r="WLH102" s="760"/>
      <c r="WLI102" s="760"/>
      <c r="WLJ102" s="760"/>
      <c r="WLK102" s="760"/>
      <c r="WLL102" s="760"/>
      <c r="WLM102" s="760"/>
      <c r="WLN102" s="760"/>
      <c r="WLO102" s="760"/>
      <c r="WLP102" s="760"/>
      <c r="WLQ102" s="760"/>
      <c r="WLR102" s="760"/>
      <c r="WLS102" s="760"/>
      <c r="WLT102" s="760"/>
      <c r="WLU102" s="760"/>
      <c r="WLV102" s="760"/>
      <c r="WLW102" s="760"/>
      <c r="WLX102" s="760"/>
      <c r="WLY102" s="760"/>
      <c r="WLZ102" s="760"/>
      <c r="WMA102" s="760"/>
      <c r="WMB102" s="760"/>
      <c r="WMC102" s="760"/>
      <c r="WMD102" s="760"/>
      <c r="WME102" s="760"/>
      <c r="WMF102" s="760"/>
      <c r="WMG102" s="760"/>
      <c r="WMH102" s="760"/>
      <c r="WMI102" s="760"/>
      <c r="WMJ102" s="760"/>
      <c r="WMK102" s="760"/>
      <c r="WML102" s="760"/>
      <c r="WMM102" s="760"/>
      <c r="WMN102" s="760"/>
      <c r="WMO102" s="760"/>
      <c r="WMP102" s="760"/>
      <c r="WMQ102" s="760"/>
      <c r="WMR102" s="760"/>
      <c r="WMS102" s="760"/>
      <c r="WMT102" s="760"/>
      <c r="WMU102" s="760"/>
      <c r="WMV102" s="760"/>
      <c r="WMW102" s="760"/>
      <c r="WMX102" s="760"/>
      <c r="WMY102" s="760"/>
      <c r="WMZ102" s="760"/>
      <c r="WNA102" s="760"/>
      <c r="WNB102" s="760"/>
      <c r="WNC102" s="760"/>
      <c r="WND102" s="760"/>
      <c r="WNE102" s="760"/>
      <c r="WNF102" s="760"/>
      <c r="WNG102" s="760"/>
      <c r="WNH102" s="760"/>
      <c r="WNI102" s="760"/>
      <c r="WNJ102" s="760"/>
      <c r="WNK102" s="760"/>
      <c r="WNL102" s="760"/>
      <c r="WNM102" s="760"/>
      <c r="WNN102" s="760"/>
      <c r="WNO102" s="760"/>
      <c r="WNP102" s="760"/>
      <c r="WNQ102" s="760"/>
      <c r="WNR102" s="760"/>
      <c r="WNS102" s="760"/>
      <c r="WNT102" s="760"/>
      <c r="WNU102" s="760"/>
      <c r="WNV102" s="760"/>
      <c r="WNW102" s="760"/>
      <c r="WNX102" s="760"/>
      <c r="WNY102" s="760"/>
      <c r="WNZ102" s="760"/>
      <c r="WOA102" s="760"/>
      <c r="WOB102" s="760"/>
      <c r="WOC102" s="760"/>
      <c r="WOD102" s="760"/>
      <c r="WOE102" s="760"/>
      <c r="WOF102" s="760"/>
      <c r="WOG102" s="760"/>
      <c r="WOH102" s="760"/>
      <c r="WOI102" s="760"/>
      <c r="WOJ102" s="760"/>
      <c r="WOK102" s="760"/>
      <c r="WOL102" s="760"/>
      <c r="WOM102" s="760"/>
      <c r="WON102" s="760"/>
      <c r="WOO102" s="760"/>
      <c r="WOP102" s="760"/>
      <c r="WOQ102" s="760"/>
      <c r="WOR102" s="760"/>
      <c r="WOS102" s="760"/>
      <c r="WOT102" s="760"/>
      <c r="WOU102" s="760"/>
      <c r="WOV102" s="760"/>
      <c r="WOW102" s="760"/>
      <c r="WOX102" s="760"/>
      <c r="WOY102" s="760"/>
      <c r="WOZ102" s="760"/>
      <c r="WPA102" s="760"/>
      <c r="WPB102" s="760"/>
      <c r="WPC102" s="760"/>
      <c r="WPD102" s="760"/>
      <c r="WPE102" s="760"/>
      <c r="WPF102" s="760"/>
      <c r="WPG102" s="760"/>
      <c r="WPH102" s="760"/>
      <c r="WPI102" s="760"/>
      <c r="WPJ102" s="760"/>
      <c r="WPK102" s="760"/>
      <c r="WPL102" s="760"/>
      <c r="WPM102" s="760"/>
      <c r="WPN102" s="760"/>
      <c r="WPO102" s="760"/>
      <c r="WPP102" s="760"/>
      <c r="WPQ102" s="760"/>
      <c r="WPR102" s="760"/>
      <c r="WPS102" s="760"/>
      <c r="WPT102" s="760"/>
      <c r="WPU102" s="760"/>
      <c r="WPV102" s="760"/>
      <c r="WPW102" s="760"/>
      <c r="WPX102" s="760"/>
      <c r="WPY102" s="760"/>
      <c r="WPZ102" s="760"/>
      <c r="WQA102" s="760"/>
      <c r="WQB102" s="760"/>
      <c r="WQC102" s="760"/>
      <c r="WQD102" s="760"/>
      <c r="WQE102" s="760"/>
      <c r="WQF102" s="760"/>
      <c r="WQG102" s="760"/>
      <c r="WQH102" s="760"/>
      <c r="WQI102" s="760"/>
      <c r="WQJ102" s="760"/>
      <c r="WQK102" s="760"/>
      <c r="WQL102" s="760"/>
      <c r="WQM102" s="760"/>
      <c r="WQN102" s="760"/>
      <c r="WQO102" s="760"/>
      <c r="WQP102" s="760"/>
      <c r="WQQ102" s="760"/>
      <c r="WQR102" s="760"/>
      <c r="WQS102" s="760"/>
      <c r="WQT102" s="760"/>
      <c r="WQU102" s="760"/>
      <c r="WQV102" s="760"/>
      <c r="WQW102" s="760"/>
      <c r="WQX102" s="760"/>
      <c r="WQY102" s="760"/>
      <c r="WQZ102" s="760"/>
      <c r="WRA102" s="760"/>
      <c r="WRB102" s="760"/>
      <c r="WRC102" s="760"/>
      <c r="WRD102" s="760"/>
      <c r="WRE102" s="760"/>
      <c r="WRF102" s="760"/>
      <c r="WRG102" s="760"/>
      <c r="WRH102" s="760"/>
      <c r="WRI102" s="760"/>
      <c r="WRJ102" s="760"/>
      <c r="WRK102" s="760"/>
      <c r="WRL102" s="760"/>
      <c r="WRM102" s="760"/>
      <c r="WRN102" s="760"/>
      <c r="WRO102" s="760"/>
      <c r="WRP102" s="760"/>
      <c r="WRQ102" s="760"/>
      <c r="WRR102" s="760"/>
      <c r="WRS102" s="760"/>
      <c r="WRT102" s="760"/>
      <c r="WRU102" s="760"/>
      <c r="WRV102" s="760"/>
      <c r="WRW102" s="760"/>
      <c r="WRX102" s="760"/>
      <c r="WRY102" s="760"/>
      <c r="WRZ102" s="760"/>
      <c r="WSA102" s="760"/>
      <c r="WSB102" s="760"/>
      <c r="WSC102" s="760"/>
      <c r="WSD102" s="760"/>
      <c r="WSE102" s="760"/>
      <c r="WSF102" s="760"/>
      <c r="WSG102" s="760"/>
      <c r="WSH102" s="760"/>
      <c r="WSI102" s="760"/>
      <c r="WSJ102" s="760"/>
      <c r="WSK102" s="760"/>
      <c r="WSL102" s="760"/>
      <c r="WSM102" s="760"/>
      <c r="WSN102" s="760"/>
      <c r="WSO102" s="760"/>
      <c r="WSP102" s="760"/>
      <c r="WSQ102" s="760"/>
      <c r="WSR102" s="760"/>
      <c r="WSS102" s="760"/>
      <c r="WST102" s="760"/>
      <c r="WSU102" s="760"/>
      <c r="WSV102" s="760"/>
      <c r="WSW102" s="760"/>
      <c r="WSX102" s="760"/>
      <c r="WSY102" s="760"/>
      <c r="WSZ102" s="760"/>
      <c r="WTA102" s="760"/>
      <c r="WTB102" s="760"/>
      <c r="WTC102" s="760"/>
      <c r="WTD102" s="760"/>
      <c r="WTE102" s="760"/>
      <c r="WTF102" s="760"/>
      <c r="WTG102" s="760"/>
      <c r="WTH102" s="760"/>
      <c r="WTI102" s="760"/>
      <c r="WTJ102" s="760"/>
      <c r="WTK102" s="760"/>
      <c r="WTL102" s="760"/>
      <c r="WTM102" s="760"/>
      <c r="WTN102" s="760"/>
      <c r="WTO102" s="760"/>
      <c r="WTP102" s="760"/>
      <c r="WTQ102" s="760"/>
      <c r="WTR102" s="760"/>
      <c r="WTS102" s="760"/>
      <c r="WTT102" s="760"/>
      <c r="WTU102" s="760"/>
      <c r="WTV102" s="760"/>
      <c r="WTW102" s="760"/>
      <c r="WTX102" s="760"/>
      <c r="WTY102" s="760"/>
      <c r="WTZ102" s="760"/>
      <c r="WUA102" s="760"/>
      <c r="WUB102" s="760"/>
      <c r="WUC102" s="760"/>
      <c r="WUD102" s="760"/>
      <c r="WUE102" s="760"/>
      <c r="WUF102" s="760"/>
      <c r="WUG102" s="760"/>
      <c r="WUH102" s="760"/>
      <c r="WUI102" s="760"/>
      <c r="WUJ102" s="760"/>
      <c r="WUK102" s="760"/>
      <c r="WUL102" s="760"/>
      <c r="WUM102" s="760"/>
      <c r="WUN102" s="760"/>
      <c r="WUO102" s="760"/>
      <c r="WUP102" s="760"/>
      <c r="WUQ102" s="760"/>
      <c r="WUR102" s="760"/>
      <c r="WUS102" s="760"/>
      <c r="WUT102" s="760"/>
      <c r="WUU102" s="760"/>
      <c r="WUV102" s="760"/>
      <c r="WUW102" s="760"/>
      <c r="WUX102" s="760"/>
      <c r="WUY102" s="760"/>
      <c r="WUZ102" s="760"/>
      <c r="WVA102" s="760"/>
      <c r="WVB102" s="760"/>
      <c r="WVC102" s="760"/>
      <c r="WVD102" s="760"/>
      <c r="WVE102" s="760"/>
      <c r="WVF102" s="760"/>
      <c r="WVG102" s="760"/>
      <c r="WVH102" s="760"/>
      <c r="WVI102" s="760"/>
      <c r="WVJ102" s="760"/>
      <c r="WVK102" s="760"/>
      <c r="WVL102" s="760"/>
      <c r="WVM102" s="760"/>
      <c r="WVN102" s="760"/>
      <c r="WVO102" s="760"/>
      <c r="WVP102" s="760"/>
      <c r="WVQ102" s="760"/>
      <c r="WVR102" s="760"/>
      <c r="WVS102" s="760"/>
      <c r="WVT102" s="760"/>
      <c r="WVU102" s="760"/>
      <c r="WVV102" s="760"/>
      <c r="WVW102" s="760"/>
      <c r="WVX102" s="760"/>
      <c r="WVY102" s="760"/>
      <c r="WVZ102" s="760"/>
      <c r="WWA102" s="760"/>
      <c r="WWB102" s="760"/>
      <c r="WWC102" s="760"/>
      <c r="WWD102" s="760"/>
      <c r="WWE102" s="760"/>
      <c r="WWF102" s="760"/>
      <c r="WWG102" s="760"/>
      <c r="WWH102" s="760"/>
      <c r="WWI102" s="760"/>
      <c r="WWJ102" s="760"/>
      <c r="WWK102" s="760"/>
      <c r="WWL102" s="760"/>
      <c r="WWM102" s="760"/>
      <c r="WWN102" s="760"/>
      <c r="WWO102" s="760"/>
      <c r="WWP102" s="760"/>
      <c r="WWQ102" s="760"/>
      <c r="WWR102" s="760"/>
      <c r="WWS102" s="760"/>
      <c r="WWT102" s="760"/>
      <c r="WWU102" s="760"/>
      <c r="WWV102" s="760"/>
      <c r="WWW102" s="760"/>
      <c r="WWX102" s="760"/>
      <c r="WWY102" s="760"/>
      <c r="WWZ102" s="760"/>
      <c r="WXA102" s="760"/>
      <c r="WXB102" s="760"/>
      <c r="WXC102" s="760"/>
      <c r="WXD102" s="760"/>
      <c r="WXE102" s="760"/>
      <c r="WXF102" s="760"/>
      <c r="WXG102" s="760"/>
      <c r="WXH102" s="760"/>
      <c r="WXI102" s="760"/>
      <c r="WXJ102" s="760"/>
      <c r="WXK102" s="760"/>
      <c r="WXL102" s="760"/>
      <c r="WXM102" s="760"/>
      <c r="WXN102" s="760"/>
      <c r="WXO102" s="760"/>
      <c r="WXP102" s="760"/>
      <c r="WXQ102" s="760"/>
      <c r="WXR102" s="760"/>
      <c r="WXS102" s="760"/>
      <c r="WXT102" s="760"/>
      <c r="WXU102" s="760"/>
      <c r="WXV102" s="760"/>
      <c r="WXW102" s="760"/>
      <c r="WXX102" s="760"/>
      <c r="WXY102" s="760"/>
      <c r="WXZ102" s="760"/>
      <c r="WYA102" s="760"/>
      <c r="WYB102" s="760"/>
      <c r="WYC102" s="760"/>
      <c r="WYD102" s="760"/>
      <c r="WYE102" s="760"/>
      <c r="WYF102" s="760"/>
      <c r="WYG102" s="760"/>
      <c r="WYH102" s="760"/>
      <c r="WYI102" s="760"/>
      <c r="WYJ102" s="760"/>
      <c r="WYK102" s="760"/>
      <c r="WYL102" s="760"/>
      <c r="WYM102" s="760"/>
      <c r="WYN102" s="760"/>
      <c r="WYO102" s="760"/>
      <c r="WYP102" s="760"/>
      <c r="WYQ102" s="760"/>
      <c r="WYR102" s="760"/>
      <c r="WYS102" s="760"/>
      <c r="WYT102" s="760"/>
      <c r="WYU102" s="760"/>
      <c r="WYV102" s="760"/>
      <c r="WYW102" s="760"/>
      <c r="WYX102" s="760"/>
      <c r="WYY102" s="760"/>
      <c r="WYZ102" s="760"/>
      <c r="WZA102" s="760"/>
      <c r="WZB102" s="760"/>
      <c r="WZC102" s="760"/>
      <c r="WZD102" s="760"/>
      <c r="WZE102" s="760"/>
      <c r="WZF102" s="760"/>
      <c r="WZG102" s="760"/>
      <c r="WZH102" s="760"/>
      <c r="WZI102" s="760"/>
      <c r="WZJ102" s="760"/>
      <c r="WZK102" s="760"/>
      <c r="WZL102" s="760"/>
      <c r="WZM102" s="760"/>
      <c r="WZN102" s="760"/>
      <c r="WZO102" s="760"/>
      <c r="WZP102" s="760"/>
      <c r="WZQ102" s="760"/>
      <c r="WZR102" s="760"/>
      <c r="WZS102" s="760"/>
      <c r="WZT102" s="760"/>
      <c r="WZU102" s="760"/>
      <c r="WZV102" s="760"/>
      <c r="WZW102" s="760"/>
      <c r="WZX102" s="760"/>
      <c r="WZY102" s="760"/>
      <c r="WZZ102" s="760"/>
      <c r="XAA102" s="760"/>
      <c r="XAB102" s="760"/>
      <c r="XAC102" s="760"/>
      <c r="XAD102" s="760"/>
      <c r="XAE102" s="760"/>
      <c r="XAF102" s="760"/>
      <c r="XAG102" s="760"/>
      <c r="XAH102" s="760"/>
      <c r="XAI102" s="760"/>
      <c r="XAJ102" s="760"/>
      <c r="XAK102" s="760"/>
      <c r="XAL102" s="760"/>
      <c r="XAM102" s="760"/>
      <c r="XAN102" s="760"/>
      <c r="XAO102" s="760"/>
      <c r="XAP102" s="760"/>
      <c r="XAQ102" s="760"/>
      <c r="XAR102" s="760"/>
      <c r="XAS102" s="760"/>
      <c r="XAT102" s="760"/>
      <c r="XAU102" s="760"/>
      <c r="XAV102" s="760"/>
      <c r="XAW102" s="760"/>
      <c r="XAX102" s="760"/>
      <c r="XAY102" s="760"/>
      <c r="XAZ102" s="760"/>
      <c r="XBA102" s="760"/>
      <c r="XBB102" s="760"/>
      <c r="XBC102" s="760"/>
      <c r="XBD102" s="760"/>
      <c r="XBE102" s="760"/>
      <c r="XBF102" s="760"/>
      <c r="XBG102" s="760"/>
      <c r="XBH102" s="760"/>
      <c r="XBI102" s="760"/>
      <c r="XBJ102" s="760"/>
      <c r="XBK102" s="760"/>
      <c r="XBL102" s="760"/>
      <c r="XBM102" s="760"/>
      <c r="XBN102" s="760"/>
      <c r="XBO102" s="760"/>
      <c r="XBP102" s="760"/>
      <c r="XBQ102" s="760"/>
      <c r="XBR102" s="760"/>
      <c r="XBS102" s="760"/>
      <c r="XBT102" s="760"/>
      <c r="XBU102" s="760"/>
      <c r="XBV102" s="760"/>
      <c r="XBW102" s="760"/>
      <c r="XBX102" s="760"/>
      <c r="XBY102" s="760"/>
      <c r="XBZ102" s="760"/>
      <c r="XCA102" s="760"/>
      <c r="XCB102" s="760"/>
      <c r="XCC102" s="760"/>
      <c r="XCD102" s="760"/>
      <c r="XCE102" s="760"/>
      <c r="XCF102" s="760"/>
      <c r="XCG102" s="760"/>
      <c r="XCH102" s="760"/>
      <c r="XCI102" s="760"/>
      <c r="XCJ102" s="760"/>
      <c r="XCK102" s="760"/>
      <c r="XCL102" s="760"/>
      <c r="XCM102" s="760"/>
      <c r="XCN102" s="760"/>
      <c r="XCO102" s="760"/>
      <c r="XCP102" s="760"/>
      <c r="XCQ102" s="760"/>
      <c r="XCR102" s="760"/>
      <c r="XCS102" s="760"/>
      <c r="XCT102" s="760"/>
      <c r="XCU102" s="760"/>
      <c r="XCV102" s="760"/>
      <c r="XCW102" s="760"/>
      <c r="XCX102" s="760"/>
      <c r="XCY102" s="760"/>
      <c r="XCZ102" s="760"/>
      <c r="XDA102" s="760"/>
      <c r="XDB102" s="760"/>
      <c r="XDC102" s="760"/>
      <c r="XDD102" s="760"/>
      <c r="XDE102" s="760"/>
      <c r="XDF102" s="760"/>
      <c r="XDG102" s="760"/>
      <c r="XDH102" s="760"/>
      <c r="XDI102" s="760"/>
      <c r="XDJ102" s="760"/>
      <c r="XDK102" s="760"/>
      <c r="XDL102" s="760"/>
      <c r="XDM102" s="760"/>
      <c r="XDN102" s="760"/>
      <c r="XDO102" s="760"/>
      <c r="XDP102" s="760"/>
      <c r="XDQ102" s="760"/>
      <c r="XDR102" s="760"/>
      <c r="XDS102" s="760"/>
      <c r="XDT102" s="760"/>
      <c r="XDU102" s="760"/>
      <c r="XDV102" s="760"/>
      <c r="XDW102" s="760"/>
      <c r="XDX102" s="760"/>
      <c r="XDY102" s="760"/>
      <c r="XDZ102" s="760"/>
      <c r="XEA102" s="760"/>
      <c r="XEB102" s="760"/>
      <c r="XEC102" s="760"/>
      <c r="XED102" s="760"/>
      <c r="XEE102" s="760"/>
      <c r="XEF102" s="760"/>
      <c r="XEG102" s="760"/>
      <c r="XEH102" s="760"/>
      <c r="XEI102" s="760"/>
      <c r="XEJ102" s="760"/>
      <c r="XEK102" s="760"/>
      <c r="XEL102" s="760"/>
      <c r="XEM102" s="760"/>
      <c r="XEN102" s="760"/>
      <c r="XEO102" s="760"/>
      <c r="XEP102" s="760"/>
      <c r="XEQ102" s="760"/>
      <c r="XER102" s="760"/>
      <c r="XES102" s="760"/>
      <c r="XET102" s="760"/>
      <c r="XEU102" s="760"/>
      <c r="XEV102" s="760"/>
      <c r="XEW102" s="760"/>
      <c r="XEX102" s="760"/>
      <c r="XEY102" s="760"/>
      <c r="XEZ102" s="760"/>
      <c r="XFA102" s="760"/>
      <c r="XFB102" s="760"/>
    </row>
    <row r="103" spans="1:16382" s="797" customFormat="1" ht="15" customHeight="1" x14ac:dyDescent="0.3">
      <c r="A103" s="813">
        <v>3519</v>
      </c>
      <c r="B103" s="814">
        <v>3519</v>
      </c>
      <c r="C103" s="814">
        <v>2111</v>
      </c>
      <c r="D103" s="815" t="s">
        <v>78</v>
      </c>
      <c r="E103" s="816">
        <v>0</v>
      </c>
      <c r="F103" s="816">
        <v>0</v>
      </c>
      <c r="G103" s="816">
        <v>0</v>
      </c>
      <c r="H103" s="808">
        <v>0</v>
      </c>
      <c r="I103" s="808">
        <v>0</v>
      </c>
      <c r="J103" s="793"/>
      <c r="K103" s="793"/>
      <c r="L103" s="794"/>
      <c r="M103" s="794"/>
      <c r="N103" s="794"/>
      <c r="O103" s="794"/>
      <c r="P103" s="794"/>
      <c r="Q103" s="803"/>
      <c r="R103" s="794"/>
      <c r="S103" s="795"/>
      <c r="T103" s="796"/>
    </row>
    <row r="104" spans="1:16382" s="797" customFormat="1" ht="15" customHeight="1" x14ac:dyDescent="0.3">
      <c r="A104" s="813"/>
      <c r="B104" s="814">
        <v>3519</v>
      </c>
      <c r="C104" s="814">
        <v>2132</v>
      </c>
      <c r="D104" s="815" t="s">
        <v>79</v>
      </c>
      <c r="E104" s="816">
        <v>775800</v>
      </c>
      <c r="F104" s="816">
        <v>775800</v>
      </c>
      <c r="G104" s="816">
        <v>765800</v>
      </c>
      <c r="H104" s="808">
        <f>775800-10000</f>
        <v>765800</v>
      </c>
      <c r="I104" s="808">
        <f>775800-10000</f>
        <v>765800</v>
      </c>
      <c r="J104" s="793"/>
      <c r="K104" s="793"/>
      <c r="L104" s="794"/>
      <c r="M104" s="794"/>
      <c r="N104" s="794"/>
      <c r="O104" s="794"/>
      <c r="P104" s="794"/>
      <c r="Q104" s="803"/>
      <c r="R104" s="794"/>
      <c r="S104" s="795"/>
      <c r="T104" s="796"/>
    </row>
    <row r="105" spans="1:16382" s="797" customFormat="1" ht="15" customHeight="1" x14ac:dyDescent="0.3">
      <c r="A105" s="813"/>
      <c r="B105" s="814">
        <v>3519</v>
      </c>
      <c r="C105" s="814" t="s">
        <v>76</v>
      </c>
      <c r="D105" s="815" t="s">
        <v>80</v>
      </c>
      <c r="E105" s="816">
        <v>0</v>
      </c>
      <c r="F105" s="816">
        <v>0</v>
      </c>
      <c r="G105" s="816">
        <v>0</v>
      </c>
      <c r="H105" s="808">
        <v>0</v>
      </c>
      <c r="I105" s="808">
        <v>0</v>
      </c>
      <c r="J105" s="793"/>
      <c r="K105" s="793"/>
      <c r="L105" s="794"/>
      <c r="M105" s="794"/>
      <c r="N105" s="794"/>
      <c r="O105" s="794"/>
      <c r="P105" s="794"/>
      <c r="Q105" s="803"/>
      <c r="R105" s="794"/>
      <c r="S105" s="795"/>
      <c r="T105" s="796"/>
    </row>
    <row r="106" spans="1:16382" s="797" customFormat="1" ht="15" customHeight="1" x14ac:dyDescent="0.3">
      <c r="A106" s="813">
        <v>3612</v>
      </c>
      <c r="B106" s="814">
        <v>3612</v>
      </c>
      <c r="C106" s="814">
        <v>2111</v>
      </c>
      <c r="D106" s="815" t="s">
        <v>81</v>
      </c>
      <c r="E106" s="816">
        <v>1800000</v>
      </c>
      <c r="F106" s="816">
        <v>1800000</v>
      </c>
      <c r="G106" s="816">
        <v>1800000</v>
      </c>
      <c r="H106" s="808">
        <v>1800000</v>
      </c>
      <c r="I106" s="808">
        <v>1800000</v>
      </c>
      <c r="J106" s="793"/>
      <c r="K106" s="793"/>
      <c r="L106" s="794"/>
      <c r="M106" s="794"/>
      <c r="N106" s="794"/>
      <c r="O106" s="794"/>
      <c r="P106" s="794"/>
      <c r="Q106" s="803"/>
      <c r="R106" s="794"/>
      <c r="S106" s="795"/>
      <c r="T106" s="796"/>
    </row>
    <row r="107" spans="1:16382" s="797" customFormat="1" ht="15" customHeight="1" x14ac:dyDescent="0.3">
      <c r="A107" s="813"/>
      <c r="B107" s="814">
        <v>3612</v>
      </c>
      <c r="C107" s="814">
        <v>2132</v>
      </c>
      <c r="D107" s="815" t="s">
        <v>82</v>
      </c>
      <c r="E107" s="816">
        <v>3500000</v>
      </c>
      <c r="F107" s="816">
        <v>3600000</v>
      </c>
      <c r="G107" s="816">
        <v>3600000</v>
      </c>
      <c r="H107" s="808">
        <v>3600000</v>
      </c>
      <c r="I107" s="808">
        <v>3600000</v>
      </c>
      <c r="J107" s="793"/>
      <c r="K107" s="793"/>
      <c r="L107" s="794"/>
      <c r="M107" s="794"/>
      <c r="N107" s="794"/>
      <c r="O107" s="794"/>
      <c r="P107" s="794"/>
      <c r="Q107" s="803"/>
      <c r="R107" s="794"/>
      <c r="S107" s="795"/>
      <c r="T107" s="796"/>
    </row>
    <row r="108" spans="1:16382" s="797" customFormat="1" ht="15" customHeight="1" x14ac:dyDescent="0.3">
      <c r="A108" s="813">
        <v>3613</v>
      </c>
      <c r="B108" s="814">
        <v>3613</v>
      </c>
      <c r="C108" s="814" t="s">
        <v>65</v>
      </c>
      <c r="D108" s="815" t="s">
        <v>85</v>
      </c>
      <c r="E108" s="816">
        <v>81000</v>
      </c>
      <c r="F108" s="816">
        <v>81000</v>
      </c>
      <c r="G108" s="816">
        <v>81000</v>
      </c>
      <c r="H108" s="808">
        <v>81000</v>
      </c>
      <c r="I108" s="808">
        <v>81000</v>
      </c>
      <c r="J108" s="793"/>
      <c r="K108" s="793"/>
      <c r="L108" s="794"/>
      <c r="M108" s="794"/>
      <c r="N108" s="794"/>
      <c r="O108" s="794"/>
      <c r="P108" s="794"/>
      <c r="Q108" s="803"/>
      <c r="R108" s="794"/>
      <c r="S108" s="795"/>
      <c r="T108" s="796"/>
    </row>
    <row r="109" spans="1:16382" s="797" customFormat="1" ht="15" customHeight="1" x14ac:dyDescent="0.3">
      <c r="A109" s="813"/>
      <c r="B109" s="814">
        <v>3613</v>
      </c>
      <c r="C109" s="814">
        <v>2132</v>
      </c>
      <c r="D109" s="815" t="s">
        <v>629</v>
      </c>
      <c r="E109" s="816">
        <v>240000</v>
      </c>
      <c r="F109" s="816">
        <v>240000</v>
      </c>
      <c r="G109" s="816">
        <v>179395</v>
      </c>
      <c r="H109" s="808">
        <f>240000-20000-40605</f>
        <v>179395</v>
      </c>
      <c r="I109" s="808">
        <f>240000-20000-40605</f>
        <v>179395</v>
      </c>
      <c r="J109" s="793"/>
      <c r="K109" s="793"/>
      <c r="L109" s="794"/>
      <c r="M109" s="794"/>
      <c r="N109" s="794"/>
      <c r="O109" s="794"/>
      <c r="P109" s="794"/>
      <c r="Q109" s="803"/>
      <c r="R109" s="794"/>
      <c r="S109" s="795"/>
      <c r="T109" s="796"/>
    </row>
    <row r="110" spans="1:16382" s="797" customFormat="1" ht="15" customHeight="1" x14ac:dyDescent="0.3">
      <c r="A110" s="813"/>
      <c r="B110" s="814">
        <v>3613</v>
      </c>
      <c r="C110" s="814">
        <v>2111</v>
      </c>
      <c r="D110" s="815" t="s">
        <v>1050</v>
      </c>
      <c r="E110" s="816">
        <v>78000</v>
      </c>
      <c r="F110" s="816">
        <v>78000</v>
      </c>
      <c r="G110" s="816">
        <v>78000</v>
      </c>
      <c r="H110" s="808">
        <v>78000</v>
      </c>
      <c r="I110" s="808">
        <v>78000</v>
      </c>
      <c r="J110" s="793"/>
      <c r="K110" s="793"/>
      <c r="L110" s="794"/>
      <c r="M110" s="794"/>
      <c r="N110" s="794"/>
      <c r="O110" s="794"/>
      <c r="P110" s="794"/>
      <c r="Q110" s="803"/>
      <c r="R110" s="794"/>
      <c r="S110" s="795"/>
      <c r="T110" s="796"/>
    </row>
    <row r="111" spans="1:16382" s="797" customFormat="1" ht="15" customHeight="1" x14ac:dyDescent="0.3">
      <c r="A111" s="813">
        <v>3613</v>
      </c>
      <c r="B111" s="814">
        <v>3613</v>
      </c>
      <c r="C111" s="814">
        <v>2132</v>
      </c>
      <c r="D111" s="815" t="s">
        <v>86</v>
      </c>
      <c r="E111" s="816">
        <v>400000</v>
      </c>
      <c r="F111" s="816">
        <v>400000</v>
      </c>
      <c r="G111" s="816">
        <v>400000</v>
      </c>
      <c r="H111" s="808">
        <v>400000</v>
      </c>
      <c r="I111" s="808">
        <v>400000</v>
      </c>
      <c r="J111" s="793"/>
      <c r="K111" s="793"/>
      <c r="L111" s="794"/>
      <c r="M111" s="794"/>
      <c r="N111" s="794"/>
      <c r="O111" s="794"/>
      <c r="P111" s="794"/>
      <c r="Q111" s="803"/>
      <c r="R111" s="794"/>
      <c r="S111" s="795"/>
      <c r="T111" s="796"/>
    </row>
    <row r="112" spans="1:16382" s="797" customFormat="1" ht="15" customHeight="1" x14ac:dyDescent="0.3">
      <c r="A112" s="813"/>
      <c r="B112" s="814">
        <v>3613</v>
      </c>
      <c r="C112" s="814">
        <v>2132</v>
      </c>
      <c r="D112" s="815" t="s">
        <v>585</v>
      </c>
      <c r="E112" s="816">
        <v>1063000</v>
      </c>
      <c r="F112" s="816">
        <v>1063000</v>
      </c>
      <c r="G112" s="816">
        <v>1063000</v>
      </c>
      <c r="H112" s="808">
        <v>1063000</v>
      </c>
      <c r="I112" s="808">
        <v>1063000</v>
      </c>
      <c r="J112" s="793"/>
      <c r="K112" s="793"/>
      <c r="L112" s="794"/>
      <c r="M112" s="794"/>
      <c r="N112" s="794"/>
      <c r="O112" s="794"/>
      <c r="P112" s="794"/>
      <c r="Q112" s="803"/>
      <c r="R112" s="794"/>
      <c r="S112" s="795"/>
      <c r="T112" s="796"/>
    </row>
    <row r="113" spans="1:16382" s="797" customFormat="1" ht="15" customHeight="1" x14ac:dyDescent="0.3">
      <c r="A113" s="813"/>
      <c r="B113" s="814">
        <v>3632</v>
      </c>
      <c r="C113" s="814">
        <v>2322</v>
      </c>
      <c r="D113" s="815" t="s">
        <v>276</v>
      </c>
      <c r="E113" s="816"/>
      <c r="F113" s="816"/>
      <c r="G113" s="816"/>
      <c r="H113" s="808"/>
      <c r="I113" s="808"/>
      <c r="J113" s="793"/>
      <c r="K113" s="793"/>
      <c r="L113" s="794"/>
      <c r="M113" s="794"/>
      <c r="N113" s="794"/>
      <c r="O113" s="794"/>
      <c r="P113" s="794"/>
      <c r="Q113" s="803"/>
      <c r="R113" s="794"/>
      <c r="S113" s="795"/>
      <c r="T113" s="796"/>
    </row>
    <row r="114" spans="1:16382" s="797" customFormat="1" ht="15" customHeight="1" x14ac:dyDescent="0.3">
      <c r="A114" s="813">
        <v>3632</v>
      </c>
      <c r="B114" s="814">
        <v>3632</v>
      </c>
      <c r="C114" s="814">
        <v>2111</v>
      </c>
      <c r="D114" s="815" t="s">
        <v>87</v>
      </c>
      <c r="E114" s="816">
        <v>250000</v>
      </c>
      <c r="F114" s="816">
        <v>250000</v>
      </c>
      <c r="G114" s="816">
        <v>250000</v>
      </c>
      <c r="H114" s="808">
        <v>250000</v>
      </c>
      <c r="I114" s="808">
        <v>250000</v>
      </c>
      <c r="J114" s="793"/>
      <c r="K114" s="793"/>
      <c r="L114" s="794"/>
      <c r="M114" s="794"/>
      <c r="N114" s="794"/>
      <c r="O114" s="794"/>
      <c r="P114" s="794"/>
      <c r="Q114" s="803"/>
      <c r="R114" s="794"/>
      <c r="S114" s="795"/>
      <c r="T114" s="796"/>
    </row>
    <row r="115" spans="1:16382" s="797" customFormat="1" ht="15" customHeight="1" x14ac:dyDescent="0.3">
      <c r="A115" s="813">
        <v>3631</v>
      </c>
      <c r="B115" s="814">
        <v>3631</v>
      </c>
      <c r="C115" s="814">
        <v>2322</v>
      </c>
      <c r="D115" s="815" t="s">
        <v>276</v>
      </c>
      <c r="E115" s="816"/>
      <c r="F115" s="816"/>
      <c r="G115" s="816"/>
      <c r="H115" s="808"/>
      <c r="I115" s="808"/>
      <c r="J115" s="793"/>
      <c r="K115" s="793"/>
      <c r="L115" s="794"/>
      <c r="M115" s="794"/>
      <c r="N115" s="794"/>
      <c r="O115" s="794"/>
      <c r="P115" s="794"/>
      <c r="Q115" s="803"/>
      <c r="R115" s="794"/>
      <c r="S115" s="795"/>
      <c r="T115" s="796"/>
    </row>
    <row r="116" spans="1:16382" s="797" customFormat="1" ht="15" customHeight="1" x14ac:dyDescent="0.3">
      <c r="A116" s="813">
        <v>3722</v>
      </c>
      <c r="B116" s="814">
        <v>3722</v>
      </c>
      <c r="C116" s="814" t="s">
        <v>65</v>
      </c>
      <c r="D116" s="815" t="s">
        <v>1812</v>
      </c>
      <c r="E116" s="816">
        <v>800000</v>
      </c>
      <c r="F116" s="816">
        <v>1200000</v>
      </c>
      <c r="G116" s="816">
        <v>1200000</v>
      </c>
      <c r="H116" s="808">
        <v>1200000</v>
      </c>
      <c r="I116" s="808">
        <v>1200000</v>
      </c>
      <c r="J116" s="793"/>
      <c r="K116" s="793"/>
      <c r="L116" s="794"/>
      <c r="M116" s="794"/>
      <c r="N116" s="794"/>
      <c r="O116" s="794"/>
      <c r="P116" s="794"/>
      <c r="Q116" s="803"/>
      <c r="R116" s="794"/>
      <c r="S116" s="795"/>
      <c r="T116" s="796"/>
    </row>
    <row r="117" spans="1:16382" s="797" customFormat="1" ht="15" customHeight="1" x14ac:dyDescent="0.3">
      <c r="A117" s="813"/>
      <c r="B117" s="814">
        <v>3749</v>
      </c>
      <c r="C117" s="814">
        <v>2321</v>
      </c>
      <c r="D117" s="815" t="s">
        <v>1388</v>
      </c>
      <c r="E117" s="816"/>
      <c r="F117" s="816"/>
      <c r="G117" s="816"/>
      <c r="H117" s="808"/>
      <c r="I117" s="808"/>
      <c r="J117" s="793"/>
      <c r="K117" s="793"/>
      <c r="L117" s="794"/>
      <c r="M117" s="794"/>
      <c r="N117" s="794"/>
      <c r="O117" s="794"/>
      <c r="P117" s="794"/>
      <c r="Q117" s="803"/>
      <c r="R117" s="794"/>
      <c r="S117" s="795"/>
      <c r="T117" s="796"/>
    </row>
    <row r="118" spans="1:16382" s="797" customFormat="1" ht="15" customHeight="1" x14ac:dyDescent="0.3">
      <c r="A118" s="813"/>
      <c r="B118" s="814">
        <v>5311</v>
      </c>
      <c r="C118" s="814">
        <v>2212</v>
      </c>
      <c r="D118" s="815" t="s">
        <v>1389</v>
      </c>
      <c r="E118" s="816"/>
      <c r="F118" s="816"/>
      <c r="G118" s="816"/>
      <c r="H118" s="808"/>
      <c r="I118" s="808"/>
      <c r="J118" s="793"/>
      <c r="K118" s="793"/>
      <c r="L118" s="794"/>
      <c r="M118" s="794"/>
      <c r="N118" s="794"/>
      <c r="O118" s="794"/>
      <c r="P118" s="794"/>
      <c r="Q118" s="803"/>
      <c r="R118" s="794"/>
      <c r="S118" s="795"/>
      <c r="T118" s="796"/>
    </row>
    <row r="119" spans="1:16382" s="797" customFormat="1" ht="15" customHeight="1" x14ac:dyDescent="0.3">
      <c r="A119" s="813">
        <v>4351</v>
      </c>
      <c r="B119" s="814">
        <v>4351</v>
      </c>
      <c r="C119" s="814" t="s">
        <v>65</v>
      </c>
      <c r="D119" s="815" t="s">
        <v>570</v>
      </c>
      <c r="E119" s="816">
        <v>500000</v>
      </c>
      <c r="F119" s="816">
        <v>600000</v>
      </c>
      <c r="G119" s="816">
        <v>600000</v>
      </c>
      <c r="H119" s="808">
        <v>600000</v>
      </c>
      <c r="I119" s="808">
        <v>600000</v>
      </c>
      <c r="J119" s="793"/>
      <c r="K119" s="793"/>
      <c r="L119" s="794"/>
      <c r="M119" s="794"/>
      <c r="N119" s="794"/>
      <c r="O119" s="794"/>
      <c r="P119" s="794"/>
      <c r="Q119" s="803"/>
      <c r="R119" s="794"/>
      <c r="S119" s="795"/>
      <c r="T119" s="796"/>
    </row>
    <row r="120" spans="1:16382" s="797" customFormat="1" ht="15" customHeight="1" x14ac:dyDescent="0.3">
      <c r="A120" s="813">
        <v>5512</v>
      </c>
      <c r="B120" s="814">
        <v>5512</v>
      </c>
      <c r="C120" s="814">
        <v>2322</v>
      </c>
      <c r="D120" s="815" t="s">
        <v>1386</v>
      </c>
      <c r="E120" s="816">
        <v>0</v>
      </c>
      <c r="F120" s="816">
        <v>0</v>
      </c>
      <c r="G120" s="816">
        <v>0</v>
      </c>
      <c r="H120" s="808">
        <v>0</v>
      </c>
      <c r="I120" s="808">
        <v>0</v>
      </c>
      <c r="J120" s="793"/>
      <c r="K120" s="793"/>
      <c r="L120" s="794"/>
      <c r="M120" s="794"/>
      <c r="N120" s="794"/>
      <c r="O120" s="794"/>
      <c r="P120" s="794"/>
      <c r="Q120" s="803"/>
      <c r="R120" s="794"/>
      <c r="S120" s="795"/>
      <c r="T120" s="796"/>
    </row>
    <row r="121" spans="1:16382" s="797" customFormat="1" ht="15" customHeight="1" x14ac:dyDescent="0.3">
      <c r="A121" s="813"/>
      <c r="B121" s="814">
        <v>5512</v>
      </c>
      <c r="C121" s="814">
        <v>2111</v>
      </c>
      <c r="D121" s="815" t="s">
        <v>1051</v>
      </c>
      <c r="E121" s="816">
        <v>20000</v>
      </c>
      <c r="F121" s="816">
        <v>20000</v>
      </c>
      <c r="G121" s="816">
        <v>20000</v>
      </c>
      <c r="H121" s="808">
        <v>20000</v>
      </c>
      <c r="I121" s="808">
        <v>20000</v>
      </c>
      <c r="J121" s="793"/>
      <c r="K121" s="793"/>
      <c r="L121" s="794"/>
      <c r="M121" s="794"/>
      <c r="N121" s="794"/>
      <c r="O121" s="794"/>
      <c r="P121" s="794"/>
      <c r="Q121" s="803"/>
      <c r="R121" s="794"/>
      <c r="S121" s="795"/>
      <c r="T121" s="796"/>
    </row>
    <row r="122" spans="1:16382" s="797" customFormat="1" ht="15" customHeight="1" x14ac:dyDescent="0.3">
      <c r="A122" s="813"/>
      <c r="B122" s="814">
        <v>5512</v>
      </c>
      <c r="C122" s="814">
        <v>2132</v>
      </c>
      <c r="D122" s="815" t="s">
        <v>1052</v>
      </c>
      <c r="E122" s="816">
        <v>24000</v>
      </c>
      <c r="F122" s="816">
        <v>24000</v>
      </c>
      <c r="G122" s="816">
        <v>24000</v>
      </c>
      <c r="H122" s="808">
        <v>24000</v>
      </c>
      <c r="I122" s="808">
        <v>24000</v>
      </c>
      <c r="J122" s="793"/>
      <c r="K122" s="793"/>
      <c r="L122" s="794"/>
      <c r="M122" s="794"/>
      <c r="N122" s="794"/>
      <c r="O122" s="794"/>
      <c r="P122" s="794"/>
      <c r="Q122" s="803"/>
      <c r="R122" s="794"/>
      <c r="S122" s="795"/>
      <c r="T122" s="796"/>
    </row>
    <row r="123" spans="1:16382" s="2245" customFormat="1" ht="15" customHeight="1" x14ac:dyDescent="0.3">
      <c r="A123" s="813"/>
      <c r="B123" s="2243">
        <v>6171</v>
      </c>
      <c r="C123" s="2243">
        <v>2322</v>
      </c>
      <c r="D123" s="2244" t="s">
        <v>276</v>
      </c>
      <c r="E123" s="1913"/>
      <c r="F123" s="1913"/>
      <c r="G123" s="1913"/>
      <c r="H123" s="504">
        <v>13826</v>
      </c>
      <c r="I123" s="504">
        <v>13826</v>
      </c>
      <c r="J123" s="764"/>
      <c r="K123" s="764"/>
      <c r="L123" s="769"/>
      <c r="M123" s="769"/>
      <c r="N123" s="769"/>
      <c r="O123" s="769"/>
      <c r="P123" s="769"/>
      <c r="Q123" s="770"/>
      <c r="R123" s="769"/>
      <c r="S123" s="768"/>
      <c r="T123" s="771"/>
      <c r="U123" s="760"/>
      <c r="V123" s="760"/>
      <c r="W123" s="760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  <c r="AR123" s="760"/>
      <c r="AS123" s="760"/>
      <c r="AT123" s="760"/>
      <c r="AU123" s="760"/>
      <c r="AV123" s="760"/>
      <c r="AW123" s="760"/>
      <c r="AX123" s="760"/>
      <c r="AY123" s="760"/>
      <c r="AZ123" s="760"/>
      <c r="BA123" s="760"/>
      <c r="BB123" s="760"/>
      <c r="BC123" s="760"/>
      <c r="BD123" s="760"/>
      <c r="BE123" s="760"/>
      <c r="BF123" s="760"/>
      <c r="BG123" s="760"/>
      <c r="BH123" s="760"/>
      <c r="BI123" s="760"/>
      <c r="BJ123" s="760"/>
      <c r="BK123" s="760"/>
      <c r="BL123" s="760"/>
      <c r="BM123" s="760"/>
      <c r="BN123" s="760"/>
      <c r="BO123" s="760"/>
      <c r="BP123" s="760"/>
      <c r="BQ123" s="760"/>
      <c r="BR123" s="760"/>
      <c r="BS123" s="760"/>
      <c r="BT123" s="760"/>
      <c r="BU123" s="760"/>
      <c r="BV123" s="760"/>
      <c r="BW123" s="760"/>
      <c r="BX123" s="760"/>
      <c r="BY123" s="760"/>
      <c r="BZ123" s="760"/>
      <c r="CA123" s="760"/>
      <c r="CB123" s="760"/>
      <c r="CC123" s="760"/>
      <c r="CD123" s="760"/>
      <c r="CE123" s="760"/>
      <c r="CF123" s="760"/>
      <c r="CG123" s="760"/>
      <c r="CH123" s="760"/>
      <c r="CI123" s="760"/>
      <c r="CJ123" s="760"/>
      <c r="CK123" s="760"/>
      <c r="CL123" s="760"/>
      <c r="CM123" s="760"/>
      <c r="CN123" s="760"/>
      <c r="CO123" s="760"/>
      <c r="CP123" s="760"/>
      <c r="CQ123" s="760"/>
      <c r="CR123" s="760"/>
      <c r="CS123" s="760"/>
      <c r="CT123" s="760"/>
      <c r="CU123" s="760"/>
      <c r="CV123" s="760"/>
      <c r="CW123" s="760"/>
      <c r="CX123" s="760"/>
      <c r="CY123" s="760"/>
      <c r="CZ123" s="760"/>
      <c r="DA123" s="760"/>
      <c r="DB123" s="760"/>
      <c r="DC123" s="760"/>
      <c r="DD123" s="760"/>
      <c r="DE123" s="760"/>
      <c r="DF123" s="760"/>
      <c r="DG123" s="760"/>
      <c r="DH123" s="760"/>
      <c r="DI123" s="760"/>
      <c r="DJ123" s="760"/>
      <c r="DK123" s="760"/>
      <c r="DL123" s="760"/>
      <c r="DM123" s="760"/>
      <c r="DN123" s="760"/>
      <c r="DO123" s="760"/>
      <c r="DP123" s="760"/>
      <c r="DQ123" s="760"/>
      <c r="DR123" s="760"/>
      <c r="DS123" s="760"/>
      <c r="DT123" s="760"/>
      <c r="DU123" s="760"/>
      <c r="DV123" s="760"/>
      <c r="DW123" s="760"/>
      <c r="DX123" s="760"/>
      <c r="DY123" s="760"/>
      <c r="DZ123" s="760"/>
      <c r="EA123" s="760"/>
      <c r="EB123" s="760"/>
      <c r="EC123" s="760"/>
      <c r="ED123" s="760"/>
      <c r="EE123" s="760"/>
      <c r="EF123" s="760"/>
      <c r="EG123" s="760"/>
      <c r="EH123" s="760"/>
      <c r="EI123" s="760"/>
      <c r="EJ123" s="760"/>
      <c r="EK123" s="760"/>
      <c r="EL123" s="760"/>
      <c r="EM123" s="760"/>
      <c r="EN123" s="760"/>
      <c r="EO123" s="760"/>
      <c r="EP123" s="760"/>
      <c r="EQ123" s="760"/>
      <c r="ER123" s="760"/>
      <c r="ES123" s="760"/>
      <c r="ET123" s="760"/>
      <c r="EU123" s="760"/>
      <c r="EV123" s="760"/>
      <c r="EW123" s="760"/>
      <c r="EX123" s="760"/>
      <c r="EY123" s="760"/>
      <c r="EZ123" s="760"/>
      <c r="FA123" s="760"/>
      <c r="FB123" s="760"/>
      <c r="FC123" s="760"/>
      <c r="FD123" s="760"/>
      <c r="FE123" s="760"/>
      <c r="FF123" s="760"/>
      <c r="FG123" s="760"/>
      <c r="FH123" s="760"/>
      <c r="FI123" s="760"/>
      <c r="FJ123" s="760"/>
      <c r="FK123" s="760"/>
      <c r="FL123" s="760"/>
      <c r="FM123" s="760"/>
      <c r="FN123" s="760"/>
      <c r="FO123" s="760"/>
      <c r="FP123" s="760"/>
      <c r="FQ123" s="760"/>
      <c r="FR123" s="760"/>
      <c r="FS123" s="760"/>
      <c r="FT123" s="760"/>
      <c r="FU123" s="760"/>
      <c r="FV123" s="760"/>
      <c r="FW123" s="760"/>
      <c r="FX123" s="760"/>
      <c r="FY123" s="760"/>
      <c r="FZ123" s="760"/>
      <c r="GA123" s="760"/>
      <c r="GB123" s="760"/>
      <c r="GC123" s="760"/>
      <c r="GD123" s="760"/>
      <c r="GE123" s="760"/>
      <c r="GF123" s="760"/>
      <c r="GG123" s="760"/>
      <c r="GH123" s="760"/>
      <c r="GI123" s="760"/>
      <c r="GJ123" s="760"/>
      <c r="GK123" s="760"/>
      <c r="GL123" s="760"/>
      <c r="GM123" s="760"/>
      <c r="GN123" s="760"/>
      <c r="GO123" s="760"/>
      <c r="GP123" s="760"/>
      <c r="GQ123" s="760"/>
      <c r="GR123" s="760"/>
      <c r="GS123" s="760"/>
      <c r="GT123" s="760"/>
      <c r="GU123" s="760"/>
      <c r="GV123" s="760"/>
      <c r="GW123" s="760"/>
      <c r="GX123" s="760"/>
      <c r="GY123" s="760"/>
      <c r="GZ123" s="760"/>
      <c r="HA123" s="760"/>
      <c r="HB123" s="760"/>
      <c r="HC123" s="760"/>
      <c r="HD123" s="760"/>
      <c r="HE123" s="760"/>
      <c r="HF123" s="760"/>
      <c r="HG123" s="760"/>
      <c r="HH123" s="760"/>
      <c r="HI123" s="760"/>
      <c r="HJ123" s="760"/>
      <c r="HK123" s="760"/>
      <c r="HL123" s="760"/>
      <c r="HM123" s="760"/>
      <c r="HN123" s="760"/>
      <c r="HO123" s="760"/>
      <c r="HP123" s="760"/>
      <c r="HQ123" s="760"/>
      <c r="HR123" s="760"/>
      <c r="HS123" s="760"/>
      <c r="HT123" s="760"/>
      <c r="HU123" s="760"/>
      <c r="HV123" s="760"/>
      <c r="HW123" s="760"/>
      <c r="HX123" s="760"/>
      <c r="HY123" s="760"/>
      <c r="HZ123" s="760"/>
      <c r="IA123" s="760"/>
      <c r="IB123" s="760"/>
      <c r="IC123" s="760"/>
      <c r="ID123" s="760"/>
      <c r="IE123" s="760"/>
      <c r="IF123" s="760"/>
      <c r="IG123" s="760"/>
      <c r="IH123" s="760"/>
      <c r="II123" s="760"/>
      <c r="IJ123" s="760"/>
      <c r="IK123" s="760"/>
      <c r="IL123" s="760"/>
      <c r="IM123" s="760"/>
      <c r="IN123" s="760"/>
      <c r="IO123" s="760"/>
      <c r="IP123" s="760"/>
      <c r="IQ123" s="760"/>
      <c r="IR123" s="760"/>
      <c r="IS123" s="760"/>
      <c r="IT123" s="760"/>
      <c r="IU123" s="760"/>
      <c r="IV123" s="760"/>
      <c r="IW123" s="760"/>
      <c r="IX123" s="760"/>
      <c r="IY123" s="760"/>
      <c r="IZ123" s="760"/>
      <c r="JA123" s="760"/>
      <c r="JB123" s="760"/>
      <c r="JC123" s="760"/>
      <c r="JD123" s="760"/>
      <c r="JE123" s="760"/>
      <c r="JF123" s="760"/>
      <c r="JG123" s="760"/>
      <c r="JH123" s="760"/>
      <c r="JI123" s="760"/>
      <c r="JJ123" s="760"/>
      <c r="JK123" s="760"/>
      <c r="JL123" s="760"/>
      <c r="JM123" s="760"/>
      <c r="JN123" s="760"/>
      <c r="JO123" s="760"/>
      <c r="JP123" s="760"/>
      <c r="JQ123" s="760"/>
      <c r="JR123" s="760"/>
      <c r="JS123" s="760"/>
      <c r="JT123" s="760"/>
      <c r="JU123" s="760"/>
      <c r="JV123" s="760"/>
      <c r="JW123" s="760"/>
      <c r="JX123" s="760"/>
      <c r="JY123" s="760"/>
      <c r="JZ123" s="760"/>
      <c r="KA123" s="760"/>
      <c r="KB123" s="760"/>
      <c r="KC123" s="760"/>
      <c r="KD123" s="760"/>
      <c r="KE123" s="760"/>
      <c r="KF123" s="760"/>
      <c r="KG123" s="760"/>
      <c r="KH123" s="760"/>
      <c r="KI123" s="760"/>
      <c r="KJ123" s="760"/>
      <c r="KK123" s="760"/>
      <c r="KL123" s="760"/>
      <c r="KM123" s="760"/>
      <c r="KN123" s="760"/>
      <c r="KO123" s="760"/>
      <c r="KP123" s="760"/>
      <c r="KQ123" s="760"/>
      <c r="KR123" s="760"/>
      <c r="KS123" s="760"/>
      <c r="KT123" s="760"/>
      <c r="KU123" s="760"/>
      <c r="KV123" s="760"/>
      <c r="KW123" s="760"/>
      <c r="KX123" s="760"/>
      <c r="KY123" s="760"/>
      <c r="KZ123" s="760"/>
      <c r="LA123" s="760"/>
      <c r="LB123" s="760"/>
      <c r="LC123" s="760"/>
      <c r="LD123" s="760"/>
      <c r="LE123" s="760"/>
      <c r="LF123" s="760"/>
      <c r="LG123" s="760"/>
      <c r="LH123" s="760"/>
      <c r="LI123" s="760"/>
      <c r="LJ123" s="760"/>
      <c r="LK123" s="760"/>
      <c r="LL123" s="760"/>
      <c r="LM123" s="760"/>
      <c r="LN123" s="760"/>
      <c r="LO123" s="760"/>
      <c r="LP123" s="760"/>
      <c r="LQ123" s="760"/>
      <c r="LR123" s="760"/>
      <c r="LS123" s="760"/>
      <c r="LT123" s="760"/>
      <c r="LU123" s="760"/>
      <c r="LV123" s="760"/>
      <c r="LW123" s="760"/>
      <c r="LX123" s="760"/>
      <c r="LY123" s="760"/>
      <c r="LZ123" s="760"/>
      <c r="MA123" s="760"/>
      <c r="MB123" s="760"/>
      <c r="MC123" s="760"/>
      <c r="MD123" s="760"/>
      <c r="ME123" s="760"/>
      <c r="MF123" s="760"/>
      <c r="MG123" s="760"/>
      <c r="MH123" s="760"/>
      <c r="MI123" s="760"/>
      <c r="MJ123" s="760"/>
      <c r="MK123" s="760"/>
      <c r="ML123" s="760"/>
      <c r="MM123" s="760"/>
      <c r="MN123" s="760"/>
      <c r="MO123" s="760"/>
      <c r="MP123" s="760"/>
      <c r="MQ123" s="760"/>
      <c r="MR123" s="760"/>
      <c r="MS123" s="760"/>
      <c r="MT123" s="760"/>
      <c r="MU123" s="760"/>
      <c r="MV123" s="760"/>
      <c r="MW123" s="760"/>
      <c r="MX123" s="760"/>
      <c r="MY123" s="760"/>
      <c r="MZ123" s="760"/>
      <c r="NA123" s="760"/>
      <c r="NB123" s="760"/>
      <c r="NC123" s="760"/>
      <c r="ND123" s="760"/>
      <c r="NE123" s="760"/>
      <c r="NF123" s="760"/>
      <c r="NG123" s="760"/>
      <c r="NH123" s="760"/>
      <c r="NI123" s="760"/>
      <c r="NJ123" s="760"/>
      <c r="NK123" s="760"/>
      <c r="NL123" s="760"/>
      <c r="NM123" s="760"/>
      <c r="NN123" s="760"/>
      <c r="NO123" s="760"/>
      <c r="NP123" s="760"/>
      <c r="NQ123" s="760"/>
      <c r="NR123" s="760"/>
      <c r="NS123" s="760"/>
      <c r="NT123" s="760"/>
      <c r="NU123" s="760"/>
      <c r="NV123" s="760"/>
      <c r="NW123" s="760"/>
      <c r="NX123" s="760"/>
      <c r="NY123" s="760"/>
      <c r="NZ123" s="760"/>
      <c r="OA123" s="760"/>
      <c r="OB123" s="760"/>
      <c r="OC123" s="760"/>
      <c r="OD123" s="760"/>
      <c r="OE123" s="760"/>
      <c r="OF123" s="760"/>
      <c r="OG123" s="760"/>
      <c r="OH123" s="760"/>
      <c r="OI123" s="760"/>
      <c r="OJ123" s="760"/>
      <c r="OK123" s="760"/>
      <c r="OL123" s="760"/>
      <c r="OM123" s="760"/>
      <c r="ON123" s="760"/>
      <c r="OO123" s="760"/>
      <c r="OP123" s="760"/>
      <c r="OQ123" s="760"/>
      <c r="OR123" s="760"/>
      <c r="OS123" s="760"/>
      <c r="OT123" s="760"/>
      <c r="OU123" s="760"/>
      <c r="OV123" s="760"/>
      <c r="OW123" s="760"/>
      <c r="OX123" s="760"/>
      <c r="OY123" s="760"/>
      <c r="OZ123" s="760"/>
      <c r="PA123" s="760"/>
      <c r="PB123" s="760"/>
      <c r="PC123" s="760"/>
      <c r="PD123" s="760"/>
      <c r="PE123" s="760"/>
      <c r="PF123" s="760"/>
      <c r="PG123" s="760"/>
      <c r="PH123" s="760"/>
      <c r="PI123" s="760"/>
      <c r="PJ123" s="760"/>
      <c r="PK123" s="760"/>
      <c r="PL123" s="760"/>
      <c r="PM123" s="760"/>
      <c r="PN123" s="760"/>
      <c r="PO123" s="760"/>
      <c r="PP123" s="760"/>
      <c r="PQ123" s="760"/>
      <c r="PR123" s="760"/>
      <c r="PS123" s="760"/>
      <c r="PT123" s="760"/>
      <c r="PU123" s="760"/>
      <c r="PV123" s="760"/>
      <c r="PW123" s="760"/>
      <c r="PX123" s="760"/>
      <c r="PY123" s="760"/>
      <c r="PZ123" s="760"/>
      <c r="QA123" s="760"/>
      <c r="QB123" s="760"/>
      <c r="QC123" s="760"/>
      <c r="QD123" s="760"/>
      <c r="QE123" s="760"/>
      <c r="QF123" s="760"/>
      <c r="QG123" s="760"/>
      <c r="QH123" s="760"/>
      <c r="QI123" s="760"/>
      <c r="QJ123" s="760"/>
      <c r="QK123" s="760"/>
      <c r="QL123" s="760"/>
      <c r="QM123" s="760"/>
      <c r="QN123" s="760"/>
      <c r="QO123" s="760"/>
      <c r="QP123" s="760"/>
      <c r="QQ123" s="760"/>
      <c r="QR123" s="760"/>
      <c r="QS123" s="760"/>
      <c r="QT123" s="760"/>
      <c r="QU123" s="760"/>
      <c r="QV123" s="760"/>
      <c r="QW123" s="760"/>
      <c r="QX123" s="760"/>
      <c r="QY123" s="760"/>
      <c r="QZ123" s="760"/>
      <c r="RA123" s="760"/>
      <c r="RB123" s="760"/>
      <c r="RC123" s="760"/>
      <c r="RD123" s="760"/>
      <c r="RE123" s="760"/>
      <c r="RF123" s="760"/>
      <c r="RG123" s="760"/>
      <c r="RH123" s="760"/>
      <c r="RI123" s="760"/>
      <c r="RJ123" s="760"/>
      <c r="RK123" s="760"/>
      <c r="RL123" s="760"/>
      <c r="RM123" s="760"/>
      <c r="RN123" s="760"/>
      <c r="RO123" s="760"/>
      <c r="RP123" s="760"/>
      <c r="RQ123" s="760"/>
      <c r="RR123" s="760"/>
      <c r="RS123" s="760"/>
      <c r="RT123" s="760"/>
      <c r="RU123" s="760"/>
      <c r="RV123" s="760"/>
      <c r="RW123" s="760"/>
      <c r="RX123" s="760"/>
      <c r="RY123" s="760"/>
      <c r="RZ123" s="760"/>
      <c r="SA123" s="760"/>
      <c r="SB123" s="760"/>
      <c r="SC123" s="760"/>
      <c r="SD123" s="760"/>
      <c r="SE123" s="760"/>
      <c r="SF123" s="760"/>
      <c r="SG123" s="760"/>
      <c r="SH123" s="760"/>
      <c r="SI123" s="760"/>
      <c r="SJ123" s="760"/>
      <c r="SK123" s="760"/>
      <c r="SL123" s="760"/>
      <c r="SM123" s="760"/>
      <c r="SN123" s="760"/>
      <c r="SO123" s="760"/>
      <c r="SP123" s="760"/>
      <c r="SQ123" s="760"/>
      <c r="SR123" s="760"/>
      <c r="SS123" s="760"/>
      <c r="ST123" s="760"/>
      <c r="SU123" s="760"/>
      <c r="SV123" s="760"/>
      <c r="SW123" s="760"/>
      <c r="SX123" s="760"/>
      <c r="SY123" s="760"/>
      <c r="SZ123" s="760"/>
      <c r="TA123" s="760"/>
      <c r="TB123" s="760"/>
      <c r="TC123" s="760"/>
      <c r="TD123" s="760"/>
      <c r="TE123" s="760"/>
      <c r="TF123" s="760"/>
      <c r="TG123" s="760"/>
      <c r="TH123" s="760"/>
      <c r="TI123" s="760"/>
      <c r="TJ123" s="760"/>
      <c r="TK123" s="760"/>
      <c r="TL123" s="760"/>
      <c r="TM123" s="760"/>
      <c r="TN123" s="760"/>
      <c r="TO123" s="760"/>
      <c r="TP123" s="760"/>
      <c r="TQ123" s="760"/>
      <c r="TR123" s="760"/>
      <c r="TS123" s="760"/>
      <c r="TT123" s="760"/>
      <c r="TU123" s="760"/>
      <c r="TV123" s="760"/>
      <c r="TW123" s="760"/>
      <c r="TX123" s="760"/>
      <c r="TY123" s="760"/>
      <c r="TZ123" s="760"/>
      <c r="UA123" s="760"/>
      <c r="UB123" s="760"/>
      <c r="UC123" s="760"/>
      <c r="UD123" s="760"/>
      <c r="UE123" s="760"/>
      <c r="UF123" s="760"/>
      <c r="UG123" s="760"/>
      <c r="UH123" s="760"/>
      <c r="UI123" s="760"/>
      <c r="UJ123" s="760"/>
      <c r="UK123" s="760"/>
      <c r="UL123" s="760"/>
      <c r="UM123" s="760"/>
      <c r="UN123" s="760"/>
      <c r="UO123" s="760"/>
      <c r="UP123" s="760"/>
      <c r="UQ123" s="760"/>
      <c r="UR123" s="760"/>
      <c r="US123" s="760"/>
      <c r="UT123" s="760"/>
      <c r="UU123" s="760"/>
      <c r="UV123" s="760"/>
      <c r="UW123" s="760"/>
      <c r="UX123" s="760"/>
      <c r="UY123" s="760"/>
      <c r="UZ123" s="760"/>
      <c r="VA123" s="760"/>
      <c r="VB123" s="760"/>
      <c r="VC123" s="760"/>
      <c r="VD123" s="760"/>
      <c r="VE123" s="760"/>
      <c r="VF123" s="760"/>
      <c r="VG123" s="760"/>
      <c r="VH123" s="760"/>
      <c r="VI123" s="760"/>
      <c r="VJ123" s="760"/>
      <c r="VK123" s="760"/>
      <c r="VL123" s="760"/>
      <c r="VM123" s="760"/>
      <c r="VN123" s="760"/>
      <c r="VO123" s="760"/>
      <c r="VP123" s="760"/>
      <c r="VQ123" s="760"/>
      <c r="VR123" s="760"/>
      <c r="VS123" s="760"/>
      <c r="VT123" s="760"/>
      <c r="VU123" s="760"/>
      <c r="VV123" s="760"/>
      <c r="VW123" s="760"/>
      <c r="VX123" s="760"/>
      <c r="VY123" s="760"/>
      <c r="VZ123" s="760"/>
      <c r="WA123" s="760"/>
      <c r="WB123" s="760"/>
      <c r="WC123" s="760"/>
      <c r="WD123" s="760"/>
      <c r="WE123" s="760"/>
      <c r="WF123" s="760"/>
      <c r="WG123" s="760"/>
      <c r="WH123" s="760"/>
      <c r="WI123" s="760"/>
      <c r="WJ123" s="760"/>
      <c r="WK123" s="760"/>
      <c r="WL123" s="760"/>
      <c r="WM123" s="760"/>
      <c r="WN123" s="760"/>
      <c r="WO123" s="760"/>
      <c r="WP123" s="760"/>
      <c r="WQ123" s="760"/>
      <c r="WR123" s="760"/>
      <c r="WS123" s="760"/>
      <c r="WT123" s="760"/>
      <c r="WU123" s="760"/>
      <c r="WV123" s="760"/>
      <c r="WW123" s="760"/>
      <c r="WX123" s="760"/>
      <c r="WY123" s="760"/>
      <c r="WZ123" s="760"/>
      <c r="XA123" s="760"/>
      <c r="XB123" s="760"/>
      <c r="XC123" s="760"/>
      <c r="XD123" s="760"/>
      <c r="XE123" s="760"/>
      <c r="XF123" s="760"/>
      <c r="XG123" s="760"/>
      <c r="XH123" s="760"/>
      <c r="XI123" s="760"/>
      <c r="XJ123" s="760"/>
      <c r="XK123" s="760"/>
      <c r="XL123" s="760"/>
      <c r="XM123" s="760"/>
      <c r="XN123" s="760"/>
      <c r="XO123" s="760"/>
      <c r="XP123" s="760"/>
      <c r="XQ123" s="760"/>
      <c r="XR123" s="760"/>
      <c r="XS123" s="760"/>
      <c r="XT123" s="760"/>
      <c r="XU123" s="760"/>
      <c r="XV123" s="760"/>
      <c r="XW123" s="760"/>
      <c r="XX123" s="760"/>
      <c r="XY123" s="760"/>
      <c r="XZ123" s="760"/>
      <c r="YA123" s="760"/>
      <c r="YB123" s="760"/>
      <c r="YC123" s="760"/>
      <c r="YD123" s="760"/>
      <c r="YE123" s="760"/>
      <c r="YF123" s="760"/>
      <c r="YG123" s="760"/>
      <c r="YH123" s="760"/>
      <c r="YI123" s="760"/>
      <c r="YJ123" s="760"/>
      <c r="YK123" s="760"/>
      <c r="YL123" s="760"/>
      <c r="YM123" s="760"/>
      <c r="YN123" s="760"/>
      <c r="YO123" s="760"/>
      <c r="YP123" s="760"/>
      <c r="YQ123" s="760"/>
      <c r="YR123" s="760"/>
      <c r="YS123" s="760"/>
      <c r="YT123" s="760"/>
      <c r="YU123" s="760"/>
      <c r="YV123" s="760"/>
      <c r="YW123" s="760"/>
      <c r="YX123" s="760"/>
      <c r="YY123" s="760"/>
      <c r="YZ123" s="760"/>
      <c r="ZA123" s="760"/>
      <c r="ZB123" s="760"/>
      <c r="ZC123" s="760"/>
      <c r="ZD123" s="760"/>
      <c r="ZE123" s="760"/>
      <c r="ZF123" s="760"/>
      <c r="ZG123" s="760"/>
      <c r="ZH123" s="760"/>
      <c r="ZI123" s="760"/>
      <c r="ZJ123" s="760"/>
      <c r="ZK123" s="760"/>
      <c r="ZL123" s="760"/>
      <c r="ZM123" s="760"/>
      <c r="ZN123" s="760"/>
      <c r="ZO123" s="760"/>
      <c r="ZP123" s="760"/>
      <c r="ZQ123" s="760"/>
      <c r="ZR123" s="760"/>
      <c r="ZS123" s="760"/>
      <c r="ZT123" s="760"/>
      <c r="ZU123" s="760"/>
      <c r="ZV123" s="760"/>
      <c r="ZW123" s="760"/>
      <c r="ZX123" s="760"/>
      <c r="ZY123" s="760"/>
      <c r="ZZ123" s="760"/>
      <c r="AAA123" s="760"/>
      <c r="AAB123" s="760"/>
      <c r="AAC123" s="760"/>
      <c r="AAD123" s="760"/>
      <c r="AAE123" s="760"/>
      <c r="AAF123" s="760"/>
      <c r="AAG123" s="760"/>
      <c r="AAH123" s="760"/>
      <c r="AAI123" s="760"/>
      <c r="AAJ123" s="760"/>
      <c r="AAK123" s="760"/>
      <c r="AAL123" s="760"/>
      <c r="AAM123" s="760"/>
      <c r="AAN123" s="760"/>
      <c r="AAO123" s="760"/>
      <c r="AAP123" s="760"/>
      <c r="AAQ123" s="760"/>
      <c r="AAR123" s="760"/>
      <c r="AAS123" s="760"/>
      <c r="AAT123" s="760"/>
      <c r="AAU123" s="760"/>
      <c r="AAV123" s="760"/>
      <c r="AAW123" s="760"/>
      <c r="AAX123" s="760"/>
      <c r="AAY123" s="760"/>
      <c r="AAZ123" s="760"/>
      <c r="ABA123" s="760"/>
      <c r="ABB123" s="760"/>
      <c r="ABC123" s="760"/>
      <c r="ABD123" s="760"/>
      <c r="ABE123" s="760"/>
      <c r="ABF123" s="760"/>
      <c r="ABG123" s="760"/>
      <c r="ABH123" s="760"/>
      <c r="ABI123" s="760"/>
      <c r="ABJ123" s="760"/>
      <c r="ABK123" s="760"/>
      <c r="ABL123" s="760"/>
      <c r="ABM123" s="760"/>
      <c r="ABN123" s="760"/>
      <c r="ABO123" s="760"/>
      <c r="ABP123" s="760"/>
      <c r="ABQ123" s="760"/>
      <c r="ABR123" s="760"/>
      <c r="ABS123" s="760"/>
      <c r="ABT123" s="760"/>
      <c r="ABU123" s="760"/>
      <c r="ABV123" s="760"/>
      <c r="ABW123" s="760"/>
      <c r="ABX123" s="760"/>
      <c r="ABY123" s="760"/>
      <c r="ABZ123" s="760"/>
      <c r="ACA123" s="760"/>
      <c r="ACB123" s="760"/>
      <c r="ACC123" s="760"/>
      <c r="ACD123" s="760"/>
      <c r="ACE123" s="760"/>
      <c r="ACF123" s="760"/>
      <c r="ACG123" s="760"/>
      <c r="ACH123" s="760"/>
      <c r="ACI123" s="760"/>
      <c r="ACJ123" s="760"/>
      <c r="ACK123" s="760"/>
      <c r="ACL123" s="760"/>
      <c r="ACM123" s="760"/>
      <c r="ACN123" s="760"/>
      <c r="ACO123" s="760"/>
      <c r="ACP123" s="760"/>
      <c r="ACQ123" s="760"/>
      <c r="ACR123" s="760"/>
      <c r="ACS123" s="760"/>
      <c r="ACT123" s="760"/>
      <c r="ACU123" s="760"/>
      <c r="ACV123" s="760"/>
      <c r="ACW123" s="760"/>
      <c r="ACX123" s="760"/>
      <c r="ACY123" s="760"/>
      <c r="ACZ123" s="760"/>
      <c r="ADA123" s="760"/>
      <c r="ADB123" s="760"/>
      <c r="ADC123" s="760"/>
      <c r="ADD123" s="760"/>
      <c r="ADE123" s="760"/>
      <c r="ADF123" s="760"/>
      <c r="ADG123" s="760"/>
      <c r="ADH123" s="760"/>
      <c r="ADI123" s="760"/>
      <c r="ADJ123" s="760"/>
      <c r="ADK123" s="760"/>
      <c r="ADL123" s="760"/>
      <c r="ADM123" s="760"/>
      <c r="ADN123" s="760"/>
      <c r="ADO123" s="760"/>
      <c r="ADP123" s="760"/>
      <c r="ADQ123" s="760"/>
      <c r="ADR123" s="760"/>
      <c r="ADS123" s="760"/>
      <c r="ADT123" s="760"/>
      <c r="ADU123" s="760"/>
      <c r="ADV123" s="760"/>
      <c r="ADW123" s="760"/>
      <c r="ADX123" s="760"/>
      <c r="ADY123" s="760"/>
      <c r="ADZ123" s="760"/>
      <c r="AEA123" s="760"/>
      <c r="AEB123" s="760"/>
      <c r="AEC123" s="760"/>
      <c r="AED123" s="760"/>
      <c r="AEE123" s="760"/>
      <c r="AEF123" s="760"/>
      <c r="AEG123" s="760"/>
      <c r="AEH123" s="760"/>
      <c r="AEI123" s="760"/>
      <c r="AEJ123" s="760"/>
      <c r="AEK123" s="760"/>
      <c r="AEL123" s="760"/>
      <c r="AEM123" s="760"/>
      <c r="AEN123" s="760"/>
      <c r="AEO123" s="760"/>
      <c r="AEP123" s="760"/>
      <c r="AEQ123" s="760"/>
      <c r="AER123" s="760"/>
      <c r="AES123" s="760"/>
      <c r="AET123" s="760"/>
      <c r="AEU123" s="760"/>
      <c r="AEV123" s="760"/>
      <c r="AEW123" s="760"/>
      <c r="AEX123" s="760"/>
      <c r="AEY123" s="760"/>
      <c r="AEZ123" s="760"/>
      <c r="AFA123" s="760"/>
      <c r="AFB123" s="760"/>
      <c r="AFC123" s="760"/>
      <c r="AFD123" s="760"/>
      <c r="AFE123" s="760"/>
      <c r="AFF123" s="760"/>
      <c r="AFG123" s="760"/>
      <c r="AFH123" s="760"/>
      <c r="AFI123" s="760"/>
      <c r="AFJ123" s="760"/>
      <c r="AFK123" s="760"/>
      <c r="AFL123" s="760"/>
      <c r="AFM123" s="760"/>
      <c r="AFN123" s="760"/>
      <c r="AFO123" s="760"/>
      <c r="AFP123" s="760"/>
      <c r="AFQ123" s="760"/>
      <c r="AFR123" s="760"/>
      <c r="AFS123" s="760"/>
      <c r="AFT123" s="760"/>
      <c r="AFU123" s="760"/>
      <c r="AFV123" s="760"/>
      <c r="AFW123" s="760"/>
      <c r="AFX123" s="760"/>
      <c r="AFY123" s="760"/>
      <c r="AFZ123" s="760"/>
      <c r="AGA123" s="760"/>
      <c r="AGB123" s="760"/>
      <c r="AGC123" s="760"/>
      <c r="AGD123" s="760"/>
      <c r="AGE123" s="760"/>
      <c r="AGF123" s="760"/>
      <c r="AGG123" s="760"/>
      <c r="AGH123" s="760"/>
      <c r="AGI123" s="760"/>
      <c r="AGJ123" s="760"/>
      <c r="AGK123" s="760"/>
      <c r="AGL123" s="760"/>
      <c r="AGM123" s="760"/>
      <c r="AGN123" s="760"/>
      <c r="AGO123" s="760"/>
      <c r="AGP123" s="760"/>
      <c r="AGQ123" s="760"/>
      <c r="AGR123" s="760"/>
      <c r="AGS123" s="760"/>
      <c r="AGT123" s="760"/>
      <c r="AGU123" s="760"/>
      <c r="AGV123" s="760"/>
      <c r="AGW123" s="760"/>
      <c r="AGX123" s="760"/>
      <c r="AGY123" s="760"/>
      <c r="AGZ123" s="760"/>
      <c r="AHA123" s="760"/>
      <c r="AHB123" s="760"/>
      <c r="AHC123" s="760"/>
      <c r="AHD123" s="760"/>
      <c r="AHE123" s="760"/>
      <c r="AHF123" s="760"/>
      <c r="AHG123" s="760"/>
      <c r="AHH123" s="760"/>
      <c r="AHI123" s="760"/>
      <c r="AHJ123" s="760"/>
      <c r="AHK123" s="760"/>
      <c r="AHL123" s="760"/>
      <c r="AHM123" s="760"/>
      <c r="AHN123" s="760"/>
      <c r="AHO123" s="760"/>
      <c r="AHP123" s="760"/>
      <c r="AHQ123" s="760"/>
      <c r="AHR123" s="760"/>
      <c r="AHS123" s="760"/>
      <c r="AHT123" s="760"/>
      <c r="AHU123" s="760"/>
      <c r="AHV123" s="760"/>
      <c r="AHW123" s="760"/>
      <c r="AHX123" s="760"/>
      <c r="AHY123" s="760"/>
      <c r="AHZ123" s="760"/>
      <c r="AIA123" s="760"/>
      <c r="AIB123" s="760"/>
      <c r="AIC123" s="760"/>
      <c r="AID123" s="760"/>
      <c r="AIE123" s="760"/>
      <c r="AIF123" s="760"/>
      <c r="AIG123" s="760"/>
      <c r="AIH123" s="760"/>
      <c r="AII123" s="760"/>
      <c r="AIJ123" s="760"/>
      <c r="AIK123" s="760"/>
      <c r="AIL123" s="760"/>
      <c r="AIM123" s="760"/>
      <c r="AIN123" s="760"/>
      <c r="AIO123" s="760"/>
      <c r="AIP123" s="760"/>
      <c r="AIQ123" s="760"/>
      <c r="AIR123" s="760"/>
      <c r="AIS123" s="760"/>
      <c r="AIT123" s="760"/>
      <c r="AIU123" s="760"/>
      <c r="AIV123" s="760"/>
      <c r="AIW123" s="760"/>
      <c r="AIX123" s="760"/>
      <c r="AIY123" s="760"/>
      <c r="AIZ123" s="760"/>
      <c r="AJA123" s="760"/>
      <c r="AJB123" s="760"/>
      <c r="AJC123" s="760"/>
      <c r="AJD123" s="760"/>
      <c r="AJE123" s="760"/>
      <c r="AJF123" s="760"/>
      <c r="AJG123" s="760"/>
      <c r="AJH123" s="760"/>
      <c r="AJI123" s="760"/>
      <c r="AJJ123" s="760"/>
      <c r="AJK123" s="760"/>
      <c r="AJL123" s="760"/>
      <c r="AJM123" s="760"/>
      <c r="AJN123" s="760"/>
      <c r="AJO123" s="760"/>
      <c r="AJP123" s="760"/>
      <c r="AJQ123" s="760"/>
      <c r="AJR123" s="760"/>
      <c r="AJS123" s="760"/>
      <c r="AJT123" s="760"/>
      <c r="AJU123" s="760"/>
      <c r="AJV123" s="760"/>
      <c r="AJW123" s="760"/>
      <c r="AJX123" s="760"/>
      <c r="AJY123" s="760"/>
      <c r="AJZ123" s="760"/>
      <c r="AKA123" s="760"/>
      <c r="AKB123" s="760"/>
      <c r="AKC123" s="760"/>
      <c r="AKD123" s="760"/>
      <c r="AKE123" s="760"/>
      <c r="AKF123" s="760"/>
      <c r="AKG123" s="760"/>
      <c r="AKH123" s="760"/>
      <c r="AKI123" s="760"/>
      <c r="AKJ123" s="760"/>
      <c r="AKK123" s="760"/>
      <c r="AKL123" s="760"/>
      <c r="AKM123" s="760"/>
      <c r="AKN123" s="760"/>
      <c r="AKO123" s="760"/>
      <c r="AKP123" s="760"/>
      <c r="AKQ123" s="760"/>
      <c r="AKR123" s="760"/>
      <c r="AKS123" s="760"/>
      <c r="AKT123" s="760"/>
      <c r="AKU123" s="760"/>
      <c r="AKV123" s="760"/>
      <c r="AKW123" s="760"/>
      <c r="AKX123" s="760"/>
      <c r="AKY123" s="760"/>
      <c r="AKZ123" s="760"/>
      <c r="ALA123" s="760"/>
      <c r="ALB123" s="760"/>
      <c r="ALC123" s="760"/>
      <c r="ALD123" s="760"/>
      <c r="ALE123" s="760"/>
      <c r="ALF123" s="760"/>
      <c r="ALG123" s="760"/>
      <c r="ALH123" s="760"/>
      <c r="ALI123" s="760"/>
      <c r="ALJ123" s="760"/>
      <c r="ALK123" s="760"/>
      <c r="ALL123" s="760"/>
      <c r="ALM123" s="760"/>
      <c r="ALN123" s="760"/>
      <c r="ALO123" s="760"/>
      <c r="ALP123" s="760"/>
      <c r="ALQ123" s="760"/>
      <c r="ALR123" s="760"/>
      <c r="ALS123" s="760"/>
      <c r="ALT123" s="760"/>
      <c r="ALU123" s="760"/>
      <c r="ALV123" s="760"/>
      <c r="ALW123" s="760"/>
      <c r="ALX123" s="760"/>
      <c r="ALY123" s="760"/>
      <c r="ALZ123" s="760"/>
      <c r="AMA123" s="760"/>
      <c r="AMB123" s="760"/>
      <c r="AMC123" s="760"/>
      <c r="AMD123" s="760"/>
      <c r="AME123" s="760"/>
      <c r="AMF123" s="760"/>
      <c r="AMG123" s="760"/>
      <c r="AMH123" s="760"/>
      <c r="AMI123" s="760"/>
      <c r="AMJ123" s="760"/>
      <c r="AMK123" s="760"/>
      <c r="AML123" s="760"/>
      <c r="AMM123" s="760"/>
      <c r="AMN123" s="760"/>
      <c r="AMO123" s="760"/>
      <c r="AMP123" s="760"/>
      <c r="AMQ123" s="760"/>
      <c r="AMR123" s="760"/>
      <c r="AMS123" s="760"/>
      <c r="AMT123" s="760"/>
      <c r="AMU123" s="760"/>
      <c r="AMV123" s="760"/>
      <c r="AMW123" s="760"/>
      <c r="AMX123" s="760"/>
      <c r="AMY123" s="760"/>
      <c r="AMZ123" s="760"/>
      <c r="ANA123" s="760"/>
      <c r="ANB123" s="760"/>
      <c r="ANC123" s="760"/>
      <c r="AND123" s="760"/>
      <c r="ANE123" s="760"/>
      <c r="ANF123" s="760"/>
      <c r="ANG123" s="760"/>
      <c r="ANH123" s="760"/>
      <c r="ANI123" s="760"/>
      <c r="ANJ123" s="760"/>
      <c r="ANK123" s="760"/>
      <c r="ANL123" s="760"/>
      <c r="ANM123" s="760"/>
      <c r="ANN123" s="760"/>
      <c r="ANO123" s="760"/>
      <c r="ANP123" s="760"/>
      <c r="ANQ123" s="760"/>
      <c r="ANR123" s="760"/>
      <c r="ANS123" s="760"/>
      <c r="ANT123" s="760"/>
      <c r="ANU123" s="760"/>
      <c r="ANV123" s="760"/>
      <c r="ANW123" s="760"/>
      <c r="ANX123" s="760"/>
      <c r="ANY123" s="760"/>
      <c r="ANZ123" s="760"/>
      <c r="AOA123" s="760"/>
      <c r="AOB123" s="760"/>
      <c r="AOC123" s="760"/>
      <c r="AOD123" s="760"/>
      <c r="AOE123" s="760"/>
      <c r="AOF123" s="760"/>
      <c r="AOG123" s="760"/>
      <c r="AOH123" s="760"/>
      <c r="AOI123" s="760"/>
      <c r="AOJ123" s="760"/>
      <c r="AOK123" s="760"/>
      <c r="AOL123" s="760"/>
      <c r="AOM123" s="760"/>
      <c r="AON123" s="760"/>
      <c r="AOO123" s="760"/>
      <c r="AOP123" s="760"/>
      <c r="AOQ123" s="760"/>
      <c r="AOR123" s="760"/>
      <c r="AOS123" s="760"/>
      <c r="AOT123" s="760"/>
      <c r="AOU123" s="760"/>
      <c r="AOV123" s="760"/>
      <c r="AOW123" s="760"/>
      <c r="AOX123" s="760"/>
      <c r="AOY123" s="760"/>
      <c r="AOZ123" s="760"/>
      <c r="APA123" s="760"/>
      <c r="APB123" s="760"/>
      <c r="APC123" s="760"/>
      <c r="APD123" s="760"/>
      <c r="APE123" s="760"/>
      <c r="APF123" s="760"/>
      <c r="APG123" s="760"/>
      <c r="APH123" s="760"/>
      <c r="API123" s="760"/>
      <c r="APJ123" s="760"/>
      <c r="APK123" s="760"/>
      <c r="APL123" s="760"/>
      <c r="APM123" s="760"/>
      <c r="APN123" s="760"/>
      <c r="APO123" s="760"/>
      <c r="APP123" s="760"/>
      <c r="APQ123" s="760"/>
      <c r="APR123" s="760"/>
      <c r="APS123" s="760"/>
      <c r="APT123" s="760"/>
      <c r="APU123" s="760"/>
      <c r="APV123" s="760"/>
      <c r="APW123" s="760"/>
      <c r="APX123" s="760"/>
      <c r="APY123" s="760"/>
      <c r="APZ123" s="760"/>
      <c r="AQA123" s="760"/>
      <c r="AQB123" s="760"/>
      <c r="AQC123" s="760"/>
      <c r="AQD123" s="760"/>
      <c r="AQE123" s="760"/>
      <c r="AQF123" s="760"/>
      <c r="AQG123" s="760"/>
      <c r="AQH123" s="760"/>
      <c r="AQI123" s="760"/>
      <c r="AQJ123" s="760"/>
      <c r="AQK123" s="760"/>
      <c r="AQL123" s="760"/>
      <c r="AQM123" s="760"/>
      <c r="AQN123" s="760"/>
      <c r="AQO123" s="760"/>
      <c r="AQP123" s="760"/>
      <c r="AQQ123" s="760"/>
      <c r="AQR123" s="760"/>
      <c r="AQS123" s="760"/>
      <c r="AQT123" s="760"/>
      <c r="AQU123" s="760"/>
      <c r="AQV123" s="760"/>
      <c r="AQW123" s="760"/>
      <c r="AQX123" s="760"/>
      <c r="AQY123" s="760"/>
      <c r="AQZ123" s="760"/>
      <c r="ARA123" s="760"/>
      <c r="ARB123" s="760"/>
      <c r="ARC123" s="760"/>
      <c r="ARD123" s="760"/>
      <c r="ARE123" s="760"/>
      <c r="ARF123" s="760"/>
      <c r="ARG123" s="760"/>
      <c r="ARH123" s="760"/>
      <c r="ARI123" s="760"/>
      <c r="ARJ123" s="760"/>
      <c r="ARK123" s="760"/>
      <c r="ARL123" s="760"/>
      <c r="ARM123" s="760"/>
      <c r="ARN123" s="760"/>
      <c r="ARO123" s="760"/>
      <c r="ARP123" s="760"/>
      <c r="ARQ123" s="760"/>
      <c r="ARR123" s="760"/>
      <c r="ARS123" s="760"/>
      <c r="ART123" s="760"/>
      <c r="ARU123" s="760"/>
      <c r="ARV123" s="760"/>
      <c r="ARW123" s="760"/>
      <c r="ARX123" s="760"/>
      <c r="ARY123" s="760"/>
      <c r="ARZ123" s="760"/>
      <c r="ASA123" s="760"/>
      <c r="ASB123" s="760"/>
      <c r="ASC123" s="760"/>
      <c r="ASD123" s="760"/>
      <c r="ASE123" s="760"/>
      <c r="ASF123" s="760"/>
      <c r="ASG123" s="760"/>
      <c r="ASH123" s="760"/>
      <c r="ASI123" s="760"/>
      <c r="ASJ123" s="760"/>
      <c r="ASK123" s="760"/>
      <c r="ASL123" s="760"/>
      <c r="ASM123" s="760"/>
      <c r="ASN123" s="760"/>
      <c r="ASO123" s="760"/>
      <c r="ASP123" s="760"/>
      <c r="ASQ123" s="760"/>
      <c r="ASR123" s="760"/>
      <c r="ASS123" s="760"/>
      <c r="AST123" s="760"/>
      <c r="ASU123" s="760"/>
      <c r="ASV123" s="760"/>
      <c r="ASW123" s="760"/>
      <c r="ASX123" s="760"/>
      <c r="ASY123" s="760"/>
      <c r="ASZ123" s="760"/>
      <c r="ATA123" s="760"/>
      <c r="ATB123" s="760"/>
      <c r="ATC123" s="760"/>
      <c r="ATD123" s="760"/>
      <c r="ATE123" s="760"/>
      <c r="ATF123" s="760"/>
      <c r="ATG123" s="760"/>
      <c r="ATH123" s="760"/>
      <c r="ATI123" s="760"/>
      <c r="ATJ123" s="760"/>
      <c r="ATK123" s="760"/>
      <c r="ATL123" s="760"/>
      <c r="ATM123" s="760"/>
      <c r="ATN123" s="760"/>
      <c r="ATO123" s="760"/>
      <c r="ATP123" s="760"/>
      <c r="ATQ123" s="760"/>
      <c r="ATR123" s="760"/>
      <c r="ATS123" s="760"/>
      <c r="ATT123" s="760"/>
      <c r="ATU123" s="760"/>
      <c r="ATV123" s="760"/>
      <c r="ATW123" s="760"/>
      <c r="ATX123" s="760"/>
      <c r="ATY123" s="760"/>
      <c r="ATZ123" s="760"/>
      <c r="AUA123" s="760"/>
      <c r="AUB123" s="760"/>
      <c r="AUC123" s="760"/>
      <c r="AUD123" s="760"/>
      <c r="AUE123" s="760"/>
      <c r="AUF123" s="760"/>
      <c r="AUG123" s="760"/>
      <c r="AUH123" s="760"/>
      <c r="AUI123" s="760"/>
      <c r="AUJ123" s="760"/>
      <c r="AUK123" s="760"/>
      <c r="AUL123" s="760"/>
      <c r="AUM123" s="760"/>
      <c r="AUN123" s="760"/>
      <c r="AUO123" s="760"/>
      <c r="AUP123" s="760"/>
      <c r="AUQ123" s="760"/>
      <c r="AUR123" s="760"/>
      <c r="AUS123" s="760"/>
      <c r="AUT123" s="760"/>
      <c r="AUU123" s="760"/>
      <c r="AUV123" s="760"/>
      <c r="AUW123" s="760"/>
      <c r="AUX123" s="760"/>
      <c r="AUY123" s="760"/>
      <c r="AUZ123" s="760"/>
      <c r="AVA123" s="760"/>
      <c r="AVB123" s="760"/>
      <c r="AVC123" s="760"/>
      <c r="AVD123" s="760"/>
      <c r="AVE123" s="760"/>
      <c r="AVF123" s="760"/>
      <c r="AVG123" s="760"/>
      <c r="AVH123" s="760"/>
      <c r="AVI123" s="760"/>
      <c r="AVJ123" s="760"/>
      <c r="AVK123" s="760"/>
      <c r="AVL123" s="760"/>
      <c r="AVM123" s="760"/>
      <c r="AVN123" s="760"/>
      <c r="AVO123" s="760"/>
      <c r="AVP123" s="760"/>
      <c r="AVQ123" s="760"/>
      <c r="AVR123" s="760"/>
      <c r="AVS123" s="760"/>
      <c r="AVT123" s="760"/>
      <c r="AVU123" s="760"/>
      <c r="AVV123" s="760"/>
      <c r="AVW123" s="760"/>
      <c r="AVX123" s="760"/>
      <c r="AVY123" s="760"/>
      <c r="AVZ123" s="760"/>
      <c r="AWA123" s="760"/>
      <c r="AWB123" s="760"/>
      <c r="AWC123" s="760"/>
      <c r="AWD123" s="760"/>
      <c r="AWE123" s="760"/>
      <c r="AWF123" s="760"/>
      <c r="AWG123" s="760"/>
      <c r="AWH123" s="760"/>
      <c r="AWI123" s="760"/>
      <c r="AWJ123" s="760"/>
      <c r="AWK123" s="760"/>
      <c r="AWL123" s="760"/>
      <c r="AWM123" s="760"/>
      <c r="AWN123" s="760"/>
      <c r="AWO123" s="760"/>
      <c r="AWP123" s="760"/>
      <c r="AWQ123" s="760"/>
      <c r="AWR123" s="760"/>
      <c r="AWS123" s="760"/>
      <c r="AWT123" s="760"/>
      <c r="AWU123" s="760"/>
      <c r="AWV123" s="760"/>
      <c r="AWW123" s="760"/>
      <c r="AWX123" s="760"/>
      <c r="AWY123" s="760"/>
      <c r="AWZ123" s="760"/>
      <c r="AXA123" s="760"/>
      <c r="AXB123" s="760"/>
      <c r="AXC123" s="760"/>
      <c r="AXD123" s="760"/>
      <c r="AXE123" s="760"/>
      <c r="AXF123" s="760"/>
      <c r="AXG123" s="760"/>
      <c r="AXH123" s="760"/>
      <c r="AXI123" s="760"/>
      <c r="AXJ123" s="760"/>
      <c r="AXK123" s="760"/>
      <c r="AXL123" s="760"/>
      <c r="AXM123" s="760"/>
      <c r="AXN123" s="760"/>
      <c r="AXO123" s="760"/>
      <c r="AXP123" s="760"/>
      <c r="AXQ123" s="760"/>
      <c r="AXR123" s="760"/>
      <c r="AXS123" s="760"/>
      <c r="AXT123" s="760"/>
      <c r="AXU123" s="760"/>
      <c r="AXV123" s="760"/>
      <c r="AXW123" s="760"/>
      <c r="AXX123" s="760"/>
      <c r="AXY123" s="760"/>
      <c r="AXZ123" s="760"/>
      <c r="AYA123" s="760"/>
      <c r="AYB123" s="760"/>
      <c r="AYC123" s="760"/>
      <c r="AYD123" s="760"/>
      <c r="AYE123" s="760"/>
      <c r="AYF123" s="760"/>
      <c r="AYG123" s="760"/>
      <c r="AYH123" s="760"/>
      <c r="AYI123" s="760"/>
      <c r="AYJ123" s="760"/>
      <c r="AYK123" s="760"/>
      <c r="AYL123" s="760"/>
      <c r="AYM123" s="760"/>
      <c r="AYN123" s="760"/>
      <c r="AYO123" s="760"/>
      <c r="AYP123" s="760"/>
      <c r="AYQ123" s="760"/>
      <c r="AYR123" s="760"/>
      <c r="AYS123" s="760"/>
      <c r="AYT123" s="760"/>
      <c r="AYU123" s="760"/>
      <c r="AYV123" s="760"/>
      <c r="AYW123" s="760"/>
      <c r="AYX123" s="760"/>
      <c r="AYY123" s="760"/>
      <c r="AYZ123" s="760"/>
      <c r="AZA123" s="760"/>
      <c r="AZB123" s="760"/>
      <c r="AZC123" s="760"/>
      <c r="AZD123" s="760"/>
      <c r="AZE123" s="760"/>
      <c r="AZF123" s="760"/>
      <c r="AZG123" s="760"/>
      <c r="AZH123" s="760"/>
      <c r="AZI123" s="760"/>
      <c r="AZJ123" s="760"/>
      <c r="AZK123" s="760"/>
      <c r="AZL123" s="760"/>
      <c r="AZM123" s="760"/>
      <c r="AZN123" s="760"/>
      <c r="AZO123" s="760"/>
      <c r="AZP123" s="760"/>
      <c r="AZQ123" s="760"/>
      <c r="AZR123" s="760"/>
      <c r="AZS123" s="760"/>
      <c r="AZT123" s="760"/>
      <c r="AZU123" s="760"/>
      <c r="AZV123" s="760"/>
      <c r="AZW123" s="760"/>
      <c r="AZX123" s="760"/>
      <c r="AZY123" s="760"/>
      <c r="AZZ123" s="760"/>
      <c r="BAA123" s="760"/>
      <c r="BAB123" s="760"/>
      <c r="BAC123" s="760"/>
      <c r="BAD123" s="760"/>
      <c r="BAE123" s="760"/>
      <c r="BAF123" s="760"/>
      <c r="BAG123" s="760"/>
      <c r="BAH123" s="760"/>
      <c r="BAI123" s="760"/>
      <c r="BAJ123" s="760"/>
      <c r="BAK123" s="760"/>
      <c r="BAL123" s="760"/>
      <c r="BAM123" s="760"/>
      <c r="BAN123" s="760"/>
      <c r="BAO123" s="760"/>
      <c r="BAP123" s="760"/>
      <c r="BAQ123" s="760"/>
      <c r="BAR123" s="760"/>
      <c r="BAS123" s="760"/>
      <c r="BAT123" s="760"/>
      <c r="BAU123" s="760"/>
      <c r="BAV123" s="760"/>
      <c r="BAW123" s="760"/>
      <c r="BAX123" s="760"/>
      <c r="BAY123" s="760"/>
      <c r="BAZ123" s="760"/>
      <c r="BBA123" s="760"/>
      <c r="BBB123" s="760"/>
      <c r="BBC123" s="760"/>
      <c r="BBD123" s="760"/>
      <c r="BBE123" s="760"/>
      <c r="BBF123" s="760"/>
      <c r="BBG123" s="760"/>
      <c r="BBH123" s="760"/>
      <c r="BBI123" s="760"/>
      <c r="BBJ123" s="760"/>
      <c r="BBK123" s="760"/>
      <c r="BBL123" s="760"/>
      <c r="BBM123" s="760"/>
      <c r="BBN123" s="760"/>
      <c r="BBO123" s="760"/>
      <c r="BBP123" s="760"/>
      <c r="BBQ123" s="760"/>
      <c r="BBR123" s="760"/>
      <c r="BBS123" s="760"/>
      <c r="BBT123" s="760"/>
      <c r="BBU123" s="760"/>
      <c r="BBV123" s="760"/>
      <c r="BBW123" s="760"/>
      <c r="BBX123" s="760"/>
      <c r="BBY123" s="760"/>
      <c r="BBZ123" s="760"/>
      <c r="BCA123" s="760"/>
      <c r="BCB123" s="760"/>
      <c r="BCC123" s="760"/>
      <c r="BCD123" s="760"/>
      <c r="BCE123" s="760"/>
      <c r="BCF123" s="760"/>
      <c r="BCG123" s="760"/>
      <c r="BCH123" s="760"/>
      <c r="BCI123" s="760"/>
      <c r="BCJ123" s="760"/>
      <c r="BCK123" s="760"/>
      <c r="BCL123" s="760"/>
      <c r="BCM123" s="760"/>
      <c r="BCN123" s="760"/>
      <c r="BCO123" s="760"/>
      <c r="BCP123" s="760"/>
      <c r="BCQ123" s="760"/>
      <c r="BCR123" s="760"/>
      <c r="BCS123" s="760"/>
      <c r="BCT123" s="760"/>
      <c r="BCU123" s="760"/>
      <c r="BCV123" s="760"/>
      <c r="BCW123" s="760"/>
      <c r="BCX123" s="760"/>
      <c r="BCY123" s="760"/>
      <c r="BCZ123" s="760"/>
      <c r="BDA123" s="760"/>
      <c r="BDB123" s="760"/>
      <c r="BDC123" s="760"/>
      <c r="BDD123" s="760"/>
      <c r="BDE123" s="760"/>
      <c r="BDF123" s="760"/>
      <c r="BDG123" s="760"/>
      <c r="BDH123" s="760"/>
      <c r="BDI123" s="760"/>
      <c r="BDJ123" s="760"/>
      <c r="BDK123" s="760"/>
      <c r="BDL123" s="760"/>
      <c r="BDM123" s="760"/>
      <c r="BDN123" s="760"/>
      <c r="BDO123" s="760"/>
      <c r="BDP123" s="760"/>
      <c r="BDQ123" s="760"/>
      <c r="BDR123" s="760"/>
      <c r="BDS123" s="760"/>
      <c r="BDT123" s="760"/>
      <c r="BDU123" s="760"/>
      <c r="BDV123" s="760"/>
      <c r="BDW123" s="760"/>
      <c r="BDX123" s="760"/>
      <c r="BDY123" s="760"/>
      <c r="BDZ123" s="760"/>
      <c r="BEA123" s="760"/>
      <c r="BEB123" s="760"/>
      <c r="BEC123" s="760"/>
      <c r="BED123" s="760"/>
      <c r="BEE123" s="760"/>
      <c r="BEF123" s="760"/>
      <c r="BEG123" s="760"/>
      <c r="BEH123" s="760"/>
      <c r="BEI123" s="760"/>
      <c r="BEJ123" s="760"/>
      <c r="BEK123" s="760"/>
      <c r="BEL123" s="760"/>
      <c r="BEM123" s="760"/>
      <c r="BEN123" s="760"/>
      <c r="BEO123" s="760"/>
      <c r="BEP123" s="760"/>
      <c r="BEQ123" s="760"/>
      <c r="BER123" s="760"/>
      <c r="BES123" s="760"/>
      <c r="BET123" s="760"/>
      <c r="BEU123" s="760"/>
      <c r="BEV123" s="760"/>
      <c r="BEW123" s="760"/>
      <c r="BEX123" s="760"/>
      <c r="BEY123" s="760"/>
      <c r="BEZ123" s="760"/>
      <c r="BFA123" s="760"/>
      <c r="BFB123" s="760"/>
      <c r="BFC123" s="760"/>
      <c r="BFD123" s="760"/>
      <c r="BFE123" s="760"/>
      <c r="BFF123" s="760"/>
      <c r="BFG123" s="760"/>
      <c r="BFH123" s="760"/>
      <c r="BFI123" s="760"/>
      <c r="BFJ123" s="760"/>
      <c r="BFK123" s="760"/>
      <c r="BFL123" s="760"/>
      <c r="BFM123" s="760"/>
      <c r="BFN123" s="760"/>
      <c r="BFO123" s="760"/>
      <c r="BFP123" s="760"/>
      <c r="BFQ123" s="760"/>
      <c r="BFR123" s="760"/>
      <c r="BFS123" s="760"/>
      <c r="BFT123" s="760"/>
      <c r="BFU123" s="760"/>
      <c r="BFV123" s="760"/>
      <c r="BFW123" s="760"/>
      <c r="BFX123" s="760"/>
      <c r="BFY123" s="760"/>
      <c r="BFZ123" s="760"/>
      <c r="BGA123" s="760"/>
      <c r="BGB123" s="760"/>
      <c r="BGC123" s="760"/>
      <c r="BGD123" s="760"/>
      <c r="BGE123" s="760"/>
      <c r="BGF123" s="760"/>
      <c r="BGG123" s="760"/>
      <c r="BGH123" s="760"/>
      <c r="BGI123" s="760"/>
      <c r="BGJ123" s="760"/>
      <c r="BGK123" s="760"/>
      <c r="BGL123" s="760"/>
      <c r="BGM123" s="760"/>
      <c r="BGN123" s="760"/>
      <c r="BGO123" s="760"/>
      <c r="BGP123" s="760"/>
      <c r="BGQ123" s="760"/>
      <c r="BGR123" s="760"/>
      <c r="BGS123" s="760"/>
      <c r="BGT123" s="760"/>
      <c r="BGU123" s="760"/>
      <c r="BGV123" s="760"/>
      <c r="BGW123" s="760"/>
      <c r="BGX123" s="760"/>
      <c r="BGY123" s="760"/>
      <c r="BGZ123" s="760"/>
      <c r="BHA123" s="760"/>
      <c r="BHB123" s="760"/>
      <c r="BHC123" s="760"/>
      <c r="BHD123" s="760"/>
      <c r="BHE123" s="760"/>
      <c r="BHF123" s="760"/>
      <c r="BHG123" s="760"/>
      <c r="BHH123" s="760"/>
      <c r="BHI123" s="760"/>
      <c r="BHJ123" s="760"/>
      <c r="BHK123" s="760"/>
      <c r="BHL123" s="760"/>
      <c r="BHM123" s="760"/>
      <c r="BHN123" s="760"/>
      <c r="BHO123" s="760"/>
      <c r="BHP123" s="760"/>
      <c r="BHQ123" s="760"/>
      <c r="BHR123" s="760"/>
      <c r="BHS123" s="760"/>
      <c r="BHT123" s="760"/>
      <c r="BHU123" s="760"/>
      <c r="BHV123" s="760"/>
      <c r="BHW123" s="760"/>
      <c r="BHX123" s="760"/>
      <c r="BHY123" s="760"/>
      <c r="BHZ123" s="760"/>
      <c r="BIA123" s="760"/>
      <c r="BIB123" s="760"/>
      <c r="BIC123" s="760"/>
      <c r="BID123" s="760"/>
      <c r="BIE123" s="760"/>
      <c r="BIF123" s="760"/>
      <c r="BIG123" s="760"/>
      <c r="BIH123" s="760"/>
      <c r="BII123" s="760"/>
      <c r="BIJ123" s="760"/>
      <c r="BIK123" s="760"/>
      <c r="BIL123" s="760"/>
      <c r="BIM123" s="760"/>
      <c r="BIN123" s="760"/>
      <c r="BIO123" s="760"/>
      <c r="BIP123" s="760"/>
      <c r="BIQ123" s="760"/>
      <c r="BIR123" s="760"/>
      <c r="BIS123" s="760"/>
      <c r="BIT123" s="760"/>
      <c r="BIU123" s="760"/>
      <c r="BIV123" s="760"/>
      <c r="BIW123" s="760"/>
      <c r="BIX123" s="760"/>
      <c r="BIY123" s="760"/>
      <c r="BIZ123" s="760"/>
      <c r="BJA123" s="760"/>
      <c r="BJB123" s="760"/>
      <c r="BJC123" s="760"/>
      <c r="BJD123" s="760"/>
      <c r="BJE123" s="760"/>
      <c r="BJF123" s="760"/>
      <c r="BJG123" s="760"/>
      <c r="BJH123" s="760"/>
      <c r="BJI123" s="760"/>
      <c r="BJJ123" s="760"/>
      <c r="BJK123" s="760"/>
      <c r="BJL123" s="760"/>
      <c r="BJM123" s="760"/>
      <c r="BJN123" s="760"/>
      <c r="BJO123" s="760"/>
      <c r="BJP123" s="760"/>
      <c r="BJQ123" s="760"/>
      <c r="BJR123" s="760"/>
      <c r="BJS123" s="760"/>
      <c r="BJT123" s="760"/>
      <c r="BJU123" s="760"/>
      <c r="BJV123" s="760"/>
      <c r="BJW123" s="760"/>
      <c r="BJX123" s="760"/>
      <c r="BJY123" s="760"/>
      <c r="BJZ123" s="760"/>
      <c r="BKA123" s="760"/>
      <c r="BKB123" s="760"/>
      <c r="BKC123" s="760"/>
      <c r="BKD123" s="760"/>
      <c r="BKE123" s="760"/>
      <c r="BKF123" s="760"/>
      <c r="BKG123" s="760"/>
      <c r="BKH123" s="760"/>
      <c r="BKI123" s="760"/>
      <c r="BKJ123" s="760"/>
      <c r="BKK123" s="760"/>
      <c r="BKL123" s="760"/>
      <c r="BKM123" s="760"/>
      <c r="BKN123" s="760"/>
      <c r="BKO123" s="760"/>
      <c r="BKP123" s="760"/>
      <c r="BKQ123" s="760"/>
      <c r="BKR123" s="760"/>
      <c r="BKS123" s="760"/>
      <c r="BKT123" s="760"/>
      <c r="BKU123" s="760"/>
      <c r="BKV123" s="760"/>
      <c r="BKW123" s="760"/>
      <c r="BKX123" s="760"/>
      <c r="BKY123" s="760"/>
      <c r="BKZ123" s="760"/>
      <c r="BLA123" s="760"/>
      <c r="BLB123" s="760"/>
      <c r="BLC123" s="760"/>
      <c r="BLD123" s="760"/>
      <c r="BLE123" s="760"/>
      <c r="BLF123" s="760"/>
      <c r="BLG123" s="760"/>
      <c r="BLH123" s="760"/>
      <c r="BLI123" s="760"/>
      <c r="BLJ123" s="760"/>
      <c r="BLK123" s="760"/>
      <c r="BLL123" s="760"/>
      <c r="BLM123" s="760"/>
      <c r="BLN123" s="760"/>
      <c r="BLO123" s="760"/>
      <c r="BLP123" s="760"/>
      <c r="BLQ123" s="760"/>
      <c r="BLR123" s="760"/>
      <c r="BLS123" s="760"/>
      <c r="BLT123" s="760"/>
      <c r="BLU123" s="760"/>
      <c r="BLV123" s="760"/>
      <c r="BLW123" s="760"/>
      <c r="BLX123" s="760"/>
      <c r="BLY123" s="760"/>
      <c r="BLZ123" s="760"/>
      <c r="BMA123" s="760"/>
      <c r="BMB123" s="760"/>
      <c r="BMC123" s="760"/>
      <c r="BMD123" s="760"/>
      <c r="BME123" s="760"/>
      <c r="BMF123" s="760"/>
      <c r="BMG123" s="760"/>
      <c r="BMH123" s="760"/>
      <c r="BMI123" s="760"/>
      <c r="BMJ123" s="760"/>
      <c r="BMK123" s="760"/>
      <c r="BML123" s="760"/>
      <c r="BMM123" s="760"/>
      <c r="BMN123" s="760"/>
      <c r="BMO123" s="760"/>
      <c r="BMP123" s="760"/>
      <c r="BMQ123" s="760"/>
      <c r="BMR123" s="760"/>
      <c r="BMS123" s="760"/>
      <c r="BMT123" s="760"/>
      <c r="BMU123" s="760"/>
      <c r="BMV123" s="760"/>
      <c r="BMW123" s="760"/>
      <c r="BMX123" s="760"/>
      <c r="BMY123" s="760"/>
      <c r="BMZ123" s="760"/>
      <c r="BNA123" s="760"/>
      <c r="BNB123" s="760"/>
      <c r="BNC123" s="760"/>
      <c r="BND123" s="760"/>
      <c r="BNE123" s="760"/>
      <c r="BNF123" s="760"/>
      <c r="BNG123" s="760"/>
      <c r="BNH123" s="760"/>
      <c r="BNI123" s="760"/>
      <c r="BNJ123" s="760"/>
      <c r="BNK123" s="760"/>
      <c r="BNL123" s="760"/>
      <c r="BNM123" s="760"/>
      <c r="BNN123" s="760"/>
      <c r="BNO123" s="760"/>
      <c r="BNP123" s="760"/>
      <c r="BNQ123" s="760"/>
      <c r="BNR123" s="760"/>
      <c r="BNS123" s="760"/>
      <c r="BNT123" s="760"/>
      <c r="BNU123" s="760"/>
      <c r="BNV123" s="760"/>
      <c r="BNW123" s="760"/>
      <c r="BNX123" s="760"/>
      <c r="BNY123" s="760"/>
      <c r="BNZ123" s="760"/>
      <c r="BOA123" s="760"/>
      <c r="BOB123" s="760"/>
      <c r="BOC123" s="760"/>
      <c r="BOD123" s="760"/>
      <c r="BOE123" s="760"/>
      <c r="BOF123" s="760"/>
      <c r="BOG123" s="760"/>
      <c r="BOH123" s="760"/>
      <c r="BOI123" s="760"/>
      <c r="BOJ123" s="760"/>
      <c r="BOK123" s="760"/>
      <c r="BOL123" s="760"/>
      <c r="BOM123" s="760"/>
      <c r="BON123" s="760"/>
      <c r="BOO123" s="760"/>
      <c r="BOP123" s="760"/>
      <c r="BOQ123" s="760"/>
      <c r="BOR123" s="760"/>
      <c r="BOS123" s="760"/>
      <c r="BOT123" s="760"/>
      <c r="BOU123" s="760"/>
      <c r="BOV123" s="760"/>
      <c r="BOW123" s="760"/>
      <c r="BOX123" s="760"/>
      <c r="BOY123" s="760"/>
      <c r="BOZ123" s="760"/>
      <c r="BPA123" s="760"/>
      <c r="BPB123" s="760"/>
      <c r="BPC123" s="760"/>
      <c r="BPD123" s="760"/>
      <c r="BPE123" s="760"/>
      <c r="BPF123" s="760"/>
      <c r="BPG123" s="760"/>
      <c r="BPH123" s="760"/>
      <c r="BPI123" s="760"/>
      <c r="BPJ123" s="760"/>
      <c r="BPK123" s="760"/>
      <c r="BPL123" s="760"/>
      <c r="BPM123" s="760"/>
      <c r="BPN123" s="760"/>
      <c r="BPO123" s="760"/>
      <c r="BPP123" s="760"/>
      <c r="BPQ123" s="760"/>
      <c r="BPR123" s="760"/>
      <c r="BPS123" s="760"/>
      <c r="BPT123" s="760"/>
      <c r="BPU123" s="760"/>
      <c r="BPV123" s="760"/>
      <c r="BPW123" s="760"/>
      <c r="BPX123" s="760"/>
      <c r="BPY123" s="760"/>
      <c r="BPZ123" s="760"/>
      <c r="BQA123" s="760"/>
      <c r="BQB123" s="760"/>
      <c r="BQC123" s="760"/>
      <c r="BQD123" s="760"/>
      <c r="BQE123" s="760"/>
      <c r="BQF123" s="760"/>
      <c r="BQG123" s="760"/>
      <c r="BQH123" s="760"/>
      <c r="BQI123" s="760"/>
      <c r="BQJ123" s="760"/>
      <c r="BQK123" s="760"/>
      <c r="BQL123" s="760"/>
      <c r="BQM123" s="760"/>
      <c r="BQN123" s="760"/>
      <c r="BQO123" s="760"/>
      <c r="BQP123" s="760"/>
      <c r="BQQ123" s="760"/>
      <c r="BQR123" s="760"/>
      <c r="BQS123" s="760"/>
      <c r="BQT123" s="760"/>
      <c r="BQU123" s="760"/>
      <c r="BQV123" s="760"/>
      <c r="BQW123" s="760"/>
      <c r="BQX123" s="760"/>
      <c r="BQY123" s="760"/>
      <c r="BQZ123" s="760"/>
      <c r="BRA123" s="760"/>
      <c r="BRB123" s="760"/>
      <c r="BRC123" s="760"/>
      <c r="BRD123" s="760"/>
      <c r="BRE123" s="760"/>
      <c r="BRF123" s="760"/>
      <c r="BRG123" s="760"/>
      <c r="BRH123" s="760"/>
      <c r="BRI123" s="760"/>
      <c r="BRJ123" s="760"/>
      <c r="BRK123" s="760"/>
      <c r="BRL123" s="760"/>
      <c r="BRM123" s="760"/>
      <c r="BRN123" s="760"/>
      <c r="BRO123" s="760"/>
      <c r="BRP123" s="760"/>
      <c r="BRQ123" s="760"/>
      <c r="BRR123" s="760"/>
      <c r="BRS123" s="760"/>
      <c r="BRT123" s="760"/>
      <c r="BRU123" s="760"/>
      <c r="BRV123" s="760"/>
      <c r="BRW123" s="760"/>
      <c r="BRX123" s="760"/>
      <c r="BRY123" s="760"/>
      <c r="BRZ123" s="760"/>
      <c r="BSA123" s="760"/>
      <c r="BSB123" s="760"/>
      <c r="BSC123" s="760"/>
      <c r="BSD123" s="760"/>
      <c r="BSE123" s="760"/>
      <c r="BSF123" s="760"/>
      <c r="BSG123" s="760"/>
      <c r="BSH123" s="760"/>
      <c r="BSI123" s="760"/>
      <c r="BSJ123" s="760"/>
      <c r="BSK123" s="760"/>
      <c r="BSL123" s="760"/>
      <c r="BSM123" s="760"/>
      <c r="BSN123" s="760"/>
      <c r="BSO123" s="760"/>
      <c r="BSP123" s="760"/>
      <c r="BSQ123" s="760"/>
      <c r="BSR123" s="760"/>
      <c r="BSS123" s="760"/>
      <c r="BST123" s="760"/>
      <c r="BSU123" s="760"/>
      <c r="BSV123" s="760"/>
      <c r="BSW123" s="760"/>
      <c r="BSX123" s="760"/>
      <c r="BSY123" s="760"/>
      <c r="BSZ123" s="760"/>
      <c r="BTA123" s="760"/>
      <c r="BTB123" s="760"/>
      <c r="BTC123" s="760"/>
      <c r="BTD123" s="760"/>
      <c r="BTE123" s="760"/>
      <c r="BTF123" s="760"/>
      <c r="BTG123" s="760"/>
      <c r="BTH123" s="760"/>
      <c r="BTI123" s="760"/>
      <c r="BTJ123" s="760"/>
      <c r="BTK123" s="760"/>
      <c r="BTL123" s="760"/>
      <c r="BTM123" s="760"/>
      <c r="BTN123" s="760"/>
      <c r="BTO123" s="760"/>
      <c r="BTP123" s="760"/>
      <c r="BTQ123" s="760"/>
      <c r="BTR123" s="760"/>
      <c r="BTS123" s="760"/>
      <c r="BTT123" s="760"/>
      <c r="BTU123" s="760"/>
      <c r="BTV123" s="760"/>
      <c r="BTW123" s="760"/>
      <c r="BTX123" s="760"/>
      <c r="BTY123" s="760"/>
      <c r="BTZ123" s="760"/>
      <c r="BUA123" s="760"/>
      <c r="BUB123" s="760"/>
      <c r="BUC123" s="760"/>
      <c r="BUD123" s="760"/>
      <c r="BUE123" s="760"/>
      <c r="BUF123" s="760"/>
      <c r="BUG123" s="760"/>
      <c r="BUH123" s="760"/>
      <c r="BUI123" s="760"/>
      <c r="BUJ123" s="760"/>
      <c r="BUK123" s="760"/>
      <c r="BUL123" s="760"/>
      <c r="BUM123" s="760"/>
      <c r="BUN123" s="760"/>
      <c r="BUO123" s="760"/>
      <c r="BUP123" s="760"/>
      <c r="BUQ123" s="760"/>
      <c r="BUR123" s="760"/>
      <c r="BUS123" s="760"/>
      <c r="BUT123" s="760"/>
      <c r="BUU123" s="760"/>
      <c r="BUV123" s="760"/>
      <c r="BUW123" s="760"/>
      <c r="BUX123" s="760"/>
      <c r="BUY123" s="760"/>
      <c r="BUZ123" s="760"/>
      <c r="BVA123" s="760"/>
      <c r="BVB123" s="760"/>
      <c r="BVC123" s="760"/>
      <c r="BVD123" s="760"/>
      <c r="BVE123" s="760"/>
      <c r="BVF123" s="760"/>
      <c r="BVG123" s="760"/>
      <c r="BVH123" s="760"/>
      <c r="BVI123" s="760"/>
      <c r="BVJ123" s="760"/>
      <c r="BVK123" s="760"/>
      <c r="BVL123" s="760"/>
      <c r="BVM123" s="760"/>
      <c r="BVN123" s="760"/>
      <c r="BVO123" s="760"/>
      <c r="BVP123" s="760"/>
      <c r="BVQ123" s="760"/>
      <c r="BVR123" s="760"/>
      <c r="BVS123" s="760"/>
      <c r="BVT123" s="760"/>
      <c r="BVU123" s="760"/>
      <c r="BVV123" s="760"/>
      <c r="BVW123" s="760"/>
      <c r="BVX123" s="760"/>
      <c r="BVY123" s="760"/>
      <c r="BVZ123" s="760"/>
      <c r="BWA123" s="760"/>
      <c r="BWB123" s="760"/>
      <c r="BWC123" s="760"/>
      <c r="BWD123" s="760"/>
      <c r="BWE123" s="760"/>
      <c r="BWF123" s="760"/>
      <c r="BWG123" s="760"/>
      <c r="BWH123" s="760"/>
      <c r="BWI123" s="760"/>
      <c r="BWJ123" s="760"/>
      <c r="BWK123" s="760"/>
      <c r="BWL123" s="760"/>
      <c r="BWM123" s="760"/>
      <c r="BWN123" s="760"/>
      <c r="BWO123" s="760"/>
      <c r="BWP123" s="760"/>
      <c r="BWQ123" s="760"/>
      <c r="BWR123" s="760"/>
      <c r="BWS123" s="760"/>
      <c r="BWT123" s="760"/>
      <c r="BWU123" s="760"/>
      <c r="BWV123" s="760"/>
      <c r="BWW123" s="760"/>
      <c r="BWX123" s="760"/>
      <c r="BWY123" s="760"/>
      <c r="BWZ123" s="760"/>
      <c r="BXA123" s="760"/>
      <c r="BXB123" s="760"/>
      <c r="BXC123" s="760"/>
      <c r="BXD123" s="760"/>
      <c r="BXE123" s="760"/>
      <c r="BXF123" s="760"/>
      <c r="BXG123" s="760"/>
      <c r="BXH123" s="760"/>
      <c r="BXI123" s="760"/>
      <c r="BXJ123" s="760"/>
      <c r="BXK123" s="760"/>
      <c r="BXL123" s="760"/>
      <c r="BXM123" s="760"/>
      <c r="BXN123" s="760"/>
      <c r="BXO123" s="760"/>
      <c r="BXP123" s="760"/>
      <c r="BXQ123" s="760"/>
      <c r="BXR123" s="760"/>
      <c r="BXS123" s="760"/>
      <c r="BXT123" s="760"/>
      <c r="BXU123" s="760"/>
      <c r="BXV123" s="760"/>
      <c r="BXW123" s="760"/>
      <c r="BXX123" s="760"/>
      <c r="BXY123" s="760"/>
      <c r="BXZ123" s="760"/>
      <c r="BYA123" s="760"/>
      <c r="BYB123" s="760"/>
      <c r="BYC123" s="760"/>
      <c r="BYD123" s="760"/>
      <c r="BYE123" s="760"/>
      <c r="BYF123" s="760"/>
      <c r="BYG123" s="760"/>
      <c r="BYH123" s="760"/>
      <c r="BYI123" s="760"/>
      <c r="BYJ123" s="760"/>
      <c r="BYK123" s="760"/>
      <c r="BYL123" s="760"/>
      <c r="BYM123" s="760"/>
      <c r="BYN123" s="760"/>
      <c r="BYO123" s="760"/>
      <c r="BYP123" s="760"/>
      <c r="BYQ123" s="760"/>
      <c r="BYR123" s="760"/>
      <c r="BYS123" s="760"/>
      <c r="BYT123" s="760"/>
      <c r="BYU123" s="760"/>
      <c r="BYV123" s="760"/>
      <c r="BYW123" s="760"/>
      <c r="BYX123" s="760"/>
      <c r="BYY123" s="760"/>
      <c r="BYZ123" s="760"/>
      <c r="BZA123" s="760"/>
      <c r="BZB123" s="760"/>
      <c r="BZC123" s="760"/>
      <c r="BZD123" s="760"/>
      <c r="BZE123" s="760"/>
      <c r="BZF123" s="760"/>
      <c r="BZG123" s="760"/>
      <c r="BZH123" s="760"/>
      <c r="BZI123" s="760"/>
      <c r="BZJ123" s="760"/>
      <c r="BZK123" s="760"/>
      <c r="BZL123" s="760"/>
      <c r="BZM123" s="760"/>
      <c r="BZN123" s="760"/>
      <c r="BZO123" s="760"/>
      <c r="BZP123" s="760"/>
      <c r="BZQ123" s="760"/>
      <c r="BZR123" s="760"/>
      <c r="BZS123" s="760"/>
      <c r="BZT123" s="760"/>
      <c r="BZU123" s="760"/>
      <c r="BZV123" s="760"/>
      <c r="BZW123" s="760"/>
      <c r="BZX123" s="760"/>
      <c r="BZY123" s="760"/>
      <c r="BZZ123" s="760"/>
      <c r="CAA123" s="760"/>
      <c r="CAB123" s="760"/>
      <c r="CAC123" s="760"/>
      <c r="CAD123" s="760"/>
      <c r="CAE123" s="760"/>
      <c r="CAF123" s="760"/>
      <c r="CAG123" s="760"/>
      <c r="CAH123" s="760"/>
      <c r="CAI123" s="760"/>
      <c r="CAJ123" s="760"/>
      <c r="CAK123" s="760"/>
      <c r="CAL123" s="760"/>
      <c r="CAM123" s="760"/>
      <c r="CAN123" s="760"/>
      <c r="CAO123" s="760"/>
      <c r="CAP123" s="760"/>
      <c r="CAQ123" s="760"/>
      <c r="CAR123" s="760"/>
      <c r="CAS123" s="760"/>
      <c r="CAT123" s="760"/>
      <c r="CAU123" s="760"/>
      <c r="CAV123" s="760"/>
      <c r="CAW123" s="760"/>
      <c r="CAX123" s="760"/>
      <c r="CAY123" s="760"/>
      <c r="CAZ123" s="760"/>
      <c r="CBA123" s="760"/>
      <c r="CBB123" s="760"/>
      <c r="CBC123" s="760"/>
      <c r="CBD123" s="760"/>
      <c r="CBE123" s="760"/>
      <c r="CBF123" s="760"/>
      <c r="CBG123" s="760"/>
      <c r="CBH123" s="760"/>
      <c r="CBI123" s="760"/>
      <c r="CBJ123" s="760"/>
      <c r="CBK123" s="760"/>
      <c r="CBL123" s="760"/>
      <c r="CBM123" s="760"/>
      <c r="CBN123" s="760"/>
      <c r="CBO123" s="760"/>
      <c r="CBP123" s="760"/>
      <c r="CBQ123" s="760"/>
      <c r="CBR123" s="760"/>
      <c r="CBS123" s="760"/>
      <c r="CBT123" s="760"/>
      <c r="CBU123" s="760"/>
      <c r="CBV123" s="760"/>
      <c r="CBW123" s="760"/>
      <c r="CBX123" s="760"/>
      <c r="CBY123" s="760"/>
      <c r="CBZ123" s="760"/>
      <c r="CCA123" s="760"/>
      <c r="CCB123" s="760"/>
      <c r="CCC123" s="760"/>
      <c r="CCD123" s="760"/>
      <c r="CCE123" s="760"/>
      <c r="CCF123" s="760"/>
      <c r="CCG123" s="760"/>
      <c r="CCH123" s="760"/>
      <c r="CCI123" s="760"/>
      <c r="CCJ123" s="760"/>
      <c r="CCK123" s="760"/>
      <c r="CCL123" s="760"/>
      <c r="CCM123" s="760"/>
      <c r="CCN123" s="760"/>
      <c r="CCO123" s="760"/>
      <c r="CCP123" s="760"/>
      <c r="CCQ123" s="760"/>
      <c r="CCR123" s="760"/>
      <c r="CCS123" s="760"/>
      <c r="CCT123" s="760"/>
      <c r="CCU123" s="760"/>
      <c r="CCV123" s="760"/>
      <c r="CCW123" s="760"/>
      <c r="CCX123" s="760"/>
      <c r="CCY123" s="760"/>
      <c r="CCZ123" s="760"/>
      <c r="CDA123" s="760"/>
      <c r="CDB123" s="760"/>
      <c r="CDC123" s="760"/>
      <c r="CDD123" s="760"/>
      <c r="CDE123" s="760"/>
      <c r="CDF123" s="760"/>
      <c r="CDG123" s="760"/>
      <c r="CDH123" s="760"/>
      <c r="CDI123" s="760"/>
      <c r="CDJ123" s="760"/>
      <c r="CDK123" s="760"/>
      <c r="CDL123" s="760"/>
      <c r="CDM123" s="760"/>
      <c r="CDN123" s="760"/>
      <c r="CDO123" s="760"/>
      <c r="CDP123" s="760"/>
      <c r="CDQ123" s="760"/>
      <c r="CDR123" s="760"/>
      <c r="CDS123" s="760"/>
      <c r="CDT123" s="760"/>
      <c r="CDU123" s="760"/>
      <c r="CDV123" s="760"/>
      <c r="CDW123" s="760"/>
      <c r="CDX123" s="760"/>
      <c r="CDY123" s="760"/>
      <c r="CDZ123" s="760"/>
      <c r="CEA123" s="760"/>
      <c r="CEB123" s="760"/>
      <c r="CEC123" s="760"/>
      <c r="CED123" s="760"/>
      <c r="CEE123" s="760"/>
      <c r="CEF123" s="760"/>
      <c r="CEG123" s="760"/>
      <c r="CEH123" s="760"/>
      <c r="CEI123" s="760"/>
      <c r="CEJ123" s="760"/>
      <c r="CEK123" s="760"/>
      <c r="CEL123" s="760"/>
      <c r="CEM123" s="760"/>
      <c r="CEN123" s="760"/>
      <c r="CEO123" s="760"/>
      <c r="CEP123" s="760"/>
      <c r="CEQ123" s="760"/>
      <c r="CER123" s="760"/>
      <c r="CES123" s="760"/>
      <c r="CET123" s="760"/>
      <c r="CEU123" s="760"/>
      <c r="CEV123" s="760"/>
      <c r="CEW123" s="760"/>
      <c r="CEX123" s="760"/>
      <c r="CEY123" s="760"/>
      <c r="CEZ123" s="760"/>
      <c r="CFA123" s="760"/>
      <c r="CFB123" s="760"/>
      <c r="CFC123" s="760"/>
      <c r="CFD123" s="760"/>
      <c r="CFE123" s="760"/>
      <c r="CFF123" s="760"/>
      <c r="CFG123" s="760"/>
      <c r="CFH123" s="760"/>
      <c r="CFI123" s="760"/>
      <c r="CFJ123" s="760"/>
      <c r="CFK123" s="760"/>
      <c r="CFL123" s="760"/>
      <c r="CFM123" s="760"/>
      <c r="CFN123" s="760"/>
      <c r="CFO123" s="760"/>
      <c r="CFP123" s="760"/>
      <c r="CFQ123" s="760"/>
      <c r="CFR123" s="760"/>
      <c r="CFS123" s="760"/>
      <c r="CFT123" s="760"/>
      <c r="CFU123" s="760"/>
      <c r="CFV123" s="760"/>
      <c r="CFW123" s="760"/>
      <c r="CFX123" s="760"/>
      <c r="CFY123" s="760"/>
      <c r="CFZ123" s="760"/>
      <c r="CGA123" s="760"/>
      <c r="CGB123" s="760"/>
      <c r="CGC123" s="760"/>
      <c r="CGD123" s="760"/>
      <c r="CGE123" s="760"/>
      <c r="CGF123" s="760"/>
      <c r="CGG123" s="760"/>
      <c r="CGH123" s="760"/>
      <c r="CGI123" s="760"/>
      <c r="CGJ123" s="760"/>
      <c r="CGK123" s="760"/>
      <c r="CGL123" s="760"/>
      <c r="CGM123" s="760"/>
      <c r="CGN123" s="760"/>
      <c r="CGO123" s="760"/>
      <c r="CGP123" s="760"/>
      <c r="CGQ123" s="760"/>
      <c r="CGR123" s="760"/>
      <c r="CGS123" s="760"/>
      <c r="CGT123" s="760"/>
      <c r="CGU123" s="760"/>
      <c r="CGV123" s="760"/>
      <c r="CGW123" s="760"/>
      <c r="CGX123" s="760"/>
      <c r="CGY123" s="760"/>
      <c r="CGZ123" s="760"/>
      <c r="CHA123" s="760"/>
      <c r="CHB123" s="760"/>
      <c r="CHC123" s="760"/>
      <c r="CHD123" s="760"/>
      <c r="CHE123" s="760"/>
      <c r="CHF123" s="760"/>
      <c r="CHG123" s="760"/>
      <c r="CHH123" s="760"/>
      <c r="CHI123" s="760"/>
      <c r="CHJ123" s="760"/>
      <c r="CHK123" s="760"/>
      <c r="CHL123" s="760"/>
      <c r="CHM123" s="760"/>
      <c r="CHN123" s="760"/>
      <c r="CHO123" s="760"/>
      <c r="CHP123" s="760"/>
      <c r="CHQ123" s="760"/>
      <c r="CHR123" s="760"/>
      <c r="CHS123" s="760"/>
      <c r="CHT123" s="760"/>
      <c r="CHU123" s="760"/>
      <c r="CHV123" s="760"/>
      <c r="CHW123" s="760"/>
      <c r="CHX123" s="760"/>
      <c r="CHY123" s="760"/>
      <c r="CHZ123" s="760"/>
      <c r="CIA123" s="760"/>
      <c r="CIB123" s="760"/>
      <c r="CIC123" s="760"/>
      <c r="CID123" s="760"/>
      <c r="CIE123" s="760"/>
      <c r="CIF123" s="760"/>
      <c r="CIG123" s="760"/>
      <c r="CIH123" s="760"/>
      <c r="CII123" s="760"/>
      <c r="CIJ123" s="760"/>
      <c r="CIK123" s="760"/>
      <c r="CIL123" s="760"/>
      <c r="CIM123" s="760"/>
      <c r="CIN123" s="760"/>
      <c r="CIO123" s="760"/>
      <c r="CIP123" s="760"/>
      <c r="CIQ123" s="760"/>
      <c r="CIR123" s="760"/>
      <c r="CIS123" s="760"/>
      <c r="CIT123" s="760"/>
      <c r="CIU123" s="760"/>
      <c r="CIV123" s="760"/>
      <c r="CIW123" s="760"/>
      <c r="CIX123" s="760"/>
      <c r="CIY123" s="760"/>
      <c r="CIZ123" s="760"/>
      <c r="CJA123" s="760"/>
      <c r="CJB123" s="760"/>
      <c r="CJC123" s="760"/>
      <c r="CJD123" s="760"/>
      <c r="CJE123" s="760"/>
      <c r="CJF123" s="760"/>
      <c r="CJG123" s="760"/>
      <c r="CJH123" s="760"/>
      <c r="CJI123" s="760"/>
      <c r="CJJ123" s="760"/>
      <c r="CJK123" s="760"/>
      <c r="CJL123" s="760"/>
      <c r="CJM123" s="760"/>
      <c r="CJN123" s="760"/>
      <c r="CJO123" s="760"/>
      <c r="CJP123" s="760"/>
      <c r="CJQ123" s="760"/>
      <c r="CJR123" s="760"/>
      <c r="CJS123" s="760"/>
      <c r="CJT123" s="760"/>
      <c r="CJU123" s="760"/>
      <c r="CJV123" s="760"/>
      <c r="CJW123" s="760"/>
      <c r="CJX123" s="760"/>
      <c r="CJY123" s="760"/>
      <c r="CJZ123" s="760"/>
      <c r="CKA123" s="760"/>
      <c r="CKB123" s="760"/>
      <c r="CKC123" s="760"/>
      <c r="CKD123" s="760"/>
      <c r="CKE123" s="760"/>
      <c r="CKF123" s="760"/>
      <c r="CKG123" s="760"/>
      <c r="CKH123" s="760"/>
      <c r="CKI123" s="760"/>
      <c r="CKJ123" s="760"/>
      <c r="CKK123" s="760"/>
      <c r="CKL123" s="760"/>
      <c r="CKM123" s="760"/>
      <c r="CKN123" s="760"/>
      <c r="CKO123" s="760"/>
      <c r="CKP123" s="760"/>
      <c r="CKQ123" s="760"/>
      <c r="CKR123" s="760"/>
      <c r="CKS123" s="760"/>
      <c r="CKT123" s="760"/>
      <c r="CKU123" s="760"/>
      <c r="CKV123" s="760"/>
      <c r="CKW123" s="760"/>
      <c r="CKX123" s="760"/>
      <c r="CKY123" s="760"/>
      <c r="CKZ123" s="760"/>
      <c r="CLA123" s="760"/>
      <c r="CLB123" s="760"/>
      <c r="CLC123" s="760"/>
      <c r="CLD123" s="760"/>
      <c r="CLE123" s="760"/>
      <c r="CLF123" s="760"/>
      <c r="CLG123" s="760"/>
      <c r="CLH123" s="760"/>
      <c r="CLI123" s="760"/>
      <c r="CLJ123" s="760"/>
      <c r="CLK123" s="760"/>
      <c r="CLL123" s="760"/>
      <c r="CLM123" s="760"/>
      <c r="CLN123" s="760"/>
      <c r="CLO123" s="760"/>
      <c r="CLP123" s="760"/>
      <c r="CLQ123" s="760"/>
      <c r="CLR123" s="760"/>
      <c r="CLS123" s="760"/>
      <c r="CLT123" s="760"/>
      <c r="CLU123" s="760"/>
      <c r="CLV123" s="760"/>
      <c r="CLW123" s="760"/>
      <c r="CLX123" s="760"/>
      <c r="CLY123" s="760"/>
      <c r="CLZ123" s="760"/>
      <c r="CMA123" s="760"/>
      <c r="CMB123" s="760"/>
      <c r="CMC123" s="760"/>
      <c r="CMD123" s="760"/>
      <c r="CME123" s="760"/>
      <c r="CMF123" s="760"/>
      <c r="CMG123" s="760"/>
      <c r="CMH123" s="760"/>
      <c r="CMI123" s="760"/>
      <c r="CMJ123" s="760"/>
      <c r="CMK123" s="760"/>
      <c r="CML123" s="760"/>
      <c r="CMM123" s="760"/>
      <c r="CMN123" s="760"/>
      <c r="CMO123" s="760"/>
      <c r="CMP123" s="760"/>
      <c r="CMQ123" s="760"/>
      <c r="CMR123" s="760"/>
      <c r="CMS123" s="760"/>
      <c r="CMT123" s="760"/>
      <c r="CMU123" s="760"/>
      <c r="CMV123" s="760"/>
      <c r="CMW123" s="760"/>
      <c r="CMX123" s="760"/>
      <c r="CMY123" s="760"/>
      <c r="CMZ123" s="760"/>
      <c r="CNA123" s="760"/>
      <c r="CNB123" s="760"/>
      <c r="CNC123" s="760"/>
      <c r="CND123" s="760"/>
      <c r="CNE123" s="760"/>
      <c r="CNF123" s="760"/>
      <c r="CNG123" s="760"/>
      <c r="CNH123" s="760"/>
      <c r="CNI123" s="760"/>
      <c r="CNJ123" s="760"/>
      <c r="CNK123" s="760"/>
      <c r="CNL123" s="760"/>
      <c r="CNM123" s="760"/>
      <c r="CNN123" s="760"/>
      <c r="CNO123" s="760"/>
      <c r="CNP123" s="760"/>
      <c r="CNQ123" s="760"/>
      <c r="CNR123" s="760"/>
      <c r="CNS123" s="760"/>
      <c r="CNT123" s="760"/>
      <c r="CNU123" s="760"/>
      <c r="CNV123" s="760"/>
      <c r="CNW123" s="760"/>
      <c r="CNX123" s="760"/>
      <c r="CNY123" s="760"/>
      <c r="CNZ123" s="760"/>
      <c r="COA123" s="760"/>
      <c r="COB123" s="760"/>
      <c r="COC123" s="760"/>
      <c r="COD123" s="760"/>
      <c r="COE123" s="760"/>
      <c r="COF123" s="760"/>
      <c r="COG123" s="760"/>
      <c r="COH123" s="760"/>
      <c r="COI123" s="760"/>
      <c r="COJ123" s="760"/>
      <c r="COK123" s="760"/>
      <c r="COL123" s="760"/>
      <c r="COM123" s="760"/>
      <c r="CON123" s="760"/>
      <c r="COO123" s="760"/>
      <c r="COP123" s="760"/>
      <c r="COQ123" s="760"/>
      <c r="COR123" s="760"/>
      <c r="COS123" s="760"/>
      <c r="COT123" s="760"/>
      <c r="COU123" s="760"/>
      <c r="COV123" s="760"/>
      <c r="COW123" s="760"/>
      <c r="COX123" s="760"/>
      <c r="COY123" s="760"/>
      <c r="COZ123" s="760"/>
      <c r="CPA123" s="760"/>
      <c r="CPB123" s="760"/>
      <c r="CPC123" s="760"/>
      <c r="CPD123" s="760"/>
      <c r="CPE123" s="760"/>
      <c r="CPF123" s="760"/>
      <c r="CPG123" s="760"/>
      <c r="CPH123" s="760"/>
      <c r="CPI123" s="760"/>
      <c r="CPJ123" s="760"/>
      <c r="CPK123" s="760"/>
      <c r="CPL123" s="760"/>
      <c r="CPM123" s="760"/>
      <c r="CPN123" s="760"/>
      <c r="CPO123" s="760"/>
      <c r="CPP123" s="760"/>
      <c r="CPQ123" s="760"/>
      <c r="CPR123" s="760"/>
      <c r="CPS123" s="760"/>
      <c r="CPT123" s="760"/>
      <c r="CPU123" s="760"/>
      <c r="CPV123" s="760"/>
      <c r="CPW123" s="760"/>
      <c r="CPX123" s="760"/>
      <c r="CPY123" s="760"/>
      <c r="CPZ123" s="760"/>
      <c r="CQA123" s="760"/>
      <c r="CQB123" s="760"/>
      <c r="CQC123" s="760"/>
      <c r="CQD123" s="760"/>
      <c r="CQE123" s="760"/>
      <c r="CQF123" s="760"/>
      <c r="CQG123" s="760"/>
      <c r="CQH123" s="760"/>
      <c r="CQI123" s="760"/>
      <c r="CQJ123" s="760"/>
      <c r="CQK123" s="760"/>
      <c r="CQL123" s="760"/>
      <c r="CQM123" s="760"/>
      <c r="CQN123" s="760"/>
      <c r="CQO123" s="760"/>
      <c r="CQP123" s="760"/>
      <c r="CQQ123" s="760"/>
      <c r="CQR123" s="760"/>
      <c r="CQS123" s="760"/>
      <c r="CQT123" s="760"/>
      <c r="CQU123" s="760"/>
      <c r="CQV123" s="760"/>
      <c r="CQW123" s="760"/>
      <c r="CQX123" s="760"/>
      <c r="CQY123" s="760"/>
      <c r="CQZ123" s="760"/>
      <c r="CRA123" s="760"/>
      <c r="CRB123" s="760"/>
      <c r="CRC123" s="760"/>
      <c r="CRD123" s="760"/>
      <c r="CRE123" s="760"/>
      <c r="CRF123" s="760"/>
      <c r="CRG123" s="760"/>
      <c r="CRH123" s="760"/>
      <c r="CRI123" s="760"/>
      <c r="CRJ123" s="760"/>
      <c r="CRK123" s="760"/>
      <c r="CRL123" s="760"/>
      <c r="CRM123" s="760"/>
      <c r="CRN123" s="760"/>
      <c r="CRO123" s="760"/>
      <c r="CRP123" s="760"/>
      <c r="CRQ123" s="760"/>
      <c r="CRR123" s="760"/>
      <c r="CRS123" s="760"/>
      <c r="CRT123" s="760"/>
      <c r="CRU123" s="760"/>
      <c r="CRV123" s="760"/>
      <c r="CRW123" s="760"/>
      <c r="CRX123" s="760"/>
      <c r="CRY123" s="760"/>
      <c r="CRZ123" s="760"/>
      <c r="CSA123" s="760"/>
      <c r="CSB123" s="760"/>
      <c r="CSC123" s="760"/>
      <c r="CSD123" s="760"/>
      <c r="CSE123" s="760"/>
      <c r="CSF123" s="760"/>
      <c r="CSG123" s="760"/>
      <c r="CSH123" s="760"/>
      <c r="CSI123" s="760"/>
      <c r="CSJ123" s="760"/>
      <c r="CSK123" s="760"/>
      <c r="CSL123" s="760"/>
      <c r="CSM123" s="760"/>
      <c r="CSN123" s="760"/>
      <c r="CSO123" s="760"/>
      <c r="CSP123" s="760"/>
      <c r="CSQ123" s="760"/>
      <c r="CSR123" s="760"/>
      <c r="CSS123" s="760"/>
      <c r="CST123" s="760"/>
      <c r="CSU123" s="760"/>
      <c r="CSV123" s="760"/>
      <c r="CSW123" s="760"/>
      <c r="CSX123" s="760"/>
      <c r="CSY123" s="760"/>
      <c r="CSZ123" s="760"/>
      <c r="CTA123" s="760"/>
      <c r="CTB123" s="760"/>
      <c r="CTC123" s="760"/>
      <c r="CTD123" s="760"/>
      <c r="CTE123" s="760"/>
      <c r="CTF123" s="760"/>
      <c r="CTG123" s="760"/>
      <c r="CTH123" s="760"/>
      <c r="CTI123" s="760"/>
      <c r="CTJ123" s="760"/>
      <c r="CTK123" s="760"/>
      <c r="CTL123" s="760"/>
      <c r="CTM123" s="760"/>
      <c r="CTN123" s="760"/>
      <c r="CTO123" s="760"/>
      <c r="CTP123" s="760"/>
      <c r="CTQ123" s="760"/>
      <c r="CTR123" s="760"/>
      <c r="CTS123" s="760"/>
      <c r="CTT123" s="760"/>
      <c r="CTU123" s="760"/>
      <c r="CTV123" s="760"/>
      <c r="CTW123" s="760"/>
      <c r="CTX123" s="760"/>
      <c r="CTY123" s="760"/>
      <c r="CTZ123" s="760"/>
      <c r="CUA123" s="760"/>
      <c r="CUB123" s="760"/>
      <c r="CUC123" s="760"/>
      <c r="CUD123" s="760"/>
      <c r="CUE123" s="760"/>
      <c r="CUF123" s="760"/>
      <c r="CUG123" s="760"/>
      <c r="CUH123" s="760"/>
      <c r="CUI123" s="760"/>
      <c r="CUJ123" s="760"/>
      <c r="CUK123" s="760"/>
      <c r="CUL123" s="760"/>
      <c r="CUM123" s="760"/>
      <c r="CUN123" s="760"/>
      <c r="CUO123" s="760"/>
      <c r="CUP123" s="760"/>
      <c r="CUQ123" s="760"/>
      <c r="CUR123" s="760"/>
      <c r="CUS123" s="760"/>
      <c r="CUT123" s="760"/>
      <c r="CUU123" s="760"/>
      <c r="CUV123" s="760"/>
      <c r="CUW123" s="760"/>
      <c r="CUX123" s="760"/>
      <c r="CUY123" s="760"/>
      <c r="CUZ123" s="760"/>
      <c r="CVA123" s="760"/>
      <c r="CVB123" s="760"/>
      <c r="CVC123" s="760"/>
      <c r="CVD123" s="760"/>
      <c r="CVE123" s="760"/>
      <c r="CVF123" s="760"/>
      <c r="CVG123" s="760"/>
      <c r="CVH123" s="760"/>
      <c r="CVI123" s="760"/>
      <c r="CVJ123" s="760"/>
      <c r="CVK123" s="760"/>
      <c r="CVL123" s="760"/>
      <c r="CVM123" s="760"/>
      <c r="CVN123" s="760"/>
      <c r="CVO123" s="760"/>
      <c r="CVP123" s="760"/>
      <c r="CVQ123" s="760"/>
      <c r="CVR123" s="760"/>
      <c r="CVS123" s="760"/>
      <c r="CVT123" s="760"/>
      <c r="CVU123" s="760"/>
      <c r="CVV123" s="760"/>
      <c r="CVW123" s="760"/>
      <c r="CVX123" s="760"/>
      <c r="CVY123" s="760"/>
      <c r="CVZ123" s="760"/>
      <c r="CWA123" s="760"/>
      <c r="CWB123" s="760"/>
      <c r="CWC123" s="760"/>
      <c r="CWD123" s="760"/>
      <c r="CWE123" s="760"/>
      <c r="CWF123" s="760"/>
      <c r="CWG123" s="760"/>
      <c r="CWH123" s="760"/>
      <c r="CWI123" s="760"/>
      <c r="CWJ123" s="760"/>
      <c r="CWK123" s="760"/>
      <c r="CWL123" s="760"/>
      <c r="CWM123" s="760"/>
      <c r="CWN123" s="760"/>
      <c r="CWO123" s="760"/>
      <c r="CWP123" s="760"/>
      <c r="CWQ123" s="760"/>
      <c r="CWR123" s="760"/>
      <c r="CWS123" s="760"/>
      <c r="CWT123" s="760"/>
      <c r="CWU123" s="760"/>
      <c r="CWV123" s="760"/>
      <c r="CWW123" s="760"/>
      <c r="CWX123" s="760"/>
      <c r="CWY123" s="760"/>
      <c r="CWZ123" s="760"/>
      <c r="CXA123" s="760"/>
      <c r="CXB123" s="760"/>
      <c r="CXC123" s="760"/>
      <c r="CXD123" s="760"/>
      <c r="CXE123" s="760"/>
      <c r="CXF123" s="760"/>
      <c r="CXG123" s="760"/>
      <c r="CXH123" s="760"/>
      <c r="CXI123" s="760"/>
      <c r="CXJ123" s="760"/>
      <c r="CXK123" s="760"/>
      <c r="CXL123" s="760"/>
      <c r="CXM123" s="760"/>
      <c r="CXN123" s="760"/>
      <c r="CXO123" s="760"/>
      <c r="CXP123" s="760"/>
      <c r="CXQ123" s="760"/>
      <c r="CXR123" s="760"/>
      <c r="CXS123" s="760"/>
      <c r="CXT123" s="760"/>
      <c r="CXU123" s="760"/>
      <c r="CXV123" s="760"/>
      <c r="CXW123" s="760"/>
      <c r="CXX123" s="760"/>
      <c r="CXY123" s="760"/>
      <c r="CXZ123" s="760"/>
      <c r="CYA123" s="760"/>
      <c r="CYB123" s="760"/>
      <c r="CYC123" s="760"/>
      <c r="CYD123" s="760"/>
      <c r="CYE123" s="760"/>
      <c r="CYF123" s="760"/>
      <c r="CYG123" s="760"/>
      <c r="CYH123" s="760"/>
      <c r="CYI123" s="760"/>
      <c r="CYJ123" s="760"/>
      <c r="CYK123" s="760"/>
      <c r="CYL123" s="760"/>
      <c r="CYM123" s="760"/>
      <c r="CYN123" s="760"/>
      <c r="CYO123" s="760"/>
      <c r="CYP123" s="760"/>
      <c r="CYQ123" s="760"/>
      <c r="CYR123" s="760"/>
      <c r="CYS123" s="760"/>
      <c r="CYT123" s="760"/>
      <c r="CYU123" s="760"/>
      <c r="CYV123" s="760"/>
      <c r="CYW123" s="760"/>
      <c r="CYX123" s="760"/>
      <c r="CYY123" s="760"/>
      <c r="CYZ123" s="760"/>
      <c r="CZA123" s="760"/>
      <c r="CZB123" s="760"/>
      <c r="CZC123" s="760"/>
      <c r="CZD123" s="760"/>
      <c r="CZE123" s="760"/>
      <c r="CZF123" s="760"/>
      <c r="CZG123" s="760"/>
      <c r="CZH123" s="760"/>
      <c r="CZI123" s="760"/>
      <c r="CZJ123" s="760"/>
      <c r="CZK123" s="760"/>
      <c r="CZL123" s="760"/>
      <c r="CZM123" s="760"/>
      <c r="CZN123" s="760"/>
      <c r="CZO123" s="760"/>
      <c r="CZP123" s="760"/>
      <c r="CZQ123" s="760"/>
      <c r="CZR123" s="760"/>
      <c r="CZS123" s="760"/>
      <c r="CZT123" s="760"/>
      <c r="CZU123" s="760"/>
      <c r="CZV123" s="760"/>
      <c r="CZW123" s="760"/>
      <c r="CZX123" s="760"/>
      <c r="CZY123" s="760"/>
      <c r="CZZ123" s="760"/>
      <c r="DAA123" s="760"/>
      <c r="DAB123" s="760"/>
      <c r="DAC123" s="760"/>
      <c r="DAD123" s="760"/>
      <c r="DAE123" s="760"/>
      <c r="DAF123" s="760"/>
      <c r="DAG123" s="760"/>
      <c r="DAH123" s="760"/>
      <c r="DAI123" s="760"/>
      <c r="DAJ123" s="760"/>
      <c r="DAK123" s="760"/>
      <c r="DAL123" s="760"/>
      <c r="DAM123" s="760"/>
      <c r="DAN123" s="760"/>
      <c r="DAO123" s="760"/>
      <c r="DAP123" s="760"/>
      <c r="DAQ123" s="760"/>
      <c r="DAR123" s="760"/>
      <c r="DAS123" s="760"/>
      <c r="DAT123" s="760"/>
      <c r="DAU123" s="760"/>
      <c r="DAV123" s="760"/>
      <c r="DAW123" s="760"/>
      <c r="DAX123" s="760"/>
      <c r="DAY123" s="760"/>
      <c r="DAZ123" s="760"/>
      <c r="DBA123" s="760"/>
      <c r="DBB123" s="760"/>
      <c r="DBC123" s="760"/>
      <c r="DBD123" s="760"/>
      <c r="DBE123" s="760"/>
      <c r="DBF123" s="760"/>
      <c r="DBG123" s="760"/>
      <c r="DBH123" s="760"/>
      <c r="DBI123" s="760"/>
      <c r="DBJ123" s="760"/>
      <c r="DBK123" s="760"/>
      <c r="DBL123" s="760"/>
      <c r="DBM123" s="760"/>
      <c r="DBN123" s="760"/>
      <c r="DBO123" s="760"/>
      <c r="DBP123" s="760"/>
      <c r="DBQ123" s="760"/>
      <c r="DBR123" s="760"/>
      <c r="DBS123" s="760"/>
      <c r="DBT123" s="760"/>
      <c r="DBU123" s="760"/>
      <c r="DBV123" s="760"/>
      <c r="DBW123" s="760"/>
      <c r="DBX123" s="760"/>
      <c r="DBY123" s="760"/>
      <c r="DBZ123" s="760"/>
      <c r="DCA123" s="760"/>
      <c r="DCB123" s="760"/>
      <c r="DCC123" s="760"/>
      <c r="DCD123" s="760"/>
      <c r="DCE123" s="760"/>
      <c r="DCF123" s="760"/>
      <c r="DCG123" s="760"/>
      <c r="DCH123" s="760"/>
      <c r="DCI123" s="760"/>
      <c r="DCJ123" s="760"/>
      <c r="DCK123" s="760"/>
      <c r="DCL123" s="760"/>
      <c r="DCM123" s="760"/>
      <c r="DCN123" s="760"/>
      <c r="DCO123" s="760"/>
      <c r="DCP123" s="760"/>
      <c r="DCQ123" s="760"/>
      <c r="DCR123" s="760"/>
      <c r="DCS123" s="760"/>
      <c r="DCT123" s="760"/>
      <c r="DCU123" s="760"/>
      <c r="DCV123" s="760"/>
      <c r="DCW123" s="760"/>
      <c r="DCX123" s="760"/>
      <c r="DCY123" s="760"/>
      <c r="DCZ123" s="760"/>
      <c r="DDA123" s="760"/>
      <c r="DDB123" s="760"/>
      <c r="DDC123" s="760"/>
      <c r="DDD123" s="760"/>
      <c r="DDE123" s="760"/>
      <c r="DDF123" s="760"/>
      <c r="DDG123" s="760"/>
      <c r="DDH123" s="760"/>
      <c r="DDI123" s="760"/>
      <c r="DDJ123" s="760"/>
      <c r="DDK123" s="760"/>
      <c r="DDL123" s="760"/>
      <c r="DDM123" s="760"/>
      <c r="DDN123" s="760"/>
      <c r="DDO123" s="760"/>
      <c r="DDP123" s="760"/>
      <c r="DDQ123" s="760"/>
      <c r="DDR123" s="760"/>
      <c r="DDS123" s="760"/>
      <c r="DDT123" s="760"/>
      <c r="DDU123" s="760"/>
      <c r="DDV123" s="760"/>
      <c r="DDW123" s="760"/>
      <c r="DDX123" s="760"/>
      <c r="DDY123" s="760"/>
      <c r="DDZ123" s="760"/>
      <c r="DEA123" s="760"/>
      <c r="DEB123" s="760"/>
      <c r="DEC123" s="760"/>
      <c r="DED123" s="760"/>
      <c r="DEE123" s="760"/>
      <c r="DEF123" s="760"/>
      <c r="DEG123" s="760"/>
      <c r="DEH123" s="760"/>
      <c r="DEI123" s="760"/>
      <c r="DEJ123" s="760"/>
      <c r="DEK123" s="760"/>
      <c r="DEL123" s="760"/>
      <c r="DEM123" s="760"/>
      <c r="DEN123" s="760"/>
      <c r="DEO123" s="760"/>
      <c r="DEP123" s="760"/>
      <c r="DEQ123" s="760"/>
      <c r="DER123" s="760"/>
      <c r="DES123" s="760"/>
      <c r="DET123" s="760"/>
      <c r="DEU123" s="760"/>
      <c r="DEV123" s="760"/>
      <c r="DEW123" s="760"/>
      <c r="DEX123" s="760"/>
      <c r="DEY123" s="760"/>
      <c r="DEZ123" s="760"/>
      <c r="DFA123" s="760"/>
      <c r="DFB123" s="760"/>
      <c r="DFC123" s="760"/>
      <c r="DFD123" s="760"/>
      <c r="DFE123" s="760"/>
      <c r="DFF123" s="760"/>
      <c r="DFG123" s="760"/>
      <c r="DFH123" s="760"/>
      <c r="DFI123" s="760"/>
      <c r="DFJ123" s="760"/>
      <c r="DFK123" s="760"/>
      <c r="DFL123" s="760"/>
      <c r="DFM123" s="760"/>
      <c r="DFN123" s="760"/>
      <c r="DFO123" s="760"/>
      <c r="DFP123" s="760"/>
      <c r="DFQ123" s="760"/>
      <c r="DFR123" s="760"/>
      <c r="DFS123" s="760"/>
      <c r="DFT123" s="760"/>
      <c r="DFU123" s="760"/>
      <c r="DFV123" s="760"/>
      <c r="DFW123" s="760"/>
      <c r="DFX123" s="760"/>
      <c r="DFY123" s="760"/>
      <c r="DFZ123" s="760"/>
      <c r="DGA123" s="760"/>
      <c r="DGB123" s="760"/>
      <c r="DGC123" s="760"/>
      <c r="DGD123" s="760"/>
      <c r="DGE123" s="760"/>
      <c r="DGF123" s="760"/>
      <c r="DGG123" s="760"/>
      <c r="DGH123" s="760"/>
      <c r="DGI123" s="760"/>
      <c r="DGJ123" s="760"/>
      <c r="DGK123" s="760"/>
      <c r="DGL123" s="760"/>
      <c r="DGM123" s="760"/>
      <c r="DGN123" s="760"/>
      <c r="DGO123" s="760"/>
      <c r="DGP123" s="760"/>
      <c r="DGQ123" s="760"/>
      <c r="DGR123" s="760"/>
      <c r="DGS123" s="760"/>
      <c r="DGT123" s="760"/>
      <c r="DGU123" s="760"/>
      <c r="DGV123" s="760"/>
      <c r="DGW123" s="760"/>
      <c r="DGX123" s="760"/>
      <c r="DGY123" s="760"/>
      <c r="DGZ123" s="760"/>
      <c r="DHA123" s="760"/>
      <c r="DHB123" s="760"/>
      <c r="DHC123" s="760"/>
      <c r="DHD123" s="760"/>
      <c r="DHE123" s="760"/>
      <c r="DHF123" s="760"/>
      <c r="DHG123" s="760"/>
      <c r="DHH123" s="760"/>
      <c r="DHI123" s="760"/>
      <c r="DHJ123" s="760"/>
      <c r="DHK123" s="760"/>
      <c r="DHL123" s="760"/>
      <c r="DHM123" s="760"/>
      <c r="DHN123" s="760"/>
      <c r="DHO123" s="760"/>
      <c r="DHP123" s="760"/>
      <c r="DHQ123" s="760"/>
      <c r="DHR123" s="760"/>
      <c r="DHS123" s="760"/>
      <c r="DHT123" s="760"/>
      <c r="DHU123" s="760"/>
      <c r="DHV123" s="760"/>
      <c r="DHW123" s="760"/>
      <c r="DHX123" s="760"/>
      <c r="DHY123" s="760"/>
      <c r="DHZ123" s="760"/>
      <c r="DIA123" s="760"/>
      <c r="DIB123" s="760"/>
      <c r="DIC123" s="760"/>
      <c r="DID123" s="760"/>
      <c r="DIE123" s="760"/>
      <c r="DIF123" s="760"/>
      <c r="DIG123" s="760"/>
      <c r="DIH123" s="760"/>
      <c r="DII123" s="760"/>
      <c r="DIJ123" s="760"/>
      <c r="DIK123" s="760"/>
      <c r="DIL123" s="760"/>
      <c r="DIM123" s="760"/>
      <c r="DIN123" s="760"/>
      <c r="DIO123" s="760"/>
      <c r="DIP123" s="760"/>
      <c r="DIQ123" s="760"/>
      <c r="DIR123" s="760"/>
      <c r="DIS123" s="760"/>
      <c r="DIT123" s="760"/>
      <c r="DIU123" s="760"/>
      <c r="DIV123" s="760"/>
      <c r="DIW123" s="760"/>
      <c r="DIX123" s="760"/>
      <c r="DIY123" s="760"/>
      <c r="DIZ123" s="760"/>
      <c r="DJA123" s="760"/>
      <c r="DJB123" s="760"/>
      <c r="DJC123" s="760"/>
      <c r="DJD123" s="760"/>
      <c r="DJE123" s="760"/>
      <c r="DJF123" s="760"/>
      <c r="DJG123" s="760"/>
      <c r="DJH123" s="760"/>
      <c r="DJI123" s="760"/>
      <c r="DJJ123" s="760"/>
      <c r="DJK123" s="760"/>
      <c r="DJL123" s="760"/>
      <c r="DJM123" s="760"/>
      <c r="DJN123" s="760"/>
      <c r="DJO123" s="760"/>
      <c r="DJP123" s="760"/>
      <c r="DJQ123" s="760"/>
      <c r="DJR123" s="760"/>
      <c r="DJS123" s="760"/>
      <c r="DJT123" s="760"/>
      <c r="DJU123" s="760"/>
      <c r="DJV123" s="760"/>
      <c r="DJW123" s="760"/>
      <c r="DJX123" s="760"/>
      <c r="DJY123" s="760"/>
      <c r="DJZ123" s="760"/>
      <c r="DKA123" s="760"/>
      <c r="DKB123" s="760"/>
      <c r="DKC123" s="760"/>
      <c r="DKD123" s="760"/>
      <c r="DKE123" s="760"/>
      <c r="DKF123" s="760"/>
      <c r="DKG123" s="760"/>
      <c r="DKH123" s="760"/>
      <c r="DKI123" s="760"/>
      <c r="DKJ123" s="760"/>
      <c r="DKK123" s="760"/>
      <c r="DKL123" s="760"/>
      <c r="DKM123" s="760"/>
      <c r="DKN123" s="760"/>
      <c r="DKO123" s="760"/>
      <c r="DKP123" s="760"/>
      <c r="DKQ123" s="760"/>
      <c r="DKR123" s="760"/>
      <c r="DKS123" s="760"/>
      <c r="DKT123" s="760"/>
      <c r="DKU123" s="760"/>
      <c r="DKV123" s="760"/>
      <c r="DKW123" s="760"/>
      <c r="DKX123" s="760"/>
      <c r="DKY123" s="760"/>
      <c r="DKZ123" s="760"/>
      <c r="DLA123" s="760"/>
      <c r="DLB123" s="760"/>
      <c r="DLC123" s="760"/>
      <c r="DLD123" s="760"/>
      <c r="DLE123" s="760"/>
      <c r="DLF123" s="760"/>
      <c r="DLG123" s="760"/>
      <c r="DLH123" s="760"/>
      <c r="DLI123" s="760"/>
      <c r="DLJ123" s="760"/>
      <c r="DLK123" s="760"/>
      <c r="DLL123" s="760"/>
      <c r="DLM123" s="760"/>
      <c r="DLN123" s="760"/>
      <c r="DLO123" s="760"/>
      <c r="DLP123" s="760"/>
      <c r="DLQ123" s="760"/>
      <c r="DLR123" s="760"/>
      <c r="DLS123" s="760"/>
      <c r="DLT123" s="760"/>
      <c r="DLU123" s="760"/>
      <c r="DLV123" s="760"/>
      <c r="DLW123" s="760"/>
      <c r="DLX123" s="760"/>
      <c r="DLY123" s="760"/>
      <c r="DLZ123" s="760"/>
      <c r="DMA123" s="760"/>
      <c r="DMB123" s="760"/>
      <c r="DMC123" s="760"/>
      <c r="DMD123" s="760"/>
      <c r="DME123" s="760"/>
      <c r="DMF123" s="760"/>
      <c r="DMG123" s="760"/>
      <c r="DMH123" s="760"/>
      <c r="DMI123" s="760"/>
      <c r="DMJ123" s="760"/>
      <c r="DMK123" s="760"/>
      <c r="DML123" s="760"/>
      <c r="DMM123" s="760"/>
      <c r="DMN123" s="760"/>
      <c r="DMO123" s="760"/>
      <c r="DMP123" s="760"/>
      <c r="DMQ123" s="760"/>
      <c r="DMR123" s="760"/>
      <c r="DMS123" s="760"/>
      <c r="DMT123" s="760"/>
      <c r="DMU123" s="760"/>
      <c r="DMV123" s="760"/>
      <c r="DMW123" s="760"/>
      <c r="DMX123" s="760"/>
      <c r="DMY123" s="760"/>
      <c r="DMZ123" s="760"/>
      <c r="DNA123" s="760"/>
      <c r="DNB123" s="760"/>
      <c r="DNC123" s="760"/>
      <c r="DND123" s="760"/>
      <c r="DNE123" s="760"/>
      <c r="DNF123" s="760"/>
      <c r="DNG123" s="760"/>
      <c r="DNH123" s="760"/>
      <c r="DNI123" s="760"/>
      <c r="DNJ123" s="760"/>
      <c r="DNK123" s="760"/>
      <c r="DNL123" s="760"/>
      <c r="DNM123" s="760"/>
      <c r="DNN123" s="760"/>
      <c r="DNO123" s="760"/>
      <c r="DNP123" s="760"/>
      <c r="DNQ123" s="760"/>
      <c r="DNR123" s="760"/>
      <c r="DNS123" s="760"/>
      <c r="DNT123" s="760"/>
      <c r="DNU123" s="760"/>
      <c r="DNV123" s="760"/>
      <c r="DNW123" s="760"/>
      <c r="DNX123" s="760"/>
      <c r="DNY123" s="760"/>
      <c r="DNZ123" s="760"/>
      <c r="DOA123" s="760"/>
      <c r="DOB123" s="760"/>
      <c r="DOC123" s="760"/>
      <c r="DOD123" s="760"/>
      <c r="DOE123" s="760"/>
      <c r="DOF123" s="760"/>
      <c r="DOG123" s="760"/>
      <c r="DOH123" s="760"/>
      <c r="DOI123" s="760"/>
      <c r="DOJ123" s="760"/>
      <c r="DOK123" s="760"/>
      <c r="DOL123" s="760"/>
      <c r="DOM123" s="760"/>
      <c r="DON123" s="760"/>
      <c r="DOO123" s="760"/>
      <c r="DOP123" s="760"/>
      <c r="DOQ123" s="760"/>
      <c r="DOR123" s="760"/>
      <c r="DOS123" s="760"/>
      <c r="DOT123" s="760"/>
      <c r="DOU123" s="760"/>
      <c r="DOV123" s="760"/>
      <c r="DOW123" s="760"/>
      <c r="DOX123" s="760"/>
      <c r="DOY123" s="760"/>
      <c r="DOZ123" s="760"/>
      <c r="DPA123" s="760"/>
      <c r="DPB123" s="760"/>
      <c r="DPC123" s="760"/>
      <c r="DPD123" s="760"/>
      <c r="DPE123" s="760"/>
      <c r="DPF123" s="760"/>
      <c r="DPG123" s="760"/>
      <c r="DPH123" s="760"/>
      <c r="DPI123" s="760"/>
      <c r="DPJ123" s="760"/>
      <c r="DPK123" s="760"/>
      <c r="DPL123" s="760"/>
      <c r="DPM123" s="760"/>
      <c r="DPN123" s="760"/>
      <c r="DPO123" s="760"/>
      <c r="DPP123" s="760"/>
      <c r="DPQ123" s="760"/>
      <c r="DPR123" s="760"/>
      <c r="DPS123" s="760"/>
      <c r="DPT123" s="760"/>
      <c r="DPU123" s="760"/>
      <c r="DPV123" s="760"/>
      <c r="DPW123" s="760"/>
      <c r="DPX123" s="760"/>
      <c r="DPY123" s="760"/>
      <c r="DPZ123" s="760"/>
      <c r="DQA123" s="760"/>
      <c r="DQB123" s="760"/>
      <c r="DQC123" s="760"/>
      <c r="DQD123" s="760"/>
      <c r="DQE123" s="760"/>
      <c r="DQF123" s="760"/>
      <c r="DQG123" s="760"/>
      <c r="DQH123" s="760"/>
      <c r="DQI123" s="760"/>
      <c r="DQJ123" s="760"/>
      <c r="DQK123" s="760"/>
      <c r="DQL123" s="760"/>
      <c r="DQM123" s="760"/>
      <c r="DQN123" s="760"/>
      <c r="DQO123" s="760"/>
      <c r="DQP123" s="760"/>
      <c r="DQQ123" s="760"/>
      <c r="DQR123" s="760"/>
      <c r="DQS123" s="760"/>
      <c r="DQT123" s="760"/>
      <c r="DQU123" s="760"/>
      <c r="DQV123" s="760"/>
      <c r="DQW123" s="760"/>
      <c r="DQX123" s="760"/>
      <c r="DQY123" s="760"/>
      <c r="DQZ123" s="760"/>
      <c r="DRA123" s="760"/>
      <c r="DRB123" s="760"/>
      <c r="DRC123" s="760"/>
      <c r="DRD123" s="760"/>
      <c r="DRE123" s="760"/>
      <c r="DRF123" s="760"/>
      <c r="DRG123" s="760"/>
      <c r="DRH123" s="760"/>
      <c r="DRI123" s="760"/>
      <c r="DRJ123" s="760"/>
      <c r="DRK123" s="760"/>
      <c r="DRL123" s="760"/>
      <c r="DRM123" s="760"/>
      <c r="DRN123" s="760"/>
      <c r="DRO123" s="760"/>
      <c r="DRP123" s="760"/>
      <c r="DRQ123" s="760"/>
      <c r="DRR123" s="760"/>
      <c r="DRS123" s="760"/>
      <c r="DRT123" s="760"/>
      <c r="DRU123" s="760"/>
      <c r="DRV123" s="760"/>
      <c r="DRW123" s="760"/>
      <c r="DRX123" s="760"/>
      <c r="DRY123" s="760"/>
      <c r="DRZ123" s="760"/>
      <c r="DSA123" s="760"/>
      <c r="DSB123" s="760"/>
      <c r="DSC123" s="760"/>
      <c r="DSD123" s="760"/>
      <c r="DSE123" s="760"/>
      <c r="DSF123" s="760"/>
      <c r="DSG123" s="760"/>
      <c r="DSH123" s="760"/>
      <c r="DSI123" s="760"/>
      <c r="DSJ123" s="760"/>
      <c r="DSK123" s="760"/>
      <c r="DSL123" s="760"/>
      <c r="DSM123" s="760"/>
      <c r="DSN123" s="760"/>
      <c r="DSO123" s="760"/>
      <c r="DSP123" s="760"/>
      <c r="DSQ123" s="760"/>
      <c r="DSR123" s="760"/>
      <c r="DSS123" s="760"/>
      <c r="DST123" s="760"/>
      <c r="DSU123" s="760"/>
      <c r="DSV123" s="760"/>
      <c r="DSW123" s="760"/>
      <c r="DSX123" s="760"/>
      <c r="DSY123" s="760"/>
      <c r="DSZ123" s="760"/>
      <c r="DTA123" s="760"/>
      <c r="DTB123" s="760"/>
      <c r="DTC123" s="760"/>
      <c r="DTD123" s="760"/>
      <c r="DTE123" s="760"/>
      <c r="DTF123" s="760"/>
      <c r="DTG123" s="760"/>
      <c r="DTH123" s="760"/>
      <c r="DTI123" s="760"/>
      <c r="DTJ123" s="760"/>
      <c r="DTK123" s="760"/>
      <c r="DTL123" s="760"/>
      <c r="DTM123" s="760"/>
      <c r="DTN123" s="760"/>
      <c r="DTO123" s="760"/>
      <c r="DTP123" s="760"/>
      <c r="DTQ123" s="760"/>
      <c r="DTR123" s="760"/>
      <c r="DTS123" s="760"/>
      <c r="DTT123" s="760"/>
      <c r="DTU123" s="760"/>
      <c r="DTV123" s="760"/>
      <c r="DTW123" s="760"/>
      <c r="DTX123" s="760"/>
      <c r="DTY123" s="760"/>
      <c r="DTZ123" s="760"/>
      <c r="DUA123" s="760"/>
      <c r="DUB123" s="760"/>
      <c r="DUC123" s="760"/>
      <c r="DUD123" s="760"/>
      <c r="DUE123" s="760"/>
      <c r="DUF123" s="760"/>
      <c r="DUG123" s="760"/>
      <c r="DUH123" s="760"/>
      <c r="DUI123" s="760"/>
      <c r="DUJ123" s="760"/>
      <c r="DUK123" s="760"/>
      <c r="DUL123" s="760"/>
      <c r="DUM123" s="760"/>
      <c r="DUN123" s="760"/>
      <c r="DUO123" s="760"/>
      <c r="DUP123" s="760"/>
      <c r="DUQ123" s="760"/>
      <c r="DUR123" s="760"/>
      <c r="DUS123" s="760"/>
      <c r="DUT123" s="760"/>
      <c r="DUU123" s="760"/>
      <c r="DUV123" s="760"/>
      <c r="DUW123" s="760"/>
      <c r="DUX123" s="760"/>
      <c r="DUY123" s="760"/>
      <c r="DUZ123" s="760"/>
      <c r="DVA123" s="760"/>
      <c r="DVB123" s="760"/>
      <c r="DVC123" s="760"/>
      <c r="DVD123" s="760"/>
      <c r="DVE123" s="760"/>
      <c r="DVF123" s="760"/>
      <c r="DVG123" s="760"/>
      <c r="DVH123" s="760"/>
      <c r="DVI123" s="760"/>
      <c r="DVJ123" s="760"/>
      <c r="DVK123" s="760"/>
      <c r="DVL123" s="760"/>
      <c r="DVM123" s="760"/>
      <c r="DVN123" s="760"/>
      <c r="DVO123" s="760"/>
      <c r="DVP123" s="760"/>
      <c r="DVQ123" s="760"/>
      <c r="DVR123" s="760"/>
      <c r="DVS123" s="760"/>
      <c r="DVT123" s="760"/>
      <c r="DVU123" s="760"/>
      <c r="DVV123" s="760"/>
      <c r="DVW123" s="760"/>
      <c r="DVX123" s="760"/>
      <c r="DVY123" s="760"/>
      <c r="DVZ123" s="760"/>
      <c r="DWA123" s="760"/>
      <c r="DWB123" s="760"/>
      <c r="DWC123" s="760"/>
      <c r="DWD123" s="760"/>
      <c r="DWE123" s="760"/>
      <c r="DWF123" s="760"/>
      <c r="DWG123" s="760"/>
      <c r="DWH123" s="760"/>
      <c r="DWI123" s="760"/>
      <c r="DWJ123" s="760"/>
      <c r="DWK123" s="760"/>
      <c r="DWL123" s="760"/>
      <c r="DWM123" s="760"/>
      <c r="DWN123" s="760"/>
      <c r="DWO123" s="760"/>
      <c r="DWP123" s="760"/>
      <c r="DWQ123" s="760"/>
      <c r="DWR123" s="760"/>
      <c r="DWS123" s="760"/>
      <c r="DWT123" s="760"/>
      <c r="DWU123" s="760"/>
      <c r="DWV123" s="760"/>
      <c r="DWW123" s="760"/>
      <c r="DWX123" s="760"/>
      <c r="DWY123" s="760"/>
      <c r="DWZ123" s="760"/>
      <c r="DXA123" s="760"/>
      <c r="DXB123" s="760"/>
      <c r="DXC123" s="760"/>
      <c r="DXD123" s="760"/>
      <c r="DXE123" s="760"/>
      <c r="DXF123" s="760"/>
      <c r="DXG123" s="760"/>
      <c r="DXH123" s="760"/>
      <c r="DXI123" s="760"/>
      <c r="DXJ123" s="760"/>
      <c r="DXK123" s="760"/>
      <c r="DXL123" s="760"/>
      <c r="DXM123" s="760"/>
      <c r="DXN123" s="760"/>
      <c r="DXO123" s="760"/>
      <c r="DXP123" s="760"/>
      <c r="DXQ123" s="760"/>
      <c r="DXR123" s="760"/>
      <c r="DXS123" s="760"/>
      <c r="DXT123" s="760"/>
      <c r="DXU123" s="760"/>
      <c r="DXV123" s="760"/>
      <c r="DXW123" s="760"/>
      <c r="DXX123" s="760"/>
      <c r="DXY123" s="760"/>
      <c r="DXZ123" s="760"/>
      <c r="DYA123" s="760"/>
      <c r="DYB123" s="760"/>
      <c r="DYC123" s="760"/>
      <c r="DYD123" s="760"/>
      <c r="DYE123" s="760"/>
      <c r="DYF123" s="760"/>
      <c r="DYG123" s="760"/>
      <c r="DYH123" s="760"/>
      <c r="DYI123" s="760"/>
      <c r="DYJ123" s="760"/>
      <c r="DYK123" s="760"/>
      <c r="DYL123" s="760"/>
      <c r="DYM123" s="760"/>
      <c r="DYN123" s="760"/>
      <c r="DYO123" s="760"/>
      <c r="DYP123" s="760"/>
      <c r="DYQ123" s="760"/>
      <c r="DYR123" s="760"/>
      <c r="DYS123" s="760"/>
      <c r="DYT123" s="760"/>
      <c r="DYU123" s="760"/>
      <c r="DYV123" s="760"/>
      <c r="DYW123" s="760"/>
      <c r="DYX123" s="760"/>
      <c r="DYY123" s="760"/>
      <c r="DYZ123" s="760"/>
      <c r="DZA123" s="760"/>
      <c r="DZB123" s="760"/>
      <c r="DZC123" s="760"/>
      <c r="DZD123" s="760"/>
      <c r="DZE123" s="760"/>
      <c r="DZF123" s="760"/>
      <c r="DZG123" s="760"/>
      <c r="DZH123" s="760"/>
      <c r="DZI123" s="760"/>
      <c r="DZJ123" s="760"/>
      <c r="DZK123" s="760"/>
      <c r="DZL123" s="760"/>
      <c r="DZM123" s="760"/>
      <c r="DZN123" s="760"/>
      <c r="DZO123" s="760"/>
      <c r="DZP123" s="760"/>
      <c r="DZQ123" s="760"/>
      <c r="DZR123" s="760"/>
      <c r="DZS123" s="760"/>
      <c r="DZT123" s="760"/>
      <c r="DZU123" s="760"/>
      <c r="DZV123" s="760"/>
      <c r="DZW123" s="760"/>
      <c r="DZX123" s="760"/>
      <c r="DZY123" s="760"/>
      <c r="DZZ123" s="760"/>
      <c r="EAA123" s="760"/>
      <c r="EAB123" s="760"/>
      <c r="EAC123" s="760"/>
      <c r="EAD123" s="760"/>
      <c r="EAE123" s="760"/>
      <c r="EAF123" s="760"/>
      <c r="EAG123" s="760"/>
      <c r="EAH123" s="760"/>
      <c r="EAI123" s="760"/>
      <c r="EAJ123" s="760"/>
      <c r="EAK123" s="760"/>
      <c r="EAL123" s="760"/>
      <c r="EAM123" s="760"/>
      <c r="EAN123" s="760"/>
      <c r="EAO123" s="760"/>
      <c r="EAP123" s="760"/>
      <c r="EAQ123" s="760"/>
      <c r="EAR123" s="760"/>
      <c r="EAS123" s="760"/>
      <c r="EAT123" s="760"/>
      <c r="EAU123" s="760"/>
      <c r="EAV123" s="760"/>
      <c r="EAW123" s="760"/>
      <c r="EAX123" s="760"/>
      <c r="EAY123" s="760"/>
      <c r="EAZ123" s="760"/>
      <c r="EBA123" s="760"/>
      <c r="EBB123" s="760"/>
      <c r="EBC123" s="760"/>
      <c r="EBD123" s="760"/>
      <c r="EBE123" s="760"/>
      <c r="EBF123" s="760"/>
      <c r="EBG123" s="760"/>
      <c r="EBH123" s="760"/>
      <c r="EBI123" s="760"/>
      <c r="EBJ123" s="760"/>
      <c r="EBK123" s="760"/>
      <c r="EBL123" s="760"/>
      <c r="EBM123" s="760"/>
      <c r="EBN123" s="760"/>
      <c r="EBO123" s="760"/>
      <c r="EBP123" s="760"/>
      <c r="EBQ123" s="760"/>
      <c r="EBR123" s="760"/>
      <c r="EBS123" s="760"/>
      <c r="EBT123" s="760"/>
      <c r="EBU123" s="760"/>
      <c r="EBV123" s="760"/>
      <c r="EBW123" s="760"/>
      <c r="EBX123" s="760"/>
      <c r="EBY123" s="760"/>
      <c r="EBZ123" s="760"/>
      <c r="ECA123" s="760"/>
      <c r="ECB123" s="760"/>
      <c r="ECC123" s="760"/>
      <c r="ECD123" s="760"/>
      <c r="ECE123" s="760"/>
      <c r="ECF123" s="760"/>
      <c r="ECG123" s="760"/>
      <c r="ECH123" s="760"/>
      <c r="ECI123" s="760"/>
      <c r="ECJ123" s="760"/>
      <c r="ECK123" s="760"/>
      <c r="ECL123" s="760"/>
      <c r="ECM123" s="760"/>
      <c r="ECN123" s="760"/>
      <c r="ECO123" s="760"/>
      <c r="ECP123" s="760"/>
      <c r="ECQ123" s="760"/>
      <c r="ECR123" s="760"/>
      <c r="ECS123" s="760"/>
      <c r="ECT123" s="760"/>
      <c r="ECU123" s="760"/>
      <c r="ECV123" s="760"/>
      <c r="ECW123" s="760"/>
      <c r="ECX123" s="760"/>
      <c r="ECY123" s="760"/>
      <c r="ECZ123" s="760"/>
      <c r="EDA123" s="760"/>
      <c r="EDB123" s="760"/>
      <c r="EDC123" s="760"/>
      <c r="EDD123" s="760"/>
      <c r="EDE123" s="760"/>
      <c r="EDF123" s="760"/>
      <c r="EDG123" s="760"/>
      <c r="EDH123" s="760"/>
      <c r="EDI123" s="760"/>
      <c r="EDJ123" s="760"/>
      <c r="EDK123" s="760"/>
      <c r="EDL123" s="760"/>
      <c r="EDM123" s="760"/>
      <c r="EDN123" s="760"/>
      <c r="EDO123" s="760"/>
      <c r="EDP123" s="760"/>
      <c r="EDQ123" s="760"/>
      <c r="EDR123" s="760"/>
      <c r="EDS123" s="760"/>
      <c r="EDT123" s="760"/>
      <c r="EDU123" s="760"/>
      <c r="EDV123" s="760"/>
      <c r="EDW123" s="760"/>
      <c r="EDX123" s="760"/>
      <c r="EDY123" s="760"/>
      <c r="EDZ123" s="760"/>
      <c r="EEA123" s="760"/>
      <c r="EEB123" s="760"/>
      <c r="EEC123" s="760"/>
      <c r="EED123" s="760"/>
      <c r="EEE123" s="760"/>
      <c r="EEF123" s="760"/>
      <c r="EEG123" s="760"/>
      <c r="EEH123" s="760"/>
      <c r="EEI123" s="760"/>
      <c r="EEJ123" s="760"/>
      <c r="EEK123" s="760"/>
      <c r="EEL123" s="760"/>
      <c r="EEM123" s="760"/>
      <c r="EEN123" s="760"/>
      <c r="EEO123" s="760"/>
      <c r="EEP123" s="760"/>
      <c r="EEQ123" s="760"/>
      <c r="EER123" s="760"/>
      <c r="EES123" s="760"/>
      <c r="EET123" s="760"/>
      <c r="EEU123" s="760"/>
      <c r="EEV123" s="760"/>
      <c r="EEW123" s="760"/>
      <c r="EEX123" s="760"/>
      <c r="EEY123" s="760"/>
      <c r="EEZ123" s="760"/>
      <c r="EFA123" s="760"/>
      <c r="EFB123" s="760"/>
      <c r="EFC123" s="760"/>
      <c r="EFD123" s="760"/>
      <c r="EFE123" s="760"/>
      <c r="EFF123" s="760"/>
      <c r="EFG123" s="760"/>
      <c r="EFH123" s="760"/>
      <c r="EFI123" s="760"/>
      <c r="EFJ123" s="760"/>
      <c r="EFK123" s="760"/>
      <c r="EFL123" s="760"/>
      <c r="EFM123" s="760"/>
      <c r="EFN123" s="760"/>
      <c r="EFO123" s="760"/>
      <c r="EFP123" s="760"/>
      <c r="EFQ123" s="760"/>
      <c r="EFR123" s="760"/>
      <c r="EFS123" s="760"/>
      <c r="EFT123" s="760"/>
      <c r="EFU123" s="760"/>
      <c r="EFV123" s="760"/>
      <c r="EFW123" s="760"/>
      <c r="EFX123" s="760"/>
      <c r="EFY123" s="760"/>
      <c r="EFZ123" s="760"/>
      <c r="EGA123" s="760"/>
      <c r="EGB123" s="760"/>
      <c r="EGC123" s="760"/>
      <c r="EGD123" s="760"/>
      <c r="EGE123" s="760"/>
      <c r="EGF123" s="760"/>
      <c r="EGG123" s="760"/>
      <c r="EGH123" s="760"/>
      <c r="EGI123" s="760"/>
      <c r="EGJ123" s="760"/>
      <c r="EGK123" s="760"/>
      <c r="EGL123" s="760"/>
      <c r="EGM123" s="760"/>
      <c r="EGN123" s="760"/>
      <c r="EGO123" s="760"/>
      <c r="EGP123" s="760"/>
      <c r="EGQ123" s="760"/>
      <c r="EGR123" s="760"/>
      <c r="EGS123" s="760"/>
      <c r="EGT123" s="760"/>
      <c r="EGU123" s="760"/>
      <c r="EGV123" s="760"/>
      <c r="EGW123" s="760"/>
      <c r="EGX123" s="760"/>
      <c r="EGY123" s="760"/>
      <c r="EGZ123" s="760"/>
      <c r="EHA123" s="760"/>
      <c r="EHB123" s="760"/>
      <c r="EHC123" s="760"/>
      <c r="EHD123" s="760"/>
      <c r="EHE123" s="760"/>
      <c r="EHF123" s="760"/>
      <c r="EHG123" s="760"/>
      <c r="EHH123" s="760"/>
      <c r="EHI123" s="760"/>
      <c r="EHJ123" s="760"/>
      <c r="EHK123" s="760"/>
      <c r="EHL123" s="760"/>
      <c r="EHM123" s="760"/>
      <c r="EHN123" s="760"/>
      <c r="EHO123" s="760"/>
      <c r="EHP123" s="760"/>
      <c r="EHQ123" s="760"/>
      <c r="EHR123" s="760"/>
      <c r="EHS123" s="760"/>
      <c r="EHT123" s="760"/>
      <c r="EHU123" s="760"/>
      <c r="EHV123" s="760"/>
      <c r="EHW123" s="760"/>
      <c r="EHX123" s="760"/>
      <c r="EHY123" s="760"/>
      <c r="EHZ123" s="760"/>
      <c r="EIA123" s="760"/>
      <c r="EIB123" s="760"/>
      <c r="EIC123" s="760"/>
      <c r="EID123" s="760"/>
      <c r="EIE123" s="760"/>
      <c r="EIF123" s="760"/>
      <c r="EIG123" s="760"/>
      <c r="EIH123" s="760"/>
      <c r="EII123" s="760"/>
      <c r="EIJ123" s="760"/>
      <c r="EIK123" s="760"/>
      <c r="EIL123" s="760"/>
      <c r="EIM123" s="760"/>
      <c r="EIN123" s="760"/>
      <c r="EIO123" s="760"/>
      <c r="EIP123" s="760"/>
      <c r="EIQ123" s="760"/>
      <c r="EIR123" s="760"/>
      <c r="EIS123" s="760"/>
      <c r="EIT123" s="760"/>
      <c r="EIU123" s="760"/>
      <c r="EIV123" s="760"/>
      <c r="EIW123" s="760"/>
      <c r="EIX123" s="760"/>
      <c r="EIY123" s="760"/>
      <c r="EIZ123" s="760"/>
      <c r="EJA123" s="760"/>
      <c r="EJB123" s="760"/>
      <c r="EJC123" s="760"/>
      <c r="EJD123" s="760"/>
      <c r="EJE123" s="760"/>
      <c r="EJF123" s="760"/>
      <c r="EJG123" s="760"/>
      <c r="EJH123" s="760"/>
      <c r="EJI123" s="760"/>
      <c r="EJJ123" s="760"/>
      <c r="EJK123" s="760"/>
      <c r="EJL123" s="760"/>
      <c r="EJM123" s="760"/>
      <c r="EJN123" s="760"/>
      <c r="EJO123" s="760"/>
      <c r="EJP123" s="760"/>
      <c r="EJQ123" s="760"/>
      <c r="EJR123" s="760"/>
      <c r="EJS123" s="760"/>
      <c r="EJT123" s="760"/>
      <c r="EJU123" s="760"/>
      <c r="EJV123" s="760"/>
      <c r="EJW123" s="760"/>
      <c r="EJX123" s="760"/>
      <c r="EJY123" s="760"/>
      <c r="EJZ123" s="760"/>
      <c r="EKA123" s="760"/>
      <c r="EKB123" s="760"/>
      <c r="EKC123" s="760"/>
      <c r="EKD123" s="760"/>
      <c r="EKE123" s="760"/>
      <c r="EKF123" s="760"/>
      <c r="EKG123" s="760"/>
      <c r="EKH123" s="760"/>
      <c r="EKI123" s="760"/>
      <c r="EKJ123" s="760"/>
      <c r="EKK123" s="760"/>
      <c r="EKL123" s="760"/>
      <c r="EKM123" s="760"/>
      <c r="EKN123" s="760"/>
      <c r="EKO123" s="760"/>
      <c r="EKP123" s="760"/>
      <c r="EKQ123" s="760"/>
      <c r="EKR123" s="760"/>
      <c r="EKS123" s="760"/>
      <c r="EKT123" s="760"/>
      <c r="EKU123" s="760"/>
      <c r="EKV123" s="760"/>
      <c r="EKW123" s="760"/>
      <c r="EKX123" s="760"/>
      <c r="EKY123" s="760"/>
      <c r="EKZ123" s="760"/>
      <c r="ELA123" s="760"/>
      <c r="ELB123" s="760"/>
      <c r="ELC123" s="760"/>
      <c r="ELD123" s="760"/>
      <c r="ELE123" s="760"/>
      <c r="ELF123" s="760"/>
      <c r="ELG123" s="760"/>
      <c r="ELH123" s="760"/>
      <c r="ELI123" s="760"/>
      <c r="ELJ123" s="760"/>
      <c r="ELK123" s="760"/>
      <c r="ELL123" s="760"/>
      <c r="ELM123" s="760"/>
      <c r="ELN123" s="760"/>
      <c r="ELO123" s="760"/>
      <c r="ELP123" s="760"/>
      <c r="ELQ123" s="760"/>
      <c r="ELR123" s="760"/>
      <c r="ELS123" s="760"/>
      <c r="ELT123" s="760"/>
      <c r="ELU123" s="760"/>
      <c r="ELV123" s="760"/>
      <c r="ELW123" s="760"/>
      <c r="ELX123" s="760"/>
      <c r="ELY123" s="760"/>
      <c r="ELZ123" s="760"/>
      <c r="EMA123" s="760"/>
      <c r="EMB123" s="760"/>
      <c r="EMC123" s="760"/>
      <c r="EMD123" s="760"/>
      <c r="EME123" s="760"/>
      <c r="EMF123" s="760"/>
      <c r="EMG123" s="760"/>
      <c r="EMH123" s="760"/>
      <c r="EMI123" s="760"/>
      <c r="EMJ123" s="760"/>
      <c r="EMK123" s="760"/>
      <c r="EML123" s="760"/>
      <c r="EMM123" s="760"/>
      <c r="EMN123" s="760"/>
      <c r="EMO123" s="760"/>
      <c r="EMP123" s="760"/>
      <c r="EMQ123" s="760"/>
      <c r="EMR123" s="760"/>
      <c r="EMS123" s="760"/>
      <c r="EMT123" s="760"/>
      <c r="EMU123" s="760"/>
      <c r="EMV123" s="760"/>
      <c r="EMW123" s="760"/>
      <c r="EMX123" s="760"/>
      <c r="EMY123" s="760"/>
      <c r="EMZ123" s="760"/>
      <c r="ENA123" s="760"/>
      <c r="ENB123" s="760"/>
      <c r="ENC123" s="760"/>
      <c r="END123" s="760"/>
      <c r="ENE123" s="760"/>
      <c r="ENF123" s="760"/>
      <c r="ENG123" s="760"/>
      <c r="ENH123" s="760"/>
      <c r="ENI123" s="760"/>
      <c r="ENJ123" s="760"/>
      <c r="ENK123" s="760"/>
      <c r="ENL123" s="760"/>
      <c r="ENM123" s="760"/>
      <c r="ENN123" s="760"/>
      <c r="ENO123" s="760"/>
      <c r="ENP123" s="760"/>
      <c r="ENQ123" s="760"/>
      <c r="ENR123" s="760"/>
      <c r="ENS123" s="760"/>
      <c r="ENT123" s="760"/>
      <c r="ENU123" s="760"/>
      <c r="ENV123" s="760"/>
      <c r="ENW123" s="760"/>
      <c r="ENX123" s="760"/>
      <c r="ENY123" s="760"/>
      <c r="ENZ123" s="760"/>
      <c r="EOA123" s="760"/>
      <c r="EOB123" s="760"/>
      <c r="EOC123" s="760"/>
      <c r="EOD123" s="760"/>
      <c r="EOE123" s="760"/>
      <c r="EOF123" s="760"/>
      <c r="EOG123" s="760"/>
      <c r="EOH123" s="760"/>
      <c r="EOI123" s="760"/>
      <c r="EOJ123" s="760"/>
      <c r="EOK123" s="760"/>
      <c r="EOL123" s="760"/>
      <c r="EOM123" s="760"/>
      <c r="EON123" s="760"/>
      <c r="EOO123" s="760"/>
      <c r="EOP123" s="760"/>
      <c r="EOQ123" s="760"/>
      <c r="EOR123" s="760"/>
      <c r="EOS123" s="760"/>
      <c r="EOT123" s="760"/>
      <c r="EOU123" s="760"/>
      <c r="EOV123" s="760"/>
      <c r="EOW123" s="760"/>
      <c r="EOX123" s="760"/>
      <c r="EOY123" s="760"/>
      <c r="EOZ123" s="760"/>
      <c r="EPA123" s="760"/>
      <c r="EPB123" s="760"/>
      <c r="EPC123" s="760"/>
      <c r="EPD123" s="760"/>
      <c r="EPE123" s="760"/>
      <c r="EPF123" s="760"/>
      <c r="EPG123" s="760"/>
      <c r="EPH123" s="760"/>
      <c r="EPI123" s="760"/>
      <c r="EPJ123" s="760"/>
      <c r="EPK123" s="760"/>
      <c r="EPL123" s="760"/>
      <c r="EPM123" s="760"/>
      <c r="EPN123" s="760"/>
      <c r="EPO123" s="760"/>
      <c r="EPP123" s="760"/>
      <c r="EPQ123" s="760"/>
      <c r="EPR123" s="760"/>
      <c r="EPS123" s="760"/>
      <c r="EPT123" s="760"/>
      <c r="EPU123" s="760"/>
      <c r="EPV123" s="760"/>
      <c r="EPW123" s="760"/>
      <c r="EPX123" s="760"/>
      <c r="EPY123" s="760"/>
      <c r="EPZ123" s="760"/>
      <c r="EQA123" s="760"/>
      <c r="EQB123" s="760"/>
      <c r="EQC123" s="760"/>
      <c r="EQD123" s="760"/>
      <c r="EQE123" s="760"/>
      <c r="EQF123" s="760"/>
      <c r="EQG123" s="760"/>
      <c r="EQH123" s="760"/>
      <c r="EQI123" s="760"/>
      <c r="EQJ123" s="760"/>
      <c r="EQK123" s="760"/>
      <c r="EQL123" s="760"/>
      <c r="EQM123" s="760"/>
      <c r="EQN123" s="760"/>
      <c r="EQO123" s="760"/>
      <c r="EQP123" s="760"/>
      <c r="EQQ123" s="760"/>
      <c r="EQR123" s="760"/>
      <c r="EQS123" s="760"/>
      <c r="EQT123" s="760"/>
      <c r="EQU123" s="760"/>
      <c r="EQV123" s="760"/>
      <c r="EQW123" s="760"/>
      <c r="EQX123" s="760"/>
      <c r="EQY123" s="760"/>
      <c r="EQZ123" s="760"/>
      <c r="ERA123" s="760"/>
      <c r="ERB123" s="760"/>
      <c r="ERC123" s="760"/>
      <c r="ERD123" s="760"/>
      <c r="ERE123" s="760"/>
      <c r="ERF123" s="760"/>
      <c r="ERG123" s="760"/>
      <c r="ERH123" s="760"/>
      <c r="ERI123" s="760"/>
      <c r="ERJ123" s="760"/>
      <c r="ERK123" s="760"/>
      <c r="ERL123" s="760"/>
      <c r="ERM123" s="760"/>
      <c r="ERN123" s="760"/>
      <c r="ERO123" s="760"/>
      <c r="ERP123" s="760"/>
      <c r="ERQ123" s="760"/>
      <c r="ERR123" s="760"/>
      <c r="ERS123" s="760"/>
      <c r="ERT123" s="760"/>
      <c r="ERU123" s="760"/>
      <c r="ERV123" s="760"/>
      <c r="ERW123" s="760"/>
      <c r="ERX123" s="760"/>
      <c r="ERY123" s="760"/>
      <c r="ERZ123" s="760"/>
      <c r="ESA123" s="760"/>
      <c r="ESB123" s="760"/>
      <c r="ESC123" s="760"/>
      <c r="ESD123" s="760"/>
      <c r="ESE123" s="760"/>
      <c r="ESF123" s="760"/>
      <c r="ESG123" s="760"/>
      <c r="ESH123" s="760"/>
      <c r="ESI123" s="760"/>
      <c r="ESJ123" s="760"/>
      <c r="ESK123" s="760"/>
      <c r="ESL123" s="760"/>
      <c r="ESM123" s="760"/>
      <c r="ESN123" s="760"/>
      <c r="ESO123" s="760"/>
      <c r="ESP123" s="760"/>
      <c r="ESQ123" s="760"/>
      <c r="ESR123" s="760"/>
      <c r="ESS123" s="760"/>
      <c r="EST123" s="760"/>
      <c r="ESU123" s="760"/>
      <c r="ESV123" s="760"/>
      <c r="ESW123" s="760"/>
      <c r="ESX123" s="760"/>
      <c r="ESY123" s="760"/>
      <c r="ESZ123" s="760"/>
      <c r="ETA123" s="760"/>
      <c r="ETB123" s="760"/>
      <c r="ETC123" s="760"/>
      <c r="ETD123" s="760"/>
      <c r="ETE123" s="760"/>
      <c r="ETF123" s="760"/>
      <c r="ETG123" s="760"/>
      <c r="ETH123" s="760"/>
      <c r="ETI123" s="760"/>
      <c r="ETJ123" s="760"/>
      <c r="ETK123" s="760"/>
      <c r="ETL123" s="760"/>
      <c r="ETM123" s="760"/>
      <c r="ETN123" s="760"/>
      <c r="ETO123" s="760"/>
      <c r="ETP123" s="760"/>
      <c r="ETQ123" s="760"/>
      <c r="ETR123" s="760"/>
      <c r="ETS123" s="760"/>
      <c r="ETT123" s="760"/>
      <c r="ETU123" s="760"/>
      <c r="ETV123" s="760"/>
      <c r="ETW123" s="760"/>
      <c r="ETX123" s="760"/>
      <c r="ETY123" s="760"/>
      <c r="ETZ123" s="760"/>
      <c r="EUA123" s="760"/>
      <c r="EUB123" s="760"/>
      <c r="EUC123" s="760"/>
      <c r="EUD123" s="760"/>
      <c r="EUE123" s="760"/>
      <c r="EUF123" s="760"/>
      <c r="EUG123" s="760"/>
      <c r="EUH123" s="760"/>
      <c r="EUI123" s="760"/>
      <c r="EUJ123" s="760"/>
      <c r="EUK123" s="760"/>
      <c r="EUL123" s="760"/>
      <c r="EUM123" s="760"/>
      <c r="EUN123" s="760"/>
      <c r="EUO123" s="760"/>
      <c r="EUP123" s="760"/>
      <c r="EUQ123" s="760"/>
      <c r="EUR123" s="760"/>
      <c r="EUS123" s="760"/>
      <c r="EUT123" s="760"/>
      <c r="EUU123" s="760"/>
      <c r="EUV123" s="760"/>
      <c r="EUW123" s="760"/>
      <c r="EUX123" s="760"/>
      <c r="EUY123" s="760"/>
      <c r="EUZ123" s="760"/>
      <c r="EVA123" s="760"/>
      <c r="EVB123" s="760"/>
      <c r="EVC123" s="760"/>
      <c r="EVD123" s="760"/>
      <c r="EVE123" s="760"/>
      <c r="EVF123" s="760"/>
      <c r="EVG123" s="760"/>
      <c r="EVH123" s="760"/>
      <c r="EVI123" s="760"/>
      <c r="EVJ123" s="760"/>
      <c r="EVK123" s="760"/>
      <c r="EVL123" s="760"/>
      <c r="EVM123" s="760"/>
      <c r="EVN123" s="760"/>
      <c r="EVO123" s="760"/>
      <c r="EVP123" s="760"/>
      <c r="EVQ123" s="760"/>
      <c r="EVR123" s="760"/>
      <c r="EVS123" s="760"/>
      <c r="EVT123" s="760"/>
      <c r="EVU123" s="760"/>
      <c r="EVV123" s="760"/>
      <c r="EVW123" s="760"/>
      <c r="EVX123" s="760"/>
      <c r="EVY123" s="760"/>
      <c r="EVZ123" s="760"/>
      <c r="EWA123" s="760"/>
      <c r="EWB123" s="760"/>
      <c r="EWC123" s="760"/>
      <c r="EWD123" s="760"/>
      <c r="EWE123" s="760"/>
      <c r="EWF123" s="760"/>
      <c r="EWG123" s="760"/>
      <c r="EWH123" s="760"/>
      <c r="EWI123" s="760"/>
      <c r="EWJ123" s="760"/>
      <c r="EWK123" s="760"/>
      <c r="EWL123" s="760"/>
      <c r="EWM123" s="760"/>
      <c r="EWN123" s="760"/>
      <c r="EWO123" s="760"/>
      <c r="EWP123" s="760"/>
      <c r="EWQ123" s="760"/>
      <c r="EWR123" s="760"/>
      <c r="EWS123" s="760"/>
      <c r="EWT123" s="760"/>
      <c r="EWU123" s="760"/>
      <c r="EWV123" s="760"/>
      <c r="EWW123" s="760"/>
      <c r="EWX123" s="760"/>
      <c r="EWY123" s="760"/>
      <c r="EWZ123" s="760"/>
      <c r="EXA123" s="760"/>
      <c r="EXB123" s="760"/>
      <c r="EXC123" s="760"/>
      <c r="EXD123" s="760"/>
      <c r="EXE123" s="760"/>
      <c r="EXF123" s="760"/>
      <c r="EXG123" s="760"/>
      <c r="EXH123" s="760"/>
      <c r="EXI123" s="760"/>
      <c r="EXJ123" s="760"/>
      <c r="EXK123" s="760"/>
      <c r="EXL123" s="760"/>
      <c r="EXM123" s="760"/>
      <c r="EXN123" s="760"/>
      <c r="EXO123" s="760"/>
      <c r="EXP123" s="760"/>
      <c r="EXQ123" s="760"/>
      <c r="EXR123" s="760"/>
      <c r="EXS123" s="760"/>
      <c r="EXT123" s="760"/>
      <c r="EXU123" s="760"/>
      <c r="EXV123" s="760"/>
      <c r="EXW123" s="760"/>
      <c r="EXX123" s="760"/>
      <c r="EXY123" s="760"/>
      <c r="EXZ123" s="760"/>
      <c r="EYA123" s="760"/>
      <c r="EYB123" s="760"/>
      <c r="EYC123" s="760"/>
      <c r="EYD123" s="760"/>
      <c r="EYE123" s="760"/>
      <c r="EYF123" s="760"/>
      <c r="EYG123" s="760"/>
      <c r="EYH123" s="760"/>
      <c r="EYI123" s="760"/>
      <c r="EYJ123" s="760"/>
      <c r="EYK123" s="760"/>
      <c r="EYL123" s="760"/>
      <c r="EYM123" s="760"/>
      <c r="EYN123" s="760"/>
      <c r="EYO123" s="760"/>
      <c r="EYP123" s="760"/>
      <c r="EYQ123" s="760"/>
      <c r="EYR123" s="760"/>
      <c r="EYS123" s="760"/>
      <c r="EYT123" s="760"/>
      <c r="EYU123" s="760"/>
      <c r="EYV123" s="760"/>
      <c r="EYW123" s="760"/>
      <c r="EYX123" s="760"/>
      <c r="EYY123" s="760"/>
      <c r="EYZ123" s="760"/>
      <c r="EZA123" s="760"/>
      <c r="EZB123" s="760"/>
      <c r="EZC123" s="760"/>
      <c r="EZD123" s="760"/>
      <c r="EZE123" s="760"/>
      <c r="EZF123" s="760"/>
      <c r="EZG123" s="760"/>
      <c r="EZH123" s="760"/>
      <c r="EZI123" s="760"/>
      <c r="EZJ123" s="760"/>
      <c r="EZK123" s="760"/>
      <c r="EZL123" s="760"/>
      <c r="EZM123" s="760"/>
      <c r="EZN123" s="760"/>
      <c r="EZO123" s="760"/>
      <c r="EZP123" s="760"/>
      <c r="EZQ123" s="760"/>
      <c r="EZR123" s="760"/>
      <c r="EZS123" s="760"/>
      <c r="EZT123" s="760"/>
      <c r="EZU123" s="760"/>
      <c r="EZV123" s="760"/>
      <c r="EZW123" s="760"/>
      <c r="EZX123" s="760"/>
      <c r="EZY123" s="760"/>
      <c r="EZZ123" s="760"/>
      <c r="FAA123" s="760"/>
      <c r="FAB123" s="760"/>
      <c r="FAC123" s="760"/>
      <c r="FAD123" s="760"/>
      <c r="FAE123" s="760"/>
      <c r="FAF123" s="760"/>
      <c r="FAG123" s="760"/>
      <c r="FAH123" s="760"/>
      <c r="FAI123" s="760"/>
      <c r="FAJ123" s="760"/>
      <c r="FAK123" s="760"/>
      <c r="FAL123" s="760"/>
      <c r="FAM123" s="760"/>
      <c r="FAN123" s="760"/>
      <c r="FAO123" s="760"/>
      <c r="FAP123" s="760"/>
      <c r="FAQ123" s="760"/>
      <c r="FAR123" s="760"/>
      <c r="FAS123" s="760"/>
      <c r="FAT123" s="760"/>
      <c r="FAU123" s="760"/>
      <c r="FAV123" s="760"/>
      <c r="FAW123" s="760"/>
      <c r="FAX123" s="760"/>
      <c r="FAY123" s="760"/>
      <c r="FAZ123" s="760"/>
      <c r="FBA123" s="760"/>
      <c r="FBB123" s="760"/>
      <c r="FBC123" s="760"/>
      <c r="FBD123" s="760"/>
      <c r="FBE123" s="760"/>
      <c r="FBF123" s="760"/>
      <c r="FBG123" s="760"/>
      <c r="FBH123" s="760"/>
      <c r="FBI123" s="760"/>
      <c r="FBJ123" s="760"/>
      <c r="FBK123" s="760"/>
      <c r="FBL123" s="760"/>
      <c r="FBM123" s="760"/>
      <c r="FBN123" s="760"/>
      <c r="FBO123" s="760"/>
      <c r="FBP123" s="760"/>
      <c r="FBQ123" s="760"/>
      <c r="FBR123" s="760"/>
      <c r="FBS123" s="760"/>
      <c r="FBT123" s="760"/>
      <c r="FBU123" s="760"/>
      <c r="FBV123" s="760"/>
      <c r="FBW123" s="760"/>
      <c r="FBX123" s="760"/>
      <c r="FBY123" s="760"/>
      <c r="FBZ123" s="760"/>
      <c r="FCA123" s="760"/>
      <c r="FCB123" s="760"/>
      <c r="FCC123" s="760"/>
      <c r="FCD123" s="760"/>
      <c r="FCE123" s="760"/>
      <c r="FCF123" s="760"/>
      <c r="FCG123" s="760"/>
      <c r="FCH123" s="760"/>
      <c r="FCI123" s="760"/>
      <c r="FCJ123" s="760"/>
      <c r="FCK123" s="760"/>
      <c r="FCL123" s="760"/>
      <c r="FCM123" s="760"/>
      <c r="FCN123" s="760"/>
      <c r="FCO123" s="760"/>
      <c r="FCP123" s="760"/>
      <c r="FCQ123" s="760"/>
      <c r="FCR123" s="760"/>
      <c r="FCS123" s="760"/>
      <c r="FCT123" s="760"/>
      <c r="FCU123" s="760"/>
      <c r="FCV123" s="760"/>
      <c r="FCW123" s="760"/>
      <c r="FCX123" s="760"/>
      <c r="FCY123" s="760"/>
      <c r="FCZ123" s="760"/>
      <c r="FDA123" s="760"/>
      <c r="FDB123" s="760"/>
      <c r="FDC123" s="760"/>
      <c r="FDD123" s="760"/>
      <c r="FDE123" s="760"/>
      <c r="FDF123" s="760"/>
      <c r="FDG123" s="760"/>
      <c r="FDH123" s="760"/>
      <c r="FDI123" s="760"/>
      <c r="FDJ123" s="760"/>
      <c r="FDK123" s="760"/>
      <c r="FDL123" s="760"/>
      <c r="FDM123" s="760"/>
      <c r="FDN123" s="760"/>
      <c r="FDO123" s="760"/>
      <c r="FDP123" s="760"/>
      <c r="FDQ123" s="760"/>
      <c r="FDR123" s="760"/>
      <c r="FDS123" s="760"/>
      <c r="FDT123" s="760"/>
      <c r="FDU123" s="760"/>
      <c r="FDV123" s="760"/>
      <c r="FDW123" s="760"/>
      <c r="FDX123" s="760"/>
      <c r="FDY123" s="760"/>
      <c r="FDZ123" s="760"/>
      <c r="FEA123" s="760"/>
      <c r="FEB123" s="760"/>
      <c r="FEC123" s="760"/>
      <c r="FED123" s="760"/>
      <c r="FEE123" s="760"/>
      <c r="FEF123" s="760"/>
      <c r="FEG123" s="760"/>
      <c r="FEH123" s="760"/>
      <c r="FEI123" s="760"/>
      <c r="FEJ123" s="760"/>
      <c r="FEK123" s="760"/>
      <c r="FEL123" s="760"/>
      <c r="FEM123" s="760"/>
      <c r="FEN123" s="760"/>
      <c r="FEO123" s="760"/>
      <c r="FEP123" s="760"/>
      <c r="FEQ123" s="760"/>
      <c r="FER123" s="760"/>
      <c r="FES123" s="760"/>
      <c r="FET123" s="760"/>
      <c r="FEU123" s="760"/>
      <c r="FEV123" s="760"/>
      <c r="FEW123" s="760"/>
      <c r="FEX123" s="760"/>
      <c r="FEY123" s="760"/>
      <c r="FEZ123" s="760"/>
      <c r="FFA123" s="760"/>
      <c r="FFB123" s="760"/>
      <c r="FFC123" s="760"/>
      <c r="FFD123" s="760"/>
      <c r="FFE123" s="760"/>
      <c r="FFF123" s="760"/>
      <c r="FFG123" s="760"/>
      <c r="FFH123" s="760"/>
      <c r="FFI123" s="760"/>
      <c r="FFJ123" s="760"/>
      <c r="FFK123" s="760"/>
      <c r="FFL123" s="760"/>
      <c r="FFM123" s="760"/>
      <c r="FFN123" s="760"/>
      <c r="FFO123" s="760"/>
      <c r="FFP123" s="760"/>
      <c r="FFQ123" s="760"/>
      <c r="FFR123" s="760"/>
      <c r="FFS123" s="760"/>
      <c r="FFT123" s="760"/>
      <c r="FFU123" s="760"/>
      <c r="FFV123" s="760"/>
      <c r="FFW123" s="760"/>
      <c r="FFX123" s="760"/>
      <c r="FFY123" s="760"/>
      <c r="FFZ123" s="760"/>
      <c r="FGA123" s="760"/>
      <c r="FGB123" s="760"/>
      <c r="FGC123" s="760"/>
      <c r="FGD123" s="760"/>
      <c r="FGE123" s="760"/>
      <c r="FGF123" s="760"/>
      <c r="FGG123" s="760"/>
      <c r="FGH123" s="760"/>
      <c r="FGI123" s="760"/>
      <c r="FGJ123" s="760"/>
      <c r="FGK123" s="760"/>
      <c r="FGL123" s="760"/>
      <c r="FGM123" s="760"/>
      <c r="FGN123" s="760"/>
      <c r="FGO123" s="760"/>
      <c r="FGP123" s="760"/>
      <c r="FGQ123" s="760"/>
      <c r="FGR123" s="760"/>
      <c r="FGS123" s="760"/>
      <c r="FGT123" s="760"/>
      <c r="FGU123" s="760"/>
      <c r="FGV123" s="760"/>
      <c r="FGW123" s="760"/>
      <c r="FGX123" s="760"/>
      <c r="FGY123" s="760"/>
      <c r="FGZ123" s="760"/>
      <c r="FHA123" s="760"/>
      <c r="FHB123" s="760"/>
      <c r="FHC123" s="760"/>
      <c r="FHD123" s="760"/>
      <c r="FHE123" s="760"/>
      <c r="FHF123" s="760"/>
      <c r="FHG123" s="760"/>
      <c r="FHH123" s="760"/>
      <c r="FHI123" s="760"/>
      <c r="FHJ123" s="760"/>
      <c r="FHK123" s="760"/>
      <c r="FHL123" s="760"/>
      <c r="FHM123" s="760"/>
      <c r="FHN123" s="760"/>
      <c r="FHO123" s="760"/>
      <c r="FHP123" s="760"/>
      <c r="FHQ123" s="760"/>
      <c r="FHR123" s="760"/>
      <c r="FHS123" s="760"/>
      <c r="FHT123" s="760"/>
      <c r="FHU123" s="760"/>
      <c r="FHV123" s="760"/>
      <c r="FHW123" s="760"/>
      <c r="FHX123" s="760"/>
      <c r="FHY123" s="760"/>
      <c r="FHZ123" s="760"/>
      <c r="FIA123" s="760"/>
      <c r="FIB123" s="760"/>
      <c r="FIC123" s="760"/>
      <c r="FID123" s="760"/>
      <c r="FIE123" s="760"/>
      <c r="FIF123" s="760"/>
      <c r="FIG123" s="760"/>
      <c r="FIH123" s="760"/>
      <c r="FII123" s="760"/>
      <c r="FIJ123" s="760"/>
      <c r="FIK123" s="760"/>
      <c r="FIL123" s="760"/>
      <c r="FIM123" s="760"/>
      <c r="FIN123" s="760"/>
      <c r="FIO123" s="760"/>
      <c r="FIP123" s="760"/>
      <c r="FIQ123" s="760"/>
      <c r="FIR123" s="760"/>
      <c r="FIS123" s="760"/>
      <c r="FIT123" s="760"/>
      <c r="FIU123" s="760"/>
      <c r="FIV123" s="760"/>
      <c r="FIW123" s="760"/>
      <c r="FIX123" s="760"/>
      <c r="FIY123" s="760"/>
      <c r="FIZ123" s="760"/>
      <c r="FJA123" s="760"/>
      <c r="FJB123" s="760"/>
      <c r="FJC123" s="760"/>
      <c r="FJD123" s="760"/>
      <c r="FJE123" s="760"/>
      <c r="FJF123" s="760"/>
      <c r="FJG123" s="760"/>
      <c r="FJH123" s="760"/>
      <c r="FJI123" s="760"/>
      <c r="FJJ123" s="760"/>
      <c r="FJK123" s="760"/>
      <c r="FJL123" s="760"/>
      <c r="FJM123" s="760"/>
      <c r="FJN123" s="760"/>
      <c r="FJO123" s="760"/>
      <c r="FJP123" s="760"/>
      <c r="FJQ123" s="760"/>
      <c r="FJR123" s="760"/>
      <c r="FJS123" s="760"/>
      <c r="FJT123" s="760"/>
      <c r="FJU123" s="760"/>
      <c r="FJV123" s="760"/>
      <c r="FJW123" s="760"/>
      <c r="FJX123" s="760"/>
      <c r="FJY123" s="760"/>
      <c r="FJZ123" s="760"/>
      <c r="FKA123" s="760"/>
      <c r="FKB123" s="760"/>
      <c r="FKC123" s="760"/>
      <c r="FKD123" s="760"/>
      <c r="FKE123" s="760"/>
      <c r="FKF123" s="760"/>
      <c r="FKG123" s="760"/>
      <c r="FKH123" s="760"/>
      <c r="FKI123" s="760"/>
      <c r="FKJ123" s="760"/>
      <c r="FKK123" s="760"/>
      <c r="FKL123" s="760"/>
      <c r="FKM123" s="760"/>
      <c r="FKN123" s="760"/>
      <c r="FKO123" s="760"/>
      <c r="FKP123" s="760"/>
      <c r="FKQ123" s="760"/>
      <c r="FKR123" s="760"/>
      <c r="FKS123" s="760"/>
      <c r="FKT123" s="760"/>
      <c r="FKU123" s="760"/>
      <c r="FKV123" s="760"/>
      <c r="FKW123" s="760"/>
      <c r="FKX123" s="760"/>
      <c r="FKY123" s="760"/>
      <c r="FKZ123" s="760"/>
      <c r="FLA123" s="760"/>
      <c r="FLB123" s="760"/>
      <c r="FLC123" s="760"/>
      <c r="FLD123" s="760"/>
      <c r="FLE123" s="760"/>
      <c r="FLF123" s="760"/>
      <c r="FLG123" s="760"/>
      <c r="FLH123" s="760"/>
      <c r="FLI123" s="760"/>
      <c r="FLJ123" s="760"/>
      <c r="FLK123" s="760"/>
      <c r="FLL123" s="760"/>
      <c r="FLM123" s="760"/>
      <c r="FLN123" s="760"/>
      <c r="FLO123" s="760"/>
      <c r="FLP123" s="760"/>
      <c r="FLQ123" s="760"/>
      <c r="FLR123" s="760"/>
      <c r="FLS123" s="760"/>
      <c r="FLT123" s="760"/>
      <c r="FLU123" s="760"/>
      <c r="FLV123" s="760"/>
      <c r="FLW123" s="760"/>
      <c r="FLX123" s="760"/>
      <c r="FLY123" s="760"/>
      <c r="FLZ123" s="760"/>
      <c r="FMA123" s="760"/>
      <c r="FMB123" s="760"/>
      <c r="FMC123" s="760"/>
      <c r="FMD123" s="760"/>
      <c r="FME123" s="760"/>
      <c r="FMF123" s="760"/>
      <c r="FMG123" s="760"/>
      <c r="FMH123" s="760"/>
      <c r="FMI123" s="760"/>
      <c r="FMJ123" s="760"/>
      <c r="FMK123" s="760"/>
      <c r="FML123" s="760"/>
      <c r="FMM123" s="760"/>
      <c r="FMN123" s="760"/>
      <c r="FMO123" s="760"/>
      <c r="FMP123" s="760"/>
      <c r="FMQ123" s="760"/>
      <c r="FMR123" s="760"/>
      <c r="FMS123" s="760"/>
      <c r="FMT123" s="760"/>
      <c r="FMU123" s="760"/>
      <c r="FMV123" s="760"/>
      <c r="FMW123" s="760"/>
      <c r="FMX123" s="760"/>
      <c r="FMY123" s="760"/>
      <c r="FMZ123" s="760"/>
      <c r="FNA123" s="760"/>
      <c r="FNB123" s="760"/>
      <c r="FNC123" s="760"/>
      <c r="FND123" s="760"/>
      <c r="FNE123" s="760"/>
      <c r="FNF123" s="760"/>
      <c r="FNG123" s="760"/>
      <c r="FNH123" s="760"/>
      <c r="FNI123" s="760"/>
      <c r="FNJ123" s="760"/>
      <c r="FNK123" s="760"/>
      <c r="FNL123" s="760"/>
      <c r="FNM123" s="760"/>
      <c r="FNN123" s="760"/>
      <c r="FNO123" s="760"/>
      <c r="FNP123" s="760"/>
      <c r="FNQ123" s="760"/>
      <c r="FNR123" s="760"/>
      <c r="FNS123" s="760"/>
      <c r="FNT123" s="760"/>
      <c r="FNU123" s="760"/>
      <c r="FNV123" s="760"/>
      <c r="FNW123" s="760"/>
      <c r="FNX123" s="760"/>
      <c r="FNY123" s="760"/>
      <c r="FNZ123" s="760"/>
      <c r="FOA123" s="760"/>
      <c r="FOB123" s="760"/>
      <c r="FOC123" s="760"/>
      <c r="FOD123" s="760"/>
      <c r="FOE123" s="760"/>
      <c r="FOF123" s="760"/>
      <c r="FOG123" s="760"/>
      <c r="FOH123" s="760"/>
      <c r="FOI123" s="760"/>
      <c r="FOJ123" s="760"/>
      <c r="FOK123" s="760"/>
      <c r="FOL123" s="760"/>
      <c r="FOM123" s="760"/>
      <c r="FON123" s="760"/>
      <c r="FOO123" s="760"/>
      <c r="FOP123" s="760"/>
      <c r="FOQ123" s="760"/>
      <c r="FOR123" s="760"/>
      <c r="FOS123" s="760"/>
      <c r="FOT123" s="760"/>
      <c r="FOU123" s="760"/>
      <c r="FOV123" s="760"/>
      <c r="FOW123" s="760"/>
      <c r="FOX123" s="760"/>
      <c r="FOY123" s="760"/>
      <c r="FOZ123" s="760"/>
      <c r="FPA123" s="760"/>
      <c r="FPB123" s="760"/>
      <c r="FPC123" s="760"/>
      <c r="FPD123" s="760"/>
      <c r="FPE123" s="760"/>
      <c r="FPF123" s="760"/>
      <c r="FPG123" s="760"/>
      <c r="FPH123" s="760"/>
      <c r="FPI123" s="760"/>
      <c r="FPJ123" s="760"/>
      <c r="FPK123" s="760"/>
      <c r="FPL123" s="760"/>
      <c r="FPM123" s="760"/>
      <c r="FPN123" s="760"/>
      <c r="FPO123" s="760"/>
      <c r="FPP123" s="760"/>
      <c r="FPQ123" s="760"/>
      <c r="FPR123" s="760"/>
      <c r="FPS123" s="760"/>
      <c r="FPT123" s="760"/>
      <c r="FPU123" s="760"/>
      <c r="FPV123" s="760"/>
      <c r="FPW123" s="760"/>
      <c r="FPX123" s="760"/>
      <c r="FPY123" s="760"/>
      <c r="FPZ123" s="760"/>
      <c r="FQA123" s="760"/>
      <c r="FQB123" s="760"/>
      <c r="FQC123" s="760"/>
      <c r="FQD123" s="760"/>
      <c r="FQE123" s="760"/>
      <c r="FQF123" s="760"/>
      <c r="FQG123" s="760"/>
      <c r="FQH123" s="760"/>
      <c r="FQI123" s="760"/>
      <c r="FQJ123" s="760"/>
      <c r="FQK123" s="760"/>
      <c r="FQL123" s="760"/>
      <c r="FQM123" s="760"/>
      <c r="FQN123" s="760"/>
      <c r="FQO123" s="760"/>
      <c r="FQP123" s="760"/>
      <c r="FQQ123" s="760"/>
      <c r="FQR123" s="760"/>
      <c r="FQS123" s="760"/>
      <c r="FQT123" s="760"/>
      <c r="FQU123" s="760"/>
      <c r="FQV123" s="760"/>
      <c r="FQW123" s="760"/>
      <c r="FQX123" s="760"/>
      <c r="FQY123" s="760"/>
      <c r="FQZ123" s="760"/>
      <c r="FRA123" s="760"/>
      <c r="FRB123" s="760"/>
      <c r="FRC123" s="760"/>
      <c r="FRD123" s="760"/>
      <c r="FRE123" s="760"/>
      <c r="FRF123" s="760"/>
      <c r="FRG123" s="760"/>
      <c r="FRH123" s="760"/>
      <c r="FRI123" s="760"/>
      <c r="FRJ123" s="760"/>
      <c r="FRK123" s="760"/>
      <c r="FRL123" s="760"/>
      <c r="FRM123" s="760"/>
      <c r="FRN123" s="760"/>
      <c r="FRO123" s="760"/>
      <c r="FRP123" s="760"/>
      <c r="FRQ123" s="760"/>
      <c r="FRR123" s="760"/>
      <c r="FRS123" s="760"/>
      <c r="FRT123" s="760"/>
      <c r="FRU123" s="760"/>
      <c r="FRV123" s="760"/>
      <c r="FRW123" s="760"/>
      <c r="FRX123" s="760"/>
      <c r="FRY123" s="760"/>
      <c r="FRZ123" s="760"/>
      <c r="FSA123" s="760"/>
      <c r="FSB123" s="760"/>
      <c r="FSC123" s="760"/>
      <c r="FSD123" s="760"/>
      <c r="FSE123" s="760"/>
      <c r="FSF123" s="760"/>
      <c r="FSG123" s="760"/>
      <c r="FSH123" s="760"/>
      <c r="FSI123" s="760"/>
      <c r="FSJ123" s="760"/>
      <c r="FSK123" s="760"/>
      <c r="FSL123" s="760"/>
      <c r="FSM123" s="760"/>
      <c r="FSN123" s="760"/>
      <c r="FSO123" s="760"/>
      <c r="FSP123" s="760"/>
      <c r="FSQ123" s="760"/>
      <c r="FSR123" s="760"/>
      <c r="FSS123" s="760"/>
      <c r="FST123" s="760"/>
      <c r="FSU123" s="760"/>
      <c r="FSV123" s="760"/>
      <c r="FSW123" s="760"/>
      <c r="FSX123" s="760"/>
      <c r="FSY123" s="760"/>
      <c r="FSZ123" s="760"/>
      <c r="FTA123" s="760"/>
      <c r="FTB123" s="760"/>
      <c r="FTC123" s="760"/>
      <c r="FTD123" s="760"/>
      <c r="FTE123" s="760"/>
      <c r="FTF123" s="760"/>
      <c r="FTG123" s="760"/>
      <c r="FTH123" s="760"/>
      <c r="FTI123" s="760"/>
      <c r="FTJ123" s="760"/>
      <c r="FTK123" s="760"/>
      <c r="FTL123" s="760"/>
      <c r="FTM123" s="760"/>
      <c r="FTN123" s="760"/>
      <c r="FTO123" s="760"/>
      <c r="FTP123" s="760"/>
      <c r="FTQ123" s="760"/>
      <c r="FTR123" s="760"/>
      <c r="FTS123" s="760"/>
      <c r="FTT123" s="760"/>
      <c r="FTU123" s="760"/>
      <c r="FTV123" s="760"/>
      <c r="FTW123" s="760"/>
      <c r="FTX123" s="760"/>
      <c r="FTY123" s="760"/>
      <c r="FTZ123" s="760"/>
      <c r="FUA123" s="760"/>
      <c r="FUB123" s="760"/>
      <c r="FUC123" s="760"/>
      <c r="FUD123" s="760"/>
      <c r="FUE123" s="760"/>
      <c r="FUF123" s="760"/>
      <c r="FUG123" s="760"/>
      <c r="FUH123" s="760"/>
      <c r="FUI123" s="760"/>
      <c r="FUJ123" s="760"/>
      <c r="FUK123" s="760"/>
      <c r="FUL123" s="760"/>
      <c r="FUM123" s="760"/>
      <c r="FUN123" s="760"/>
      <c r="FUO123" s="760"/>
      <c r="FUP123" s="760"/>
      <c r="FUQ123" s="760"/>
      <c r="FUR123" s="760"/>
      <c r="FUS123" s="760"/>
      <c r="FUT123" s="760"/>
      <c r="FUU123" s="760"/>
      <c r="FUV123" s="760"/>
      <c r="FUW123" s="760"/>
      <c r="FUX123" s="760"/>
      <c r="FUY123" s="760"/>
      <c r="FUZ123" s="760"/>
      <c r="FVA123" s="760"/>
      <c r="FVB123" s="760"/>
      <c r="FVC123" s="760"/>
      <c r="FVD123" s="760"/>
      <c r="FVE123" s="760"/>
      <c r="FVF123" s="760"/>
      <c r="FVG123" s="760"/>
      <c r="FVH123" s="760"/>
      <c r="FVI123" s="760"/>
      <c r="FVJ123" s="760"/>
      <c r="FVK123" s="760"/>
      <c r="FVL123" s="760"/>
      <c r="FVM123" s="760"/>
      <c r="FVN123" s="760"/>
      <c r="FVO123" s="760"/>
      <c r="FVP123" s="760"/>
      <c r="FVQ123" s="760"/>
      <c r="FVR123" s="760"/>
      <c r="FVS123" s="760"/>
      <c r="FVT123" s="760"/>
      <c r="FVU123" s="760"/>
      <c r="FVV123" s="760"/>
      <c r="FVW123" s="760"/>
      <c r="FVX123" s="760"/>
      <c r="FVY123" s="760"/>
      <c r="FVZ123" s="760"/>
      <c r="FWA123" s="760"/>
      <c r="FWB123" s="760"/>
      <c r="FWC123" s="760"/>
      <c r="FWD123" s="760"/>
      <c r="FWE123" s="760"/>
      <c r="FWF123" s="760"/>
      <c r="FWG123" s="760"/>
      <c r="FWH123" s="760"/>
      <c r="FWI123" s="760"/>
      <c r="FWJ123" s="760"/>
      <c r="FWK123" s="760"/>
      <c r="FWL123" s="760"/>
      <c r="FWM123" s="760"/>
      <c r="FWN123" s="760"/>
      <c r="FWO123" s="760"/>
      <c r="FWP123" s="760"/>
      <c r="FWQ123" s="760"/>
      <c r="FWR123" s="760"/>
      <c r="FWS123" s="760"/>
      <c r="FWT123" s="760"/>
      <c r="FWU123" s="760"/>
      <c r="FWV123" s="760"/>
      <c r="FWW123" s="760"/>
      <c r="FWX123" s="760"/>
      <c r="FWY123" s="760"/>
      <c r="FWZ123" s="760"/>
      <c r="FXA123" s="760"/>
      <c r="FXB123" s="760"/>
      <c r="FXC123" s="760"/>
      <c r="FXD123" s="760"/>
      <c r="FXE123" s="760"/>
      <c r="FXF123" s="760"/>
      <c r="FXG123" s="760"/>
      <c r="FXH123" s="760"/>
      <c r="FXI123" s="760"/>
      <c r="FXJ123" s="760"/>
      <c r="FXK123" s="760"/>
      <c r="FXL123" s="760"/>
      <c r="FXM123" s="760"/>
      <c r="FXN123" s="760"/>
      <c r="FXO123" s="760"/>
      <c r="FXP123" s="760"/>
      <c r="FXQ123" s="760"/>
      <c r="FXR123" s="760"/>
      <c r="FXS123" s="760"/>
      <c r="FXT123" s="760"/>
      <c r="FXU123" s="760"/>
      <c r="FXV123" s="760"/>
      <c r="FXW123" s="760"/>
      <c r="FXX123" s="760"/>
      <c r="FXY123" s="760"/>
      <c r="FXZ123" s="760"/>
      <c r="FYA123" s="760"/>
      <c r="FYB123" s="760"/>
      <c r="FYC123" s="760"/>
      <c r="FYD123" s="760"/>
      <c r="FYE123" s="760"/>
      <c r="FYF123" s="760"/>
      <c r="FYG123" s="760"/>
      <c r="FYH123" s="760"/>
      <c r="FYI123" s="760"/>
      <c r="FYJ123" s="760"/>
      <c r="FYK123" s="760"/>
      <c r="FYL123" s="760"/>
      <c r="FYM123" s="760"/>
      <c r="FYN123" s="760"/>
      <c r="FYO123" s="760"/>
      <c r="FYP123" s="760"/>
      <c r="FYQ123" s="760"/>
      <c r="FYR123" s="760"/>
      <c r="FYS123" s="760"/>
      <c r="FYT123" s="760"/>
      <c r="FYU123" s="760"/>
      <c r="FYV123" s="760"/>
      <c r="FYW123" s="760"/>
      <c r="FYX123" s="760"/>
      <c r="FYY123" s="760"/>
      <c r="FYZ123" s="760"/>
      <c r="FZA123" s="760"/>
      <c r="FZB123" s="760"/>
      <c r="FZC123" s="760"/>
      <c r="FZD123" s="760"/>
      <c r="FZE123" s="760"/>
      <c r="FZF123" s="760"/>
      <c r="FZG123" s="760"/>
      <c r="FZH123" s="760"/>
      <c r="FZI123" s="760"/>
      <c r="FZJ123" s="760"/>
      <c r="FZK123" s="760"/>
      <c r="FZL123" s="760"/>
      <c r="FZM123" s="760"/>
      <c r="FZN123" s="760"/>
      <c r="FZO123" s="760"/>
      <c r="FZP123" s="760"/>
      <c r="FZQ123" s="760"/>
      <c r="FZR123" s="760"/>
      <c r="FZS123" s="760"/>
      <c r="FZT123" s="760"/>
      <c r="FZU123" s="760"/>
      <c r="FZV123" s="760"/>
      <c r="FZW123" s="760"/>
      <c r="FZX123" s="760"/>
      <c r="FZY123" s="760"/>
      <c r="FZZ123" s="760"/>
      <c r="GAA123" s="760"/>
      <c r="GAB123" s="760"/>
      <c r="GAC123" s="760"/>
      <c r="GAD123" s="760"/>
      <c r="GAE123" s="760"/>
      <c r="GAF123" s="760"/>
      <c r="GAG123" s="760"/>
      <c r="GAH123" s="760"/>
      <c r="GAI123" s="760"/>
      <c r="GAJ123" s="760"/>
      <c r="GAK123" s="760"/>
      <c r="GAL123" s="760"/>
      <c r="GAM123" s="760"/>
      <c r="GAN123" s="760"/>
      <c r="GAO123" s="760"/>
      <c r="GAP123" s="760"/>
      <c r="GAQ123" s="760"/>
      <c r="GAR123" s="760"/>
      <c r="GAS123" s="760"/>
      <c r="GAT123" s="760"/>
      <c r="GAU123" s="760"/>
      <c r="GAV123" s="760"/>
      <c r="GAW123" s="760"/>
      <c r="GAX123" s="760"/>
      <c r="GAY123" s="760"/>
      <c r="GAZ123" s="760"/>
      <c r="GBA123" s="760"/>
      <c r="GBB123" s="760"/>
      <c r="GBC123" s="760"/>
      <c r="GBD123" s="760"/>
      <c r="GBE123" s="760"/>
      <c r="GBF123" s="760"/>
      <c r="GBG123" s="760"/>
      <c r="GBH123" s="760"/>
      <c r="GBI123" s="760"/>
      <c r="GBJ123" s="760"/>
      <c r="GBK123" s="760"/>
      <c r="GBL123" s="760"/>
      <c r="GBM123" s="760"/>
      <c r="GBN123" s="760"/>
      <c r="GBO123" s="760"/>
      <c r="GBP123" s="760"/>
      <c r="GBQ123" s="760"/>
      <c r="GBR123" s="760"/>
      <c r="GBS123" s="760"/>
      <c r="GBT123" s="760"/>
      <c r="GBU123" s="760"/>
      <c r="GBV123" s="760"/>
      <c r="GBW123" s="760"/>
      <c r="GBX123" s="760"/>
      <c r="GBY123" s="760"/>
      <c r="GBZ123" s="760"/>
      <c r="GCA123" s="760"/>
      <c r="GCB123" s="760"/>
      <c r="GCC123" s="760"/>
      <c r="GCD123" s="760"/>
      <c r="GCE123" s="760"/>
      <c r="GCF123" s="760"/>
      <c r="GCG123" s="760"/>
      <c r="GCH123" s="760"/>
      <c r="GCI123" s="760"/>
      <c r="GCJ123" s="760"/>
      <c r="GCK123" s="760"/>
      <c r="GCL123" s="760"/>
      <c r="GCM123" s="760"/>
      <c r="GCN123" s="760"/>
      <c r="GCO123" s="760"/>
      <c r="GCP123" s="760"/>
      <c r="GCQ123" s="760"/>
      <c r="GCR123" s="760"/>
      <c r="GCS123" s="760"/>
      <c r="GCT123" s="760"/>
      <c r="GCU123" s="760"/>
      <c r="GCV123" s="760"/>
      <c r="GCW123" s="760"/>
      <c r="GCX123" s="760"/>
      <c r="GCY123" s="760"/>
      <c r="GCZ123" s="760"/>
      <c r="GDA123" s="760"/>
      <c r="GDB123" s="760"/>
      <c r="GDC123" s="760"/>
      <c r="GDD123" s="760"/>
      <c r="GDE123" s="760"/>
      <c r="GDF123" s="760"/>
      <c r="GDG123" s="760"/>
      <c r="GDH123" s="760"/>
      <c r="GDI123" s="760"/>
      <c r="GDJ123" s="760"/>
      <c r="GDK123" s="760"/>
      <c r="GDL123" s="760"/>
      <c r="GDM123" s="760"/>
      <c r="GDN123" s="760"/>
      <c r="GDO123" s="760"/>
      <c r="GDP123" s="760"/>
      <c r="GDQ123" s="760"/>
      <c r="GDR123" s="760"/>
      <c r="GDS123" s="760"/>
      <c r="GDT123" s="760"/>
      <c r="GDU123" s="760"/>
      <c r="GDV123" s="760"/>
      <c r="GDW123" s="760"/>
      <c r="GDX123" s="760"/>
      <c r="GDY123" s="760"/>
      <c r="GDZ123" s="760"/>
      <c r="GEA123" s="760"/>
      <c r="GEB123" s="760"/>
      <c r="GEC123" s="760"/>
      <c r="GED123" s="760"/>
      <c r="GEE123" s="760"/>
      <c r="GEF123" s="760"/>
      <c r="GEG123" s="760"/>
      <c r="GEH123" s="760"/>
      <c r="GEI123" s="760"/>
      <c r="GEJ123" s="760"/>
      <c r="GEK123" s="760"/>
      <c r="GEL123" s="760"/>
      <c r="GEM123" s="760"/>
      <c r="GEN123" s="760"/>
      <c r="GEO123" s="760"/>
      <c r="GEP123" s="760"/>
      <c r="GEQ123" s="760"/>
      <c r="GER123" s="760"/>
      <c r="GES123" s="760"/>
      <c r="GET123" s="760"/>
      <c r="GEU123" s="760"/>
      <c r="GEV123" s="760"/>
      <c r="GEW123" s="760"/>
      <c r="GEX123" s="760"/>
      <c r="GEY123" s="760"/>
      <c r="GEZ123" s="760"/>
      <c r="GFA123" s="760"/>
      <c r="GFB123" s="760"/>
      <c r="GFC123" s="760"/>
      <c r="GFD123" s="760"/>
      <c r="GFE123" s="760"/>
      <c r="GFF123" s="760"/>
      <c r="GFG123" s="760"/>
      <c r="GFH123" s="760"/>
      <c r="GFI123" s="760"/>
      <c r="GFJ123" s="760"/>
      <c r="GFK123" s="760"/>
      <c r="GFL123" s="760"/>
      <c r="GFM123" s="760"/>
      <c r="GFN123" s="760"/>
      <c r="GFO123" s="760"/>
      <c r="GFP123" s="760"/>
      <c r="GFQ123" s="760"/>
      <c r="GFR123" s="760"/>
      <c r="GFS123" s="760"/>
      <c r="GFT123" s="760"/>
      <c r="GFU123" s="760"/>
      <c r="GFV123" s="760"/>
      <c r="GFW123" s="760"/>
      <c r="GFX123" s="760"/>
      <c r="GFY123" s="760"/>
      <c r="GFZ123" s="760"/>
      <c r="GGA123" s="760"/>
      <c r="GGB123" s="760"/>
      <c r="GGC123" s="760"/>
      <c r="GGD123" s="760"/>
      <c r="GGE123" s="760"/>
      <c r="GGF123" s="760"/>
      <c r="GGG123" s="760"/>
      <c r="GGH123" s="760"/>
      <c r="GGI123" s="760"/>
      <c r="GGJ123" s="760"/>
      <c r="GGK123" s="760"/>
      <c r="GGL123" s="760"/>
      <c r="GGM123" s="760"/>
      <c r="GGN123" s="760"/>
      <c r="GGO123" s="760"/>
      <c r="GGP123" s="760"/>
      <c r="GGQ123" s="760"/>
      <c r="GGR123" s="760"/>
      <c r="GGS123" s="760"/>
      <c r="GGT123" s="760"/>
      <c r="GGU123" s="760"/>
      <c r="GGV123" s="760"/>
      <c r="GGW123" s="760"/>
      <c r="GGX123" s="760"/>
      <c r="GGY123" s="760"/>
      <c r="GGZ123" s="760"/>
      <c r="GHA123" s="760"/>
      <c r="GHB123" s="760"/>
      <c r="GHC123" s="760"/>
      <c r="GHD123" s="760"/>
      <c r="GHE123" s="760"/>
      <c r="GHF123" s="760"/>
      <c r="GHG123" s="760"/>
      <c r="GHH123" s="760"/>
      <c r="GHI123" s="760"/>
      <c r="GHJ123" s="760"/>
      <c r="GHK123" s="760"/>
      <c r="GHL123" s="760"/>
      <c r="GHM123" s="760"/>
      <c r="GHN123" s="760"/>
      <c r="GHO123" s="760"/>
      <c r="GHP123" s="760"/>
      <c r="GHQ123" s="760"/>
      <c r="GHR123" s="760"/>
      <c r="GHS123" s="760"/>
      <c r="GHT123" s="760"/>
      <c r="GHU123" s="760"/>
      <c r="GHV123" s="760"/>
      <c r="GHW123" s="760"/>
      <c r="GHX123" s="760"/>
      <c r="GHY123" s="760"/>
      <c r="GHZ123" s="760"/>
      <c r="GIA123" s="760"/>
      <c r="GIB123" s="760"/>
      <c r="GIC123" s="760"/>
      <c r="GID123" s="760"/>
      <c r="GIE123" s="760"/>
      <c r="GIF123" s="760"/>
      <c r="GIG123" s="760"/>
      <c r="GIH123" s="760"/>
      <c r="GII123" s="760"/>
      <c r="GIJ123" s="760"/>
      <c r="GIK123" s="760"/>
      <c r="GIL123" s="760"/>
      <c r="GIM123" s="760"/>
      <c r="GIN123" s="760"/>
      <c r="GIO123" s="760"/>
      <c r="GIP123" s="760"/>
      <c r="GIQ123" s="760"/>
      <c r="GIR123" s="760"/>
      <c r="GIS123" s="760"/>
      <c r="GIT123" s="760"/>
      <c r="GIU123" s="760"/>
      <c r="GIV123" s="760"/>
      <c r="GIW123" s="760"/>
      <c r="GIX123" s="760"/>
      <c r="GIY123" s="760"/>
      <c r="GIZ123" s="760"/>
      <c r="GJA123" s="760"/>
      <c r="GJB123" s="760"/>
      <c r="GJC123" s="760"/>
      <c r="GJD123" s="760"/>
      <c r="GJE123" s="760"/>
      <c r="GJF123" s="760"/>
      <c r="GJG123" s="760"/>
      <c r="GJH123" s="760"/>
      <c r="GJI123" s="760"/>
      <c r="GJJ123" s="760"/>
      <c r="GJK123" s="760"/>
      <c r="GJL123" s="760"/>
      <c r="GJM123" s="760"/>
      <c r="GJN123" s="760"/>
      <c r="GJO123" s="760"/>
      <c r="GJP123" s="760"/>
      <c r="GJQ123" s="760"/>
      <c r="GJR123" s="760"/>
      <c r="GJS123" s="760"/>
      <c r="GJT123" s="760"/>
      <c r="GJU123" s="760"/>
      <c r="GJV123" s="760"/>
      <c r="GJW123" s="760"/>
      <c r="GJX123" s="760"/>
      <c r="GJY123" s="760"/>
      <c r="GJZ123" s="760"/>
      <c r="GKA123" s="760"/>
      <c r="GKB123" s="760"/>
      <c r="GKC123" s="760"/>
      <c r="GKD123" s="760"/>
      <c r="GKE123" s="760"/>
      <c r="GKF123" s="760"/>
      <c r="GKG123" s="760"/>
      <c r="GKH123" s="760"/>
      <c r="GKI123" s="760"/>
      <c r="GKJ123" s="760"/>
      <c r="GKK123" s="760"/>
      <c r="GKL123" s="760"/>
      <c r="GKM123" s="760"/>
      <c r="GKN123" s="760"/>
      <c r="GKO123" s="760"/>
      <c r="GKP123" s="760"/>
      <c r="GKQ123" s="760"/>
      <c r="GKR123" s="760"/>
      <c r="GKS123" s="760"/>
      <c r="GKT123" s="760"/>
      <c r="GKU123" s="760"/>
      <c r="GKV123" s="760"/>
      <c r="GKW123" s="760"/>
      <c r="GKX123" s="760"/>
      <c r="GKY123" s="760"/>
      <c r="GKZ123" s="760"/>
      <c r="GLA123" s="760"/>
      <c r="GLB123" s="760"/>
      <c r="GLC123" s="760"/>
      <c r="GLD123" s="760"/>
      <c r="GLE123" s="760"/>
      <c r="GLF123" s="760"/>
      <c r="GLG123" s="760"/>
      <c r="GLH123" s="760"/>
      <c r="GLI123" s="760"/>
      <c r="GLJ123" s="760"/>
      <c r="GLK123" s="760"/>
      <c r="GLL123" s="760"/>
      <c r="GLM123" s="760"/>
      <c r="GLN123" s="760"/>
      <c r="GLO123" s="760"/>
      <c r="GLP123" s="760"/>
      <c r="GLQ123" s="760"/>
      <c r="GLR123" s="760"/>
      <c r="GLS123" s="760"/>
      <c r="GLT123" s="760"/>
      <c r="GLU123" s="760"/>
      <c r="GLV123" s="760"/>
      <c r="GLW123" s="760"/>
      <c r="GLX123" s="760"/>
      <c r="GLY123" s="760"/>
      <c r="GLZ123" s="760"/>
      <c r="GMA123" s="760"/>
      <c r="GMB123" s="760"/>
      <c r="GMC123" s="760"/>
      <c r="GMD123" s="760"/>
      <c r="GME123" s="760"/>
      <c r="GMF123" s="760"/>
      <c r="GMG123" s="760"/>
      <c r="GMH123" s="760"/>
      <c r="GMI123" s="760"/>
      <c r="GMJ123" s="760"/>
      <c r="GMK123" s="760"/>
      <c r="GML123" s="760"/>
      <c r="GMM123" s="760"/>
      <c r="GMN123" s="760"/>
      <c r="GMO123" s="760"/>
      <c r="GMP123" s="760"/>
      <c r="GMQ123" s="760"/>
      <c r="GMR123" s="760"/>
      <c r="GMS123" s="760"/>
      <c r="GMT123" s="760"/>
      <c r="GMU123" s="760"/>
      <c r="GMV123" s="760"/>
      <c r="GMW123" s="760"/>
      <c r="GMX123" s="760"/>
      <c r="GMY123" s="760"/>
      <c r="GMZ123" s="760"/>
      <c r="GNA123" s="760"/>
      <c r="GNB123" s="760"/>
      <c r="GNC123" s="760"/>
      <c r="GND123" s="760"/>
      <c r="GNE123" s="760"/>
      <c r="GNF123" s="760"/>
      <c r="GNG123" s="760"/>
      <c r="GNH123" s="760"/>
      <c r="GNI123" s="760"/>
      <c r="GNJ123" s="760"/>
      <c r="GNK123" s="760"/>
      <c r="GNL123" s="760"/>
      <c r="GNM123" s="760"/>
      <c r="GNN123" s="760"/>
      <c r="GNO123" s="760"/>
      <c r="GNP123" s="760"/>
      <c r="GNQ123" s="760"/>
      <c r="GNR123" s="760"/>
      <c r="GNS123" s="760"/>
      <c r="GNT123" s="760"/>
      <c r="GNU123" s="760"/>
      <c r="GNV123" s="760"/>
      <c r="GNW123" s="760"/>
      <c r="GNX123" s="760"/>
      <c r="GNY123" s="760"/>
      <c r="GNZ123" s="760"/>
      <c r="GOA123" s="760"/>
      <c r="GOB123" s="760"/>
      <c r="GOC123" s="760"/>
      <c r="GOD123" s="760"/>
      <c r="GOE123" s="760"/>
      <c r="GOF123" s="760"/>
      <c r="GOG123" s="760"/>
      <c r="GOH123" s="760"/>
      <c r="GOI123" s="760"/>
      <c r="GOJ123" s="760"/>
      <c r="GOK123" s="760"/>
      <c r="GOL123" s="760"/>
      <c r="GOM123" s="760"/>
      <c r="GON123" s="760"/>
      <c r="GOO123" s="760"/>
      <c r="GOP123" s="760"/>
      <c r="GOQ123" s="760"/>
      <c r="GOR123" s="760"/>
      <c r="GOS123" s="760"/>
      <c r="GOT123" s="760"/>
      <c r="GOU123" s="760"/>
      <c r="GOV123" s="760"/>
      <c r="GOW123" s="760"/>
      <c r="GOX123" s="760"/>
      <c r="GOY123" s="760"/>
      <c r="GOZ123" s="760"/>
      <c r="GPA123" s="760"/>
      <c r="GPB123" s="760"/>
      <c r="GPC123" s="760"/>
      <c r="GPD123" s="760"/>
      <c r="GPE123" s="760"/>
      <c r="GPF123" s="760"/>
      <c r="GPG123" s="760"/>
      <c r="GPH123" s="760"/>
      <c r="GPI123" s="760"/>
      <c r="GPJ123" s="760"/>
      <c r="GPK123" s="760"/>
      <c r="GPL123" s="760"/>
      <c r="GPM123" s="760"/>
      <c r="GPN123" s="760"/>
      <c r="GPO123" s="760"/>
      <c r="GPP123" s="760"/>
      <c r="GPQ123" s="760"/>
      <c r="GPR123" s="760"/>
      <c r="GPS123" s="760"/>
      <c r="GPT123" s="760"/>
      <c r="GPU123" s="760"/>
      <c r="GPV123" s="760"/>
      <c r="GPW123" s="760"/>
      <c r="GPX123" s="760"/>
      <c r="GPY123" s="760"/>
      <c r="GPZ123" s="760"/>
      <c r="GQA123" s="760"/>
      <c r="GQB123" s="760"/>
      <c r="GQC123" s="760"/>
      <c r="GQD123" s="760"/>
      <c r="GQE123" s="760"/>
      <c r="GQF123" s="760"/>
      <c r="GQG123" s="760"/>
      <c r="GQH123" s="760"/>
      <c r="GQI123" s="760"/>
      <c r="GQJ123" s="760"/>
      <c r="GQK123" s="760"/>
      <c r="GQL123" s="760"/>
      <c r="GQM123" s="760"/>
      <c r="GQN123" s="760"/>
      <c r="GQO123" s="760"/>
      <c r="GQP123" s="760"/>
      <c r="GQQ123" s="760"/>
      <c r="GQR123" s="760"/>
      <c r="GQS123" s="760"/>
      <c r="GQT123" s="760"/>
      <c r="GQU123" s="760"/>
      <c r="GQV123" s="760"/>
      <c r="GQW123" s="760"/>
      <c r="GQX123" s="760"/>
      <c r="GQY123" s="760"/>
      <c r="GQZ123" s="760"/>
      <c r="GRA123" s="760"/>
      <c r="GRB123" s="760"/>
      <c r="GRC123" s="760"/>
      <c r="GRD123" s="760"/>
      <c r="GRE123" s="760"/>
      <c r="GRF123" s="760"/>
      <c r="GRG123" s="760"/>
      <c r="GRH123" s="760"/>
      <c r="GRI123" s="760"/>
      <c r="GRJ123" s="760"/>
      <c r="GRK123" s="760"/>
      <c r="GRL123" s="760"/>
      <c r="GRM123" s="760"/>
      <c r="GRN123" s="760"/>
      <c r="GRO123" s="760"/>
      <c r="GRP123" s="760"/>
      <c r="GRQ123" s="760"/>
      <c r="GRR123" s="760"/>
      <c r="GRS123" s="760"/>
      <c r="GRT123" s="760"/>
      <c r="GRU123" s="760"/>
      <c r="GRV123" s="760"/>
      <c r="GRW123" s="760"/>
      <c r="GRX123" s="760"/>
      <c r="GRY123" s="760"/>
      <c r="GRZ123" s="760"/>
      <c r="GSA123" s="760"/>
      <c r="GSB123" s="760"/>
      <c r="GSC123" s="760"/>
      <c r="GSD123" s="760"/>
      <c r="GSE123" s="760"/>
      <c r="GSF123" s="760"/>
      <c r="GSG123" s="760"/>
      <c r="GSH123" s="760"/>
      <c r="GSI123" s="760"/>
      <c r="GSJ123" s="760"/>
      <c r="GSK123" s="760"/>
      <c r="GSL123" s="760"/>
      <c r="GSM123" s="760"/>
      <c r="GSN123" s="760"/>
      <c r="GSO123" s="760"/>
      <c r="GSP123" s="760"/>
      <c r="GSQ123" s="760"/>
      <c r="GSR123" s="760"/>
      <c r="GSS123" s="760"/>
      <c r="GST123" s="760"/>
      <c r="GSU123" s="760"/>
      <c r="GSV123" s="760"/>
      <c r="GSW123" s="760"/>
      <c r="GSX123" s="760"/>
      <c r="GSY123" s="760"/>
      <c r="GSZ123" s="760"/>
      <c r="GTA123" s="760"/>
      <c r="GTB123" s="760"/>
      <c r="GTC123" s="760"/>
      <c r="GTD123" s="760"/>
      <c r="GTE123" s="760"/>
      <c r="GTF123" s="760"/>
      <c r="GTG123" s="760"/>
      <c r="GTH123" s="760"/>
      <c r="GTI123" s="760"/>
      <c r="GTJ123" s="760"/>
      <c r="GTK123" s="760"/>
      <c r="GTL123" s="760"/>
      <c r="GTM123" s="760"/>
      <c r="GTN123" s="760"/>
      <c r="GTO123" s="760"/>
      <c r="GTP123" s="760"/>
      <c r="GTQ123" s="760"/>
      <c r="GTR123" s="760"/>
      <c r="GTS123" s="760"/>
      <c r="GTT123" s="760"/>
      <c r="GTU123" s="760"/>
      <c r="GTV123" s="760"/>
      <c r="GTW123" s="760"/>
      <c r="GTX123" s="760"/>
      <c r="GTY123" s="760"/>
      <c r="GTZ123" s="760"/>
      <c r="GUA123" s="760"/>
      <c r="GUB123" s="760"/>
      <c r="GUC123" s="760"/>
      <c r="GUD123" s="760"/>
      <c r="GUE123" s="760"/>
      <c r="GUF123" s="760"/>
      <c r="GUG123" s="760"/>
      <c r="GUH123" s="760"/>
      <c r="GUI123" s="760"/>
      <c r="GUJ123" s="760"/>
      <c r="GUK123" s="760"/>
      <c r="GUL123" s="760"/>
      <c r="GUM123" s="760"/>
      <c r="GUN123" s="760"/>
      <c r="GUO123" s="760"/>
      <c r="GUP123" s="760"/>
      <c r="GUQ123" s="760"/>
      <c r="GUR123" s="760"/>
      <c r="GUS123" s="760"/>
      <c r="GUT123" s="760"/>
      <c r="GUU123" s="760"/>
      <c r="GUV123" s="760"/>
      <c r="GUW123" s="760"/>
      <c r="GUX123" s="760"/>
      <c r="GUY123" s="760"/>
      <c r="GUZ123" s="760"/>
      <c r="GVA123" s="760"/>
      <c r="GVB123" s="760"/>
      <c r="GVC123" s="760"/>
      <c r="GVD123" s="760"/>
      <c r="GVE123" s="760"/>
      <c r="GVF123" s="760"/>
      <c r="GVG123" s="760"/>
      <c r="GVH123" s="760"/>
      <c r="GVI123" s="760"/>
      <c r="GVJ123" s="760"/>
      <c r="GVK123" s="760"/>
      <c r="GVL123" s="760"/>
      <c r="GVM123" s="760"/>
      <c r="GVN123" s="760"/>
      <c r="GVO123" s="760"/>
      <c r="GVP123" s="760"/>
      <c r="GVQ123" s="760"/>
      <c r="GVR123" s="760"/>
      <c r="GVS123" s="760"/>
      <c r="GVT123" s="760"/>
      <c r="GVU123" s="760"/>
      <c r="GVV123" s="760"/>
      <c r="GVW123" s="760"/>
      <c r="GVX123" s="760"/>
      <c r="GVY123" s="760"/>
      <c r="GVZ123" s="760"/>
      <c r="GWA123" s="760"/>
      <c r="GWB123" s="760"/>
      <c r="GWC123" s="760"/>
      <c r="GWD123" s="760"/>
      <c r="GWE123" s="760"/>
      <c r="GWF123" s="760"/>
      <c r="GWG123" s="760"/>
      <c r="GWH123" s="760"/>
      <c r="GWI123" s="760"/>
      <c r="GWJ123" s="760"/>
      <c r="GWK123" s="760"/>
      <c r="GWL123" s="760"/>
      <c r="GWM123" s="760"/>
      <c r="GWN123" s="760"/>
      <c r="GWO123" s="760"/>
      <c r="GWP123" s="760"/>
      <c r="GWQ123" s="760"/>
      <c r="GWR123" s="760"/>
      <c r="GWS123" s="760"/>
      <c r="GWT123" s="760"/>
      <c r="GWU123" s="760"/>
      <c r="GWV123" s="760"/>
      <c r="GWW123" s="760"/>
      <c r="GWX123" s="760"/>
      <c r="GWY123" s="760"/>
      <c r="GWZ123" s="760"/>
      <c r="GXA123" s="760"/>
      <c r="GXB123" s="760"/>
      <c r="GXC123" s="760"/>
      <c r="GXD123" s="760"/>
      <c r="GXE123" s="760"/>
      <c r="GXF123" s="760"/>
      <c r="GXG123" s="760"/>
      <c r="GXH123" s="760"/>
      <c r="GXI123" s="760"/>
      <c r="GXJ123" s="760"/>
      <c r="GXK123" s="760"/>
      <c r="GXL123" s="760"/>
      <c r="GXM123" s="760"/>
      <c r="GXN123" s="760"/>
      <c r="GXO123" s="760"/>
      <c r="GXP123" s="760"/>
      <c r="GXQ123" s="760"/>
      <c r="GXR123" s="760"/>
      <c r="GXS123" s="760"/>
      <c r="GXT123" s="760"/>
      <c r="GXU123" s="760"/>
      <c r="GXV123" s="760"/>
      <c r="GXW123" s="760"/>
      <c r="GXX123" s="760"/>
      <c r="GXY123" s="760"/>
      <c r="GXZ123" s="760"/>
      <c r="GYA123" s="760"/>
      <c r="GYB123" s="760"/>
      <c r="GYC123" s="760"/>
      <c r="GYD123" s="760"/>
      <c r="GYE123" s="760"/>
      <c r="GYF123" s="760"/>
      <c r="GYG123" s="760"/>
      <c r="GYH123" s="760"/>
      <c r="GYI123" s="760"/>
      <c r="GYJ123" s="760"/>
      <c r="GYK123" s="760"/>
      <c r="GYL123" s="760"/>
      <c r="GYM123" s="760"/>
      <c r="GYN123" s="760"/>
      <c r="GYO123" s="760"/>
      <c r="GYP123" s="760"/>
      <c r="GYQ123" s="760"/>
      <c r="GYR123" s="760"/>
      <c r="GYS123" s="760"/>
      <c r="GYT123" s="760"/>
      <c r="GYU123" s="760"/>
      <c r="GYV123" s="760"/>
      <c r="GYW123" s="760"/>
      <c r="GYX123" s="760"/>
      <c r="GYY123" s="760"/>
      <c r="GYZ123" s="760"/>
      <c r="GZA123" s="760"/>
      <c r="GZB123" s="760"/>
      <c r="GZC123" s="760"/>
      <c r="GZD123" s="760"/>
      <c r="GZE123" s="760"/>
      <c r="GZF123" s="760"/>
      <c r="GZG123" s="760"/>
      <c r="GZH123" s="760"/>
      <c r="GZI123" s="760"/>
      <c r="GZJ123" s="760"/>
      <c r="GZK123" s="760"/>
      <c r="GZL123" s="760"/>
      <c r="GZM123" s="760"/>
      <c r="GZN123" s="760"/>
      <c r="GZO123" s="760"/>
      <c r="GZP123" s="760"/>
      <c r="GZQ123" s="760"/>
      <c r="GZR123" s="760"/>
      <c r="GZS123" s="760"/>
      <c r="GZT123" s="760"/>
      <c r="GZU123" s="760"/>
      <c r="GZV123" s="760"/>
      <c r="GZW123" s="760"/>
      <c r="GZX123" s="760"/>
      <c r="GZY123" s="760"/>
      <c r="GZZ123" s="760"/>
      <c r="HAA123" s="760"/>
      <c r="HAB123" s="760"/>
      <c r="HAC123" s="760"/>
      <c r="HAD123" s="760"/>
      <c r="HAE123" s="760"/>
      <c r="HAF123" s="760"/>
      <c r="HAG123" s="760"/>
      <c r="HAH123" s="760"/>
      <c r="HAI123" s="760"/>
      <c r="HAJ123" s="760"/>
      <c r="HAK123" s="760"/>
      <c r="HAL123" s="760"/>
      <c r="HAM123" s="760"/>
      <c r="HAN123" s="760"/>
      <c r="HAO123" s="760"/>
      <c r="HAP123" s="760"/>
      <c r="HAQ123" s="760"/>
      <c r="HAR123" s="760"/>
      <c r="HAS123" s="760"/>
      <c r="HAT123" s="760"/>
      <c r="HAU123" s="760"/>
      <c r="HAV123" s="760"/>
      <c r="HAW123" s="760"/>
      <c r="HAX123" s="760"/>
      <c r="HAY123" s="760"/>
      <c r="HAZ123" s="760"/>
      <c r="HBA123" s="760"/>
      <c r="HBB123" s="760"/>
      <c r="HBC123" s="760"/>
      <c r="HBD123" s="760"/>
      <c r="HBE123" s="760"/>
      <c r="HBF123" s="760"/>
      <c r="HBG123" s="760"/>
      <c r="HBH123" s="760"/>
      <c r="HBI123" s="760"/>
      <c r="HBJ123" s="760"/>
      <c r="HBK123" s="760"/>
      <c r="HBL123" s="760"/>
      <c r="HBM123" s="760"/>
      <c r="HBN123" s="760"/>
      <c r="HBO123" s="760"/>
      <c r="HBP123" s="760"/>
      <c r="HBQ123" s="760"/>
      <c r="HBR123" s="760"/>
      <c r="HBS123" s="760"/>
      <c r="HBT123" s="760"/>
      <c r="HBU123" s="760"/>
      <c r="HBV123" s="760"/>
      <c r="HBW123" s="760"/>
      <c r="HBX123" s="760"/>
      <c r="HBY123" s="760"/>
      <c r="HBZ123" s="760"/>
      <c r="HCA123" s="760"/>
      <c r="HCB123" s="760"/>
      <c r="HCC123" s="760"/>
      <c r="HCD123" s="760"/>
      <c r="HCE123" s="760"/>
      <c r="HCF123" s="760"/>
      <c r="HCG123" s="760"/>
      <c r="HCH123" s="760"/>
      <c r="HCI123" s="760"/>
      <c r="HCJ123" s="760"/>
      <c r="HCK123" s="760"/>
      <c r="HCL123" s="760"/>
      <c r="HCM123" s="760"/>
      <c r="HCN123" s="760"/>
      <c r="HCO123" s="760"/>
      <c r="HCP123" s="760"/>
      <c r="HCQ123" s="760"/>
      <c r="HCR123" s="760"/>
      <c r="HCS123" s="760"/>
      <c r="HCT123" s="760"/>
      <c r="HCU123" s="760"/>
      <c r="HCV123" s="760"/>
      <c r="HCW123" s="760"/>
      <c r="HCX123" s="760"/>
      <c r="HCY123" s="760"/>
      <c r="HCZ123" s="760"/>
      <c r="HDA123" s="760"/>
      <c r="HDB123" s="760"/>
      <c r="HDC123" s="760"/>
      <c r="HDD123" s="760"/>
      <c r="HDE123" s="760"/>
      <c r="HDF123" s="760"/>
      <c r="HDG123" s="760"/>
      <c r="HDH123" s="760"/>
      <c r="HDI123" s="760"/>
      <c r="HDJ123" s="760"/>
      <c r="HDK123" s="760"/>
      <c r="HDL123" s="760"/>
      <c r="HDM123" s="760"/>
      <c r="HDN123" s="760"/>
      <c r="HDO123" s="760"/>
      <c r="HDP123" s="760"/>
      <c r="HDQ123" s="760"/>
      <c r="HDR123" s="760"/>
      <c r="HDS123" s="760"/>
      <c r="HDT123" s="760"/>
      <c r="HDU123" s="760"/>
      <c r="HDV123" s="760"/>
      <c r="HDW123" s="760"/>
      <c r="HDX123" s="760"/>
      <c r="HDY123" s="760"/>
      <c r="HDZ123" s="760"/>
      <c r="HEA123" s="760"/>
      <c r="HEB123" s="760"/>
      <c r="HEC123" s="760"/>
      <c r="HED123" s="760"/>
      <c r="HEE123" s="760"/>
      <c r="HEF123" s="760"/>
      <c r="HEG123" s="760"/>
      <c r="HEH123" s="760"/>
      <c r="HEI123" s="760"/>
      <c r="HEJ123" s="760"/>
      <c r="HEK123" s="760"/>
      <c r="HEL123" s="760"/>
      <c r="HEM123" s="760"/>
      <c r="HEN123" s="760"/>
      <c r="HEO123" s="760"/>
      <c r="HEP123" s="760"/>
      <c r="HEQ123" s="760"/>
      <c r="HER123" s="760"/>
      <c r="HES123" s="760"/>
      <c r="HET123" s="760"/>
      <c r="HEU123" s="760"/>
      <c r="HEV123" s="760"/>
      <c r="HEW123" s="760"/>
      <c r="HEX123" s="760"/>
      <c r="HEY123" s="760"/>
      <c r="HEZ123" s="760"/>
      <c r="HFA123" s="760"/>
      <c r="HFB123" s="760"/>
      <c r="HFC123" s="760"/>
      <c r="HFD123" s="760"/>
      <c r="HFE123" s="760"/>
      <c r="HFF123" s="760"/>
      <c r="HFG123" s="760"/>
      <c r="HFH123" s="760"/>
      <c r="HFI123" s="760"/>
      <c r="HFJ123" s="760"/>
      <c r="HFK123" s="760"/>
      <c r="HFL123" s="760"/>
      <c r="HFM123" s="760"/>
      <c r="HFN123" s="760"/>
      <c r="HFO123" s="760"/>
      <c r="HFP123" s="760"/>
      <c r="HFQ123" s="760"/>
      <c r="HFR123" s="760"/>
      <c r="HFS123" s="760"/>
      <c r="HFT123" s="760"/>
      <c r="HFU123" s="760"/>
      <c r="HFV123" s="760"/>
      <c r="HFW123" s="760"/>
      <c r="HFX123" s="760"/>
      <c r="HFY123" s="760"/>
      <c r="HFZ123" s="760"/>
      <c r="HGA123" s="760"/>
      <c r="HGB123" s="760"/>
      <c r="HGC123" s="760"/>
      <c r="HGD123" s="760"/>
      <c r="HGE123" s="760"/>
      <c r="HGF123" s="760"/>
      <c r="HGG123" s="760"/>
      <c r="HGH123" s="760"/>
      <c r="HGI123" s="760"/>
      <c r="HGJ123" s="760"/>
      <c r="HGK123" s="760"/>
      <c r="HGL123" s="760"/>
      <c r="HGM123" s="760"/>
      <c r="HGN123" s="760"/>
      <c r="HGO123" s="760"/>
      <c r="HGP123" s="760"/>
      <c r="HGQ123" s="760"/>
      <c r="HGR123" s="760"/>
      <c r="HGS123" s="760"/>
      <c r="HGT123" s="760"/>
      <c r="HGU123" s="760"/>
      <c r="HGV123" s="760"/>
      <c r="HGW123" s="760"/>
      <c r="HGX123" s="760"/>
      <c r="HGY123" s="760"/>
      <c r="HGZ123" s="760"/>
      <c r="HHA123" s="760"/>
      <c r="HHB123" s="760"/>
      <c r="HHC123" s="760"/>
      <c r="HHD123" s="760"/>
      <c r="HHE123" s="760"/>
      <c r="HHF123" s="760"/>
      <c r="HHG123" s="760"/>
      <c r="HHH123" s="760"/>
      <c r="HHI123" s="760"/>
      <c r="HHJ123" s="760"/>
      <c r="HHK123" s="760"/>
      <c r="HHL123" s="760"/>
      <c r="HHM123" s="760"/>
      <c r="HHN123" s="760"/>
      <c r="HHO123" s="760"/>
      <c r="HHP123" s="760"/>
      <c r="HHQ123" s="760"/>
      <c r="HHR123" s="760"/>
      <c r="HHS123" s="760"/>
      <c r="HHT123" s="760"/>
      <c r="HHU123" s="760"/>
      <c r="HHV123" s="760"/>
      <c r="HHW123" s="760"/>
      <c r="HHX123" s="760"/>
      <c r="HHY123" s="760"/>
      <c r="HHZ123" s="760"/>
      <c r="HIA123" s="760"/>
      <c r="HIB123" s="760"/>
      <c r="HIC123" s="760"/>
      <c r="HID123" s="760"/>
      <c r="HIE123" s="760"/>
      <c r="HIF123" s="760"/>
      <c r="HIG123" s="760"/>
      <c r="HIH123" s="760"/>
      <c r="HII123" s="760"/>
      <c r="HIJ123" s="760"/>
      <c r="HIK123" s="760"/>
      <c r="HIL123" s="760"/>
      <c r="HIM123" s="760"/>
      <c r="HIN123" s="760"/>
      <c r="HIO123" s="760"/>
      <c r="HIP123" s="760"/>
      <c r="HIQ123" s="760"/>
      <c r="HIR123" s="760"/>
      <c r="HIS123" s="760"/>
      <c r="HIT123" s="760"/>
      <c r="HIU123" s="760"/>
      <c r="HIV123" s="760"/>
      <c r="HIW123" s="760"/>
      <c r="HIX123" s="760"/>
      <c r="HIY123" s="760"/>
      <c r="HIZ123" s="760"/>
      <c r="HJA123" s="760"/>
      <c r="HJB123" s="760"/>
      <c r="HJC123" s="760"/>
      <c r="HJD123" s="760"/>
      <c r="HJE123" s="760"/>
      <c r="HJF123" s="760"/>
      <c r="HJG123" s="760"/>
      <c r="HJH123" s="760"/>
      <c r="HJI123" s="760"/>
      <c r="HJJ123" s="760"/>
      <c r="HJK123" s="760"/>
      <c r="HJL123" s="760"/>
      <c r="HJM123" s="760"/>
      <c r="HJN123" s="760"/>
      <c r="HJO123" s="760"/>
      <c r="HJP123" s="760"/>
      <c r="HJQ123" s="760"/>
      <c r="HJR123" s="760"/>
      <c r="HJS123" s="760"/>
      <c r="HJT123" s="760"/>
      <c r="HJU123" s="760"/>
      <c r="HJV123" s="760"/>
      <c r="HJW123" s="760"/>
      <c r="HJX123" s="760"/>
      <c r="HJY123" s="760"/>
      <c r="HJZ123" s="760"/>
      <c r="HKA123" s="760"/>
      <c r="HKB123" s="760"/>
      <c r="HKC123" s="760"/>
      <c r="HKD123" s="760"/>
      <c r="HKE123" s="760"/>
      <c r="HKF123" s="760"/>
      <c r="HKG123" s="760"/>
      <c r="HKH123" s="760"/>
      <c r="HKI123" s="760"/>
      <c r="HKJ123" s="760"/>
      <c r="HKK123" s="760"/>
      <c r="HKL123" s="760"/>
      <c r="HKM123" s="760"/>
      <c r="HKN123" s="760"/>
      <c r="HKO123" s="760"/>
      <c r="HKP123" s="760"/>
      <c r="HKQ123" s="760"/>
      <c r="HKR123" s="760"/>
      <c r="HKS123" s="760"/>
      <c r="HKT123" s="760"/>
      <c r="HKU123" s="760"/>
      <c r="HKV123" s="760"/>
      <c r="HKW123" s="760"/>
      <c r="HKX123" s="760"/>
      <c r="HKY123" s="760"/>
      <c r="HKZ123" s="760"/>
      <c r="HLA123" s="760"/>
      <c r="HLB123" s="760"/>
      <c r="HLC123" s="760"/>
      <c r="HLD123" s="760"/>
      <c r="HLE123" s="760"/>
      <c r="HLF123" s="760"/>
      <c r="HLG123" s="760"/>
      <c r="HLH123" s="760"/>
      <c r="HLI123" s="760"/>
      <c r="HLJ123" s="760"/>
      <c r="HLK123" s="760"/>
      <c r="HLL123" s="760"/>
      <c r="HLM123" s="760"/>
      <c r="HLN123" s="760"/>
      <c r="HLO123" s="760"/>
      <c r="HLP123" s="760"/>
      <c r="HLQ123" s="760"/>
      <c r="HLR123" s="760"/>
      <c r="HLS123" s="760"/>
      <c r="HLT123" s="760"/>
      <c r="HLU123" s="760"/>
      <c r="HLV123" s="760"/>
      <c r="HLW123" s="760"/>
      <c r="HLX123" s="760"/>
      <c r="HLY123" s="760"/>
      <c r="HLZ123" s="760"/>
      <c r="HMA123" s="760"/>
      <c r="HMB123" s="760"/>
      <c r="HMC123" s="760"/>
      <c r="HMD123" s="760"/>
      <c r="HME123" s="760"/>
      <c r="HMF123" s="760"/>
      <c r="HMG123" s="760"/>
      <c r="HMH123" s="760"/>
      <c r="HMI123" s="760"/>
      <c r="HMJ123" s="760"/>
      <c r="HMK123" s="760"/>
      <c r="HML123" s="760"/>
      <c r="HMM123" s="760"/>
      <c r="HMN123" s="760"/>
      <c r="HMO123" s="760"/>
      <c r="HMP123" s="760"/>
      <c r="HMQ123" s="760"/>
      <c r="HMR123" s="760"/>
      <c r="HMS123" s="760"/>
      <c r="HMT123" s="760"/>
      <c r="HMU123" s="760"/>
      <c r="HMV123" s="760"/>
      <c r="HMW123" s="760"/>
      <c r="HMX123" s="760"/>
      <c r="HMY123" s="760"/>
      <c r="HMZ123" s="760"/>
      <c r="HNA123" s="760"/>
      <c r="HNB123" s="760"/>
      <c r="HNC123" s="760"/>
      <c r="HND123" s="760"/>
      <c r="HNE123" s="760"/>
      <c r="HNF123" s="760"/>
      <c r="HNG123" s="760"/>
      <c r="HNH123" s="760"/>
      <c r="HNI123" s="760"/>
      <c r="HNJ123" s="760"/>
      <c r="HNK123" s="760"/>
      <c r="HNL123" s="760"/>
      <c r="HNM123" s="760"/>
      <c r="HNN123" s="760"/>
      <c r="HNO123" s="760"/>
      <c r="HNP123" s="760"/>
      <c r="HNQ123" s="760"/>
      <c r="HNR123" s="760"/>
      <c r="HNS123" s="760"/>
      <c r="HNT123" s="760"/>
      <c r="HNU123" s="760"/>
      <c r="HNV123" s="760"/>
      <c r="HNW123" s="760"/>
      <c r="HNX123" s="760"/>
      <c r="HNY123" s="760"/>
      <c r="HNZ123" s="760"/>
      <c r="HOA123" s="760"/>
      <c r="HOB123" s="760"/>
      <c r="HOC123" s="760"/>
      <c r="HOD123" s="760"/>
      <c r="HOE123" s="760"/>
      <c r="HOF123" s="760"/>
      <c r="HOG123" s="760"/>
      <c r="HOH123" s="760"/>
      <c r="HOI123" s="760"/>
      <c r="HOJ123" s="760"/>
      <c r="HOK123" s="760"/>
      <c r="HOL123" s="760"/>
      <c r="HOM123" s="760"/>
      <c r="HON123" s="760"/>
      <c r="HOO123" s="760"/>
      <c r="HOP123" s="760"/>
      <c r="HOQ123" s="760"/>
      <c r="HOR123" s="760"/>
      <c r="HOS123" s="760"/>
      <c r="HOT123" s="760"/>
      <c r="HOU123" s="760"/>
      <c r="HOV123" s="760"/>
      <c r="HOW123" s="760"/>
      <c r="HOX123" s="760"/>
      <c r="HOY123" s="760"/>
      <c r="HOZ123" s="760"/>
      <c r="HPA123" s="760"/>
      <c r="HPB123" s="760"/>
      <c r="HPC123" s="760"/>
      <c r="HPD123" s="760"/>
      <c r="HPE123" s="760"/>
      <c r="HPF123" s="760"/>
      <c r="HPG123" s="760"/>
      <c r="HPH123" s="760"/>
      <c r="HPI123" s="760"/>
      <c r="HPJ123" s="760"/>
      <c r="HPK123" s="760"/>
      <c r="HPL123" s="760"/>
      <c r="HPM123" s="760"/>
      <c r="HPN123" s="760"/>
      <c r="HPO123" s="760"/>
      <c r="HPP123" s="760"/>
      <c r="HPQ123" s="760"/>
      <c r="HPR123" s="760"/>
      <c r="HPS123" s="760"/>
      <c r="HPT123" s="760"/>
      <c r="HPU123" s="760"/>
      <c r="HPV123" s="760"/>
      <c r="HPW123" s="760"/>
      <c r="HPX123" s="760"/>
      <c r="HPY123" s="760"/>
      <c r="HPZ123" s="760"/>
      <c r="HQA123" s="760"/>
      <c r="HQB123" s="760"/>
      <c r="HQC123" s="760"/>
      <c r="HQD123" s="760"/>
      <c r="HQE123" s="760"/>
      <c r="HQF123" s="760"/>
      <c r="HQG123" s="760"/>
      <c r="HQH123" s="760"/>
      <c r="HQI123" s="760"/>
      <c r="HQJ123" s="760"/>
      <c r="HQK123" s="760"/>
      <c r="HQL123" s="760"/>
      <c r="HQM123" s="760"/>
      <c r="HQN123" s="760"/>
      <c r="HQO123" s="760"/>
      <c r="HQP123" s="760"/>
      <c r="HQQ123" s="760"/>
      <c r="HQR123" s="760"/>
      <c r="HQS123" s="760"/>
      <c r="HQT123" s="760"/>
      <c r="HQU123" s="760"/>
      <c r="HQV123" s="760"/>
      <c r="HQW123" s="760"/>
      <c r="HQX123" s="760"/>
      <c r="HQY123" s="760"/>
      <c r="HQZ123" s="760"/>
      <c r="HRA123" s="760"/>
      <c r="HRB123" s="760"/>
      <c r="HRC123" s="760"/>
      <c r="HRD123" s="760"/>
      <c r="HRE123" s="760"/>
      <c r="HRF123" s="760"/>
      <c r="HRG123" s="760"/>
      <c r="HRH123" s="760"/>
      <c r="HRI123" s="760"/>
      <c r="HRJ123" s="760"/>
      <c r="HRK123" s="760"/>
      <c r="HRL123" s="760"/>
      <c r="HRM123" s="760"/>
      <c r="HRN123" s="760"/>
      <c r="HRO123" s="760"/>
      <c r="HRP123" s="760"/>
      <c r="HRQ123" s="760"/>
      <c r="HRR123" s="760"/>
      <c r="HRS123" s="760"/>
      <c r="HRT123" s="760"/>
      <c r="HRU123" s="760"/>
      <c r="HRV123" s="760"/>
      <c r="HRW123" s="760"/>
      <c r="HRX123" s="760"/>
      <c r="HRY123" s="760"/>
      <c r="HRZ123" s="760"/>
      <c r="HSA123" s="760"/>
      <c r="HSB123" s="760"/>
      <c r="HSC123" s="760"/>
      <c r="HSD123" s="760"/>
      <c r="HSE123" s="760"/>
      <c r="HSF123" s="760"/>
      <c r="HSG123" s="760"/>
      <c r="HSH123" s="760"/>
      <c r="HSI123" s="760"/>
      <c r="HSJ123" s="760"/>
      <c r="HSK123" s="760"/>
      <c r="HSL123" s="760"/>
      <c r="HSM123" s="760"/>
      <c r="HSN123" s="760"/>
      <c r="HSO123" s="760"/>
      <c r="HSP123" s="760"/>
      <c r="HSQ123" s="760"/>
      <c r="HSR123" s="760"/>
      <c r="HSS123" s="760"/>
      <c r="HST123" s="760"/>
      <c r="HSU123" s="760"/>
      <c r="HSV123" s="760"/>
      <c r="HSW123" s="760"/>
      <c r="HSX123" s="760"/>
      <c r="HSY123" s="760"/>
      <c r="HSZ123" s="760"/>
      <c r="HTA123" s="760"/>
      <c r="HTB123" s="760"/>
      <c r="HTC123" s="760"/>
      <c r="HTD123" s="760"/>
      <c r="HTE123" s="760"/>
      <c r="HTF123" s="760"/>
      <c r="HTG123" s="760"/>
      <c r="HTH123" s="760"/>
      <c r="HTI123" s="760"/>
      <c r="HTJ123" s="760"/>
      <c r="HTK123" s="760"/>
      <c r="HTL123" s="760"/>
      <c r="HTM123" s="760"/>
      <c r="HTN123" s="760"/>
      <c r="HTO123" s="760"/>
      <c r="HTP123" s="760"/>
      <c r="HTQ123" s="760"/>
      <c r="HTR123" s="760"/>
      <c r="HTS123" s="760"/>
      <c r="HTT123" s="760"/>
      <c r="HTU123" s="760"/>
      <c r="HTV123" s="760"/>
      <c r="HTW123" s="760"/>
      <c r="HTX123" s="760"/>
      <c r="HTY123" s="760"/>
      <c r="HTZ123" s="760"/>
      <c r="HUA123" s="760"/>
      <c r="HUB123" s="760"/>
      <c r="HUC123" s="760"/>
      <c r="HUD123" s="760"/>
      <c r="HUE123" s="760"/>
      <c r="HUF123" s="760"/>
      <c r="HUG123" s="760"/>
      <c r="HUH123" s="760"/>
      <c r="HUI123" s="760"/>
      <c r="HUJ123" s="760"/>
      <c r="HUK123" s="760"/>
      <c r="HUL123" s="760"/>
      <c r="HUM123" s="760"/>
      <c r="HUN123" s="760"/>
      <c r="HUO123" s="760"/>
      <c r="HUP123" s="760"/>
      <c r="HUQ123" s="760"/>
      <c r="HUR123" s="760"/>
      <c r="HUS123" s="760"/>
      <c r="HUT123" s="760"/>
      <c r="HUU123" s="760"/>
      <c r="HUV123" s="760"/>
      <c r="HUW123" s="760"/>
      <c r="HUX123" s="760"/>
      <c r="HUY123" s="760"/>
      <c r="HUZ123" s="760"/>
      <c r="HVA123" s="760"/>
      <c r="HVB123" s="760"/>
      <c r="HVC123" s="760"/>
      <c r="HVD123" s="760"/>
      <c r="HVE123" s="760"/>
      <c r="HVF123" s="760"/>
      <c r="HVG123" s="760"/>
      <c r="HVH123" s="760"/>
      <c r="HVI123" s="760"/>
      <c r="HVJ123" s="760"/>
      <c r="HVK123" s="760"/>
      <c r="HVL123" s="760"/>
      <c r="HVM123" s="760"/>
      <c r="HVN123" s="760"/>
      <c r="HVO123" s="760"/>
      <c r="HVP123" s="760"/>
      <c r="HVQ123" s="760"/>
      <c r="HVR123" s="760"/>
      <c r="HVS123" s="760"/>
      <c r="HVT123" s="760"/>
      <c r="HVU123" s="760"/>
      <c r="HVV123" s="760"/>
      <c r="HVW123" s="760"/>
      <c r="HVX123" s="760"/>
      <c r="HVY123" s="760"/>
      <c r="HVZ123" s="760"/>
      <c r="HWA123" s="760"/>
      <c r="HWB123" s="760"/>
      <c r="HWC123" s="760"/>
      <c r="HWD123" s="760"/>
      <c r="HWE123" s="760"/>
      <c r="HWF123" s="760"/>
      <c r="HWG123" s="760"/>
      <c r="HWH123" s="760"/>
      <c r="HWI123" s="760"/>
      <c r="HWJ123" s="760"/>
      <c r="HWK123" s="760"/>
      <c r="HWL123" s="760"/>
      <c r="HWM123" s="760"/>
      <c r="HWN123" s="760"/>
      <c r="HWO123" s="760"/>
      <c r="HWP123" s="760"/>
      <c r="HWQ123" s="760"/>
      <c r="HWR123" s="760"/>
      <c r="HWS123" s="760"/>
      <c r="HWT123" s="760"/>
      <c r="HWU123" s="760"/>
      <c r="HWV123" s="760"/>
      <c r="HWW123" s="760"/>
      <c r="HWX123" s="760"/>
      <c r="HWY123" s="760"/>
      <c r="HWZ123" s="760"/>
      <c r="HXA123" s="760"/>
      <c r="HXB123" s="760"/>
      <c r="HXC123" s="760"/>
      <c r="HXD123" s="760"/>
      <c r="HXE123" s="760"/>
      <c r="HXF123" s="760"/>
      <c r="HXG123" s="760"/>
      <c r="HXH123" s="760"/>
      <c r="HXI123" s="760"/>
      <c r="HXJ123" s="760"/>
      <c r="HXK123" s="760"/>
      <c r="HXL123" s="760"/>
      <c r="HXM123" s="760"/>
      <c r="HXN123" s="760"/>
      <c r="HXO123" s="760"/>
      <c r="HXP123" s="760"/>
      <c r="HXQ123" s="760"/>
      <c r="HXR123" s="760"/>
      <c r="HXS123" s="760"/>
      <c r="HXT123" s="760"/>
      <c r="HXU123" s="760"/>
      <c r="HXV123" s="760"/>
      <c r="HXW123" s="760"/>
      <c r="HXX123" s="760"/>
      <c r="HXY123" s="760"/>
      <c r="HXZ123" s="760"/>
      <c r="HYA123" s="760"/>
      <c r="HYB123" s="760"/>
      <c r="HYC123" s="760"/>
      <c r="HYD123" s="760"/>
      <c r="HYE123" s="760"/>
      <c r="HYF123" s="760"/>
      <c r="HYG123" s="760"/>
      <c r="HYH123" s="760"/>
      <c r="HYI123" s="760"/>
      <c r="HYJ123" s="760"/>
      <c r="HYK123" s="760"/>
      <c r="HYL123" s="760"/>
      <c r="HYM123" s="760"/>
      <c r="HYN123" s="760"/>
      <c r="HYO123" s="760"/>
      <c r="HYP123" s="760"/>
      <c r="HYQ123" s="760"/>
      <c r="HYR123" s="760"/>
      <c r="HYS123" s="760"/>
      <c r="HYT123" s="760"/>
      <c r="HYU123" s="760"/>
      <c r="HYV123" s="760"/>
      <c r="HYW123" s="760"/>
      <c r="HYX123" s="760"/>
      <c r="HYY123" s="760"/>
      <c r="HYZ123" s="760"/>
      <c r="HZA123" s="760"/>
      <c r="HZB123" s="760"/>
      <c r="HZC123" s="760"/>
      <c r="HZD123" s="760"/>
      <c r="HZE123" s="760"/>
      <c r="HZF123" s="760"/>
      <c r="HZG123" s="760"/>
      <c r="HZH123" s="760"/>
      <c r="HZI123" s="760"/>
      <c r="HZJ123" s="760"/>
      <c r="HZK123" s="760"/>
      <c r="HZL123" s="760"/>
      <c r="HZM123" s="760"/>
      <c r="HZN123" s="760"/>
      <c r="HZO123" s="760"/>
      <c r="HZP123" s="760"/>
      <c r="HZQ123" s="760"/>
      <c r="HZR123" s="760"/>
      <c r="HZS123" s="760"/>
      <c r="HZT123" s="760"/>
      <c r="HZU123" s="760"/>
      <c r="HZV123" s="760"/>
      <c r="HZW123" s="760"/>
      <c r="HZX123" s="760"/>
      <c r="HZY123" s="760"/>
      <c r="HZZ123" s="760"/>
      <c r="IAA123" s="760"/>
      <c r="IAB123" s="760"/>
      <c r="IAC123" s="760"/>
      <c r="IAD123" s="760"/>
      <c r="IAE123" s="760"/>
      <c r="IAF123" s="760"/>
      <c r="IAG123" s="760"/>
      <c r="IAH123" s="760"/>
      <c r="IAI123" s="760"/>
      <c r="IAJ123" s="760"/>
      <c r="IAK123" s="760"/>
      <c r="IAL123" s="760"/>
      <c r="IAM123" s="760"/>
      <c r="IAN123" s="760"/>
      <c r="IAO123" s="760"/>
      <c r="IAP123" s="760"/>
      <c r="IAQ123" s="760"/>
      <c r="IAR123" s="760"/>
      <c r="IAS123" s="760"/>
      <c r="IAT123" s="760"/>
      <c r="IAU123" s="760"/>
      <c r="IAV123" s="760"/>
      <c r="IAW123" s="760"/>
      <c r="IAX123" s="760"/>
      <c r="IAY123" s="760"/>
      <c r="IAZ123" s="760"/>
      <c r="IBA123" s="760"/>
      <c r="IBB123" s="760"/>
      <c r="IBC123" s="760"/>
      <c r="IBD123" s="760"/>
      <c r="IBE123" s="760"/>
      <c r="IBF123" s="760"/>
      <c r="IBG123" s="760"/>
      <c r="IBH123" s="760"/>
      <c r="IBI123" s="760"/>
      <c r="IBJ123" s="760"/>
      <c r="IBK123" s="760"/>
      <c r="IBL123" s="760"/>
      <c r="IBM123" s="760"/>
      <c r="IBN123" s="760"/>
      <c r="IBO123" s="760"/>
      <c r="IBP123" s="760"/>
      <c r="IBQ123" s="760"/>
      <c r="IBR123" s="760"/>
      <c r="IBS123" s="760"/>
      <c r="IBT123" s="760"/>
      <c r="IBU123" s="760"/>
      <c r="IBV123" s="760"/>
      <c r="IBW123" s="760"/>
      <c r="IBX123" s="760"/>
      <c r="IBY123" s="760"/>
      <c r="IBZ123" s="760"/>
      <c r="ICA123" s="760"/>
      <c r="ICB123" s="760"/>
      <c r="ICC123" s="760"/>
      <c r="ICD123" s="760"/>
      <c r="ICE123" s="760"/>
      <c r="ICF123" s="760"/>
      <c r="ICG123" s="760"/>
      <c r="ICH123" s="760"/>
      <c r="ICI123" s="760"/>
      <c r="ICJ123" s="760"/>
      <c r="ICK123" s="760"/>
      <c r="ICL123" s="760"/>
      <c r="ICM123" s="760"/>
      <c r="ICN123" s="760"/>
      <c r="ICO123" s="760"/>
      <c r="ICP123" s="760"/>
      <c r="ICQ123" s="760"/>
      <c r="ICR123" s="760"/>
      <c r="ICS123" s="760"/>
      <c r="ICT123" s="760"/>
      <c r="ICU123" s="760"/>
      <c r="ICV123" s="760"/>
      <c r="ICW123" s="760"/>
      <c r="ICX123" s="760"/>
      <c r="ICY123" s="760"/>
      <c r="ICZ123" s="760"/>
      <c r="IDA123" s="760"/>
      <c r="IDB123" s="760"/>
      <c r="IDC123" s="760"/>
      <c r="IDD123" s="760"/>
      <c r="IDE123" s="760"/>
      <c r="IDF123" s="760"/>
      <c r="IDG123" s="760"/>
      <c r="IDH123" s="760"/>
      <c r="IDI123" s="760"/>
      <c r="IDJ123" s="760"/>
      <c r="IDK123" s="760"/>
      <c r="IDL123" s="760"/>
      <c r="IDM123" s="760"/>
      <c r="IDN123" s="760"/>
      <c r="IDO123" s="760"/>
      <c r="IDP123" s="760"/>
      <c r="IDQ123" s="760"/>
      <c r="IDR123" s="760"/>
      <c r="IDS123" s="760"/>
      <c r="IDT123" s="760"/>
      <c r="IDU123" s="760"/>
      <c r="IDV123" s="760"/>
      <c r="IDW123" s="760"/>
      <c r="IDX123" s="760"/>
      <c r="IDY123" s="760"/>
      <c r="IDZ123" s="760"/>
      <c r="IEA123" s="760"/>
      <c r="IEB123" s="760"/>
      <c r="IEC123" s="760"/>
      <c r="IED123" s="760"/>
      <c r="IEE123" s="760"/>
      <c r="IEF123" s="760"/>
      <c r="IEG123" s="760"/>
      <c r="IEH123" s="760"/>
      <c r="IEI123" s="760"/>
      <c r="IEJ123" s="760"/>
      <c r="IEK123" s="760"/>
      <c r="IEL123" s="760"/>
      <c r="IEM123" s="760"/>
      <c r="IEN123" s="760"/>
      <c r="IEO123" s="760"/>
      <c r="IEP123" s="760"/>
      <c r="IEQ123" s="760"/>
      <c r="IER123" s="760"/>
      <c r="IES123" s="760"/>
      <c r="IET123" s="760"/>
      <c r="IEU123" s="760"/>
      <c r="IEV123" s="760"/>
      <c r="IEW123" s="760"/>
      <c r="IEX123" s="760"/>
      <c r="IEY123" s="760"/>
      <c r="IEZ123" s="760"/>
      <c r="IFA123" s="760"/>
      <c r="IFB123" s="760"/>
      <c r="IFC123" s="760"/>
      <c r="IFD123" s="760"/>
      <c r="IFE123" s="760"/>
      <c r="IFF123" s="760"/>
      <c r="IFG123" s="760"/>
      <c r="IFH123" s="760"/>
      <c r="IFI123" s="760"/>
      <c r="IFJ123" s="760"/>
      <c r="IFK123" s="760"/>
      <c r="IFL123" s="760"/>
      <c r="IFM123" s="760"/>
      <c r="IFN123" s="760"/>
      <c r="IFO123" s="760"/>
      <c r="IFP123" s="760"/>
      <c r="IFQ123" s="760"/>
      <c r="IFR123" s="760"/>
      <c r="IFS123" s="760"/>
      <c r="IFT123" s="760"/>
      <c r="IFU123" s="760"/>
      <c r="IFV123" s="760"/>
      <c r="IFW123" s="760"/>
      <c r="IFX123" s="760"/>
      <c r="IFY123" s="760"/>
      <c r="IFZ123" s="760"/>
      <c r="IGA123" s="760"/>
      <c r="IGB123" s="760"/>
      <c r="IGC123" s="760"/>
      <c r="IGD123" s="760"/>
      <c r="IGE123" s="760"/>
      <c r="IGF123" s="760"/>
      <c r="IGG123" s="760"/>
      <c r="IGH123" s="760"/>
      <c r="IGI123" s="760"/>
      <c r="IGJ123" s="760"/>
      <c r="IGK123" s="760"/>
      <c r="IGL123" s="760"/>
      <c r="IGM123" s="760"/>
      <c r="IGN123" s="760"/>
      <c r="IGO123" s="760"/>
      <c r="IGP123" s="760"/>
      <c r="IGQ123" s="760"/>
      <c r="IGR123" s="760"/>
      <c r="IGS123" s="760"/>
      <c r="IGT123" s="760"/>
      <c r="IGU123" s="760"/>
      <c r="IGV123" s="760"/>
      <c r="IGW123" s="760"/>
      <c r="IGX123" s="760"/>
      <c r="IGY123" s="760"/>
      <c r="IGZ123" s="760"/>
      <c r="IHA123" s="760"/>
      <c r="IHB123" s="760"/>
      <c r="IHC123" s="760"/>
      <c r="IHD123" s="760"/>
      <c r="IHE123" s="760"/>
      <c r="IHF123" s="760"/>
      <c r="IHG123" s="760"/>
      <c r="IHH123" s="760"/>
      <c r="IHI123" s="760"/>
      <c r="IHJ123" s="760"/>
      <c r="IHK123" s="760"/>
      <c r="IHL123" s="760"/>
      <c r="IHM123" s="760"/>
      <c r="IHN123" s="760"/>
      <c r="IHO123" s="760"/>
      <c r="IHP123" s="760"/>
      <c r="IHQ123" s="760"/>
      <c r="IHR123" s="760"/>
      <c r="IHS123" s="760"/>
      <c r="IHT123" s="760"/>
      <c r="IHU123" s="760"/>
      <c r="IHV123" s="760"/>
      <c r="IHW123" s="760"/>
      <c r="IHX123" s="760"/>
      <c r="IHY123" s="760"/>
      <c r="IHZ123" s="760"/>
      <c r="IIA123" s="760"/>
      <c r="IIB123" s="760"/>
      <c r="IIC123" s="760"/>
      <c r="IID123" s="760"/>
      <c r="IIE123" s="760"/>
      <c r="IIF123" s="760"/>
      <c r="IIG123" s="760"/>
      <c r="IIH123" s="760"/>
      <c r="III123" s="760"/>
      <c r="IIJ123" s="760"/>
      <c r="IIK123" s="760"/>
      <c r="IIL123" s="760"/>
      <c r="IIM123" s="760"/>
      <c r="IIN123" s="760"/>
      <c r="IIO123" s="760"/>
      <c r="IIP123" s="760"/>
      <c r="IIQ123" s="760"/>
      <c r="IIR123" s="760"/>
      <c r="IIS123" s="760"/>
      <c r="IIT123" s="760"/>
      <c r="IIU123" s="760"/>
      <c r="IIV123" s="760"/>
      <c r="IIW123" s="760"/>
      <c r="IIX123" s="760"/>
      <c r="IIY123" s="760"/>
      <c r="IIZ123" s="760"/>
      <c r="IJA123" s="760"/>
      <c r="IJB123" s="760"/>
      <c r="IJC123" s="760"/>
      <c r="IJD123" s="760"/>
      <c r="IJE123" s="760"/>
      <c r="IJF123" s="760"/>
      <c r="IJG123" s="760"/>
      <c r="IJH123" s="760"/>
      <c r="IJI123" s="760"/>
      <c r="IJJ123" s="760"/>
      <c r="IJK123" s="760"/>
      <c r="IJL123" s="760"/>
      <c r="IJM123" s="760"/>
      <c r="IJN123" s="760"/>
      <c r="IJO123" s="760"/>
      <c r="IJP123" s="760"/>
      <c r="IJQ123" s="760"/>
      <c r="IJR123" s="760"/>
      <c r="IJS123" s="760"/>
      <c r="IJT123" s="760"/>
      <c r="IJU123" s="760"/>
      <c r="IJV123" s="760"/>
      <c r="IJW123" s="760"/>
      <c r="IJX123" s="760"/>
      <c r="IJY123" s="760"/>
      <c r="IJZ123" s="760"/>
      <c r="IKA123" s="760"/>
      <c r="IKB123" s="760"/>
      <c r="IKC123" s="760"/>
      <c r="IKD123" s="760"/>
      <c r="IKE123" s="760"/>
      <c r="IKF123" s="760"/>
      <c r="IKG123" s="760"/>
      <c r="IKH123" s="760"/>
      <c r="IKI123" s="760"/>
      <c r="IKJ123" s="760"/>
      <c r="IKK123" s="760"/>
      <c r="IKL123" s="760"/>
      <c r="IKM123" s="760"/>
      <c r="IKN123" s="760"/>
      <c r="IKO123" s="760"/>
      <c r="IKP123" s="760"/>
      <c r="IKQ123" s="760"/>
      <c r="IKR123" s="760"/>
      <c r="IKS123" s="760"/>
      <c r="IKT123" s="760"/>
      <c r="IKU123" s="760"/>
      <c r="IKV123" s="760"/>
      <c r="IKW123" s="760"/>
      <c r="IKX123" s="760"/>
      <c r="IKY123" s="760"/>
      <c r="IKZ123" s="760"/>
      <c r="ILA123" s="760"/>
      <c r="ILB123" s="760"/>
      <c r="ILC123" s="760"/>
      <c r="ILD123" s="760"/>
      <c r="ILE123" s="760"/>
      <c r="ILF123" s="760"/>
      <c r="ILG123" s="760"/>
      <c r="ILH123" s="760"/>
      <c r="ILI123" s="760"/>
      <c r="ILJ123" s="760"/>
      <c r="ILK123" s="760"/>
      <c r="ILL123" s="760"/>
      <c r="ILM123" s="760"/>
      <c r="ILN123" s="760"/>
      <c r="ILO123" s="760"/>
      <c r="ILP123" s="760"/>
      <c r="ILQ123" s="760"/>
      <c r="ILR123" s="760"/>
      <c r="ILS123" s="760"/>
      <c r="ILT123" s="760"/>
      <c r="ILU123" s="760"/>
      <c r="ILV123" s="760"/>
      <c r="ILW123" s="760"/>
      <c r="ILX123" s="760"/>
      <c r="ILY123" s="760"/>
      <c r="ILZ123" s="760"/>
      <c r="IMA123" s="760"/>
      <c r="IMB123" s="760"/>
      <c r="IMC123" s="760"/>
      <c r="IMD123" s="760"/>
      <c r="IME123" s="760"/>
      <c r="IMF123" s="760"/>
      <c r="IMG123" s="760"/>
      <c r="IMH123" s="760"/>
      <c r="IMI123" s="760"/>
      <c r="IMJ123" s="760"/>
      <c r="IMK123" s="760"/>
      <c r="IML123" s="760"/>
      <c r="IMM123" s="760"/>
      <c r="IMN123" s="760"/>
      <c r="IMO123" s="760"/>
      <c r="IMP123" s="760"/>
      <c r="IMQ123" s="760"/>
      <c r="IMR123" s="760"/>
      <c r="IMS123" s="760"/>
      <c r="IMT123" s="760"/>
      <c r="IMU123" s="760"/>
      <c r="IMV123" s="760"/>
      <c r="IMW123" s="760"/>
      <c r="IMX123" s="760"/>
      <c r="IMY123" s="760"/>
      <c r="IMZ123" s="760"/>
      <c r="INA123" s="760"/>
      <c r="INB123" s="760"/>
      <c r="INC123" s="760"/>
      <c r="IND123" s="760"/>
      <c r="INE123" s="760"/>
      <c r="INF123" s="760"/>
      <c r="ING123" s="760"/>
      <c r="INH123" s="760"/>
      <c r="INI123" s="760"/>
      <c r="INJ123" s="760"/>
      <c r="INK123" s="760"/>
      <c r="INL123" s="760"/>
      <c r="INM123" s="760"/>
      <c r="INN123" s="760"/>
      <c r="INO123" s="760"/>
      <c r="INP123" s="760"/>
      <c r="INQ123" s="760"/>
      <c r="INR123" s="760"/>
      <c r="INS123" s="760"/>
      <c r="INT123" s="760"/>
      <c r="INU123" s="760"/>
      <c r="INV123" s="760"/>
      <c r="INW123" s="760"/>
      <c r="INX123" s="760"/>
      <c r="INY123" s="760"/>
      <c r="INZ123" s="760"/>
      <c r="IOA123" s="760"/>
      <c r="IOB123" s="760"/>
      <c r="IOC123" s="760"/>
      <c r="IOD123" s="760"/>
      <c r="IOE123" s="760"/>
      <c r="IOF123" s="760"/>
      <c r="IOG123" s="760"/>
      <c r="IOH123" s="760"/>
      <c r="IOI123" s="760"/>
      <c r="IOJ123" s="760"/>
      <c r="IOK123" s="760"/>
      <c r="IOL123" s="760"/>
      <c r="IOM123" s="760"/>
      <c r="ION123" s="760"/>
      <c r="IOO123" s="760"/>
      <c r="IOP123" s="760"/>
      <c r="IOQ123" s="760"/>
      <c r="IOR123" s="760"/>
      <c r="IOS123" s="760"/>
      <c r="IOT123" s="760"/>
      <c r="IOU123" s="760"/>
      <c r="IOV123" s="760"/>
      <c r="IOW123" s="760"/>
      <c r="IOX123" s="760"/>
      <c r="IOY123" s="760"/>
      <c r="IOZ123" s="760"/>
      <c r="IPA123" s="760"/>
      <c r="IPB123" s="760"/>
      <c r="IPC123" s="760"/>
      <c r="IPD123" s="760"/>
      <c r="IPE123" s="760"/>
      <c r="IPF123" s="760"/>
      <c r="IPG123" s="760"/>
      <c r="IPH123" s="760"/>
      <c r="IPI123" s="760"/>
      <c r="IPJ123" s="760"/>
      <c r="IPK123" s="760"/>
      <c r="IPL123" s="760"/>
      <c r="IPM123" s="760"/>
      <c r="IPN123" s="760"/>
      <c r="IPO123" s="760"/>
      <c r="IPP123" s="760"/>
      <c r="IPQ123" s="760"/>
      <c r="IPR123" s="760"/>
      <c r="IPS123" s="760"/>
      <c r="IPT123" s="760"/>
      <c r="IPU123" s="760"/>
      <c r="IPV123" s="760"/>
      <c r="IPW123" s="760"/>
      <c r="IPX123" s="760"/>
      <c r="IPY123" s="760"/>
      <c r="IPZ123" s="760"/>
      <c r="IQA123" s="760"/>
      <c r="IQB123" s="760"/>
      <c r="IQC123" s="760"/>
      <c r="IQD123" s="760"/>
      <c r="IQE123" s="760"/>
      <c r="IQF123" s="760"/>
      <c r="IQG123" s="760"/>
      <c r="IQH123" s="760"/>
      <c r="IQI123" s="760"/>
      <c r="IQJ123" s="760"/>
      <c r="IQK123" s="760"/>
      <c r="IQL123" s="760"/>
      <c r="IQM123" s="760"/>
      <c r="IQN123" s="760"/>
      <c r="IQO123" s="760"/>
      <c r="IQP123" s="760"/>
      <c r="IQQ123" s="760"/>
      <c r="IQR123" s="760"/>
      <c r="IQS123" s="760"/>
      <c r="IQT123" s="760"/>
      <c r="IQU123" s="760"/>
      <c r="IQV123" s="760"/>
      <c r="IQW123" s="760"/>
      <c r="IQX123" s="760"/>
      <c r="IQY123" s="760"/>
      <c r="IQZ123" s="760"/>
      <c r="IRA123" s="760"/>
      <c r="IRB123" s="760"/>
      <c r="IRC123" s="760"/>
      <c r="IRD123" s="760"/>
      <c r="IRE123" s="760"/>
      <c r="IRF123" s="760"/>
      <c r="IRG123" s="760"/>
      <c r="IRH123" s="760"/>
      <c r="IRI123" s="760"/>
      <c r="IRJ123" s="760"/>
      <c r="IRK123" s="760"/>
      <c r="IRL123" s="760"/>
      <c r="IRM123" s="760"/>
      <c r="IRN123" s="760"/>
      <c r="IRO123" s="760"/>
      <c r="IRP123" s="760"/>
      <c r="IRQ123" s="760"/>
      <c r="IRR123" s="760"/>
      <c r="IRS123" s="760"/>
      <c r="IRT123" s="760"/>
      <c r="IRU123" s="760"/>
      <c r="IRV123" s="760"/>
      <c r="IRW123" s="760"/>
      <c r="IRX123" s="760"/>
      <c r="IRY123" s="760"/>
      <c r="IRZ123" s="760"/>
      <c r="ISA123" s="760"/>
      <c r="ISB123" s="760"/>
      <c r="ISC123" s="760"/>
      <c r="ISD123" s="760"/>
      <c r="ISE123" s="760"/>
      <c r="ISF123" s="760"/>
      <c r="ISG123" s="760"/>
      <c r="ISH123" s="760"/>
      <c r="ISI123" s="760"/>
      <c r="ISJ123" s="760"/>
      <c r="ISK123" s="760"/>
      <c r="ISL123" s="760"/>
      <c r="ISM123" s="760"/>
      <c r="ISN123" s="760"/>
      <c r="ISO123" s="760"/>
      <c r="ISP123" s="760"/>
      <c r="ISQ123" s="760"/>
      <c r="ISR123" s="760"/>
      <c r="ISS123" s="760"/>
      <c r="IST123" s="760"/>
      <c r="ISU123" s="760"/>
      <c r="ISV123" s="760"/>
      <c r="ISW123" s="760"/>
      <c r="ISX123" s="760"/>
      <c r="ISY123" s="760"/>
      <c r="ISZ123" s="760"/>
      <c r="ITA123" s="760"/>
      <c r="ITB123" s="760"/>
      <c r="ITC123" s="760"/>
      <c r="ITD123" s="760"/>
      <c r="ITE123" s="760"/>
      <c r="ITF123" s="760"/>
      <c r="ITG123" s="760"/>
      <c r="ITH123" s="760"/>
      <c r="ITI123" s="760"/>
      <c r="ITJ123" s="760"/>
      <c r="ITK123" s="760"/>
      <c r="ITL123" s="760"/>
      <c r="ITM123" s="760"/>
      <c r="ITN123" s="760"/>
      <c r="ITO123" s="760"/>
      <c r="ITP123" s="760"/>
      <c r="ITQ123" s="760"/>
      <c r="ITR123" s="760"/>
      <c r="ITS123" s="760"/>
      <c r="ITT123" s="760"/>
      <c r="ITU123" s="760"/>
      <c r="ITV123" s="760"/>
      <c r="ITW123" s="760"/>
      <c r="ITX123" s="760"/>
      <c r="ITY123" s="760"/>
      <c r="ITZ123" s="760"/>
      <c r="IUA123" s="760"/>
      <c r="IUB123" s="760"/>
      <c r="IUC123" s="760"/>
      <c r="IUD123" s="760"/>
      <c r="IUE123" s="760"/>
      <c r="IUF123" s="760"/>
      <c r="IUG123" s="760"/>
      <c r="IUH123" s="760"/>
      <c r="IUI123" s="760"/>
      <c r="IUJ123" s="760"/>
      <c r="IUK123" s="760"/>
      <c r="IUL123" s="760"/>
      <c r="IUM123" s="760"/>
      <c r="IUN123" s="760"/>
      <c r="IUO123" s="760"/>
      <c r="IUP123" s="760"/>
      <c r="IUQ123" s="760"/>
      <c r="IUR123" s="760"/>
      <c r="IUS123" s="760"/>
      <c r="IUT123" s="760"/>
      <c r="IUU123" s="760"/>
      <c r="IUV123" s="760"/>
      <c r="IUW123" s="760"/>
      <c r="IUX123" s="760"/>
      <c r="IUY123" s="760"/>
      <c r="IUZ123" s="760"/>
      <c r="IVA123" s="760"/>
      <c r="IVB123" s="760"/>
      <c r="IVC123" s="760"/>
      <c r="IVD123" s="760"/>
      <c r="IVE123" s="760"/>
      <c r="IVF123" s="760"/>
      <c r="IVG123" s="760"/>
      <c r="IVH123" s="760"/>
      <c r="IVI123" s="760"/>
      <c r="IVJ123" s="760"/>
      <c r="IVK123" s="760"/>
      <c r="IVL123" s="760"/>
      <c r="IVM123" s="760"/>
      <c r="IVN123" s="760"/>
      <c r="IVO123" s="760"/>
      <c r="IVP123" s="760"/>
      <c r="IVQ123" s="760"/>
      <c r="IVR123" s="760"/>
      <c r="IVS123" s="760"/>
      <c r="IVT123" s="760"/>
      <c r="IVU123" s="760"/>
      <c r="IVV123" s="760"/>
      <c r="IVW123" s="760"/>
      <c r="IVX123" s="760"/>
      <c r="IVY123" s="760"/>
      <c r="IVZ123" s="760"/>
      <c r="IWA123" s="760"/>
      <c r="IWB123" s="760"/>
      <c r="IWC123" s="760"/>
      <c r="IWD123" s="760"/>
      <c r="IWE123" s="760"/>
      <c r="IWF123" s="760"/>
      <c r="IWG123" s="760"/>
      <c r="IWH123" s="760"/>
      <c r="IWI123" s="760"/>
      <c r="IWJ123" s="760"/>
      <c r="IWK123" s="760"/>
      <c r="IWL123" s="760"/>
      <c r="IWM123" s="760"/>
      <c r="IWN123" s="760"/>
      <c r="IWO123" s="760"/>
      <c r="IWP123" s="760"/>
      <c r="IWQ123" s="760"/>
      <c r="IWR123" s="760"/>
      <c r="IWS123" s="760"/>
      <c r="IWT123" s="760"/>
      <c r="IWU123" s="760"/>
      <c r="IWV123" s="760"/>
      <c r="IWW123" s="760"/>
      <c r="IWX123" s="760"/>
      <c r="IWY123" s="760"/>
      <c r="IWZ123" s="760"/>
      <c r="IXA123" s="760"/>
      <c r="IXB123" s="760"/>
      <c r="IXC123" s="760"/>
      <c r="IXD123" s="760"/>
      <c r="IXE123" s="760"/>
      <c r="IXF123" s="760"/>
      <c r="IXG123" s="760"/>
      <c r="IXH123" s="760"/>
      <c r="IXI123" s="760"/>
      <c r="IXJ123" s="760"/>
      <c r="IXK123" s="760"/>
      <c r="IXL123" s="760"/>
      <c r="IXM123" s="760"/>
      <c r="IXN123" s="760"/>
      <c r="IXO123" s="760"/>
      <c r="IXP123" s="760"/>
      <c r="IXQ123" s="760"/>
      <c r="IXR123" s="760"/>
      <c r="IXS123" s="760"/>
      <c r="IXT123" s="760"/>
      <c r="IXU123" s="760"/>
      <c r="IXV123" s="760"/>
      <c r="IXW123" s="760"/>
      <c r="IXX123" s="760"/>
      <c r="IXY123" s="760"/>
      <c r="IXZ123" s="760"/>
      <c r="IYA123" s="760"/>
      <c r="IYB123" s="760"/>
      <c r="IYC123" s="760"/>
      <c r="IYD123" s="760"/>
      <c r="IYE123" s="760"/>
      <c r="IYF123" s="760"/>
      <c r="IYG123" s="760"/>
      <c r="IYH123" s="760"/>
      <c r="IYI123" s="760"/>
      <c r="IYJ123" s="760"/>
      <c r="IYK123" s="760"/>
      <c r="IYL123" s="760"/>
      <c r="IYM123" s="760"/>
      <c r="IYN123" s="760"/>
      <c r="IYO123" s="760"/>
      <c r="IYP123" s="760"/>
      <c r="IYQ123" s="760"/>
      <c r="IYR123" s="760"/>
      <c r="IYS123" s="760"/>
      <c r="IYT123" s="760"/>
      <c r="IYU123" s="760"/>
      <c r="IYV123" s="760"/>
      <c r="IYW123" s="760"/>
      <c r="IYX123" s="760"/>
      <c r="IYY123" s="760"/>
      <c r="IYZ123" s="760"/>
      <c r="IZA123" s="760"/>
      <c r="IZB123" s="760"/>
      <c r="IZC123" s="760"/>
      <c r="IZD123" s="760"/>
      <c r="IZE123" s="760"/>
      <c r="IZF123" s="760"/>
      <c r="IZG123" s="760"/>
      <c r="IZH123" s="760"/>
      <c r="IZI123" s="760"/>
      <c r="IZJ123" s="760"/>
      <c r="IZK123" s="760"/>
      <c r="IZL123" s="760"/>
      <c r="IZM123" s="760"/>
      <c r="IZN123" s="760"/>
      <c r="IZO123" s="760"/>
      <c r="IZP123" s="760"/>
      <c r="IZQ123" s="760"/>
      <c r="IZR123" s="760"/>
      <c r="IZS123" s="760"/>
      <c r="IZT123" s="760"/>
      <c r="IZU123" s="760"/>
      <c r="IZV123" s="760"/>
      <c r="IZW123" s="760"/>
      <c r="IZX123" s="760"/>
      <c r="IZY123" s="760"/>
      <c r="IZZ123" s="760"/>
      <c r="JAA123" s="760"/>
      <c r="JAB123" s="760"/>
      <c r="JAC123" s="760"/>
      <c r="JAD123" s="760"/>
      <c r="JAE123" s="760"/>
      <c r="JAF123" s="760"/>
      <c r="JAG123" s="760"/>
      <c r="JAH123" s="760"/>
      <c r="JAI123" s="760"/>
      <c r="JAJ123" s="760"/>
      <c r="JAK123" s="760"/>
      <c r="JAL123" s="760"/>
      <c r="JAM123" s="760"/>
      <c r="JAN123" s="760"/>
      <c r="JAO123" s="760"/>
      <c r="JAP123" s="760"/>
      <c r="JAQ123" s="760"/>
      <c r="JAR123" s="760"/>
      <c r="JAS123" s="760"/>
      <c r="JAT123" s="760"/>
      <c r="JAU123" s="760"/>
      <c r="JAV123" s="760"/>
      <c r="JAW123" s="760"/>
      <c r="JAX123" s="760"/>
      <c r="JAY123" s="760"/>
      <c r="JAZ123" s="760"/>
      <c r="JBA123" s="760"/>
      <c r="JBB123" s="760"/>
      <c r="JBC123" s="760"/>
      <c r="JBD123" s="760"/>
      <c r="JBE123" s="760"/>
      <c r="JBF123" s="760"/>
      <c r="JBG123" s="760"/>
      <c r="JBH123" s="760"/>
      <c r="JBI123" s="760"/>
      <c r="JBJ123" s="760"/>
      <c r="JBK123" s="760"/>
      <c r="JBL123" s="760"/>
      <c r="JBM123" s="760"/>
      <c r="JBN123" s="760"/>
      <c r="JBO123" s="760"/>
      <c r="JBP123" s="760"/>
      <c r="JBQ123" s="760"/>
      <c r="JBR123" s="760"/>
      <c r="JBS123" s="760"/>
      <c r="JBT123" s="760"/>
      <c r="JBU123" s="760"/>
      <c r="JBV123" s="760"/>
      <c r="JBW123" s="760"/>
      <c r="JBX123" s="760"/>
      <c r="JBY123" s="760"/>
      <c r="JBZ123" s="760"/>
      <c r="JCA123" s="760"/>
      <c r="JCB123" s="760"/>
      <c r="JCC123" s="760"/>
      <c r="JCD123" s="760"/>
      <c r="JCE123" s="760"/>
      <c r="JCF123" s="760"/>
      <c r="JCG123" s="760"/>
      <c r="JCH123" s="760"/>
      <c r="JCI123" s="760"/>
      <c r="JCJ123" s="760"/>
      <c r="JCK123" s="760"/>
      <c r="JCL123" s="760"/>
      <c r="JCM123" s="760"/>
      <c r="JCN123" s="760"/>
      <c r="JCO123" s="760"/>
      <c r="JCP123" s="760"/>
      <c r="JCQ123" s="760"/>
      <c r="JCR123" s="760"/>
      <c r="JCS123" s="760"/>
      <c r="JCT123" s="760"/>
      <c r="JCU123" s="760"/>
      <c r="JCV123" s="760"/>
      <c r="JCW123" s="760"/>
      <c r="JCX123" s="760"/>
      <c r="JCY123" s="760"/>
      <c r="JCZ123" s="760"/>
      <c r="JDA123" s="760"/>
      <c r="JDB123" s="760"/>
      <c r="JDC123" s="760"/>
      <c r="JDD123" s="760"/>
      <c r="JDE123" s="760"/>
      <c r="JDF123" s="760"/>
      <c r="JDG123" s="760"/>
      <c r="JDH123" s="760"/>
      <c r="JDI123" s="760"/>
      <c r="JDJ123" s="760"/>
      <c r="JDK123" s="760"/>
      <c r="JDL123" s="760"/>
      <c r="JDM123" s="760"/>
      <c r="JDN123" s="760"/>
      <c r="JDO123" s="760"/>
      <c r="JDP123" s="760"/>
      <c r="JDQ123" s="760"/>
      <c r="JDR123" s="760"/>
      <c r="JDS123" s="760"/>
      <c r="JDT123" s="760"/>
      <c r="JDU123" s="760"/>
      <c r="JDV123" s="760"/>
      <c r="JDW123" s="760"/>
      <c r="JDX123" s="760"/>
      <c r="JDY123" s="760"/>
      <c r="JDZ123" s="760"/>
      <c r="JEA123" s="760"/>
      <c r="JEB123" s="760"/>
      <c r="JEC123" s="760"/>
      <c r="JED123" s="760"/>
      <c r="JEE123" s="760"/>
      <c r="JEF123" s="760"/>
      <c r="JEG123" s="760"/>
      <c r="JEH123" s="760"/>
      <c r="JEI123" s="760"/>
      <c r="JEJ123" s="760"/>
      <c r="JEK123" s="760"/>
      <c r="JEL123" s="760"/>
      <c r="JEM123" s="760"/>
      <c r="JEN123" s="760"/>
      <c r="JEO123" s="760"/>
      <c r="JEP123" s="760"/>
      <c r="JEQ123" s="760"/>
      <c r="JER123" s="760"/>
      <c r="JES123" s="760"/>
      <c r="JET123" s="760"/>
      <c r="JEU123" s="760"/>
      <c r="JEV123" s="760"/>
      <c r="JEW123" s="760"/>
      <c r="JEX123" s="760"/>
      <c r="JEY123" s="760"/>
      <c r="JEZ123" s="760"/>
      <c r="JFA123" s="760"/>
      <c r="JFB123" s="760"/>
      <c r="JFC123" s="760"/>
      <c r="JFD123" s="760"/>
      <c r="JFE123" s="760"/>
      <c r="JFF123" s="760"/>
      <c r="JFG123" s="760"/>
      <c r="JFH123" s="760"/>
      <c r="JFI123" s="760"/>
      <c r="JFJ123" s="760"/>
      <c r="JFK123" s="760"/>
      <c r="JFL123" s="760"/>
      <c r="JFM123" s="760"/>
      <c r="JFN123" s="760"/>
      <c r="JFO123" s="760"/>
      <c r="JFP123" s="760"/>
      <c r="JFQ123" s="760"/>
      <c r="JFR123" s="760"/>
      <c r="JFS123" s="760"/>
      <c r="JFT123" s="760"/>
      <c r="JFU123" s="760"/>
      <c r="JFV123" s="760"/>
      <c r="JFW123" s="760"/>
      <c r="JFX123" s="760"/>
      <c r="JFY123" s="760"/>
      <c r="JFZ123" s="760"/>
      <c r="JGA123" s="760"/>
      <c r="JGB123" s="760"/>
      <c r="JGC123" s="760"/>
      <c r="JGD123" s="760"/>
      <c r="JGE123" s="760"/>
      <c r="JGF123" s="760"/>
      <c r="JGG123" s="760"/>
      <c r="JGH123" s="760"/>
      <c r="JGI123" s="760"/>
      <c r="JGJ123" s="760"/>
      <c r="JGK123" s="760"/>
      <c r="JGL123" s="760"/>
      <c r="JGM123" s="760"/>
      <c r="JGN123" s="760"/>
      <c r="JGO123" s="760"/>
      <c r="JGP123" s="760"/>
      <c r="JGQ123" s="760"/>
      <c r="JGR123" s="760"/>
      <c r="JGS123" s="760"/>
      <c r="JGT123" s="760"/>
      <c r="JGU123" s="760"/>
      <c r="JGV123" s="760"/>
      <c r="JGW123" s="760"/>
      <c r="JGX123" s="760"/>
      <c r="JGY123" s="760"/>
      <c r="JGZ123" s="760"/>
      <c r="JHA123" s="760"/>
      <c r="JHB123" s="760"/>
      <c r="JHC123" s="760"/>
      <c r="JHD123" s="760"/>
      <c r="JHE123" s="760"/>
      <c r="JHF123" s="760"/>
      <c r="JHG123" s="760"/>
      <c r="JHH123" s="760"/>
      <c r="JHI123" s="760"/>
      <c r="JHJ123" s="760"/>
      <c r="JHK123" s="760"/>
      <c r="JHL123" s="760"/>
      <c r="JHM123" s="760"/>
      <c r="JHN123" s="760"/>
      <c r="JHO123" s="760"/>
      <c r="JHP123" s="760"/>
      <c r="JHQ123" s="760"/>
      <c r="JHR123" s="760"/>
      <c r="JHS123" s="760"/>
      <c r="JHT123" s="760"/>
      <c r="JHU123" s="760"/>
      <c r="JHV123" s="760"/>
      <c r="JHW123" s="760"/>
      <c r="JHX123" s="760"/>
      <c r="JHY123" s="760"/>
      <c r="JHZ123" s="760"/>
      <c r="JIA123" s="760"/>
      <c r="JIB123" s="760"/>
      <c r="JIC123" s="760"/>
      <c r="JID123" s="760"/>
      <c r="JIE123" s="760"/>
      <c r="JIF123" s="760"/>
      <c r="JIG123" s="760"/>
      <c r="JIH123" s="760"/>
      <c r="JII123" s="760"/>
      <c r="JIJ123" s="760"/>
      <c r="JIK123" s="760"/>
      <c r="JIL123" s="760"/>
      <c r="JIM123" s="760"/>
      <c r="JIN123" s="760"/>
      <c r="JIO123" s="760"/>
      <c r="JIP123" s="760"/>
      <c r="JIQ123" s="760"/>
      <c r="JIR123" s="760"/>
      <c r="JIS123" s="760"/>
      <c r="JIT123" s="760"/>
      <c r="JIU123" s="760"/>
      <c r="JIV123" s="760"/>
      <c r="JIW123" s="760"/>
      <c r="JIX123" s="760"/>
      <c r="JIY123" s="760"/>
      <c r="JIZ123" s="760"/>
      <c r="JJA123" s="760"/>
      <c r="JJB123" s="760"/>
      <c r="JJC123" s="760"/>
      <c r="JJD123" s="760"/>
      <c r="JJE123" s="760"/>
      <c r="JJF123" s="760"/>
      <c r="JJG123" s="760"/>
      <c r="JJH123" s="760"/>
      <c r="JJI123" s="760"/>
      <c r="JJJ123" s="760"/>
      <c r="JJK123" s="760"/>
      <c r="JJL123" s="760"/>
      <c r="JJM123" s="760"/>
      <c r="JJN123" s="760"/>
      <c r="JJO123" s="760"/>
      <c r="JJP123" s="760"/>
      <c r="JJQ123" s="760"/>
      <c r="JJR123" s="760"/>
      <c r="JJS123" s="760"/>
      <c r="JJT123" s="760"/>
      <c r="JJU123" s="760"/>
      <c r="JJV123" s="760"/>
      <c r="JJW123" s="760"/>
      <c r="JJX123" s="760"/>
      <c r="JJY123" s="760"/>
      <c r="JJZ123" s="760"/>
      <c r="JKA123" s="760"/>
      <c r="JKB123" s="760"/>
      <c r="JKC123" s="760"/>
      <c r="JKD123" s="760"/>
      <c r="JKE123" s="760"/>
      <c r="JKF123" s="760"/>
      <c r="JKG123" s="760"/>
      <c r="JKH123" s="760"/>
      <c r="JKI123" s="760"/>
      <c r="JKJ123" s="760"/>
      <c r="JKK123" s="760"/>
      <c r="JKL123" s="760"/>
      <c r="JKM123" s="760"/>
      <c r="JKN123" s="760"/>
      <c r="JKO123" s="760"/>
      <c r="JKP123" s="760"/>
      <c r="JKQ123" s="760"/>
      <c r="JKR123" s="760"/>
      <c r="JKS123" s="760"/>
      <c r="JKT123" s="760"/>
      <c r="JKU123" s="760"/>
      <c r="JKV123" s="760"/>
      <c r="JKW123" s="760"/>
      <c r="JKX123" s="760"/>
      <c r="JKY123" s="760"/>
      <c r="JKZ123" s="760"/>
      <c r="JLA123" s="760"/>
      <c r="JLB123" s="760"/>
      <c r="JLC123" s="760"/>
      <c r="JLD123" s="760"/>
      <c r="JLE123" s="760"/>
      <c r="JLF123" s="760"/>
      <c r="JLG123" s="760"/>
      <c r="JLH123" s="760"/>
      <c r="JLI123" s="760"/>
      <c r="JLJ123" s="760"/>
      <c r="JLK123" s="760"/>
      <c r="JLL123" s="760"/>
      <c r="JLM123" s="760"/>
      <c r="JLN123" s="760"/>
      <c r="JLO123" s="760"/>
      <c r="JLP123" s="760"/>
      <c r="JLQ123" s="760"/>
      <c r="JLR123" s="760"/>
      <c r="JLS123" s="760"/>
      <c r="JLT123" s="760"/>
      <c r="JLU123" s="760"/>
      <c r="JLV123" s="760"/>
      <c r="JLW123" s="760"/>
      <c r="JLX123" s="760"/>
      <c r="JLY123" s="760"/>
      <c r="JLZ123" s="760"/>
      <c r="JMA123" s="760"/>
      <c r="JMB123" s="760"/>
      <c r="JMC123" s="760"/>
      <c r="JMD123" s="760"/>
      <c r="JME123" s="760"/>
      <c r="JMF123" s="760"/>
      <c r="JMG123" s="760"/>
      <c r="JMH123" s="760"/>
      <c r="JMI123" s="760"/>
      <c r="JMJ123" s="760"/>
      <c r="JMK123" s="760"/>
      <c r="JML123" s="760"/>
      <c r="JMM123" s="760"/>
      <c r="JMN123" s="760"/>
      <c r="JMO123" s="760"/>
      <c r="JMP123" s="760"/>
      <c r="JMQ123" s="760"/>
      <c r="JMR123" s="760"/>
      <c r="JMS123" s="760"/>
      <c r="JMT123" s="760"/>
      <c r="JMU123" s="760"/>
      <c r="JMV123" s="760"/>
      <c r="JMW123" s="760"/>
      <c r="JMX123" s="760"/>
      <c r="JMY123" s="760"/>
      <c r="JMZ123" s="760"/>
      <c r="JNA123" s="760"/>
      <c r="JNB123" s="760"/>
      <c r="JNC123" s="760"/>
      <c r="JND123" s="760"/>
      <c r="JNE123" s="760"/>
      <c r="JNF123" s="760"/>
      <c r="JNG123" s="760"/>
      <c r="JNH123" s="760"/>
      <c r="JNI123" s="760"/>
      <c r="JNJ123" s="760"/>
      <c r="JNK123" s="760"/>
      <c r="JNL123" s="760"/>
      <c r="JNM123" s="760"/>
      <c r="JNN123" s="760"/>
      <c r="JNO123" s="760"/>
      <c r="JNP123" s="760"/>
      <c r="JNQ123" s="760"/>
      <c r="JNR123" s="760"/>
      <c r="JNS123" s="760"/>
      <c r="JNT123" s="760"/>
      <c r="JNU123" s="760"/>
      <c r="JNV123" s="760"/>
      <c r="JNW123" s="760"/>
      <c r="JNX123" s="760"/>
      <c r="JNY123" s="760"/>
      <c r="JNZ123" s="760"/>
      <c r="JOA123" s="760"/>
      <c r="JOB123" s="760"/>
      <c r="JOC123" s="760"/>
      <c r="JOD123" s="760"/>
      <c r="JOE123" s="760"/>
      <c r="JOF123" s="760"/>
      <c r="JOG123" s="760"/>
      <c r="JOH123" s="760"/>
      <c r="JOI123" s="760"/>
      <c r="JOJ123" s="760"/>
      <c r="JOK123" s="760"/>
      <c r="JOL123" s="760"/>
      <c r="JOM123" s="760"/>
      <c r="JON123" s="760"/>
      <c r="JOO123" s="760"/>
      <c r="JOP123" s="760"/>
      <c r="JOQ123" s="760"/>
      <c r="JOR123" s="760"/>
      <c r="JOS123" s="760"/>
      <c r="JOT123" s="760"/>
      <c r="JOU123" s="760"/>
      <c r="JOV123" s="760"/>
      <c r="JOW123" s="760"/>
      <c r="JOX123" s="760"/>
      <c r="JOY123" s="760"/>
      <c r="JOZ123" s="760"/>
      <c r="JPA123" s="760"/>
      <c r="JPB123" s="760"/>
      <c r="JPC123" s="760"/>
      <c r="JPD123" s="760"/>
      <c r="JPE123" s="760"/>
      <c r="JPF123" s="760"/>
      <c r="JPG123" s="760"/>
      <c r="JPH123" s="760"/>
      <c r="JPI123" s="760"/>
      <c r="JPJ123" s="760"/>
      <c r="JPK123" s="760"/>
      <c r="JPL123" s="760"/>
      <c r="JPM123" s="760"/>
      <c r="JPN123" s="760"/>
      <c r="JPO123" s="760"/>
      <c r="JPP123" s="760"/>
      <c r="JPQ123" s="760"/>
      <c r="JPR123" s="760"/>
      <c r="JPS123" s="760"/>
      <c r="JPT123" s="760"/>
      <c r="JPU123" s="760"/>
      <c r="JPV123" s="760"/>
      <c r="JPW123" s="760"/>
      <c r="JPX123" s="760"/>
      <c r="JPY123" s="760"/>
      <c r="JPZ123" s="760"/>
      <c r="JQA123" s="760"/>
      <c r="JQB123" s="760"/>
      <c r="JQC123" s="760"/>
      <c r="JQD123" s="760"/>
      <c r="JQE123" s="760"/>
      <c r="JQF123" s="760"/>
      <c r="JQG123" s="760"/>
      <c r="JQH123" s="760"/>
      <c r="JQI123" s="760"/>
      <c r="JQJ123" s="760"/>
      <c r="JQK123" s="760"/>
      <c r="JQL123" s="760"/>
      <c r="JQM123" s="760"/>
      <c r="JQN123" s="760"/>
      <c r="JQO123" s="760"/>
      <c r="JQP123" s="760"/>
      <c r="JQQ123" s="760"/>
      <c r="JQR123" s="760"/>
      <c r="JQS123" s="760"/>
      <c r="JQT123" s="760"/>
      <c r="JQU123" s="760"/>
      <c r="JQV123" s="760"/>
      <c r="JQW123" s="760"/>
      <c r="JQX123" s="760"/>
      <c r="JQY123" s="760"/>
      <c r="JQZ123" s="760"/>
      <c r="JRA123" s="760"/>
      <c r="JRB123" s="760"/>
      <c r="JRC123" s="760"/>
      <c r="JRD123" s="760"/>
      <c r="JRE123" s="760"/>
      <c r="JRF123" s="760"/>
      <c r="JRG123" s="760"/>
      <c r="JRH123" s="760"/>
      <c r="JRI123" s="760"/>
      <c r="JRJ123" s="760"/>
      <c r="JRK123" s="760"/>
      <c r="JRL123" s="760"/>
      <c r="JRM123" s="760"/>
      <c r="JRN123" s="760"/>
      <c r="JRO123" s="760"/>
      <c r="JRP123" s="760"/>
      <c r="JRQ123" s="760"/>
      <c r="JRR123" s="760"/>
      <c r="JRS123" s="760"/>
      <c r="JRT123" s="760"/>
      <c r="JRU123" s="760"/>
      <c r="JRV123" s="760"/>
      <c r="JRW123" s="760"/>
      <c r="JRX123" s="760"/>
      <c r="JRY123" s="760"/>
      <c r="JRZ123" s="760"/>
      <c r="JSA123" s="760"/>
      <c r="JSB123" s="760"/>
      <c r="JSC123" s="760"/>
      <c r="JSD123" s="760"/>
      <c r="JSE123" s="760"/>
      <c r="JSF123" s="760"/>
      <c r="JSG123" s="760"/>
      <c r="JSH123" s="760"/>
      <c r="JSI123" s="760"/>
      <c r="JSJ123" s="760"/>
      <c r="JSK123" s="760"/>
      <c r="JSL123" s="760"/>
      <c r="JSM123" s="760"/>
      <c r="JSN123" s="760"/>
      <c r="JSO123" s="760"/>
      <c r="JSP123" s="760"/>
      <c r="JSQ123" s="760"/>
      <c r="JSR123" s="760"/>
      <c r="JSS123" s="760"/>
      <c r="JST123" s="760"/>
      <c r="JSU123" s="760"/>
      <c r="JSV123" s="760"/>
      <c r="JSW123" s="760"/>
      <c r="JSX123" s="760"/>
      <c r="JSY123" s="760"/>
      <c r="JSZ123" s="760"/>
      <c r="JTA123" s="760"/>
      <c r="JTB123" s="760"/>
      <c r="JTC123" s="760"/>
      <c r="JTD123" s="760"/>
      <c r="JTE123" s="760"/>
      <c r="JTF123" s="760"/>
      <c r="JTG123" s="760"/>
      <c r="JTH123" s="760"/>
      <c r="JTI123" s="760"/>
      <c r="JTJ123" s="760"/>
      <c r="JTK123" s="760"/>
      <c r="JTL123" s="760"/>
      <c r="JTM123" s="760"/>
      <c r="JTN123" s="760"/>
      <c r="JTO123" s="760"/>
      <c r="JTP123" s="760"/>
      <c r="JTQ123" s="760"/>
      <c r="JTR123" s="760"/>
      <c r="JTS123" s="760"/>
      <c r="JTT123" s="760"/>
      <c r="JTU123" s="760"/>
      <c r="JTV123" s="760"/>
      <c r="JTW123" s="760"/>
      <c r="JTX123" s="760"/>
      <c r="JTY123" s="760"/>
      <c r="JTZ123" s="760"/>
      <c r="JUA123" s="760"/>
      <c r="JUB123" s="760"/>
      <c r="JUC123" s="760"/>
      <c r="JUD123" s="760"/>
      <c r="JUE123" s="760"/>
      <c r="JUF123" s="760"/>
      <c r="JUG123" s="760"/>
      <c r="JUH123" s="760"/>
      <c r="JUI123" s="760"/>
      <c r="JUJ123" s="760"/>
      <c r="JUK123" s="760"/>
      <c r="JUL123" s="760"/>
      <c r="JUM123" s="760"/>
      <c r="JUN123" s="760"/>
      <c r="JUO123" s="760"/>
      <c r="JUP123" s="760"/>
      <c r="JUQ123" s="760"/>
      <c r="JUR123" s="760"/>
      <c r="JUS123" s="760"/>
      <c r="JUT123" s="760"/>
      <c r="JUU123" s="760"/>
      <c r="JUV123" s="760"/>
      <c r="JUW123" s="760"/>
      <c r="JUX123" s="760"/>
      <c r="JUY123" s="760"/>
      <c r="JUZ123" s="760"/>
      <c r="JVA123" s="760"/>
      <c r="JVB123" s="760"/>
      <c r="JVC123" s="760"/>
      <c r="JVD123" s="760"/>
      <c r="JVE123" s="760"/>
      <c r="JVF123" s="760"/>
      <c r="JVG123" s="760"/>
      <c r="JVH123" s="760"/>
      <c r="JVI123" s="760"/>
      <c r="JVJ123" s="760"/>
      <c r="JVK123" s="760"/>
      <c r="JVL123" s="760"/>
      <c r="JVM123" s="760"/>
      <c r="JVN123" s="760"/>
      <c r="JVO123" s="760"/>
      <c r="JVP123" s="760"/>
      <c r="JVQ123" s="760"/>
      <c r="JVR123" s="760"/>
      <c r="JVS123" s="760"/>
      <c r="JVT123" s="760"/>
      <c r="JVU123" s="760"/>
      <c r="JVV123" s="760"/>
      <c r="JVW123" s="760"/>
      <c r="JVX123" s="760"/>
      <c r="JVY123" s="760"/>
      <c r="JVZ123" s="760"/>
      <c r="JWA123" s="760"/>
      <c r="JWB123" s="760"/>
      <c r="JWC123" s="760"/>
      <c r="JWD123" s="760"/>
      <c r="JWE123" s="760"/>
      <c r="JWF123" s="760"/>
      <c r="JWG123" s="760"/>
      <c r="JWH123" s="760"/>
      <c r="JWI123" s="760"/>
      <c r="JWJ123" s="760"/>
      <c r="JWK123" s="760"/>
      <c r="JWL123" s="760"/>
      <c r="JWM123" s="760"/>
      <c r="JWN123" s="760"/>
      <c r="JWO123" s="760"/>
      <c r="JWP123" s="760"/>
      <c r="JWQ123" s="760"/>
      <c r="JWR123" s="760"/>
      <c r="JWS123" s="760"/>
      <c r="JWT123" s="760"/>
      <c r="JWU123" s="760"/>
      <c r="JWV123" s="760"/>
      <c r="JWW123" s="760"/>
      <c r="JWX123" s="760"/>
      <c r="JWY123" s="760"/>
      <c r="JWZ123" s="760"/>
      <c r="JXA123" s="760"/>
      <c r="JXB123" s="760"/>
      <c r="JXC123" s="760"/>
      <c r="JXD123" s="760"/>
      <c r="JXE123" s="760"/>
      <c r="JXF123" s="760"/>
      <c r="JXG123" s="760"/>
      <c r="JXH123" s="760"/>
      <c r="JXI123" s="760"/>
      <c r="JXJ123" s="760"/>
      <c r="JXK123" s="760"/>
      <c r="JXL123" s="760"/>
      <c r="JXM123" s="760"/>
      <c r="JXN123" s="760"/>
      <c r="JXO123" s="760"/>
      <c r="JXP123" s="760"/>
      <c r="JXQ123" s="760"/>
      <c r="JXR123" s="760"/>
      <c r="JXS123" s="760"/>
      <c r="JXT123" s="760"/>
      <c r="JXU123" s="760"/>
      <c r="JXV123" s="760"/>
      <c r="JXW123" s="760"/>
      <c r="JXX123" s="760"/>
      <c r="JXY123" s="760"/>
      <c r="JXZ123" s="760"/>
      <c r="JYA123" s="760"/>
      <c r="JYB123" s="760"/>
      <c r="JYC123" s="760"/>
      <c r="JYD123" s="760"/>
      <c r="JYE123" s="760"/>
      <c r="JYF123" s="760"/>
      <c r="JYG123" s="760"/>
      <c r="JYH123" s="760"/>
      <c r="JYI123" s="760"/>
      <c r="JYJ123" s="760"/>
      <c r="JYK123" s="760"/>
      <c r="JYL123" s="760"/>
      <c r="JYM123" s="760"/>
      <c r="JYN123" s="760"/>
      <c r="JYO123" s="760"/>
      <c r="JYP123" s="760"/>
      <c r="JYQ123" s="760"/>
      <c r="JYR123" s="760"/>
      <c r="JYS123" s="760"/>
      <c r="JYT123" s="760"/>
      <c r="JYU123" s="760"/>
      <c r="JYV123" s="760"/>
      <c r="JYW123" s="760"/>
      <c r="JYX123" s="760"/>
      <c r="JYY123" s="760"/>
      <c r="JYZ123" s="760"/>
      <c r="JZA123" s="760"/>
      <c r="JZB123" s="760"/>
      <c r="JZC123" s="760"/>
      <c r="JZD123" s="760"/>
      <c r="JZE123" s="760"/>
      <c r="JZF123" s="760"/>
      <c r="JZG123" s="760"/>
      <c r="JZH123" s="760"/>
      <c r="JZI123" s="760"/>
      <c r="JZJ123" s="760"/>
      <c r="JZK123" s="760"/>
      <c r="JZL123" s="760"/>
      <c r="JZM123" s="760"/>
      <c r="JZN123" s="760"/>
      <c r="JZO123" s="760"/>
      <c r="JZP123" s="760"/>
      <c r="JZQ123" s="760"/>
      <c r="JZR123" s="760"/>
      <c r="JZS123" s="760"/>
      <c r="JZT123" s="760"/>
      <c r="JZU123" s="760"/>
      <c r="JZV123" s="760"/>
      <c r="JZW123" s="760"/>
      <c r="JZX123" s="760"/>
      <c r="JZY123" s="760"/>
      <c r="JZZ123" s="760"/>
      <c r="KAA123" s="760"/>
      <c r="KAB123" s="760"/>
      <c r="KAC123" s="760"/>
      <c r="KAD123" s="760"/>
      <c r="KAE123" s="760"/>
      <c r="KAF123" s="760"/>
      <c r="KAG123" s="760"/>
      <c r="KAH123" s="760"/>
      <c r="KAI123" s="760"/>
      <c r="KAJ123" s="760"/>
      <c r="KAK123" s="760"/>
      <c r="KAL123" s="760"/>
      <c r="KAM123" s="760"/>
      <c r="KAN123" s="760"/>
      <c r="KAO123" s="760"/>
      <c r="KAP123" s="760"/>
      <c r="KAQ123" s="760"/>
      <c r="KAR123" s="760"/>
      <c r="KAS123" s="760"/>
      <c r="KAT123" s="760"/>
      <c r="KAU123" s="760"/>
      <c r="KAV123" s="760"/>
      <c r="KAW123" s="760"/>
      <c r="KAX123" s="760"/>
      <c r="KAY123" s="760"/>
      <c r="KAZ123" s="760"/>
      <c r="KBA123" s="760"/>
      <c r="KBB123" s="760"/>
      <c r="KBC123" s="760"/>
      <c r="KBD123" s="760"/>
      <c r="KBE123" s="760"/>
      <c r="KBF123" s="760"/>
      <c r="KBG123" s="760"/>
      <c r="KBH123" s="760"/>
      <c r="KBI123" s="760"/>
      <c r="KBJ123" s="760"/>
      <c r="KBK123" s="760"/>
      <c r="KBL123" s="760"/>
      <c r="KBM123" s="760"/>
      <c r="KBN123" s="760"/>
      <c r="KBO123" s="760"/>
      <c r="KBP123" s="760"/>
      <c r="KBQ123" s="760"/>
      <c r="KBR123" s="760"/>
      <c r="KBS123" s="760"/>
      <c r="KBT123" s="760"/>
      <c r="KBU123" s="760"/>
      <c r="KBV123" s="760"/>
      <c r="KBW123" s="760"/>
      <c r="KBX123" s="760"/>
      <c r="KBY123" s="760"/>
      <c r="KBZ123" s="760"/>
      <c r="KCA123" s="760"/>
      <c r="KCB123" s="760"/>
      <c r="KCC123" s="760"/>
      <c r="KCD123" s="760"/>
      <c r="KCE123" s="760"/>
      <c r="KCF123" s="760"/>
      <c r="KCG123" s="760"/>
      <c r="KCH123" s="760"/>
      <c r="KCI123" s="760"/>
      <c r="KCJ123" s="760"/>
      <c r="KCK123" s="760"/>
      <c r="KCL123" s="760"/>
      <c r="KCM123" s="760"/>
      <c r="KCN123" s="760"/>
      <c r="KCO123" s="760"/>
      <c r="KCP123" s="760"/>
      <c r="KCQ123" s="760"/>
      <c r="KCR123" s="760"/>
      <c r="KCS123" s="760"/>
      <c r="KCT123" s="760"/>
      <c r="KCU123" s="760"/>
      <c r="KCV123" s="760"/>
      <c r="KCW123" s="760"/>
      <c r="KCX123" s="760"/>
      <c r="KCY123" s="760"/>
      <c r="KCZ123" s="760"/>
      <c r="KDA123" s="760"/>
      <c r="KDB123" s="760"/>
      <c r="KDC123" s="760"/>
      <c r="KDD123" s="760"/>
      <c r="KDE123" s="760"/>
      <c r="KDF123" s="760"/>
      <c r="KDG123" s="760"/>
      <c r="KDH123" s="760"/>
      <c r="KDI123" s="760"/>
      <c r="KDJ123" s="760"/>
      <c r="KDK123" s="760"/>
      <c r="KDL123" s="760"/>
      <c r="KDM123" s="760"/>
      <c r="KDN123" s="760"/>
      <c r="KDO123" s="760"/>
      <c r="KDP123" s="760"/>
      <c r="KDQ123" s="760"/>
      <c r="KDR123" s="760"/>
      <c r="KDS123" s="760"/>
      <c r="KDT123" s="760"/>
      <c r="KDU123" s="760"/>
      <c r="KDV123" s="760"/>
      <c r="KDW123" s="760"/>
      <c r="KDX123" s="760"/>
      <c r="KDY123" s="760"/>
      <c r="KDZ123" s="760"/>
      <c r="KEA123" s="760"/>
      <c r="KEB123" s="760"/>
      <c r="KEC123" s="760"/>
      <c r="KED123" s="760"/>
      <c r="KEE123" s="760"/>
      <c r="KEF123" s="760"/>
      <c r="KEG123" s="760"/>
      <c r="KEH123" s="760"/>
      <c r="KEI123" s="760"/>
      <c r="KEJ123" s="760"/>
      <c r="KEK123" s="760"/>
      <c r="KEL123" s="760"/>
      <c r="KEM123" s="760"/>
      <c r="KEN123" s="760"/>
      <c r="KEO123" s="760"/>
      <c r="KEP123" s="760"/>
      <c r="KEQ123" s="760"/>
      <c r="KER123" s="760"/>
      <c r="KES123" s="760"/>
      <c r="KET123" s="760"/>
      <c r="KEU123" s="760"/>
      <c r="KEV123" s="760"/>
      <c r="KEW123" s="760"/>
      <c r="KEX123" s="760"/>
      <c r="KEY123" s="760"/>
      <c r="KEZ123" s="760"/>
      <c r="KFA123" s="760"/>
      <c r="KFB123" s="760"/>
      <c r="KFC123" s="760"/>
      <c r="KFD123" s="760"/>
      <c r="KFE123" s="760"/>
      <c r="KFF123" s="760"/>
      <c r="KFG123" s="760"/>
      <c r="KFH123" s="760"/>
      <c r="KFI123" s="760"/>
      <c r="KFJ123" s="760"/>
      <c r="KFK123" s="760"/>
      <c r="KFL123" s="760"/>
      <c r="KFM123" s="760"/>
      <c r="KFN123" s="760"/>
      <c r="KFO123" s="760"/>
      <c r="KFP123" s="760"/>
      <c r="KFQ123" s="760"/>
      <c r="KFR123" s="760"/>
      <c r="KFS123" s="760"/>
      <c r="KFT123" s="760"/>
      <c r="KFU123" s="760"/>
      <c r="KFV123" s="760"/>
      <c r="KFW123" s="760"/>
      <c r="KFX123" s="760"/>
      <c r="KFY123" s="760"/>
      <c r="KFZ123" s="760"/>
      <c r="KGA123" s="760"/>
      <c r="KGB123" s="760"/>
      <c r="KGC123" s="760"/>
      <c r="KGD123" s="760"/>
      <c r="KGE123" s="760"/>
      <c r="KGF123" s="760"/>
      <c r="KGG123" s="760"/>
      <c r="KGH123" s="760"/>
      <c r="KGI123" s="760"/>
      <c r="KGJ123" s="760"/>
      <c r="KGK123" s="760"/>
      <c r="KGL123" s="760"/>
      <c r="KGM123" s="760"/>
      <c r="KGN123" s="760"/>
      <c r="KGO123" s="760"/>
      <c r="KGP123" s="760"/>
      <c r="KGQ123" s="760"/>
      <c r="KGR123" s="760"/>
      <c r="KGS123" s="760"/>
      <c r="KGT123" s="760"/>
      <c r="KGU123" s="760"/>
      <c r="KGV123" s="760"/>
      <c r="KGW123" s="760"/>
      <c r="KGX123" s="760"/>
      <c r="KGY123" s="760"/>
      <c r="KGZ123" s="760"/>
      <c r="KHA123" s="760"/>
      <c r="KHB123" s="760"/>
      <c r="KHC123" s="760"/>
      <c r="KHD123" s="760"/>
      <c r="KHE123" s="760"/>
      <c r="KHF123" s="760"/>
      <c r="KHG123" s="760"/>
      <c r="KHH123" s="760"/>
      <c r="KHI123" s="760"/>
      <c r="KHJ123" s="760"/>
      <c r="KHK123" s="760"/>
      <c r="KHL123" s="760"/>
      <c r="KHM123" s="760"/>
      <c r="KHN123" s="760"/>
      <c r="KHO123" s="760"/>
      <c r="KHP123" s="760"/>
      <c r="KHQ123" s="760"/>
      <c r="KHR123" s="760"/>
      <c r="KHS123" s="760"/>
      <c r="KHT123" s="760"/>
      <c r="KHU123" s="760"/>
      <c r="KHV123" s="760"/>
      <c r="KHW123" s="760"/>
      <c r="KHX123" s="760"/>
      <c r="KHY123" s="760"/>
      <c r="KHZ123" s="760"/>
      <c r="KIA123" s="760"/>
      <c r="KIB123" s="760"/>
      <c r="KIC123" s="760"/>
      <c r="KID123" s="760"/>
      <c r="KIE123" s="760"/>
      <c r="KIF123" s="760"/>
      <c r="KIG123" s="760"/>
      <c r="KIH123" s="760"/>
      <c r="KII123" s="760"/>
      <c r="KIJ123" s="760"/>
      <c r="KIK123" s="760"/>
      <c r="KIL123" s="760"/>
      <c r="KIM123" s="760"/>
      <c r="KIN123" s="760"/>
      <c r="KIO123" s="760"/>
      <c r="KIP123" s="760"/>
      <c r="KIQ123" s="760"/>
      <c r="KIR123" s="760"/>
      <c r="KIS123" s="760"/>
      <c r="KIT123" s="760"/>
      <c r="KIU123" s="760"/>
      <c r="KIV123" s="760"/>
      <c r="KIW123" s="760"/>
      <c r="KIX123" s="760"/>
      <c r="KIY123" s="760"/>
      <c r="KIZ123" s="760"/>
      <c r="KJA123" s="760"/>
      <c r="KJB123" s="760"/>
      <c r="KJC123" s="760"/>
      <c r="KJD123" s="760"/>
      <c r="KJE123" s="760"/>
      <c r="KJF123" s="760"/>
      <c r="KJG123" s="760"/>
      <c r="KJH123" s="760"/>
      <c r="KJI123" s="760"/>
      <c r="KJJ123" s="760"/>
      <c r="KJK123" s="760"/>
      <c r="KJL123" s="760"/>
      <c r="KJM123" s="760"/>
      <c r="KJN123" s="760"/>
      <c r="KJO123" s="760"/>
      <c r="KJP123" s="760"/>
      <c r="KJQ123" s="760"/>
      <c r="KJR123" s="760"/>
      <c r="KJS123" s="760"/>
      <c r="KJT123" s="760"/>
      <c r="KJU123" s="760"/>
      <c r="KJV123" s="760"/>
      <c r="KJW123" s="760"/>
      <c r="KJX123" s="760"/>
      <c r="KJY123" s="760"/>
      <c r="KJZ123" s="760"/>
      <c r="KKA123" s="760"/>
      <c r="KKB123" s="760"/>
      <c r="KKC123" s="760"/>
      <c r="KKD123" s="760"/>
      <c r="KKE123" s="760"/>
      <c r="KKF123" s="760"/>
      <c r="KKG123" s="760"/>
      <c r="KKH123" s="760"/>
      <c r="KKI123" s="760"/>
      <c r="KKJ123" s="760"/>
      <c r="KKK123" s="760"/>
      <c r="KKL123" s="760"/>
      <c r="KKM123" s="760"/>
      <c r="KKN123" s="760"/>
      <c r="KKO123" s="760"/>
      <c r="KKP123" s="760"/>
      <c r="KKQ123" s="760"/>
      <c r="KKR123" s="760"/>
      <c r="KKS123" s="760"/>
      <c r="KKT123" s="760"/>
      <c r="KKU123" s="760"/>
      <c r="KKV123" s="760"/>
      <c r="KKW123" s="760"/>
      <c r="KKX123" s="760"/>
      <c r="KKY123" s="760"/>
      <c r="KKZ123" s="760"/>
      <c r="KLA123" s="760"/>
      <c r="KLB123" s="760"/>
      <c r="KLC123" s="760"/>
      <c r="KLD123" s="760"/>
      <c r="KLE123" s="760"/>
      <c r="KLF123" s="760"/>
      <c r="KLG123" s="760"/>
      <c r="KLH123" s="760"/>
      <c r="KLI123" s="760"/>
      <c r="KLJ123" s="760"/>
      <c r="KLK123" s="760"/>
      <c r="KLL123" s="760"/>
      <c r="KLM123" s="760"/>
      <c r="KLN123" s="760"/>
      <c r="KLO123" s="760"/>
      <c r="KLP123" s="760"/>
      <c r="KLQ123" s="760"/>
      <c r="KLR123" s="760"/>
      <c r="KLS123" s="760"/>
      <c r="KLT123" s="760"/>
      <c r="KLU123" s="760"/>
      <c r="KLV123" s="760"/>
      <c r="KLW123" s="760"/>
      <c r="KLX123" s="760"/>
      <c r="KLY123" s="760"/>
      <c r="KLZ123" s="760"/>
      <c r="KMA123" s="760"/>
      <c r="KMB123" s="760"/>
      <c r="KMC123" s="760"/>
      <c r="KMD123" s="760"/>
      <c r="KME123" s="760"/>
      <c r="KMF123" s="760"/>
      <c r="KMG123" s="760"/>
      <c r="KMH123" s="760"/>
      <c r="KMI123" s="760"/>
      <c r="KMJ123" s="760"/>
      <c r="KMK123" s="760"/>
      <c r="KML123" s="760"/>
      <c r="KMM123" s="760"/>
      <c r="KMN123" s="760"/>
      <c r="KMO123" s="760"/>
      <c r="KMP123" s="760"/>
      <c r="KMQ123" s="760"/>
      <c r="KMR123" s="760"/>
      <c r="KMS123" s="760"/>
      <c r="KMT123" s="760"/>
      <c r="KMU123" s="760"/>
      <c r="KMV123" s="760"/>
      <c r="KMW123" s="760"/>
      <c r="KMX123" s="760"/>
      <c r="KMY123" s="760"/>
      <c r="KMZ123" s="760"/>
      <c r="KNA123" s="760"/>
      <c r="KNB123" s="760"/>
      <c r="KNC123" s="760"/>
      <c r="KND123" s="760"/>
      <c r="KNE123" s="760"/>
      <c r="KNF123" s="760"/>
      <c r="KNG123" s="760"/>
      <c r="KNH123" s="760"/>
      <c r="KNI123" s="760"/>
      <c r="KNJ123" s="760"/>
      <c r="KNK123" s="760"/>
      <c r="KNL123" s="760"/>
      <c r="KNM123" s="760"/>
      <c r="KNN123" s="760"/>
      <c r="KNO123" s="760"/>
      <c r="KNP123" s="760"/>
      <c r="KNQ123" s="760"/>
      <c r="KNR123" s="760"/>
      <c r="KNS123" s="760"/>
      <c r="KNT123" s="760"/>
      <c r="KNU123" s="760"/>
      <c r="KNV123" s="760"/>
      <c r="KNW123" s="760"/>
      <c r="KNX123" s="760"/>
      <c r="KNY123" s="760"/>
      <c r="KNZ123" s="760"/>
      <c r="KOA123" s="760"/>
      <c r="KOB123" s="760"/>
      <c r="KOC123" s="760"/>
      <c r="KOD123" s="760"/>
      <c r="KOE123" s="760"/>
      <c r="KOF123" s="760"/>
      <c r="KOG123" s="760"/>
      <c r="KOH123" s="760"/>
      <c r="KOI123" s="760"/>
      <c r="KOJ123" s="760"/>
      <c r="KOK123" s="760"/>
      <c r="KOL123" s="760"/>
      <c r="KOM123" s="760"/>
      <c r="KON123" s="760"/>
      <c r="KOO123" s="760"/>
      <c r="KOP123" s="760"/>
      <c r="KOQ123" s="760"/>
      <c r="KOR123" s="760"/>
      <c r="KOS123" s="760"/>
      <c r="KOT123" s="760"/>
      <c r="KOU123" s="760"/>
      <c r="KOV123" s="760"/>
      <c r="KOW123" s="760"/>
      <c r="KOX123" s="760"/>
      <c r="KOY123" s="760"/>
      <c r="KOZ123" s="760"/>
      <c r="KPA123" s="760"/>
      <c r="KPB123" s="760"/>
      <c r="KPC123" s="760"/>
      <c r="KPD123" s="760"/>
      <c r="KPE123" s="760"/>
      <c r="KPF123" s="760"/>
      <c r="KPG123" s="760"/>
      <c r="KPH123" s="760"/>
      <c r="KPI123" s="760"/>
      <c r="KPJ123" s="760"/>
      <c r="KPK123" s="760"/>
      <c r="KPL123" s="760"/>
      <c r="KPM123" s="760"/>
      <c r="KPN123" s="760"/>
      <c r="KPO123" s="760"/>
      <c r="KPP123" s="760"/>
      <c r="KPQ123" s="760"/>
      <c r="KPR123" s="760"/>
      <c r="KPS123" s="760"/>
      <c r="KPT123" s="760"/>
      <c r="KPU123" s="760"/>
      <c r="KPV123" s="760"/>
      <c r="KPW123" s="760"/>
      <c r="KPX123" s="760"/>
      <c r="KPY123" s="760"/>
      <c r="KPZ123" s="760"/>
      <c r="KQA123" s="760"/>
      <c r="KQB123" s="760"/>
      <c r="KQC123" s="760"/>
      <c r="KQD123" s="760"/>
      <c r="KQE123" s="760"/>
      <c r="KQF123" s="760"/>
      <c r="KQG123" s="760"/>
      <c r="KQH123" s="760"/>
      <c r="KQI123" s="760"/>
      <c r="KQJ123" s="760"/>
      <c r="KQK123" s="760"/>
      <c r="KQL123" s="760"/>
      <c r="KQM123" s="760"/>
      <c r="KQN123" s="760"/>
      <c r="KQO123" s="760"/>
      <c r="KQP123" s="760"/>
      <c r="KQQ123" s="760"/>
      <c r="KQR123" s="760"/>
      <c r="KQS123" s="760"/>
      <c r="KQT123" s="760"/>
      <c r="KQU123" s="760"/>
      <c r="KQV123" s="760"/>
      <c r="KQW123" s="760"/>
      <c r="KQX123" s="760"/>
      <c r="KQY123" s="760"/>
      <c r="KQZ123" s="760"/>
      <c r="KRA123" s="760"/>
      <c r="KRB123" s="760"/>
      <c r="KRC123" s="760"/>
      <c r="KRD123" s="760"/>
      <c r="KRE123" s="760"/>
      <c r="KRF123" s="760"/>
      <c r="KRG123" s="760"/>
      <c r="KRH123" s="760"/>
      <c r="KRI123" s="760"/>
      <c r="KRJ123" s="760"/>
      <c r="KRK123" s="760"/>
      <c r="KRL123" s="760"/>
      <c r="KRM123" s="760"/>
      <c r="KRN123" s="760"/>
      <c r="KRO123" s="760"/>
      <c r="KRP123" s="760"/>
      <c r="KRQ123" s="760"/>
      <c r="KRR123" s="760"/>
      <c r="KRS123" s="760"/>
      <c r="KRT123" s="760"/>
      <c r="KRU123" s="760"/>
      <c r="KRV123" s="760"/>
      <c r="KRW123" s="760"/>
      <c r="KRX123" s="760"/>
      <c r="KRY123" s="760"/>
      <c r="KRZ123" s="760"/>
      <c r="KSA123" s="760"/>
      <c r="KSB123" s="760"/>
      <c r="KSC123" s="760"/>
      <c r="KSD123" s="760"/>
      <c r="KSE123" s="760"/>
      <c r="KSF123" s="760"/>
      <c r="KSG123" s="760"/>
      <c r="KSH123" s="760"/>
      <c r="KSI123" s="760"/>
      <c r="KSJ123" s="760"/>
      <c r="KSK123" s="760"/>
      <c r="KSL123" s="760"/>
      <c r="KSM123" s="760"/>
      <c r="KSN123" s="760"/>
      <c r="KSO123" s="760"/>
      <c r="KSP123" s="760"/>
      <c r="KSQ123" s="760"/>
      <c r="KSR123" s="760"/>
      <c r="KSS123" s="760"/>
      <c r="KST123" s="760"/>
      <c r="KSU123" s="760"/>
      <c r="KSV123" s="760"/>
      <c r="KSW123" s="760"/>
      <c r="KSX123" s="760"/>
      <c r="KSY123" s="760"/>
      <c r="KSZ123" s="760"/>
      <c r="KTA123" s="760"/>
      <c r="KTB123" s="760"/>
      <c r="KTC123" s="760"/>
      <c r="KTD123" s="760"/>
      <c r="KTE123" s="760"/>
      <c r="KTF123" s="760"/>
      <c r="KTG123" s="760"/>
      <c r="KTH123" s="760"/>
      <c r="KTI123" s="760"/>
      <c r="KTJ123" s="760"/>
      <c r="KTK123" s="760"/>
      <c r="KTL123" s="760"/>
      <c r="KTM123" s="760"/>
      <c r="KTN123" s="760"/>
      <c r="KTO123" s="760"/>
      <c r="KTP123" s="760"/>
      <c r="KTQ123" s="760"/>
      <c r="KTR123" s="760"/>
      <c r="KTS123" s="760"/>
      <c r="KTT123" s="760"/>
      <c r="KTU123" s="760"/>
      <c r="KTV123" s="760"/>
      <c r="KTW123" s="760"/>
      <c r="KTX123" s="760"/>
      <c r="KTY123" s="760"/>
      <c r="KTZ123" s="760"/>
      <c r="KUA123" s="760"/>
      <c r="KUB123" s="760"/>
      <c r="KUC123" s="760"/>
      <c r="KUD123" s="760"/>
      <c r="KUE123" s="760"/>
      <c r="KUF123" s="760"/>
      <c r="KUG123" s="760"/>
      <c r="KUH123" s="760"/>
      <c r="KUI123" s="760"/>
      <c r="KUJ123" s="760"/>
      <c r="KUK123" s="760"/>
      <c r="KUL123" s="760"/>
      <c r="KUM123" s="760"/>
      <c r="KUN123" s="760"/>
      <c r="KUO123" s="760"/>
      <c r="KUP123" s="760"/>
      <c r="KUQ123" s="760"/>
      <c r="KUR123" s="760"/>
      <c r="KUS123" s="760"/>
      <c r="KUT123" s="760"/>
      <c r="KUU123" s="760"/>
      <c r="KUV123" s="760"/>
      <c r="KUW123" s="760"/>
      <c r="KUX123" s="760"/>
      <c r="KUY123" s="760"/>
      <c r="KUZ123" s="760"/>
      <c r="KVA123" s="760"/>
      <c r="KVB123" s="760"/>
      <c r="KVC123" s="760"/>
      <c r="KVD123" s="760"/>
      <c r="KVE123" s="760"/>
      <c r="KVF123" s="760"/>
      <c r="KVG123" s="760"/>
      <c r="KVH123" s="760"/>
      <c r="KVI123" s="760"/>
      <c r="KVJ123" s="760"/>
      <c r="KVK123" s="760"/>
      <c r="KVL123" s="760"/>
      <c r="KVM123" s="760"/>
      <c r="KVN123" s="760"/>
      <c r="KVO123" s="760"/>
      <c r="KVP123" s="760"/>
      <c r="KVQ123" s="760"/>
      <c r="KVR123" s="760"/>
      <c r="KVS123" s="760"/>
      <c r="KVT123" s="760"/>
      <c r="KVU123" s="760"/>
      <c r="KVV123" s="760"/>
      <c r="KVW123" s="760"/>
      <c r="KVX123" s="760"/>
      <c r="KVY123" s="760"/>
      <c r="KVZ123" s="760"/>
      <c r="KWA123" s="760"/>
      <c r="KWB123" s="760"/>
      <c r="KWC123" s="760"/>
      <c r="KWD123" s="760"/>
      <c r="KWE123" s="760"/>
      <c r="KWF123" s="760"/>
      <c r="KWG123" s="760"/>
      <c r="KWH123" s="760"/>
      <c r="KWI123" s="760"/>
      <c r="KWJ123" s="760"/>
      <c r="KWK123" s="760"/>
      <c r="KWL123" s="760"/>
      <c r="KWM123" s="760"/>
      <c r="KWN123" s="760"/>
      <c r="KWO123" s="760"/>
      <c r="KWP123" s="760"/>
      <c r="KWQ123" s="760"/>
      <c r="KWR123" s="760"/>
      <c r="KWS123" s="760"/>
      <c r="KWT123" s="760"/>
      <c r="KWU123" s="760"/>
      <c r="KWV123" s="760"/>
      <c r="KWW123" s="760"/>
      <c r="KWX123" s="760"/>
      <c r="KWY123" s="760"/>
      <c r="KWZ123" s="760"/>
      <c r="KXA123" s="760"/>
      <c r="KXB123" s="760"/>
      <c r="KXC123" s="760"/>
      <c r="KXD123" s="760"/>
      <c r="KXE123" s="760"/>
      <c r="KXF123" s="760"/>
      <c r="KXG123" s="760"/>
      <c r="KXH123" s="760"/>
      <c r="KXI123" s="760"/>
      <c r="KXJ123" s="760"/>
      <c r="KXK123" s="760"/>
      <c r="KXL123" s="760"/>
      <c r="KXM123" s="760"/>
      <c r="KXN123" s="760"/>
      <c r="KXO123" s="760"/>
      <c r="KXP123" s="760"/>
      <c r="KXQ123" s="760"/>
      <c r="KXR123" s="760"/>
      <c r="KXS123" s="760"/>
      <c r="KXT123" s="760"/>
      <c r="KXU123" s="760"/>
      <c r="KXV123" s="760"/>
      <c r="KXW123" s="760"/>
      <c r="KXX123" s="760"/>
      <c r="KXY123" s="760"/>
      <c r="KXZ123" s="760"/>
      <c r="KYA123" s="760"/>
      <c r="KYB123" s="760"/>
      <c r="KYC123" s="760"/>
      <c r="KYD123" s="760"/>
      <c r="KYE123" s="760"/>
      <c r="KYF123" s="760"/>
      <c r="KYG123" s="760"/>
      <c r="KYH123" s="760"/>
      <c r="KYI123" s="760"/>
      <c r="KYJ123" s="760"/>
      <c r="KYK123" s="760"/>
      <c r="KYL123" s="760"/>
      <c r="KYM123" s="760"/>
      <c r="KYN123" s="760"/>
      <c r="KYO123" s="760"/>
      <c r="KYP123" s="760"/>
      <c r="KYQ123" s="760"/>
      <c r="KYR123" s="760"/>
      <c r="KYS123" s="760"/>
      <c r="KYT123" s="760"/>
      <c r="KYU123" s="760"/>
      <c r="KYV123" s="760"/>
      <c r="KYW123" s="760"/>
      <c r="KYX123" s="760"/>
      <c r="KYY123" s="760"/>
      <c r="KYZ123" s="760"/>
      <c r="KZA123" s="760"/>
      <c r="KZB123" s="760"/>
      <c r="KZC123" s="760"/>
      <c r="KZD123" s="760"/>
      <c r="KZE123" s="760"/>
      <c r="KZF123" s="760"/>
      <c r="KZG123" s="760"/>
      <c r="KZH123" s="760"/>
      <c r="KZI123" s="760"/>
      <c r="KZJ123" s="760"/>
      <c r="KZK123" s="760"/>
      <c r="KZL123" s="760"/>
      <c r="KZM123" s="760"/>
      <c r="KZN123" s="760"/>
      <c r="KZO123" s="760"/>
      <c r="KZP123" s="760"/>
      <c r="KZQ123" s="760"/>
      <c r="KZR123" s="760"/>
      <c r="KZS123" s="760"/>
      <c r="KZT123" s="760"/>
      <c r="KZU123" s="760"/>
      <c r="KZV123" s="760"/>
      <c r="KZW123" s="760"/>
      <c r="KZX123" s="760"/>
      <c r="KZY123" s="760"/>
      <c r="KZZ123" s="760"/>
      <c r="LAA123" s="760"/>
      <c r="LAB123" s="760"/>
      <c r="LAC123" s="760"/>
      <c r="LAD123" s="760"/>
      <c r="LAE123" s="760"/>
      <c r="LAF123" s="760"/>
      <c r="LAG123" s="760"/>
      <c r="LAH123" s="760"/>
      <c r="LAI123" s="760"/>
      <c r="LAJ123" s="760"/>
      <c r="LAK123" s="760"/>
      <c r="LAL123" s="760"/>
      <c r="LAM123" s="760"/>
      <c r="LAN123" s="760"/>
      <c r="LAO123" s="760"/>
      <c r="LAP123" s="760"/>
      <c r="LAQ123" s="760"/>
      <c r="LAR123" s="760"/>
      <c r="LAS123" s="760"/>
      <c r="LAT123" s="760"/>
      <c r="LAU123" s="760"/>
      <c r="LAV123" s="760"/>
      <c r="LAW123" s="760"/>
      <c r="LAX123" s="760"/>
      <c r="LAY123" s="760"/>
      <c r="LAZ123" s="760"/>
      <c r="LBA123" s="760"/>
      <c r="LBB123" s="760"/>
      <c r="LBC123" s="760"/>
      <c r="LBD123" s="760"/>
      <c r="LBE123" s="760"/>
      <c r="LBF123" s="760"/>
      <c r="LBG123" s="760"/>
      <c r="LBH123" s="760"/>
      <c r="LBI123" s="760"/>
      <c r="LBJ123" s="760"/>
      <c r="LBK123" s="760"/>
      <c r="LBL123" s="760"/>
      <c r="LBM123" s="760"/>
      <c r="LBN123" s="760"/>
      <c r="LBO123" s="760"/>
      <c r="LBP123" s="760"/>
      <c r="LBQ123" s="760"/>
      <c r="LBR123" s="760"/>
      <c r="LBS123" s="760"/>
      <c r="LBT123" s="760"/>
      <c r="LBU123" s="760"/>
      <c r="LBV123" s="760"/>
      <c r="LBW123" s="760"/>
      <c r="LBX123" s="760"/>
      <c r="LBY123" s="760"/>
      <c r="LBZ123" s="760"/>
      <c r="LCA123" s="760"/>
      <c r="LCB123" s="760"/>
      <c r="LCC123" s="760"/>
      <c r="LCD123" s="760"/>
      <c r="LCE123" s="760"/>
      <c r="LCF123" s="760"/>
      <c r="LCG123" s="760"/>
      <c r="LCH123" s="760"/>
      <c r="LCI123" s="760"/>
      <c r="LCJ123" s="760"/>
      <c r="LCK123" s="760"/>
      <c r="LCL123" s="760"/>
      <c r="LCM123" s="760"/>
      <c r="LCN123" s="760"/>
      <c r="LCO123" s="760"/>
      <c r="LCP123" s="760"/>
      <c r="LCQ123" s="760"/>
      <c r="LCR123" s="760"/>
      <c r="LCS123" s="760"/>
      <c r="LCT123" s="760"/>
      <c r="LCU123" s="760"/>
      <c r="LCV123" s="760"/>
      <c r="LCW123" s="760"/>
      <c r="LCX123" s="760"/>
      <c r="LCY123" s="760"/>
      <c r="LCZ123" s="760"/>
      <c r="LDA123" s="760"/>
      <c r="LDB123" s="760"/>
      <c r="LDC123" s="760"/>
      <c r="LDD123" s="760"/>
      <c r="LDE123" s="760"/>
      <c r="LDF123" s="760"/>
      <c r="LDG123" s="760"/>
      <c r="LDH123" s="760"/>
      <c r="LDI123" s="760"/>
      <c r="LDJ123" s="760"/>
      <c r="LDK123" s="760"/>
      <c r="LDL123" s="760"/>
      <c r="LDM123" s="760"/>
      <c r="LDN123" s="760"/>
      <c r="LDO123" s="760"/>
      <c r="LDP123" s="760"/>
      <c r="LDQ123" s="760"/>
      <c r="LDR123" s="760"/>
      <c r="LDS123" s="760"/>
      <c r="LDT123" s="760"/>
      <c r="LDU123" s="760"/>
      <c r="LDV123" s="760"/>
      <c r="LDW123" s="760"/>
      <c r="LDX123" s="760"/>
      <c r="LDY123" s="760"/>
      <c r="LDZ123" s="760"/>
      <c r="LEA123" s="760"/>
      <c r="LEB123" s="760"/>
      <c r="LEC123" s="760"/>
      <c r="LED123" s="760"/>
      <c r="LEE123" s="760"/>
      <c r="LEF123" s="760"/>
      <c r="LEG123" s="760"/>
      <c r="LEH123" s="760"/>
      <c r="LEI123" s="760"/>
      <c r="LEJ123" s="760"/>
      <c r="LEK123" s="760"/>
      <c r="LEL123" s="760"/>
      <c r="LEM123" s="760"/>
      <c r="LEN123" s="760"/>
      <c r="LEO123" s="760"/>
      <c r="LEP123" s="760"/>
      <c r="LEQ123" s="760"/>
      <c r="LER123" s="760"/>
      <c r="LES123" s="760"/>
      <c r="LET123" s="760"/>
      <c r="LEU123" s="760"/>
      <c r="LEV123" s="760"/>
      <c r="LEW123" s="760"/>
      <c r="LEX123" s="760"/>
      <c r="LEY123" s="760"/>
      <c r="LEZ123" s="760"/>
      <c r="LFA123" s="760"/>
      <c r="LFB123" s="760"/>
      <c r="LFC123" s="760"/>
      <c r="LFD123" s="760"/>
      <c r="LFE123" s="760"/>
      <c r="LFF123" s="760"/>
      <c r="LFG123" s="760"/>
      <c r="LFH123" s="760"/>
      <c r="LFI123" s="760"/>
      <c r="LFJ123" s="760"/>
      <c r="LFK123" s="760"/>
      <c r="LFL123" s="760"/>
      <c r="LFM123" s="760"/>
      <c r="LFN123" s="760"/>
      <c r="LFO123" s="760"/>
      <c r="LFP123" s="760"/>
      <c r="LFQ123" s="760"/>
      <c r="LFR123" s="760"/>
      <c r="LFS123" s="760"/>
      <c r="LFT123" s="760"/>
      <c r="LFU123" s="760"/>
      <c r="LFV123" s="760"/>
      <c r="LFW123" s="760"/>
      <c r="LFX123" s="760"/>
      <c r="LFY123" s="760"/>
      <c r="LFZ123" s="760"/>
      <c r="LGA123" s="760"/>
      <c r="LGB123" s="760"/>
      <c r="LGC123" s="760"/>
      <c r="LGD123" s="760"/>
      <c r="LGE123" s="760"/>
      <c r="LGF123" s="760"/>
      <c r="LGG123" s="760"/>
      <c r="LGH123" s="760"/>
      <c r="LGI123" s="760"/>
      <c r="LGJ123" s="760"/>
      <c r="LGK123" s="760"/>
      <c r="LGL123" s="760"/>
      <c r="LGM123" s="760"/>
      <c r="LGN123" s="760"/>
      <c r="LGO123" s="760"/>
      <c r="LGP123" s="760"/>
      <c r="LGQ123" s="760"/>
      <c r="LGR123" s="760"/>
      <c r="LGS123" s="760"/>
      <c r="LGT123" s="760"/>
      <c r="LGU123" s="760"/>
      <c r="LGV123" s="760"/>
      <c r="LGW123" s="760"/>
      <c r="LGX123" s="760"/>
      <c r="LGY123" s="760"/>
      <c r="LGZ123" s="760"/>
      <c r="LHA123" s="760"/>
      <c r="LHB123" s="760"/>
      <c r="LHC123" s="760"/>
      <c r="LHD123" s="760"/>
      <c r="LHE123" s="760"/>
      <c r="LHF123" s="760"/>
      <c r="LHG123" s="760"/>
      <c r="LHH123" s="760"/>
      <c r="LHI123" s="760"/>
      <c r="LHJ123" s="760"/>
      <c r="LHK123" s="760"/>
      <c r="LHL123" s="760"/>
      <c r="LHM123" s="760"/>
      <c r="LHN123" s="760"/>
      <c r="LHO123" s="760"/>
      <c r="LHP123" s="760"/>
      <c r="LHQ123" s="760"/>
      <c r="LHR123" s="760"/>
      <c r="LHS123" s="760"/>
      <c r="LHT123" s="760"/>
      <c r="LHU123" s="760"/>
      <c r="LHV123" s="760"/>
      <c r="LHW123" s="760"/>
      <c r="LHX123" s="760"/>
      <c r="LHY123" s="760"/>
      <c r="LHZ123" s="760"/>
      <c r="LIA123" s="760"/>
      <c r="LIB123" s="760"/>
      <c r="LIC123" s="760"/>
      <c r="LID123" s="760"/>
      <c r="LIE123" s="760"/>
      <c r="LIF123" s="760"/>
      <c r="LIG123" s="760"/>
      <c r="LIH123" s="760"/>
      <c r="LII123" s="760"/>
      <c r="LIJ123" s="760"/>
      <c r="LIK123" s="760"/>
      <c r="LIL123" s="760"/>
      <c r="LIM123" s="760"/>
      <c r="LIN123" s="760"/>
      <c r="LIO123" s="760"/>
      <c r="LIP123" s="760"/>
      <c r="LIQ123" s="760"/>
      <c r="LIR123" s="760"/>
      <c r="LIS123" s="760"/>
      <c r="LIT123" s="760"/>
      <c r="LIU123" s="760"/>
      <c r="LIV123" s="760"/>
      <c r="LIW123" s="760"/>
      <c r="LIX123" s="760"/>
      <c r="LIY123" s="760"/>
      <c r="LIZ123" s="760"/>
      <c r="LJA123" s="760"/>
      <c r="LJB123" s="760"/>
      <c r="LJC123" s="760"/>
      <c r="LJD123" s="760"/>
      <c r="LJE123" s="760"/>
      <c r="LJF123" s="760"/>
      <c r="LJG123" s="760"/>
      <c r="LJH123" s="760"/>
      <c r="LJI123" s="760"/>
      <c r="LJJ123" s="760"/>
      <c r="LJK123" s="760"/>
      <c r="LJL123" s="760"/>
      <c r="LJM123" s="760"/>
      <c r="LJN123" s="760"/>
      <c r="LJO123" s="760"/>
      <c r="LJP123" s="760"/>
      <c r="LJQ123" s="760"/>
      <c r="LJR123" s="760"/>
      <c r="LJS123" s="760"/>
      <c r="LJT123" s="760"/>
      <c r="LJU123" s="760"/>
      <c r="LJV123" s="760"/>
      <c r="LJW123" s="760"/>
      <c r="LJX123" s="760"/>
      <c r="LJY123" s="760"/>
      <c r="LJZ123" s="760"/>
      <c r="LKA123" s="760"/>
      <c r="LKB123" s="760"/>
      <c r="LKC123" s="760"/>
      <c r="LKD123" s="760"/>
      <c r="LKE123" s="760"/>
      <c r="LKF123" s="760"/>
      <c r="LKG123" s="760"/>
      <c r="LKH123" s="760"/>
      <c r="LKI123" s="760"/>
      <c r="LKJ123" s="760"/>
      <c r="LKK123" s="760"/>
      <c r="LKL123" s="760"/>
      <c r="LKM123" s="760"/>
      <c r="LKN123" s="760"/>
      <c r="LKO123" s="760"/>
      <c r="LKP123" s="760"/>
      <c r="LKQ123" s="760"/>
      <c r="LKR123" s="760"/>
      <c r="LKS123" s="760"/>
      <c r="LKT123" s="760"/>
      <c r="LKU123" s="760"/>
      <c r="LKV123" s="760"/>
      <c r="LKW123" s="760"/>
      <c r="LKX123" s="760"/>
      <c r="LKY123" s="760"/>
      <c r="LKZ123" s="760"/>
      <c r="LLA123" s="760"/>
      <c r="LLB123" s="760"/>
      <c r="LLC123" s="760"/>
      <c r="LLD123" s="760"/>
      <c r="LLE123" s="760"/>
      <c r="LLF123" s="760"/>
      <c r="LLG123" s="760"/>
      <c r="LLH123" s="760"/>
      <c r="LLI123" s="760"/>
      <c r="LLJ123" s="760"/>
      <c r="LLK123" s="760"/>
      <c r="LLL123" s="760"/>
      <c r="LLM123" s="760"/>
      <c r="LLN123" s="760"/>
      <c r="LLO123" s="760"/>
      <c r="LLP123" s="760"/>
      <c r="LLQ123" s="760"/>
      <c r="LLR123" s="760"/>
      <c r="LLS123" s="760"/>
      <c r="LLT123" s="760"/>
      <c r="LLU123" s="760"/>
      <c r="LLV123" s="760"/>
      <c r="LLW123" s="760"/>
      <c r="LLX123" s="760"/>
      <c r="LLY123" s="760"/>
      <c r="LLZ123" s="760"/>
      <c r="LMA123" s="760"/>
      <c r="LMB123" s="760"/>
      <c r="LMC123" s="760"/>
      <c r="LMD123" s="760"/>
      <c r="LME123" s="760"/>
      <c r="LMF123" s="760"/>
      <c r="LMG123" s="760"/>
      <c r="LMH123" s="760"/>
      <c r="LMI123" s="760"/>
      <c r="LMJ123" s="760"/>
      <c r="LMK123" s="760"/>
      <c r="LML123" s="760"/>
      <c r="LMM123" s="760"/>
      <c r="LMN123" s="760"/>
      <c r="LMO123" s="760"/>
      <c r="LMP123" s="760"/>
      <c r="LMQ123" s="760"/>
      <c r="LMR123" s="760"/>
      <c r="LMS123" s="760"/>
      <c r="LMT123" s="760"/>
      <c r="LMU123" s="760"/>
      <c r="LMV123" s="760"/>
      <c r="LMW123" s="760"/>
      <c r="LMX123" s="760"/>
      <c r="LMY123" s="760"/>
      <c r="LMZ123" s="760"/>
      <c r="LNA123" s="760"/>
      <c r="LNB123" s="760"/>
      <c r="LNC123" s="760"/>
      <c r="LND123" s="760"/>
      <c r="LNE123" s="760"/>
      <c r="LNF123" s="760"/>
      <c r="LNG123" s="760"/>
      <c r="LNH123" s="760"/>
      <c r="LNI123" s="760"/>
      <c r="LNJ123" s="760"/>
      <c r="LNK123" s="760"/>
      <c r="LNL123" s="760"/>
      <c r="LNM123" s="760"/>
      <c r="LNN123" s="760"/>
      <c r="LNO123" s="760"/>
      <c r="LNP123" s="760"/>
      <c r="LNQ123" s="760"/>
      <c r="LNR123" s="760"/>
      <c r="LNS123" s="760"/>
      <c r="LNT123" s="760"/>
      <c r="LNU123" s="760"/>
      <c r="LNV123" s="760"/>
      <c r="LNW123" s="760"/>
      <c r="LNX123" s="760"/>
      <c r="LNY123" s="760"/>
      <c r="LNZ123" s="760"/>
      <c r="LOA123" s="760"/>
      <c r="LOB123" s="760"/>
      <c r="LOC123" s="760"/>
      <c r="LOD123" s="760"/>
      <c r="LOE123" s="760"/>
      <c r="LOF123" s="760"/>
      <c r="LOG123" s="760"/>
      <c r="LOH123" s="760"/>
      <c r="LOI123" s="760"/>
      <c r="LOJ123" s="760"/>
      <c r="LOK123" s="760"/>
      <c r="LOL123" s="760"/>
      <c r="LOM123" s="760"/>
      <c r="LON123" s="760"/>
      <c r="LOO123" s="760"/>
      <c r="LOP123" s="760"/>
      <c r="LOQ123" s="760"/>
      <c r="LOR123" s="760"/>
      <c r="LOS123" s="760"/>
      <c r="LOT123" s="760"/>
      <c r="LOU123" s="760"/>
      <c r="LOV123" s="760"/>
      <c r="LOW123" s="760"/>
      <c r="LOX123" s="760"/>
      <c r="LOY123" s="760"/>
      <c r="LOZ123" s="760"/>
      <c r="LPA123" s="760"/>
      <c r="LPB123" s="760"/>
      <c r="LPC123" s="760"/>
      <c r="LPD123" s="760"/>
      <c r="LPE123" s="760"/>
      <c r="LPF123" s="760"/>
      <c r="LPG123" s="760"/>
      <c r="LPH123" s="760"/>
      <c r="LPI123" s="760"/>
      <c r="LPJ123" s="760"/>
      <c r="LPK123" s="760"/>
      <c r="LPL123" s="760"/>
      <c r="LPM123" s="760"/>
      <c r="LPN123" s="760"/>
      <c r="LPO123" s="760"/>
      <c r="LPP123" s="760"/>
      <c r="LPQ123" s="760"/>
      <c r="LPR123" s="760"/>
      <c r="LPS123" s="760"/>
      <c r="LPT123" s="760"/>
      <c r="LPU123" s="760"/>
      <c r="LPV123" s="760"/>
      <c r="LPW123" s="760"/>
      <c r="LPX123" s="760"/>
      <c r="LPY123" s="760"/>
      <c r="LPZ123" s="760"/>
      <c r="LQA123" s="760"/>
      <c r="LQB123" s="760"/>
      <c r="LQC123" s="760"/>
      <c r="LQD123" s="760"/>
      <c r="LQE123" s="760"/>
      <c r="LQF123" s="760"/>
      <c r="LQG123" s="760"/>
      <c r="LQH123" s="760"/>
      <c r="LQI123" s="760"/>
      <c r="LQJ123" s="760"/>
      <c r="LQK123" s="760"/>
      <c r="LQL123" s="760"/>
      <c r="LQM123" s="760"/>
      <c r="LQN123" s="760"/>
      <c r="LQO123" s="760"/>
      <c r="LQP123" s="760"/>
      <c r="LQQ123" s="760"/>
      <c r="LQR123" s="760"/>
      <c r="LQS123" s="760"/>
      <c r="LQT123" s="760"/>
      <c r="LQU123" s="760"/>
      <c r="LQV123" s="760"/>
      <c r="LQW123" s="760"/>
      <c r="LQX123" s="760"/>
      <c r="LQY123" s="760"/>
      <c r="LQZ123" s="760"/>
      <c r="LRA123" s="760"/>
      <c r="LRB123" s="760"/>
      <c r="LRC123" s="760"/>
      <c r="LRD123" s="760"/>
      <c r="LRE123" s="760"/>
      <c r="LRF123" s="760"/>
      <c r="LRG123" s="760"/>
      <c r="LRH123" s="760"/>
      <c r="LRI123" s="760"/>
      <c r="LRJ123" s="760"/>
      <c r="LRK123" s="760"/>
      <c r="LRL123" s="760"/>
      <c r="LRM123" s="760"/>
      <c r="LRN123" s="760"/>
      <c r="LRO123" s="760"/>
      <c r="LRP123" s="760"/>
      <c r="LRQ123" s="760"/>
      <c r="LRR123" s="760"/>
      <c r="LRS123" s="760"/>
      <c r="LRT123" s="760"/>
      <c r="LRU123" s="760"/>
      <c r="LRV123" s="760"/>
      <c r="LRW123" s="760"/>
      <c r="LRX123" s="760"/>
      <c r="LRY123" s="760"/>
      <c r="LRZ123" s="760"/>
      <c r="LSA123" s="760"/>
      <c r="LSB123" s="760"/>
      <c r="LSC123" s="760"/>
      <c r="LSD123" s="760"/>
      <c r="LSE123" s="760"/>
      <c r="LSF123" s="760"/>
      <c r="LSG123" s="760"/>
      <c r="LSH123" s="760"/>
      <c r="LSI123" s="760"/>
      <c r="LSJ123" s="760"/>
      <c r="LSK123" s="760"/>
      <c r="LSL123" s="760"/>
      <c r="LSM123" s="760"/>
      <c r="LSN123" s="760"/>
      <c r="LSO123" s="760"/>
      <c r="LSP123" s="760"/>
      <c r="LSQ123" s="760"/>
      <c r="LSR123" s="760"/>
      <c r="LSS123" s="760"/>
      <c r="LST123" s="760"/>
      <c r="LSU123" s="760"/>
      <c r="LSV123" s="760"/>
      <c r="LSW123" s="760"/>
      <c r="LSX123" s="760"/>
      <c r="LSY123" s="760"/>
      <c r="LSZ123" s="760"/>
      <c r="LTA123" s="760"/>
      <c r="LTB123" s="760"/>
      <c r="LTC123" s="760"/>
      <c r="LTD123" s="760"/>
      <c r="LTE123" s="760"/>
      <c r="LTF123" s="760"/>
      <c r="LTG123" s="760"/>
      <c r="LTH123" s="760"/>
      <c r="LTI123" s="760"/>
      <c r="LTJ123" s="760"/>
      <c r="LTK123" s="760"/>
      <c r="LTL123" s="760"/>
      <c r="LTM123" s="760"/>
      <c r="LTN123" s="760"/>
      <c r="LTO123" s="760"/>
      <c r="LTP123" s="760"/>
      <c r="LTQ123" s="760"/>
      <c r="LTR123" s="760"/>
      <c r="LTS123" s="760"/>
      <c r="LTT123" s="760"/>
      <c r="LTU123" s="760"/>
      <c r="LTV123" s="760"/>
      <c r="LTW123" s="760"/>
      <c r="LTX123" s="760"/>
      <c r="LTY123" s="760"/>
      <c r="LTZ123" s="760"/>
      <c r="LUA123" s="760"/>
      <c r="LUB123" s="760"/>
      <c r="LUC123" s="760"/>
      <c r="LUD123" s="760"/>
      <c r="LUE123" s="760"/>
      <c r="LUF123" s="760"/>
      <c r="LUG123" s="760"/>
      <c r="LUH123" s="760"/>
      <c r="LUI123" s="760"/>
      <c r="LUJ123" s="760"/>
      <c r="LUK123" s="760"/>
      <c r="LUL123" s="760"/>
      <c r="LUM123" s="760"/>
      <c r="LUN123" s="760"/>
      <c r="LUO123" s="760"/>
      <c r="LUP123" s="760"/>
      <c r="LUQ123" s="760"/>
      <c r="LUR123" s="760"/>
      <c r="LUS123" s="760"/>
      <c r="LUT123" s="760"/>
      <c r="LUU123" s="760"/>
      <c r="LUV123" s="760"/>
      <c r="LUW123" s="760"/>
      <c r="LUX123" s="760"/>
      <c r="LUY123" s="760"/>
      <c r="LUZ123" s="760"/>
      <c r="LVA123" s="760"/>
      <c r="LVB123" s="760"/>
      <c r="LVC123" s="760"/>
      <c r="LVD123" s="760"/>
      <c r="LVE123" s="760"/>
      <c r="LVF123" s="760"/>
      <c r="LVG123" s="760"/>
      <c r="LVH123" s="760"/>
      <c r="LVI123" s="760"/>
      <c r="LVJ123" s="760"/>
      <c r="LVK123" s="760"/>
      <c r="LVL123" s="760"/>
      <c r="LVM123" s="760"/>
      <c r="LVN123" s="760"/>
      <c r="LVO123" s="760"/>
      <c r="LVP123" s="760"/>
      <c r="LVQ123" s="760"/>
      <c r="LVR123" s="760"/>
      <c r="LVS123" s="760"/>
      <c r="LVT123" s="760"/>
      <c r="LVU123" s="760"/>
      <c r="LVV123" s="760"/>
      <c r="LVW123" s="760"/>
      <c r="LVX123" s="760"/>
      <c r="LVY123" s="760"/>
      <c r="LVZ123" s="760"/>
      <c r="LWA123" s="760"/>
      <c r="LWB123" s="760"/>
      <c r="LWC123" s="760"/>
      <c r="LWD123" s="760"/>
      <c r="LWE123" s="760"/>
      <c r="LWF123" s="760"/>
      <c r="LWG123" s="760"/>
      <c r="LWH123" s="760"/>
      <c r="LWI123" s="760"/>
      <c r="LWJ123" s="760"/>
      <c r="LWK123" s="760"/>
      <c r="LWL123" s="760"/>
      <c r="LWM123" s="760"/>
      <c r="LWN123" s="760"/>
      <c r="LWO123" s="760"/>
      <c r="LWP123" s="760"/>
      <c r="LWQ123" s="760"/>
      <c r="LWR123" s="760"/>
      <c r="LWS123" s="760"/>
      <c r="LWT123" s="760"/>
      <c r="LWU123" s="760"/>
      <c r="LWV123" s="760"/>
      <c r="LWW123" s="760"/>
      <c r="LWX123" s="760"/>
      <c r="LWY123" s="760"/>
      <c r="LWZ123" s="760"/>
      <c r="LXA123" s="760"/>
      <c r="LXB123" s="760"/>
      <c r="LXC123" s="760"/>
      <c r="LXD123" s="760"/>
      <c r="LXE123" s="760"/>
      <c r="LXF123" s="760"/>
      <c r="LXG123" s="760"/>
      <c r="LXH123" s="760"/>
      <c r="LXI123" s="760"/>
      <c r="LXJ123" s="760"/>
      <c r="LXK123" s="760"/>
      <c r="LXL123" s="760"/>
      <c r="LXM123" s="760"/>
      <c r="LXN123" s="760"/>
      <c r="LXO123" s="760"/>
      <c r="LXP123" s="760"/>
      <c r="LXQ123" s="760"/>
      <c r="LXR123" s="760"/>
      <c r="LXS123" s="760"/>
      <c r="LXT123" s="760"/>
      <c r="LXU123" s="760"/>
      <c r="LXV123" s="760"/>
      <c r="LXW123" s="760"/>
      <c r="LXX123" s="760"/>
      <c r="LXY123" s="760"/>
      <c r="LXZ123" s="760"/>
      <c r="LYA123" s="760"/>
      <c r="LYB123" s="760"/>
      <c r="LYC123" s="760"/>
      <c r="LYD123" s="760"/>
      <c r="LYE123" s="760"/>
      <c r="LYF123" s="760"/>
      <c r="LYG123" s="760"/>
      <c r="LYH123" s="760"/>
      <c r="LYI123" s="760"/>
      <c r="LYJ123" s="760"/>
      <c r="LYK123" s="760"/>
      <c r="LYL123" s="760"/>
      <c r="LYM123" s="760"/>
      <c r="LYN123" s="760"/>
      <c r="LYO123" s="760"/>
      <c r="LYP123" s="760"/>
      <c r="LYQ123" s="760"/>
      <c r="LYR123" s="760"/>
      <c r="LYS123" s="760"/>
      <c r="LYT123" s="760"/>
      <c r="LYU123" s="760"/>
      <c r="LYV123" s="760"/>
      <c r="LYW123" s="760"/>
      <c r="LYX123" s="760"/>
      <c r="LYY123" s="760"/>
      <c r="LYZ123" s="760"/>
      <c r="LZA123" s="760"/>
      <c r="LZB123" s="760"/>
      <c r="LZC123" s="760"/>
      <c r="LZD123" s="760"/>
      <c r="LZE123" s="760"/>
      <c r="LZF123" s="760"/>
      <c r="LZG123" s="760"/>
      <c r="LZH123" s="760"/>
      <c r="LZI123" s="760"/>
      <c r="LZJ123" s="760"/>
      <c r="LZK123" s="760"/>
      <c r="LZL123" s="760"/>
      <c r="LZM123" s="760"/>
      <c r="LZN123" s="760"/>
      <c r="LZO123" s="760"/>
      <c r="LZP123" s="760"/>
      <c r="LZQ123" s="760"/>
      <c r="LZR123" s="760"/>
      <c r="LZS123" s="760"/>
      <c r="LZT123" s="760"/>
      <c r="LZU123" s="760"/>
      <c r="LZV123" s="760"/>
      <c r="LZW123" s="760"/>
      <c r="LZX123" s="760"/>
      <c r="LZY123" s="760"/>
      <c r="LZZ123" s="760"/>
      <c r="MAA123" s="760"/>
      <c r="MAB123" s="760"/>
      <c r="MAC123" s="760"/>
      <c r="MAD123" s="760"/>
      <c r="MAE123" s="760"/>
      <c r="MAF123" s="760"/>
      <c r="MAG123" s="760"/>
      <c r="MAH123" s="760"/>
      <c r="MAI123" s="760"/>
      <c r="MAJ123" s="760"/>
      <c r="MAK123" s="760"/>
      <c r="MAL123" s="760"/>
      <c r="MAM123" s="760"/>
      <c r="MAN123" s="760"/>
      <c r="MAO123" s="760"/>
      <c r="MAP123" s="760"/>
      <c r="MAQ123" s="760"/>
      <c r="MAR123" s="760"/>
      <c r="MAS123" s="760"/>
      <c r="MAT123" s="760"/>
      <c r="MAU123" s="760"/>
      <c r="MAV123" s="760"/>
      <c r="MAW123" s="760"/>
      <c r="MAX123" s="760"/>
      <c r="MAY123" s="760"/>
      <c r="MAZ123" s="760"/>
      <c r="MBA123" s="760"/>
      <c r="MBB123" s="760"/>
      <c r="MBC123" s="760"/>
      <c r="MBD123" s="760"/>
      <c r="MBE123" s="760"/>
      <c r="MBF123" s="760"/>
      <c r="MBG123" s="760"/>
      <c r="MBH123" s="760"/>
      <c r="MBI123" s="760"/>
      <c r="MBJ123" s="760"/>
      <c r="MBK123" s="760"/>
      <c r="MBL123" s="760"/>
      <c r="MBM123" s="760"/>
      <c r="MBN123" s="760"/>
      <c r="MBO123" s="760"/>
      <c r="MBP123" s="760"/>
      <c r="MBQ123" s="760"/>
      <c r="MBR123" s="760"/>
      <c r="MBS123" s="760"/>
      <c r="MBT123" s="760"/>
      <c r="MBU123" s="760"/>
      <c r="MBV123" s="760"/>
      <c r="MBW123" s="760"/>
      <c r="MBX123" s="760"/>
      <c r="MBY123" s="760"/>
      <c r="MBZ123" s="760"/>
      <c r="MCA123" s="760"/>
      <c r="MCB123" s="760"/>
      <c r="MCC123" s="760"/>
      <c r="MCD123" s="760"/>
      <c r="MCE123" s="760"/>
      <c r="MCF123" s="760"/>
      <c r="MCG123" s="760"/>
      <c r="MCH123" s="760"/>
      <c r="MCI123" s="760"/>
      <c r="MCJ123" s="760"/>
      <c r="MCK123" s="760"/>
      <c r="MCL123" s="760"/>
      <c r="MCM123" s="760"/>
      <c r="MCN123" s="760"/>
      <c r="MCO123" s="760"/>
      <c r="MCP123" s="760"/>
      <c r="MCQ123" s="760"/>
      <c r="MCR123" s="760"/>
      <c r="MCS123" s="760"/>
      <c r="MCT123" s="760"/>
      <c r="MCU123" s="760"/>
      <c r="MCV123" s="760"/>
      <c r="MCW123" s="760"/>
      <c r="MCX123" s="760"/>
      <c r="MCY123" s="760"/>
      <c r="MCZ123" s="760"/>
      <c r="MDA123" s="760"/>
      <c r="MDB123" s="760"/>
      <c r="MDC123" s="760"/>
      <c r="MDD123" s="760"/>
      <c r="MDE123" s="760"/>
      <c r="MDF123" s="760"/>
      <c r="MDG123" s="760"/>
      <c r="MDH123" s="760"/>
      <c r="MDI123" s="760"/>
      <c r="MDJ123" s="760"/>
      <c r="MDK123" s="760"/>
      <c r="MDL123" s="760"/>
      <c r="MDM123" s="760"/>
      <c r="MDN123" s="760"/>
      <c r="MDO123" s="760"/>
      <c r="MDP123" s="760"/>
      <c r="MDQ123" s="760"/>
      <c r="MDR123" s="760"/>
      <c r="MDS123" s="760"/>
      <c r="MDT123" s="760"/>
      <c r="MDU123" s="760"/>
      <c r="MDV123" s="760"/>
      <c r="MDW123" s="760"/>
      <c r="MDX123" s="760"/>
      <c r="MDY123" s="760"/>
      <c r="MDZ123" s="760"/>
      <c r="MEA123" s="760"/>
      <c r="MEB123" s="760"/>
      <c r="MEC123" s="760"/>
      <c r="MED123" s="760"/>
      <c r="MEE123" s="760"/>
      <c r="MEF123" s="760"/>
      <c r="MEG123" s="760"/>
      <c r="MEH123" s="760"/>
      <c r="MEI123" s="760"/>
      <c r="MEJ123" s="760"/>
      <c r="MEK123" s="760"/>
      <c r="MEL123" s="760"/>
      <c r="MEM123" s="760"/>
      <c r="MEN123" s="760"/>
      <c r="MEO123" s="760"/>
      <c r="MEP123" s="760"/>
      <c r="MEQ123" s="760"/>
      <c r="MER123" s="760"/>
      <c r="MES123" s="760"/>
      <c r="MET123" s="760"/>
      <c r="MEU123" s="760"/>
      <c r="MEV123" s="760"/>
      <c r="MEW123" s="760"/>
      <c r="MEX123" s="760"/>
      <c r="MEY123" s="760"/>
      <c r="MEZ123" s="760"/>
      <c r="MFA123" s="760"/>
      <c r="MFB123" s="760"/>
      <c r="MFC123" s="760"/>
      <c r="MFD123" s="760"/>
      <c r="MFE123" s="760"/>
      <c r="MFF123" s="760"/>
      <c r="MFG123" s="760"/>
      <c r="MFH123" s="760"/>
      <c r="MFI123" s="760"/>
      <c r="MFJ123" s="760"/>
      <c r="MFK123" s="760"/>
      <c r="MFL123" s="760"/>
      <c r="MFM123" s="760"/>
      <c r="MFN123" s="760"/>
      <c r="MFO123" s="760"/>
      <c r="MFP123" s="760"/>
      <c r="MFQ123" s="760"/>
      <c r="MFR123" s="760"/>
      <c r="MFS123" s="760"/>
      <c r="MFT123" s="760"/>
      <c r="MFU123" s="760"/>
      <c r="MFV123" s="760"/>
      <c r="MFW123" s="760"/>
      <c r="MFX123" s="760"/>
      <c r="MFY123" s="760"/>
      <c r="MFZ123" s="760"/>
      <c r="MGA123" s="760"/>
      <c r="MGB123" s="760"/>
      <c r="MGC123" s="760"/>
      <c r="MGD123" s="760"/>
      <c r="MGE123" s="760"/>
      <c r="MGF123" s="760"/>
      <c r="MGG123" s="760"/>
      <c r="MGH123" s="760"/>
      <c r="MGI123" s="760"/>
      <c r="MGJ123" s="760"/>
      <c r="MGK123" s="760"/>
      <c r="MGL123" s="760"/>
      <c r="MGM123" s="760"/>
      <c r="MGN123" s="760"/>
      <c r="MGO123" s="760"/>
      <c r="MGP123" s="760"/>
      <c r="MGQ123" s="760"/>
      <c r="MGR123" s="760"/>
      <c r="MGS123" s="760"/>
      <c r="MGT123" s="760"/>
      <c r="MGU123" s="760"/>
      <c r="MGV123" s="760"/>
      <c r="MGW123" s="760"/>
      <c r="MGX123" s="760"/>
      <c r="MGY123" s="760"/>
      <c r="MGZ123" s="760"/>
      <c r="MHA123" s="760"/>
      <c r="MHB123" s="760"/>
      <c r="MHC123" s="760"/>
      <c r="MHD123" s="760"/>
      <c r="MHE123" s="760"/>
      <c r="MHF123" s="760"/>
      <c r="MHG123" s="760"/>
      <c r="MHH123" s="760"/>
      <c r="MHI123" s="760"/>
      <c r="MHJ123" s="760"/>
      <c r="MHK123" s="760"/>
      <c r="MHL123" s="760"/>
      <c r="MHM123" s="760"/>
      <c r="MHN123" s="760"/>
      <c r="MHO123" s="760"/>
      <c r="MHP123" s="760"/>
      <c r="MHQ123" s="760"/>
      <c r="MHR123" s="760"/>
      <c r="MHS123" s="760"/>
      <c r="MHT123" s="760"/>
      <c r="MHU123" s="760"/>
      <c r="MHV123" s="760"/>
      <c r="MHW123" s="760"/>
      <c r="MHX123" s="760"/>
      <c r="MHY123" s="760"/>
      <c r="MHZ123" s="760"/>
      <c r="MIA123" s="760"/>
      <c r="MIB123" s="760"/>
      <c r="MIC123" s="760"/>
      <c r="MID123" s="760"/>
      <c r="MIE123" s="760"/>
      <c r="MIF123" s="760"/>
      <c r="MIG123" s="760"/>
      <c r="MIH123" s="760"/>
      <c r="MII123" s="760"/>
      <c r="MIJ123" s="760"/>
      <c r="MIK123" s="760"/>
      <c r="MIL123" s="760"/>
      <c r="MIM123" s="760"/>
      <c r="MIN123" s="760"/>
      <c r="MIO123" s="760"/>
      <c r="MIP123" s="760"/>
      <c r="MIQ123" s="760"/>
      <c r="MIR123" s="760"/>
      <c r="MIS123" s="760"/>
      <c r="MIT123" s="760"/>
      <c r="MIU123" s="760"/>
      <c r="MIV123" s="760"/>
      <c r="MIW123" s="760"/>
      <c r="MIX123" s="760"/>
      <c r="MIY123" s="760"/>
      <c r="MIZ123" s="760"/>
      <c r="MJA123" s="760"/>
      <c r="MJB123" s="760"/>
      <c r="MJC123" s="760"/>
      <c r="MJD123" s="760"/>
      <c r="MJE123" s="760"/>
      <c r="MJF123" s="760"/>
      <c r="MJG123" s="760"/>
      <c r="MJH123" s="760"/>
      <c r="MJI123" s="760"/>
      <c r="MJJ123" s="760"/>
      <c r="MJK123" s="760"/>
      <c r="MJL123" s="760"/>
      <c r="MJM123" s="760"/>
      <c r="MJN123" s="760"/>
      <c r="MJO123" s="760"/>
      <c r="MJP123" s="760"/>
      <c r="MJQ123" s="760"/>
      <c r="MJR123" s="760"/>
      <c r="MJS123" s="760"/>
      <c r="MJT123" s="760"/>
      <c r="MJU123" s="760"/>
      <c r="MJV123" s="760"/>
      <c r="MJW123" s="760"/>
      <c r="MJX123" s="760"/>
      <c r="MJY123" s="760"/>
      <c r="MJZ123" s="760"/>
      <c r="MKA123" s="760"/>
      <c r="MKB123" s="760"/>
      <c r="MKC123" s="760"/>
      <c r="MKD123" s="760"/>
      <c r="MKE123" s="760"/>
      <c r="MKF123" s="760"/>
      <c r="MKG123" s="760"/>
      <c r="MKH123" s="760"/>
      <c r="MKI123" s="760"/>
      <c r="MKJ123" s="760"/>
      <c r="MKK123" s="760"/>
      <c r="MKL123" s="760"/>
      <c r="MKM123" s="760"/>
      <c r="MKN123" s="760"/>
      <c r="MKO123" s="760"/>
      <c r="MKP123" s="760"/>
      <c r="MKQ123" s="760"/>
      <c r="MKR123" s="760"/>
      <c r="MKS123" s="760"/>
      <c r="MKT123" s="760"/>
      <c r="MKU123" s="760"/>
      <c r="MKV123" s="760"/>
      <c r="MKW123" s="760"/>
      <c r="MKX123" s="760"/>
      <c r="MKY123" s="760"/>
      <c r="MKZ123" s="760"/>
      <c r="MLA123" s="760"/>
      <c r="MLB123" s="760"/>
      <c r="MLC123" s="760"/>
      <c r="MLD123" s="760"/>
      <c r="MLE123" s="760"/>
      <c r="MLF123" s="760"/>
      <c r="MLG123" s="760"/>
      <c r="MLH123" s="760"/>
      <c r="MLI123" s="760"/>
      <c r="MLJ123" s="760"/>
      <c r="MLK123" s="760"/>
      <c r="MLL123" s="760"/>
      <c r="MLM123" s="760"/>
      <c r="MLN123" s="760"/>
      <c r="MLO123" s="760"/>
      <c r="MLP123" s="760"/>
      <c r="MLQ123" s="760"/>
      <c r="MLR123" s="760"/>
      <c r="MLS123" s="760"/>
      <c r="MLT123" s="760"/>
      <c r="MLU123" s="760"/>
      <c r="MLV123" s="760"/>
      <c r="MLW123" s="760"/>
      <c r="MLX123" s="760"/>
      <c r="MLY123" s="760"/>
      <c r="MLZ123" s="760"/>
      <c r="MMA123" s="760"/>
      <c r="MMB123" s="760"/>
      <c r="MMC123" s="760"/>
      <c r="MMD123" s="760"/>
      <c r="MME123" s="760"/>
      <c r="MMF123" s="760"/>
      <c r="MMG123" s="760"/>
      <c r="MMH123" s="760"/>
      <c r="MMI123" s="760"/>
      <c r="MMJ123" s="760"/>
      <c r="MMK123" s="760"/>
      <c r="MML123" s="760"/>
      <c r="MMM123" s="760"/>
      <c r="MMN123" s="760"/>
      <c r="MMO123" s="760"/>
      <c r="MMP123" s="760"/>
      <c r="MMQ123" s="760"/>
      <c r="MMR123" s="760"/>
      <c r="MMS123" s="760"/>
      <c r="MMT123" s="760"/>
      <c r="MMU123" s="760"/>
      <c r="MMV123" s="760"/>
      <c r="MMW123" s="760"/>
      <c r="MMX123" s="760"/>
      <c r="MMY123" s="760"/>
      <c r="MMZ123" s="760"/>
      <c r="MNA123" s="760"/>
      <c r="MNB123" s="760"/>
      <c r="MNC123" s="760"/>
      <c r="MND123" s="760"/>
      <c r="MNE123" s="760"/>
      <c r="MNF123" s="760"/>
      <c r="MNG123" s="760"/>
      <c r="MNH123" s="760"/>
      <c r="MNI123" s="760"/>
      <c r="MNJ123" s="760"/>
      <c r="MNK123" s="760"/>
      <c r="MNL123" s="760"/>
      <c r="MNM123" s="760"/>
      <c r="MNN123" s="760"/>
      <c r="MNO123" s="760"/>
      <c r="MNP123" s="760"/>
      <c r="MNQ123" s="760"/>
      <c r="MNR123" s="760"/>
      <c r="MNS123" s="760"/>
      <c r="MNT123" s="760"/>
      <c r="MNU123" s="760"/>
      <c r="MNV123" s="760"/>
      <c r="MNW123" s="760"/>
      <c r="MNX123" s="760"/>
      <c r="MNY123" s="760"/>
      <c r="MNZ123" s="760"/>
      <c r="MOA123" s="760"/>
      <c r="MOB123" s="760"/>
      <c r="MOC123" s="760"/>
      <c r="MOD123" s="760"/>
      <c r="MOE123" s="760"/>
      <c r="MOF123" s="760"/>
      <c r="MOG123" s="760"/>
      <c r="MOH123" s="760"/>
      <c r="MOI123" s="760"/>
      <c r="MOJ123" s="760"/>
      <c r="MOK123" s="760"/>
      <c r="MOL123" s="760"/>
      <c r="MOM123" s="760"/>
      <c r="MON123" s="760"/>
      <c r="MOO123" s="760"/>
      <c r="MOP123" s="760"/>
      <c r="MOQ123" s="760"/>
      <c r="MOR123" s="760"/>
      <c r="MOS123" s="760"/>
      <c r="MOT123" s="760"/>
      <c r="MOU123" s="760"/>
      <c r="MOV123" s="760"/>
      <c r="MOW123" s="760"/>
      <c r="MOX123" s="760"/>
      <c r="MOY123" s="760"/>
      <c r="MOZ123" s="760"/>
      <c r="MPA123" s="760"/>
      <c r="MPB123" s="760"/>
      <c r="MPC123" s="760"/>
      <c r="MPD123" s="760"/>
      <c r="MPE123" s="760"/>
      <c r="MPF123" s="760"/>
      <c r="MPG123" s="760"/>
      <c r="MPH123" s="760"/>
      <c r="MPI123" s="760"/>
      <c r="MPJ123" s="760"/>
      <c r="MPK123" s="760"/>
      <c r="MPL123" s="760"/>
      <c r="MPM123" s="760"/>
      <c r="MPN123" s="760"/>
      <c r="MPO123" s="760"/>
      <c r="MPP123" s="760"/>
      <c r="MPQ123" s="760"/>
      <c r="MPR123" s="760"/>
      <c r="MPS123" s="760"/>
      <c r="MPT123" s="760"/>
      <c r="MPU123" s="760"/>
      <c r="MPV123" s="760"/>
      <c r="MPW123" s="760"/>
      <c r="MPX123" s="760"/>
      <c r="MPY123" s="760"/>
      <c r="MPZ123" s="760"/>
      <c r="MQA123" s="760"/>
      <c r="MQB123" s="760"/>
      <c r="MQC123" s="760"/>
      <c r="MQD123" s="760"/>
      <c r="MQE123" s="760"/>
      <c r="MQF123" s="760"/>
      <c r="MQG123" s="760"/>
      <c r="MQH123" s="760"/>
      <c r="MQI123" s="760"/>
      <c r="MQJ123" s="760"/>
      <c r="MQK123" s="760"/>
      <c r="MQL123" s="760"/>
      <c r="MQM123" s="760"/>
      <c r="MQN123" s="760"/>
      <c r="MQO123" s="760"/>
      <c r="MQP123" s="760"/>
      <c r="MQQ123" s="760"/>
      <c r="MQR123" s="760"/>
      <c r="MQS123" s="760"/>
      <c r="MQT123" s="760"/>
      <c r="MQU123" s="760"/>
      <c r="MQV123" s="760"/>
      <c r="MQW123" s="760"/>
      <c r="MQX123" s="760"/>
      <c r="MQY123" s="760"/>
      <c r="MQZ123" s="760"/>
      <c r="MRA123" s="760"/>
      <c r="MRB123" s="760"/>
      <c r="MRC123" s="760"/>
      <c r="MRD123" s="760"/>
      <c r="MRE123" s="760"/>
      <c r="MRF123" s="760"/>
      <c r="MRG123" s="760"/>
      <c r="MRH123" s="760"/>
      <c r="MRI123" s="760"/>
      <c r="MRJ123" s="760"/>
      <c r="MRK123" s="760"/>
      <c r="MRL123" s="760"/>
      <c r="MRM123" s="760"/>
      <c r="MRN123" s="760"/>
      <c r="MRO123" s="760"/>
      <c r="MRP123" s="760"/>
      <c r="MRQ123" s="760"/>
      <c r="MRR123" s="760"/>
      <c r="MRS123" s="760"/>
      <c r="MRT123" s="760"/>
      <c r="MRU123" s="760"/>
      <c r="MRV123" s="760"/>
      <c r="MRW123" s="760"/>
      <c r="MRX123" s="760"/>
      <c r="MRY123" s="760"/>
      <c r="MRZ123" s="760"/>
      <c r="MSA123" s="760"/>
      <c r="MSB123" s="760"/>
      <c r="MSC123" s="760"/>
      <c r="MSD123" s="760"/>
      <c r="MSE123" s="760"/>
      <c r="MSF123" s="760"/>
      <c r="MSG123" s="760"/>
      <c r="MSH123" s="760"/>
      <c r="MSI123" s="760"/>
      <c r="MSJ123" s="760"/>
      <c r="MSK123" s="760"/>
      <c r="MSL123" s="760"/>
      <c r="MSM123" s="760"/>
      <c r="MSN123" s="760"/>
      <c r="MSO123" s="760"/>
      <c r="MSP123" s="760"/>
      <c r="MSQ123" s="760"/>
      <c r="MSR123" s="760"/>
      <c r="MSS123" s="760"/>
      <c r="MST123" s="760"/>
      <c r="MSU123" s="760"/>
      <c r="MSV123" s="760"/>
      <c r="MSW123" s="760"/>
      <c r="MSX123" s="760"/>
      <c r="MSY123" s="760"/>
      <c r="MSZ123" s="760"/>
      <c r="MTA123" s="760"/>
      <c r="MTB123" s="760"/>
      <c r="MTC123" s="760"/>
      <c r="MTD123" s="760"/>
      <c r="MTE123" s="760"/>
      <c r="MTF123" s="760"/>
      <c r="MTG123" s="760"/>
      <c r="MTH123" s="760"/>
      <c r="MTI123" s="760"/>
      <c r="MTJ123" s="760"/>
      <c r="MTK123" s="760"/>
      <c r="MTL123" s="760"/>
      <c r="MTM123" s="760"/>
      <c r="MTN123" s="760"/>
      <c r="MTO123" s="760"/>
      <c r="MTP123" s="760"/>
      <c r="MTQ123" s="760"/>
      <c r="MTR123" s="760"/>
      <c r="MTS123" s="760"/>
      <c r="MTT123" s="760"/>
      <c r="MTU123" s="760"/>
      <c r="MTV123" s="760"/>
      <c r="MTW123" s="760"/>
      <c r="MTX123" s="760"/>
      <c r="MTY123" s="760"/>
      <c r="MTZ123" s="760"/>
      <c r="MUA123" s="760"/>
      <c r="MUB123" s="760"/>
      <c r="MUC123" s="760"/>
      <c r="MUD123" s="760"/>
      <c r="MUE123" s="760"/>
      <c r="MUF123" s="760"/>
      <c r="MUG123" s="760"/>
      <c r="MUH123" s="760"/>
      <c r="MUI123" s="760"/>
      <c r="MUJ123" s="760"/>
      <c r="MUK123" s="760"/>
      <c r="MUL123" s="760"/>
      <c r="MUM123" s="760"/>
      <c r="MUN123" s="760"/>
      <c r="MUO123" s="760"/>
      <c r="MUP123" s="760"/>
      <c r="MUQ123" s="760"/>
      <c r="MUR123" s="760"/>
      <c r="MUS123" s="760"/>
      <c r="MUT123" s="760"/>
      <c r="MUU123" s="760"/>
      <c r="MUV123" s="760"/>
      <c r="MUW123" s="760"/>
      <c r="MUX123" s="760"/>
      <c r="MUY123" s="760"/>
      <c r="MUZ123" s="760"/>
      <c r="MVA123" s="760"/>
      <c r="MVB123" s="760"/>
      <c r="MVC123" s="760"/>
      <c r="MVD123" s="760"/>
      <c r="MVE123" s="760"/>
      <c r="MVF123" s="760"/>
      <c r="MVG123" s="760"/>
      <c r="MVH123" s="760"/>
      <c r="MVI123" s="760"/>
      <c r="MVJ123" s="760"/>
      <c r="MVK123" s="760"/>
      <c r="MVL123" s="760"/>
      <c r="MVM123" s="760"/>
      <c r="MVN123" s="760"/>
      <c r="MVO123" s="760"/>
      <c r="MVP123" s="760"/>
      <c r="MVQ123" s="760"/>
      <c r="MVR123" s="760"/>
      <c r="MVS123" s="760"/>
      <c r="MVT123" s="760"/>
      <c r="MVU123" s="760"/>
      <c r="MVV123" s="760"/>
      <c r="MVW123" s="760"/>
      <c r="MVX123" s="760"/>
      <c r="MVY123" s="760"/>
      <c r="MVZ123" s="760"/>
      <c r="MWA123" s="760"/>
      <c r="MWB123" s="760"/>
      <c r="MWC123" s="760"/>
      <c r="MWD123" s="760"/>
      <c r="MWE123" s="760"/>
      <c r="MWF123" s="760"/>
      <c r="MWG123" s="760"/>
      <c r="MWH123" s="760"/>
      <c r="MWI123" s="760"/>
      <c r="MWJ123" s="760"/>
      <c r="MWK123" s="760"/>
      <c r="MWL123" s="760"/>
      <c r="MWM123" s="760"/>
      <c r="MWN123" s="760"/>
      <c r="MWO123" s="760"/>
      <c r="MWP123" s="760"/>
      <c r="MWQ123" s="760"/>
      <c r="MWR123" s="760"/>
      <c r="MWS123" s="760"/>
      <c r="MWT123" s="760"/>
      <c r="MWU123" s="760"/>
      <c r="MWV123" s="760"/>
      <c r="MWW123" s="760"/>
      <c r="MWX123" s="760"/>
      <c r="MWY123" s="760"/>
      <c r="MWZ123" s="760"/>
      <c r="MXA123" s="760"/>
      <c r="MXB123" s="760"/>
      <c r="MXC123" s="760"/>
      <c r="MXD123" s="760"/>
      <c r="MXE123" s="760"/>
      <c r="MXF123" s="760"/>
      <c r="MXG123" s="760"/>
      <c r="MXH123" s="760"/>
      <c r="MXI123" s="760"/>
      <c r="MXJ123" s="760"/>
      <c r="MXK123" s="760"/>
      <c r="MXL123" s="760"/>
      <c r="MXM123" s="760"/>
      <c r="MXN123" s="760"/>
      <c r="MXO123" s="760"/>
      <c r="MXP123" s="760"/>
      <c r="MXQ123" s="760"/>
      <c r="MXR123" s="760"/>
      <c r="MXS123" s="760"/>
      <c r="MXT123" s="760"/>
      <c r="MXU123" s="760"/>
      <c r="MXV123" s="760"/>
      <c r="MXW123" s="760"/>
      <c r="MXX123" s="760"/>
      <c r="MXY123" s="760"/>
      <c r="MXZ123" s="760"/>
      <c r="MYA123" s="760"/>
      <c r="MYB123" s="760"/>
      <c r="MYC123" s="760"/>
      <c r="MYD123" s="760"/>
      <c r="MYE123" s="760"/>
      <c r="MYF123" s="760"/>
      <c r="MYG123" s="760"/>
      <c r="MYH123" s="760"/>
      <c r="MYI123" s="760"/>
      <c r="MYJ123" s="760"/>
      <c r="MYK123" s="760"/>
      <c r="MYL123" s="760"/>
      <c r="MYM123" s="760"/>
      <c r="MYN123" s="760"/>
      <c r="MYO123" s="760"/>
      <c r="MYP123" s="760"/>
      <c r="MYQ123" s="760"/>
      <c r="MYR123" s="760"/>
      <c r="MYS123" s="760"/>
      <c r="MYT123" s="760"/>
      <c r="MYU123" s="760"/>
      <c r="MYV123" s="760"/>
      <c r="MYW123" s="760"/>
      <c r="MYX123" s="760"/>
      <c r="MYY123" s="760"/>
      <c r="MYZ123" s="760"/>
      <c r="MZA123" s="760"/>
      <c r="MZB123" s="760"/>
      <c r="MZC123" s="760"/>
      <c r="MZD123" s="760"/>
      <c r="MZE123" s="760"/>
      <c r="MZF123" s="760"/>
      <c r="MZG123" s="760"/>
      <c r="MZH123" s="760"/>
      <c r="MZI123" s="760"/>
      <c r="MZJ123" s="760"/>
      <c r="MZK123" s="760"/>
      <c r="MZL123" s="760"/>
      <c r="MZM123" s="760"/>
      <c r="MZN123" s="760"/>
      <c r="MZO123" s="760"/>
      <c r="MZP123" s="760"/>
      <c r="MZQ123" s="760"/>
      <c r="MZR123" s="760"/>
      <c r="MZS123" s="760"/>
      <c r="MZT123" s="760"/>
      <c r="MZU123" s="760"/>
      <c r="MZV123" s="760"/>
      <c r="MZW123" s="760"/>
      <c r="MZX123" s="760"/>
      <c r="MZY123" s="760"/>
      <c r="MZZ123" s="760"/>
      <c r="NAA123" s="760"/>
      <c r="NAB123" s="760"/>
      <c r="NAC123" s="760"/>
      <c r="NAD123" s="760"/>
      <c r="NAE123" s="760"/>
      <c r="NAF123" s="760"/>
      <c r="NAG123" s="760"/>
      <c r="NAH123" s="760"/>
      <c r="NAI123" s="760"/>
      <c r="NAJ123" s="760"/>
      <c r="NAK123" s="760"/>
      <c r="NAL123" s="760"/>
      <c r="NAM123" s="760"/>
      <c r="NAN123" s="760"/>
      <c r="NAO123" s="760"/>
      <c r="NAP123" s="760"/>
      <c r="NAQ123" s="760"/>
      <c r="NAR123" s="760"/>
      <c r="NAS123" s="760"/>
      <c r="NAT123" s="760"/>
      <c r="NAU123" s="760"/>
      <c r="NAV123" s="760"/>
      <c r="NAW123" s="760"/>
      <c r="NAX123" s="760"/>
      <c r="NAY123" s="760"/>
      <c r="NAZ123" s="760"/>
      <c r="NBA123" s="760"/>
      <c r="NBB123" s="760"/>
      <c r="NBC123" s="760"/>
      <c r="NBD123" s="760"/>
      <c r="NBE123" s="760"/>
      <c r="NBF123" s="760"/>
      <c r="NBG123" s="760"/>
      <c r="NBH123" s="760"/>
      <c r="NBI123" s="760"/>
      <c r="NBJ123" s="760"/>
      <c r="NBK123" s="760"/>
      <c r="NBL123" s="760"/>
      <c r="NBM123" s="760"/>
      <c r="NBN123" s="760"/>
      <c r="NBO123" s="760"/>
      <c r="NBP123" s="760"/>
      <c r="NBQ123" s="760"/>
      <c r="NBR123" s="760"/>
      <c r="NBS123" s="760"/>
      <c r="NBT123" s="760"/>
      <c r="NBU123" s="760"/>
      <c r="NBV123" s="760"/>
      <c r="NBW123" s="760"/>
      <c r="NBX123" s="760"/>
      <c r="NBY123" s="760"/>
      <c r="NBZ123" s="760"/>
      <c r="NCA123" s="760"/>
      <c r="NCB123" s="760"/>
      <c r="NCC123" s="760"/>
      <c r="NCD123" s="760"/>
      <c r="NCE123" s="760"/>
      <c r="NCF123" s="760"/>
      <c r="NCG123" s="760"/>
      <c r="NCH123" s="760"/>
      <c r="NCI123" s="760"/>
      <c r="NCJ123" s="760"/>
      <c r="NCK123" s="760"/>
      <c r="NCL123" s="760"/>
      <c r="NCM123" s="760"/>
      <c r="NCN123" s="760"/>
      <c r="NCO123" s="760"/>
      <c r="NCP123" s="760"/>
      <c r="NCQ123" s="760"/>
      <c r="NCR123" s="760"/>
      <c r="NCS123" s="760"/>
      <c r="NCT123" s="760"/>
      <c r="NCU123" s="760"/>
      <c r="NCV123" s="760"/>
      <c r="NCW123" s="760"/>
      <c r="NCX123" s="760"/>
      <c r="NCY123" s="760"/>
      <c r="NCZ123" s="760"/>
      <c r="NDA123" s="760"/>
      <c r="NDB123" s="760"/>
      <c r="NDC123" s="760"/>
      <c r="NDD123" s="760"/>
      <c r="NDE123" s="760"/>
      <c r="NDF123" s="760"/>
      <c r="NDG123" s="760"/>
      <c r="NDH123" s="760"/>
      <c r="NDI123" s="760"/>
      <c r="NDJ123" s="760"/>
      <c r="NDK123" s="760"/>
      <c r="NDL123" s="760"/>
      <c r="NDM123" s="760"/>
      <c r="NDN123" s="760"/>
      <c r="NDO123" s="760"/>
      <c r="NDP123" s="760"/>
      <c r="NDQ123" s="760"/>
      <c r="NDR123" s="760"/>
      <c r="NDS123" s="760"/>
      <c r="NDT123" s="760"/>
      <c r="NDU123" s="760"/>
      <c r="NDV123" s="760"/>
      <c r="NDW123" s="760"/>
      <c r="NDX123" s="760"/>
      <c r="NDY123" s="760"/>
      <c r="NDZ123" s="760"/>
      <c r="NEA123" s="760"/>
      <c r="NEB123" s="760"/>
      <c r="NEC123" s="760"/>
      <c r="NED123" s="760"/>
      <c r="NEE123" s="760"/>
      <c r="NEF123" s="760"/>
      <c r="NEG123" s="760"/>
      <c r="NEH123" s="760"/>
      <c r="NEI123" s="760"/>
      <c r="NEJ123" s="760"/>
      <c r="NEK123" s="760"/>
      <c r="NEL123" s="760"/>
      <c r="NEM123" s="760"/>
      <c r="NEN123" s="760"/>
      <c r="NEO123" s="760"/>
      <c r="NEP123" s="760"/>
      <c r="NEQ123" s="760"/>
      <c r="NER123" s="760"/>
      <c r="NES123" s="760"/>
      <c r="NET123" s="760"/>
      <c r="NEU123" s="760"/>
      <c r="NEV123" s="760"/>
      <c r="NEW123" s="760"/>
      <c r="NEX123" s="760"/>
      <c r="NEY123" s="760"/>
      <c r="NEZ123" s="760"/>
      <c r="NFA123" s="760"/>
      <c r="NFB123" s="760"/>
      <c r="NFC123" s="760"/>
      <c r="NFD123" s="760"/>
      <c r="NFE123" s="760"/>
      <c r="NFF123" s="760"/>
      <c r="NFG123" s="760"/>
      <c r="NFH123" s="760"/>
      <c r="NFI123" s="760"/>
      <c r="NFJ123" s="760"/>
      <c r="NFK123" s="760"/>
      <c r="NFL123" s="760"/>
      <c r="NFM123" s="760"/>
      <c r="NFN123" s="760"/>
      <c r="NFO123" s="760"/>
      <c r="NFP123" s="760"/>
      <c r="NFQ123" s="760"/>
      <c r="NFR123" s="760"/>
      <c r="NFS123" s="760"/>
      <c r="NFT123" s="760"/>
      <c r="NFU123" s="760"/>
      <c r="NFV123" s="760"/>
      <c r="NFW123" s="760"/>
      <c r="NFX123" s="760"/>
      <c r="NFY123" s="760"/>
      <c r="NFZ123" s="760"/>
      <c r="NGA123" s="760"/>
      <c r="NGB123" s="760"/>
      <c r="NGC123" s="760"/>
      <c r="NGD123" s="760"/>
      <c r="NGE123" s="760"/>
      <c r="NGF123" s="760"/>
      <c r="NGG123" s="760"/>
      <c r="NGH123" s="760"/>
      <c r="NGI123" s="760"/>
      <c r="NGJ123" s="760"/>
      <c r="NGK123" s="760"/>
      <c r="NGL123" s="760"/>
      <c r="NGM123" s="760"/>
      <c r="NGN123" s="760"/>
      <c r="NGO123" s="760"/>
      <c r="NGP123" s="760"/>
      <c r="NGQ123" s="760"/>
      <c r="NGR123" s="760"/>
      <c r="NGS123" s="760"/>
      <c r="NGT123" s="760"/>
      <c r="NGU123" s="760"/>
      <c r="NGV123" s="760"/>
      <c r="NGW123" s="760"/>
      <c r="NGX123" s="760"/>
      <c r="NGY123" s="760"/>
      <c r="NGZ123" s="760"/>
      <c r="NHA123" s="760"/>
      <c r="NHB123" s="760"/>
      <c r="NHC123" s="760"/>
      <c r="NHD123" s="760"/>
      <c r="NHE123" s="760"/>
      <c r="NHF123" s="760"/>
      <c r="NHG123" s="760"/>
      <c r="NHH123" s="760"/>
      <c r="NHI123" s="760"/>
      <c r="NHJ123" s="760"/>
      <c r="NHK123" s="760"/>
      <c r="NHL123" s="760"/>
      <c r="NHM123" s="760"/>
      <c r="NHN123" s="760"/>
      <c r="NHO123" s="760"/>
      <c r="NHP123" s="760"/>
      <c r="NHQ123" s="760"/>
      <c r="NHR123" s="760"/>
      <c r="NHS123" s="760"/>
      <c r="NHT123" s="760"/>
      <c r="NHU123" s="760"/>
      <c r="NHV123" s="760"/>
      <c r="NHW123" s="760"/>
      <c r="NHX123" s="760"/>
      <c r="NHY123" s="760"/>
      <c r="NHZ123" s="760"/>
      <c r="NIA123" s="760"/>
      <c r="NIB123" s="760"/>
      <c r="NIC123" s="760"/>
      <c r="NID123" s="760"/>
      <c r="NIE123" s="760"/>
      <c r="NIF123" s="760"/>
      <c r="NIG123" s="760"/>
      <c r="NIH123" s="760"/>
      <c r="NII123" s="760"/>
      <c r="NIJ123" s="760"/>
      <c r="NIK123" s="760"/>
      <c r="NIL123" s="760"/>
      <c r="NIM123" s="760"/>
      <c r="NIN123" s="760"/>
      <c r="NIO123" s="760"/>
      <c r="NIP123" s="760"/>
      <c r="NIQ123" s="760"/>
      <c r="NIR123" s="760"/>
      <c r="NIS123" s="760"/>
      <c r="NIT123" s="760"/>
      <c r="NIU123" s="760"/>
      <c r="NIV123" s="760"/>
      <c r="NIW123" s="760"/>
      <c r="NIX123" s="760"/>
      <c r="NIY123" s="760"/>
      <c r="NIZ123" s="760"/>
      <c r="NJA123" s="760"/>
      <c r="NJB123" s="760"/>
      <c r="NJC123" s="760"/>
      <c r="NJD123" s="760"/>
      <c r="NJE123" s="760"/>
      <c r="NJF123" s="760"/>
      <c r="NJG123" s="760"/>
      <c r="NJH123" s="760"/>
      <c r="NJI123" s="760"/>
      <c r="NJJ123" s="760"/>
      <c r="NJK123" s="760"/>
      <c r="NJL123" s="760"/>
      <c r="NJM123" s="760"/>
      <c r="NJN123" s="760"/>
      <c r="NJO123" s="760"/>
      <c r="NJP123" s="760"/>
      <c r="NJQ123" s="760"/>
      <c r="NJR123" s="760"/>
      <c r="NJS123" s="760"/>
      <c r="NJT123" s="760"/>
      <c r="NJU123" s="760"/>
      <c r="NJV123" s="760"/>
      <c r="NJW123" s="760"/>
      <c r="NJX123" s="760"/>
      <c r="NJY123" s="760"/>
      <c r="NJZ123" s="760"/>
      <c r="NKA123" s="760"/>
      <c r="NKB123" s="760"/>
      <c r="NKC123" s="760"/>
      <c r="NKD123" s="760"/>
      <c r="NKE123" s="760"/>
      <c r="NKF123" s="760"/>
      <c r="NKG123" s="760"/>
      <c r="NKH123" s="760"/>
      <c r="NKI123" s="760"/>
      <c r="NKJ123" s="760"/>
      <c r="NKK123" s="760"/>
      <c r="NKL123" s="760"/>
      <c r="NKM123" s="760"/>
      <c r="NKN123" s="760"/>
      <c r="NKO123" s="760"/>
      <c r="NKP123" s="760"/>
      <c r="NKQ123" s="760"/>
      <c r="NKR123" s="760"/>
      <c r="NKS123" s="760"/>
      <c r="NKT123" s="760"/>
      <c r="NKU123" s="760"/>
      <c r="NKV123" s="760"/>
      <c r="NKW123" s="760"/>
      <c r="NKX123" s="760"/>
      <c r="NKY123" s="760"/>
      <c r="NKZ123" s="760"/>
      <c r="NLA123" s="760"/>
      <c r="NLB123" s="760"/>
      <c r="NLC123" s="760"/>
      <c r="NLD123" s="760"/>
      <c r="NLE123" s="760"/>
      <c r="NLF123" s="760"/>
      <c r="NLG123" s="760"/>
      <c r="NLH123" s="760"/>
      <c r="NLI123" s="760"/>
      <c r="NLJ123" s="760"/>
      <c r="NLK123" s="760"/>
      <c r="NLL123" s="760"/>
      <c r="NLM123" s="760"/>
      <c r="NLN123" s="760"/>
      <c r="NLO123" s="760"/>
      <c r="NLP123" s="760"/>
      <c r="NLQ123" s="760"/>
      <c r="NLR123" s="760"/>
      <c r="NLS123" s="760"/>
      <c r="NLT123" s="760"/>
      <c r="NLU123" s="760"/>
      <c r="NLV123" s="760"/>
      <c r="NLW123" s="760"/>
      <c r="NLX123" s="760"/>
      <c r="NLY123" s="760"/>
      <c r="NLZ123" s="760"/>
      <c r="NMA123" s="760"/>
      <c r="NMB123" s="760"/>
      <c r="NMC123" s="760"/>
      <c r="NMD123" s="760"/>
      <c r="NME123" s="760"/>
      <c r="NMF123" s="760"/>
      <c r="NMG123" s="760"/>
      <c r="NMH123" s="760"/>
      <c r="NMI123" s="760"/>
      <c r="NMJ123" s="760"/>
      <c r="NMK123" s="760"/>
      <c r="NML123" s="760"/>
      <c r="NMM123" s="760"/>
      <c r="NMN123" s="760"/>
      <c r="NMO123" s="760"/>
      <c r="NMP123" s="760"/>
      <c r="NMQ123" s="760"/>
      <c r="NMR123" s="760"/>
      <c r="NMS123" s="760"/>
      <c r="NMT123" s="760"/>
      <c r="NMU123" s="760"/>
      <c r="NMV123" s="760"/>
      <c r="NMW123" s="760"/>
      <c r="NMX123" s="760"/>
      <c r="NMY123" s="760"/>
      <c r="NMZ123" s="760"/>
      <c r="NNA123" s="760"/>
      <c r="NNB123" s="760"/>
      <c r="NNC123" s="760"/>
      <c r="NND123" s="760"/>
      <c r="NNE123" s="760"/>
      <c r="NNF123" s="760"/>
      <c r="NNG123" s="760"/>
      <c r="NNH123" s="760"/>
      <c r="NNI123" s="760"/>
      <c r="NNJ123" s="760"/>
      <c r="NNK123" s="760"/>
      <c r="NNL123" s="760"/>
      <c r="NNM123" s="760"/>
      <c r="NNN123" s="760"/>
      <c r="NNO123" s="760"/>
      <c r="NNP123" s="760"/>
      <c r="NNQ123" s="760"/>
      <c r="NNR123" s="760"/>
      <c r="NNS123" s="760"/>
      <c r="NNT123" s="760"/>
      <c r="NNU123" s="760"/>
      <c r="NNV123" s="760"/>
      <c r="NNW123" s="760"/>
      <c r="NNX123" s="760"/>
      <c r="NNY123" s="760"/>
      <c r="NNZ123" s="760"/>
      <c r="NOA123" s="760"/>
      <c r="NOB123" s="760"/>
      <c r="NOC123" s="760"/>
      <c r="NOD123" s="760"/>
      <c r="NOE123" s="760"/>
      <c r="NOF123" s="760"/>
      <c r="NOG123" s="760"/>
      <c r="NOH123" s="760"/>
      <c r="NOI123" s="760"/>
      <c r="NOJ123" s="760"/>
      <c r="NOK123" s="760"/>
      <c r="NOL123" s="760"/>
      <c r="NOM123" s="760"/>
      <c r="NON123" s="760"/>
      <c r="NOO123" s="760"/>
      <c r="NOP123" s="760"/>
      <c r="NOQ123" s="760"/>
      <c r="NOR123" s="760"/>
      <c r="NOS123" s="760"/>
      <c r="NOT123" s="760"/>
      <c r="NOU123" s="760"/>
      <c r="NOV123" s="760"/>
      <c r="NOW123" s="760"/>
      <c r="NOX123" s="760"/>
      <c r="NOY123" s="760"/>
      <c r="NOZ123" s="760"/>
      <c r="NPA123" s="760"/>
      <c r="NPB123" s="760"/>
      <c r="NPC123" s="760"/>
      <c r="NPD123" s="760"/>
      <c r="NPE123" s="760"/>
      <c r="NPF123" s="760"/>
      <c r="NPG123" s="760"/>
      <c r="NPH123" s="760"/>
      <c r="NPI123" s="760"/>
      <c r="NPJ123" s="760"/>
      <c r="NPK123" s="760"/>
      <c r="NPL123" s="760"/>
      <c r="NPM123" s="760"/>
      <c r="NPN123" s="760"/>
      <c r="NPO123" s="760"/>
      <c r="NPP123" s="760"/>
      <c r="NPQ123" s="760"/>
      <c r="NPR123" s="760"/>
      <c r="NPS123" s="760"/>
      <c r="NPT123" s="760"/>
      <c r="NPU123" s="760"/>
      <c r="NPV123" s="760"/>
      <c r="NPW123" s="760"/>
      <c r="NPX123" s="760"/>
      <c r="NPY123" s="760"/>
      <c r="NPZ123" s="760"/>
      <c r="NQA123" s="760"/>
      <c r="NQB123" s="760"/>
      <c r="NQC123" s="760"/>
      <c r="NQD123" s="760"/>
      <c r="NQE123" s="760"/>
      <c r="NQF123" s="760"/>
      <c r="NQG123" s="760"/>
      <c r="NQH123" s="760"/>
      <c r="NQI123" s="760"/>
      <c r="NQJ123" s="760"/>
      <c r="NQK123" s="760"/>
      <c r="NQL123" s="760"/>
      <c r="NQM123" s="760"/>
      <c r="NQN123" s="760"/>
      <c r="NQO123" s="760"/>
      <c r="NQP123" s="760"/>
      <c r="NQQ123" s="760"/>
      <c r="NQR123" s="760"/>
      <c r="NQS123" s="760"/>
      <c r="NQT123" s="760"/>
      <c r="NQU123" s="760"/>
      <c r="NQV123" s="760"/>
      <c r="NQW123" s="760"/>
      <c r="NQX123" s="760"/>
      <c r="NQY123" s="760"/>
      <c r="NQZ123" s="760"/>
      <c r="NRA123" s="760"/>
      <c r="NRB123" s="760"/>
      <c r="NRC123" s="760"/>
      <c r="NRD123" s="760"/>
      <c r="NRE123" s="760"/>
      <c r="NRF123" s="760"/>
      <c r="NRG123" s="760"/>
      <c r="NRH123" s="760"/>
      <c r="NRI123" s="760"/>
      <c r="NRJ123" s="760"/>
      <c r="NRK123" s="760"/>
      <c r="NRL123" s="760"/>
      <c r="NRM123" s="760"/>
      <c r="NRN123" s="760"/>
      <c r="NRO123" s="760"/>
      <c r="NRP123" s="760"/>
      <c r="NRQ123" s="760"/>
      <c r="NRR123" s="760"/>
      <c r="NRS123" s="760"/>
      <c r="NRT123" s="760"/>
      <c r="NRU123" s="760"/>
      <c r="NRV123" s="760"/>
      <c r="NRW123" s="760"/>
      <c r="NRX123" s="760"/>
      <c r="NRY123" s="760"/>
      <c r="NRZ123" s="760"/>
      <c r="NSA123" s="760"/>
      <c r="NSB123" s="760"/>
      <c r="NSC123" s="760"/>
      <c r="NSD123" s="760"/>
      <c r="NSE123" s="760"/>
      <c r="NSF123" s="760"/>
      <c r="NSG123" s="760"/>
      <c r="NSH123" s="760"/>
      <c r="NSI123" s="760"/>
      <c r="NSJ123" s="760"/>
      <c r="NSK123" s="760"/>
      <c r="NSL123" s="760"/>
      <c r="NSM123" s="760"/>
      <c r="NSN123" s="760"/>
      <c r="NSO123" s="760"/>
      <c r="NSP123" s="760"/>
      <c r="NSQ123" s="760"/>
      <c r="NSR123" s="760"/>
      <c r="NSS123" s="760"/>
      <c r="NST123" s="760"/>
      <c r="NSU123" s="760"/>
      <c r="NSV123" s="760"/>
      <c r="NSW123" s="760"/>
      <c r="NSX123" s="760"/>
      <c r="NSY123" s="760"/>
      <c r="NSZ123" s="760"/>
      <c r="NTA123" s="760"/>
      <c r="NTB123" s="760"/>
      <c r="NTC123" s="760"/>
      <c r="NTD123" s="760"/>
      <c r="NTE123" s="760"/>
      <c r="NTF123" s="760"/>
      <c r="NTG123" s="760"/>
      <c r="NTH123" s="760"/>
      <c r="NTI123" s="760"/>
      <c r="NTJ123" s="760"/>
      <c r="NTK123" s="760"/>
      <c r="NTL123" s="760"/>
      <c r="NTM123" s="760"/>
      <c r="NTN123" s="760"/>
      <c r="NTO123" s="760"/>
      <c r="NTP123" s="760"/>
      <c r="NTQ123" s="760"/>
      <c r="NTR123" s="760"/>
      <c r="NTS123" s="760"/>
      <c r="NTT123" s="760"/>
      <c r="NTU123" s="760"/>
      <c r="NTV123" s="760"/>
      <c r="NTW123" s="760"/>
      <c r="NTX123" s="760"/>
      <c r="NTY123" s="760"/>
      <c r="NTZ123" s="760"/>
      <c r="NUA123" s="760"/>
      <c r="NUB123" s="760"/>
      <c r="NUC123" s="760"/>
      <c r="NUD123" s="760"/>
      <c r="NUE123" s="760"/>
      <c r="NUF123" s="760"/>
      <c r="NUG123" s="760"/>
      <c r="NUH123" s="760"/>
      <c r="NUI123" s="760"/>
      <c r="NUJ123" s="760"/>
      <c r="NUK123" s="760"/>
      <c r="NUL123" s="760"/>
      <c r="NUM123" s="760"/>
      <c r="NUN123" s="760"/>
      <c r="NUO123" s="760"/>
      <c r="NUP123" s="760"/>
      <c r="NUQ123" s="760"/>
      <c r="NUR123" s="760"/>
      <c r="NUS123" s="760"/>
      <c r="NUT123" s="760"/>
      <c r="NUU123" s="760"/>
      <c r="NUV123" s="760"/>
      <c r="NUW123" s="760"/>
      <c r="NUX123" s="760"/>
      <c r="NUY123" s="760"/>
      <c r="NUZ123" s="760"/>
      <c r="NVA123" s="760"/>
      <c r="NVB123" s="760"/>
      <c r="NVC123" s="760"/>
      <c r="NVD123" s="760"/>
      <c r="NVE123" s="760"/>
      <c r="NVF123" s="760"/>
      <c r="NVG123" s="760"/>
      <c r="NVH123" s="760"/>
      <c r="NVI123" s="760"/>
      <c r="NVJ123" s="760"/>
      <c r="NVK123" s="760"/>
      <c r="NVL123" s="760"/>
      <c r="NVM123" s="760"/>
      <c r="NVN123" s="760"/>
      <c r="NVO123" s="760"/>
      <c r="NVP123" s="760"/>
      <c r="NVQ123" s="760"/>
      <c r="NVR123" s="760"/>
      <c r="NVS123" s="760"/>
      <c r="NVT123" s="760"/>
      <c r="NVU123" s="760"/>
      <c r="NVV123" s="760"/>
      <c r="NVW123" s="760"/>
      <c r="NVX123" s="760"/>
      <c r="NVY123" s="760"/>
      <c r="NVZ123" s="760"/>
      <c r="NWA123" s="760"/>
      <c r="NWB123" s="760"/>
      <c r="NWC123" s="760"/>
      <c r="NWD123" s="760"/>
      <c r="NWE123" s="760"/>
      <c r="NWF123" s="760"/>
      <c r="NWG123" s="760"/>
      <c r="NWH123" s="760"/>
      <c r="NWI123" s="760"/>
      <c r="NWJ123" s="760"/>
      <c r="NWK123" s="760"/>
      <c r="NWL123" s="760"/>
      <c r="NWM123" s="760"/>
      <c r="NWN123" s="760"/>
      <c r="NWO123" s="760"/>
      <c r="NWP123" s="760"/>
      <c r="NWQ123" s="760"/>
      <c r="NWR123" s="760"/>
      <c r="NWS123" s="760"/>
      <c r="NWT123" s="760"/>
      <c r="NWU123" s="760"/>
      <c r="NWV123" s="760"/>
      <c r="NWW123" s="760"/>
      <c r="NWX123" s="760"/>
      <c r="NWY123" s="760"/>
      <c r="NWZ123" s="760"/>
      <c r="NXA123" s="760"/>
      <c r="NXB123" s="760"/>
      <c r="NXC123" s="760"/>
      <c r="NXD123" s="760"/>
      <c r="NXE123" s="760"/>
      <c r="NXF123" s="760"/>
      <c r="NXG123" s="760"/>
      <c r="NXH123" s="760"/>
      <c r="NXI123" s="760"/>
      <c r="NXJ123" s="760"/>
      <c r="NXK123" s="760"/>
      <c r="NXL123" s="760"/>
      <c r="NXM123" s="760"/>
      <c r="NXN123" s="760"/>
      <c r="NXO123" s="760"/>
      <c r="NXP123" s="760"/>
      <c r="NXQ123" s="760"/>
      <c r="NXR123" s="760"/>
      <c r="NXS123" s="760"/>
      <c r="NXT123" s="760"/>
      <c r="NXU123" s="760"/>
      <c r="NXV123" s="760"/>
      <c r="NXW123" s="760"/>
      <c r="NXX123" s="760"/>
      <c r="NXY123" s="760"/>
      <c r="NXZ123" s="760"/>
      <c r="NYA123" s="760"/>
      <c r="NYB123" s="760"/>
      <c r="NYC123" s="760"/>
      <c r="NYD123" s="760"/>
      <c r="NYE123" s="760"/>
      <c r="NYF123" s="760"/>
      <c r="NYG123" s="760"/>
      <c r="NYH123" s="760"/>
      <c r="NYI123" s="760"/>
      <c r="NYJ123" s="760"/>
      <c r="NYK123" s="760"/>
      <c r="NYL123" s="760"/>
      <c r="NYM123" s="760"/>
      <c r="NYN123" s="760"/>
      <c r="NYO123" s="760"/>
      <c r="NYP123" s="760"/>
      <c r="NYQ123" s="760"/>
      <c r="NYR123" s="760"/>
      <c r="NYS123" s="760"/>
      <c r="NYT123" s="760"/>
      <c r="NYU123" s="760"/>
      <c r="NYV123" s="760"/>
      <c r="NYW123" s="760"/>
      <c r="NYX123" s="760"/>
      <c r="NYY123" s="760"/>
      <c r="NYZ123" s="760"/>
      <c r="NZA123" s="760"/>
      <c r="NZB123" s="760"/>
      <c r="NZC123" s="760"/>
      <c r="NZD123" s="760"/>
      <c r="NZE123" s="760"/>
      <c r="NZF123" s="760"/>
      <c r="NZG123" s="760"/>
      <c r="NZH123" s="760"/>
      <c r="NZI123" s="760"/>
      <c r="NZJ123" s="760"/>
      <c r="NZK123" s="760"/>
      <c r="NZL123" s="760"/>
      <c r="NZM123" s="760"/>
      <c r="NZN123" s="760"/>
      <c r="NZO123" s="760"/>
      <c r="NZP123" s="760"/>
      <c r="NZQ123" s="760"/>
      <c r="NZR123" s="760"/>
      <c r="NZS123" s="760"/>
      <c r="NZT123" s="760"/>
      <c r="NZU123" s="760"/>
      <c r="NZV123" s="760"/>
      <c r="NZW123" s="760"/>
      <c r="NZX123" s="760"/>
      <c r="NZY123" s="760"/>
      <c r="NZZ123" s="760"/>
      <c r="OAA123" s="760"/>
      <c r="OAB123" s="760"/>
      <c r="OAC123" s="760"/>
      <c r="OAD123" s="760"/>
      <c r="OAE123" s="760"/>
      <c r="OAF123" s="760"/>
      <c r="OAG123" s="760"/>
      <c r="OAH123" s="760"/>
      <c r="OAI123" s="760"/>
      <c r="OAJ123" s="760"/>
      <c r="OAK123" s="760"/>
      <c r="OAL123" s="760"/>
      <c r="OAM123" s="760"/>
      <c r="OAN123" s="760"/>
      <c r="OAO123" s="760"/>
      <c r="OAP123" s="760"/>
      <c r="OAQ123" s="760"/>
      <c r="OAR123" s="760"/>
      <c r="OAS123" s="760"/>
      <c r="OAT123" s="760"/>
      <c r="OAU123" s="760"/>
      <c r="OAV123" s="760"/>
      <c r="OAW123" s="760"/>
      <c r="OAX123" s="760"/>
      <c r="OAY123" s="760"/>
      <c r="OAZ123" s="760"/>
      <c r="OBA123" s="760"/>
      <c r="OBB123" s="760"/>
      <c r="OBC123" s="760"/>
      <c r="OBD123" s="760"/>
      <c r="OBE123" s="760"/>
      <c r="OBF123" s="760"/>
      <c r="OBG123" s="760"/>
      <c r="OBH123" s="760"/>
      <c r="OBI123" s="760"/>
      <c r="OBJ123" s="760"/>
      <c r="OBK123" s="760"/>
      <c r="OBL123" s="760"/>
      <c r="OBM123" s="760"/>
      <c r="OBN123" s="760"/>
      <c r="OBO123" s="760"/>
      <c r="OBP123" s="760"/>
      <c r="OBQ123" s="760"/>
      <c r="OBR123" s="760"/>
      <c r="OBS123" s="760"/>
      <c r="OBT123" s="760"/>
      <c r="OBU123" s="760"/>
      <c r="OBV123" s="760"/>
      <c r="OBW123" s="760"/>
      <c r="OBX123" s="760"/>
      <c r="OBY123" s="760"/>
      <c r="OBZ123" s="760"/>
      <c r="OCA123" s="760"/>
      <c r="OCB123" s="760"/>
      <c r="OCC123" s="760"/>
      <c r="OCD123" s="760"/>
      <c r="OCE123" s="760"/>
      <c r="OCF123" s="760"/>
      <c r="OCG123" s="760"/>
      <c r="OCH123" s="760"/>
      <c r="OCI123" s="760"/>
      <c r="OCJ123" s="760"/>
      <c r="OCK123" s="760"/>
      <c r="OCL123" s="760"/>
      <c r="OCM123" s="760"/>
      <c r="OCN123" s="760"/>
      <c r="OCO123" s="760"/>
      <c r="OCP123" s="760"/>
      <c r="OCQ123" s="760"/>
      <c r="OCR123" s="760"/>
      <c r="OCS123" s="760"/>
      <c r="OCT123" s="760"/>
      <c r="OCU123" s="760"/>
      <c r="OCV123" s="760"/>
      <c r="OCW123" s="760"/>
      <c r="OCX123" s="760"/>
      <c r="OCY123" s="760"/>
      <c r="OCZ123" s="760"/>
      <c r="ODA123" s="760"/>
      <c r="ODB123" s="760"/>
      <c r="ODC123" s="760"/>
      <c r="ODD123" s="760"/>
      <c r="ODE123" s="760"/>
      <c r="ODF123" s="760"/>
      <c r="ODG123" s="760"/>
      <c r="ODH123" s="760"/>
      <c r="ODI123" s="760"/>
      <c r="ODJ123" s="760"/>
      <c r="ODK123" s="760"/>
      <c r="ODL123" s="760"/>
      <c r="ODM123" s="760"/>
      <c r="ODN123" s="760"/>
      <c r="ODO123" s="760"/>
      <c r="ODP123" s="760"/>
      <c r="ODQ123" s="760"/>
      <c r="ODR123" s="760"/>
      <c r="ODS123" s="760"/>
      <c r="ODT123" s="760"/>
      <c r="ODU123" s="760"/>
      <c r="ODV123" s="760"/>
      <c r="ODW123" s="760"/>
      <c r="ODX123" s="760"/>
      <c r="ODY123" s="760"/>
      <c r="ODZ123" s="760"/>
      <c r="OEA123" s="760"/>
      <c r="OEB123" s="760"/>
      <c r="OEC123" s="760"/>
      <c r="OED123" s="760"/>
      <c r="OEE123" s="760"/>
      <c r="OEF123" s="760"/>
      <c r="OEG123" s="760"/>
      <c r="OEH123" s="760"/>
      <c r="OEI123" s="760"/>
      <c r="OEJ123" s="760"/>
      <c r="OEK123" s="760"/>
      <c r="OEL123" s="760"/>
      <c r="OEM123" s="760"/>
      <c r="OEN123" s="760"/>
      <c r="OEO123" s="760"/>
      <c r="OEP123" s="760"/>
      <c r="OEQ123" s="760"/>
      <c r="OER123" s="760"/>
      <c r="OES123" s="760"/>
      <c r="OET123" s="760"/>
      <c r="OEU123" s="760"/>
      <c r="OEV123" s="760"/>
      <c r="OEW123" s="760"/>
      <c r="OEX123" s="760"/>
      <c r="OEY123" s="760"/>
      <c r="OEZ123" s="760"/>
      <c r="OFA123" s="760"/>
      <c r="OFB123" s="760"/>
      <c r="OFC123" s="760"/>
      <c r="OFD123" s="760"/>
      <c r="OFE123" s="760"/>
      <c r="OFF123" s="760"/>
      <c r="OFG123" s="760"/>
      <c r="OFH123" s="760"/>
      <c r="OFI123" s="760"/>
      <c r="OFJ123" s="760"/>
      <c r="OFK123" s="760"/>
      <c r="OFL123" s="760"/>
      <c r="OFM123" s="760"/>
      <c r="OFN123" s="760"/>
      <c r="OFO123" s="760"/>
      <c r="OFP123" s="760"/>
      <c r="OFQ123" s="760"/>
      <c r="OFR123" s="760"/>
      <c r="OFS123" s="760"/>
      <c r="OFT123" s="760"/>
      <c r="OFU123" s="760"/>
      <c r="OFV123" s="760"/>
      <c r="OFW123" s="760"/>
      <c r="OFX123" s="760"/>
      <c r="OFY123" s="760"/>
      <c r="OFZ123" s="760"/>
      <c r="OGA123" s="760"/>
      <c r="OGB123" s="760"/>
      <c r="OGC123" s="760"/>
      <c r="OGD123" s="760"/>
      <c r="OGE123" s="760"/>
      <c r="OGF123" s="760"/>
      <c r="OGG123" s="760"/>
      <c r="OGH123" s="760"/>
      <c r="OGI123" s="760"/>
      <c r="OGJ123" s="760"/>
      <c r="OGK123" s="760"/>
      <c r="OGL123" s="760"/>
      <c r="OGM123" s="760"/>
      <c r="OGN123" s="760"/>
      <c r="OGO123" s="760"/>
      <c r="OGP123" s="760"/>
      <c r="OGQ123" s="760"/>
      <c r="OGR123" s="760"/>
      <c r="OGS123" s="760"/>
      <c r="OGT123" s="760"/>
      <c r="OGU123" s="760"/>
      <c r="OGV123" s="760"/>
      <c r="OGW123" s="760"/>
      <c r="OGX123" s="760"/>
      <c r="OGY123" s="760"/>
      <c r="OGZ123" s="760"/>
      <c r="OHA123" s="760"/>
      <c r="OHB123" s="760"/>
      <c r="OHC123" s="760"/>
      <c r="OHD123" s="760"/>
      <c r="OHE123" s="760"/>
      <c r="OHF123" s="760"/>
      <c r="OHG123" s="760"/>
      <c r="OHH123" s="760"/>
      <c r="OHI123" s="760"/>
      <c r="OHJ123" s="760"/>
      <c r="OHK123" s="760"/>
      <c r="OHL123" s="760"/>
      <c r="OHM123" s="760"/>
      <c r="OHN123" s="760"/>
      <c r="OHO123" s="760"/>
      <c r="OHP123" s="760"/>
      <c r="OHQ123" s="760"/>
      <c r="OHR123" s="760"/>
      <c r="OHS123" s="760"/>
      <c r="OHT123" s="760"/>
      <c r="OHU123" s="760"/>
      <c r="OHV123" s="760"/>
      <c r="OHW123" s="760"/>
      <c r="OHX123" s="760"/>
      <c r="OHY123" s="760"/>
      <c r="OHZ123" s="760"/>
      <c r="OIA123" s="760"/>
      <c r="OIB123" s="760"/>
      <c r="OIC123" s="760"/>
      <c r="OID123" s="760"/>
      <c r="OIE123" s="760"/>
      <c r="OIF123" s="760"/>
      <c r="OIG123" s="760"/>
      <c r="OIH123" s="760"/>
      <c r="OII123" s="760"/>
      <c r="OIJ123" s="760"/>
      <c r="OIK123" s="760"/>
      <c r="OIL123" s="760"/>
      <c r="OIM123" s="760"/>
      <c r="OIN123" s="760"/>
      <c r="OIO123" s="760"/>
      <c r="OIP123" s="760"/>
      <c r="OIQ123" s="760"/>
      <c r="OIR123" s="760"/>
      <c r="OIS123" s="760"/>
      <c r="OIT123" s="760"/>
      <c r="OIU123" s="760"/>
      <c r="OIV123" s="760"/>
      <c r="OIW123" s="760"/>
      <c r="OIX123" s="760"/>
      <c r="OIY123" s="760"/>
      <c r="OIZ123" s="760"/>
      <c r="OJA123" s="760"/>
      <c r="OJB123" s="760"/>
      <c r="OJC123" s="760"/>
      <c r="OJD123" s="760"/>
      <c r="OJE123" s="760"/>
      <c r="OJF123" s="760"/>
      <c r="OJG123" s="760"/>
      <c r="OJH123" s="760"/>
      <c r="OJI123" s="760"/>
      <c r="OJJ123" s="760"/>
      <c r="OJK123" s="760"/>
      <c r="OJL123" s="760"/>
      <c r="OJM123" s="760"/>
      <c r="OJN123" s="760"/>
      <c r="OJO123" s="760"/>
      <c r="OJP123" s="760"/>
      <c r="OJQ123" s="760"/>
      <c r="OJR123" s="760"/>
      <c r="OJS123" s="760"/>
      <c r="OJT123" s="760"/>
      <c r="OJU123" s="760"/>
      <c r="OJV123" s="760"/>
      <c r="OJW123" s="760"/>
      <c r="OJX123" s="760"/>
      <c r="OJY123" s="760"/>
      <c r="OJZ123" s="760"/>
      <c r="OKA123" s="760"/>
      <c r="OKB123" s="760"/>
      <c r="OKC123" s="760"/>
      <c r="OKD123" s="760"/>
      <c r="OKE123" s="760"/>
      <c r="OKF123" s="760"/>
      <c r="OKG123" s="760"/>
      <c r="OKH123" s="760"/>
      <c r="OKI123" s="760"/>
      <c r="OKJ123" s="760"/>
      <c r="OKK123" s="760"/>
      <c r="OKL123" s="760"/>
      <c r="OKM123" s="760"/>
      <c r="OKN123" s="760"/>
      <c r="OKO123" s="760"/>
      <c r="OKP123" s="760"/>
      <c r="OKQ123" s="760"/>
      <c r="OKR123" s="760"/>
      <c r="OKS123" s="760"/>
      <c r="OKT123" s="760"/>
      <c r="OKU123" s="760"/>
      <c r="OKV123" s="760"/>
      <c r="OKW123" s="760"/>
      <c r="OKX123" s="760"/>
      <c r="OKY123" s="760"/>
      <c r="OKZ123" s="760"/>
      <c r="OLA123" s="760"/>
      <c r="OLB123" s="760"/>
      <c r="OLC123" s="760"/>
      <c r="OLD123" s="760"/>
      <c r="OLE123" s="760"/>
      <c r="OLF123" s="760"/>
      <c r="OLG123" s="760"/>
      <c r="OLH123" s="760"/>
      <c r="OLI123" s="760"/>
      <c r="OLJ123" s="760"/>
      <c r="OLK123" s="760"/>
      <c r="OLL123" s="760"/>
      <c r="OLM123" s="760"/>
      <c r="OLN123" s="760"/>
      <c r="OLO123" s="760"/>
      <c r="OLP123" s="760"/>
      <c r="OLQ123" s="760"/>
      <c r="OLR123" s="760"/>
      <c r="OLS123" s="760"/>
      <c r="OLT123" s="760"/>
      <c r="OLU123" s="760"/>
      <c r="OLV123" s="760"/>
      <c r="OLW123" s="760"/>
      <c r="OLX123" s="760"/>
      <c r="OLY123" s="760"/>
      <c r="OLZ123" s="760"/>
      <c r="OMA123" s="760"/>
      <c r="OMB123" s="760"/>
      <c r="OMC123" s="760"/>
      <c r="OMD123" s="760"/>
      <c r="OME123" s="760"/>
      <c r="OMF123" s="760"/>
      <c r="OMG123" s="760"/>
      <c r="OMH123" s="760"/>
      <c r="OMI123" s="760"/>
      <c r="OMJ123" s="760"/>
      <c r="OMK123" s="760"/>
      <c r="OML123" s="760"/>
      <c r="OMM123" s="760"/>
      <c r="OMN123" s="760"/>
      <c r="OMO123" s="760"/>
      <c r="OMP123" s="760"/>
      <c r="OMQ123" s="760"/>
      <c r="OMR123" s="760"/>
      <c r="OMS123" s="760"/>
      <c r="OMT123" s="760"/>
      <c r="OMU123" s="760"/>
      <c r="OMV123" s="760"/>
      <c r="OMW123" s="760"/>
      <c r="OMX123" s="760"/>
      <c r="OMY123" s="760"/>
      <c r="OMZ123" s="760"/>
      <c r="ONA123" s="760"/>
      <c r="ONB123" s="760"/>
      <c r="ONC123" s="760"/>
      <c r="OND123" s="760"/>
      <c r="ONE123" s="760"/>
      <c r="ONF123" s="760"/>
      <c r="ONG123" s="760"/>
      <c r="ONH123" s="760"/>
      <c r="ONI123" s="760"/>
      <c r="ONJ123" s="760"/>
      <c r="ONK123" s="760"/>
      <c r="ONL123" s="760"/>
      <c r="ONM123" s="760"/>
      <c r="ONN123" s="760"/>
      <c r="ONO123" s="760"/>
      <c r="ONP123" s="760"/>
      <c r="ONQ123" s="760"/>
      <c r="ONR123" s="760"/>
      <c r="ONS123" s="760"/>
      <c r="ONT123" s="760"/>
      <c r="ONU123" s="760"/>
      <c r="ONV123" s="760"/>
      <c r="ONW123" s="760"/>
      <c r="ONX123" s="760"/>
      <c r="ONY123" s="760"/>
      <c r="ONZ123" s="760"/>
      <c r="OOA123" s="760"/>
      <c r="OOB123" s="760"/>
      <c r="OOC123" s="760"/>
      <c r="OOD123" s="760"/>
      <c r="OOE123" s="760"/>
      <c r="OOF123" s="760"/>
      <c r="OOG123" s="760"/>
      <c r="OOH123" s="760"/>
      <c r="OOI123" s="760"/>
      <c r="OOJ123" s="760"/>
      <c r="OOK123" s="760"/>
      <c r="OOL123" s="760"/>
      <c r="OOM123" s="760"/>
      <c r="OON123" s="760"/>
      <c r="OOO123" s="760"/>
      <c r="OOP123" s="760"/>
      <c r="OOQ123" s="760"/>
      <c r="OOR123" s="760"/>
      <c r="OOS123" s="760"/>
      <c r="OOT123" s="760"/>
      <c r="OOU123" s="760"/>
      <c r="OOV123" s="760"/>
      <c r="OOW123" s="760"/>
      <c r="OOX123" s="760"/>
      <c r="OOY123" s="760"/>
      <c r="OOZ123" s="760"/>
      <c r="OPA123" s="760"/>
      <c r="OPB123" s="760"/>
      <c r="OPC123" s="760"/>
      <c r="OPD123" s="760"/>
      <c r="OPE123" s="760"/>
      <c r="OPF123" s="760"/>
      <c r="OPG123" s="760"/>
      <c r="OPH123" s="760"/>
      <c r="OPI123" s="760"/>
      <c r="OPJ123" s="760"/>
      <c r="OPK123" s="760"/>
      <c r="OPL123" s="760"/>
      <c r="OPM123" s="760"/>
      <c r="OPN123" s="760"/>
      <c r="OPO123" s="760"/>
      <c r="OPP123" s="760"/>
      <c r="OPQ123" s="760"/>
      <c r="OPR123" s="760"/>
      <c r="OPS123" s="760"/>
      <c r="OPT123" s="760"/>
      <c r="OPU123" s="760"/>
      <c r="OPV123" s="760"/>
      <c r="OPW123" s="760"/>
      <c r="OPX123" s="760"/>
      <c r="OPY123" s="760"/>
      <c r="OPZ123" s="760"/>
      <c r="OQA123" s="760"/>
      <c r="OQB123" s="760"/>
      <c r="OQC123" s="760"/>
      <c r="OQD123" s="760"/>
      <c r="OQE123" s="760"/>
      <c r="OQF123" s="760"/>
      <c r="OQG123" s="760"/>
      <c r="OQH123" s="760"/>
      <c r="OQI123" s="760"/>
      <c r="OQJ123" s="760"/>
      <c r="OQK123" s="760"/>
      <c r="OQL123" s="760"/>
      <c r="OQM123" s="760"/>
      <c r="OQN123" s="760"/>
      <c r="OQO123" s="760"/>
      <c r="OQP123" s="760"/>
      <c r="OQQ123" s="760"/>
      <c r="OQR123" s="760"/>
      <c r="OQS123" s="760"/>
      <c r="OQT123" s="760"/>
      <c r="OQU123" s="760"/>
      <c r="OQV123" s="760"/>
      <c r="OQW123" s="760"/>
      <c r="OQX123" s="760"/>
      <c r="OQY123" s="760"/>
      <c r="OQZ123" s="760"/>
      <c r="ORA123" s="760"/>
      <c r="ORB123" s="760"/>
      <c r="ORC123" s="760"/>
      <c r="ORD123" s="760"/>
      <c r="ORE123" s="760"/>
      <c r="ORF123" s="760"/>
      <c r="ORG123" s="760"/>
      <c r="ORH123" s="760"/>
      <c r="ORI123" s="760"/>
      <c r="ORJ123" s="760"/>
      <c r="ORK123" s="760"/>
      <c r="ORL123" s="760"/>
      <c r="ORM123" s="760"/>
      <c r="ORN123" s="760"/>
      <c r="ORO123" s="760"/>
      <c r="ORP123" s="760"/>
      <c r="ORQ123" s="760"/>
      <c r="ORR123" s="760"/>
      <c r="ORS123" s="760"/>
      <c r="ORT123" s="760"/>
      <c r="ORU123" s="760"/>
      <c r="ORV123" s="760"/>
      <c r="ORW123" s="760"/>
      <c r="ORX123" s="760"/>
      <c r="ORY123" s="760"/>
      <c r="ORZ123" s="760"/>
      <c r="OSA123" s="760"/>
      <c r="OSB123" s="760"/>
      <c r="OSC123" s="760"/>
      <c r="OSD123" s="760"/>
      <c r="OSE123" s="760"/>
      <c r="OSF123" s="760"/>
      <c r="OSG123" s="760"/>
      <c r="OSH123" s="760"/>
      <c r="OSI123" s="760"/>
      <c r="OSJ123" s="760"/>
      <c r="OSK123" s="760"/>
      <c r="OSL123" s="760"/>
      <c r="OSM123" s="760"/>
      <c r="OSN123" s="760"/>
      <c r="OSO123" s="760"/>
      <c r="OSP123" s="760"/>
      <c r="OSQ123" s="760"/>
      <c r="OSR123" s="760"/>
      <c r="OSS123" s="760"/>
      <c r="OST123" s="760"/>
      <c r="OSU123" s="760"/>
      <c r="OSV123" s="760"/>
      <c r="OSW123" s="760"/>
      <c r="OSX123" s="760"/>
      <c r="OSY123" s="760"/>
      <c r="OSZ123" s="760"/>
      <c r="OTA123" s="760"/>
      <c r="OTB123" s="760"/>
      <c r="OTC123" s="760"/>
      <c r="OTD123" s="760"/>
      <c r="OTE123" s="760"/>
      <c r="OTF123" s="760"/>
      <c r="OTG123" s="760"/>
      <c r="OTH123" s="760"/>
      <c r="OTI123" s="760"/>
      <c r="OTJ123" s="760"/>
      <c r="OTK123" s="760"/>
      <c r="OTL123" s="760"/>
      <c r="OTM123" s="760"/>
      <c r="OTN123" s="760"/>
      <c r="OTO123" s="760"/>
      <c r="OTP123" s="760"/>
      <c r="OTQ123" s="760"/>
      <c r="OTR123" s="760"/>
      <c r="OTS123" s="760"/>
      <c r="OTT123" s="760"/>
      <c r="OTU123" s="760"/>
      <c r="OTV123" s="760"/>
      <c r="OTW123" s="760"/>
      <c r="OTX123" s="760"/>
      <c r="OTY123" s="760"/>
      <c r="OTZ123" s="760"/>
      <c r="OUA123" s="760"/>
      <c r="OUB123" s="760"/>
      <c r="OUC123" s="760"/>
      <c r="OUD123" s="760"/>
      <c r="OUE123" s="760"/>
      <c r="OUF123" s="760"/>
      <c r="OUG123" s="760"/>
      <c r="OUH123" s="760"/>
      <c r="OUI123" s="760"/>
      <c r="OUJ123" s="760"/>
      <c r="OUK123" s="760"/>
      <c r="OUL123" s="760"/>
      <c r="OUM123" s="760"/>
      <c r="OUN123" s="760"/>
      <c r="OUO123" s="760"/>
      <c r="OUP123" s="760"/>
      <c r="OUQ123" s="760"/>
      <c r="OUR123" s="760"/>
      <c r="OUS123" s="760"/>
      <c r="OUT123" s="760"/>
      <c r="OUU123" s="760"/>
      <c r="OUV123" s="760"/>
      <c r="OUW123" s="760"/>
      <c r="OUX123" s="760"/>
      <c r="OUY123" s="760"/>
      <c r="OUZ123" s="760"/>
      <c r="OVA123" s="760"/>
      <c r="OVB123" s="760"/>
      <c r="OVC123" s="760"/>
      <c r="OVD123" s="760"/>
      <c r="OVE123" s="760"/>
      <c r="OVF123" s="760"/>
      <c r="OVG123" s="760"/>
      <c r="OVH123" s="760"/>
      <c r="OVI123" s="760"/>
      <c r="OVJ123" s="760"/>
      <c r="OVK123" s="760"/>
      <c r="OVL123" s="760"/>
      <c r="OVM123" s="760"/>
      <c r="OVN123" s="760"/>
      <c r="OVO123" s="760"/>
      <c r="OVP123" s="760"/>
      <c r="OVQ123" s="760"/>
      <c r="OVR123" s="760"/>
      <c r="OVS123" s="760"/>
      <c r="OVT123" s="760"/>
      <c r="OVU123" s="760"/>
      <c r="OVV123" s="760"/>
      <c r="OVW123" s="760"/>
      <c r="OVX123" s="760"/>
      <c r="OVY123" s="760"/>
      <c r="OVZ123" s="760"/>
      <c r="OWA123" s="760"/>
      <c r="OWB123" s="760"/>
      <c r="OWC123" s="760"/>
      <c r="OWD123" s="760"/>
      <c r="OWE123" s="760"/>
      <c r="OWF123" s="760"/>
      <c r="OWG123" s="760"/>
      <c r="OWH123" s="760"/>
      <c r="OWI123" s="760"/>
      <c r="OWJ123" s="760"/>
      <c r="OWK123" s="760"/>
      <c r="OWL123" s="760"/>
      <c r="OWM123" s="760"/>
      <c r="OWN123" s="760"/>
      <c r="OWO123" s="760"/>
      <c r="OWP123" s="760"/>
      <c r="OWQ123" s="760"/>
      <c r="OWR123" s="760"/>
      <c r="OWS123" s="760"/>
      <c r="OWT123" s="760"/>
      <c r="OWU123" s="760"/>
      <c r="OWV123" s="760"/>
      <c r="OWW123" s="760"/>
      <c r="OWX123" s="760"/>
      <c r="OWY123" s="760"/>
      <c r="OWZ123" s="760"/>
      <c r="OXA123" s="760"/>
      <c r="OXB123" s="760"/>
      <c r="OXC123" s="760"/>
      <c r="OXD123" s="760"/>
      <c r="OXE123" s="760"/>
      <c r="OXF123" s="760"/>
      <c r="OXG123" s="760"/>
      <c r="OXH123" s="760"/>
      <c r="OXI123" s="760"/>
      <c r="OXJ123" s="760"/>
      <c r="OXK123" s="760"/>
      <c r="OXL123" s="760"/>
      <c r="OXM123" s="760"/>
      <c r="OXN123" s="760"/>
      <c r="OXO123" s="760"/>
      <c r="OXP123" s="760"/>
      <c r="OXQ123" s="760"/>
      <c r="OXR123" s="760"/>
      <c r="OXS123" s="760"/>
      <c r="OXT123" s="760"/>
      <c r="OXU123" s="760"/>
      <c r="OXV123" s="760"/>
      <c r="OXW123" s="760"/>
      <c r="OXX123" s="760"/>
      <c r="OXY123" s="760"/>
      <c r="OXZ123" s="760"/>
      <c r="OYA123" s="760"/>
      <c r="OYB123" s="760"/>
      <c r="OYC123" s="760"/>
      <c r="OYD123" s="760"/>
      <c r="OYE123" s="760"/>
      <c r="OYF123" s="760"/>
      <c r="OYG123" s="760"/>
      <c r="OYH123" s="760"/>
      <c r="OYI123" s="760"/>
      <c r="OYJ123" s="760"/>
      <c r="OYK123" s="760"/>
      <c r="OYL123" s="760"/>
      <c r="OYM123" s="760"/>
      <c r="OYN123" s="760"/>
      <c r="OYO123" s="760"/>
      <c r="OYP123" s="760"/>
      <c r="OYQ123" s="760"/>
      <c r="OYR123" s="760"/>
      <c r="OYS123" s="760"/>
      <c r="OYT123" s="760"/>
      <c r="OYU123" s="760"/>
      <c r="OYV123" s="760"/>
      <c r="OYW123" s="760"/>
      <c r="OYX123" s="760"/>
      <c r="OYY123" s="760"/>
      <c r="OYZ123" s="760"/>
      <c r="OZA123" s="760"/>
      <c r="OZB123" s="760"/>
      <c r="OZC123" s="760"/>
      <c r="OZD123" s="760"/>
      <c r="OZE123" s="760"/>
      <c r="OZF123" s="760"/>
      <c r="OZG123" s="760"/>
      <c r="OZH123" s="760"/>
      <c r="OZI123" s="760"/>
      <c r="OZJ123" s="760"/>
      <c r="OZK123" s="760"/>
      <c r="OZL123" s="760"/>
      <c r="OZM123" s="760"/>
      <c r="OZN123" s="760"/>
      <c r="OZO123" s="760"/>
      <c r="OZP123" s="760"/>
      <c r="OZQ123" s="760"/>
      <c r="OZR123" s="760"/>
      <c r="OZS123" s="760"/>
      <c r="OZT123" s="760"/>
      <c r="OZU123" s="760"/>
      <c r="OZV123" s="760"/>
      <c r="OZW123" s="760"/>
      <c r="OZX123" s="760"/>
      <c r="OZY123" s="760"/>
      <c r="OZZ123" s="760"/>
      <c r="PAA123" s="760"/>
      <c r="PAB123" s="760"/>
      <c r="PAC123" s="760"/>
      <c r="PAD123" s="760"/>
      <c r="PAE123" s="760"/>
      <c r="PAF123" s="760"/>
      <c r="PAG123" s="760"/>
      <c r="PAH123" s="760"/>
      <c r="PAI123" s="760"/>
      <c r="PAJ123" s="760"/>
      <c r="PAK123" s="760"/>
      <c r="PAL123" s="760"/>
      <c r="PAM123" s="760"/>
      <c r="PAN123" s="760"/>
      <c r="PAO123" s="760"/>
      <c r="PAP123" s="760"/>
      <c r="PAQ123" s="760"/>
      <c r="PAR123" s="760"/>
      <c r="PAS123" s="760"/>
      <c r="PAT123" s="760"/>
      <c r="PAU123" s="760"/>
      <c r="PAV123" s="760"/>
      <c r="PAW123" s="760"/>
      <c r="PAX123" s="760"/>
      <c r="PAY123" s="760"/>
      <c r="PAZ123" s="760"/>
      <c r="PBA123" s="760"/>
      <c r="PBB123" s="760"/>
      <c r="PBC123" s="760"/>
      <c r="PBD123" s="760"/>
      <c r="PBE123" s="760"/>
      <c r="PBF123" s="760"/>
      <c r="PBG123" s="760"/>
      <c r="PBH123" s="760"/>
      <c r="PBI123" s="760"/>
      <c r="PBJ123" s="760"/>
      <c r="PBK123" s="760"/>
      <c r="PBL123" s="760"/>
      <c r="PBM123" s="760"/>
      <c r="PBN123" s="760"/>
      <c r="PBO123" s="760"/>
      <c r="PBP123" s="760"/>
      <c r="PBQ123" s="760"/>
      <c r="PBR123" s="760"/>
      <c r="PBS123" s="760"/>
      <c r="PBT123" s="760"/>
      <c r="PBU123" s="760"/>
      <c r="PBV123" s="760"/>
      <c r="PBW123" s="760"/>
      <c r="PBX123" s="760"/>
      <c r="PBY123" s="760"/>
      <c r="PBZ123" s="760"/>
      <c r="PCA123" s="760"/>
      <c r="PCB123" s="760"/>
      <c r="PCC123" s="760"/>
      <c r="PCD123" s="760"/>
      <c r="PCE123" s="760"/>
      <c r="PCF123" s="760"/>
      <c r="PCG123" s="760"/>
      <c r="PCH123" s="760"/>
      <c r="PCI123" s="760"/>
      <c r="PCJ123" s="760"/>
      <c r="PCK123" s="760"/>
      <c r="PCL123" s="760"/>
      <c r="PCM123" s="760"/>
      <c r="PCN123" s="760"/>
      <c r="PCO123" s="760"/>
      <c r="PCP123" s="760"/>
      <c r="PCQ123" s="760"/>
      <c r="PCR123" s="760"/>
      <c r="PCS123" s="760"/>
      <c r="PCT123" s="760"/>
      <c r="PCU123" s="760"/>
      <c r="PCV123" s="760"/>
      <c r="PCW123" s="760"/>
      <c r="PCX123" s="760"/>
      <c r="PCY123" s="760"/>
      <c r="PCZ123" s="760"/>
      <c r="PDA123" s="760"/>
      <c r="PDB123" s="760"/>
      <c r="PDC123" s="760"/>
      <c r="PDD123" s="760"/>
      <c r="PDE123" s="760"/>
      <c r="PDF123" s="760"/>
      <c r="PDG123" s="760"/>
      <c r="PDH123" s="760"/>
      <c r="PDI123" s="760"/>
      <c r="PDJ123" s="760"/>
      <c r="PDK123" s="760"/>
      <c r="PDL123" s="760"/>
      <c r="PDM123" s="760"/>
      <c r="PDN123" s="760"/>
      <c r="PDO123" s="760"/>
      <c r="PDP123" s="760"/>
      <c r="PDQ123" s="760"/>
      <c r="PDR123" s="760"/>
      <c r="PDS123" s="760"/>
      <c r="PDT123" s="760"/>
      <c r="PDU123" s="760"/>
      <c r="PDV123" s="760"/>
      <c r="PDW123" s="760"/>
      <c r="PDX123" s="760"/>
      <c r="PDY123" s="760"/>
      <c r="PDZ123" s="760"/>
      <c r="PEA123" s="760"/>
      <c r="PEB123" s="760"/>
      <c r="PEC123" s="760"/>
      <c r="PED123" s="760"/>
      <c r="PEE123" s="760"/>
      <c r="PEF123" s="760"/>
      <c r="PEG123" s="760"/>
      <c r="PEH123" s="760"/>
      <c r="PEI123" s="760"/>
      <c r="PEJ123" s="760"/>
      <c r="PEK123" s="760"/>
      <c r="PEL123" s="760"/>
      <c r="PEM123" s="760"/>
      <c r="PEN123" s="760"/>
      <c r="PEO123" s="760"/>
      <c r="PEP123" s="760"/>
      <c r="PEQ123" s="760"/>
      <c r="PER123" s="760"/>
      <c r="PES123" s="760"/>
      <c r="PET123" s="760"/>
      <c r="PEU123" s="760"/>
      <c r="PEV123" s="760"/>
      <c r="PEW123" s="760"/>
      <c r="PEX123" s="760"/>
      <c r="PEY123" s="760"/>
      <c r="PEZ123" s="760"/>
      <c r="PFA123" s="760"/>
      <c r="PFB123" s="760"/>
      <c r="PFC123" s="760"/>
      <c r="PFD123" s="760"/>
      <c r="PFE123" s="760"/>
      <c r="PFF123" s="760"/>
      <c r="PFG123" s="760"/>
      <c r="PFH123" s="760"/>
      <c r="PFI123" s="760"/>
      <c r="PFJ123" s="760"/>
      <c r="PFK123" s="760"/>
      <c r="PFL123" s="760"/>
      <c r="PFM123" s="760"/>
      <c r="PFN123" s="760"/>
      <c r="PFO123" s="760"/>
      <c r="PFP123" s="760"/>
      <c r="PFQ123" s="760"/>
      <c r="PFR123" s="760"/>
      <c r="PFS123" s="760"/>
      <c r="PFT123" s="760"/>
      <c r="PFU123" s="760"/>
      <c r="PFV123" s="760"/>
      <c r="PFW123" s="760"/>
      <c r="PFX123" s="760"/>
      <c r="PFY123" s="760"/>
      <c r="PFZ123" s="760"/>
      <c r="PGA123" s="760"/>
      <c r="PGB123" s="760"/>
      <c r="PGC123" s="760"/>
      <c r="PGD123" s="760"/>
      <c r="PGE123" s="760"/>
      <c r="PGF123" s="760"/>
      <c r="PGG123" s="760"/>
      <c r="PGH123" s="760"/>
      <c r="PGI123" s="760"/>
      <c r="PGJ123" s="760"/>
      <c r="PGK123" s="760"/>
      <c r="PGL123" s="760"/>
      <c r="PGM123" s="760"/>
      <c r="PGN123" s="760"/>
      <c r="PGO123" s="760"/>
      <c r="PGP123" s="760"/>
      <c r="PGQ123" s="760"/>
      <c r="PGR123" s="760"/>
      <c r="PGS123" s="760"/>
      <c r="PGT123" s="760"/>
      <c r="PGU123" s="760"/>
      <c r="PGV123" s="760"/>
      <c r="PGW123" s="760"/>
      <c r="PGX123" s="760"/>
      <c r="PGY123" s="760"/>
      <c r="PGZ123" s="760"/>
      <c r="PHA123" s="760"/>
      <c r="PHB123" s="760"/>
      <c r="PHC123" s="760"/>
      <c r="PHD123" s="760"/>
      <c r="PHE123" s="760"/>
      <c r="PHF123" s="760"/>
      <c r="PHG123" s="760"/>
      <c r="PHH123" s="760"/>
      <c r="PHI123" s="760"/>
      <c r="PHJ123" s="760"/>
      <c r="PHK123" s="760"/>
      <c r="PHL123" s="760"/>
      <c r="PHM123" s="760"/>
      <c r="PHN123" s="760"/>
      <c r="PHO123" s="760"/>
      <c r="PHP123" s="760"/>
      <c r="PHQ123" s="760"/>
      <c r="PHR123" s="760"/>
      <c r="PHS123" s="760"/>
      <c r="PHT123" s="760"/>
      <c r="PHU123" s="760"/>
      <c r="PHV123" s="760"/>
      <c r="PHW123" s="760"/>
      <c r="PHX123" s="760"/>
      <c r="PHY123" s="760"/>
      <c r="PHZ123" s="760"/>
      <c r="PIA123" s="760"/>
      <c r="PIB123" s="760"/>
      <c r="PIC123" s="760"/>
      <c r="PID123" s="760"/>
      <c r="PIE123" s="760"/>
      <c r="PIF123" s="760"/>
      <c r="PIG123" s="760"/>
      <c r="PIH123" s="760"/>
      <c r="PII123" s="760"/>
      <c r="PIJ123" s="760"/>
      <c r="PIK123" s="760"/>
      <c r="PIL123" s="760"/>
      <c r="PIM123" s="760"/>
      <c r="PIN123" s="760"/>
      <c r="PIO123" s="760"/>
      <c r="PIP123" s="760"/>
      <c r="PIQ123" s="760"/>
      <c r="PIR123" s="760"/>
      <c r="PIS123" s="760"/>
      <c r="PIT123" s="760"/>
      <c r="PIU123" s="760"/>
      <c r="PIV123" s="760"/>
      <c r="PIW123" s="760"/>
      <c r="PIX123" s="760"/>
      <c r="PIY123" s="760"/>
      <c r="PIZ123" s="760"/>
      <c r="PJA123" s="760"/>
      <c r="PJB123" s="760"/>
      <c r="PJC123" s="760"/>
      <c r="PJD123" s="760"/>
      <c r="PJE123" s="760"/>
      <c r="PJF123" s="760"/>
      <c r="PJG123" s="760"/>
      <c r="PJH123" s="760"/>
      <c r="PJI123" s="760"/>
      <c r="PJJ123" s="760"/>
      <c r="PJK123" s="760"/>
      <c r="PJL123" s="760"/>
      <c r="PJM123" s="760"/>
      <c r="PJN123" s="760"/>
      <c r="PJO123" s="760"/>
      <c r="PJP123" s="760"/>
      <c r="PJQ123" s="760"/>
      <c r="PJR123" s="760"/>
      <c r="PJS123" s="760"/>
      <c r="PJT123" s="760"/>
      <c r="PJU123" s="760"/>
      <c r="PJV123" s="760"/>
      <c r="PJW123" s="760"/>
      <c r="PJX123" s="760"/>
      <c r="PJY123" s="760"/>
      <c r="PJZ123" s="760"/>
      <c r="PKA123" s="760"/>
      <c r="PKB123" s="760"/>
      <c r="PKC123" s="760"/>
      <c r="PKD123" s="760"/>
      <c r="PKE123" s="760"/>
      <c r="PKF123" s="760"/>
      <c r="PKG123" s="760"/>
      <c r="PKH123" s="760"/>
      <c r="PKI123" s="760"/>
      <c r="PKJ123" s="760"/>
      <c r="PKK123" s="760"/>
      <c r="PKL123" s="760"/>
      <c r="PKM123" s="760"/>
      <c r="PKN123" s="760"/>
      <c r="PKO123" s="760"/>
      <c r="PKP123" s="760"/>
      <c r="PKQ123" s="760"/>
      <c r="PKR123" s="760"/>
      <c r="PKS123" s="760"/>
      <c r="PKT123" s="760"/>
      <c r="PKU123" s="760"/>
      <c r="PKV123" s="760"/>
      <c r="PKW123" s="760"/>
      <c r="PKX123" s="760"/>
      <c r="PKY123" s="760"/>
      <c r="PKZ123" s="760"/>
      <c r="PLA123" s="760"/>
      <c r="PLB123" s="760"/>
      <c r="PLC123" s="760"/>
      <c r="PLD123" s="760"/>
      <c r="PLE123" s="760"/>
      <c r="PLF123" s="760"/>
      <c r="PLG123" s="760"/>
      <c r="PLH123" s="760"/>
      <c r="PLI123" s="760"/>
      <c r="PLJ123" s="760"/>
      <c r="PLK123" s="760"/>
      <c r="PLL123" s="760"/>
      <c r="PLM123" s="760"/>
      <c r="PLN123" s="760"/>
      <c r="PLO123" s="760"/>
      <c r="PLP123" s="760"/>
      <c r="PLQ123" s="760"/>
      <c r="PLR123" s="760"/>
      <c r="PLS123" s="760"/>
      <c r="PLT123" s="760"/>
      <c r="PLU123" s="760"/>
      <c r="PLV123" s="760"/>
      <c r="PLW123" s="760"/>
      <c r="PLX123" s="760"/>
      <c r="PLY123" s="760"/>
      <c r="PLZ123" s="760"/>
      <c r="PMA123" s="760"/>
      <c r="PMB123" s="760"/>
      <c r="PMC123" s="760"/>
      <c r="PMD123" s="760"/>
      <c r="PME123" s="760"/>
      <c r="PMF123" s="760"/>
      <c r="PMG123" s="760"/>
      <c r="PMH123" s="760"/>
      <c r="PMI123" s="760"/>
      <c r="PMJ123" s="760"/>
      <c r="PMK123" s="760"/>
      <c r="PML123" s="760"/>
      <c r="PMM123" s="760"/>
      <c r="PMN123" s="760"/>
      <c r="PMO123" s="760"/>
      <c r="PMP123" s="760"/>
      <c r="PMQ123" s="760"/>
      <c r="PMR123" s="760"/>
      <c r="PMS123" s="760"/>
      <c r="PMT123" s="760"/>
      <c r="PMU123" s="760"/>
      <c r="PMV123" s="760"/>
      <c r="PMW123" s="760"/>
      <c r="PMX123" s="760"/>
      <c r="PMY123" s="760"/>
      <c r="PMZ123" s="760"/>
      <c r="PNA123" s="760"/>
      <c r="PNB123" s="760"/>
      <c r="PNC123" s="760"/>
      <c r="PND123" s="760"/>
      <c r="PNE123" s="760"/>
      <c r="PNF123" s="760"/>
      <c r="PNG123" s="760"/>
      <c r="PNH123" s="760"/>
      <c r="PNI123" s="760"/>
      <c r="PNJ123" s="760"/>
      <c r="PNK123" s="760"/>
      <c r="PNL123" s="760"/>
      <c r="PNM123" s="760"/>
      <c r="PNN123" s="760"/>
      <c r="PNO123" s="760"/>
      <c r="PNP123" s="760"/>
      <c r="PNQ123" s="760"/>
      <c r="PNR123" s="760"/>
      <c r="PNS123" s="760"/>
      <c r="PNT123" s="760"/>
      <c r="PNU123" s="760"/>
      <c r="PNV123" s="760"/>
      <c r="PNW123" s="760"/>
      <c r="PNX123" s="760"/>
      <c r="PNY123" s="760"/>
      <c r="PNZ123" s="760"/>
      <c r="POA123" s="760"/>
      <c r="POB123" s="760"/>
      <c r="POC123" s="760"/>
      <c r="POD123" s="760"/>
      <c r="POE123" s="760"/>
      <c r="POF123" s="760"/>
      <c r="POG123" s="760"/>
      <c r="POH123" s="760"/>
      <c r="POI123" s="760"/>
      <c r="POJ123" s="760"/>
      <c r="POK123" s="760"/>
      <c r="POL123" s="760"/>
      <c r="POM123" s="760"/>
      <c r="PON123" s="760"/>
      <c r="POO123" s="760"/>
      <c r="POP123" s="760"/>
      <c r="POQ123" s="760"/>
      <c r="POR123" s="760"/>
      <c r="POS123" s="760"/>
      <c r="POT123" s="760"/>
      <c r="POU123" s="760"/>
      <c r="POV123" s="760"/>
      <c r="POW123" s="760"/>
      <c r="POX123" s="760"/>
      <c r="POY123" s="760"/>
      <c r="POZ123" s="760"/>
      <c r="PPA123" s="760"/>
      <c r="PPB123" s="760"/>
      <c r="PPC123" s="760"/>
      <c r="PPD123" s="760"/>
      <c r="PPE123" s="760"/>
      <c r="PPF123" s="760"/>
      <c r="PPG123" s="760"/>
      <c r="PPH123" s="760"/>
      <c r="PPI123" s="760"/>
      <c r="PPJ123" s="760"/>
      <c r="PPK123" s="760"/>
      <c r="PPL123" s="760"/>
      <c r="PPM123" s="760"/>
      <c r="PPN123" s="760"/>
      <c r="PPO123" s="760"/>
      <c r="PPP123" s="760"/>
      <c r="PPQ123" s="760"/>
      <c r="PPR123" s="760"/>
      <c r="PPS123" s="760"/>
      <c r="PPT123" s="760"/>
      <c r="PPU123" s="760"/>
      <c r="PPV123" s="760"/>
      <c r="PPW123" s="760"/>
      <c r="PPX123" s="760"/>
      <c r="PPY123" s="760"/>
      <c r="PPZ123" s="760"/>
      <c r="PQA123" s="760"/>
      <c r="PQB123" s="760"/>
      <c r="PQC123" s="760"/>
      <c r="PQD123" s="760"/>
      <c r="PQE123" s="760"/>
      <c r="PQF123" s="760"/>
      <c r="PQG123" s="760"/>
      <c r="PQH123" s="760"/>
      <c r="PQI123" s="760"/>
      <c r="PQJ123" s="760"/>
      <c r="PQK123" s="760"/>
      <c r="PQL123" s="760"/>
      <c r="PQM123" s="760"/>
      <c r="PQN123" s="760"/>
      <c r="PQO123" s="760"/>
      <c r="PQP123" s="760"/>
      <c r="PQQ123" s="760"/>
      <c r="PQR123" s="760"/>
      <c r="PQS123" s="760"/>
      <c r="PQT123" s="760"/>
      <c r="PQU123" s="760"/>
      <c r="PQV123" s="760"/>
      <c r="PQW123" s="760"/>
      <c r="PQX123" s="760"/>
      <c r="PQY123" s="760"/>
      <c r="PQZ123" s="760"/>
      <c r="PRA123" s="760"/>
      <c r="PRB123" s="760"/>
      <c r="PRC123" s="760"/>
      <c r="PRD123" s="760"/>
      <c r="PRE123" s="760"/>
      <c r="PRF123" s="760"/>
      <c r="PRG123" s="760"/>
      <c r="PRH123" s="760"/>
      <c r="PRI123" s="760"/>
      <c r="PRJ123" s="760"/>
      <c r="PRK123" s="760"/>
      <c r="PRL123" s="760"/>
      <c r="PRM123" s="760"/>
      <c r="PRN123" s="760"/>
      <c r="PRO123" s="760"/>
      <c r="PRP123" s="760"/>
      <c r="PRQ123" s="760"/>
      <c r="PRR123" s="760"/>
      <c r="PRS123" s="760"/>
      <c r="PRT123" s="760"/>
      <c r="PRU123" s="760"/>
      <c r="PRV123" s="760"/>
      <c r="PRW123" s="760"/>
      <c r="PRX123" s="760"/>
      <c r="PRY123" s="760"/>
      <c r="PRZ123" s="760"/>
      <c r="PSA123" s="760"/>
      <c r="PSB123" s="760"/>
      <c r="PSC123" s="760"/>
      <c r="PSD123" s="760"/>
      <c r="PSE123" s="760"/>
      <c r="PSF123" s="760"/>
      <c r="PSG123" s="760"/>
      <c r="PSH123" s="760"/>
      <c r="PSI123" s="760"/>
      <c r="PSJ123" s="760"/>
      <c r="PSK123" s="760"/>
      <c r="PSL123" s="760"/>
      <c r="PSM123" s="760"/>
      <c r="PSN123" s="760"/>
      <c r="PSO123" s="760"/>
      <c r="PSP123" s="760"/>
      <c r="PSQ123" s="760"/>
      <c r="PSR123" s="760"/>
      <c r="PSS123" s="760"/>
      <c r="PST123" s="760"/>
      <c r="PSU123" s="760"/>
      <c r="PSV123" s="760"/>
      <c r="PSW123" s="760"/>
      <c r="PSX123" s="760"/>
      <c r="PSY123" s="760"/>
      <c r="PSZ123" s="760"/>
      <c r="PTA123" s="760"/>
      <c r="PTB123" s="760"/>
      <c r="PTC123" s="760"/>
      <c r="PTD123" s="760"/>
      <c r="PTE123" s="760"/>
      <c r="PTF123" s="760"/>
      <c r="PTG123" s="760"/>
      <c r="PTH123" s="760"/>
      <c r="PTI123" s="760"/>
      <c r="PTJ123" s="760"/>
      <c r="PTK123" s="760"/>
      <c r="PTL123" s="760"/>
      <c r="PTM123" s="760"/>
      <c r="PTN123" s="760"/>
      <c r="PTO123" s="760"/>
      <c r="PTP123" s="760"/>
      <c r="PTQ123" s="760"/>
      <c r="PTR123" s="760"/>
      <c r="PTS123" s="760"/>
      <c r="PTT123" s="760"/>
      <c r="PTU123" s="760"/>
      <c r="PTV123" s="760"/>
      <c r="PTW123" s="760"/>
      <c r="PTX123" s="760"/>
      <c r="PTY123" s="760"/>
      <c r="PTZ123" s="760"/>
      <c r="PUA123" s="760"/>
      <c r="PUB123" s="760"/>
      <c r="PUC123" s="760"/>
      <c r="PUD123" s="760"/>
      <c r="PUE123" s="760"/>
      <c r="PUF123" s="760"/>
      <c r="PUG123" s="760"/>
      <c r="PUH123" s="760"/>
      <c r="PUI123" s="760"/>
      <c r="PUJ123" s="760"/>
      <c r="PUK123" s="760"/>
      <c r="PUL123" s="760"/>
      <c r="PUM123" s="760"/>
      <c r="PUN123" s="760"/>
      <c r="PUO123" s="760"/>
      <c r="PUP123" s="760"/>
      <c r="PUQ123" s="760"/>
      <c r="PUR123" s="760"/>
      <c r="PUS123" s="760"/>
      <c r="PUT123" s="760"/>
      <c r="PUU123" s="760"/>
      <c r="PUV123" s="760"/>
      <c r="PUW123" s="760"/>
      <c r="PUX123" s="760"/>
      <c r="PUY123" s="760"/>
      <c r="PUZ123" s="760"/>
      <c r="PVA123" s="760"/>
      <c r="PVB123" s="760"/>
      <c r="PVC123" s="760"/>
      <c r="PVD123" s="760"/>
      <c r="PVE123" s="760"/>
      <c r="PVF123" s="760"/>
      <c r="PVG123" s="760"/>
      <c r="PVH123" s="760"/>
      <c r="PVI123" s="760"/>
      <c r="PVJ123" s="760"/>
      <c r="PVK123" s="760"/>
      <c r="PVL123" s="760"/>
      <c r="PVM123" s="760"/>
      <c r="PVN123" s="760"/>
      <c r="PVO123" s="760"/>
      <c r="PVP123" s="760"/>
      <c r="PVQ123" s="760"/>
      <c r="PVR123" s="760"/>
      <c r="PVS123" s="760"/>
      <c r="PVT123" s="760"/>
      <c r="PVU123" s="760"/>
      <c r="PVV123" s="760"/>
      <c r="PVW123" s="760"/>
      <c r="PVX123" s="760"/>
      <c r="PVY123" s="760"/>
      <c r="PVZ123" s="760"/>
      <c r="PWA123" s="760"/>
      <c r="PWB123" s="760"/>
      <c r="PWC123" s="760"/>
      <c r="PWD123" s="760"/>
      <c r="PWE123" s="760"/>
      <c r="PWF123" s="760"/>
      <c r="PWG123" s="760"/>
      <c r="PWH123" s="760"/>
      <c r="PWI123" s="760"/>
      <c r="PWJ123" s="760"/>
      <c r="PWK123" s="760"/>
      <c r="PWL123" s="760"/>
      <c r="PWM123" s="760"/>
      <c r="PWN123" s="760"/>
      <c r="PWO123" s="760"/>
      <c r="PWP123" s="760"/>
      <c r="PWQ123" s="760"/>
      <c r="PWR123" s="760"/>
      <c r="PWS123" s="760"/>
      <c r="PWT123" s="760"/>
      <c r="PWU123" s="760"/>
      <c r="PWV123" s="760"/>
      <c r="PWW123" s="760"/>
      <c r="PWX123" s="760"/>
      <c r="PWY123" s="760"/>
      <c r="PWZ123" s="760"/>
      <c r="PXA123" s="760"/>
      <c r="PXB123" s="760"/>
      <c r="PXC123" s="760"/>
      <c r="PXD123" s="760"/>
      <c r="PXE123" s="760"/>
      <c r="PXF123" s="760"/>
      <c r="PXG123" s="760"/>
      <c r="PXH123" s="760"/>
      <c r="PXI123" s="760"/>
      <c r="PXJ123" s="760"/>
      <c r="PXK123" s="760"/>
      <c r="PXL123" s="760"/>
      <c r="PXM123" s="760"/>
      <c r="PXN123" s="760"/>
      <c r="PXO123" s="760"/>
      <c r="PXP123" s="760"/>
      <c r="PXQ123" s="760"/>
      <c r="PXR123" s="760"/>
      <c r="PXS123" s="760"/>
      <c r="PXT123" s="760"/>
      <c r="PXU123" s="760"/>
      <c r="PXV123" s="760"/>
      <c r="PXW123" s="760"/>
      <c r="PXX123" s="760"/>
      <c r="PXY123" s="760"/>
      <c r="PXZ123" s="760"/>
      <c r="PYA123" s="760"/>
      <c r="PYB123" s="760"/>
      <c r="PYC123" s="760"/>
      <c r="PYD123" s="760"/>
      <c r="PYE123" s="760"/>
      <c r="PYF123" s="760"/>
      <c r="PYG123" s="760"/>
      <c r="PYH123" s="760"/>
      <c r="PYI123" s="760"/>
      <c r="PYJ123" s="760"/>
      <c r="PYK123" s="760"/>
      <c r="PYL123" s="760"/>
      <c r="PYM123" s="760"/>
      <c r="PYN123" s="760"/>
      <c r="PYO123" s="760"/>
      <c r="PYP123" s="760"/>
      <c r="PYQ123" s="760"/>
      <c r="PYR123" s="760"/>
      <c r="PYS123" s="760"/>
      <c r="PYT123" s="760"/>
      <c r="PYU123" s="760"/>
      <c r="PYV123" s="760"/>
      <c r="PYW123" s="760"/>
      <c r="PYX123" s="760"/>
      <c r="PYY123" s="760"/>
      <c r="PYZ123" s="760"/>
      <c r="PZA123" s="760"/>
      <c r="PZB123" s="760"/>
      <c r="PZC123" s="760"/>
      <c r="PZD123" s="760"/>
      <c r="PZE123" s="760"/>
      <c r="PZF123" s="760"/>
      <c r="PZG123" s="760"/>
      <c r="PZH123" s="760"/>
      <c r="PZI123" s="760"/>
      <c r="PZJ123" s="760"/>
      <c r="PZK123" s="760"/>
      <c r="PZL123" s="760"/>
      <c r="PZM123" s="760"/>
      <c r="PZN123" s="760"/>
      <c r="PZO123" s="760"/>
      <c r="PZP123" s="760"/>
      <c r="PZQ123" s="760"/>
      <c r="PZR123" s="760"/>
      <c r="PZS123" s="760"/>
      <c r="PZT123" s="760"/>
      <c r="PZU123" s="760"/>
      <c r="PZV123" s="760"/>
      <c r="PZW123" s="760"/>
      <c r="PZX123" s="760"/>
      <c r="PZY123" s="760"/>
      <c r="PZZ123" s="760"/>
      <c r="QAA123" s="760"/>
      <c r="QAB123" s="760"/>
      <c r="QAC123" s="760"/>
      <c r="QAD123" s="760"/>
      <c r="QAE123" s="760"/>
      <c r="QAF123" s="760"/>
      <c r="QAG123" s="760"/>
      <c r="QAH123" s="760"/>
      <c r="QAI123" s="760"/>
      <c r="QAJ123" s="760"/>
      <c r="QAK123" s="760"/>
      <c r="QAL123" s="760"/>
      <c r="QAM123" s="760"/>
      <c r="QAN123" s="760"/>
      <c r="QAO123" s="760"/>
      <c r="QAP123" s="760"/>
      <c r="QAQ123" s="760"/>
      <c r="QAR123" s="760"/>
      <c r="QAS123" s="760"/>
      <c r="QAT123" s="760"/>
      <c r="QAU123" s="760"/>
      <c r="QAV123" s="760"/>
      <c r="QAW123" s="760"/>
      <c r="QAX123" s="760"/>
      <c r="QAY123" s="760"/>
      <c r="QAZ123" s="760"/>
      <c r="QBA123" s="760"/>
      <c r="QBB123" s="760"/>
      <c r="QBC123" s="760"/>
      <c r="QBD123" s="760"/>
      <c r="QBE123" s="760"/>
      <c r="QBF123" s="760"/>
      <c r="QBG123" s="760"/>
      <c r="QBH123" s="760"/>
      <c r="QBI123" s="760"/>
      <c r="QBJ123" s="760"/>
      <c r="QBK123" s="760"/>
      <c r="QBL123" s="760"/>
      <c r="QBM123" s="760"/>
      <c r="QBN123" s="760"/>
      <c r="QBO123" s="760"/>
      <c r="QBP123" s="760"/>
      <c r="QBQ123" s="760"/>
      <c r="QBR123" s="760"/>
      <c r="QBS123" s="760"/>
      <c r="QBT123" s="760"/>
      <c r="QBU123" s="760"/>
      <c r="QBV123" s="760"/>
      <c r="QBW123" s="760"/>
      <c r="QBX123" s="760"/>
      <c r="QBY123" s="760"/>
      <c r="QBZ123" s="760"/>
      <c r="QCA123" s="760"/>
      <c r="QCB123" s="760"/>
      <c r="QCC123" s="760"/>
      <c r="QCD123" s="760"/>
      <c r="QCE123" s="760"/>
      <c r="QCF123" s="760"/>
      <c r="QCG123" s="760"/>
      <c r="QCH123" s="760"/>
      <c r="QCI123" s="760"/>
      <c r="QCJ123" s="760"/>
      <c r="QCK123" s="760"/>
      <c r="QCL123" s="760"/>
      <c r="QCM123" s="760"/>
      <c r="QCN123" s="760"/>
      <c r="QCO123" s="760"/>
      <c r="QCP123" s="760"/>
      <c r="QCQ123" s="760"/>
      <c r="QCR123" s="760"/>
      <c r="QCS123" s="760"/>
      <c r="QCT123" s="760"/>
      <c r="QCU123" s="760"/>
      <c r="QCV123" s="760"/>
      <c r="QCW123" s="760"/>
      <c r="QCX123" s="760"/>
      <c r="QCY123" s="760"/>
      <c r="QCZ123" s="760"/>
      <c r="QDA123" s="760"/>
      <c r="QDB123" s="760"/>
      <c r="QDC123" s="760"/>
      <c r="QDD123" s="760"/>
      <c r="QDE123" s="760"/>
      <c r="QDF123" s="760"/>
      <c r="QDG123" s="760"/>
      <c r="QDH123" s="760"/>
      <c r="QDI123" s="760"/>
      <c r="QDJ123" s="760"/>
      <c r="QDK123" s="760"/>
      <c r="QDL123" s="760"/>
      <c r="QDM123" s="760"/>
      <c r="QDN123" s="760"/>
      <c r="QDO123" s="760"/>
      <c r="QDP123" s="760"/>
      <c r="QDQ123" s="760"/>
      <c r="QDR123" s="760"/>
      <c r="QDS123" s="760"/>
      <c r="QDT123" s="760"/>
      <c r="QDU123" s="760"/>
      <c r="QDV123" s="760"/>
      <c r="QDW123" s="760"/>
      <c r="QDX123" s="760"/>
      <c r="QDY123" s="760"/>
      <c r="QDZ123" s="760"/>
      <c r="QEA123" s="760"/>
      <c r="QEB123" s="760"/>
      <c r="QEC123" s="760"/>
      <c r="QED123" s="760"/>
      <c r="QEE123" s="760"/>
      <c r="QEF123" s="760"/>
      <c r="QEG123" s="760"/>
      <c r="QEH123" s="760"/>
      <c r="QEI123" s="760"/>
      <c r="QEJ123" s="760"/>
      <c r="QEK123" s="760"/>
      <c r="QEL123" s="760"/>
      <c r="QEM123" s="760"/>
      <c r="QEN123" s="760"/>
      <c r="QEO123" s="760"/>
      <c r="QEP123" s="760"/>
      <c r="QEQ123" s="760"/>
      <c r="QER123" s="760"/>
      <c r="QES123" s="760"/>
      <c r="QET123" s="760"/>
      <c r="QEU123" s="760"/>
      <c r="QEV123" s="760"/>
      <c r="QEW123" s="760"/>
      <c r="QEX123" s="760"/>
      <c r="QEY123" s="760"/>
      <c r="QEZ123" s="760"/>
      <c r="QFA123" s="760"/>
      <c r="QFB123" s="760"/>
      <c r="QFC123" s="760"/>
      <c r="QFD123" s="760"/>
      <c r="QFE123" s="760"/>
      <c r="QFF123" s="760"/>
      <c r="QFG123" s="760"/>
      <c r="QFH123" s="760"/>
      <c r="QFI123" s="760"/>
      <c r="QFJ123" s="760"/>
      <c r="QFK123" s="760"/>
      <c r="QFL123" s="760"/>
      <c r="QFM123" s="760"/>
      <c r="QFN123" s="760"/>
      <c r="QFO123" s="760"/>
      <c r="QFP123" s="760"/>
      <c r="QFQ123" s="760"/>
      <c r="QFR123" s="760"/>
      <c r="QFS123" s="760"/>
      <c r="QFT123" s="760"/>
      <c r="QFU123" s="760"/>
      <c r="QFV123" s="760"/>
      <c r="QFW123" s="760"/>
      <c r="QFX123" s="760"/>
      <c r="QFY123" s="760"/>
      <c r="QFZ123" s="760"/>
      <c r="QGA123" s="760"/>
      <c r="QGB123" s="760"/>
      <c r="QGC123" s="760"/>
      <c r="QGD123" s="760"/>
      <c r="QGE123" s="760"/>
      <c r="QGF123" s="760"/>
      <c r="QGG123" s="760"/>
      <c r="QGH123" s="760"/>
      <c r="QGI123" s="760"/>
      <c r="QGJ123" s="760"/>
      <c r="QGK123" s="760"/>
      <c r="QGL123" s="760"/>
      <c r="QGM123" s="760"/>
      <c r="QGN123" s="760"/>
      <c r="QGO123" s="760"/>
      <c r="QGP123" s="760"/>
      <c r="QGQ123" s="760"/>
      <c r="QGR123" s="760"/>
      <c r="QGS123" s="760"/>
      <c r="QGT123" s="760"/>
      <c r="QGU123" s="760"/>
      <c r="QGV123" s="760"/>
      <c r="QGW123" s="760"/>
      <c r="QGX123" s="760"/>
      <c r="QGY123" s="760"/>
      <c r="QGZ123" s="760"/>
      <c r="QHA123" s="760"/>
      <c r="QHB123" s="760"/>
      <c r="QHC123" s="760"/>
      <c r="QHD123" s="760"/>
      <c r="QHE123" s="760"/>
      <c r="QHF123" s="760"/>
      <c r="QHG123" s="760"/>
      <c r="QHH123" s="760"/>
      <c r="QHI123" s="760"/>
      <c r="QHJ123" s="760"/>
      <c r="QHK123" s="760"/>
      <c r="QHL123" s="760"/>
      <c r="QHM123" s="760"/>
      <c r="QHN123" s="760"/>
      <c r="QHO123" s="760"/>
      <c r="QHP123" s="760"/>
      <c r="QHQ123" s="760"/>
      <c r="QHR123" s="760"/>
      <c r="QHS123" s="760"/>
      <c r="QHT123" s="760"/>
      <c r="QHU123" s="760"/>
      <c r="QHV123" s="760"/>
      <c r="QHW123" s="760"/>
      <c r="QHX123" s="760"/>
      <c r="QHY123" s="760"/>
      <c r="QHZ123" s="760"/>
      <c r="QIA123" s="760"/>
      <c r="QIB123" s="760"/>
      <c r="QIC123" s="760"/>
      <c r="QID123" s="760"/>
      <c r="QIE123" s="760"/>
      <c r="QIF123" s="760"/>
      <c r="QIG123" s="760"/>
      <c r="QIH123" s="760"/>
      <c r="QII123" s="760"/>
      <c r="QIJ123" s="760"/>
      <c r="QIK123" s="760"/>
      <c r="QIL123" s="760"/>
      <c r="QIM123" s="760"/>
      <c r="QIN123" s="760"/>
      <c r="QIO123" s="760"/>
      <c r="QIP123" s="760"/>
      <c r="QIQ123" s="760"/>
      <c r="QIR123" s="760"/>
      <c r="QIS123" s="760"/>
      <c r="QIT123" s="760"/>
      <c r="QIU123" s="760"/>
      <c r="QIV123" s="760"/>
      <c r="QIW123" s="760"/>
      <c r="QIX123" s="760"/>
      <c r="QIY123" s="760"/>
      <c r="QIZ123" s="760"/>
      <c r="QJA123" s="760"/>
      <c r="QJB123" s="760"/>
      <c r="QJC123" s="760"/>
      <c r="QJD123" s="760"/>
      <c r="QJE123" s="760"/>
      <c r="QJF123" s="760"/>
      <c r="QJG123" s="760"/>
      <c r="QJH123" s="760"/>
      <c r="QJI123" s="760"/>
      <c r="QJJ123" s="760"/>
      <c r="QJK123" s="760"/>
      <c r="QJL123" s="760"/>
      <c r="QJM123" s="760"/>
      <c r="QJN123" s="760"/>
      <c r="QJO123" s="760"/>
      <c r="QJP123" s="760"/>
      <c r="QJQ123" s="760"/>
      <c r="QJR123" s="760"/>
      <c r="QJS123" s="760"/>
      <c r="QJT123" s="760"/>
      <c r="QJU123" s="760"/>
      <c r="QJV123" s="760"/>
      <c r="QJW123" s="760"/>
      <c r="QJX123" s="760"/>
      <c r="QJY123" s="760"/>
      <c r="QJZ123" s="760"/>
      <c r="QKA123" s="760"/>
      <c r="QKB123" s="760"/>
      <c r="QKC123" s="760"/>
      <c r="QKD123" s="760"/>
      <c r="QKE123" s="760"/>
      <c r="QKF123" s="760"/>
      <c r="QKG123" s="760"/>
      <c r="QKH123" s="760"/>
      <c r="QKI123" s="760"/>
      <c r="QKJ123" s="760"/>
      <c r="QKK123" s="760"/>
      <c r="QKL123" s="760"/>
      <c r="QKM123" s="760"/>
      <c r="QKN123" s="760"/>
      <c r="QKO123" s="760"/>
      <c r="QKP123" s="760"/>
      <c r="QKQ123" s="760"/>
      <c r="QKR123" s="760"/>
      <c r="QKS123" s="760"/>
      <c r="QKT123" s="760"/>
      <c r="QKU123" s="760"/>
      <c r="QKV123" s="760"/>
      <c r="QKW123" s="760"/>
      <c r="QKX123" s="760"/>
      <c r="QKY123" s="760"/>
      <c r="QKZ123" s="760"/>
      <c r="QLA123" s="760"/>
      <c r="QLB123" s="760"/>
      <c r="QLC123" s="760"/>
      <c r="QLD123" s="760"/>
      <c r="QLE123" s="760"/>
      <c r="QLF123" s="760"/>
      <c r="QLG123" s="760"/>
      <c r="QLH123" s="760"/>
      <c r="QLI123" s="760"/>
      <c r="QLJ123" s="760"/>
      <c r="QLK123" s="760"/>
      <c r="QLL123" s="760"/>
      <c r="QLM123" s="760"/>
      <c r="QLN123" s="760"/>
      <c r="QLO123" s="760"/>
      <c r="QLP123" s="760"/>
      <c r="QLQ123" s="760"/>
      <c r="QLR123" s="760"/>
      <c r="QLS123" s="760"/>
      <c r="QLT123" s="760"/>
      <c r="QLU123" s="760"/>
      <c r="QLV123" s="760"/>
      <c r="QLW123" s="760"/>
      <c r="QLX123" s="760"/>
      <c r="QLY123" s="760"/>
      <c r="QLZ123" s="760"/>
      <c r="QMA123" s="760"/>
      <c r="QMB123" s="760"/>
      <c r="QMC123" s="760"/>
      <c r="QMD123" s="760"/>
      <c r="QME123" s="760"/>
      <c r="QMF123" s="760"/>
      <c r="QMG123" s="760"/>
      <c r="QMH123" s="760"/>
      <c r="QMI123" s="760"/>
      <c r="QMJ123" s="760"/>
      <c r="QMK123" s="760"/>
      <c r="QML123" s="760"/>
      <c r="QMM123" s="760"/>
      <c r="QMN123" s="760"/>
      <c r="QMO123" s="760"/>
      <c r="QMP123" s="760"/>
      <c r="QMQ123" s="760"/>
      <c r="QMR123" s="760"/>
      <c r="QMS123" s="760"/>
      <c r="QMT123" s="760"/>
      <c r="QMU123" s="760"/>
      <c r="QMV123" s="760"/>
      <c r="QMW123" s="760"/>
      <c r="QMX123" s="760"/>
      <c r="QMY123" s="760"/>
      <c r="QMZ123" s="760"/>
      <c r="QNA123" s="760"/>
      <c r="QNB123" s="760"/>
      <c r="QNC123" s="760"/>
      <c r="QND123" s="760"/>
      <c r="QNE123" s="760"/>
      <c r="QNF123" s="760"/>
      <c r="QNG123" s="760"/>
      <c r="QNH123" s="760"/>
      <c r="QNI123" s="760"/>
      <c r="QNJ123" s="760"/>
      <c r="QNK123" s="760"/>
      <c r="QNL123" s="760"/>
      <c r="QNM123" s="760"/>
      <c r="QNN123" s="760"/>
      <c r="QNO123" s="760"/>
      <c r="QNP123" s="760"/>
      <c r="QNQ123" s="760"/>
      <c r="QNR123" s="760"/>
      <c r="QNS123" s="760"/>
      <c r="QNT123" s="760"/>
      <c r="QNU123" s="760"/>
      <c r="QNV123" s="760"/>
      <c r="QNW123" s="760"/>
      <c r="QNX123" s="760"/>
      <c r="QNY123" s="760"/>
      <c r="QNZ123" s="760"/>
      <c r="QOA123" s="760"/>
      <c r="QOB123" s="760"/>
      <c r="QOC123" s="760"/>
      <c r="QOD123" s="760"/>
      <c r="QOE123" s="760"/>
      <c r="QOF123" s="760"/>
      <c r="QOG123" s="760"/>
      <c r="QOH123" s="760"/>
      <c r="QOI123" s="760"/>
      <c r="QOJ123" s="760"/>
      <c r="QOK123" s="760"/>
      <c r="QOL123" s="760"/>
      <c r="QOM123" s="760"/>
      <c r="QON123" s="760"/>
      <c r="QOO123" s="760"/>
      <c r="QOP123" s="760"/>
      <c r="QOQ123" s="760"/>
      <c r="QOR123" s="760"/>
      <c r="QOS123" s="760"/>
      <c r="QOT123" s="760"/>
      <c r="QOU123" s="760"/>
      <c r="QOV123" s="760"/>
      <c r="QOW123" s="760"/>
      <c r="QOX123" s="760"/>
      <c r="QOY123" s="760"/>
      <c r="QOZ123" s="760"/>
      <c r="QPA123" s="760"/>
      <c r="QPB123" s="760"/>
      <c r="QPC123" s="760"/>
      <c r="QPD123" s="760"/>
      <c r="QPE123" s="760"/>
      <c r="QPF123" s="760"/>
      <c r="QPG123" s="760"/>
      <c r="QPH123" s="760"/>
      <c r="QPI123" s="760"/>
      <c r="QPJ123" s="760"/>
      <c r="QPK123" s="760"/>
      <c r="QPL123" s="760"/>
      <c r="QPM123" s="760"/>
      <c r="QPN123" s="760"/>
      <c r="QPO123" s="760"/>
      <c r="QPP123" s="760"/>
      <c r="QPQ123" s="760"/>
      <c r="QPR123" s="760"/>
      <c r="QPS123" s="760"/>
      <c r="QPT123" s="760"/>
      <c r="QPU123" s="760"/>
      <c r="QPV123" s="760"/>
      <c r="QPW123" s="760"/>
      <c r="QPX123" s="760"/>
      <c r="QPY123" s="760"/>
      <c r="QPZ123" s="760"/>
      <c r="QQA123" s="760"/>
      <c r="QQB123" s="760"/>
      <c r="QQC123" s="760"/>
      <c r="QQD123" s="760"/>
      <c r="QQE123" s="760"/>
      <c r="QQF123" s="760"/>
      <c r="QQG123" s="760"/>
      <c r="QQH123" s="760"/>
      <c r="QQI123" s="760"/>
      <c r="QQJ123" s="760"/>
      <c r="QQK123" s="760"/>
      <c r="QQL123" s="760"/>
      <c r="QQM123" s="760"/>
      <c r="QQN123" s="760"/>
      <c r="QQO123" s="760"/>
      <c r="QQP123" s="760"/>
      <c r="QQQ123" s="760"/>
      <c r="QQR123" s="760"/>
      <c r="QQS123" s="760"/>
      <c r="QQT123" s="760"/>
      <c r="QQU123" s="760"/>
      <c r="QQV123" s="760"/>
      <c r="QQW123" s="760"/>
      <c r="QQX123" s="760"/>
      <c r="QQY123" s="760"/>
      <c r="QQZ123" s="760"/>
      <c r="QRA123" s="760"/>
      <c r="QRB123" s="760"/>
      <c r="QRC123" s="760"/>
      <c r="QRD123" s="760"/>
      <c r="QRE123" s="760"/>
      <c r="QRF123" s="760"/>
      <c r="QRG123" s="760"/>
      <c r="QRH123" s="760"/>
      <c r="QRI123" s="760"/>
      <c r="QRJ123" s="760"/>
      <c r="QRK123" s="760"/>
      <c r="QRL123" s="760"/>
      <c r="QRM123" s="760"/>
      <c r="QRN123" s="760"/>
      <c r="QRO123" s="760"/>
      <c r="QRP123" s="760"/>
      <c r="QRQ123" s="760"/>
      <c r="QRR123" s="760"/>
      <c r="QRS123" s="760"/>
      <c r="QRT123" s="760"/>
      <c r="QRU123" s="760"/>
      <c r="QRV123" s="760"/>
      <c r="QRW123" s="760"/>
      <c r="QRX123" s="760"/>
      <c r="QRY123" s="760"/>
      <c r="QRZ123" s="760"/>
      <c r="QSA123" s="760"/>
      <c r="QSB123" s="760"/>
      <c r="QSC123" s="760"/>
      <c r="QSD123" s="760"/>
      <c r="QSE123" s="760"/>
      <c r="QSF123" s="760"/>
      <c r="QSG123" s="760"/>
      <c r="QSH123" s="760"/>
      <c r="QSI123" s="760"/>
      <c r="QSJ123" s="760"/>
      <c r="QSK123" s="760"/>
      <c r="QSL123" s="760"/>
      <c r="QSM123" s="760"/>
      <c r="QSN123" s="760"/>
      <c r="QSO123" s="760"/>
      <c r="QSP123" s="760"/>
      <c r="QSQ123" s="760"/>
      <c r="QSR123" s="760"/>
      <c r="QSS123" s="760"/>
      <c r="QST123" s="760"/>
      <c r="QSU123" s="760"/>
      <c r="QSV123" s="760"/>
      <c r="QSW123" s="760"/>
      <c r="QSX123" s="760"/>
      <c r="QSY123" s="760"/>
      <c r="QSZ123" s="760"/>
      <c r="QTA123" s="760"/>
      <c r="QTB123" s="760"/>
      <c r="QTC123" s="760"/>
      <c r="QTD123" s="760"/>
      <c r="QTE123" s="760"/>
      <c r="QTF123" s="760"/>
      <c r="QTG123" s="760"/>
      <c r="QTH123" s="760"/>
      <c r="QTI123" s="760"/>
      <c r="QTJ123" s="760"/>
      <c r="QTK123" s="760"/>
      <c r="QTL123" s="760"/>
      <c r="QTM123" s="760"/>
      <c r="QTN123" s="760"/>
      <c r="QTO123" s="760"/>
      <c r="QTP123" s="760"/>
      <c r="QTQ123" s="760"/>
      <c r="QTR123" s="760"/>
      <c r="QTS123" s="760"/>
      <c r="QTT123" s="760"/>
      <c r="QTU123" s="760"/>
      <c r="QTV123" s="760"/>
      <c r="QTW123" s="760"/>
      <c r="QTX123" s="760"/>
      <c r="QTY123" s="760"/>
      <c r="QTZ123" s="760"/>
      <c r="QUA123" s="760"/>
      <c r="QUB123" s="760"/>
      <c r="QUC123" s="760"/>
      <c r="QUD123" s="760"/>
      <c r="QUE123" s="760"/>
      <c r="QUF123" s="760"/>
      <c r="QUG123" s="760"/>
      <c r="QUH123" s="760"/>
      <c r="QUI123" s="760"/>
      <c r="QUJ123" s="760"/>
      <c r="QUK123" s="760"/>
      <c r="QUL123" s="760"/>
      <c r="QUM123" s="760"/>
      <c r="QUN123" s="760"/>
      <c r="QUO123" s="760"/>
      <c r="QUP123" s="760"/>
      <c r="QUQ123" s="760"/>
      <c r="QUR123" s="760"/>
      <c r="QUS123" s="760"/>
      <c r="QUT123" s="760"/>
      <c r="QUU123" s="760"/>
      <c r="QUV123" s="760"/>
      <c r="QUW123" s="760"/>
      <c r="QUX123" s="760"/>
      <c r="QUY123" s="760"/>
      <c r="QUZ123" s="760"/>
      <c r="QVA123" s="760"/>
      <c r="QVB123" s="760"/>
      <c r="QVC123" s="760"/>
      <c r="QVD123" s="760"/>
      <c r="QVE123" s="760"/>
      <c r="QVF123" s="760"/>
      <c r="QVG123" s="760"/>
      <c r="QVH123" s="760"/>
      <c r="QVI123" s="760"/>
      <c r="QVJ123" s="760"/>
      <c r="QVK123" s="760"/>
      <c r="QVL123" s="760"/>
      <c r="QVM123" s="760"/>
      <c r="QVN123" s="760"/>
      <c r="QVO123" s="760"/>
      <c r="QVP123" s="760"/>
      <c r="QVQ123" s="760"/>
      <c r="QVR123" s="760"/>
      <c r="QVS123" s="760"/>
      <c r="QVT123" s="760"/>
      <c r="QVU123" s="760"/>
      <c r="QVV123" s="760"/>
      <c r="QVW123" s="760"/>
      <c r="QVX123" s="760"/>
      <c r="QVY123" s="760"/>
      <c r="QVZ123" s="760"/>
      <c r="QWA123" s="760"/>
      <c r="QWB123" s="760"/>
      <c r="QWC123" s="760"/>
      <c r="QWD123" s="760"/>
      <c r="QWE123" s="760"/>
      <c r="QWF123" s="760"/>
      <c r="QWG123" s="760"/>
      <c r="QWH123" s="760"/>
      <c r="QWI123" s="760"/>
      <c r="QWJ123" s="760"/>
      <c r="QWK123" s="760"/>
      <c r="QWL123" s="760"/>
      <c r="QWM123" s="760"/>
      <c r="QWN123" s="760"/>
      <c r="QWO123" s="760"/>
      <c r="QWP123" s="760"/>
      <c r="QWQ123" s="760"/>
      <c r="QWR123" s="760"/>
      <c r="QWS123" s="760"/>
      <c r="QWT123" s="760"/>
      <c r="QWU123" s="760"/>
      <c r="QWV123" s="760"/>
      <c r="QWW123" s="760"/>
      <c r="QWX123" s="760"/>
      <c r="QWY123" s="760"/>
      <c r="QWZ123" s="760"/>
      <c r="QXA123" s="760"/>
      <c r="QXB123" s="760"/>
      <c r="QXC123" s="760"/>
      <c r="QXD123" s="760"/>
      <c r="QXE123" s="760"/>
      <c r="QXF123" s="760"/>
      <c r="QXG123" s="760"/>
      <c r="QXH123" s="760"/>
      <c r="QXI123" s="760"/>
      <c r="QXJ123" s="760"/>
      <c r="QXK123" s="760"/>
      <c r="QXL123" s="760"/>
      <c r="QXM123" s="760"/>
      <c r="QXN123" s="760"/>
      <c r="QXO123" s="760"/>
      <c r="QXP123" s="760"/>
      <c r="QXQ123" s="760"/>
      <c r="QXR123" s="760"/>
      <c r="QXS123" s="760"/>
      <c r="QXT123" s="760"/>
      <c r="QXU123" s="760"/>
      <c r="QXV123" s="760"/>
      <c r="QXW123" s="760"/>
      <c r="QXX123" s="760"/>
      <c r="QXY123" s="760"/>
      <c r="QXZ123" s="760"/>
      <c r="QYA123" s="760"/>
      <c r="QYB123" s="760"/>
      <c r="QYC123" s="760"/>
      <c r="QYD123" s="760"/>
      <c r="QYE123" s="760"/>
      <c r="QYF123" s="760"/>
      <c r="QYG123" s="760"/>
      <c r="QYH123" s="760"/>
      <c r="QYI123" s="760"/>
      <c r="QYJ123" s="760"/>
      <c r="QYK123" s="760"/>
      <c r="QYL123" s="760"/>
      <c r="QYM123" s="760"/>
      <c r="QYN123" s="760"/>
      <c r="QYO123" s="760"/>
      <c r="QYP123" s="760"/>
      <c r="QYQ123" s="760"/>
      <c r="QYR123" s="760"/>
      <c r="QYS123" s="760"/>
      <c r="QYT123" s="760"/>
      <c r="QYU123" s="760"/>
      <c r="QYV123" s="760"/>
      <c r="QYW123" s="760"/>
      <c r="QYX123" s="760"/>
      <c r="QYY123" s="760"/>
      <c r="QYZ123" s="760"/>
      <c r="QZA123" s="760"/>
      <c r="QZB123" s="760"/>
      <c r="QZC123" s="760"/>
      <c r="QZD123" s="760"/>
      <c r="QZE123" s="760"/>
      <c r="QZF123" s="760"/>
      <c r="QZG123" s="760"/>
      <c r="QZH123" s="760"/>
      <c r="QZI123" s="760"/>
      <c r="QZJ123" s="760"/>
      <c r="QZK123" s="760"/>
      <c r="QZL123" s="760"/>
      <c r="QZM123" s="760"/>
      <c r="QZN123" s="760"/>
      <c r="QZO123" s="760"/>
      <c r="QZP123" s="760"/>
      <c r="QZQ123" s="760"/>
      <c r="QZR123" s="760"/>
      <c r="QZS123" s="760"/>
      <c r="QZT123" s="760"/>
      <c r="QZU123" s="760"/>
      <c r="QZV123" s="760"/>
      <c r="QZW123" s="760"/>
      <c r="QZX123" s="760"/>
      <c r="QZY123" s="760"/>
      <c r="QZZ123" s="760"/>
      <c r="RAA123" s="760"/>
      <c r="RAB123" s="760"/>
      <c r="RAC123" s="760"/>
      <c r="RAD123" s="760"/>
      <c r="RAE123" s="760"/>
      <c r="RAF123" s="760"/>
      <c r="RAG123" s="760"/>
      <c r="RAH123" s="760"/>
      <c r="RAI123" s="760"/>
      <c r="RAJ123" s="760"/>
      <c r="RAK123" s="760"/>
      <c r="RAL123" s="760"/>
      <c r="RAM123" s="760"/>
      <c r="RAN123" s="760"/>
      <c r="RAO123" s="760"/>
      <c r="RAP123" s="760"/>
      <c r="RAQ123" s="760"/>
      <c r="RAR123" s="760"/>
      <c r="RAS123" s="760"/>
      <c r="RAT123" s="760"/>
      <c r="RAU123" s="760"/>
      <c r="RAV123" s="760"/>
      <c r="RAW123" s="760"/>
      <c r="RAX123" s="760"/>
      <c r="RAY123" s="760"/>
      <c r="RAZ123" s="760"/>
      <c r="RBA123" s="760"/>
      <c r="RBB123" s="760"/>
      <c r="RBC123" s="760"/>
      <c r="RBD123" s="760"/>
      <c r="RBE123" s="760"/>
      <c r="RBF123" s="760"/>
      <c r="RBG123" s="760"/>
      <c r="RBH123" s="760"/>
      <c r="RBI123" s="760"/>
      <c r="RBJ123" s="760"/>
      <c r="RBK123" s="760"/>
      <c r="RBL123" s="760"/>
      <c r="RBM123" s="760"/>
      <c r="RBN123" s="760"/>
      <c r="RBO123" s="760"/>
      <c r="RBP123" s="760"/>
      <c r="RBQ123" s="760"/>
      <c r="RBR123" s="760"/>
      <c r="RBS123" s="760"/>
      <c r="RBT123" s="760"/>
      <c r="RBU123" s="760"/>
      <c r="RBV123" s="760"/>
      <c r="RBW123" s="760"/>
      <c r="RBX123" s="760"/>
      <c r="RBY123" s="760"/>
      <c r="RBZ123" s="760"/>
      <c r="RCA123" s="760"/>
      <c r="RCB123" s="760"/>
      <c r="RCC123" s="760"/>
      <c r="RCD123" s="760"/>
      <c r="RCE123" s="760"/>
      <c r="RCF123" s="760"/>
      <c r="RCG123" s="760"/>
      <c r="RCH123" s="760"/>
      <c r="RCI123" s="760"/>
      <c r="RCJ123" s="760"/>
      <c r="RCK123" s="760"/>
      <c r="RCL123" s="760"/>
      <c r="RCM123" s="760"/>
      <c r="RCN123" s="760"/>
      <c r="RCO123" s="760"/>
      <c r="RCP123" s="760"/>
      <c r="RCQ123" s="760"/>
      <c r="RCR123" s="760"/>
      <c r="RCS123" s="760"/>
      <c r="RCT123" s="760"/>
      <c r="RCU123" s="760"/>
      <c r="RCV123" s="760"/>
      <c r="RCW123" s="760"/>
      <c r="RCX123" s="760"/>
      <c r="RCY123" s="760"/>
      <c r="RCZ123" s="760"/>
      <c r="RDA123" s="760"/>
      <c r="RDB123" s="760"/>
      <c r="RDC123" s="760"/>
      <c r="RDD123" s="760"/>
      <c r="RDE123" s="760"/>
      <c r="RDF123" s="760"/>
      <c r="RDG123" s="760"/>
      <c r="RDH123" s="760"/>
      <c r="RDI123" s="760"/>
      <c r="RDJ123" s="760"/>
      <c r="RDK123" s="760"/>
      <c r="RDL123" s="760"/>
      <c r="RDM123" s="760"/>
      <c r="RDN123" s="760"/>
      <c r="RDO123" s="760"/>
      <c r="RDP123" s="760"/>
      <c r="RDQ123" s="760"/>
      <c r="RDR123" s="760"/>
      <c r="RDS123" s="760"/>
      <c r="RDT123" s="760"/>
      <c r="RDU123" s="760"/>
      <c r="RDV123" s="760"/>
      <c r="RDW123" s="760"/>
      <c r="RDX123" s="760"/>
      <c r="RDY123" s="760"/>
      <c r="RDZ123" s="760"/>
      <c r="REA123" s="760"/>
      <c r="REB123" s="760"/>
      <c r="REC123" s="760"/>
      <c r="RED123" s="760"/>
      <c r="REE123" s="760"/>
      <c r="REF123" s="760"/>
      <c r="REG123" s="760"/>
      <c r="REH123" s="760"/>
      <c r="REI123" s="760"/>
      <c r="REJ123" s="760"/>
      <c r="REK123" s="760"/>
      <c r="REL123" s="760"/>
      <c r="REM123" s="760"/>
      <c r="REN123" s="760"/>
      <c r="REO123" s="760"/>
      <c r="REP123" s="760"/>
      <c r="REQ123" s="760"/>
      <c r="RER123" s="760"/>
      <c r="RES123" s="760"/>
      <c r="RET123" s="760"/>
      <c r="REU123" s="760"/>
      <c r="REV123" s="760"/>
      <c r="REW123" s="760"/>
      <c r="REX123" s="760"/>
      <c r="REY123" s="760"/>
      <c r="REZ123" s="760"/>
      <c r="RFA123" s="760"/>
      <c r="RFB123" s="760"/>
      <c r="RFC123" s="760"/>
      <c r="RFD123" s="760"/>
      <c r="RFE123" s="760"/>
      <c r="RFF123" s="760"/>
      <c r="RFG123" s="760"/>
      <c r="RFH123" s="760"/>
      <c r="RFI123" s="760"/>
      <c r="RFJ123" s="760"/>
      <c r="RFK123" s="760"/>
      <c r="RFL123" s="760"/>
      <c r="RFM123" s="760"/>
      <c r="RFN123" s="760"/>
      <c r="RFO123" s="760"/>
      <c r="RFP123" s="760"/>
      <c r="RFQ123" s="760"/>
      <c r="RFR123" s="760"/>
      <c r="RFS123" s="760"/>
      <c r="RFT123" s="760"/>
      <c r="RFU123" s="760"/>
      <c r="RFV123" s="760"/>
      <c r="RFW123" s="760"/>
      <c r="RFX123" s="760"/>
      <c r="RFY123" s="760"/>
      <c r="RFZ123" s="760"/>
      <c r="RGA123" s="760"/>
      <c r="RGB123" s="760"/>
      <c r="RGC123" s="760"/>
      <c r="RGD123" s="760"/>
      <c r="RGE123" s="760"/>
      <c r="RGF123" s="760"/>
      <c r="RGG123" s="760"/>
      <c r="RGH123" s="760"/>
      <c r="RGI123" s="760"/>
      <c r="RGJ123" s="760"/>
      <c r="RGK123" s="760"/>
      <c r="RGL123" s="760"/>
      <c r="RGM123" s="760"/>
      <c r="RGN123" s="760"/>
      <c r="RGO123" s="760"/>
      <c r="RGP123" s="760"/>
      <c r="RGQ123" s="760"/>
      <c r="RGR123" s="760"/>
      <c r="RGS123" s="760"/>
      <c r="RGT123" s="760"/>
      <c r="RGU123" s="760"/>
      <c r="RGV123" s="760"/>
      <c r="RGW123" s="760"/>
      <c r="RGX123" s="760"/>
      <c r="RGY123" s="760"/>
      <c r="RGZ123" s="760"/>
      <c r="RHA123" s="760"/>
      <c r="RHB123" s="760"/>
      <c r="RHC123" s="760"/>
      <c r="RHD123" s="760"/>
      <c r="RHE123" s="760"/>
      <c r="RHF123" s="760"/>
      <c r="RHG123" s="760"/>
      <c r="RHH123" s="760"/>
      <c r="RHI123" s="760"/>
      <c r="RHJ123" s="760"/>
      <c r="RHK123" s="760"/>
      <c r="RHL123" s="760"/>
      <c r="RHM123" s="760"/>
      <c r="RHN123" s="760"/>
      <c r="RHO123" s="760"/>
      <c r="RHP123" s="760"/>
      <c r="RHQ123" s="760"/>
      <c r="RHR123" s="760"/>
      <c r="RHS123" s="760"/>
      <c r="RHT123" s="760"/>
      <c r="RHU123" s="760"/>
      <c r="RHV123" s="760"/>
      <c r="RHW123" s="760"/>
      <c r="RHX123" s="760"/>
      <c r="RHY123" s="760"/>
      <c r="RHZ123" s="760"/>
      <c r="RIA123" s="760"/>
      <c r="RIB123" s="760"/>
      <c r="RIC123" s="760"/>
      <c r="RID123" s="760"/>
      <c r="RIE123" s="760"/>
      <c r="RIF123" s="760"/>
      <c r="RIG123" s="760"/>
      <c r="RIH123" s="760"/>
      <c r="RII123" s="760"/>
      <c r="RIJ123" s="760"/>
      <c r="RIK123" s="760"/>
      <c r="RIL123" s="760"/>
      <c r="RIM123" s="760"/>
      <c r="RIN123" s="760"/>
      <c r="RIO123" s="760"/>
      <c r="RIP123" s="760"/>
      <c r="RIQ123" s="760"/>
      <c r="RIR123" s="760"/>
      <c r="RIS123" s="760"/>
      <c r="RIT123" s="760"/>
      <c r="RIU123" s="760"/>
      <c r="RIV123" s="760"/>
      <c r="RIW123" s="760"/>
      <c r="RIX123" s="760"/>
      <c r="RIY123" s="760"/>
      <c r="RIZ123" s="760"/>
      <c r="RJA123" s="760"/>
      <c r="RJB123" s="760"/>
      <c r="RJC123" s="760"/>
      <c r="RJD123" s="760"/>
      <c r="RJE123" s="760"/>
      <c r="RJF123" s="760"/>
      <c r="RJG123" s="760"/>
      <c r="RJH123" s="760"/>
      <c r="RJI123" s="760"/>
      <c r="RJJ123" s="760"/>
      <c r="RJK123" s="760"/>
      <c r="RJL123" s="760"/>
      <c r="RJM123" s="760"/>
      <c r="RJN123" s="760"/>
      <c r="RJO123" s="760"/>
      <c r="RJP123" s="760"/>
      <c r="RJQ123" s="760"/>
      <c r="RJR123" s="760"/>
      <c r="RJS123" s="760"/>
      <c r="RJT123" s="760"/>
      <c r="RJU123" s="760"/>
      <c r="RJV123" s="760"/>
      <c r="RJW123" s="760"/>
      <c r="RJX123" s="760"/>
      <c r="RJY123" s="760"/>
      <c r="RJZ123" s="760"/>
      <c r="RKA123" s="760"/>
      <c r="RKB123" s="760"/>
      <c r="RKC123" s="760"/>
      <c r="RKD123" s="760"/>
      <c r="RKE123" s="760"/>
      <c r="RKF123" s="760"/>
      <c r="RKG123" s="760"/>
      <c r="RKH123" s="760"/>
      <c r="RKI123" s="760"/>
      <c r="RKJ123" s="760"/>
      <c r="RKK123" s="760"/>
      <c r="RKL123" s="760"/>
      <c r="RKM123" s="760"/>
      <c r="RKN123" s="760"/>
      <c r="RKO123" s="760"/>
      <c r="RKP123" s="760"/>
      <c r="RKQ123" s="760"/>
      <c r="RKR123" s="760"/>
      <c r="RKS123" s="760"/>
      <c r="RKT123" s="760"/>
      <c r="RKU123" s="760"/>
      <c r="RKV123" s="760"/>
      <c r="RKW123" s="760"/>
      <c r="RKX123" s="760"/>
      <c r="RKY123" s="760"/>
      <c r="RKZ123" s="760"/>
      <c r="RLA123" s="760"/>
      <c r="RLB123" s="760"/>
      <c r="RLC123" s="760"/>
      <c r="RLD123" s="760"/>
      <c r="RLE123" s="760"/>
      <c r="RLF123" s="760"/>
      <c r="RLG123" s="760"/>
      <c r="RLH123" s="760"/>
      <c r="RLI123" s="760"/>
      <c r="RLJ123" s="760"/>
      <c r="RLK123" s="760"/>
      <c r="RLL123" s="760"/>
      <c r="RLM123" s="760"/>
      <c r="RLN123" s="760"/>
      <c r="RLO123" s="760"/>
      <c r="RLP123" s="760"/>
      <c r="RLQ123" s="760"/>
      <c r="RLR123" s="760"/>
      <c r="RLS123" s="760"/>
      <c r="RLT123" s="760"/>
      <c r="RLU123" s="760"/>
      <c r="RLV123" s="760"/>
      <c r="RLW123" s="760"/>
      <c r="RLX123" s="760"/>
      <c r="RLY123" s="760"/>
      <c r="RLZ123" s="760"/>
      <c r="RMA123" s="760"/>
      <c r="RMB123" s="760"/>
      <c r="RMC123" s="760"/>
      <c r="RMD123" s="760"/>
      <c r="RME123" s="760"/>
      <c r="RMF123" s="760"/>
      <c r="RMG123" s="760"/>
      <c r="RMH123" s="760"/>
      <c r="RMI123" s="760"/>
      <c r="RMJ123" s="760"/>
      <c r="RMK123" s="760"/>
      <c r="RML123" s="760"/>
      <c r="RMM123" s="760"/>
      <c r="RMN123" s="760"/>
      <c r="RMO123" s="760"/>
      <c r="RMP123" s="760"/>
      <c r="RMQ123" s="760"/>
      <c r="RMR123" s="760"/>
      <c r="RMS123" s="760"/>
      <c r="RMT123" s="760"/>
      <c r="RMU123" s="760"/>
      <c r="RMV123" s="760"/>
      <c r="RMW123" s="760"/>
      <c r="RMX123" s="760"/>
      <c r="RMY123" s="760"/>
      <c r="RMZ123" s="760"/>
      <c r="RNA123" s="760"/>
      <c r="RNB123" s="760"/>
      <c r="RNC123" s="760"/>
      <c r="RND123" s="760"/>
      <c r="RNE123" s="760"/>
      <c r="RNF123" s="760"/>
      <c r="RNG123" s="760"/>
      <c r="RNH123" s="760"/>
      <c r="RNI123" s="760"/>
      <c r="RNJ123" s="760"/>
      <c r="RNK123" s="760"/>
      <c r="RNL123" s="760"/>
      <c r="RNM123" s="760"/>
      <c r="RNN123" s="760"/>
      <c r="RNO123" s="760"/>
      <c r="RNP123" s="760"/>
      <c r="RNQ123" s="760"/>
      <c r="RNR123" s="760"/>
      <c r="RNS123" s="760"/>
      <c r="RNT123" s="760"/>
      <c r="RNU123" s="760"/>
      <c r="RNV123" s="760"/>
      <c r="RNW123" s="760"/>
      <c r="RNX123" s="760"/>
      <c r="RNY123" s="760"/>
      <c r="RNZ123" s="760"/>
      <c r="ROA123" s="760"/>
      <c r="ROB123" s="760"/>
      <c r="ROC123" s="760"/>
      <c r="ROD123" s="760"/>
      <c r="ROE123" s="760"/>
      <c r="ROF123" s="760"/>
      <c r="ROG123" s="760"/>
      <c r="ROH123" s="760"/>
      <c r="ROI123" s="760"/>
      <c r="ROJ123" s="760"/>
      <c r="ROK123" s="760"/>
      <c r="ROL123" s="760"/>
      <c r="ROM123" s="760"/>
      <c r="RON123" s="760"/>
      <c r="ROO123" s="760"/>
      <c r="ROP123" s="760"/>
      <c r="ROQ123" s="760"/>
      <c r="ROR123" s="760"/>
      <c r="ROS123" s="760"/>
      <c r="ROT123" s="760"/>
      <c r="ROU123" s="760"/>
      <c r="ROV123" s="760"/>
      <c r="ROW123" s="760"/>
      <c r="ROX123" s="760"/>
      <c r="ROY123" s="760"/>
      <c r="ROZ123" s="760"/>
      <c r="RPA123" s="760"/>
      <c r="RPB123" s="760"/>
      <c r="RPC123" s="760"/>
      <c r="RPD123" s="760"/>
      <c r="RPE123" s="760"/>
      <c r="RPF123" s="760"/>
      <c r="RPG123" s="760"/>
      <c r="RPH123" s="760"/>
      <c r="RPI123" s="760"/>
      <c r="RPJ123" s="760"/>
      <c r="RPK123" s="760"/>
      <c r="RPL123" s="760"/>
      <c r="RPM123" s="760"/>
      <c r="RPN123" s="760"/>
      <c r="RPO123" s="760"/>
      <c r="RPP123" s="760"/>
      <c r="RPQ123" s="760"/>
      <c r="RPR123" s="760"/>
      <c r="RPS123" s="760"/>
      <c r="RPT123" s="760"/>
      <c r="RPU123" s="760"/>
      <c r="RPV123" s="760"/>
      <c r="RPW123" s="760"/>
      <c r="RPX123" s="760"/>
      <c r="RPY123" s="760"/>
      <c r="RPZ123" s="760"/>
      <c r="RQA123" s="760"/>
      <c r="RQB123" s="760"/>
      <c r="RQC123" s="760"/>
      <c r="RQD123" s="760"/>
      <c r="RQE123" s="760"/>
      <c r="RQF123" s="760"/>
      <c r="RQG123" s="760"/>
      <c r="RQH123" s="760"/>
      <c r="RQI123" s="760"/>
      <c r="RQJ123" s="760"/>
      <c r="RQK123" s="760"/>
      <c r="RQL123" s="760"/>
      <c r="RQM123" s="760"/>
      <c r="RQN123" s="760"/>
      <c r="RQO123" s="760"/>
      <c r="RQP123" s="760"/>
      <c r="RQQ123" s="760"/>
      <c r="RQR123" s="760"/>
      <c r="RQS123" s="760"/>
      <c r="RQT123" s="760"/>
      <c r="RQU123" s="760"/>
      <c r="RQV123" s="760"/>
      <c r="RQW123" s="760"/>
      <c r="RQX123" s="760"/>
      <c r="RQY123" s="760"/>
      <c r="RQZ123" s="760"/>
      <c r="RRA123" s="760"/>
      <c r="RRB123" s="760"/>
      <c r="RRC123" s="760"/>
      <c r="RRD123" s="760"/>
      <c r="RRE123" s="760"/>
      <c r="RRF123" s="760"/>
      <c r="RRG123" s="760"/>
      <c r="RRH123" s="760"/>
      <c r="RRI123" s="760"/>
      <c r="RRJ123" s="760"/>
      <c r="RRK123" s="760"/>
      <c r="RRL123" s="760"/>
      <c r="RRM123" s="760"/>
      <c r="RRN123" s="760"/>
      <c r="RRO123" s="760"/>
      <c r="RRP123" s="760"/>
      <c r="RRQ123" s="760"/>
      <c r="RRR123" s="760"/>
      <c r="RRS123" s="760"/>
      <c r="RRT123" s="760"/>
      <c r="RRU123" s="760"/>
      <c r="RRV123" s="760"/>
      <c r="RRW123" s="760"/>
      <c r="RRX123" s="760"/>
      <c r="RRY123" s="760"/>
      <c r="RRZ123" s="760"/>
      <c r="RSA123" s="760"/>
      <c r="RSB123" s="760"/>
      <c r="RSC123" s="760"/>
      <c r="RSD123" s="760"/>
      <c r="RSE123" s="760"/>
      <c r="RSF123" s="760"/>
      <c r="RSG123" s="760"/>
      <c r="RSH123" s="760"/>
      <c r="RSI123" s="760"/>
      <c r="RSJ123" s="760"/>
      <c r="RSK123" s="760"/>
      <c r="RSL123" s="760"/>
      <c r="RSM123" s="760"/>
      <c r="RSN123" s="760"/>
      <c r="RSO123" s="760"/>
      <c r="RSP123" s="760"/>
      <c r="RSQ123" s="760"/>
      <c r="RSR123" s="760"/>
      <c r="RSS123" s="760"/>
      <c r="RST123" s="760"/>
      <c r="RSU123" s="760"/>
      <c r="RSV123" s="760"/>
      <c r="RSW123" s="760"/>
      <c r="RSX123" s="760"/>
      <c r="RSY123" s="760"/>
      <c r="RSZ123" s="760"/>
      <c r="RTA123" s="760"/>
      <c r="RTB123" s="760"/>
      <c r="RTC123" s="760"/>
      <c r="RTD123" s="760"/>
      <c r="RTE123" s="760"/>
      <c r="RTF123" s="760"/>
      <c r="RTG123" s="760"/>
      <c r="RTH123" s="760"/>
      <c r="RTI123" s="760"/>
      <c r="RTJ123" s="760"/>
      <c r="RTK123" s="760"/>
      <c r="RTL123" s="760"/>
      <c r="RTM123" s="760"/>
      <c r="RTN123" s="760"/>
      <c r="RTO123" s="760"/>
      <c r="RTP123" s="760"/>
      <c r="RTQ123" s="760"/>
      <c r="RTR123" s="760"/>
      <c r="RTS123" s="760"/>
      <c r="RTT123" s="760"/>
      <c r="RTU123" s="760"/>
      <c r="RTV123" s="760"/>
      <c r="RTW123" s="760"/>
      <c r="RTX123" s="760"/>
      <c r="RTY123" s="760"/>
      <c r="RTZ123" s="760"/>
      <c r="RUA123" s="760"/>
      <c r="RUB123" s="760"/>
      <c r="RUC123" s="760"/>
      <c r="RUD123" s="760"/>
      <c r="RUE123" s="760"/>
      <c r="RUF123" s="760"/>
      <c r="RUG123" s="760"/>
      <c r="RUH123" s="760"/>
      <c r="RUI123" s="760"/>
      <c r="RUJ123" s="760"/>
      <c r="RUK123" s="760"/>
      <c r="RUL123" s="760"/>
      <c r="RUM123" s="760"/>
      <c r="RUN123" s="760"/>
      <c r="RUO123" s="760"/>
      <c r="RUP123" s="760"/>
      <c r="RUQ123" s="760"/>
      <c r="RUR123" s="760"/>
      <c r="RUS123" s="760"/>
      <c r="RUT123" s="760"/>
      <c r="RUU123" s="760"/>
      <c r="RUV123" s="760"/>
      <c r="RUW123" s="760"/>
      <c r="RUX123" s="760"/>
      <c r="RUY123" s="760"/>
      <c r="RUZ123" s="760"/>
      <c r="RVA123" s="760"/>
      <c r="RVB123" s="760"/>
      <c r="RVC123" s="760"/>
      <c r="RVD123" s="760"/>
      <c r="RVE123" s="760"/>
      <c r="RVF123" s="760"/>
      <c r="RVG123" s="760"/>
      <c r="RVH123" s="760"/>
      <c r="RVI123" s="760"/>
      <c r="RVJ123" s="760"/>
      <c r="RVK123" s="760"/>
      <c r="RVL123" s="760"/>
      <c r="RVM123" s="760"/>
      <c r="RVN123" s="760"/>
      <c r="RVO123" s="760"/>
      <c r="RVP123" s="760"/>
      <c r="RVQ123" s="760"/>
      <c r="RVR123" s="760"/>
      <c r="RVS123" s="760"/>
      <c r="RVT123" s="760"/>
      <c r="RVU123" s="760"/>
      <c r="RVV123" s="760"/>
      <c r="RVW123" s="760"/>
      <c r="RVX123" s="760"/>
      <c r="RVY123" s="760"/>
      <c r="RVZ123" s="760"/>
      <c r="RWA123" s="760"/>
      <c r="RWB123" s="760"/>
      <c r="RWC123" s="760"/>
      <c r="RWD123" s="760"/>
      <c r="RWE123" s="760"/>
      <c r="RWF123" s="760"/>
      <c r="RWG123" s="760"/>
      <c r="RWH123" s="760"/>
      <c r="RWI123" s="760"/>
      <c r="RWJ123" s="760"/>
      <c r="RWK123" s="760"/>
      <c r="RWL123" s="760"/>
      <c r="RWM123" s="760"/>
      <c r="RWN123" s="760"/>
      <c r="RWO123" s="760"/>
      <c r="RWP123" s="760"/>
      <c r="RWQ123" s="760"/>
      <c r="RWR123" s="760"/>
      <c r="RWS123" s="760"/>
      <c r="RWT123" s="760"/>
      <c r="RWU123" s="760"/>
      <c r="RWV123" s="760"/>
      <c r="RWW123" s="760"/>
      <c r="RWX123" s="760"/>
      <c r="RWY123" s="760"/>
      <c r="RWZ123" s="760"/>
      <c r="RXA123" s="760"/>
      <c r="RXB123" s="760"/>
      <c r="RXC123" s="760"/>
      <c r="RXD123" s="760"/>
      <c r="RXE123" s="760"/>
      <c r="RXF123" s="760"/>
      <c r="RXG123" s="760"/>
      <c r="RXH123" s="760"/>
      <c r="RXI123" s="760"/>
      <c r="RXJ123" s="760"/>
      <c r="RXK123" s="760"/>
      <c r="RXL123" s="760"/>
      <c r="RXM123" s="760"/>
      <c r="RXN123" s="760"/>
      <c r="RXO123" s="760"/>
      <c r="RXP123" s="760"/>
      <c r="RXQ123" s="760"/>
      <c r="RXR123" s="760"/>
      <c r="RXS123" s="760"/>
      <c r="RXT123" s="760"/>
      <c r="RXU123" s="760"/>
      <c r="RXV123" s="760"/>
      <c r="RXW123" s="760"/>
      <c r="RXX123" s="760"/>
      <c r="RXY123" s="760"/>
      <c r="RXZ123" s="760"/>
      <c r="RYA123" s="760"/>
      <c r="RYB123" s="760"/>
      <c r="RYC123" s="760"/>
      <c r="RYD123" s="760"/>
      <c r="RYE123" s="760"/>
      <c r="RYF123" s="760"/>
      <c r="RYG123" s="760"/>
      <c r="RYH123" s="760"/>
      <c r="RYI123" s="760"/>
      <c r="RYJ123" s="760"/>
      <c r="RYK123" s="760"/>
      <c r="RYL123" s="760"/>
      <c r="RYM123" s="760"/>
      <c r="RYN123" s="760"/>
      <c r="RYO123" s="760"/>
      <c r="RYP123" s="760"/>
      <c r="RYQ123" s="760"/>
      <c r="RYR123" s="760"/>
      <c r="RYS123" s="760"/>
      <c r="RYT123" s="760"/>
      <c r="RYU123" s="760"/>
      <c r="RYV123" s="760"/>
      <c r="RYW123" s="760"/>
      <c r="RYX123" s="760"/>
      <c r="RYY123" s="760"/>
      <c r="RYZ123" s="760"/>
      <c r="RZA123" s="760"/>
      <c r="RZB123" s="760"/>
      <c r="RZC123" s="760"/>
      <c r="RZD123" s="760"/>
      <c r="RZE123" s="760"/>
      <c r="RZF123" s="760"/>
      <c r="RZG123" s="760"/>
      <c r="RZH123" s="760"/>
      <c r="RZI123" s="760"/>
      <c r="RZJ123" s="760"/>
      <c r="RZK123" s="760"/>
      <c r="RZL123" s="760"/>
      <c r="RZM123" s="760"/>
      <c r="RZN123" s="760"/>
      <c r="RZO123" s="760"/>
      <c r="RZP123" s="760"/>
      <c r="RZQ123" s="760"/>
      <c r="RZR123" s="760"/>
      <c r="RZS123" s="760"/>
      <c r="RZT123" s="760"/>
      <c r="RZU123" s="760"/>
      <c r="RZV123" s="760"/>
      <c r="RZW123" s="760"/>
      <c r="RZX123" s="760"/>
      <c r="RZY123" s="760"/>
      <c r="RZZ123" s="760"/>
      <c r="SAA123" s="760"/>
      <c r="SAB123" s="760"/>
      <c r="SAC123" s="760"/>
      <c r="SAD123" s="760"/>
      <c r="SAE123" s="760"/>
      <c r="SAF123" s="760"/>
      <c r="SAG123" s="760"/>
      <c r="SAH123" s="760"/>
      <c r="SAI123" s="760"/>
      <c r="SAJ123" s="760"/>
      <c r="SAK123" s="760"/>
      <c r="SAL123" s="760"/>
      <c r="SAM123" s="760"/>
      <c r="SAN123" s="760"/>
      <c r="SAO123" s="760"/>
      <c r="SAP123" s="760"/>
      <c r="SAQ123" s="760"/>
      <c r="SAR123" s="760"/>
      <c r="SAS123" s="760"/>
      <c r="SAT123" s="760"/>
      <c r="SAU123" s="760"/>
      <c r="SAV123" s="760"/>
      <c r="SAW123" s="760"/>
      <c r="SAX123" s="760"/>
      <c r="SAY123" s="760"/>
      <c r="SAZ123" s="760"/>
      <c r="SBA123" s="760"/>
      <c r="SBB123" s="760"/>
      <c r="SBC123" s="760"/>
      <c r="SBD123" s="760"/>
      <c r="SBE123" s="760"/>
      <c r="SBF123" s="760"/>
      <c r="SBG123" s="760"/>
      <c r="SBH123" s="760"/>
      <c r="SBI123" s="760"/>
      <c r="SBJ123" s="760"/>
      <c r="SBK123" s="760"/>
      <c r="SBL123" s="760"/>
      <c r="SBM123" s="760"/>
      <c r="SBN123" s="760"/>
      <c r="SBO123" s="760"/>
      <c r="SBP123" s="760"/>
      <c r="SBQ123" s="760"/>
      <c r="SBR123" s="760"/>
      <c r="SBS123" s="760"/>
      <c r="SBT123" s="760"/>
      <c r="SBU123" s="760"/>
      <c r="SBV123" s="760"/>
      <c r="SBW123" s="760"/>
      <c r="SBX123" s="760"/>
      <c r="SBY123" s="760"/>
      <c r="SBZ123" s="760"/>
      <c r="SCA123" s="760"/>
      <c r="SCB123" s="760"/>
      <c r="SCC123" s="760"/>
      <c r="SCD123" s="760"/>
      <c r="SCE123" s="760"/>
      <c r="SCF123" s="760"/>
      <c r="SCG123" s="760"/>
      <c r="SCH123" s="760"/>
      <c r="SCI123" s="760"/>
      <c r="SCJ123" s="760"/>
      <c r="SCK123" s="760"/>
      <c r="SCL123" s="760"/>
      <c r="SCM123" s="760"/>
      <c r="SCN123" s="760"/>
      <c r="SCO123" s="760"/>
      <c r="SCP123" s="760"/>
      <c r="SCQ123" s="760"/>
      <c r="SCR123" s="760"/>
      <c r="SCS123" s="760"/>
      <c r="SCT123" s="760"/>
      <c r="SCU123" s="760"/>
      <c r="SCV123" s="760"/>
      <c r="SCW123" s="760"/>
      <c r="SCX123" s="760"/>
      <c r="SCY123" s="760"/>
      <c r="SCZ123" s="760"/>
      <c r="SDA123" s="760"/>
      <c r="SDB123" s="760"/>
      <c r="SDC123" s="760"/>
      <c r="SDD123" s="760"/>
      <c r="SDE123" s="760"/>
      <c r="SDF123" s="760"/>
      <c r="SDG123" s="760"/>
      <c r="SDH123" s="760"/>
      <c r="SDI123" s="760"/>
      <c r="SDJ123" s="760"/>
      <c r="SDK123" s="760"/>
      <c r="SDL123" s="760"/>
      <c r="SDM123" s="760"/>
      <c r="SDN123" s="760"/>
      <c r="SDO123" s="760"/>
      <c r="SDP123" s="760"/>
      <c r="SDQ123" s="760"/>
      <c r="SDR123" s="760"/>
      <c r="SDS123" s="760"/>
      <c r="SDT123" s="760"/>
      <c r="SDU123" s="760"/>
      <c r="SDV123" s="760"/>
      <c r="SDW123" s="760"/>
      <c r="SDX123" s="760"/>
      <c r="SDY123" s="760"/>
      <c r="SDZ123" s="760"/>
      <c r="SEA123" s="760"/>
      <c r="SEB123" s="760"/>
      <c r="SEC123" s="760"/>
      <c r="SED123" s="760"/>
      <c r="SEE123" s="760"/>
      <c r="SEF123" s="760"/>
      <c r="SEG123" s="760"/>
      <c r="SEH123" s="760"/>
      <c r="SEI123" s="760"/>
      <c r="SEJ123" s="760"/>
      <c r="SEK123" s="760"/>
      <c r="SEL123" s="760"/>
      <c r="SEM123" s="760"/>
      <c r="SEN123" s="760"/>
      <c r="SEO123" s="760"/>
      <c r="SEP123" s="760"/>
      <c r="SEQ123" s="760"/>
      <c r="SER123" s="760"/>
      <c r="SES123" s="760"/>
      <c r="SET123" s="760"/>
      <c r="SEU123" s="760"/>
      <c r="SEV123" s="760"/>
      <c r="SEW123" s="760"/>
      <c r="SEX123" s="760"/>
      <c r="SEY123" s="760"/>
      <c r="SEZ123" s="760"/>
      <c r="SFA123" s="760"/>
      <c r="SFB123" s="760"/>
      <c r="SFC123" s="760"/>
      <c r="SFD123" s="760"/>
      <c r="SFE123" s="760"/>
      <c r="SFF123" s="760"/>
      <c r="SFG123" s="760"/>
      <c r="SFH123" s="760"/>
      <c r="SFI123" s="760"/>
      <c r="SFJ123" s="760"/>
      <c r="SFK123" s="760"/>
      <c r="SFL123" s="760"/>
      <c r="SFM123" s="760"/>
      <c r="SFN123" s="760"/>
      <c r="SFO123" s="760"/>
      <c r="SFP123" s="760"/>
      <c r="SFQ123" s="760"/>
      <c r="SFR123" s="760"/>
      <c r="SFS123" s="760"/>
      <c r="SFT123" s="760"/>
      <c r="SFU123" s="760"/>
      <c r="SFV123" s="760"/>
      <c r="SFW123" s="760"/>
      <c r="SFX123" s="760"/>
      <c r="SFY123" s="760"/>
      <c r="SFZ123" s="760"/>
      <c r="SGA123" s="760"/>
      <c r="SGB123" s="760"/>
      <c r="SGC123" s="760"/>
      <c r="SGD123" s="760"/>
      <c r="SGE123" s="760"/>
      <c r="SGF123" s="760"/>
      <c r="SGG123" s="760"/>
      <c r="SGH123" s="760"/>
      <c r="SGI123" s="760"/>
      <c r="SGJ123" s="760"/>
      <c r="SGK123" s="760"/>
      <c r="SGL123" s="760"/>
      <c r="SGM123" s="760"/>
      <c r="SGN123" s="760"/>
      <c r="SGO123" s="760"/>
      <c r="SGP123" s="760"/>
      <c r="SGQ123" s="760"/>
      <c r="SGR123" s="760"/>
      <c r="SGS123" s="760"/>
      <c r="SGT123" s="760"/>
      <c r="SGU123" s="760"/>
      <c r="SGV123" s="760"/>
      <c r="SGW123" s="760"/>
      <c r="SGX123" s="760"/>
      <c r="SGY123" s="760"/>
      <c r="SGZ123" s="760"/>
      <c r="SHA123" s="760"/>
      <c r="SHB123" s="760"/>
      <c r="SHC123" s="760"/>
      <c r="SHD123" s="760"/>
      <c r="SHE123" s="760"/>
      <c r="SHF123" s="760"/>
      <c r="SHG123" s="760"/>
      <c r="SHH123" s="760"/>
      <c r="SHI123" s="760"/>
      <c r="SHJ123" s="760"/>
      <c r="SHK123" s="760"/>
      <c r="SHL123" s="760"/>
      <c r="SHM123" s="760"/>
      <c r="SHN123" s="760"/>
      <c r="SHO123" s="760"/>
      <c r="SHP123" s="760"/>
      <c r="SHQ123" s="760"/>
      <c r="SHR123" s="760"/>
      <c r="SHS123" s="760"/>
      <c r="SHT123" s="760"/>
      <c r="SHU123" s="760"/>
      <c r="SHV123" s="760"/>
      <c r="SHW123" s="760"/>
      <c r="SHX123" s="760"/>
      <c r="SHY123" s="760"/>
      <c r="SHZ123" s="760"/>
      <c r="SIA123" s="760"/>
      <c r="SIB123" s="760"/>
      <c r="SIC123" s="760"/>
      <c r="SID123" s="760"/>
      <c r="SIE123" s="760"/>
      <c r="SIF123" s="760"/>
      <c r="SIG123" s="760"/>
      <c r="SIH123" s="760"/>
      <c r="SII123" s="760"/>
      <c r="SIJ123" s="760"/>
      <c r="SIK123" s="760"/>
      <c r="SIL123" s="760"/>
      <c r="SIM123" s="760"/>
      <c r="SIN123" s="760"/>
      <c r="SIO123" s="760"/>
      <c r="SIP123" s="760"/>
      <c r="SIQ123" s="760"/>
      <c r="SIR123" s="760"/>
      <c r="SIS123" s="760"/>
      <c r="SIT123" s="760"/>
      <c r="SIU123" s="760"/>
      <c r="SIV123" s="760"/>
      <c r="SIW123" s="760"/>
      <c r="SIX123" s="760"/>
      <c r="SIY123" s="760"/>
      <c r="SIZ123" s="760"/>
      <c r="SJA123" s="760"/>
      <c r="SJB123" s="760"/>
      <c r="SJC123" s="760"/>
      <c r="SJD123" s="760"/>
      <c r="SJE123" s="760"/>
      <c r="SJF123" s="760"/>
      <c r="SJG123" s="760"/>
      <c r="SJH123" s="760"/>
      <c r="SJI123" s="760"/>
      <c r="SJJ123" s="760"/>
      <c r="SJK123" s="760"/>
      <c r="SJL123" s="760"/>
      <c r="SJM123" s="760"/>
      <c r="SJN123" s="760"/>
      <c r="SJO123" s="760"/>
      <c r="SJP123" s="760"/>
      <c r="SJQ123" s="760"/>
      <c r="SJR123" s="760"/>
      <c r="SJS123" s="760"/>
      <c r="SJT123" s="760"/>
      <c r="SJU123" s="760"/>
      <c r="SJV123" s="760"/>
      <c r="SJW123" s="760"/>
      <c r="SJX123" s="760"/>
      <c r="SJY123" s="760"/>
      <c r="SJZ123" s="760"/>
      <c r="SKA123" s="760"/>
      <c r="SKB123" s="760"/>
      <c r="SKC123" s="760"/>
      <c r="SKD123" s="760"/>
      <c r="SKE123" s="760"/>
      <c r="SKF123" s="760"/>
      <c r="SKG123" s="760"/>
      <c r="SKH123" s="760"/>
      <c r="SKI123" s="760"/>
      <c r="SKJ123" s="760"/>
      <c r="SKK123" s="760"/>
      <c r="SKL123" s="760"/>
      <c r="SKM123" s="760"/>
      <c r="SKN123" s="760"/>
      <c r="SKO123" s="760"/>
      <c r="SKP123" s="760"/>
      <c r="SKQ123" s="760"/>
      <c r="SKR123" s="760"/>
      <c r="SKS123" s="760"/>
      <c r="SKT123" s="760"/>
      <c r="SKU123" s="760"/>
      <c r="SKV123" s="760"/>
      <c r="SKW123" s="760"/>
      <c r="SKX123" s="760"/>
      <c r="SKY123" s="760"/>
      <c r="SKZ123" s="760"/>
      <c r="SLA123" s="760"/>
      <c r="SLB123" s="760"/>
      <c r="SLC123" s="760"/>
      <c r="SLD123" s="760"/>
      <c r="SLE123" s="760"/>
      <c r="SLF123" s="760"/>
      <c r="SLG123" s="760"/>
      <c r="SLH123" s="760"/>
      <c r="SLI123" s="760"/>
      <c r="SLJ123" s="760"/>
      <c r="SLK123" s="760"/>
      <c r="SLL123" s="760"/>
      <c r="SLM123" s="760"/>
      <c r="SLN123" s="760"/>
      <c r="SLO123" s="760"/>
      <c r="SLP123" s="760"/>
      <c r="SLQ123" s="760"/>
      <c r="SLR123" s="760"/>
      <c r="SLS123" s="760"/>
      <c r="SLT123" s="760"/>
      <c r="SLU123" s="760"/>
      <c r="SLV123" s="760"/>
      <c r="SLW123" s="760"/>
      <c r="SLX123" s="760"/>
      <c r="SLY123" s="760"/>
      <c r="SLZ123" s="760"/>
      <c r="SMA123" s="760"/>
      <c r="SMB123" s="760"/>
      <c r="SMC123" s="760"/>
      <c r="SMD123" s="760"/>
      <c r="SME123" s="760"/>
      <c r="SMF123" s="760"/>
      <c r="SMG123" s="760"/>
      <c r="SMH123" s="760"/>
      <c r="SMI123" s="760"/>
      <c r="SMJ123" s="760"/>
      <c r="SMK123" s="760"/>
      <c r="SML123" s="760"/>
      <c r="SMM123" s="760"/>
      <c r="SMN123" s="760"/>
      <c r="SMO123" s="760"/>
      <c r="SMP123" s="760"/>
      <c r="SMQ123" s="760"/>
      <c r="SMR123" s="760"/>
      <c r="SMS123" s="760"/>
      <c r="SMT123" s="760"/>
      <c r="SMU123" s="760"/>
      <c r="SMV123" s="760"/>
      <c r="SMW123" s="760"/>
      <c r="SMX123" s="760"/>
      <c r="SMY123" s="760"/>
      <c r="SMZ123" s="760"/>
      <c r="SNA123" s="760"/>
      <c r="SNB123" s="760"/>
      <c r="SNC123" s="760"/>
      <c r="SND123" s="760"/>
      <c r="SNE123" s="760"/>
      <c r="SNF123" s="760"/>
      <c r="SNG123" s="760"/>
      <c r="SNH123" s="760"/>
      <c r="SNI123" s="760"/>
      <c r="SNJ123" s="760"/>
      <c r="SNK123" s="760"/>
      <c r="SNL123" s="760"/>
      <c r="SNM123" s="760"/>
      <c r="SNN123" s="760"/>
      <c r="SNO123" s="760"/>
      <c r="SNP123" s="760"/>
      <c r="SNQ123" s="760"/>
      <c r="SNR123" s="760"/>
      <c r="SNS123" s="760"/>
      <c r="SNT123" s="760"/>
      <c r="SNU123" s="760"/>
      <c r="SNV123" s="760"/>
      <c r="SNW123" s="760"/>
      <c r="SNX123" s="760"/>
      <c r="SNY123" s="760"/>
      <c r="SNZ123" s="760"/>
      <c r="SOA123" s="760"/>
      <c r="SOB123" s="760"/>
      <c r="SOC123" s="760"/>
      <c r="SOD123" s="760"/>
      <c r="SOE123" s="760"/>
      <c r="SOF123" s="760"/>
      <c r="SOG123" s="760"/>
      <c r="SOH123" s="760"/>
      <c r="SOI123" s="760"/>
      <c r="SOJ123" s="760"/>
      <c r="SOK123" s="760"/>
      <c r="SOL123" s="760"/>
      <c r="SOM123" s="760"/>
      <c r="SON123" s="760"/>
      <c r="SOO123" s="760"/>
      <c r="SOP123" s="760"/>
      <c r="SOQ123" s="760"/>
      <c r="SOR123" s="760"/>
      <c r="SOS123" s="760"/>
      <c r="SOT123" s="760"/>
      <c r="SOU123" s="760"/>
      <c r="SOV123" s="760"/>
      <c r="SOW123" s="760"/>
      <c r="SOX123" s="760"/>
      <c r="SOY123" s="760"/>
      <c r="SOZ123" s="760"/>
      <c r="SPA123" s="760"/>
      <c r="SPB123" s="760"/>
      <c r="SPC123" s="760"/>
      <c r="SPD123" s="760"/>
      <c r="SPE123" s="760"/>
      <c r="SPF123" s="760"/>
      <c r="SPG123" s="760"/>
      <c r="SPH123" s="760"/>
      <c r="SPI123" s="760"/>
      <c r="SPJ123" s="760"/>
      <c r="SPK123" s="760"/>
      <c r="SPL123" s="760"/>
      <c r="SPM123" s="760"/>
      <c r="SPN123" s="760"/>
      <c r="SPO123" s="760"/>
      <c r="SPP123" s="760"/>
      <c r="SPQ123" s="760"/>
      <c r="SPR123" s="760"/>
      <c r="SPS123" s="760"/>
      <c r="SPT123" s="760"/>
      <c r="SPU123" s="760"/>
      <c r="SPV123" s="760"/>
      <c r="SPW123" s="760"/>
      <c r="SPX123" s="760"/>
      <c r="SPY123" s="760"/>
      <c r="SPZ123" s="760"/>
      <c r="SQA123" s="760"/>
      <c r="SQB123" s="760"/>
      <c r="SQC123" s="760"/>
      <c r="SQD123" s="760"/>
      <c r="SQE123" s="760"/>
      <c r="SQF123" s="760"/>
      <c r="SQG123" s="760"/>
      <c r="SQH123" s="760"/>
      <c r="SQI123" s="760"/>
      <c r="SQJ123" s="760"/>
      <c r="SQK123" s="760"/>
      <c r="SQL123" s="760"/>
      <c r="SQM123" s="760"/>
      <c r="SQN123" s="760"/>
      <c r="SQO123" s="760"/>
      <c r="SQP123" s="760"/>
      <c r="SQQ123" s="760"/>
      <c r="SQR123" s="760"/>
      <c r="SQS123" s="760"/>
      <c r="SQT123" s="760"/>
      <c r="SQU123" s="760"/>
      <c r="SQV123" s="760"/>
      <c r="SQW123" s="760"/>
      <c r="SQX123" s="760"/>
      <c r="SQY123" s="760"/>
      <c r="SQZ123" s="760"/>
      <c r="SRA123" s="760"/>
      <c r="SRB123" s="760"/>
      <c r="SRC123" s="760"/>
      <c r="SRD123" s="760"/>
      <c r="SRE123" s="760"/>
      <c r="SRF123" s="760"/>
      <c r="SRG123" s="760"/>
      <c r="SRH123" s="760"/>
      <c r="SRI123" s="760"/>
      <c r="SRJ123" s="760"/>
      <c r="SRK123" s="760"/>
      <c r="SRL123" s="760"/>
      <c r="SRM123" s="760"/>
      <c r="SRN123" s="760"/>
      <c r="SRO123" s="760"/>
      <c r="SRP123" s="760"/>
      <c r="SRQ123" s="760"/>
      <c r="SRR123" s="760"/>
      <c r="SRS123" s="760"/>
      <c r="SRT123" s="760"/>
      <c r="SRU123" s="760"/>
      <c r="SRV123" s="760"/>
      <c r="SRW123" s="760"/>
      <c r="SRX123" s="760"/>
      <c r="SRY123" s="760"/>
      <c r="SRZ123" s="760"/>
      <c r="SSA123" s="760"/>
      <c r="SSB123" s="760"/>
      <c r="SSC123" s="760"/>
      <c r="SSD123" s="760"/>
      <c r="SSE123" s="760"/>
      <c r="SSF123" s="760"/>
      <c r="SSG123" s="760"/>
      <c r="SSH123" s="760"/>
      <c r="SSI123" s="760"/>
      <c r="SSJ123" s="760"/>
      <c r="SSK123" s="760"/>
      <c r="SSL123" s="760"/>
      <c r="SSM123" s="760"/>
      <c r="SSN123" s="760"/>
      <c r="SSO123" s="760"/>
      <c r="SSP123" s="760"/>
      <c r="SSQ123" s="760"/>
      <c r="SSR123" s="760"/>
      <c r="SSS123" s="760"/>
      <c r="SST123" s="760"/>
      <c r="SSU123" s="760"/>
      <c r="SSV123" s="760"/>
      <c r="SSW123" s="760"/>
      <c r="SSX123" s="760"/>
      <c r="SSY123" s="760"/>
      <c r="SSZ123" s="760"/>
      <c r="STA123" s="760"/>
      <c r="STB123" s="760"/>
      <c r="STC123" s="760"/>
      <c r="STD123" s="760"/>
      <c r="STE123" s="760"/>
      <c r="STF123" s="760"/>
      <c r="STG123" s="760"/>
      <c r="STH123" s="760"/>
      <c r="STI123" s="760"/>
      <c r="STJ123" s="760"/>
      <c r="STK123" s="760"/>
      <c r="STL123" s="760"/>
      <c r="STM123" s="760"/>
      <c r="STN123" s="760"/>
      <c r="STO123" s="760"/>
      <c r="STP123" s="760"/>
      <c r="STQ123" s="760"/>
      <c r="STR123" s="760"/>
      <c r="STS123" s="760"/>
      <c r="STT123" s="760"/>
      <c r="STU123" s="760"/>
      <c r="STV123" s="760"/>
      <c r="STW123" s="760"/>
      <c r="STX123" s="760"/>
      <c r="STY123" s="760"/>
      <c r="STZ123" s="760"/>
      <c r="SUA123" s="760"/>
      <c r="SUB123" s="760"/>
      <c r="SUC123" s="760"/>
      <c r="SUD123" s="760"/>
      <c r="SUE123" s="760"/>
      <c r="SUF123" s="760"/>
      <c r="SUG123" s="760"/>
      <c r="SUH123" s="760"/>
      <c r="SUI123" s="760"/>
      <c r="SUJ123" s="760"/>
      <c r="SUK123" s="760"/>
      <c r="SUL123" s="760"/>
      <c r="SUM123" s="760"/>
      <c r="SUN123" s="760"/>
      <c r="SUO123" s="760"/>
      <c r="SUP123" s="760"/>
      <c r="SUQ123" s="760"/>
      <c r="SUR123" s="760"/>
      <c r="SUS123" s="760"/>
      <c r="SUT123" s="760"/>
      <c r="SUU123" s="760"/>
      <c r="SUV123" s="760"/>
      <c r="SUW123" s="760"/>
      <c r="SUX123" s="760"/>
      <c r="SUY123" s="760"/>
      <c r="SUZ123" s="760"/>
      <c r="SVA123" s="760"/>
      <c r="SVB123" s="760"/>
      <c r="SVC123" s="760"/>
      <c r="SVD123" s="760"/>
      <c r="SVE123" s="760"/>
      <c r="SVF123" s="760"/>
      <c r="SVG123" s="760"/>
      <c r="SVH123" s="760"/>
      <c r="SVI123" s="760"/>
      <c r="SVJ123" s="760"/>
      <c r="SVK123" s="760"/>
      <c r="SVL123" s="760"/>
      <c r="SVM123" s="760"/>
      <c r="SVN123" s="760"/>
      <c r="SVO123" s="760"/>
      <c r="SVP123" s="760"/>
      <c r="SVQ123" s="760"/>
      <c r="SVR123" s="760"/>
      <c r="SVS123" s="760"/>
      <c r="SVT123" s="760"/>
      <c r="SVU123" s="760"/>
      <c r="SVV123" s="760"/>
      <c r="SVW123" s="760"/>
      <c r="SVX123" s="760"/>
      <c r="SVY123" s="760"/>
      <c r="SVZ123" s="760"/>
      <c r="SWA123" s="760"/>
      <c r="SWB123" s="760"/>
      <c r="SWC123" s="760"/>
      <c r="SWD123" s="760"/>
      <c r="SWE123" s="760"/>
      <c r="SWF123" s="760"/>
      <c r="SWG123" s="760"/>
      <c r="SWH123" s="760"/>
      <c r="SWI123" s="760"/>
      <c r="SWJ123" s="760"/>
      <c r="SWK123" s="760"/>
      <c r="SWL123" s="760"/>
      <c r="SWM123" s="760"/>
      <c r="SWN123" s="760"/>
      <c r="SWO123" s="760"/>
      <c r="SWP123" s="760"/>
      <c r="SWQ123" s="760"/>
      <c r="SWR123" s="760"/>
      <c r="SWS123" s="760"/>
      <c r="SWT123" s="760"/>
      <c r="SWU123" s="760"/>
      <c r="SWV123" s="760"/>
      <c r="SWW123" s="760"/>
      <c r="SWX123" s="760"/>
      <c r="SWY123" s="760"/>
      <c r="SWZ123" s="760"/>
      <c r="SXA123" s="760"/>
      <c r="SXB123" s="760"/>
      <c r="SXC123" s="760"/>
      <c r="SXD123" s="760"/>
      <c r="SXE123" s="760"/>
      <c r="SXF123" s="760"/>
      <c r="SXG123" s="760"/>
      <c r="SXH123" s="760"/>
      <c r="SXI123" s="760"/>
      <c r="SXJ123" s="760"/>
      <c r="SXK123" s="760"/>
      <c r="SXL123" s="760"/>
      <c r="SXM123" s="760"/>
      <c r="SXN123" s="760"/>
      <c r="SXO123" s="760"/>
      <c r="SXP123" s="760"/>
      <c r="SXQ123" s="760"/>
      <c r="SXR123" s="760"/>
      <c r="SXS123" s="760"/>
      <c r="SXT123" s="760"/>
      <c r="SXU123" s="760"/>
      <c r="SXV123" s="760"/>
      <c r="SXW123" s="760"/>
      <c r="SXX123" s="760"/>
      <c r="SXY123" s="760"/>
      <c r="SXZ123" s="760"/>
      <c r="SYA123" s="760"/>
      <c r="SYB123" s="760"/>
      <c r="SYC123" s="760"/>
      <c r="SYD123" s="760"/>
      <c r="SYE123" s="760"/>
      <c r="SYF123" s="760"/>
      <c r="SYG123" s="760"/>
      <c r="SYH123" s="760"/>
      <c r="SYI123" s="760"/>
      <c r="SYJ123" s="760"/>
      <c r="SYK123" s="760"/>
      <c r="SYL123" s="760"/>
      <c r="SYM123" s="760"/>
      <c r="SYN123" s="760"/>
      <c r="SYO123" s="760"/>
      <c r="SYP123" s="760"/>
      <c r="SYQ123" s="760"/>
      <c r="SYR123" s="760"/>
      <c r="SYS123" s="760"/>
      <c r="SYT123" s="760"/>
      <c r="SYU123" s="760"/>
      <c r="SYV123" s="760"/>
      <c r="SYW123" s="760"/>
      <c r="SYX123" s="760"/>
      <c r="SYY123" s="760"/>
      <c r="SYZ123" s="760"/>
      <c r="SZA123" s="760"/>
      <c r="SZB123" s="760"/>
      <c r="SZC123" s="760"/>
      <c r="SZD123" s="760"/>
      <c r="SZE123" s="760"/>
      <c r="SZF123" s="760"/>
      <c r="SZG123" s="760"/>
      <c r="SZH123" s="760"/>
      <c r="SZI123" s="760"/>
      <c r="SZJ123" s="760"/>
      <c r="SZK123" s="760"/>
      <c r="SZL123" s="760"/>
      <c r="SZM123" s="760"/>
      <c r="SZN123" s="760"/>
      <c r="SZO123" s="760"/>
      <c r="SZP123" s="760"/>
      <c r="SZQ123" s="760"/>
      <c r="SZR123" s="760"/>
      <c r="SZS123" s="760"/>
      <c r="SZT123" s="760"/>
      <c r="SZU123" s="760"/>
      <c r="SZV123" s="760"/>
      <c r="SZW123" s="760"/>
      <c r="SZX123" s="760"/>
      <c r="SZY123" s="760"/>
      <c r="SZZ123" s="760"/>
      <c r="TAA123" s="760"/>
      <c r="TAB123" s="760"/>
      <c r="TAC123" s="760"/>
      <c r="TAD123" s="760"/>
      <c r="TAE123" s="760"/>
      <c r="TAF123" s="760"/>
      <c r="TAG123" s="760"/>
      <c r="TAH123" s="760"/>
      <c r="TAI123" s="760"/>
      <c r="TAJ123" s="760"/>
      <c r="TAK123" s="760"/>
      <c r="TAL123" s="760"/>
      <c r="TAM123" s="760"/>
      <c r="TAN123" s="760"/>
      <c r="TAO123" s="760"/>
      <c r="TAP123" s="760"/>
      <c r="TAQ123" s="760"/>
      <c r="TAR123" s="760"/>
      <c r="TAS123" s="760"/>
      <c r="TAT123" s="760"/>
      <c r="TAU123" s="760"/>
      <c r="TAV123" s="760"/>
      <c r="TAW123" s="760"/>
      <c r="TAX123" s="760"/>
      <c r="TAY123" s="760"/>
      <c r="TAZ123" s="760"/>
      <c r="TBA123" s="760"/>
      <c r="TBB123" s="760"/>
      <c r="TBC123" s="760"/>
      <c r="TBD123" s="760"/>
      <c r="TBE123" s="760"/>
      <c r="TBF123" s="760"/>
      <c r="TBG123" s="760"/>
      <c r="TBH123" s="760"/>
      <c r="TBI123" s="760"/>
      <c r="TBJ123" s="760"/>
      <c r="TBK123" s="760"/>
      <c r="TBL123" s="760"/>
      <c r="TBM123" s="760"/>
      <c r="TBN123" s="760"/>
      <c r="TBO123" s="760"/>
      <c r="TBP123" s="760"/>
      <c r="TBQ123" s="760"/>
      <c r="TBR123" s="760"/>
      <c r="TBS123" s="760"/>
      <c r="TBT123" s="760"/>
      <c r="TBU123" s="760"/>
      <c r="TBV123" s="760"/>
      <c r="TBW123" s="760"/>
      <c r="TBX123" s="760"/>
      <c r="TBY123" s="760"/>
      <c r="TBZ123" s="760"/>
      <c r="TCA123" s="760"/>
      <c r="TCB123" s="760"/>
      <c r="TCC123" s="760"/>
      <c r="TCD123" s="760"/>
      <c r="TCE123" s="760"/>
      <c r="TCF123" s="760"/>
      <c r="TCG123" s="760"/>
      <c r="TCH123" s="760"/>
      <c r="TCI123" s="760"/>
      <c r="TCJ123" s="760"/>
      <c r="TCK123" s="760"/>
      <c r="TCL123" s="760"/>
      <c r="TCM123" s="760"/>
      <c r="TCN123" s="760"/>
      <c r="TCO123" s="760"/>
      <c r="TCP123" s="760"/>
      <c r="TCQ123" s="760"/>
      <c r="TCR123" s="760"/>
      <c r="TCS123" s="760"/>
      <c r="TCT123" s="760"/>
      <c r="TCU123" s="760"/>
      <c r="TCV123" s="760"/>
      <c r="TCW123" s="760"/>
      <c r="TCX123" s="760"/>
      <c r="TCY123" s="760"/>
      <c r="TCZ123" s="760"/>
      <c r="TDA123" s="760"/>
      <c r="TDB123" s="760"/>
      <c r="TDC123" s="760"/>
      <c r="TDD123" s="760"/>
      <c r="TDE123" s="760"/>
      <c r="TDF123" s="760"/>
      <c r="TDG123" s="760"/>
      <c r="TDH123" s="760"/>
      <c r="TDI123" s="760"/>
      <c r="TDJ123" s="760"/>
      <c r="TDK123" s="760"/>
      <c r="TDL123" s="760"/>
      <c r="TDM123" s="760"/>
      <c r="TDN123" s="760"/>
      <c r="TDO123" s="760"/>
      <c r="TDP123" s="760"/>
      <c r="TDQ123" s="760"/>
      <c r="TDR123" s="760"/>
      <c r="TDS123" s="760"/>
      <c r="TDT123" s="760"/>
      <c r="TDU123" s="760"/>
      <c r="TDV123" s="760"/>
      <c r="TDW123" s="760"/>
      <c r="TDX123" s="760"/>
      <c r="TDY123" s="760"/>
      <c r="TDZ123" s="760"/>
      <c r="TEA123" s="760"/>
      <c r="TEB123" s="760"/>
      <c r="TEC123" s="760"/>
      <c r="TED123" s="760"/>
      <c r="TEE123" s="760"/>
      <c r="TEF123" s="760"/>
      <c r="TEG123" s="760"/>
      <c r="TEH123" s="760"/>
      <c r="TEI123" s="760"/>
      <c r="TEJ123" s="760"/>
      <c r="TEK123" s="760"/>
      <c r="TEL123" s="760"/>
      <c r="TEM123" s="760"/>
      <c r="TEN123" s="760"/>
      <c r="TEO123" s="760"/>
      <c r="TEP123" s="760"/>
      <c r="TEQ123" s="760"/>
      <c r="TER123" s="760"/>
      <c r="TES123" s="760"/>
      <c r="TET123" s="760"/>
      <c r="TEU123" s="760"/>
      <c r="TEV123" s="760"/>
      <c r="TEW123" s="760"/>
      <c r="TEX123" s="760"/>
      <c r="TEY123" s="760"/>
      <c r="TEZ123" s="760"/>
      <c r="TFA123" s="760"/>
      <c r="TFB123" s="760"/>
      <c r="TFC123" s="760"/>
      <c r="TFD123" s="760"/>
      <c r="TFE123" s="760"/>
      <c r="TFF123" s="760"/>
      <c r="TFG123" s="760"/>
      <c r="TFH123" s="760"/>
      <c r="TFI123" s="760"/>
      <c r="TFJ123" s="760"/>
      <c r="TFK123" s="760"/>
      <c r="TFL123" s="760"/>
      <c r="TFM123" s="760"/>
      <c r="TFN123" s="760"/>
      <c r="TFO123" s="760"/>
      <c r="TFP123" s="760"/>
      <c r="TFQ123" s="760"/>
      <c r="TFR123" s="760"/>
      <c r="TFS123" s="760"/>
      <c r="TFT123" s="760"/>
      <c r="TFU123" s="760"/>
      <c r="TFV123" s="760"/>
      <c r="TFW123" s="760"/>
      <c r="TFX123" s="760"/>
      <c r="TFY123" s="760"/>
      <c r="TFZ123" s="760"/>
      <c r="TGA123" s="760"/>
      <c r="TGB123" s="760"/>
      <c r="TGC123" s="760"/>
      <c r="TGD123" s="760"/>
      <c r="TGE123" s="760"/>
      <c r="TGF123" s="760"/>
      <c r="TGG123" s="760"/>
      <c r="TGH123" s="760"/>
      <c r="TGI123" s="760"/>
      <c r="TGJ123" s="760"/>
      <c r="TGK123" s="760"/>
      <c r="TGL123" s="760"/>
      <c r="TGM123" s="760"/>
      <c r="TGN123" s="760"/>
      <c r="TGO123" s="760"/>
      <c r="TGP123" s="760"/>
      <c r="TGQ123" s="760"/>
      <c r="TGR123" s="760"/>
      <c r="TGS123" s="760"/>
      <c r="TGT123" s="760"/>
      <c r="TGU123" s="760"/>
      <c r="TGV123" s="760"/>
      <c r="TGW123" s="760"/>
      <c r="TGX123" s="760"/>
      <c r="TGY123" s="760"/>
      <c r="TGZ123" s="760"/>
      <c r="THA123" s="760"/>
      <c r="THB123" s="760"/>
      <c r="THC123" s="760"/>
      <c r="THD123" s="760"/>
      <c r="THE123" s="760"/>
      <c r="THF123" s="760"/>
      <c r="THG123" s="760"/>
      <c r="THH123" s="760"/>
      <c r="THI123" s="760"/>
      <c r="THJ123" s="760"/>
      <c r="THK123" s="760"/>
      <c r="THL123" s="760"/>
      <c r="THM123" s="760"/>
      <c r="THN123" s="760"/>
      <c r="THO123" s="760"/>
      <c r="THP123" s="760"/>
      <c r="THQ123" s="760"/>
      <c r="THR123" s="760"/>
      <c r="THS123" s="760"/>
      <c r="THT123" s="760"/>
      <c r="THU123" s="760"/>
      <c r="THV123" s="760"/>
      <c r="THW123" s="760"/>
      <c r="THX123" s="760"/>
      <c r="THY123" s="760"/>
      <c r="THZ123" s="760"/>
      <c r="TIA123" s="760"/>
      <c r="TIB123" s="760"/>
      <c r="TIC123" s="760"/>
      <c r="TID123" s="760"/>
      <c r="TIE123" s="760"/>
      <c r="TIF123" s="760"/>
      <c r="TIG123" s="760"/>
      <c r="TIH123" s="760"/>
      <c r="TII123" s="760"/>
      <c r="TIJ123" s="760"/>
      <c r="TIK123" s="760"/>
      <c r="TIL123" s="760"/>
      <c r="TIM123" s="760"/>
      <c r="TIN123" s="760"/>
      <c r="TIO123" s="760"/>
      <c r="TIP123" s="760"/>
      <c r="TIQ123" s="760"/>
      <c r="TIR123" s="760"/>
      <c r="TIS123" s="760"/>
      <c r="TIT123" s="760"/>
      <c r="TIU123" s="760"/>
      <c r="TIV123" s="760"/>
      <c r="TIW123" s="760"/>
      <c r="TIX123" s="760"/>
      <c r="TIY123" s="760"/>
      <c r="TIZ123" s="760"/>
      <c r="TJA123" s="760"/>
      <c r="TJB123" s="760"/>
      <c r="TJC123" s="760"/>
      <c r="TJD123" s="760"/>
      <c r="TJE123" s="760"/>
      <c r="TJF123" s="760"/>
      <c r="TJG123" s="760"/>
      <c r="TJH123" s="760"/>
      <c r="TJI123" s="760"/>
      <c r="TJJ123" s="760"/>
      <c r="TJK123" s="760"/>
      <c r="TJL123" s="760"/>
      <c r="TJM123" s="760"/>
      <c r="TJN123" s="760"/>
      <c r="TJO123" s="760"/>
      <c r="TJP123" s="760"/>
      <c r="TJQ123" s="760"/>
      <c r="TJR123" s="760"/>
      <c r="TJS123" s="760"/>
      <c r="TJT123" s="760"/>
      <c r="TJU123" s="760"/>
      <c r="TJV123" s="760"/>
      <c r="TJW123" s="760"/>
      <c r="TJX123" s="760"/>
      <c r="TJY123" s="760"/>
      <c r="TJZ123" s="760"/>
      <c r="TKA123" s="760"/>
      <c r="TKB123" s="760"/>
      <c r="TKC123" s="760"/>
      <c r="TKD123" s="760"/>
      <c r="TKE123" s="760"/>
      <c r="TKF123" s="760"/>
      <c r="TKG123" s="760"/>
      <c r="TKH123" s="760"/>
      <c r="TKI123" s="760"/>
      <c r="TKJ123" s="760"/>
      <c r="TKK123" s="760"/>
      <c r="TKL123" s="760"/>
      <c r="TKM123" s="760"/>
      <c r="TKN123" s="760"/>
      <c r="TKO123" s="760"/>
      <c r="TKP123" s="760"/>
      <c r="TKQ123" s="760"/>
      <c r="TKR123" s="760"/>
      <c r="TKS123" s="760"/>
      <c r="TKT123" s="760"/>
      <c r="TKU123" s="760"/>
      <c r="TKV123" s="760"/>
      <c r="TKW123" s="760"/>
      <c r="TKX123" s="760"/>
      <c r="TKY123" s="760"/>
      <c r="TKZ123" s="760"/>
      <c r="TLA123" s="760"/>
      <c r="TLB123" s="760"/>
      <c r="TLC123" s="760"/>
      <c r="TLD123" s="760"/>
      <c r="TLE123" s="760"/>
      <c r="TLF123" s="760"/>
      <c r="TLG123" s="760"/>
      <c r="TLH123" s="760"/>
      <c r="TLI123" s="760"/>
      <c r="TLJ123" s="760"/>
      <c r="TLK123" s="760"/>
      <c r="TLL123" s="760"/>
      <c r="TLM123" s="760"/>
      <c r="TLN123" s="760"/>
      <c r="TLO123" s="760"/>
      <c r="TLP123" s="760"/>
      <c r="TLQ123" s="760"/>
      <c r="TLR123" s="760"/>
      <c r="TLS123" s="760"/>
      <c r="TLT123" s="760"/>
      <c r="TLU123" s="760"/>
      <c r="TLV123" s="760"/>
      <c r="TLW123" s="760"/>
      <c r="TLX123" s="760"/>
      <c r="TLY123" s="760"/>
      <c r="TLZ123" s="760"/>
      <c r="TMA123" s="760"/>
      <c r="TMB123" s="760"/>
      <c r="TMC123" s="760"/>
      <c r="TMD123" s="760"/>
      <c r="TME123" s="760"/>
      <c r="TMF123" s="760"/>
      <c r="TMG123" s="760"/>
      <c r="TMH123" s="760"/>
      <c r="TMI123" s="760"/>
      <c r="TMJ123" s="760"/>
      <c r="TMK123" s="760"/>
      <c r="TML123" s="760"/>
      <c r="TMM123" s="760"/>
      <c r="TMN123" s="760"/>
      <c r="TMO123" s="760"/>
      <c r="TMP123" s="760"/>
      <c r="TMQ123" s="760"/>
      <c r="TMR123" s="760"/>
      <c r="TMS123" s="760"/>
      <c r="TMT123" s="760"/>
      <c r="TMU123" s="760"/>
      <c r="TMV123" s="760"/>
      <c r="TMW123" s="760"/>
      <c r="TMX123" s="760"/>
      <c r="TMY123" s="760"/>
      <c r="TMZ123" s="760"/>
      <c r="TNA123" s="760"/>
      <c r="TNB123" s="760"/>
      <c r="TNC123" s="760"/>
      <c r="TND123" s="760"/>
      <c r="TNE123" s="760"/>
      <c r="TNF123" s="760"/>
      <c r="TNG123" s="760"/>
      <c r="TNH123" s="760"/>
      <c r="TNI123" s="760"/>
      <c r="TNJ123" s="760"/>
      <c r="TNK123" s="760"/>
      <c r="TNL123" s="760"/>
      <c r="TNM123" s="760"/>
      <c r="TNN123" s="760"/>
      <c r="TNO123" s="760"/>
      <c r="TNP123" s="760"/>
      <c r="TNQ123" s="760"/>
      <c r="TNR123" s="760"/>
      <c r="TNS123" s="760"/>
      <c r="TNT123" s="760"/>
      <c r="TNU123" s="760"/>
      <c r="TNV123" s="760"/>
      <c r="TNW123" s="760"/>
      <c r="TNX123" s="760"/>
      <c r="TNY123" s="760"/>
      <c r="TNZ123" s="760"/>
      <c r="TOA123" s="760"/>
      <c r="TOB123" s="760"/>
      <c r="TOC123" s="760"/>
      <c r="TOD123" s="760"/>
      <c r="TOE123" s="760"/>
      <c r="TOF123" s="760"/>
      <c r="TOG123" s="760"/>
      <c r="TOH123" s="760"/>
      <c r="TOI123" s="760"/>
      <c r="TOJ123" s="760"/>
      <c r="TOK123" s="760"/>
      <c r="TOL123" s="760"/>
      <c r="TOM123" s="760"/>
      <c r="TON123" s="760"/>
      <c r="TOO123" s="760"/>
      <c r="TOP123" s="760"/>
      <c r="TOQ123" s="760"/>
      <c r="TOR123" s="760"/>
      <c r="TOS123" s="760"/>
      <c r="TOT123" s="760"/>
      <c r="TOU123" s="760"/>
      <c r="TOV123" s="760"/>
      <c r="TOW123" s="760"/>
      <c r="TOX123" s="760"/>
      <c r="TOY123" s="760"/>
      <c r="TOZ123" s="760"/>
      <c r="TPA123" s="760"/>
      <c r="TPB123" s="760"/>
      <c r="TPC123" s="760"/>
      <c r="TPD123" s="760"/>
      <c r="TPE123" s="760"/>
      <c r="TPF123" s="760"/>
      <c r="TPG123" s="760"/>
      <c r="TPH123" s="760"/>
      <c r="TPI123" s="760"/>
      <c r="TPJ123" s="760"/>
      <c r="TPK123" s="760"/>
      <c r="TPL123" s="760"/>
      <c r="TPM123" s="760"/>
      <c r="TPN123" s="760"/>
      <c r="TPO123" s="760"/>
      <c r="TPP123" s="760"/>
      <c r="TPQ123" s="760"/>
      <c r="TPR123" s="760"/>
      <c r="TPS123" s="760"/>
      <c r="TPT123" s="760"/>
      <c r="TPU123" s="760"/>
      <c r="TPV123" s="760"/>
      <c r="TPW123" s="760"/>
      <c r="TPX123" s="760"/>
      <c r="TPY123" s="760"/>
      <c r="TPZ123" s="760"/>
      <c r="TQA123" s="760"/>
      <c r="TQB123" s="760"/>
      <c r="TQC123" s="760"/>
      <c r="TQD123" s="760"/>
      <c r="TQE123" s="760"/>
      <c r="TQF123" s="760"/>
      <c r="TQG123" s="760"/>
      <c r="TQH123" s="760"/>
      <c r="TQI123" s="760"/>
      <c r="TQJ123" s="760"/>
      <c r="TQK123" s="760"/>
      <c r="TQL123" s="760"/>
      <c r="TQM123" s="760"/>
      <c r="TQN123" s="760"/>
      <c r="TQO123" s="760"/>
      <c r="TQP123" s="760"/>
      <c r="TQQ123" s="760"/>
      <c r="TQR123" s="760"/>
      <c r="TQS123" s="760"/>
      <c r="TQT123" s="760"/>
      <c r="TQU123" s="760"/>
      <c r="TQV123" s="760"/>
      <c r="TQW123" s="760"/>
      <c r="TQX123" s="760"/>
      <c r="TQY123" s="760"/>
      <c r="TQZ123" s="760"/>
      <c r="TRA123" s="760"/>
      <c r="TRB123" s="760"/>
      <c r="TRC123" s="760"/>
      <c r="TRD123" s="760"/>
      <c r="TRE123" s="760"/>
      <c r="TRF123" s="760"/>
      <c r="TRG123" s="760"/>
      <c r="TRH123" s="760"/>
      <c r="TRI123" s="760"/>
      <c r="TRJ123" s="760"/>
      <c r="TRK123" s="760"/>
      <c r="TRL123" s="760"/>
      <c r="TRM123" s="760"/>
      <c r="TRN123" s="760"/>
      <c r="TRO123" s="760"/>
      <c r="TRP123" s="760"/>
      <c r="TRQ123" s="760"/>
      <c r="TRR123" s="760"/>
      <c r="TRS123" s="760"/>
      <c r="TRT123" s="760"/>
      <c r="TRU123" s="760"/>
      <c r="TRV123" s="760"/>
      <c r="TRW123" s="760"/>
      <c r="TRX123" s="760"/>
      <c r="TRY123" s="760"/>
      <c r="TRZ123" s="760"/>
      <c r="TSA123" s="760"/>
      <c r="TSB123" s="760"/>
      <c r="TSC123" s="760"/>
      <c r="TSD123" s="760"/>
      <c r="TSE123" s="760"/>
      <c r="TSF123" s="760"/>
      <c r="TSG123" s="760"/>
      <c r="TSH123" s="760"/>
      <c r="TSI123" s="760"/>
      <c r="TSJ123" s="760"/>
      <c r="TSK123" s="760"/>
      <c r="TSL123" s="760"/>
      <c r="TSM123" s="760"/>
      <c r="TSN123" s="760"/>
      <c r="TSO123" s="760"/>
      <c r="TSP123" s="760"/>
      <c r="TSQ123" s="760"/>
      <c r="TSR123" s="760"/>
      <c r="TSS123" s="760"/>
      <c r="TST123" s="760"/>
      <c r="TSU123" s="760"/>
      <c r="TSV123" s="760"/>
      <c r="TSW123" s="760"/>
      <c r="TSX123" s="760"/>
      <c r="TSY123" s="760"/>
      <c r="TSZ123" s="760"/>
      <c r="TTA123" s="760"/>
      <c r="TTB123" s="760"/>
      <c r="TTC123" s="760"/>
      <c r="TTD123" s="760"/>
      <c r="TTE123" s="760"/>
      <c r="TTF123" s="760"/>
      <c r="TTG123" s="760"/>
      <c r="TTH123" s="760"/>
      <c r="TTI123" s="760"/>
      <c r="TTJ123" s="760"/>
      <c r="TTK123" s="760"/>
      <c r="TTL123" s="760"/>
      <c r="TTM123" s="760"/>
      <c r="TTN123" s="760"/>
      <c r="TTO123" s="760"/>
      <c r="TTP123" s="760"/>
      <c r="TTQ123" s="760"/>
      <c r="TTR123" s="760"/>
      <c r="TTS123" s="760"/>
      <c r="TTT123" s="760"/>
      <c r="TTU123" s="760"/>
      <c r="TTV123" s="760"/>
      <c r="TTW123" s="760"/>
      <c r="TTX123" s="760"/>
      <c r="TTY123" s="760"/>
      <c r="TTZ123" s="760"/>
      <c r="TUA123" s="760"/>
      <c r="TUB123" s="760"/>
      <c r="TUC123" s="760"/>
      <c r="TUD123" s="760"/>
      <c r="TUE123" s="760"/>
      <c r="TUF123" s="760"/>
      <c r="TUG123" s="760"/>
      <c r="TUH123" s="760"/>
      <c r="TUI123" s="760"/>
      <c r="TUJ123" s="760"/>
      <c r="TUK123" s="760"/>
      <c r="TUL123" s="760"/>
      <c r="TUM123" s="760"/>
      <c r="TUN123" s="760"/>
      <c r="TUO123" s="760"/>
      <c r="TUP123" s="760"/>
      <c r="TUQ123" s="760"/>
      <c r="TUR123" s="760"/>
      <c r="TUS123" s="760"/>
      <c r="TUT123" s="760"/>
      <c r="TUU123" s="760"/>
      <c r="TUV123" s="760"/>
      <c r="TUW123" s="760"/>
      <c r="TUX123" s="760"/>
      <c r="TUY123" s="760"/>
      <c r="TUZ123" s="760"/>
      <c r="TVA123" s="760"/>
      <c r="TVB123" s="760"/>
      <c r="TVC123" s="760"/>
      <c r="TVD123" s="760"/>
      <c r="TVE123" s="760"/>
      <c r="TVF123" s="760"/>
      <c r="TVG123" s="760"/>
      <c r="TVH123" s="760"/>
      <c r="TVI123" s="760"/>
      <c r="TVJ123" s="760"/>
      <c r="TVK123" s="760"/>
      <c r="TVL123" s="760"/>
      <c r="TVM123" s="760"/>
      <c r="TVN123" s="760"/>
      <c r="TVO123" s="760"/>
      <c r="TVP123" s="760"/>
      <c r="TVQ123" s="760"/>
      <c r="TVR123" s="760"/>
      <c r="TVS123" s="760"/>
      <c r="TVT123" s="760"/>
      <c r="TVU123" s="760"/>
      <c r="TVV123" s="760"/>
      <c r="TVW123" s="760"/>
      <c r="TVX123" s="760"/>
      <c r="TVY123" s="760"/>
      <c r="TVZ123" s="760"/>
      <c r="TWA123" s="760"/>
      <c r="TWB123" s="760"/>
      <c r="TWC123" s="760"/>
      <c r="TWD123" s="760"/>
      <c r="TWE123" s="760"/>
      <c r="TWF123" s="760"/>
      <c r="TWG123" s="760"/>
      <c r="TWH123" s="760"/>
      <c r="TWI123" s="760"/>
      <c r="TWJ123" s="760"/>
      <c r="TWK123" s="760"/>
      <c r="TWL123" s="760"/>
      <c r="TWM123" s="760"/>
      <c r="TWN123" s="760"/>
      <c r="TWO123" s="760"/>
      <c r="TWP123" s="760"/>
      <c r="TWQ123" s="760"/>
      <c r="TWR123" s="760"/>
      <c r="TWS123" s="760"/>
      <c r="TWT123" s="760"/>
      <c r="TWU123" s="760"/>
      <c r="TWV123" s="760"/>
      <c r="TWW123" s="760"/>
      <c r="TWX123" s="760"/>
      <c r="TWY123" s="760"/>
      <c r="TWZ123" s="760"/>
      <c r="TXA123" s="760"/>
      <c r="TXB123" s="760"/>
      <c r="TXC123" s="760"/>
      <c r="TXD123" s="760"/>
      <c r="TXE123" s="760"/>
      <c r="TXF123" s="760"/>
      <c r="TXG123" s="760"/>
      <c r="TXH123" s="760"/>
      <c r="TXI123" s="760"/>
      <c r="TXJ123" s="760"/>
      <c r="TXK123" s="760"/>
      <c r="TXL123" s="760"/>
      <c r="TXM123" s="760"/>
      <c r="TXN123" s="760"/>
      <c r="TXO123" s="760"/>
      <c r="TXP123" s="760"/>
      <c r="TXQ123" s="760"/>
      <c r="TXR123" s="760"/>
      <c r="TXS123" s="760"/>
      <c r="TXT123" s="760"/>
      <c r="TXU123" s="760"/>
      <c r="TXV123" s="760"/>
      <c r="TXW123" s="760"/>
      <c r="TXX123" s="760"/>
      <c r="TXY123" s="760"/>
      <c r="TXZ123" s="760"/>
      <c r="TYA123" s="760"/>
      <c r="TYB123" s="760"/>
      <c r="TYC123" s="760"/>
      <c r="TYD123" s="760"/>
      <c r="TYE123" s="760"/>
      <c r="TYF123" s="760"/>
      <c r="TYG123" s="760"/>
      <c r="TYH123" s="760"/>
      <c r="TYI123" s="760"/>
      <c r="TYJ123" s="760"/>
      <c r="TYK123" s="760"/>
      <c r="TYL123" s="760"/>
      <c r="TYM123" s="760"/>
      <c r="TYN123" s="760"/>
      <c r="TYO123" s="760"/>
      <c r="TYP123" s="760"/>
      <c r="TYQ123" s="760"/>
      <c r="TYR123" s="760"/>
      <c r="TYS123" s="760"/>
      <c r="TYT123" s="760"/>
      <c r="TYU123" s="760"/>
      <c r="TYV123" s="760"/>
      <c r="TYW123" s="760"/>
      <c r="TYX123" s="760"/>
      <c r="TYY123" s="760"/>
      <c r="TYZ123" s="760"/>
      <c r="TZA123" s="760"/>
      <c r="TZB123" s="760"/>
      <c r="TZC123" s="760"/>
      <c r="TZD123" s="760"/>
      <c r="TZE123" s="760"/>
      <c r="TZF123" s="760"/>
      <c r="TZG123" s="760"/>
      <c r="TZH123" s="760"/>
      <c r="TZI123" s="760"/>
      <c r="TZJ123" s="760"/>
      <c r="TZK123" s="760"/>
      <c r="TZL123" s="760"/>
      <c r="TZM123" s="760"/>
      <c r="TZN123" s="760"/>
      <c r="TZO123" s="760"/>
      <c r="TZP123" s="760"/>
      <c r="TZQ123" s="760"/>
      <c r="TZR123" s="760"/>
      <c r="TZS123" s="760"/>
      <c r="TZT123" s="760"/>
      <c r="TZU123" s="760"/>
      <c r="TZV123" s="760"/>
      <c r="TZW123" s="760"/>
      <c r="TZX123" s="760"/>
      <c r="TZY123" s="760"/>
      <c r="TZZ123" s="760"/>
      <c r="UAA123" s="760"/>
      <c r="UAB123" s="760"/>
      <c r="UAC123" s="760"/>
      <c r="UAD123" s="760"/>
      <c r="UAE123" s="760"/>
      <c r="UAF123" s="760"/>
      <c r="UAG123" s="760"/>
      <c r="UAH123" s="760"/>
      <c r="UAI123" s="760"/>
      <c r="UAJ123" s="760"/>
      <c r="UAK123" s="760"/>
      <c r="UAL123" s="760"/>
      <c r="UAM123" s="760"/>
      <c r="UAN123" s="760"/>
      <c r="UAO123" s="760"/>
      <c r="UAP123" s="760"/>
      <c r="UAQ123" s="760"/>
      <c r="UAR123" s="760"/>
      <c r="UAS123" s="760"/>
      <c r="UAT123" s="760"/>
      <c r="UAU123" s="760"/>
      <c r="UAV123" s="760"/>
      <c r="UAW123" s="760"/>
      <c r="UAX123" s="760"/>
      <c r="UAY123" s="760"/>
      <c r="UAZ123" s="760"/>
      <c r="UBA123" s="760"/>
      <c r="UBB123" s="760"/>
      <c r="UBC123" s="760"/>
      <c r="UBD123" s="760"/>
      <c r="UBE123" s="760"/>
      <c r="UBF123" s="760"/>
      <c r="UBG123" s="760"/>
      <c r="UBH123" s="760"/>
      <c r="UBI123" s="760"/>
      <c r="UBJ123" s="760"/>
      <c r="UBK123" s="760"/>
      <c r="UBL123" s="760"/>
      <c r="UBM123" s="760"/>
      <c r="UBN123" s="760"/>
      <c r="UBO123" s="760"/>
      <c r="UBP123" s="760"/>
      <c r="UBQ123" s="760"/>
      <c r="UBR123" s="760"/>
      <c r="UBS123" s="760"/>
      <c r="UBT123" s="760"/>
      <c r="UBU123" s="760"/>
      <c r="UBV123" s="760"/>
      <c r="UBW123" s="760"/>
      <c r="UBX123" s="760"/>
      <c r="UBY123" s="760"/>
      <c r="UBZ123" s="760"/>
      <c r="UCA123" s="760"/>
      <c r="UCB123" s="760"/>
      <c r="UCC123" s="760"/>
      <c r="UCD123" s="760"/>
      <c r="UCE123" s="760"/>
      <c r="UCF123" s="760"/>
      <c r="UCG123" s="760"/>
      <c r="UCH123" s="760"/>
      <c r="UCI123" s="760"/>
      <c r="UCJ123" s="760"/>
      <c r="UCK123" s="760"/>
      <c r="UCL123" s="760"/>
      <c r="UCM123" s="760"/>
      <c r="UCN123" s="760"/>
      <c r="UCO123" s="760"/>
      <c r="UCP123" s="760"/>
      <c r="UCQ123" s="760"/>
      <c r="UCR123" s="760"/>
      <c r="UCS123" s="760"/>
      <c r="UCT123" s="760"/>
      <c r="UCU123" s="760"/>
      <c r="UCV123" s="760"/>
      <c r="UCW123" s="760"/>
      <c r="UCX123" s="760"/>
      <c r="UCY123" s="760"/>
      <c r="UCZ123" s="760"/>
      <c r="UDA123" s="760"/>
      <c r="UDB123" s="760"/>
      <c r="UDC123" s="760"/>
      <c r="UDD123" s="760"/>
      <c r="UDE123" s="760"/>
      <c r="UDF123" s="760"/>
      <c r="UDG123" s="760"/>
      <c r="UDH123" s="760"/>
      <c r="UDI123" s="760"/>
      <c r="UDJ123" s="760"/>
      <c r="UDK123" s="760"/>
      <c r="UDL123" s="760"/>
      <c r="UDM123" s="760"/>
      <c r="UDN123" s="760"/>
      <c r="UDO123" s="760"/>
      <c r="UDP123" s="760"/>
      <c r="UDQ123" s="760"/>
      <c r="UDR123" s="760"/>
      <c r="UDS123" s="760"/>
      <c r="UDT123" s="760"/>
      <c r="UDU123" s="760"/>
      <c r="UDV123" s="760"/>
      <c r="UDW123" s="760"/>
      <c r="UDX123" s="760"/>
      <c r="UDY123" s="760"/>
      <c r="UDZ123" s="760"/>
      <c r="UEA123" s="760"/>
      <c r="UEB123" s="760"/>
      <c r="UEC123" s="760"/>
      <c r="UED123" s="760"/>
      <c r="UEE123" s="760"/>
      <c r="UEF123" s="760"/>
      <c r="UEG123" s="760"/>
      <c r="UEH123" s="760"/>
      <c r="UEI123" s="760"/>
      <c r="UEJ123" s="760"/>
      <c r="UEK123" s="760"/>
      <c r="UEL123" s="760"/>
      <c r="UEM123" s="760"/>
      <c r="UEN123" s="760"/>
      <c r="UEO123" s="760"/>
      <c r="UEP123" s="760"/>
      <c r="UEQ123" s="760"/>
      <c r="UER123" s="760"/>
      <c r="UES123" s="760"/>
      <c r="UET123" s="760"/>
      <c r="UEU123" s="760"/>
      <c r="UEV123" s="760"/>
      <c r="UEW123" s="760"/>
      <c r="UEX123" s="760"/>
      <c r="UEY123" s="760"/>
      <c r="UEZ123" s="760"/>
      <c r="UFA123" s="760"/>
      <c r="UFB123" s="760"/>
      <c r="UFC123" s="760"/>
      <c r="UFD123" s="760"/>
      <c r="UFE123" s="760"/>
      <c r="UFF123" s="760"/>
      <c r="UFG123" s="760"/>
      <c r="UFH123" s="760"/>
      <c r="UFI123" s="760"/>
      <c r="UFJ123" s="760"/>
      <c r="UFK123" s="760"/>
      <c r="UFL123" s="760"/>
      <c r="UFM123" s="760"/>
      <c r="UFN123" s="760"/>
      <c r="UFO123" s="760"/>
      <c r="UFP123" s="760"/>
      <c r="UFQ123" s="760"/>
      <c r="UFR123" s="760"/>
      <c r="UFS123" s="760"/>
      <c r="UFT123" s="760"/>
      <c r="UFU123" s="760"/>
      <c r="UFV123" s="760"/>
      <c r="UFW123" s="760"/>
      <c r="UFX123" s="760"/>
      <c r="UFY123" s="760"/>
      <c r="UFZ123" s="760"/>
      <c r="UGA123" s="760"/>
      <c r="UGB123" s="760"/>
      <c r="UGC123" s="760"/>
      <c r="UGD123" s="760"/>
      <c r="UGE123" s="760"/>
      <c r="UGF123" s="760"/>
      <c r="UGG123" s="760"/>
      <c r="UGH123" s="760"/>
      <c r="UGI123" s="760"/>
      <c r="UGJ123" s="760"/>
      <c r="UGK123" s="760"/>
      <c r="UGL123" s="760"/>
      <c r="UGM123" s="760"/>
      <c r="UGN123" s="760"/>
      <c r="UGO123" s="760"/>
      <c r="UGP123" s="760"/>
      <c r="UGQ123" s="760"/>
      <c r="UGR123" s="760"/>
      <c r="UGS123" s="760"/>
      <c r="UGT123" s="760"/>
      <c r="UGU123" s="760"/>
      <c r="UGV123" s="760"/>
      <c r="UGW123" s="760"/>
      <c r="UGX123" s="760"/>
      <c r="UGY123" s="760"/>
      <c r="UGZ123" s="760"/>
      <c r="UHA123" s="760"/>
      <c r="UHB123" s="760"/>
      <c r="UHC123" s="760"/>
      <c r="UHD123" s="760"/>
      <c r="UHE123" s="760"/>
      <c r="UHF123" s="760"/>
      <c r="UHG123" s="760"/>
      <c r="UHH123" s="760"/>
      <c r="UHI123" s="760"/>
      <c r="UHJ123" s="760"/>
      <c r="UHK123" s="760"/>
      <c r="UHL123" s="760"/>
      <c r="UHM123" s="760"/>
      <c r="UHN123" s="760"/>
      <c r="UHO123" s="760"/>
      <c r="UHP123" s="760"/>
      <c r="UHQ123" s="760"/>
      <c r="UHR123" s="760"/>
      <c r="UHS123" s="760"/>
      <c r="UHT123" s="760"/>
      <c r="UHU123" s="760"/>
      <c r="UHV123" s="760"/>
      <c r="UHW123" s="760"/>
      <c r="UHX123" s="760"/>
      <c r="UHY123" s="760"/>
      <c r="UHZ123" s="760"/>
      <c r="UIA123" s="760"/>
      <c r="UIB123" s="760"/>
      <c r="UIC123" s="760"/>
      <c r="UID123" s="760"/>
      <c r="UIE123" s="760"/>
      <c r="UIF123" s="760"/>
      <c r="UIG123" s="760"/>
      <c r="UIH123" s="760"/>
      <c r="UII123" s="760"/>
      <c r="UIJ123" s="760"/>
      <c r="UIK123" s="760"/>
      <c r="UIL123" s="760"/>
      <c r="UIM123" s="760"/>
      <c r="UIN123" s="760"/>
      <c r="UIO123" s="760"/>
      <c r="UIP123" s="760"/>
      <c r="UIQ123" s="760"/>
      <c r="UIR123" s="760"/>
      <c r="UIS123" s="760"/>
      <c r="UIT123" s="760"/>
      <c r="UIU123" s="760"/>
      <c r="UIV123" s="760"/>
      <c r="UIW123" s="760"/>
      <c r="UIX123" s="760"/>
      <c r="UIY123" s="760"/>
      <c r="UIZ123" s="760"/>
      <c r="UJA123" s="760"/>
      <c r="UJB123" s="760"/>
      <c r="UJC123" s="760"/>
      <c r="UJD123" s="760"/>
      <c r="UJE123" s="760"/>
      <c r="UJF123" s="760"/>
      <c r="UJG123" s="760"/>
      <c r="UJH123" s="760"/>
      <c r="UJI123" s="760"/>
      <c r="UJJ123" s="760"/>
      <c r="UJK123" s="760"/>
      <c r="UJL123" s="760"/>
      <c r="UJM123" s="760"/>
      <c r="UJN123" s="760"/>
      <c r="UJO123" s="760"/>
      <c r="UJP123" s="760"/>
      <c r="UJQ123" s="760"/>
      <c r="UJR123" s="760"/>
      <c r="UJS123" s="760"/>
      <c r="UJT123" s="760"/>
      <c r="UJU123" s="760"/>
      <c r="UJV123" s="760"/>
      <c r="UJW123" s="760"/>
      <c r="UJX123" s="760"/>
      <c r="UJY123" s="760"/>
      <c r="UJZ123" s="760"/>
      <c r="UKA123" s="760"/>
      <c r="UKB123" s="760"/>
      <c r="UKC123" s="760"/>
      <c r="UKD123" s="760"/>
      <c r="UKE123" s="760"/>
      <c r="UKF123" s="760"/>
      <c r="UKG123" s="760"/>
      <c r="UKH123" s="760"/>
      <c r="UKI123" s="760"/>
      <c r="UKJ123" s="760"/>
      <c r="UKK123" s="760"/>
      <c r="UKL123" s="760"/>
      <c r="UKM123" s="760"/>
      <c r="UKN123" s="760"/>
      <c r="UKO123" s="760"/>
      <c r="UKP123" s="760"/>
      <c r="UKQ123" s="760"/>
      <c r="UKR123" s="760"/>
      <c r="UKS123" s="760"/>
      <c r="UKT123" s="760"/>
      <c r="UKU123" s="760"/>
      <c r="UKV123" s="760"/>
      <c r="UKW123" s="760"/>
      <c r="UKX123" s="760"/>
      <c r="UKY123" s="760"/>
      <c r="UKZ123" s="760"/>
      <c r="ULA123" s="760"/>
      <c r="ULB123" s="760"/>
      <c r="ULC123" s="760"/>
      <c r="ULD123" s="760"/>
      <c r="ULE123" s="760"/>
      <c r="ULF123" s="760"/>
      <c r="ULG123" s="760"/>
      <c r="ULH123" s="760"/>
      <c r="ULI123" s="760"/>
      <c r="ULJ123" s="760"/>
      <c r="ULK123" s="760"/>
      <c r="ULL123" s="760"/>
      <c r="ULM123" s="760"/>
      <c r="ULN123" s="760"/>
      <c r="ULO123" s="760"/>
      <c r="ULP123" s="760"/>
      <c r="ULQ123" s="760"/>
      <c r="ULR123" s="760"/>
      <c r="ULS123" s="760"/>
      <c r="ULT123" s="760"/>
      <c r="ULU123" s="760"/>
      <c r="ULV123" s="760"/>
      <c r="ULW123" s="760"/>
      <c r="ULX123" s="760"/>
      <c r="ULY123" s="760"/>
      <c r="ULZ123" s="760"/>
      <c r="UMA123" s="760"/>
      <c r="UMB123" s="760"/>
      <c r="UMC123" s="760"/>
      <c r="UMD123" s="760"/>
      <c r="UME123" s="760"/>
      <c r="UMF123" s="760"/>
      <c r="UMG123" s="760"/>
      <c r="UMH123" s="760"/>
      <c r="UMI123" s="760"/>
      <c r="UMJ123" s="760"/>
      <c r="UMK123" s="760"/>
      <c r="UML123" s="760"/>
      <c r="UMM123" s="760"/>
      <c r="UMN123" s="760"/>
      <c r="UMO123" s="760"/>
      <c r="UMP123" s="760"/>
      <c r="UMQ123" s="760"/>
      <c r="UMR123" s="760"/>
      <c r="UMS123" s="760"/>
      <c r="UMT123" s="760"/>
      <c r="UMU123" s="760"/>
      <c r="UMV123" s="760"/>
      <c r="UMW123" s="760"/>
      <c r="UMX123" s="760"/>
      <c r="UMY123" s="760"/>
      <c r="UMZ123" s="760"/>
      <c r="UNA123" s="760"/>
      <c r="UNB123" s="760"/>
      <c r="UNC123" s="760"/>
      <c r="UND123" s="760"/>
      <c r="UNE123" s="760"/>
      <c r="UNF123" s="760"/>
      <c r="UNG123" s="760"/>
      <c r="UNH123" s="760"/>
      <c r="UNI123" s="760"/>
      <c r="UNJ123" s="760"/>
      <c r="UNK123" s="760"/>
      <c r="UNL123" s="760"/>
      <c r="UNM123" s="760"/>
      <c r="UNN123" s="760"/>
      <c r="UNO123" s="760"/>
      <c r="UNP123" s="760"/>
      <c r="UNQ123" s="760"/>
      <c r="UNR123" s="760"/>
      <c r="UNS123" s="760"/>
      <c r="UNT123" s="760"/>
      <c r="UNU123" s="760"/>
      <c r="UNV123" s="760"/>
      <c r="UNW123" s="760"/>
      <c r="UNX123" s="760"/>
      <c r="UNY123" s="760"/>
      <c r="UNZ123" s="760"/>
      <c r="UOA123" s="760"/>
      <c r="UOB123" s="760"/>
      <c r="UOC123" s="760"/>
      <c r="UOD123" s="760"/>
      <c r="UOE123" s="760"/>
      <c r="UOF123" s="760"/>
      <c r="UOG123" s="760"/>
      <c r="UOH123" s="760"/>
      <c r="UOI123" s="760"/>
      <c r="UOJ123" s="760"/>
      <c r="UOK123" s="760"/>
      <c r="UOL123" s="760"/>
      <c r="UOM123" s="760"/>
      <c r="UON123" s="760"/>
      <c r="UOO123" s="760"/>
      <c r="UOP123" s="760"/>
      <c r="UOQ123" s="760"/>
      <c r="UOR123" s="760"/>
      <c r="UOS123" s="760"/>
      <c r="UOT123" s="760"/>
      <c r="UOU123" s="760"/>
      <c r="UOV123" s="760"/>
      <c r="UOW123" s="760"/>
      <c r="UOX123" s="760"/>
      <c r="UOY123" s="760"/>
      <c r="UOZ123" s="760"/>
      <c r="UPA123" s="760"/>
      <c r="UPB123" s="760"/>
      <c r="UPC123" s="760"/>
      <c r="UPD123" s="760"/>
      <c r="UPE123" s="760"/>
      <c r="UPF123" s="760"/>
      <c r="UPG123" s="760"/>
      <c r="UPH123" s="760"/>
      <c r="UPI123" s="760"/>
      <c r="UPJ123" s="760"/>
      <c r="UPK123" s="760"/>
      <c r="UPL123" s="760"/>
      <c r="UPM123" s="760"/>
      <c r="UPN123" s="760"/>
      <c r="UPO123" s="760"/>
      <c r="UPP123" s="760"/>
      <c r="UPQ123" s="760"/>
      <c r="UPR123" s="760"/>
      <c r="UPS123" s="760"/>
      <c r="UPT123" s="760"/>
      <c r="UPU123" s="760"/>
      <c r="UPV123" s="760"/>
      <c r="UPW123" s="760"/>
      <c r="UPX123" s="760"/>
      <c r="UPY123" s="760"/>
      <c r="UPZ123" s="760"/>
      <c r="UQA123" s="760"/>
      <c r="UQB123" s="760"/>
      <c r="UQC123" s="760"/>
      <c r="UQD123" s="760"/>
      <c r="UQE123" s="760"/>
      <c r="UQF123" s="760"/>
      <c r="UQG123" s="760"/>
      <c r="UQH123" s="760"/>
      <c r="UQI123" s="760"/>
      <c r="UQJ123" s="760"/>
      <c r="UQK123" s="760"/>
      <c r="UQL123" s="760"/>
      <c r="UQM123" s="760"/>
      <c r="UQN123" s="760"/>
      <c r="UQO123" s="760"/>
      <c r="UQP123" s="760"/>
      <c r="UQQ123" s="760"/>
      <c r="UQR123" s="760"/>
      <c r="UQS123" s="760"/>
      <c r="UQT123" s="760"/>
      <c r="UQU123" s="760"/>
      <c r="UQV123" s="760"/>
      <c r="UQW123" s="760"/>
      <c r="UQX123" s="760"/>
      <c r="UQY123" s="760"/>
      <c r="UQZ123" s="760"/>
      <c r="URA123" s="760"/>
      <c r="URB123" s="760"/>
      <c r="URC123" s="760"/>
      <c r="URD123" s="760"/>
      <c r="URE123" s="760"/>
      <c r="URF123" s="760"/>
      <c r="URG123" s="760"/>
      <c r="URH123" s="760"/>
      <c r="URI123" s="760"/>
      <c r="URJ123" s="760"/>
      <c r="URK123" s="760"/>
      <c r="URL123" s="760"/>
      <c r="URM123" s="760"/>
      <c r="URN123" s="760"/>
      <c r="URO123" s="760"/>
      <c r="URP123" s="760"/>
      <c r="URQ123" s="760"/>
      <c r="URR123" s="760"/>
      <c r="URS123" s="760"/>
      <c r="URT123" s="760"/>
      <c r="URU123" s="760"/>
      <c r="URV123" s="760"/>
      <c r="URW123" s="760"/>
      <c r="URX123" s="760"/>
      <c r="URY123" s="760"/>
      <c r="URZ123" s="760"/>
      <c r="USA123" s="760"/>
      <c r="USB123" s="760"/>
      <c r="USC123" s="760"/>
      <c r="USD123" s="760"/>
      <c r="USE123" s="760"/>
      <c r="USF123" s="760"/>
      <c r="USG123" s="760"/>
      <c r="USH123" s="760"/>
      <c r="USI123" s="760"/>
      <c r="USJ123" s="760"/>
      <c r="USK123" s="760"/>
      <c r="USL123" s="760"/>
      <c r="USM123" s="760"/>
      <c r="USN123" s="760"/>
      <c r="USO123" s="760"/>
      <c r="USP123" s="760"/>
      <c r="USQ123" s="760"/>
      <c r="USR123" s="760"/>
      <c r="USS123" s="760"/>
      <c r="UST123" s="760"/>
      <c r="USU123" s="760"/>
      <c r="USV123" s="760"/>
      <c r="USW123" s="760"/>
      <c r="USX123" s="760"/>
      <c r="USY123" s="760"/>
      <c r="USZ123" s="760"/>
      <c r="UTA123" s="760"/>
      <c r="UTB123" s="760"/>
      <c r="UTC123" s="760"/>
      <c r="UTD123" s="760"/>
      <c r="UTE123" s="760"/>
      <c r="UTF123" s="760"/>
      <c r="UTG123" s="760"/>
      <c r="UTH123" s="760"/>
      <c r="UTI123" s="760"/>
      <c r="UTJ123" s="760"/>
      <c r="UTK123" s="760"/>
      <c r="UTL123" s="760"/>
      <c r="UTM123" s="760"/>
      <c r="UTN123" s="760"/>
      <c r="UTO123" s="760"/>
      <c r="UTP123" s="760"/>
      <c r="UTQ123" s="760"/>
      <c r="UTR123" s="760"/>
      <c r="UTS123" s="760"/>
      <c r="UTT123" s="760"/>
      <c r="UTU123" s="760"/>
      <c r="UTV123" s="760"/>
      <c r="UTW123" s="760"/>
      <c r="UTX123" s="760"/>
      <c r="UTY123" s="760"/>
      <c r="UTZ123" s="760"/>
      <c r="UUA123" s="760"/>
      <c r="UUB123" s="760"/>
      <c r="UUC123" s="760"/>
      <c r="UUD123" s="760"/>
      <c r="UUE123" s="760"/>
      <c r="UUF123" s="760"/>
      <c r="UUG123" s="760"/>
      <c r="UUH123" s="760"/>
      <c r="UUI123" s="760"/>
      <c r="UUJ123" s="760"/>
      <c r="UUK123" s="760"/>
      <c r="UUL123" s="760"/>
      <c r="UUM123" s="760"/>
      <c r="UUN123" s="760"/>
      <c r="UUO123" s="760"/>
      <c r="UUP123" s="760"/>
      <c r="UUQ123" s="760"/>
      <c r="UUR123" s="760"/>
      <c r="UUS123" s="760"/>
      <c r="UUT123" s="760"/>
      <c r="UUU123" s="760"/>
      <c r="UUV123" s="760"/>
      <c r="UUW123" s="760"/>
      <c r="UUX123" s="760"/>
      <c r="UUY123" s="760"/>
      <c r="UUZ123" s="760"/>
      <c r="UVA123" s="760"/>
      <c r="UVB123" s="760"/>
      <c r="UVC123" s="760"/>
      <c r="UVD123" s="760"/>
      <c r="UVE123" s="760"/>
      <c r="UVF123" s="760"/>
      <c r="UVG123" s="760"/>
      <c r="UVH123" s="760"/>
      <c r="UVI123" s="760"/>
      <c r="UVJ123" s="760"/>
      <c r="UVK123" s="760"/>
      <c r="UVL123" s="760"/>
      <c r="UVM123" s="760"/>
      <c r="UVN123" s="760"/>
      <c r="UVO123" s="760"/>
      <c r="UVP123" s="760"/>
      <c r="UVQ123" s="760"/>
      <c r="UVR123" s="760"/>
      <c r="UVS123" s="760"/>
      <c r="UVT123" s="760"/>
      <c r="UVU123" s="760"/>
      <c r="UVV123" s="760"/>
      <c r="UVW123" s="760"/>
      <c r="UVX123" s="760"/>
      <c r="UVY123" s="760"/>
      <c r="UVZ123" s="760"/>
      <c r="UWA123" s="760"/>
      <c r="UWB123" s="760"/>
      <c r="UWC123" s="760"/>
      <c r="UWD123" s="760"/>
      <c r="UWE123" s="760"/>
      <c r="UWF123" s="760"/>
      <c r="UWG123" s="760"/>
      <c r="UWH123" s="760"/>
      <c r="UWI123" s="760"/>
      <c r="UWJ123" s="760"/>
      <c r="UWK123" s="760"/>
      <c r="UWL123" s="760"/>
      <c r="UWM123" s="760"/>
      <c r="UWN123" s="760"/>
      <c r="UWO123" s="760"/>
      <c r="UWP123" s="760"/>
      <c r="UWQ123" s="760"/>
      <c r="UWR123" s="760"/>
      <c r="UWS123" s="760"/>
      <c r="UWT123" s="760"/>
      <c r="UWU123" s="760"/>
      <c r="UWV123" s="760"/>
      <c r="UWW123" s="760"/>
      <c r="UWX123" s="760"/>
      <c r="UWY123" s="760"/>
      <c r="UWZ123" s="760"/>
      <c r="UXA123" s="760"/>
      <c r="UXB123" s="760"/>
      <c r="UXC123" s="760"/>
      <c r="UXD123" s="760"/>
      <c r="UXE123" s="760"/>
      <c r="UXF123" s="760"/>
      <c r="UXG123" s="760"/>
      <c r="UXH123" s="760"/>
      <c r="UXI123" s="760"/>
      <c r="UXJ123" s="760"/>
      <c r="UXK123" s="760"/>
      <c r="UXL123" s="760"/>
      <c r="UXM123" s="760"/>
      <c r="UXN123" s="760"/>
      <c r="UXO123" s="760"/>
      <c r="UXP123" s="760"/>
      <c r="UXQ123" s="760"/>
      <c r="UXR123" s="760"/>
      <c r="UXS123" s="760"/>
      <c r="UXT123" s="760"/>
      <c r="UXU123" s="760"/>
      <c r="UXV123" s="760"/>
      <c r="UXW123" s="760"/>
      <c r="UXX123" s="760"/>
      <c r="UXY123" s="760"/>
      <c r="UXZ123" s="760"/>
      <c r="UYA123" s="760"/>
      <c r="UYB123" s="760"/>
      <c r="UYC123" s="760"/>
      <c r="UYD123" s="760"/>
      <c r="UYE123" s="760"/>
      <c r="UYF123" s="760"/>
      <c r="UYG123" s="760"/>
      <c r="UYH123" s="760"/>
      <c r="UYI123" s="760"/>
      <c r="UYJ123" s="760"/>
      <c r="UYK123" s="760"/>
      <c r="UYL123" s="760"/>
      <c r="UYM123" s="760"/>
      <c r="UYN123" s="760"/>
      <c r="UYO123" s="760"/>
      <c r="UYP123" s="760"/>
      <c r="UYQ123" s="760"/>
      <c r="UYR123" s="760"/>
      <c r="UYS123" s="760"/>
      <c r="UYT123" s="760"/>
      <c r="UYU123" s="760"/>
      <c r="UYV123" s="760"/>
      <c r="UYW123" s="760"/>
      <c r="UYX123" s="760"/>
      <c r="UYY123" s="760"/>
      <c r="UYZ123" s="760"/>
      <c r="UZA123" s="760"/>
      <c r="UZB123" s="760"/>
      <c r="UZC123" s="760"/>
      <c r="UZD123" s="760"/>
      <c r="UZE123" s="760"/>
      <c r="UZF123" s="760"/>
      <c r="UZG123" s="760"/>
      <c r="UZH123" s="760"/>
      <c r="UZI123" s="760"/>
      <c r="UZJ123" s="760"/>
      <c r="UZK123" s="760"/>
      <c r="UZL123" s="760"/>
      <c r="UZM123" s="760"/>
      <c r="UZN123" s="760"/>
      <c r="UZO123" s="760"/>
      <c r="UZP123" s="760"/>
      <c r="UZQ123" s="760"/>
      <c r="UZR123" s="760"/>
      <c r="UZS123" s="760"/>
      <c r="UZT123" s="760"/>
      <c r="UZU123" s="760"/>
      <c r="UZV123" s="760"/>
      <c r="UZW123" s="760"/>
      <c r="UZX123" s="760"/>
      <c r="UZY123" s="760"/>
      <c r="UZZ123" s="760"/>
      <c r="VAA123" s="760"/>
      <c r="VAB123" s="760"/>
      <c r="VAC123" s="760"/>
      <c r="VAD123" s="760"/>
      <c r="VAE123" s="760"/>
      <c r="VAF123" s="760"/>
      <c r="VAG123" s="760"/>
      <c r="VAH123" s="760"/>
      <c r="VAI123" s="760"/>
      <c r="VAJ123" s="760"/>
      <c r="VAK123" s="760"/>
      <c r="VAL123" s="760"/>
      <c r="VAM123" s="760"/>
      <c r="VAN123" s="760"/>
      <c r="VAO123" s="760"/>
      <c r="VAP123" s="760"/>
      <c r="VAQ123" s="760"/>
      <c r="VAR123" s="760"/>
      <c r="VAS123" s="760"/>
      <c r="VAT123" s="760"/>
      <c r="VAU123" s="760"/>
      <c r="VAV123" s="760"/>
      <c r="VAW123" s="760"/>
      <c r="VAX123" s="760"/>
      <c r="VAY123" s="760"/>
      <c r="VAZ123" s="760"/>
      <c r="VBA123" s="760"/>
      <c r="VBB123" s="760"/>
      <c r="VBC123" s="760"/>
      <c r="VBD123" s="760"/>
      <c r="VBE123" s="760"/>
      <c r="VBF123" s="760"/>
      <c r="VBG123" s="760"/>
      <c r="VBH123" s="760"/>
      <c r="VBI123" s="760"/>
      <c r="VBJ123" s="760"/>
      <c r="VBK123" s="760"/>
      <c r="VBL123" s="760"/>
      <c r="VBM123" s="760"/>
      <c r="VBN123" s="760"/>
      <c r="VBO123" s="760"/>
      <c r="VBP123" s="760"/>
      <c r="VBQ123" s="760"/>
      <c r="VBR123" s="760"/>
      <c r="VBS123" s="760"/>
      <c r="VBT123" s="760"/>
      <c r="VBU123" s="760"/>
      <c r="VBV123" s="760"/>
      <c r="VBW123" s="760"/>
      <c r="VBX123" s="760"/>
      <c r="VBY123" s="760"/>
      <c r="VBZ123" s="760"/>
      <c r="VCA123" s="760"/>
      <c r="VCB123" s="760"/>
      <c r="VCC123" s="760"/>
      <c r="VCD123" s="760"/>
      <c r="VCE123" s="760"/>
      <c r="VCF123" s="760"/>
      <c r="VCG123" s="760"/>
      <c r="VCH123" s="760"/>
      <c r="VCI123" s="760"/>
      <c r="VCJ123" s="760"/>
      <c r="VCK123" s="760"/>
      <c r="VCL123" s="760"/>
      <c r="VCM123" s="760"/>
      <c r="VCN123" s="760"/>
      <c r="VCO123" s="760"/>
      <c r="VCP123" s="760"/>
      <c r="VCQ123" s="760"/>
      <c r="VCR123" s="760"/>
      <c r="VCS123" s="760"/>
      <c r="VCT123" s="760"/>
      <c r="VCU123" s="760"/>
      <c r="VCV123" s="760"/>
      <c r="VCW123" s="760"/>
      <c r="VCX123" s="760"/>
      <c r="VCY123" s="760"/>
      <c r="VCZ123" s="760"/>
      <c r="VDA123" s="760"/>
      <c r="VDB123" s="760"/>
      <c r="VDC123" s="760"/>
      <c r="VDD123" s="760"/>
      <c r="VDE123" s="760"/>
      <c r="VDF123" s="760"/>
      <c r="VDG123" s="760"/>
      <c r="VDH123" s="760"/>
      <c r="VDI123" s="760"/>
      <c r="VDJ123" s="760"/>
      <c r="VDK123" s="760"/>
      <c r="VDL123" s="760"/>
      <c r="VDM123" s="760"/>
      <c r="VDN123" s="760"/>
      <c r="VDO123" s="760"/>
      <c r="VDP123" s="760"/>
      <c r="VDQ123" s="760"/>
      <c r="VDR123" s="760"/>
      <c r="VDS123" s="760"/>
      <c r="VDT123" s="760"/>
      <c r="VDU123" s="760"/>
      <c r="VDV123" s="760"/>
      <c r="VDW123" s="760"/>
      <c r="VDX123" s="760"/>
      <c r="VDY123" s="760"/>
      <c r="VDZ123" s="760"/>
      <c r="VEA123" s="760"/>
      <c r="VEB123" s="760"/>
      <c r="VEC123" s="760"/>
      <c r="VED123" s="760"/>
      <c r="VEE123" s="760"/>
      <c r="VEF123" s="760"/>
      <c r="VEG123" s="760"/>
      <c r="VEH123" s="760"/>
      <c r="VEI123" s="760"/>
      <c r="VEJ123" s="760"/>
      <c r="VEK123" s="760"/>
      <c r="VEL123" s="760"/>
      <c r="VEM123" s="760"/>
      <c r="VEN123" s="760"/>
      <c r="VEO123" s="760"/>
      <c r="VEP123" s="760"/>
      <c r="VEQ123" s="760"/>
      <c r="VER123" s="760"/>
      <c r="VES123" s="760"/>
      <c r="VET123" s="760"/>
      <c r="VEU123" s="760"/>
      <c r="VEV123" s="760"/>
      <c r="VEW123" s="760"/>
      <c r="VEX123" s="760"/>
      <c r="VEY123" s="760"/>
      <c r="VEZ123" s="760"/>
      <c r="VFA123" s="760"/>
      <c r="VFB123" s="760"/>
      <c r="VFC123" s="760"/>
      <c r="VFD123" s="760"/>
      <c r="VFE123" s="760"/>
      <c r="VFF123" s="760"/>
      <c r="VFG123" s="760"/>
      <c r="VFH123" s="760"/>
      <c r="VFI123" s="760"/>
      <c r="VFJ123" s="760"/>
      <c r="VFK123" s="760"/>
      <c r="VFL123" s="760"/>
      <c r="VFM123" s="760"/>
      <c r="VFN123" s="760"/>
      <c r="VFO123" s="760"/>
      <c r="VFP123" s="760"/>
      <c r="VFQ123" s="760"/>
      <c r="VFR123" s="760"/>
      <c r="VFS123" s="760"/>
      <c r="VFT123" s="760"/>
      <c r="VFU123" s="760"/>
      <c r="VFV123" s="760"/>
      <c r="VFW123" s="760"/>
      <c r="VFX123" s="760"/>
      <c r="VFY123" s="760"/>
      <c r="VFZ123" s="760"/>
      <c r="VGA123" s="760"/>
      <c r="VGB123" s="760"/>
      <c r="VGC123" s="760"/>
      <c r="VGD123" s="760"/>
      <c r="VGE123" s="760"/>
      <c r="VGF123" s="760"/>
      <c r="VGG123" s="760"/>
      <c r="VGH123" s="760"/>
      <c r="VGI123" s="760"/>
      <c r="VGJ123" s="760"/>
      <c r="VGK123" s="760"/>
      <c r="VGL123" s="760"/>
      <c r="VGM123" s="760"/>
      <c r="VGN123" s="760"/>
      <c r="VGO123" s="760"/>
      <c r="VGP123" s="760"/>
      <c r="VGQ123" s="760"/>
      <c r="VGR123" s="760"/>
      <c r="VGS123" s="760"/>
      <c r="VGT123" s="760"/>
      <c r="VGU123" s="760"/>
      <c r="VGV123" s="760"/>
      <c r="VGW123" s="760"/>
      <c r="VGX123" s="760"/>
      <c r="VGY123" s="760"/>
      <c r="VGZ123" s="760"/>
      <c r="VHA123" s="760"/>
      <c r="VHB123" s="760"/>
      <c r="VHC123" s="760"/>
      <c r="VHD123" s="760"/>
      <c r="VHE123" s="760"/>
      <c r="VHF123" s="760"/>
      <c r="VHG123" s="760"/>
      <c r="VHH123" s="760"/>
      <c r="VHI123" s="760"/>
      <c r="VHJ123" s="760"/>
      <c r="VHK123" s="760"/>
      <c r="VHL123" s="760"/>
      <c r="VHM123" s="760"/>
      <c r="VHN123" s="760"/>
      <c r="VHO123" s="760"/>
      <c r="VHP123" s="760"/>
      <c r="VHQ123" s="760"/>
      <c r="VHR123" s="760"/>
      <c r="VHS123" s="760"/>
      <c r="VHT123" s="760"/>
      <c r="VHU123" s="760"/>
      <c r="VHV123" s="760"/>
      <c r="VHW123" s="760"/>
      <c r="VHX123" s="760"/>
      <c r="VHY123" s="760"/>
      <c r="VHZ123" s="760"/>
      <c r="VIA123" s="760"/>
      <c r="VIB123" s="760"/>
      <c r="VIC123" s="760"/>
      <c r="VID123" s="760"/>
      <c r="VIE123" s="760"/>
      <c r="VIF123" s="760"/>
      <c r="VIG123" s="760"/>
      <c r="VIH123" s="760"/>
      <c r="VII123" s="760"/>
      <c r="VIJ123" s="760"/>
      <c r="VIK123" s="760"/>
      <c r="VIL123" s="760"/>
      <c r="VIM123" s="760"/>
      <c r="VIN123" s="760"/>
      <c r="VIO123" s="760"/>
      <c r="VIP123" s="760"/>
      <c r="VIQ123" s="760"/>
      <c r="VIR123" s="760"/>
      <c r="VIS123" s="760"/>
      <c r="VIT123" s="760"/>
      <c r="VIU123" s="760"/>
      <c r="VIV123" s="760"/>
      <c r="VIW123" s="760"/>
      <c r="VIX123" s="760"/>
      <c r="VIY123" s="760"/>
      <c r="VIZ123" s="760"/>
      <c r="VJA123" s="760"/>
      <c r="VJB123" s="760"/>
      <c r="VJC123" s="760"/>
      <c r="VJD123" s="760"/>
      <c r="VJE123" s="760"/>
      <c r="VJF123" s="760"/>
      <c r="VJG123" s="760"/>
      <c r="VJH123" s="760"/>
      <c r="VJI123" s="760"/>
      <c r="VJJ123" s="760"/>
      <c r="VJK123" s="760"/>
      <c r="VJL123" s="760"/>
      <c r="VJM123" s="760"/>
      <c r="VJN123" s="760"/>
      <c r="VJO123" s="760"/>
      <c r="VJP123" s="760"/>
      <c r="VJQ123" s="760"/>
      <c r="VJR123" s="760"/>
      <c r="VJS123" s="760"/>
      <c r="VJT123" s="760"/>
      <c r="VJU123" s="760"/>
      <c r="VJV123" s="760"/>
      <c r="VJW123" s="760"/>
      <c r="VJX123" s="760"/>
      <c r="VJY123" s="760"/>
      <c r="VJZ123" s="760"/>
      <c r="VKA123" s="760"/>
      <c r="VKB123" s="760"/>
      <c r="VKC123" s="760"/>
      <c r="VKD123" s="760"/>
      <c r="VKE123" s="760"/>
      <c r="VKF123" s="760"/>
      <c r="VKG123" s="760"/>
      <c r="VKH123" s="760"/>
      <c r="VKI123" s="760"/>
      <c r="VKJ123" s="760"/>
      <c r="VKK123" s="760"/>
      <c r="VKL123" s="760"/>
      <c r="VKM123" s="760"/>
      <c r="VKN123" s="760"/>
      <c r="VKO123" s="760"/>
      <c r="VKP123" s="760"/>
      <c r="VKQ123" s="760"/>
      <c r="VKR123" s="760"/>
      <c r="VKS123" s="760"/>
      <c r="VKT123" s="760"/>
      <c r="VKU123" s="760"/>
      <c r="VKV123" s="760"/>
      <c r="VKW123" s="760"/>
      <c r="VKX123" s="760"/>
      <c r="VKY123" s="760"/>
      <c r="VKZ123" s="760"/>
      <c r="VLA123" s="760"/>
      <c r="VLB123" s="760"/>
      <c r="VLC123" s="760"/>
      <c r="VLD123" s="760"/>
      <c r="VLE123" s="760"/>
      <c r="VLF123" s="760"/>
      <c r="VLG123" s="760"/>
      <c r="VLH123" s="760"/>
      <c r="VLI123" s="760"/>
      <c r="VLJ123" s="760"/>
      <c r="VLK123" s="760"/>
      <c r="VLL123" s="760"/>
      <c r="VLM123" s="760"/>
      <c r="VLN123" s="760"/>
      <c r="VLO123" s="760"/>
      <c r="VLP123" s="760"/>
      <c r="VLQ123" s="760"/>
      <c r="VLR123" s="760"/>
      <c r="VLS123" s="760"/>
      <c r="VLT123" s="760"/>
      <c r="VLU123" s="760"/>
      <c r="VLV123" s="760"/>
      <c r="VLW123" s="760"/>
      <c r="VLX123" s="760"/>
      <c r="VLY123" s="760"/>
      <c r="VLZ123" s="760"/>
      <c r="VMA123" s="760"/>
      <c r="VMB123" s="760"/>
      <c r="VMC123" s="760"/>
      <c r="VMD123" s="760"/>
      <c r="VME123" s="760"/>
      <c r="VMF123" s="760"/>
      <c r="VMG123" s="760"/>
      <c r="VMH123" s="760"/>
      <c r="VMI123" s="760"/>
      <c r="VMJ123" s="760"/>
      <c r="VMK123" s="760"/>
      <c r="VML123" s="760"/>
      <c r="VMM123" s="760"/>
      <c r="VMN123" s="760"/>
      <c r="VMO123" s="760"/>
      <c r="VMP123" s="760"/>
      <c r="VMQ123" s="760"/>
      <c r="VMR123" s="760"/>
      <c r="VMS123" s="760"/>
      <c r="VMT123" s="760"/>
      <c r="VMU123" s="760"/>
      <c r="VMV123" s="760"/>
      <c r="VMW123" s="760"/>
      <c r="VMX123" s="760"/>
      <c r="VMY123" s="760"/>
      <c r="VMZ123" s="760"/>
      <c r="VNA123" s="760"/>
      <c r="VNB123" s="760"/>
      <c r="VNC123" s="760"/>
      <c r="VND123" s="760"/>
      <c r="VNE123" s="760"/>
      <c r="VNF123" s="760"/>
      <c r="VNG123" s="760"/>
      <c r="VNH123" s="760"/>
      <c r="VNI123" s="760"/>
      <c r="VNJ123" s="760"/>
      <c r="VNK123" s="760"/>
      <c r="VNL123" s="760"/>
      <c r="VNM123" s="760"/>
      <c r="VNN123" s="760"/>
      <c r="VNO123" s="760"/>
      <c r="VNP123" s="760"/>
      <c r="VNQ123" s="760"/>
      <c r="VNR123" s="760"/>
      <c r="VNS123" s="760"/>
      <c r="VNT123" s="760"/>
      <c r="VNU123" s="760"/>
      <c r="VNV123" s="760"/>
      <c r="VNW123" s="760"/>
      <c r="VNX123" s="760"/>
      <c r="VNY123" s="760"/>
      <c r="VNZ123" s="760"/>
      <c r="VOA123" s="760"/>
      <c r="VOB123" s="760"/>
      <c r="VOC123" s="760"/>
      <c r="VOD123" s="760"/>
      <c r="VOE123" s="760"/>
      <c r="VOF123" s="760"/>
      <c r="VOG123" s="760"/>
      <c r="VOH123" s="760"/>
      <c r="VOI123" s="760"/>
      <c r="VOJ123" s="760"/>
      <c r="VOK123" s="760"/>
      <c r="VOL123" s="760"/>
      <c r="VOM123" s="760"/>
      <c r="VON123" s="760"/>
      <c r="VOO123" s="760"/>
      <c r="VOP123" s="760"/>
      <c r="VOQ123" s="760"/>
      <c r="VOR123" s="760"/>
      <c r="VOS123" s="760"/>
      <c r="VOT123" s="760"/>
      <c r="VOU123" s="760"/>
      <c r="VOV123" s="760"/>
      <c r="VOW123" s="760"/>
      <c r="VOX123" s="760"/>
      <c r="VOY123" s="760"/>
      <c r="VOZ123" s="760"/>
      <c r="VPA123" s="760"/>
      <c r="VPB123" s="760"/>
      <c r="VPC123" s="760"/>
      <c r="VPD123" s="760"/>
      <c r="VPE123" s="760"/>
      <c r="VPF123" s="760"/>
      <c r="VPG123" s="760"/>
      <c r="VPH123" s="760"/>
      <c r="VPI123" s="760"/>
      <c r="VPJ123" s="760"/>
      <c r="VPK123" s="760"/>
      <c r="VPL123" s="760"/>
      <c r="VPM123" s="760"/>
      <c r="VPN123" s="760"/>
      <c r="VPO123" s="760"/>
      <c r="VPP123" s="760"/>
      <c r="VPQ123" s="760"/>
      <c r="VPR123" s="760"/>
      <c r="VPS123" s="760"/>
      <c r="VPT123" s="760"/>
      <c r="VPU123" s="760"/>
      <c r="VPV123" s="760"/>
      <c r="VPW123" s="760"/>
      <c r="VPX123" s="760"/>
      <c r="VPY123" s="760"/>
      <c r="VPZ123" s="760"/>
      <c r="VQA123" s="760"/>
      <c r="VQB123" s="760"/>
      <c r="VQC123" s="760"/>
      <c r="VQD123" s="760"/>
      <c r="VQE123" s="760"/>
      <c r="VQF123" s="760"/>
      <c r="VQG123" s="760"/>
      <c r="VQH123" s="760"/>
      <c r="VQI123" s="760"/>
      <c r="VQJ123" s="760"/>
      <c r="VQK123" s="760"/>
      <c r="VQL123" s="760"/>
      <c r="VQM123" s="760"/>
      <c r="VQN123" s="760"/>
      <c r="VQO123" s="760"/>
      <c r="VQP123" s="760"/>
      <c r="VQQ123" s="760"/>
      <c r="VQR123" s="760"/>
      <c r="VQS123" s="760"/>
      <c r="VQT123" s="760"/>
      <c r="VQU123" s="760"/>
      <c r="VQV123" s="760"/>
      <c r="VQW123" s="760"/>
      <c r="VQX123" s="760"/>
      <c r="VQY123" s="760"/>
      <c r="VQZ123" s="760"/>
      <c r="VRA123" s="760"/>
      <c r="VRB123" s="760"/>
      <c r="VRC123" s="760"/>
      <c r="VRD123" s="760"/>
      <c r="VRE123" s="760"/>
      <c r="VRF123" s="760"/>
      <c r="VRG123" s="760"/>
      <c r="VRH123" s="760"/>
      <c r="VRI123" s="760"/>
      <c r="VRJ123" s="760"/>
      <c r="VRK123" s="760"/>
      <c r="VRL123" s="760"/>
      <c r="VRM123" s="760"/>
      <c r="VRN123" s="760"/>
      <c r="VRO123" s="760"/>
      <c r="VRP123" s="760"/>
      <c r="VRQ123" s="760"/>
      <c r="VRR123" s="760"/>
      <c r="VRS123" s="760"/>
      <c r="VRT123" s="760"/>
      <c r="VRU123" s="760"/>
      <c r="VRV123" s="760"/>
      <c r="VRW123" s="760"/>
      <c r="VRX123" s="760"/>
      <c r="VRY123" s="760"/>
      <c r="VRZ123" s="760"/>
      <c r="VSA123" s="760"/>
      <c r="VSB123" s="760"/>
      <c r="VSC123" s="760"/>
      <c r="VSD123" s="760"/>
      <c r="VSE123" s="760"/>
      <c r="VSF123" s="760"/>
      <c r="VSG123" s="760"/>
      <c r="VSH123" s="760"/>
      <c r="VSI123" s="760"/>
      <c r="VSJ123" s="760"/>
      <c r="VSK123" s="760"/>
      <c r="VSL123" s="760"/>
      <c r="VSM123" s="760"/>
      <c r="VSN123" s="760"/>
      <c r="VSO123" s="760"/>
      <c r="VSP123" s="760"/>
      <c r="VSQ123" s="760"/>
      <c r="VSR123" s="760"/>
      <c r="VSS123" s="760"/>
      <c r="VST123" s="760"/>
      <c r="VSU123" s="760"/>
      <c r="VSV123" s="760"/>
      <c r="VSW123" s="760"/>
      <c r="VSX123" s="760"/>
      <c r="VSY123" s="760"/>
      <c r="VSZ123" s="760"/>
      <c r="VTA123" s="760"/>
      <c r="VTB123" s="760"/>
      <c r="VTC123" s="760"/>
      <c r="VTD123" s="760"/>
      <c r="VTE123" s="760"/>
      <c r="VTF123" s="760"/>
      <c r="VTG123" s="760"/>
      <c r="VTH123" s="760"/>
      <c r="VTI123" s="760"/>
      <c r="VTJ123" s="760"/>
      <c r="VTK123" s="760"/>
      <c r="VTL123" s="760"/>
      <c r="VTM123" s="760"/>
      <c r="VTN123" s="760"/>
      <c r="VTO123" s="760"/>
      <c r="VTP123" s="760"/>
      <c r="VTQ123" s="760"/>
      <c r="VTR123" s="760"/>
      <c r="VTS123" s="760"/>
      <c r="VTT123" s="760"/>
      <c r="VTU123" s="760"/>
      <c r="VTV123" s="760"/>
      <c r="VTW123" s="760"/>
      <c r="VTX123" s="760"/>
      <c r="VTY123" s="760"/>
      <c r="VTZ123" s="760"/>
      <c r="VUA123" s="760"/>
      <c r="VUB123" s="760"/>
      <c r="VUC123" s="760"/>
      <c r="VUD123" s="760"/>
      <c r="VUE123" s="760"/>
      <c r="VUF123" s="760"/>
      <c r="VUG123" s="760"/>
      <c r="VUH123" s="760"/>
      <c r="VUI123" s="760"/>
      <c r="VUJ123" s="760"/>
      <c r="VUK123" s="760"/>
      <c r="VUL123" s="760"/>
      <c r="VUM123" s="760"/>
      <c r="VUN123" s="760"/>
      <c r="VUO123" s="760"/>
      <c r="VUP123" s="760"/>
      <c r="VUQ123" s="760"/>
      <c r="VUR123" s="760"/>
      <c r="VUS123" s="760"/>
      <c r="VUT123" s="760"/>
      <c r="VUU123" s="760"/>
      <c r="VUV123" s="760"/>
      <c r="VUW123" s="760"/>
      <c r="VUX123" s="760"/>
      <c r="VUY123" s="760"/>
      <c r="VUZ123" s="760"/>
      <c r="VVA123" s="760"/>
      <c r="VVB123" s="760"/>
      <c r="VVC123" s="760"/>
      <c r="VVD123" s="760"/>
      <c r="VVE123" s="760"/>
      <c r="VVF123" s="760"/>
      <c r="VVG123" s="760"/>
      <c r="VVH123" s="760"/>
      <c r="VVI123" s="760"/>
      <c r="VVJ123" s="760"/>
      <c r="VVK123" s="760"/>
      <c r="VVL123" s="760"/>
      <c r="VVM123" s="760"/>
      <c r="VVN123" s="760"/>
      <c r="VVO123" s="760"/>
      <c r="VVP123" s="760"/>
      <c r="VVQ123" s="760"/>
      <c r="VVR123" s="760"/>
      <c r="VVS123" s="760"/>
      <c r="VVT123" s="760"/>
      <c r="VVU123" s="760"/>
      <c r="VVV123" s="760"/>
      <c r="VVW123" s="760"/>
      <c r="VVX123" s="760"/>
      <c r="VVY123" s="760"/>
      <c r="VVZ123" s="760"/>
      <c r="VWA123" s="760"/>
      <c r="VWB123" s="760"/>
      <c r="VWC123" s="760"/>
      <c r="VWD123" s="760"/>
      <c r="VWE123" s="760"/>
      <c r="VWF123" s="760"/>
      <c r="VWG123" s="760"/>
      <c r="VWH123" s="760"/>
      <c r="VWI123" s="760"/>
      <c r="VWJ123" s="760"/>
      <c r="VWK123" s="760"/>
      <c r="VWL123" s="760"/>
      <c r="VWM123" s="760"/>
      <c r="VWN123" s="760"/>
      <c r="VWO123" s="760"/>
      <c r="VWP123" s="760"/>
      <c r="VWQ123" s="760"/>
      <c r="VWR123" s="760"/>
      <c r="VWS123" s="760"/>
      <c r="VWT123" s="760"/>
      <c r="VWU123" s="760"/>
      <c r="VWV123" s="760"/>
      <c r="VWW123" s="760"/>
      <c r="VWX123" s="760"/>
      <c r="VWY123" s="760"/>
      <c r="VWZ123" s="760"/>
      <c r="VXA123" s="760"/>
      <c r="VXB123" s="760"/>
      <c r="VXC123" s="760"/>
      <c r="VXD123" s="760"/>
      <c r="VXE123" s="760"/>
      <c r="VXF123" s="760"/>
      <c r="VXG123" s="760"/>
      <c r="VXH123" s="760"/>
      <c r="VXI123" s="760"/>
      <c r="VXJ123" s="760"/>
      <c r="VXK123" s="760"/>
      <c r="VXL123" s="760"/>
      <c r="VXM123" s="760"/>
      <c r="VXN123" s="760"/>
      <c r="VXO123" s="760"/>
      <c r="VXP123" s="760"/>
      <c r="VXQ123" s="760"/>
      <c r="VXR123" s="760"/>
      <c r="VXS123" s="760"/>
      <c r="VXT123" s="760"/>
      <c r="VXU123" s="760"/>
      <c r="VXV123" s="760"/>
      <c r="VXW123" s="760"/>
      <c r="VXX123" s="760"/>
      <c r="VXY123" s="760"/>
      <c r="VXZ123" s="760"/>
      <c r="VYA123" s="760"/>
      <c r="VYB123" s="760"/>
      <c r="VYC123" s="760"/>
      <c r="VYD123" s="760"/>
      <c r="VYE123" s="760"/>
      <c r="VYF123" s="760"/>
      <c r="VYG123" s="760"/>
      <c r="VYH123" s="760"/>
      <c r="VYI123" s="760"/>
      <c r="VYJ123" s="760"/>
      <c r="VYK123" s="760"/>
      <c r="VYL123" s="760"/>
      <c r="VYM123" s="760"/>
      <c r="VYN123" s="760"/>
      <c r="VYO123" s="760"/>
      <c r="VYP123" s="760"/>
      <c r="VYQ123" s="760"/>
      <c r="VYR123" s="760"/>
      <c r="VYS123" s="760"/>
      <c r="VYT123" s="760"/>
      <c r="VYU123" s="760"/>
      <c r="VYV123" s="760"/>
      <c r="VYW123" s="760"/>
      <c r="VYX123" s="760"/>
      <c r="VYY123" s="760"/>
      <c r="VYZ123" s="760"/>
      <c r="VZA123" s="760"/>
      <c r="VZB123" s="760"/>
      <c r="VZC123" s="760"/>
      <c r="VZD123" s="760"/>
      <c r="VZE123" s="760"/>
      <c r="VZF123" s="760"/>
      <c r="VZG123" s="760"/>
      <c r="VZH123" s="760"/>
      <c r="VZI123" s="760"/>
      <c r="VZJ123" s="760"/>
      <c r="VZK123" s="760"/>
      <c r="VZL123" s="760"/>
      <c r="VZM123" s="760"/>
      <c r="VZN123" s="760"/>
      <c r="VZO123" s="760"/>
      <c r="VZP123" s="760"/>
      <c r="VZQ123" s="760"/>
      <c r="VZR123" s="760"/>
      <c r="VZS123" s="760"/>
      <c r="VZT123" s="760"/>
      <c r="VZU123" s="760"/>
      <c r="VZV123" s="760"/>
      <c r="VZW123" s="760"/>
      <c r="VZX123" s="760"/>
      <c r="VZY123" s="760"/>
      <c r="VZZ123" s="760"/>
      <c r="WAA123" s="760"/>
      <c r="WAB123" s="760"/>
      <c r="WAC123" s="760"/>
      <c r="WAD123" s="760"/>
      <c r="WAE123" s="760"/>
      <c r="WAF123" s="760"/>
      <c r="WAG123" s="760"/>
      <c r="WAH123" s="760"/>
      <c r="WAI123" s="760"/>
      <c r="WAJ123" s="760"/>
      <c r="WAK123" s="760"/>
      <c r="WAL123" s="760"/>
      <c r="WAM123" s="760"/>
      <c r="WAN123" s="760"/>
      <c r="WAO123" s="760"/>
      <c r="WAP123" s="760"/>
      <c r="WAQ123" s="760"/>
      <c r="WAR123" s="760"/>
      <c r="WAS123" s="760"/>
      <c r="WAT123" s="760"/>
      <c r="WAU123" s="760"/>
      <c r="WAV123" s="760"/>
      <c r="WAW123" s="760"/>
      <c r="WAX123" s="760"/>
      <c r="WAY123" s="760"/>
      <c r="WAZ123" s="760"/>
      <c r="WBA123" s="760"/>
      <c r="WBB123" s="760"/>
      <c r="WBC123" s="760"/>
      <c r="WBD123" s="760"/>
      <c r="WBE123" s="760"/>
      <c r="WBF123" s="760"/>
      <c r="WBG123" s="760"/>
      <c r="WBH123" s="760"/>
      <c r="WBI123" s="760"/>
      <c r="WBJ123" s="760"/>
      <c r="WBK123" s="760"/>
      <c r="WBL123" s="760"/>
      <c r="WBM123" s="760"/>
      <c r="WBN123" s="760"/>
      <c r="WBO123" s="760"/>
      <c r="WBP123" s="760"/>
      <c r="WBQ123" s="760"/>
      <c r="WBR123" s="760"/>
      <c r="WBS123" s="760"/>
      <c r="WBT123" s="760"/>
      <c r="WBU123" s="760"/>
      <c r="WBV123" s="760"/>
      <c r="WBW123" s="760"/>
      <c r="WBX123" s="760"/>
      <c r="WBY123" s="760"/>
      <c r="WBZ123" s="760"/>
      <c r="WCA123" s="760"/>
      <c r="WCB123" s="760"/>
      <c r="WCC123" s="760"/>
      <c r="WCD123" s="760"/>
      <c r="WCE123" s="760"/>
      <c r="WCF123" s="760"/>
      <c r="WCG123" s="760"/>
      <c r="WCH123" s="760"/>
      <c r="WCI123" s="760"/>
      <c r="WCJ123" s="760"/>
      <c r="WCK123" s="760"/>
      <c r="WCL123" s="760"/>
      <c r="WCM123" s="760"/>
      <c r="WCN123" s="760"/>
      <c r="WCO123" s="760"/>
      <c r="WCP123" s="760"/>
      <c r="WCQ123" s="760"/>
      <c r="WCR123" s="760"/>
      <c r="WCS123" s="760"/>
      <c r="WCT123" s="760"/>
      <c r="WCU123" s="760"/>
      <c r="WCV123" s="760"/>
      <c r="WCW123" s="760"/>
      <c r="WCX123" s="760"/>
      <c r="WCY123" s="760"/>
      <c r="WCZ123" s="760"/>
      <c r="WDA123" s="760"/>
      <c r="WDB123" s="760"/>
      <c r="WDC123" s="760"/>
      <c r="WDD123" s="760"/>
      <c r="WDE123" s="760"/>
      <c r="WDF123" s="760"/>
      <c r="WDG123" s="760"/>
      <c r="WDH123" s="760"/>
      <c r="WDI123" s="760"/>
      <c r="WDJ123" s="760"/>
      <c r="WDK123" s="760"/>
      <c r="WDL123" s="760"/>
      <c r="WDM123" s="760"/>
      <c r="WDN123" s="760"/>
      <c r="WDO123" s="760"/>
      <c r="WDP123" s="760"/>
      <c r="WDQ123" s="760"/>
      <c r="WDR123" s="760"/>
      <c r="WDS123" s="760"/>
      <c r="WDT123" s="760"/>
      <c r="WDU123" s="760"/>
      <c r="WDV123" s="760"/>
      <c r="WDW123" s="760"/>
      <c r="WDX123" s="760"/>
      <c r="WDY123" s="760"/>
      <c r="WDZ123" s="760"/>
      <c r="WEA123" s="760"/>
      <c r="WEB123" s="760"/>
      <c r="WEC123" s="760"/>
      <c r="WED123" s="760"/>
      <c r="WEE123" s="760"/>
      <c r="WEF123" s="760"/>
      <c r="WEG123" s="760"/>
      <c r="WEH123" s="760"/>
      <c r="WEI123" s="760"/>
      <c r="WEJ123" s="760"/>
      <c r="WEK123" s="760"/>
      <c r="WEL123" s="760"/>
      <c r="WEM123" s="760"/>
      <c r="WEN123" s="760"/>
      <c r="WEO123" s="760"/>
      <c r="WEP123" s="760"/>
      <c r="WEQ123" s="760"/>
      <c r="WER123" s="760"/>
      <c r="WES123" s="760"/>
      <c r="WET123" s="760"/>
      <c r="WEU123" s="760"/>
      <c r="WEV123" s="760"/>
      <c r="WEW123" s="760"/>
      <c r="WEX123" s="760"/>
      <c r="WEY123" s="760"/>
      <c r="WEZ123" s="760"/>
      <c r="WFA123" s="760"/>
      <c r="WFB123" s="760"/>
      <c r="WFC123" s="760"/>
      <c r="WFD123" s="760"/>
      <c r="WFE123" s="760"/>
      <c r="WFF123" s="760"/>
      <c r="WFG123" s="760"/>
      <c r="WFH123" s="760"/>
      <c r="WFI123" s="760"/>
      <c r="WFJ123" s="760"/>
      <c r="WFK123" s="760"/>
      <c r="WFL123" s="760"/>
      <c r="WFM123" s="760"/>
      <c r="WFN123" s="760"/>
      <c r="WFO123" s="760"/>
      <c r="WFP123" s="760"/>
      <c r="WFQ123" s="760"/>
      <c r="WFR123" s="760"/>
      <c r="WFS123" s="760"/>
      <c r="WFT123" s="760"/>
      <c r="WFU123" s="760"/>
      <c r="WFV123" s="760"/>
      <c r="WFW123" s="760"/>
      <c r="WFX123" s="760"/>
      <c r="WFY123" s="760"/>
      <c r="WFZ123" s="760"/>
      <c r="WGA123" s="760"/>
      <c r="WGB123" s="760"/>
      <c r="WGC123" s="760"/>
      <c r="WGD123" s="760"/>
      <c r="WGE123" s="760"/>
      <c r="WGF123" s="760"/>
      <c r="WGG123" s="760"/>
      <c r="WGH123" s="760"/>
      <c r="WGI123" s="760"/>
      <c r="WGJ123" s="760"/>
      <c r="WGK123" s="760"/>
      <c r="WGL123" s="760"/>
      <c r="WGM123" s="760"/>
      <c r="WGN123" s="760"/>
      <c r="WGO123" s="760"/>
      <c r="WGP123" s="760"/>
      <c r="WGQ123" s="760"/>
      <c r="WGR123" s="760"/>
      <c r="WGS123" s="760"/>
      <c r="WGT123" s="760"/>
      <c r="WGU123" s="760"/>
      <c r="WGV123" s="760"/>
      <c r="WGW123" s="760"/>
      <c r="WGX123" s="760"/>
      <c r="WGY123" s="760"/>
      <c r="WGZ123" s="760"/>
      <c r="WHA123" s="760"/>
      <c r="WHB123" s="760"/>
      <c r="WHC123" s="760"/>
      <c r="WHD123" s="760"/>
      <c r="WHE123" s="760"/>
      <c r="WHF123" s="760"/>
      <c r="WHG123" s="760"/>
      <c r="WHH123" s="760"/>
      <c r="WHI123" s="760"/>
      <c r="WHJ123" s="760"/>
      <c r="WHK123" s="760"/>
      <c r="WHL123" s="760"/>
      <c r="WHM123" s="760"/>
      <c r="WHN123" s="760"/>
      <c r="WHO123" s="760"/>
      <c r="WHP123" s="760"/>
      <c r="WHQ123" s="760"/>
      <c r="WHR123" s="760"/>
      <c r="WHS123" s="760"/>
      <c r="WHT123" s="760"/>
      <c r="WHU123" s="760"/>
      <c r="WHV123" s="760"/>
      <c r="WHW123" s="760"/>
      <c r="WHX123" s="760"/>
      <c r="WHY123" s="760"/>
      <c r="WHZ123" s="760"/>
      <c r="WIA123" s="760"/>
      <c r="WIB123" s="760"/>
      <c r="WIC123" s="760"/>
      <c r="WID123" s="760"/>
      <c r="WIE123" s="760"/>
      <c r="WIF123" s="760"/>
      <c r="WIG123" s="760"/>
      <c r="WIH123" s="760"/>
      <c r="WII123" s="760"/>
      <c r="WIJ123" s="760"/>
      <c r="WIK123" s="760"/>
      <c r="WIL123" s="760"/>
      <c r="WIM123" s="760"/>
      <c r="WIN123" s="760"/>
      <c r="WIO123" s="760"/>
      <c r="WIP123" s="760"/>
      <c r="WIQ123" s="760"/>
      <c r="WIR123" s="760"/>
      <c r="WIS123" s="760"/>
      <c r="WIT123" s="760"/>
      <c r="WIU123" s="760"/>
      <c r="WIV123" s="760"/>
      <c r="WIW123" s="760"/>
      <c r="WIX123" s="760"/>
      <c r="WIY123" s="760"/>
      <c r="WIZ123" s="760"/>
      <c r="WJA123" s="760"/>
      <c r="WJB123" s="760"/>
      <c r="WJC123" s="760"/>
      <c r="WJD123" s="760"/>
      <c r="WJE123" s="760"/>
      <c r="WJF123" s="760"/>
      <c r="WJG123" s="760"/>
      <c r="WJH123" s="760"/>
      <c r="WJI123" s="760"/>
      <c r="WJJ123" s="760"/>
      <c r="WJK123" s="760"/>
      <c r="WJL123" s="760"/>
      <c r="WJM123" s="760"/>
      <c r="WJN123" s="760"/>
      <c r="WJO123" s="760"/>
      <c r="WJP123" s="760"/>
      <c r="WJQ123" s="760"/>
      <c r="WJR123" s="760"/>
      <c r="WJS123" s="760"/>
      <c r="WJT123" s="760"/>
      <c r="WJU123" s="760"/>
      <c r="WJV123" s="760"/>
      <c r="WJW123" s="760"/>
      <c r="WJX123" s="760"/>
      <c r="WJY123" s="760"/>
      <c r="WJZ123" s="760"/>
      <c r="WKA123" s="760"/>
      <c r="WKB123" s="760"/>
      <c r="WKC123" s="760"/>
      <c r="WKD123" s="760"/>
      <c r="WKE123" s="760"/>
      <c r="WKF123" s="760"/>
      <c r="WKG123" s="760"/>
      <c r="WKH123" s="760"/>
      <c r="WKI123" s="760"/>
      <c r="WKJ123" s="760"/>
      <c r="WKK123" s="760"/>
      <c r="WKL123" s="760"/>
      <c r="WKM123" s="760"/>
      <c r="WKN123" s="760"/>
      <c r="WKO123" s="760"/>
      <c r="WKP123" s="760"/>
      <c r="WKQ123" s="760"/>
      <c r="WKR123" s="760"/>
      <c r="WKS123" s="760"/>
      <c r="WKT123" s="760"/>
      <c r="WKU123" s="760"/>
      <c r="WKV123" s="760"/>
      <c r="WKW123" s="760"/>
      <c r="WKX123" s="760"/>
      <c r="WKY123" s="760"/>
      <c r="WKZ123" s="760"/>
      <c r="WLA123" s="760"/>
      <c r="WLB123" s="760"/>
      <c r="WLC123" s="760"/>
      <c r="WLD123" s="760"/>
      <c r="WLE123" s="760"/>
      <c r="WLF123" s="760"/>
      <c r="WLG123" s="760"/>
      <c r="WLH123" s="760"/>
      <c r="WLI123" s="760"/>
      <c r="WLJ123" s="760"/>
      <c r="WLK123" s="760"/>
      <c r="WLL123" s="760"/>
      <c r="WLM123" s="760"/>
      <c r="WLN123" s="760"/>
      <c r="WLO123" s="760"/>
      <c r="WLP123" s="760"/>
      <c r="WLQ123" s="760"/>
      <c r="WLR123" s="760"/>
      <c r="WLS123" s="760"/>
      <c r="WLT123" s="760"/>
      <c r="WLU123" s="760"/>
      <c r="WLV123" s="760"/>
      <c r="WLW123" s="760"/>
      <c r="WLX123" s="760"/>
      <c r="WLY123" s="760"/>
      <c r="WLZ123" s="760"/>
      <c r="WMA123" s="760"/>
      <c r="WMB123" s="760"/>
      <c r="WMC123" s="760"/>
      <c r="WMD123" s="760"/>
      <c r="WME123" s="760"/>
      <c r="WMF123" s="760"/>
      <c r="WMG123" s="760"/>
      <c r="WMH123" s="760"/>
      <c r="WMI123" s="760"/>
      <c r="WMJ123" s="760"/>
      <c r="WMK123" s="760"/>
      <c r="WML123" s="760"/>
      <c r="WMM123" s="760"/>
      <c r="WMN123" s="760"/>
      <c r="WMO123" s="760"/>
      <c r="WMP123" s="760"/>
      <c r="WMQ123" s="760"/>
      <c r="WMR123" s="760"/>
      <c r="WMS123" s="760"/>
      <c r="WMT123" s="760"/>
      <c r="WMU123" s="760"/>
      <c r="WMV123" s="760"/>
      <c r="WMW123" s="760"/>
      <c r="WMX123" s="760"/>
      <c r="WMY123" s="760"/>
      <c r="WMZ123" s="760"/>
      <c r="WNA123" s="760"/>
      <c r="WNB123" s="760"/>
      <c r="WNC123" s="760"/>
      <c r="WND123" s="760"/>
      <c r="WNE123" s="760"/>
      <c r="WNF123" s="760"/>
      <c r="WNG123" s="760"/>
      <c r="WNH123" s="760"/>
      <c r="WNI123" s="760"/>
      <c r="WNJ123" s="760"/>
      <c r="WNK123" s="760"/>
      <c r="WNL123" s="760"/>
      <c r="WNM123" s="760"/>
      <c r="WNN123" s="760"/>
      <c r="WNO123" s="760"/>
      <c r="WNP123" s="760"/>
      <c r="WNQ123" s="760"/>
      <c r="WNR123" s="760"/>
      <c r="WNS123" s="760"/>
      <c r="WNT123" s="760"/>
      <c r="WNU123" s="760"/>
      <c r="WNV123" s="760"/>
      <c r="WNW123" s="760"/>
      <c r="WNX123" s="760"/>
      <c r="WNY123" s="760"/>
      <c r="WNZ123" s="760"/>
      <c r="WOA123" s="760"/>
      <c r="WOB123" s="760"/>
      <c r="WOC123" s="760"/>
      <c r="WOD123" s="760"/>
      <c r="WOE123" s="760"/>
      <c r="WOF123" s="760"/>
      <c r="WOG123" s="760"/>
      <c r="WOH123" s="760"/>
      <c r="WOI123" s="760"/>
      <c r="WOJ123" s="760"/>
      <c r="WOK123" s="760"/>
      <c r="WOL123" s="760"/>
      <c r="WOM123" s="760"/>
      <c r="WON123" s="760"/>
      <c r="WOO123" s="760"/>
      <c r="WOP123" s="760"/>
      <c r="WOQ123" s="760"/>
      <c r="WOR123" s="760"/>
      <c r="WOS123" s="760"/>
      <c r="WOT123" s="760"/>
      <c r="WOU123" s="760"/>
      <c r="WOV123" s="760"/>
      <c r="WOW123" s="760"/>
      <c r="WOX123" s="760"/>
      <c r="WOY123" s="760"/>
      <c r="WOZ123" s="760"/>
      <c r="WPA123" s="760"/>
      <c r="WPB123" s="760"/>
      <c r="WPC123" s="760"/>
      <c r="WPD123" s="760"/>
      <c r="WPE123" s="760"/>
      <c r="WPF123" s="760"/>
      <c r="WPG123" s="760"/>
      <c r="WPH123" s="760"/>
      <c r="WPI123" s="760"/>
      <c r="WPJ123" s="760"/>
      <c r="WPK123" s="760"/>
      <c r="WPL123" s="760"/>
      <c r="WPM123" s="760"/>
      <c r="WPN123" s="760"/>
      <c r="WPO123" s="760"/>
      <c r="WPP123" s="760"/>
      <c r="WPQ123" s="760"/>
      <c r="WPR123" s="760"/>
      <c r="WPS123" s="760"/>
      <c r="WPT123" s="760"/>
      <c r="WPU123" s="760"/>
      <c r="WPV123" s="760"/>
      <c r="WPW123" s="760"/>
      <c r="WPX123" s="760"/>
      <c r="WPY123" s="760"/>
      <c r="WPZ123" s="760"/>
      <c r="WQA123" s="760"/>
      <c r="WQB123" s="760"/>
      <c r="WQC123" s="760"/>
      <c r="WQD123" s="760"/>
      <c r="WQE123" s="760"/>
      <c r="WQF123" s="760"/>
      <c r="WQG123" s="760"/>
      <c r="WQH123" s="760"/>
      <c r="WQI123" s="760"/>
      <c r="WQJ123" s="760"/>
      <c r="WQK123" s="760"/>
      <c r="WQL123" s="760"/>
      <c r="WQM123" s="760"/>
      <c r="WQN123" s="760"/>
      <c r="WQO123" s="760"/>
      <c r="WQP123" s="760"/>
      <c r="WQQ123" s="760"/>
      <c r="WQR123" s="760"/>
      <c r="WQS123" s="760"/>
      <c r="WQT123" s="760"/>
      <c r="WQU123" s="760"/>
      <c r="WQV123" s="760"/>
      <c r="WQW123" s="760"/>
      <c r="WQX123" s="760"/>
      <c r="WQY123" s="760"/>
      <c r="WQZ123" s="760"/>
      <c r="WRA123" s="760"/>
      <c r="WRB123" s="760"/>
      <c r="WRC123" s="760"/>
      <c r="WRD123" s="760"/>
      <c r="WRE123" s="760"/>
      <c r="WRF123" s="760"/>
      <c r="WRG123" s="760"/>
      <c r="WRH123" s="760"/>
      <c r="WRI123" s="760"/>
      <c r="WRJ123" s="760"/>
      <c r="WRK123" s="760"/>
      <c r="WRL123" s="760"/>
      <c r="WRM123" s="760"/>
      <c r="WRN123" s="760"/>
      <c r="WRO123" s="760"/>
      <c r="WRP123" s="760"/>
      <c r="WRQ123" s="760"/>
      <c r="WRR123" s="760"/>
      <c r="WRS123" s="760"/>
      <c r="WRT123" s="760"/>
      <c r="WRU123" s="760"/>
      <c r="WRV123" s="760"/>
      <c r="WRW123" s="760"/>
      <c r="WRX123" s="760"/>
      <c r="WRY123" s="760"/>
      <c r="WRZ123" s="760"/>
      <c r="WSA123" s="760"/>
      <c r="WSB123" s="760"/>
      <c r="WSC123" s="760"/>
      <c r="WSD123" s="760"/>
      <c r="WSE123" s="760"/>
      <c r="WSF123" s="760"/>
      <c r="WSG123" s="760"/>
      <c r="WSH123" s="760"/>
      <c r="WSI123" s="760"/>
      <c r="WSJ123" s="760"/>
      <c r="WSK123" s="760"/>
      <c r="WSL123" s="760"/>
      <c r="WSM123" s="760"/>
      <c r="WSN123" s="760"/>
      <c r="WSO123" s="760"/>
      <c r="WSP123" s="760"/>
      <c r="WSQ123" s="760"/>
      <c r="WSR123" s="760"/>
      <c r="WSS123" s="760"/>
      <c r="WST123" s="760"/>
      <c r="WSU123" s="760"/>
      <c r="WSV123" s="760"/>
      <c r="WSW123" s="760"/>
      <c r="WSX123" s="760"/>
      <c r="WSY123" s="760"/>
      <c r="WSZ123" s="760"/>
      <c r="WTA123" s="760"/>
      <c r="WTB123" s="760"/>
      <c r="WTC123" s="760"/>
      <c r="WTD123" s="760"/>
      <c r="WTE123" s="760"/>
      <c r="WTF123" s="760"/>
      <c r="WTG123" s="760"/>
      <c r="WTH123" s="760"/>
      <c r="WTI123" s="760"/>
      <c r="WTJ123" s="760"/>
      <c r="WTK123" s="760"/>
      <c r="WTL123" s="760"/>
      <c r="WTM123" s="760"/>
      <c r="WTN123" s="760"/>
      <c r="WTO123" s="760"/>
      <c r="WTP123" s="760"/>
      <c r="WTQ123" s="760"/>
      <c r="WTR123" s="760"/>
      <c r="WTS123" s="760"/>
      <c r="WTT123" s="760"/>
      <c r="WTU123" s="760"/>
      <c r="WTV123" s="760"/>
      <c r="WTW123" s="760"/>
      <c r="WTX123" s="760"/>
      <c r="WTY123" s="760"/>
      <c r="WTZ123" s="760"/>
      <c r="WUA123" s="760"/>
      <c r="WUB123" s="760"/>
      <c r="WUC123" s="760"/>
      <c r="WUD123" s="760"/>
      <c r="WUE123" s="760"/>
      <c r="WUF123" s="760"/>
      <c r="WUG123" s="760"/>
      <c r="WUH123" s="760"/>
      <c r="WUI123" s="760"/>
      <c r="WUJ123" s="760"/>
      <c r="WUK123" s="760"/>
      <c r="WUL123" s="760"/>
      <c r="WUM123" s="760"/>
      <c r="WUN123" s="760"/>
      <c r="WUO123" s="760"/>
      <c r="WUP123" s="760"/>
      <c r="WUQ123" s="760"/>
      <c r="WUR123" s="760"/>
      <c r="WUS123" s="760"/>
      <c r="WUT123" s="760"/>
      <c r="WUU123" s="760"/>
      <c r="WUV123" s="760"/>
      <c r="WUW123" s="760"/>
      <c r="WUX123" s="760"/>
      <c r="WUY123" s="760"/>
      <c r="WUZ123" s="760"/>
      <c r="WVA123" s="760"/>
      <c r="WVB123" s="760"/>
      <c r="WVC123" s="760"/>
      <c r="WVD123" s="760"/>
      <c r="WVE123" s="760"/>
      <c r="WVF123" s="760"/>
      <c r="WVG123" s="760"/>
      <c r="WVH123" s="760"/>
      <c r="WVI123" s="760"/>
      <c r="WVJ123" s="760"/>
      <c r="WVK123" s="760"/>
      <c r="WVL123" s="760"/>
      <c r="WVM123" s="760"/>
      <c r="WVN123" s="760"/>
      <c r="WVO123" s="760"/>
      <c r="WVP123" s="760"/>
      <c r="WVQ123" s="760"/>
      <c r="WVR123" s="760"/>
      <c r="WVS123" s="760"/>
      <c r="WVT123" s="760"/>
      <c r="WVU123" s="760"/>
      <c r="WVV123" s="760"/>
      <c r="WVW123" s="760"/>
      <c r="WVX123" s="760"/>
      <c r="WVY123" s="760"/>
      <c r="WVZ123" s="760"/>
      <c r="WWA123" s="760"/>
      <c r="WWB123" s="760"/>
      <c r="WWC123" s="760"/>
      <c r="WWD123" s="760"/>
      <c r="WWE123" s="760"/>
      <c r="WWF123" s="760"/>
      <c r="WWG123" s="760"/>
      <c r="WWH123" s="760"/>
      <c r="WWI123" s="760"/>
      <c r="WWJ123" s="760"/>
      <c r="WWK123" s="760"/>
      <c r="WWL123" s="760"/>
      <c r="WWM123" s="760"/>
      <c r="WWN123" s="760"/>
      <c r="WWO123" s="760"/>
      <c r="WWP123" s="760"/>
      <c r="WWQ123" s="760"/>
      <c r="WWR123" s="760"/>
      <c r="WWS123" s="760"/>
      <c r="WWT123" s="760"/>
      <c r="WWU123" s="760"/>
      <c r="WWV123" s="760"/>
      <c r="WWW123" s="760"/>
      <c r="WWX123" s="760"/>
      <c r="WWY123" s="760"/>
      <c r="WWZ123" s="760"/>
      <c r="WXA123" s="760"/>
      <c r="WXB123" s="760"/>
      <c r="WXC123" s="760"/>
      <c r="WXD123" s="760"/>
      <c r="WXE123" s="760"/>
      <c r="WXF123" s="760"/>
      <c r="WXG123" s="760"/>
      <c r="WXH123" s="760"/>
      <c r="WXI123" s="760"/>
      <c r="WXJ123" s="760"/>
      <c r="WXK123" s="760"/>
      <c r="WXL123" s="760"/>
      <c r="WXM123" s="760"/>
      <c r="WXN123" s="760"/>
      <c r="WXO123" s="760"/>
      <c r="WXP123" s="760"/>
      <c r="WXQ123" s="760"/>
      <c r="WXR123" s="760"/>
      <c r="WXS123" s="760"/>
      <c r="WXT123" s="760"/>
      <c r="WXU123" s="760"/>
      <c r="WXV123" s="760"/>
      <c r="WXW123" s="760"/>
      <c r="WXX123" s="760"/>
      <c r="WXY123" s="760"/>
      <c r="WXZ123" s="760"/>
      <c r="WYA123" s="760"/>
      <c r="WYB123" s="760"/>
      <c r="WYC123" s="760"/>
      <c r="WYD123" s="760"/>
      <c r="WYE123" s="760"/>
      <c r="WYF123" s="760"/>
      <c r="WYG123" s="760"/>
      <c r="WYH123" s="760"/>
      <c r="WYI123" s="760"/>
      <c r="WYJ123" s="760"/>
      <c r="WYK123" s="760"/>
      <c r="WYL123" s="760"/>
      <c r="WYM123" s="760"/>
      <c r="WYN123" s="760"/>
      <c r="WYO123" s="760"/>
      <c r="WYP123" s="760"/>
      <c r="WYQ123" s="760"/>
      <c r="WYR123" s="760"/>
      <c r="WYS123" s="760"/>
      <c r="WYT123" s="760"/>
      <c r="WYU123" s="760"/>
      <c r="WYV123" s="760"/>
      <c r="WYW123" s="760"/>
      <c r="WYX123" s="760"/>
      <c r="WYY123" s="760"/>
      <c r="WYZ123" s="760"/>
      <c r="WZA123" s="760"/>
      <c r="WZB123" s="760"/>
      <c r="WZC123" s="760"/>
      <c r="WZD123" s="760"/>
      <c r="WZE123" s="760"/>
      <c r="WZF123" s="760"/>
      <c r="WZG123" s="760"/>
      <c r="WZH123" s="760"/>
      <c r="WZI123" s="760"/>
      <c r="WZJ123" s="760"/>
      <c r="WZK123" s="760"/>
      <c r="WZL123" s="760"/>
      <c r="WZM123" s="760"/>
      <c r="WZN123" s="760"/>
      <c r="WZO123" s="760"/>
      <c r="WZP123" s="760"/>
      <c r="WZQ123" s="760"/>
      <c r="WZR123" s="760"/>
      <c r="WZS123" s="760"/>
      <c r="WZT123" s="760"/>
      <c r="WZU123" s="760"/>
      <c r="WZV123" s="760"/>
      <c r="WZW123" s="760"/>
      <c r="WZX123" s="760"/>
      <c r="WZY123" s="760"/>
      <c r="WZZ123" s="760"/>
      <c r="XAA123" s="760"/>
      <c r="XAB123" s="760"/>
      <c r="XAC123" s="760"/>
      <c r="XAD123" s="760"/>
      <c r="XAE123" s="760"/>
      <c r="XAF123" s="760"/>
      <c r="XAG123" s="760"/>
      <c r="XAH123" s="760"/>
      <c r="XAI123" s="760"/>
      <c r="XAJ123" s="760"/>
      <c r="XAK123" s="760"/>
      <c r="XAL123" s="760"/>
      <c r="XAM123" s="760"/>
      <c r="XAN123" s="760"/>
      <c r="XAO123" s="760"/>
      <c r="XAP123" s="760"/>
      <c r="XAQ123" s="760"/>
      <c r="XAR123" s="760"/>
      <c r="XAS123" s="760"/>
      <c r="XAT123" s="760"/>
      <c r="XAU123" s="760"/>
      <c r="XAV123" s="760"/>
      <c r="XAW123" s="760"/>
      <c r="XAX123" s="760"/>
      <c r="XAY123" s="760"/>
      <c r="XAZ123" s="760"/>
      <c r="XBA123" s="760"/>
      <c r="XBB123" s="760"/>
      <c r="XBC123" s="760"/>
      <c r="XBD123" s="760"/>
      <c r="XBE123" s="760"/>
      <c r="XBF123" s="760"/>
      <c r="XBG123" s="760"/>
      <c r="XBH123" s="760"/>
      <c r="XBI123" s="760"/>
      <c r="XBJ123" s="760"/>
      <c r="XBK123" s="760"/>
      <c r="XBL123" s="760"/>
      <c r="XBM123" s="760"/>
      <c r="XBN123" s="760"/>
      <c r="XBO123" s="760"/>
      <c r="XBP123" s="760"/>
      <c r="XBQ123" s="760"/>
      <c r="XBR123" s="760"/>
      <c r="XBS123" s="760"/>
      <c r="XBT123" s="760"/>
      <c r="XBU123" s="760"/>
      <c r="XBV123" s="760"/>
      <c r="XBW123" s="760"/>
      <c r="XBX123" s="760"/>
      <c r="XBY123" s="760"/>
      <c r="XBZ123" s="760"/>
      <c r="XCA123" s="760"/>
      <c r="XCB123" s="760"/>
      <c r="XCC123" s="760"/>
      <c r="XCD123" s="760"/>
      <c r="XCE123" s="760"/>
      <c r="XCF123" s="760"/>
      <c r="XCG123" s="760"/>
      <c r="XCH123" s="760"/>
      <c r="XCI123" s="760"/>
      <c r="XCJ123" s="760"/>
      <c r="XCK123" s="760"/>
      <c r="XCL123" s="760"/>
      <c r="XCM123" s="760"/>
      <c r="XCN123" s="760"/>
      <c r="XCO123" s="760"/>
      <c r="XCP123" s="760"/>
      <c r="XCQ123" s="760"/>
      <c r="XCR123" s="760"/>
      <c r="XCS123" s="760"/>
      <c r="XCT123" s="760"/>
      <c r="XCU123" s="760"/>
      <c r="XCV123" s="760"/>
      <c r="XCW123" s="760"/>
      <c r="XCX123" s="760"/>
      <c r="XCY123" s="760"/>
      <c r="XCZ123" s="760"/>
      <c r="XDA123" s="760"/>
      <c r="XDB123" s="760"/>
      <c r="XDC123" s="760"/>
      <c r="XDD123" s="760"/>
      <c r="XDE123" s="760"/>
      <c r="XDF123" s="760"/>
      <c r="XDG123" s="760"/>
      <c r="XDH123" s="760"/>
      <c r="XDI123" s="760"/>
      <c r="XDJ123" s="760"/>
      <c r="XDK123" s="760"/>
      <c r="XDL123" s="760"/>
      <c r="XDM123" s="760"/>
      <c r="XDN123" s="760"/>
      <c r="XDO123" s="760"/>
      <c r="XDP123" s="760"/>
      <c r="XDQ123" s="760"/>
      <c r="XDR123" s="760"/>
      <c r="XDS123" s="760"/>
      <c r="XDT123" s="760"/>
      <c r="XDU123" s="760"/>
      <c r="XDV123" s="760"/>
      <c r="XDW123" s="760"/>
      <c r="XDX123" s="760"/>
      <c r="XDY123" s="760"/>
      <c r="XDZ123" s="760"/>
      <c r="XEA123" s="760"/>
      <c r="XEB123" s="760"/>
      <c r="XEC123" s="760"/>
      <c r="XED123" s="760"/>
      <c r="XEE123" s="760"/>
      <c r="XEF123" s="760"/>
      <c r="XEG123" s="760"/>
      <c r="XEH123" s="760"/>
      <c r="XEI123" s="760"/>
      <c r="XEJ123" s="760"/>
      <c r="XEK123" s="760"/>
      <c r="XEL123" s="760"/>
      <c r="XEM123" s="760"/>
      <c r="XEN123" s="760"/>
      <c r="XEO123" s="760"/>
      <c r="XEP123" s="760"/>
      <c r="XEQ123" s="760"/>
      <c r="XER123" s="760"/>
      <c r="XES123" s="760"/>
      <c r="XET123" s="760"/>
      <c r="XEU123" s="760"/>
      <c r="XEV123" s="760"/>
      <c r="XEW123" s="760"/>
      <c r="XEX123" s="760"/>
      <c r="XEY123" s="760"/>
      <c r="XEZ123" s="760"/>
      <c r="XFA123" s="760"/>
      <c r="XFB123" s="760"/>
    </row>
    <row r="124" spans="1:16382" s="797" customFormat="1" ht="15" customHeight="1" x14ac:dyDescent="0.3">
      <c r="A124" s="813"/>
      <c r="B124" s="814">
        <v>6171</v>
      </c>
      <c r="C124" s="814">
        <v>2111</v>
      </c>
      <c r="D124" s="815" t="s">
        <v>93</v>
      </c>
      <c r="E124" s="816">
        <v>17000</v>
      </c>
      <c r="F124" s="816">
        <v>17000</v>
      </c>
      <c r="G124" s="816">
        <v>17000</v>
      </c>
      <c r="H124" s="808">
        <v>17000</v>
      </c>
      <c r="I124" s="808">
        <v>17000</v>
      </c>
      <c r="J124" s="793"/>
      <c r="K124" s="793"/>
      <c r="L124" s="794"/>
      <c r="M124" s="794"/>
      <c r="N124" s="794"/>
      <c r="O124" s="794"/>
      <c r="P124" s="794"/>
      <c r="Q124" s="803"/>
      <c r="R124" s="794"/>
      <c r="S124" s="795"/>
      <c r="T124" s="796"/>
    </row>
    <row r="125" spans="1:16382" s="797" customFormat="1" ht="15" customHeight="1" x14ac:dyDescent="0.3">
      <c r="A125" s="813"/>
      <c r="B125" s="814">
        <v>5512</v>
      </c>
      <c r="C125" s="814">
        <v>2322</v>
      </c>
      <c r="D125" s="815" t="s">
        <v>687</v>
      </c>
      <c r="E125" s="816">
        <v>0</v>
      </c>
      <c r="F125" s="816">
        <v>0</v>
      </c>
      <c r="G125" s="816">
        <v>0</v>
      </c>
      <c r="H125" s="808">
        <v>0</v>
      </c>
      <c r="I125" s="808">
        <v>0</v>
      </c>
      <c r="J125" s="793"/>
      <c r="K125" s="793"/>
      <c r="L125" s="794"/>
      <c r="M125" s="794"/>
      <c r="N125" s="794"/>
      <c r="O125" s="794"/>
      <c r="P125" s="794"/>
      <c r="Q125" s="803"/>
      <c r="R125" s="794"/>
      <c r="S125" s="795"/>
      <c r="T125" s="796"/>
    </row>
    <row r="126" spans="1:16382" s="797" customFormat="1" ht="15" customHeight="1" x14ac:dyDescent="0.3">
      <c r="A126" s="813">
        <v>6310</v>
      </c>
      <c r="B126" s="814">
        <v>6310</v>
      </c>
      <c r="C126" s="814">
        <v>2212</v>
      </c>
      <c r="D126" s="815" t="s">
        <v>1390</v>
      </c>
      <c r="E126" s="816">
        <v>0</v>
      </c>
      <c r="F126" s="816">
        <v>0</v>
      </c>
      <c r="G126" s="816">
        <v>0</v>
      </c>
      <c r="H126" s="808">
        <v>0</v>
      </c>
      <c r="I126" s="808">
        <v>0</v>
      </c>
      <c r="J126" s="793"/>
      <c r="K126" s="793"/>
      <c r="L126" s="794"/>
      <c r="M126" s="794"/>
      <c r="N126" s="794"/>
      <c r="O126" s="794"/>
      <c r="P126" s="794"/>
      <c r="Q126" s="803"/>
      <c r="R126" s="794"/>
      <c r="S126" s="795"/>
      <c r="T126" s="796"/>
    </row>
    <row r="127" spans="1:16382" s="797" customFormat="1" ht="15" customHeight="1" x14ac:dyDescent="0.3">
      <c r="A127" s="813"/>
      <c r="B127" s="814">
        <v>6310</v>
      </c>
      <c r="C127" s="814">
        <v>2141</v>
      </c>
      <c r="D127" s="815" t="s">
        <v>1053</v>
      </c>
      <c r="E127" s="816">
        <v>10000</v>
      </c>
      <c r="F127" s="816">
        <v>10000</v>
      </c>
      <c r="G127" s="816">
        <v>10000</v>
      </c>
      <c r="H127" s="808">
        <v>10000</v>
      </c>
      <c r="I127" s="808">
        <v>10000</v>
      </c>
      <c r="J127" s="793"/>
      <c r="K127" s="793"/>
      <c r="L127" s="794"/>
      <c r="M127" s="794"/>
      <c r="N127" s="794"/>
      <c r="O127" s="794"/>
      <c r="P127" s="794"/>
      <c r="Q127" s="803"/>
      <c r="R127" s="794"/>
      <c r="S127" s="795"/>
      <c r="T127" s="796"/>
    </row>
    <row r="128" spans="1:16382" s="797" customFormat="1" ht="15" customHeight="1" x14ac:dyDescent="0.3">
      <c r="A128" s="813"/>
      <c r="B128" s="814">
        <v>6402</v>
      </c>
      <c r="C128" s="814">
        <v>2222</v>
      </c>
      <c r="D128" s="815" t="s">
        <v>1815</v>
      </c>
      <c r="E128" s="816">
        <v>0</v>
      </c>
      <c r="F128" s="816">
        <v>0</v>
      </c>
      <c r="G128" s="816">
        <v>0</v>
      </c>
      <c r="H128" s="808">
        <v>0</v>
      </c>
      <c r="I128" s="808">
        <v>0</v>
      </c>
      <c r="J128" s="793"/>
      <c r="K128" s="793"/>
      <c r="L128" s="794"/>
      <c r="M128" s="794"/>
      <c r="N128" s="794"/>
      <c r="O128" s="794"/>
      <c r="P128" s="794"/>
      <c r="Q128" s="803"/>
      <c r="R128" s="794"/>
      <c r="S128" s="795"/>
      <c r="T128" s="796"/>
    </row>
    <row r="129" spans="1:16382" s="797" customFormat="1" ht="15" customHeight="1" x14ac:dyDescent="0.3">
      <c r="A129" s="813"/>
      <c r="B129" s="814">
        <v>6409</v>
      </c>
      <c r="C129" s="814">
        <v>2132</v>
      </c>
      <c r="D129" s="815" t="s">
        <v>580</v>
      </c>
      <c r="E129" s="816">
        <v>4400</v>
      </c>
      <c r="F129" s="816">
        <v>4400</v>
      </c>
      <c r="G129" s="816">
        <v>4400</v>
      </c>
      <c r="H129" s="808">
        <v>4400</v>
      </c>
      <c r="I129" s="808">
        <v>4400</v>
      </c>
      <c r="J129" s="793"/>
      <c r="K129" s="793"/>
      <c r="L129" s="794"/>
      <c r="M129" s="794"/>
      <c r="N129" s="794"/>
      <c r="O129" s="794"/>
      <c r="P129" s="794"/>
      <c r="Q129" s="803"/>
      <c r="R129" s="794"/>
      <c r="S129" s="795"/>
      <c r="T129" s="796"/>
    </row>
    <row r="130" spans="1:16382" s="797" customFormat="1" ht="15" customHeight="1" x14ac:dyDescent="0.3">
      <c r="A130" s="813"/>
      <c r="B130" s="814">
        <v>6409</v>
      </c>
      <c r="C130" s="814" t="s">
        <v>96</v>
      </c>
      <c r="D130" s="815" t="s">
        <v>97</v>
      </c>
      <c r="E130" s="816">
        <v>65000</v>
      </c>
      <c r="F130" s="816">
        <v>65000</v>
      </c>
      <c r="G130" s="816">
        <v>65000</v>
      </c>
      <c r="H130" s="808">
        <v>65000</v>
      </c>
      <c r="I130" s="808">
        <v>65000</v>
      </c>
      <c r="J130" s="793"/>
      <c r="K130" s="793"/>
      <c r="L130" s="794"/>
      <c r="M130" s="794"/>
      <c r="N130" s="794"/>
      <c r="O130" s="794"/>
      <c r="P130" s="794"/>
      <c r="Q130" s="803"/>
      <c r="R130" s="794"/>
      <c r="S130" s="795"/>
      <c r="T130" s="796"/>
    </row>
    <row r="131" spans="1:16382" s="797" customFormat="1" ht="15" customHeight="1" x14ac:dyDescent="0.3">
      <c r="A131" s="828">
        <v>6409</v>
      </c>
      <c r="B131" s="829">
        <v>6409</v>
      </c>
      <c r="C131" s="829">
        <v>2119</v>
      </c>
      <c r="D131" s="830" t="s">
        <v>1057</v>
      </c>
      <c r="E131" s="831">
        <v>300000</v>
      </c>
      <c r="F131" s="831">
        <v>300000</v>
      </c>
      <c r="G131" s="831">
        <v>300000</v>
      </c>
      <c r="H131" s="808">
        <v>300000</v>
      </c>
      <c r="I131" s="808">
        <v>300000</v>
      </c>
      <c r="J131" s="793"/>
      <c r="K131" s="793"/>
      <c r="L131" s="794"/>
      <c r="M131" s="794"/>
      <c r="N131" s="794"/>
      <c r="O131" s="794"/>
      <c r="P131" s="794"/>
      <c r="Q131" s="803"/>
      <c r="R131" s="794"/>
      <c r="S131" s="795"/>
      <c r="T131" s="796"/>
    </row>
    <row r="132" spans="1:16382" s="797" customFormat="1" ht="15" customHeight="1" x14ac:dyDescent="0.3">
      <c r="A132" s="813"/>
      <c r="B132" s="814">
        <v>3612</v>
      </c>
      <c r="C132" s="814" t="s">
        <v>83</v>
      </c>
      <c r="D132" s="815" t="s">
        <v>84</v>
      </c>
      <c r="E132" s="816">
        <v>0</v>
      </c>
      <c r="F132" s="816">
        <v>0</v>
      </c>
      <c r="G132" s="816">
        <v>0</v>
      </c>
      <c r="H132" s="808">
        <v>0</v>
      </c>
      <c r="I132" s="808">
        <v>0</v>
      </c>
      <c r="J132" s="793"/>
      <c r="K132" s="793"/>
      <c r="L132" s="794"/>
      <c r="M132" s="794"/>
      <c r="N132" s="794"/>
      <c r="O132" s="794"/>
      <c r="P132" s="794"/>
      <c r="Q132" s="803"/>
      <c r="R132" s="794"/>
      <c r="S132" s="795"/>
      <c r="T132" s="796"/>
    </row>
    <row r="133" spans="1:16382" s="797" customFormat="1" ht="15" customHeight="1" x14ac:dyDescent="0.3">
      <c r="A133" s="813">
        <v>3631</v>
      </c>
      <c r="B133" s="814">
        <v>3631</v>
      </c>
      <c r="C133" s="814" t="s">
        <v>61</v>
      </c>
      <c r="D133" s="815" t="s">
        <v>88</v>
      </c>
      <c r="E133" s="816">
        <v>0</v>
      </c>
      <c r="F133" s="816">
        <v>0</v>
      </c>
      <c r="G133" s="816">
        <v>0</v>
      </c>
      <c r="H133" s="808">
        <v>0</v>
      </c>
      <c r="I133" s="808">
        <v>0</v>
      </c>
      <c r="J133" s="793"/>
      <c r="K133" s="793"/>
      <c r="L133" s="794"/>
      <c r="M133" s="794"/>
      <c r="N133" s="794"/>
      <c r="O133" s="794"/>
      <c r="P133" s="794"/>
      <c r="Q133" s="803"/>
      <c r="R133" s="794"/>
      <c r="S133" s="795"/>
      <c r="T133" s="796"/>
    </row>
    <row r="134" spans="1:16382" s="797" customFormat="1" ht="15" customHeight="1" x14ac:dyDescent="0.3">
      <c r="A134" s="813"/>
      <c r="B134" s="814">
        <v>6171</v>
      </c>
      <c r="C134" s="814" t="s">
        <v>65</v>
      </c>
      <c r="D134" s="815" t="s">
        <v>92</v>
      </c>
      <c r="E134" s="816">
        <v>0</v>
      </c>
      <c r="F134" s="816">
        <v>0</v>
      </c>
      <c r="G134" s="816">
        <v>0</v>
      </c>
      <c r="H134" s="808">
        <v>0</v>
      </c>
      <c r="I134" s="808">
        <v>0</v>
      </c>
      <c r="J134" s="793"/>
      <c r="K134" s="793"/>
      <c r="L134" s="794"/>
      <c r="M134" s="794"/>
      <c r="N134" s="794"/>
      <c r="O134" s="794"/>
      <c r="P134" s="794"/>
      <c r="Q134" s="803"/>
      <c r="R134" s="794"/>
      <c r="S134" s="795"/>
      <c r="T134" s="796"/>
    </row>
    <row r="135" spans="1:16382" s="797" customFormat="1" ht="15" customHeight="1" x14ac:dyDescent="0.3">
      <c r="A135" s="813"/>
      <c r="B135" s="814">
        <v>6310</v>
      </c>
      <c r="C135" s="814">
        <v>2212</v>
      </c>
      <c r="D135" s="815" t="s">
        <v>1054</v>
      </c>
      <c r="E135" s="816">
        <v>0</v>
      </c>
      <c r="F135" s="816">
        <v>0</v>
      </c>
      <c r="G135" s="816">
        <v>0</v>
      </c>
      <c r="H135" s="808">
        <v>0</v>
      </c>
      <c r="I135" s="808">
        <v>0</v>
      </c>
      <c r="J135" s="793"/>
      <c r="K135" s="793"/>
      <c r="L135" s="794"/>
      <c r="M135" s="794"/>
      <c r="N135" s="794"/>
      <c r="O135" s="794"/>
      <c r="P135" s="794"/>
      <c r="Q135" s="803"/>
      <c r="R135" s="794"/>
      <c r="S135" s="795"/>
      <c r="T135" s="796"/>
    </row>
    <row r="136" spans="1:16382" s="2245" customFormat="1" ht="15" customHeight="1" x14ac:dyDescent="0.3">
      <c r="A136" s="813"/>
      <c r="B136" s="2243">
        <v>5311</v>
      </c>
      <c r="C136" s="2243">
        <v>2212</v>
      </c>
      <c r="D136" s="2244" t="s">
        <v>1055</v>
      </c>
      <c r="E136" s="1913">
        <v>0</v>
      </c>
      <c r="F136" s="1913">
        <v>0</v>
      </c>
      <c r="G136" s="1913">
        <v>0</v>
      </c>
      <c r="H136" s="504">
        <v>94000</v>
      </c>
      <c r="I136" s="504">
        <v>94000</v>
      </c>
      <c r="J136" s="764"/>
      <c r="K136" s="764"/>
      <c r="L136" s="769"/>
      <c r="M136" s="769"/>
      <c r="N136" s="769"/>
      <c r="O136" s="769"/>
      <c r="P136" s="769"/>
      <c r="Q136" s="770"/>
      <c r="R136" s="769"/>
      <c r="S136" s="768"/>
      <c r="T136" s="771"/>
      <c r="U136" s="760"/>
      <c r="V136" s="760"/>
      <c r="W136" s="760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  <c r="AR136" s="760"/>
      <c r="AS136" s="760"/>
      <c r="AT136" s="760"/>
      <c r="AU136" s="760"/>
      <c r="AV136" s="760"/>
      <c r="AW136" s="760"/>
      <c r="AX136" s="760"/>
      <c r="AY136" s="760"/>
      <c r="AZ136" s="760"/>
      <c r="BA136" s="760"/>
      <c r="BB136" s="760"/>
      <c r="BC136" s="760"/>
      <c r="BD136" s="760"/>
      <c r="BE136" s="760"/>
      <c r="BF136" s="760"/>
      <c r="BG136" s="760"/>
      <c r="BH136" s="760"/>
      <c r="BI136" s="760"/>
      <c r="BJ136" s="760"/>
      <c r="BK136" s="760"/>
      <c r="BL136" s="760"/>
      <c r="BM136" s="760"/>
      <c r="BN136" s="760"/>
      <c r="BO136" s="760"/>
      <c r="BP136" s="760"/>
      <c r="BQ136" s="760"/>
      <c r="BR136" s="760"/>
      <c r="BS136" s="760"/>
      <c r="BT136" s="760"/>
      <c r="BU136" s="760"/>
      <c r="BV136" s="760"/>
      <c r="BW136" s="760"/>
      <c r="BX136" s="760"/>
      <c r="BY136" s="760"/>
      <c r="BZ136" s="760"/>
      <c r="CA136" s="760"/>
      <c r="CB136" s="760"/>
      <c r="CC136" s="760"/>
      <c r="CD136" s="760"/>
      <c r="CE136" s="760"/>
      <c r="CF136" s="760"/>
      <c r="CG136" s="760"/>
      <c r="CH136" s="760"/>
      <c r="CI136" s="760"/>
      <c r="CJ136" s="760"/>
      <c r="CK136" s="760"/>
      <c r="CL136" s="760"/>
      <c r="CM136" s="760"/>
      <c r="CN136" s="760"/>
      <c r="CO136" s="760"/>
      <c r="CP136" s="760"/>
      <c r="CQ136" s="760"/>
      <c r="CR136" s="760"/>
      <c r="CS136" s="760"/>
      <c r="CT136" s="760"/>
      <c r="CU136" s="760"/>
      <c r="CV136" s="760"/>
      <c r="CW136" s="760"/>
      <c r="CX136" s="760"/>
      <c r="CY136" s="760"/>
      <c r="CZ136" s="760"/>
      <c r="DA136" s="760"/>
      <c r="DB136" s="760"/>
      <c r="DC136" s="760"/>
      <c r="DD136" s="760"/>
      <c r="DE136" s="760"/>
      <c r="DF136" s="760"/>
      <c r="DG136" s="760"/>
      <c r="DH136" s="760"/>
      <c r="DI136" s="760"/>
      <c r="DJ136" s="760"/>
      <c r="DK136" s="760"/>
      <c r="DL136" s="760"/>
      <c r="DM136" s="760"/>
      <c r="DN136" s="760"/>
      <c r="DO136" s="760"/>
      <c r="DP136" s="760"/>
      <c r="DQ136" s="760"/>
      <c r="DR136" s="760"/>
      <c r="DS136" s="760"/>
      <c r="DT136" s="760"/>
      <c r="DU136" s="760"/>
      <c r="DV136" s="760"/>
      <c r="DW136" s="760"/>
      <c r="DX136" s="760"/>
      <c r="DY136" s="760"/>
      <c r="DZ136" s="760"/>
      <c r="EA136" s="760"/>
      <c r="EB136" s="760"/>
      <c r="EC136" s="760"/>
      <c r="ED136" s="760"/>
      <c r="EE136" s="760"/>
      <c r="EF136" s="760"/>
      <c r="EG136" s="760"/>
      <c r="EH136" s="760"/>
      <c r="EI136" s="760"/>
      <c r="EJ136" s="760"/>
      <c r="EK136" s="760"/>
      <c r="EL136" s="760"/>
      <c r="EM136" s="760"/>
      <c r="EN136" s="760"/>
      <c r="EO136" s="760"/>
      <c r="EP136" s="760"/>
      <c r="EQ136" s="760"/>
      <c r="ER136" s="760"/>
      <c r="ES136" s="760"/>
      <c r="ET136" s="760"/>
      <c r="EU136" s="760"/>
      <c r="EV136" s="760"/>
      <c r="EW136" s="760"/>
      <c r="EX136" s="760"/>
      <c r="EY136" s="760"/>
      <c r="EZ136" s="760"/>
      <c r="FA136" s="760"/>
      <c r="FB136" s="760"/>
      <c r="FC136" s="760"/>
      <c r="FD136" s="760"/>
      <c r="FE136" s="760"/>
      <c r="FF136" s="760"/>
      <c r="FG136" s="760"/>
      <c r="FH136" s="760"/>
      <c r="FI136" s="760"/>
      <c r="FJ136" s="760"/>
      <c r="FK136" s="760"/>
      <c r="FL136" s="760"/>
      <c r="FM136" s="760"/>
      <c r="FN136" s="760"/>
      <c r="FO136" s="760"/>
      <c r="FP136" s="760"/>
      <c r="FQ136" s="760"/>
      <c r="FR136" s="760"/>
      <c r="FS136" s="760"/>
      <c r="FT136" s="760"/>
      <c r="FU136" s="760"/>
      <c r="FV136" s="760"/>
      <c r="FW136" s="760"/>
      <c r="FX136" s="760"/>
      <c r="FY136" s="760"/>
      <c r="FZ136" s="760"/>
      <c r="GA136" s="760"/>
      <c r="GB136" s="760"/>
      <c r="GC136" s="760"/>
      <c r="GD136" s="760"/>
      <c r="GE136" s="760"/>
      <c r="GF136" s="760"/>
      <c r="GG136" s="760"/>
      <c r="GH136" s="760"/>
      <c r="GI136" s="760"/>
      <c r="GJ136" s="760"/>
      <c r="GK136" s="760"/>
      <c r="GL136" s="760"/>
      <c r="GM136" s="760"/>
      <c r="GN136" s="760"/>
      <c r="GO136" s="760"/>
      <c r="GP136" s="760"/>
      <c r="GQ136" s="760"/>
      <c r="GR136" s="760"/>
      <c r="GS136" s="760"/>
      <c r="GT136" s="760"/>
      <c r="GU136" s="760"/>
      <c r="GV136" s="760"/>
      <c r="GW136" s="760"/>
      <c r="GX136" s="760"/>
      <c r="GY136" s="760"/>
      <c r="GZ136" s="760"/>
      <c r="HA136" s="760"/>
      <c r="HB136" s="760"/>
      <c r="HC136" s="760"/>
      <c r="HD136" s="760"/>
      <c r="HE136" s="760"/>
      <c r="HF136" s="760"/>
      <c r="HG136" s="760"/>
      <c r="HH136" s="760"/>
      <c r="HI136" s="760"/>
      <c r="HJ136" s="760"/>
      <c r="HK136" s="760"/>
      <c r="HL136" s="760"/>
      <c r="HM136" s="760"/>
      <c r="HN136" s="760"/>
      <c r="HO136" s="760"/>
      <c r="HP136" s="760"/>
      <c r="HQ136" s="760"/>
      <c r="HR136" s="760"/>
      <c r="HS136" s="760"/>
      <c r="HT136" s="760"/>
      <c r="HU136" s="760"/>
      <c r="HV136" s="760"/>
      <c r="HW136" s="760"/>
      <c r="HX136" s="760"/>
      <c r="HY136" s="760"/>
      <c r="HZ136" s="760"/>
      <c r="IA136" s="760"/>
      <c r="IB136" s="760"/>
      <c r="IC136" s="760"/>
      <c r="ID136" s="760"/>
      <c r="IE136" s="760"/>
      <c r="IF136" s="760"/>
      <c r="IG136" s="760"/>
      <c r="IH136" s="760"/>
      <c r="II136" s="760"/>
      <c r="IJ136" s="760"/>
      <c r="IK136" s="760"/>
      <c r="IL136" s="760"/>
      <c r="IM136" s="760"/>
      <c r="IN136" s="760"/>
      <c r="IO136" s="760"/>
      <c r="IP136" s="760"/>
      <c r="IQ136" s="760"/>
      <c r="IR136" s="760"/>
      <c r="IS136" s="760"/>
      <c r="IT136" s="760"/>
      <c r="IU136" s="760"/>
      <c r="IV136" s="760"/>
      <c r="IW136" s="760"/>
      <c r="IX136" s="760"/>
      <c r="IY136" s="760"/>
      <c r="IZ136" s="760"/>
      <c r="JA136" s="760"/>
      <c r="JB136" s="760"/>
      <c r="JC136" s="760"/>
      <c r="JD136" s="760"/>
      <c r="JE136" s="760"/>
      <c r="JF136" s="760"/>
      <c r="JG136" s="760"/>
      <c r="JH136" s="760"/>
      <c r="JI136" s="760"/>
      <c r="JJ136" s="760"/>
      <c r="JK136" s="760"/>
      <c r="JL136" s="760"/>
      <c r="JM136" s="760"/>
      <c r="JN136" s="760"/>
      <c r="JO136" s="760"/>
      <c r="JP136" s="760"/>
      <c r="JQ136" s="760"/>
      <c r="JR136" s="760"/>
      <c r="JS136" s="760"/>
      <c r="JT136" s="760"/>
      <c r="JU136" s="760"/>
      <c r="JV136" s="760"/>
      <c r="JW136" s="760"/>
      <c r="JX136" s="760"/>
      <c r="JY136" s="760"/>
      <c r="JZ136" s="760"/>
      <c r="KA136" s="760"/>
      <c r="KB136" s="760"/>
      <c r="KC136" s="760"/>
      <c r="KD136" s="760"/>
      <c r="KE136" s="760"/>
      <c r="KF136" s="760"/>
      <c r="KG136" s="760"/>
      <c r="KH136" s="760"/>
      <c r="KI136" s="760"/>
      <c r="KJ136" s="760"/>
      <c r="KK136" s="760"/>
      <c r="KL136" s="760"/>
      <c r="KM136" s="760"/>
      <c r="KN136" s="760"/>
      <c r="KO136" s="760"/>
      <c r="KP136" s="760"/>
      <c r="KQ136" s="760"/>
      <c r="KR136" s="760"/>
      <c r="KS136" s="760"/>
      <c r="KT136" s="760"/>
      <c r="KU136" s="760"/>
      <c r="KV136" s="760"/>
      <c r="KW136" s="760"/>
      <c r="KX136" s="760"/>
      <c r="KY136" s="760"/>
      <c r="KZ136" s="760"/>
      <c r="LA136" s="760"/>
      <c r="LB136" s="760"/>
      <c r="LC136" s="760"/>
      <c r="LD136" s="760"/>
      <c r="LE136" s="760"/>
      <c r="LF136" s="760"/>
      <c r="LG136" s="760"/>
      <c r="LH136" s="760"/>
      <c r="LI136" s="760"/>
      <c r="LJ136" s="760"/>
      <c r="LK136" s="760"/>
      <c r="LL136" s="760"/>
      <c r="LM136" s="760"/>
      <c r="LN136" s="760"/>
      <c r="LO136" s="760"/>
      <c r="LP136" s="760"/>
      <c r="LQ136" s="760"/>
      <c r="LR136" s="760"/>
      <c r="LS136" s="760"/>
      <c r="LT136" s="760"/>
      <c r="LU136" s="760"/>
      <c r="LV136" s="760"/>
      <c r="LW136" s="760"/>
      <c r="LX136" s="760"/>
      <c r="LY136" s="760"/>
      <c r="LZ136" s="760"/>
      <c r="MA136" s="760"/>
      <c r="MB136" s="760"/>
      <c r="MC136" s="760"/>
      <c r="MD136" s="760"/>
      <c r="ME136" s="760"/>
      <c r="MF136" s="760"/>
      <c r="MG136" s="760"/>
      <c r="MH136" s="760"/>
      <c r="MI136" s="760"/>
      <c r="MJ136" s="760"/>
      <c r="MK136" s="760"/>
      <c r="ML136" s="760"/>
      <c r="MM136" s="760"/>
      <c r="MN136" s="760"/>
      <c r="MO136" s="760"/>
      <c r="MP136" s="760"/>
      <c r="MQ136" s="760"/>
      <c r="MR136" s="760"/>
      <c r="MS136" s="760"/>
      <c r="MT136" s="760"/>
      <c r="MU136" s="760"/>
      <c r="MV136" s="760"/>
      <c r="MW136" s="760"/>
      <c r="MX136" s="760"/>
      <c r="MY136" s="760"/>
      <c r="MZ136" s="760"/>
      <c r="NA136" s="760"/>
      <c r="NB136" s="760"/>
      <c r="NC136" s="760"/>
      <c r="ND136" s="760"/>
      <c r="NE136" s="760"/>
      <c r="NF136" s="760"/>
      <c r="NG136" s="760"/>
      <c r="NH136" s="760"/>
      <c r="NI136" s="760"/>
      <c r="NJ136" s="760"/>
      <c r="NK136" s="760"/>
      <c r="NL136" s="760"/>
      <c r="NM136" s="760"/>
      <c r="NN136" s="760"/>
      <c r="NO136" s="760"/>
      <c r="NP136" s="760"/>
      <c r="NQ136" s="760"/>
      <c r="NR136" s="760"/>
      <c r="NS136" s="760"/>
      <c r="NT136" s="760"/>
      <c r="NU136" s="760"/>
      <c r="NV136" s="760"/>
      <c r="NW136" s="760"/>
      <c r="NX136" s="760"/>
      <c r="NY136" s="760"/>
      <c r="NZ136" s="760"/>
      <c r="OA136" s="760"/>
      <c r="OB136" s="760"/>
      <c r="OC136" s="760"/>
      <c r="OD136" s="760"/>
      <c r="OE136" s="760"/>
      <c r="OF136" s="760"/>
      <c r="OG136" s="760"/>
      <c r="OH136" s="760"/>
      <c r="OI136" s="760"/>
      <c r="OJ136" s="760"/>
      <c r="OK136" s="760"/>
      <c r="OL136" s="760"/>
      <c r="OM136" s="760"/>
      <c r="ON136" s="760"/>
      <c r="OO136" s="760"/>
      <c r="OP136" s="760"/>
      <c r="OQ136" s="760"/>
      <c r="OR136" s="760"/>
      <c r="OS136" s="760"/>
      <c r="OT136" s="760"/>
      <c r="OU136" s="760"/>
      <c r="OV136" s="760"/>
      <c r="OW136" s="760"/>
      <c r="OX136" s="760"/>
      <c r="OY136" s="760"/>
      <c r="OZ136" s="760"/>
      <c r="PA136" s="760"/>
      <c r="PB136" s="760"/>
      <c r="PC136" s="760"/>
      <c r="PD136" s="760"/>
      <c r="PE136" s="760"/>
      <c r="PF136" s="760"/>
      <c r="PG136" s="760"/>
      <c r="PH136" s="760"/>
      <c r="PI136" s="760"/>
      <c r="PJ136" s="760"/>
      <c r="PK136" s="760"/>
      <c r="PL136" s="760"/>
      <c r="PM136" s="760"/>
      <c r="PN136" s="760"/>
      <c r="PO136" s="760"/>
      <c r="PP136" s="760"/>
      <c r="PQ136" s="760"/>
      <c r="PR136" s="760"/>
      <c r="PS136" s="760"/>
      <c r="PT136" s="760"/>
      <c r="PU136" s="760"/>
      <c r="PV136" s="760"/>
      <c r="PW136" s="760"/>
      <c r="PX136" s="760"/>
      <c r="PY136" s="760"/>
      <c r="PZ136" s="760"/>
      <c r="QA136" s="760"/>
      <c r="QB136" s="760"/>
      <c r="QC136" s="760"/>
      <c r="QD136" s="760"/>
      <c r="QE136" s="760"/>
      <c r="QF136" s="760"/>
      <c r="QG136" s="760"/>
      <c r="QH136" s="760"/>
      <c r="QI136" s="760"/>
      <c r="QJ136" s="760"/>
      <c r="QK136" s="760"/>
      <c r="QL136" s="760"/>
      <c r="QM136" s="760"/>
      <c r="QN136" s="760"/>
      <c r="QO136" s="760"/>
      <c r="QP136" s="760"/>
      <c r="QQ136" s="760"/>
      <c r="QR136" s="760"/>
      <c r="QS136" s="760"/>
      <c r="QT136" s="760"/>
      <c r="QU136" s="760"/>
      <c r="QV136" s="760"/>
      <c r="QW136" s="760"/>
      <c r="QX136" s="760"/>
      <c r="QY136" s="760"/>
      <c r="QZ136" s="760"/>
      <c r="RA136" s="760"/>
      <c r="RB136" s="760"/>
      <c r="RC136" s="760"/>
      <c r="RD136" s="760"/>
      <c r="RE136" s="760"/>
      <c r="RF136" s="760"/>
      <c r="RG136" s="760"/>
      <c r="RH136" s="760"/>
      <c r="RI136" s="760"/>
      <c r="RJ136" s="760"/>
      <c r="RK136" s="760"/>
      <c r="RL136" s="760"/>
      <c r="RM136" s="760"/>
      <c r="RN136" s="760"/>
      <c r="RO136" s="760"/>
      <c r="RP136" s="760"/>
      <c r="RQ136" s="760"/>
      <c r="RR136" s="760"/>
      <c r="RS136" s="760"/>
      <c r="RT136" s="760"/>
      <c r="RU136" s="760"/>
      <c r="RV136" s="760"/>
      <c r="RW136" s="760"/>
      <c r="RX136" s="760"/>
      <c r="RY136" s="760"/>
      <c r="RZ136" s="760"/>
      <c r="SA136" s="760"/>
      <c r="SB136" s="760"/>
      <c r="SC136" s="760"/>
      <c r="SD136" s="760"/>
      <c r="SE136" s="760"/>
      <c r="SF136" s="760"/>
      <c r="SG136" s="760"/>
      <c r="SH136" s="760"/>
      <c r="SI136" s="760"/>
      <c r="SJ136" s="760"/>
      <c r="SK136" s="760"/>
      <c r="SL136" s="760"/>
      <c r="SM136" s="760"/>
      <c r="SN136" s="760"/>
      <c r="SO136" s="760"/>
      <c r="SP136" s="760"/>
      <c r="SQ136" s="760"/>
      <c r="SR136" s="760"/>
      <c r="SS136" s="760"/>
      <c r="ST136" s="760"/>
      <c r="SU136" s="760"/>
      <c r="SV136" s="760"/>
      <c r="SW136" s="760"/>
      <c r="SX136" s="760"/>
      <c r="SY136" s="760"/>
      <c r="SZ136" s="760"/>
      <c r="TA136" s="760"/>
      <c r="TB136" s="760"/>
      <c r="TC136" s="760"/>
      <c r="TD136" s="760"/>
      <c r="TE136" s="760"/>
      <c r="TF136" s="760"/>
      <c r="TG136" s="760"/>
      <c r="TH136" s="760"/>
      <c r="TI136" s="760"/>
      <c r="TJ136" s="760"/>
      <c r="TK136" s="760"/>
      <c r="TL136" s="760"/>
      <c r="TM136" s="760"/>
      <c r="TN136" s="760"/>
      <c r="TO136" s="760"/>
      <c r="TP136" s="760"/>
      <c r="TQ136" s="760"/>
      <c r="TR136" s="760"/>
      <c r="TS136" s="760"/>
      <c r="TT136" s="760"/>
      <c r="TU136" s="760"/>
      <c r="TV136" s="760"/>
      <c r="TW136" s="760"/>
      <c r="TX136" s="760"/>
      <c r="TY136" s="760"/>
      <c r="TZ136" s="760"/>
      <c r="UA136" s="760"/>
      <c r="UB136" s="760"/>
      <c r="UC136" s="760"/>
      <c r="UD136" s="760"/>
      <c r="UE136" s="760"/>
      <c r="UF136" s="760"/>
      <c r="UG136" s="760"/>
      <c r="UH136" s="760"/>
      <c r="UI136" s="760"/>
      <c r="UJ136" s="760"/>
      <c r="UK136" s="760"/>
      <c r="UL136" s="760"/>
      <c r="UM136" s="760"/>
      <c r="UN136" s="760"/>
      <c r="UO136" s="760"/>
      <c r="UP136" s="760"/>
      <c r="UQ136" s="760"/>
      <c r="UR136" s="760"/>
      <c r="US136" s="760"/>
      <c r="UT136" s="760"/>
      <c r="UU136" s="760"/>
      <c r="UV136" s="760"/>
      <c r="UW136" s="760"/>
      <c r="UX136" s="760"/>
      <c r="UY136" s="760"/>
      <c r="UZ136" s="760"/>
      <c r="VA136" s="760"/>
      <c r="VB136" s="760"/>
      <c r="VC136" s="760"/>
      <c r="VD136" s="760"/>
      <c r="VE136" s="760"/>
      <c r="VF136" s="760"/>
      <c r="VG136" s="760"/>
      <c r="VH136" s="760"/>
      <c r="VI136" s="760"/>
      <c r="VJ136" s="760"/>
      <c r="VK136" s="760"/>
      <c r="VL136" s="760"/>
      <c r="VM136" s="760"/>
      <c r="VN136" s="760"/>
      <c r="VO136" s="760"/>
      <c r="VP136" s="760"/>
      <c r="VQ136" s="760"/>
      <c r="VR136" s="760"/>
      <c r="VS136" s="760"/>
      <c r="VT136" s="760"/>
      <c r="VU136" s="760"/>
      <c r="VV136" s="760"/>
      <c r="VW136" s="760"/>
      <c r="VX136" s="760"/>
      <c r="VY136" s="760"/>
      <c r="VZ136" s="760"/>
      <c r="WA136" s="760"/>
      <c r="WB136" s="760"/>
      <c r="WC136" s="760"/>
      <c r="WD136" s="760"/>
      <c r="WE136" s="760"/>
      <c r="WF136" s="760"/>
      <c r="WG136" s="760"/>
      <c r="WH136" s="760"/>
      <c r="WI136" s="760"/>
      <c r="WJ136" s="760"/>
      <c r="WK136" s="760"/>
      <c r="WL136" s="760"/>
      <c r="WM136" s="760"/>
      <c r="WN136" s="760"/>
      <c r="WO136" s="760"/>
      <c r="WP136" s="760"/>
      <c r="WQ136" s="760"/>
      <c r="WR136" s="760"/>
      <c r="WS136" s="760"/>
      <c r="WT136" s="760"/>
      <c r="WU136" s="760"/>
      <c r="WV136" s="760"/>
      <c r="WW136" s="760"/>
      <c r="WX136" s="760"/>
      <c r="WY136" s="760"/>
      <c r="WZ136" s="760"/>
      <c r="XA136" s="760"/>
      <c r="XB136" s="760"/>
      <c r="XC136" s="760"/>
      <c r="XD136" s="760"/>
      <c r="XE136" s="760"/>
      <c r="XF136" s="760"/>
      <c r="XG136" s="760"/>
      <c r="XH136" s="760"/>
      <c r="XI136" s="760"/>
      <c r="XJ136" s="760"/>
      <c r="XK136" s="760"/>
      <c r="XL136" s="760"/>
      <c r="XM136" s="760"/>
      <c r="XN136" s="760"/>
      <c r="XO136" s="760"/>
      <c r="XP136" s="760"/>
      <c r="XQ136" s="760"/>
      <c r="XR136" s="760"/>
      <c r="XS136" s="760"/>
      <c r="XT136" s="760"/>
      <c r="XU136" s="760"/>
      <c r="XV136" s="760"/>
      <c r="XW136" s="760"/>
      <c r="XX136" s="760"/>
      <c r="XY136" s="760"/>
      <c r="XZ136" s="760"/>
      <c r="YA136" s="760"/>
      <c r="YB136" s="760"/>
      <c r="YC136" s="760"/>
      <c r="YD136" s="760"/>
      <c r="YE136" s="760"/>
      <c r="YF136" s="760"/>
      <c r="YG136" s="760"/>
      <c r="YH136" s="760"/>
      <c r="YI136" s="760"/>
      <c r="YJ136" s="760"/>
      <c r="YK136" s="760"/>
      <c r="YL136" s="760"/>
      <c r="YM136" s="760"/>
      <c r="YN136" s="760"/>
      <c r="YO136" s="760"/>
      <c r="YP136" s="760"/>
      <c r="YQ136" s="760"/>
      <c r="YR136" s="760"/>
      <c r="YS136" s="760"/>
      <c r="YT136" s="760"/>
      <c r="YU136" s="760"/>
      <c r="YV136" s="760"/>
      <c r="YW136" s="760"/>
      <c r="YX136" s="760"/>
      <c r="YY136" s="760"/>
      <c r="YZ136" s="760"/>
      <c r="ZA136" s="760"/>
      <c r="ZB136" s="760"/>
      <c r="ZC136" s="760"/>
      <c r="ZD136" s="760"/>
      <c r="ZE136" s="760"/>
      <c r="ZF136" s="760"/>
      <c r="ZG136" s="760"/>
      <c r="ZH136" s="760"/>
      <c r="ZI136" s="760"/>
      <c r="ZJ136" s="760"/>
      <c r="ZK136" s="760"/>
      <c r="ZL136" s="760"/>
      <c r="ZM136" s="760"/>
      <c r="ZN136" s="760"/>
      <c r="ZO136" s="760"/>
      <c r="ZP136" s="760"/>
      <c r="ZQ136" s="760"/>
      <c r="ZR136" s="760"/>
      <c r="ZS136" s="760"/>
      <c r="ZT136" s="760"/>
      <c r="ZU136" s="760"/>
      <c r="ZV136" s="760"/>
      <c r="ZW136" s="760"/>
      <c r="ZX136" s="760"/>
      <c r="ZY136" s="760"/>
      <c r="ZZ136" s="760"/>
      <c r="AAA136" s="760"/>
      <c r="AAB136" s="760"/>
      <c r="AAC136" s="760"/>
      <c r="AAD136" s="760"/>
      <c r="AAE136" s="760"/>
      <c r="AAF136" s="760"/>
      <c r="AAG136" s="760"/>
      <c r="AAH136" s="760"/>
      <c r="AAI136" s="760"/>
      <c r="AAJ136" s="760"/>
      <c r="AAK136" s="760"/>
      <c r="AAL136" s="760"/>
      <c r="AAM136" s="760"/>
      <c r="AAN136" s="760"/>
      <c r="AAO136" s="760"/>
      <c r="AAP136" s="760"/>
      <c r="AAQ136" s="760"/>
      <c r="AAR136" s="760"/>
      <c r="AAS136" s="760"/>
      <c r="AAT136" s="760"/>
      <c r="AAU136" s="760"/>
      <c r="AAV136" s="760"/>
      <c r="AAW136" s="760"/>
      <c r="AAX136" s="760"/>
      <c r="AAY136" s="760"/>
      <c r="AAZ136" s="760"/>
      <c r="ABA136" s="760"/>
      <c r="ABB136" s="760"/>
      <c r="ABC136" s="760"/>
      <c r="ABD136" s="760"/>
      <c r="ABE136" s="760"/>
      <c r="ABF136" s="760"/>
      <c r="ABG136" s="760"/>
      <c r="ABH136" s="760"/>
      <c r="ABI136" s="760"/>
      <c r="ABJ136" s="760"/>
      <c r="ABK136" s="760"/>
      <c r="ABL136" s="760"/>
      <c r="ABM136" s="760"/>
      <c r="ABN136" s="760"/>
      <c r="ABO136" s="760"/>
      <c r="ABP136" s="760"/>
      <c r="ABQ136" s="760"/>
      <c r="ABR136" s="760"/>
      <c r="ABS136" s="760"/>
      <c r="ABT136" s="760"/>
      <c r="ABU136" s="760"/>
      <c r="ABV136" s="760"/>
      <c r="ABW136" s="760"/>
      <c r="ABX136" s="760"/>
      <c r="ABY136" s="760"/>
      <c r="ABZ136" s="760"/>
      <c r="ACA136" s="760"/>
      <c r="ACB136" s="760"/>
      <c r="ACC136" s="760"/>
      <c r="ACD136" s="760"/>
      <c r="ACE136" s="760"/>
      <c r="ACF136" s="760"/>
      <c r="ACG136" s="760"/>
      <c r="ACH136" s="760"/>
      <c r="ACI136" s="760"/>
      <c r="ACJ136" s="760"/>
      <c r="ACK136" s="760"/>
      <c r="ACL136" s="760"/>
      <c r="ACM136" s="760"/>
      <c r="ACN136" s="760"/>
      <c r="ACO136" s="760"/>
      <c r="ACP136" s="760"/>
      <c r="ACQ136" s="760"/>
      <c r="ACR136" s="760"/>
      <c r="ACS136" s="760"/>
      <c r="ACT136" s="760"/>
      <c r="ACU136" s="760"/>
      <c r="ACV136" s="760"/>
      <c r="ACW136" s="760"/>
      <c r="ACX136" s="760"/>
      <c r="ACY136" s="760"/>
      <c r="ACZ136" s="760"/>
      <c r="ADA136" s="760"/>
      <c r="ADB136" s="760"/>
      <c r="ADC136" s="760"/>
      <c r="ADD136" s="760"/>
      <c r="ADE136" s="760"/>
      <c r="ADF136" s="760"/>
      <c r="ADG136" s="760"/>
      <c r="ADH136" s="760"/>
      <c r="ADI136" s="760"/>
      <c r="ADJ136" s="760"/>
      <c r="ADK136" s="760"/>
      <c r="ADL136" s="760"/>
      <c r="ADM136" s="760"/>
      <c r="ADN136" s="760"/>
      <c r="ADO136" s="760"/>
      <c r="ADP136" s="760"/>
      <c r="ADQ136" s="760"/>
      <c r="ADR136" s="760"/>
      <c r="ADS136" s="760"/>
      <c r="ADT136" s="760"/>
      <c r="ADU136" s="760"/>
      <c r="ADV136" s="760"/>
      <c r="ADW136" s="760"/>
      <c r="ADX136" s="760"/>
      <c r="ADY136" s="760"/>
      <c r="ADZ136" s="760"/>
      <c r="AEA136" s="760"/>
      <c r="AEB136" s="760"/>
      <c r="AEC136" s="760"/>
      <c r="AED136" s="760"/>
      <c r="AEE136" s="760"/>
      <c r="AEF136" s="760"/>
      <c r="AEG136" s="760"/>
      <c r="AEH136" s="760"/>
      <c r="AEI136" s="760"/>
      <c r="AEJ136" s="760"/>
      <c r="AEK136" s="760"/>
      <c r="AEL136" s="760"/>
      <c r="AEM136" s="760"/>
      <c r="AEN136" s="760"/>
      <c r="AEO136" s="760"/>
      <c r="AEP136" s="760"/>
      <c r="AEQ136" s="760"/>
      <c r="AER136" s="760"/>
      <c r="AES136" s="760"/>
      <c r="AET136" s="760"/>
      <c r="AEU136" s="760"/>
      <c r="AEV136" s="760"/>
      <c r="AEW136" s="760"/>
      <c r="AEX136" s="760"/>
      <c r="AEY136" s="760"/>
      <c r="AEZ136" s="760"/>
      <c r="AFA136" s="760"/>
      <c r="AFB136" s="760"/>
      <c r="AFC136" s="760"/>
      <c r="AFD136" s="760"/>
      <c r="AFE136" s="760"/>
      <c r="AFF136" s="760"/>
      <c r="AFG136" s="760"/>
      <c r="AFH136" s="760"/>
      <c r="AFI136" s="760"/>
      <c r="AFJ136" s="760"/>
      <c r="AFK136" s="760"/>
      <c r="AFL136" s="760"/>
      <c r="AFM136" s="760"/>
      <c r="AFN136" s="760"/>
      <c r="AFO136" s="760"/>
      <c r="AFP136" s="760"/>
      <c r="AFQ136" s="760"/>
      <c r="AFR136" s="760"/>
      <c r="AFS136" s="760"/>
      <c r="AFT136" s="760"/>
      <c r="AFU136" s="760"/>
      <c r="AFV136" s="760"/>
      <c r="AFW136" s="760"/>
      <c r="AFX136" s="760"/>
      <c r="AFY136" s="760"/>
      <c r="AFZ136" s="760"/>
      <c r="AGA136" s="760"/>
      <c r="AGB136" s="760"/>
      <c r="AGC136" s="760"/>
      <c r="AGD136" s="760"/>
      <c r="AGE136" s="760"/>
      <c r="AGF136" s="760"/>
      <c r="AGG136" s="760"/>
      <c r="AGH136" s="760"/>
      <c r="AGI136" s="760"/>
      <c r="AGJ136" s="760"/>
      <c r="AGK136" s="760"/>
      <c r="AGL136" s="760"/>
      <c r="AGM136" s="760"/>
      <c r="AGN136" s="760"/>
      <c r="AGO136" s="760"/>
      <c r="AGP136" s="760"/>
      <c r="AGQ136" s="760"/>
      <c r="AGR136" s="760"/>
      <c r="AGS136" s="760"/>
      <c r="AGT136" s="760"/>
      <c r="AGU136" s="760"/>
      <c r="AGV136" s="760"/>
      <c r="AGW136" s="760"/>
      <c r="AGX136" s="760"/>
      <c r="AGY136" s="760"/>
      <c r="AGZ136" s="760"/>
      <c r="AHA136" s="760"/>
      <c r="AHB136" s="760"/>
      <c r="AHC136" s="760"/>
      <c r="AHD136" s="760"/>
      <c r="AHE136" s="760"/>
      <c r="AHF136" s="760"/>
      <c r="AHG136" s="760"/>
      <c r="AHH136" s="760"/>
      <c r="AHI136" s="760"/>
      <c r="AHJ136" s="760"/>
      <c r="AHK136" s="760"/>
      <c r="AHL136" s="760"/>
      <c r="AHM136" s="760"/>
      <c r="AHN136" s="760"/>
      <c r="AHO136" s="760"/>
      <c r="AHP136" s="760"/>
      <c r="AHQ136" s="760"/>
      <c r="AHR136" s="760"/>
      <c r="AHS136" s="760"/>
      <c r="AHT136" s="760"/>
      <c r="AHU136" s="760"/>
      <c r="AHV136" s="760"/>
      <c r="AHW136" s="760"/>
      <c r="AHX136" s="760"/>
      <c r="AHY136" s="760"/>
      <c r="AHZ136" s="760"/>
      <c r="AIA136" s="760"/>
      <c r="AIB136" s="760"/>
      <c r="AIC136" s="760"/>
      <c r="AID136" s="760"/>
      <c r="AIE136" s="760"/>
      <c r="AIF136" s="760"/>
      <c r="AIG136" s="760"/>
      <c r="AIH136" s="760"/>
      <c r="AII136" s="760"/>
      <c r="AIJ136" s="760"/>
      <c r="AIK136" s="760"/>
      <c r="AIL136" s="760"/>
      <c r="AIM136" s="760"/>
      <c r="AIN136" s="760"/>
      <c r="AIO136" s="760"/>
      <c r="AIP136" s="760"/>
      <c r="AIQ136" s="760"/>
      <c r="AIR136" s="760"/>
      <c r="AIS136" s="760"/>
      <c r="AIT136" s="760"/>
      <c r="AIU136" s="760"/>
      <c r="AIV136" s="760"/>
      <c r="AIW136" s="760"/>
      <c r="AIX136" s="760"/>
      <c r="AIY136" s="760"/>
      <c r="AIZ136" s="760"/>
      <c r="AJA136" s="760"/>
      <c r="AJB136" s="760"/>
      <c r="AJC136" s="760"/>
      <c r="AJD136" s="760"/>
      <c r="AJE136" s="760"/>
      <c r="AJF136" s="760"/>
      <c r="AJG136" s="760"/>
      <c r="AJH136" s="760"/>
      <c r="AJI136" s="760"/>
      <c r="AJJ136" s="760"/>
      <c r="AJK136" s="760"/>
      <c r="AJL136" s="760"/>
      <c r="AJM136" s="760"/>
      <c r="AJN136" s="760"/>
      <c r="AJO136" s="760"/>
      <c r="AJP136" s="760"/>
      <c r="AJQ136" s="760"/>
      <c r="AJR136" s="760"/>
      <c r="AJS136" s="760"/>
      <c r="AJT136" s="760"/>
      <c r="AJU136" s="760"/>
      <c r="AJV136" s="760"/>
      <c r="AJW136" s="760"/>
      <c r="AJX136" s="760"/>
      <c r="AJY136" s="760"/>
      <c r="AJZ136" s="760"/>
      <c r="AKA136" s="760"/>
      <c r="AKB136" s="760"/>
      <c r="AKC136" s="760"/>
      <c r="AKD136" s="760"/>
      <c r="AKE136" s="760"/>
      <c r="AKF136" s="760"/>
      <c r="AKG136" s="760"/>
      <c r="AKH136" s="760"/>
      <c r="AKI136" s="760"/>
      <c r="AKJ136" s="760"/>
      <c r="AKK136" s="760"/>
      <c r="AKL136" s="760"/>
      <c r="AKM136" s="760"/>
      <c r="AKN136" s="760"/>
      <c r="AKO136" s="760"/>
      <c r="AKP136" s="760"/>
      <c r="AKQ136" s="760"/>
      <c r="AKR136" s="760"/>
      <c r="AKS136" s="760"/>
      <c r="AKT136" s="760"/>
      <c r="AKU136" s="760"/>
      <c r="AKV136" s="760"/>
      <c r="AKW136" s="760"/>
      <c r="AKX136" s="760"/>
      <c r="AKY136" s="760"/>
      <c r="AKZ136" s="760"/>
      <c r="ALA136" s="760"/>
      <c r="ALB136" s="760"/>
      <c r="ALC136" s="760"/>
      <c r="ALD136" s="760"/>
      <c r="ALE136" s="760"/>
      <c r="ALF136" s="760"/>
      <c r="ALG136" s="760"/>
      <c r="ALH136" s="760"/>
      <c r="ALI136" s="760"/>
      <c r="ALJ136" s="760"/>
      <c r="ALK136" s="760"/>
      <c r="ALL136" s="760"/>
      <c r="ALM136" s="760"/>
      <c r="ALN136" s="760"/>
      <c r="ALO136" s="760"/>
      <c r="ALP136" s="760"/>
      <c r="ALQ136" s="760"/>
      <c r="ALR136" s="760"/>
      <c r="ALS136" s="760"/>
      <c r="ALT136" s="760"/>
      <c r="ALU136" s="760"/>
      <c r="ALV136" s="760"/>
      <c r="ALW136" s="760"/>
      <c r="ALX136" s="760"/>
      <c r="ALY136" s="760"/>
      <c r="ALZ136" s="760"/>
      <c r="AMA136" s="760"/>
      <c r="AMB136" s="760"/>
      <c r="AMC136" s="760"/>
      <c r="AMD136" s="760"/>
      <c r="AME136" s="760"/>
      <c r="AMF136" s="760"/>
      <c r="AMG136" s="760"/>
      <c r="AMH136" s="760"/>
      <c r="AMI136" s="760"/>
      <c r="AMJ136" s="760"/>
      <c r="AMK136" s="760"/>
      <c r="AML136" s="760"/>
      <c r="AMM136" s="760"/>
      <c r="AMN136" s="760"/>
      <c r="AMO136" s="760"/>
      <c r="AMP136" s="760"/>
      <c r="AMQ136" s="760"/>
      <c r="AMR136" s="760"/>
      <c r="AMS136" s="760"/>
      <c r="AMT136" s="760"/>
      <c r="AMU136" s="760"/>
      <c r="AMV136" s="760"/>
      <c r="AMW136" s="760"/>
      <c r="AMX136" s="760"/>
      <c r="AMY136" s="760"/>
      <c r="AMZ136" s="760"/>
      <c r="ANA136" s="760"/>
      <c r="ANB136" s="760"/>
      <c r="ANC136" s="760"/>
      <c r="AND136" s="760"/>
      <c r="ANE136" s="760"/>
      <c r="ANF136" s="760"/>
      <c r="ANG136" s="760"/>
      <c r="ANH136" s="760"/>
      <c r="ANI136" s="760"/>
      <c r="ANJ136" s="760"/>
      <c r="ANK136" s="760"/>
      <c r="ANL136" s="760"/>
      <c r="ANM136" s="760"/>
      <c r="ANN136" s="760"/>
      <c r="ANO136" s="760"/>
      <c r="ANP136" s="760"/>
      <c r="ANQ136" s="760"/>
      <c r="ANR136" s="760"/>
      <c r="ANS136" s="760"/>
      <c r="ANT136" s="760"/>
      <c r="ANU136" s="760"/>
      <c r="ANV136" s="760"/>
      <c r="ANW136" s="760"/>
      <c r="ANX136" s="760"/>
      <c r="ANY136" s="760"/>
      <c r="ANZ136" s="760"/>
      <c r="AOA136" s="760"/>
      <c r="AOB136" s="760"/>
      <c r="AOC136" s="760"/>
      <c r="AOD136" s="760"/>
      <c r="AOE136" s="760"/>
      <c r="AOF136" s="760"/>
      <c r="AOG136" s="760"/>
      <c r="AOH136" s="760"/>
      <c r="AOI136" s="760"/>
      <c r="AOJ136" s="760"/>
      <c r="AOK136" s="760"/>
      <c r="AOL136" s="760"/>
      <c r="AOM136" s="760"/>
      <c r="AON136" s="760"/>
      <c r="AOO136" s="760"/>
      <c r="AOP136" s="760"/>
      <c r="AOQ136" s="760"/>
      <c r="AOR136" s="760"/>
      <c r="AOS136" s="760"/>
      <c r="AOT136" s="760"/>
      <c r="AOU136" s="760"/>
      <c r="AOV136" s="760"/>
      <c r="AOW136" s="760"/>
      <c r="AOX136" s="760"/>
      <c r="AOY136" s="760"/>
      <c r="AOZ136" s="760"/>
      <c r="APA136" s="760"/>
      <c r="APB136" s="760"/>
      <c r="APC136" s="760"/>
      <c r="APD136" s="760"/>
      <c r="APE136" s="760"/>
      <c r="APF136" s="760"/>
      <c r="APG136" s="760"/>
      <c r="APH136" s="760"/>
      <c r="API136" s="760"/>
      <c r="APJ136" s="760"/>
      <c r="APK136" s="760"/>
      <c r="APL136" s="760"/>
      <c r="APM136" s="760"/>
      <c r="APN136" s="760"/>
      <c r="APO136" s="760"/>
      <c r="APP136" s="760"/>
      <c r="APQ136" s="760"/>
      <c r="APR136" s="760"/>
      <c r="APS136" s="760"/>
      <c r="APT136" s="760"/>
      <c r="APU136" s="760"/>
      <c r="APV136" s="760"/>
      <c r="APW136" s="760"/>
      <c r="APX136" s="760"/>
      <c r="APY136" s="760"/>
      <c r="APZ136" s="760"/>
      <c r="AQA136" s="760"/>
      <c r="AQB136" s="760"/>
      <c r="AQC136" s="760"/>
      <c r="AQD136" s="760"/>
      <c r="AQE136" s="760"/>
      <c r="AQF136" s="760"/>
      <c r="AQG136" s="760"/>
      <c r="AQH136" s="760"/>
      <c r="AQI136" s="760"/>
      <c r="AQJ136" s="760"/>
      <c r="AQK136" s="760"/>
      <c r="AQL136" s="760"/>
      <c r="AQM136" s="760"/>
      <c r="AQN136" s="760"/>
      <c r="AQO136" s="760"/>
      <c r="AQP136" s="760"/>
      <c r="AQQ136" s="760"/>
      <c r="AQR136" s="760"/>
      <c r="AQS136" s="760"/>
      <c r="AQT136" s="760"/>
      <c r="AQU136" s="760"/>
      <c r="AQV136" s="760"/>
      <c r="AQW136" s="760"/>
      <c r="AQX136" s="760"/>
      <c r="AQY136" s="760"/>
      <c r="AQZ136" s="760"/>
      <c r="ARA136" s="760"/>
      <c r="ARB136" s="760"/>
      <c r="ARC136" s="760"/>
      <c r="ARD136" s="760"/>
      <c r="ARE136" s="760"/>
      <c r="ARF136" s="760"/>
      <c r="ARG136" s="760"/>
      <c r="ARH136" s="760"/>
      <c r="ARI136" s="760"/>
      <c r="ARJ136" s="760"/>
      <c r="ARK136" s="760"/>
      <c r="ARL136" s="760"/>
      <c r="ARM136" s="760"/>
      <c r="ARN136" s="760"/>
      <c r="ARO136" s="760"/>
      <c r="ARP136" s="760"/>
      <c r="ARQ136" s="760"/>
      <c r="ARR136" s="760"/>
      <c r="ARS136" s="760"/>
      <c r="ART136" s="760"/>
      <c r="ARU136" s="760"/>
      <c r="ARV136" s="760"/>
      <c r="ARW136" s="760"/>
      <c r="ARX136" s="760"/>
      <c r="ARY136" s="760"/>
      <c r="ARZ136" s="760"/>
      <c r="ASA136" s="760"/>
      <c r="ASB136" s="760"/>
      <c r="ASC136" s="760"/>
      <c r="ASD136" s="760"/>
      <c r="ASE136" s="760"/>
      <c r="ASF136" s="760"/>
      <c r="ASG136" s="760"/>
      <c r="ASH136" s="760"/>
      <c r="ASI136" s="760"/>
      <c r="ASJ136" s="760"/>
      <c r="ASK136" s="760"/>
      <c r="ASL136" s="760"/>
      <c r="ASM136" s="760"/>
      <c r="ASN136" s="760"/>
      <c r="ASO136" s="760"/>
      <c r="ASP136" s="760"/>
      <c r="ASQ136" s="760"/>
      <c r="ASR136" s="760"/>
      <c r="ASS136" s="760"/>
      <c r="AST136" s="760"/>
      <c r="ASU136" s="760"/>
      <c r="ASV136" s="760"/>
      <c r="ASW136" s="760"/>
      <c r="ASX136" s="760"/>
      <c r="ASY136" s="760"/>
      <c r="ASZ136" s="760"/>
      <c r="ATA136" s="760"/>
      <c r="ATB136" s="760"/>
      <c r="ATC136" s="760"/>
      <c r="ATD136" s="760"/>
      <c r="ATE136" s="760"/>
      <c r="ATF136" s="760"/>
      <c r="ATG136" s="760"/>
      <c r="ATH136" s="760"/>
      <c r="ATI136" s="760"/>
      <c r="ATJ136" s="760"/>
      <c r="ATK136" s="760"/>
      <c r="ATL136" s="760"/>
      <c r="ATM136" s="760"/>
      <c r="ATN136" s="760"/>
      <c r="ATO136" s="760"/>
      <c r="ATP136" s="760"/>
      <c r="ATQ136" s="760"/>
      <c r="ATR136" s="760"/>
      <c r="ATS136" s="760"/>
      <c r="ATT136" s="760"/>
      <c r="ATU136" s="760"/>
      <c r="ATV136" s="760"/>
      <c r="ATW136" s="760"/>
      <c r="ATX136" s="760"/>
      <c r="ATY136" s="760"/>
      <c r="ATZ136" s="760"/>
      <c r="AUA136" s="760"/>
      <c r="AUB136" s="760"/>
      <c r="AUC136" s="760"/>
      <c r="AUD136" s="760"/>
      <c r="AUE136" s="760"/>
      <c r="AUF136" s="760"/>
      <c r="AUG136" s="760"/>
      <c r="AUH136" s="760"/>
      <c r="AUI136" s="760"/>
      <c r="AUJ136" s="760"/>
      <c r="AUK136" s="760"/>
      <c r="AUL136" s="760"/>
      <c r="AUM136" s="760"/>
      <c r="AUN136" s="760"/>
      <c r="AUO136" s="760"/>
      <c r="AUP136" s="760"/>
      <c r="AUQ136" s="760"/>
      <c r="AUR136" s="760"/>
      <c r="AUS136" s="760"/>
      <c r="AUT136" s="760"/>
      <c r="AUU136" s="760"/>
      <c r="AUV136" s="760"/>
      <c r="AUW136" s="760"/>
      <c r="AUX136" s="760"/>
      <c r="AUY136" s="760"/>
      <c r="AUZ136" s="760"/>
      <c r="AVA136" s="760"/>
      <c r="AVB136" s="760"/>
      <c r="AVC136" s="760"/>
      <c r="AVD136" s="760"/>
      <c r="AVE136" s="760"/>
      <c r="AVF136" s="760"/>
      <c r="AVG136" s="760"/>
      <c r="AVH136" s="760"/>
      <c r="AVI136" s="760"/>
      <c r="AVJ136" s="760"/>
      <c r="AVK136" s="760"/>
      <c r="AVL136" s="760"/>
      <c r="AVM136" s="760"/>
      <c r="AVN136" s="760"/>
      <c r="AVO136" s="760"/>
      <c r="AVP136" s="760"/>
      <c r="AVQ136" s="760"/>
      <c r="AVR136" s="760"/>
      <c r="AVS136" s="760"/>
      <c r="AVT136" s="760"/>
      <c r="AVU136" s="760"/>
      <c r="AVV136" s="760"/>
      <c r="AVW136" s="760"/>
      <c r="AVX136" s="760"/>
      <c r="AVY136" s="760"/>
      <c r="AVZ136" s="760"/>
      <c r="AWA136" s="760"/>
      <c r="AWB136" s="760"/>
      <c r="AWC136" s="760"/>
      <c r="AWD136" s="760"/>
      <c r="AWE136" s="760"/>
      <c r="AWF136" s="760"/>
      <c r="AWG136" s="760"/>
      <c r="AWH136" s="760"/>
      <c r="AWI136" s="760"/>
      <c r="AWJ136" s="760"/>
      <c r="AWK136" s="760"/>
      <c r="AWL136" s="760"/>
      <c r="AWM136" s="760"/>
      <c r="AWN136" s="760"/>
      <c r="AWO136" s="760"/>
      <c r="AWP136" s="760"/>
      <c r="AWQ136" s="760"/>
      <c r="AWR136" s="760"/>
      <c r="AWS136" s="760"/>
      <c r="AWT136" s="760"/>
      <c r="AWU136" s="760"/>
      <c r="AWV136" s="760"/>
      <c r="AWW136" s="760"/>
      <c r="AWX136" s="760"/>
      <c r="AWY136" s="760"/>
      <c r="AWZ136" s="760"/>
      <c r="AXA136" s="760"/>
      <c r="AXB136" s="760"/>
      <c r="AXC136" s="760"/>
      <c r="AXD136" s="760"/>
      <c r="AXE136" s="760"/>
      <c r="AXF136" s="760"/>
      <c r="AXG136" s="760"/>
      <c r="AXH136" s="760"/>
      <c r="AXI136" s="760"/>
      <c r="AXJ136" s="760"/>
      <c r="AXK136" s="760"/>
      <c r="AXL136" s="760"/>
      <c r="AXM136" s="760"/>
      <c r="AXN136" s="760"/>
      <c r="AXO136" s="760"/>
      <c r="AXP136" s="760"/>
      <c r="AXQ136" s="760"/>
      <c r="AXR136" s="760"/>
      <c r="AXS136" s="760"/>
      <c r="AXT136" s="760"/>
      <c r="AXU136" s="760"/>
      <c r="AXV136" s="760"/>
      <c r="AXW136" s="760"/>
      <c r="AXX136" s="760"/>
      <c r="AXY136" s="760"/>
      <c r="AXZ136" s="760"/>
      <c r="AYA136" s="760"/>
      <c r="AYB136" s="760"/>
      <c r="AYC136" s="760"/>
      <c r="AYD136" s="760"/>
      <c r="AYE136" s="760"/>
      <c r="AYF136" s="760"/>
      <c r="AYG136" s="760"/>
      <c r="AYH136" s="760"/>
      <c r="AYI136" s="760"/>
      <c r="AYJ136" s="760"/>
      <c r="AYK136" s="760"/>
      <c r="AYL136" s="760"/>
      <c r="AYM136" s="760"/>
      <c r="AYN136" s="760"/>
      <c r="AYO136" s="760"/>
      <c r="AYP136" s="760"/>
      <c r="AYQ136" s="760"/>
      <c r="AYR136" s="760"/>
      <c r="AYS136" s="760"/>
      <c r="AYT136" s="760"/>
      <c r="AYU136" s="760"/>
      <c r="AYV136" s="760"/>
      <c r="AYW136" s="760"/>
      <c r="AYX136" s="760"/>
      <c r="AYY136" s="760"/>
      <c r="AYZ136" s="760"/>
      <c r="AZA136" s="760"/>
      <c r="AZB136" s="760"/>
      <c r="AZC136" s="760"/>
      <c r="AZD136" s="760"/>
      <c r="AZE136" s="760"/>
      <c r="AZF136" s="760"/>
      <c r="AZG136" s="760"/>
      <c r="AZH136" s="760"/>
      <c r="AZI136" s="760"/>
      <c r="AZJ136" s="760"/>
      <c r="AZK136" s="760"/>
      <c r="AZL136" s="760"/>
      <c r="AZM136" s="760"/>
      <c r="AZN136" s="760"/>
      <c r="AZO136" s="760"/>
      <c r="AZP136" s="760"/>
      <c r="AZQ136" s="760"/>
      <c r="AZR136" s="760"/>
      <c r="AZS136" s="760"/>
      <c r="AZT136" s="760"/>
      <c r="AZU136" s="760"/>
      <c r="AZV136" s="760"/>
      <c r="AZW136" s="760"/>
      <c r="AZX136" s="760"/>
      <c r="AZY136" s="760"/>
      <c r="AZZ136" s="760"/>
      <c r="BAA136" s="760"/>
      <c r="BAB136" s="760"/>
      <c r="BAC136" s="760"/>
      <c r="BAD136" s="760"/>
      <c r="BAE136" s="760"/>
      <c r="BAF136" s="760"/>
      <c r="BAG136" s="760"/>
      <c r="BAH136" s="760"/>
      <c r="BAI136" s="760"/>
      <c r="BAJ136" s="760"/>
      <c r="BAK136" s="760"/>
      <c r="BAL136" s="760"/>
      <c r="BAM136" s="760"/>
      <c r="BAN136" s="760"/>
      <c r="BAO136" s="760"/>
      <c r="BAP136" s="760"/>
      <c r="BAQ136" s="760"/>
      <c r="BAR136" s="760"/>
      <c r="BAS136" s="760"/>
      <c r="BAT136" s="760"/>
      <c r="BAU136" s="760"/>
      <c r="BAV136" s="760"/>
      <c r="BAW136" s="760"/>
      <c r="BAX136" s="760"/>
      <c r="BAY136" s="760"/>
      <c r="BAZ136" s="760"/>
      <c r="BBA136" s="760"/>
      <c r="BBB136" s="760"/>
      <c r="BBC136" s="760"/>
      <c r="BBD136" s="760"/>
      <c r="BBE136" s="760"/>
      <c r="BBF136" s="760"/>
      <c r="BBG136" s="760"/>
      <c r="BBH136" s="760"/>
      <c r="BBI136" s="760"/>
      <c r="BBJ136" s="760"/>
      <c r="BBK136" s="760"/>
      <c r="BBL136" s="760"/>
      <c r="BBM136" s="760"/>
      <c r="BBN136" s="760"/>
      <c r="BBO136" s="760"/>
      <c r="BBP136" s="760"/>
      <c r="BBQ136" s="760"/>
      <c r="BBR136" s="760"/>
      <c r="BBS136" s="760"/>
      <c r="BBT136" s="760"/>
      <c r="BBU136" s="760"/>
      <c r="BBV136" s="760"/>
      <c r="BBW136" s="760"/>
      <c r="BBX136" s="760"/>
      <c r="BBY136" s="760"/>
      <c r="BBZ136" s="760"/>
      <c r="BCA136" s="760"/>
      <c r="BCB136" s="760"/>
      <c r="BCC136" s="760"/>
      <c r="BCD136" s="760"/>
      <c r="BCE136" s="760"/>
      <c r="BCF136" s="760"/>
      <c r="BCG136" s="760"/>
      <c r="BCH136" s="760"/>
      <c r="BCI136" s="760"/>
      <c r="BCJ136" s="760"/>
      <c r="BCK136" s="760"/>
      <c r="BCL136" s="760"/>
      <c r="BCM136" s="760"/>
      <c r="BCN136" s="760"/>
      <c r="BCO136" s="760"/>
      <c r="BCP136" s="760"/>
      <c r="BCQ136" s="760"/>
      <c r="BCR136" s="760"/>
      <c r="BCS136" s="760"/>
      <c r="BCT136" s="760"/>
      <c r="BCU136" s="760"/>
      <c r="BCV136" s="760"/>
      <c r="BCW136" s="760"/>
      <c r="BCX136" s="760"/>
      <c r="BCY136" s="760"/>
      <c r="BCZ136" s="760"/>
      <c r="BDA136" s="760"/>
      <c r="BDB136" s="760"/>
      <c r="BDC136" s="760"/>
      <c r="BDD136" s="760"/>
      <c r="BDE136" s="760"/>
      <c r="BDF136" s="760"/>
      <c r="BDG136" s="760"/>
      <c r="BDH136" s="760"/>
      <c r="BDI136" s="760"/>
      <c r="BDJ136" s="760"/>
      <c r="BDK136" s="760"/>
      <c r="BDL136" s="760"/>
      <c r="BDM136" s="760"/>
      <c r="BDN136" s="760"/>
      <c r="BDO136" s="760"/>
      <c r="BDP136" s="760"/>
      <c r="BDQ136" s="760"/>
      <c r="BDR136" s="760"/>
      <c r="BDS136" s="760"/>
      <c r="BDT136" s="760"/>
      <c r="BDU136" s="760"/>
      <c r="BDV136" s="760"/>
      <c r="BDW136" s="760"/>
      <c r="BDX136" s="760"/>
      <c r="BDY136" s="760"/>
      <c r="BDZ136" s="760"/>
      <c r="BEA136" s="760"/>
      <c r="BEB136" s="760"/>
      <c r="BEC136" s="760"/>
      <c r="BED136" s="760"/>
      <c r="BEE136" s="760"/>
      <c r="BEF136" s="760"/>
      <c r="BEG136" s="760"/>
      <c r="BEH136" s="760"/>
      <c r="BEI136" s="760"/>
      <c r="BEJ136" s="760"/>
      <c r="BEK136" s="760"/>
      <c r="BEL136" s="760"/>
      <c r="BEM136" s="760"/>
      <c r="BEN136" s="760"/>
      <c r="BEO136" s="760"/>
      <c r="BEP136" s="760"/>
      <c r="BEQ136" s="760"/>
      <c r="BER136" s="760"/>
      <c r="BES136" s="760"/>
      <c r="BET136" s="760"/>
      <c r="BEU136" s="760"/>
      <c r="BEV136" s="760"/>
      <c r="BEW136" s="760"/>
      <c r="BEX136" s="760"/>
      <c r="BEY136" s="760"/>
      <c r="BEZ136" s="760"/>
      <c r="BFA136" s="760"/>
      <c r="BFB136" s="760"/>
      <c r="BFC136" s="760"/>
      <c r="BFD136" s="760"/>
      <c r="BFE136" s="760"/>
      <c r="BFF136" s="760"/>
      <c r="BFG136" s="760"/>
      <c r="BFH136" s="760"/>
      <c r="BFI136" s="760"/>
      <c r="BFJ136" s="760"/>
      <c r="BFK136" s="760"/>
      <c r="BFL136" s="760"/>
      <c r="BFM136" s="760"/>
      <c r="BFN136" s="760"/>
      <c r="BFO136" s="760"/>
      <c r="BFP136" s="760"/>
      <c r="BFQ136" s="760"/>
      <c r="BFR136" s="760"/>
      <c r="BFS136" s="760"/>
      <c r="BFT136" s="760"/>
      <c r="BFU136" s="760"/>
      <c r="BFV136" s="760"/>
      <c r="BFW136" s="760"/>
      <c r="BFX136" s="760"/>
      <c r="BFY136" s="760"/>
      <c r="BFZ136" s="760"/>
      <c r="BGA136" s="760"/>
      <c r="BGB136" s="760"/>
      <c r="BGC136" s="760"/>
      <c r="BGD136" s="760"/>
      <c r="BGE136" s="760"/>
      <c r="BGF136" s="760"/>
      <c r="BGG136" s="760"/>
      <c r="BGH136" s="760"/>
      <c r="BGI136" s="760"/>
      <c r="BGJ136" s="760"/>
      <c r="BGK136" s="760"/>
      <c r="BGL136" s="760"/>
      <c r="BGM136" s="760"/>
      <c r="BGN136" s="760"/>
      <c r="BGO136" s="760"/>
      <c r="BGP136" s="760"/>
      <c r="BGQ136" s="760"/>
      <c r="BGR136" s="760"/>
      <c r="BGS136" s="760"/>
      <c r="BGT136" s="760"/>
      <c r="BGU136" s="760"/>
      <c r="BGV136" s="760"/>
      <c r="BGW136" s="760"/>
      <c r="BGX136" s="760"/>
      <c r="BGY136" s="760"/>
      <c r="BGZ136" s="760"/>
      <c r="BHA136" s="760"/>
      <c r="BHB136" s="760"/>
      <c r="BHC136" s="760"/>
      <c r="BHD136" s="760"/>
      <c r="BHE136" s="760"/>
      <c r="BHF136" s="760"/>
      <c r="BHG136" s="760"/>
      <c r="BHH136" s="760"/>
      <c r="BHI136" s="760"/>
      <c r="BHJ136" s="760"/>
      <c r="BHK136" s="760"/>
      <c r="BHL136" s="760"/>
      <c r="BHM136" s="760"/>
      <c r="BHN136" s="760"/>
      <c r="BHO136" s="760"/>
      <c r="BHP136" s="760"/>
      <c r="BHQ136" s="760"/>
      <c r="BHR136" s="760"/>
      <c r="BHS136" s="760"/>
      <c r="BHT136" s="760"/>
      <c r="BHU136" s="760"/>
      <c r="BHV136" s="760"/>
      <c r="BHW136" s="760"/>
      <c r="BHX136" s="760"/>
      <c r="BHY136" s="760"/>
      <c r="BHZ136" s="760"/>
      <c r="BIA136" s="760"/>
      <c r="BIB136" s="760"/>
      <c r="BIC136" s="760"/>
      <c r="BID136" s="760"/>
      <c r="BIE136" s="760"/>
      <c r="BIF136" s="760"/>
      <c r="BIG136" s="760"/>
      <c r="BIH136" s="760"/>
      <c r="BII136" s="760"/>
      <c r="BIJ136" s="760"/>
      <c r="BIK136" s="760"/>
      <c r="BIL136" s="760"/>
      <c r="BIM136" s="760"/>
      <c r="BIN136" s="760"/>
      <c r="BIO136" s="760"/>
      <c r="BIP136" s="760"/>
      <c r="BIQ136" s="760"/>
      <c r="BIR136" s="760"/>
      <c r="BIS136" s="760"/>
      <c r="BIT136" s="760"/>
      <c r="BIU136" s="760"/>
      <c r="BIV136" s="760"/>
      <c r="BIW136" s="760"/>
      <c r="BIX136" s="760"/>
      <c r="BIY136" s="760"/>
      <c r="BIZ136" s="760"/>
      <c r="BJA136" s="760"/>
      <c r="BJB136" s="760"/>
      <c r="BJC136" s="760"/>
      <c r="BJD136" s="760"/>
      <c r="BJE136" s="760"/>
      <c r="BJF136" s="760"/>
      <c r="BJG136" s="760"/>
      <c r="BJH136" s="760"/>
      <c r="BJI136" s="760"/>
      <c r="BJJ136" s="760"/>
      <c r="BJK136" s="760"/>
      <c r="BJL136" s="760"/>
      <c r="BJM136" s="760"/>
      <c r="BJN136" s="760"/>
      <c r="BJO136" s="760"/>
      <c r="BJP136" s="760"/>
      <c r="BJQ136" s="760"/>
      <c r="BJR136" s="760"/>
      <c r="BJS136" s="760"/>
      <c r="BJT136" s="760"/>
      <c r="BJU136" s="760"/>
      <c r="BJV136" s="760"/>
      <c r="BJW136" s="760"/>
      <c r="BJX136" s="760"/>
      <c r="BJY136" s="760"/>
      <c r="BJZ136" s="760"/>
      <c r="BKA136" s="760"/>
      <c r="BKB136" s="760"/>
      <c r="BKC136" s="760"/>
      <c r="BKD136" s="760"/>
      <c r="BKE136" s="760"/>
      <c r="BKF136" s="760"/>
      <c r="BKG136" s="760"/>
      <c r="BKH136" s="760"/>
      <c r="BKI136" s="760"/>
      <c r="BKJ136" s="760"/>
      <c r="BKK136" s="760"/>
      <c r="BKL136" s="760"/>
      <c r="BKM136" s="760"/>
      <c r="BKN136" s="760"/>
      <c r="BKO136" s="760"/>
      <c r="BKP136" s="760"/>
      <c r="BKQ136" s="760"/>
      <c r="BKR136" s="760"/>
      <c r="BKS136" s="760"/>
      <c r="BKT136" s="760"/>
      <c r="BKU136" s="760"/>
      <c r="BKV136" s="760"/>
      <c r="BKW136" s="760"/>
      <c r="BKX136" s="760"/>
      <c r="BKY136" s="760"/>
      <c r="BKZ136" s="760"/>
      <c r="BLA136" s="760"/>
      <c r="BLB136" s="760"/>
      <c r="BLC136" s="760"/>
      <c r="BLD136" s="760"/>
      <c r="BLE136" s="760"/>
      <c r="BLF136" s="760"/>
      <c r="BLG136" s="760"/>
      <c r="BLH136" s="760"/>
      <c r="BLI136" s="760"/>
      <c r="BLJ136" s="760"/>
      <c r="BLK136" s="760"/>
      <c r="BLL136" s="760"/>
      <c r="BLM136" s="760"/>
      <c r="BLN136" s="760"/>
      <c r="BLO136" s="760"/>
      <c r="BLP136" s="760"/>
      <c r="BLQ136" s="760"/>
      <c r="BLR136" s="760"/>
      <c r="BLS136" s="760"/>
      <c r="BLT136" s="760"/>
      <c r="BLU136" s="760"/>
      <c r="BLV136" s="760"/>
      <c r="BLW136" s="760"/>
      <c r="BLX136" s="760"/>
      <c r="BLY136" s="760"/>
      <c r="BLZ136" s="760"/>
      <c r="BMA136" s="760"/>
      <c r="BMB136" s="760"/>
      <c r="BMC136" s="760"/>
      <c r="BMD136" s="760"/>
      <c r="BME136" s="760"/>
      <c r="BMF136" s="760"/>
      <c r="BMG136" s="760"/>
      <c r="BMH136" s="760"/>
      <c r="BMI136" s="760"/>
      <c r="BMJ136" s="760"/>
      <c r="BMK136" s="760"/>
      <c r="BML136" s="760"/>
      <c r="BMM136" s="760"/>
      <c r="BMN136" s="760"/>
      <c r="BMO136" s="760"/>
      <c r="BMP136" s="760"/>
      <c r="BMQ136" s="760"/>
      <c r="BMR136" s="760"/>
      <c r="BMS136" s="760"/>
      <c r="BMT136" s="760"/>
      <c r="BMU136" s="760"/>
      <c r="BMV136" s="760"/>
      <c r="BMW136" s="760"/>
      <c r="BMX136" s="760"/>
      <c r="BMY136" s="760"/>
      <c r="BMZ136" s="760"/>
      <c r="BNA136" s="760"/>
      <c r="BNB136" s="760"/>
      <c r="BNC136" s="760"/>
      <c r="BND136" s="760"/>
      <c r="BNE136" s="760"/>
      <c r="BNF136" s="760"/>
      <c r="BNG136" s="760"/>
      <c r="BNH136" s="760"/>
      <c r="BNI136" s="760"/>
      <c r="BNJ136" s="760"/>
      <c r="BNK136" s="760"/>
      <c r="BNL136" s="760"/>
      <c r="BNM136" s="760"/>
      <c r="BNN136" s="760"/>
      <c r="BNO136" s="760"/>
      <c r="BNP136" s="760"/>
      <c r="BNQ136" s="760"/>
      <c r="BNR136" s="760"/>
      <c r="BNS136" s="760"/>
      <c r="BNT136" s="760"/>
      <c r="BNU136" s="760"/>
      <c r="BNV136" s="760"/>
      <c r="BNW136" s="760"/>
      <c r="BNX136" s="760"/>
      <c r="BNY136" s="760"/>
      <c r="BNZ136" s="760"/>
      <c r="BOA136" s="760"/>
      <c r="BOB136" s="760"/>
      <c r="BOC136" s="760"/>
      <c r="BOD136" s="760"/>
      <c r="BOE136" s="760"/>
      <c r="BOF136" s="760"/>
      <c r="BOG136" s="760"/>
      <c r="BOH136" s="760"/>
      <c r="BOI136" s="760"/>
      <c r="BOJ136" s="760"/>
      <c r="BOK136" s="760"/>
      <c r="BOL136" s="760"/>
      <c r="BOM136" s="760"/>
      <c r="BON136" s="760"/>
      <c r="BOO136" s="760"/>
      <c r="BOP136" s="760"/>
      <c r="BOQ136" s="760"/>
      <c r="BOR136" s="760"/>
      <c r="BOS136" s="760"/>
      <c r="BOT136" s="760"/>
      <c r="BOU136" s="760"/>
      <c r="BOV136" s="760"/>
      <c r="BOW136" s="760"/>
      <c r="BOX136" s="760"/>
      <c r="BOY136" s="760"/>
      <c r="BOZ136" s="760"/>
      <c r="BPA136" s="760"/>
      <c r="BPB136" s="760"/>
      <c r="BPC136" s="760"/>
      <c r="BPD136" s="760"/>
      <c r="BPE136" s="760"/>
      <c r="BPF136" s="760"/>
      <c r="BPG136" s="760"/>
      <c r="BPH136" s="760"/>
      <c r="BPI136" s="760"/>
      <c r="BPJ136" s="760"/>
      <c r="BPK136" s="760"/>
      <c r="BPL136" s="760"/>
      <c r="BPM136" s="760"/>
      <c r="BPN136" s="760"/>
      <c r="BPO136" s="760"/>
      <c r="BPP136" s="760"/>
      <c r="BPQ136" s="760"/>
      <c r="BPR136" s="760"/>
      <c r="BPS136" s="760"/>
      <c r="BPT136" s="760"/>
      <c r="BPU136" s="760"/>
      <c r="BPV136" s="760"/>
      <c r="BPW136" s="760"/>
      <c r="BPX136" s="760"/>
      <c r="BPY136" s="760"/>
      <c r="BPZ136" s="760"/>
      <c r="BQA136" s="760"/>
      <c r="BQB136" s="760"/>
      <c r="BQC136" s="760"/>
      <c r="BQD136" s="760"/>
      <c r="BQE136" s="760"/>
      <c r="BQF136" s="760"/>
      <c r="BQG136" s="760"/>
      <c r="BQH136" s="760"/>
      <c r="BQI136" s="760"/>
      <c r="BQJ136" s="760"/>
      <c r="BQK136" s="760"/>
      <c r="BQL136" s="760"/>
      <c r="BQM136" s="760"/>
      <c r="BQN136" s="760"/>
      <c r="BQO136" s="760"/>
      <c r="BQP136" s="760"/>
      <c r="BQQ136" s="760"/>
      <c r="BQR136" s="760"/>
      <c r="BQS136" s="760"/>
      <c r="BQT136" s="760"/>
      <c r="BQU136" s="760"/>
      <c r="BQV136" s="760"/>
      <c r="BQW136" s="760"/>
      <c r="BQX136" s="760"/>
      <c r="BQY136" s="760"/>
      <c r="BQZ136" s="760"/>
      <c r="BRA136" s="760"/>
      <c r="BRB136" s="760"/>
      <c r="BRC136" s="760"/>
      <c r="BRD136" s="760"/>
      <c r="BRE136" s="760"/>
      <c r="BRF136" s="760"/>
      <c r="BRG136" s="760"/>
      <c r="BRH136" s="760"/>
      <c r="BRI136" s="760"/>
      <c r="BRJ136" s="760"/>
      <c r="BRK136" s="760"/>
      <c r="BRL136" s="760"/>
      <c r="BRM136" s="760"/>
      <c r="BRN136" s="760"/>
      <c r="BRO136" s="760"/>
      <c r="BRP136" s="760"/>
      <c r="BRQ136" s="760"/>
      <c r="BRR136" s="760"/>
      <c r="BRS136" s="760"/>
      <c r="BRT136" s="760"/>
      <c r="BRU136" s="760"/>
      <c r="BRV136" s="760"/>
      <c r="BRW136" s="760"/>
      <c r="BRX136" s="760"/>
      <c r="BRY136" s="760"/>
      <c r="BRZ136" s="760"/>
      <c r="BSA136" s="760"/>
      <c r="BSB136" s="760"/>
      <c r="BSC136" s="760"/>
      <c r="BSD136" s="760"/>
      <c r="BSE136" s="760"/>
      <c r="BSF136" s="760"/>
      <c r="BSG136" s="760"/>
      <c r="BSH136" s="760"/>
      <c r="BSI136" s="760"/>
      <c r="BSJ136" s="760"/>
      <c r="BSK136" s="760"/>
      <c r="BSL136" s="760"/>
      <c r="BSM136" s="760"/>
      <c r="BSN136" s="760"/>
      <c r="BSO136" s="760"/>
      <c r="BSP136" s="760"/>
      <c r="BSQ136" s="760"/>
      <c r="BSR136" s="760"/>
      <c r="BSS136" s="760"/>
      <c r="BST136" s="760"/>
      <c r="BSU136" s="760"/>
      <c r="BSV136" s="760"/>
      <c r="BSW136" s="760"/>
      <c r="BSX136" s="760"/>
      <c r="BSY136" s="760"/>
      <c r="BSZ136" s="760"/>
      <c r="BTA136" s="760"/>
      <c r="BTB136" s="760"/>
      <c r="BTC136" s="760"/>
      <c r="BTD136" s="760"/>
      <c r="BTE136" s="760"/>
      <c r="BTF136" s="760"/>
      <c r="BTG136" s="760"/>
      <c r="BTH136" s="760"/>
      <c r="BTI136" s="760"/>
      <c r="BTJ136" s="760"/>
      <c r="BTK136" s="760"/>
      <c r="BTL136" s="760"/>
      <c r="BTM136" s="760"/>
      <c r="BTN136" s="760"/>
      <c r="BTO136" s="760"/>
      <c r="BTP136" s="760"/>
      <c r="BTQ136" s="760"/>
      <c r="BTR136" s="760"/>
      <c r="BTS136" s="760"/>
      <c r="BTT136" s="760"/>
      <c r="BTU136" s="760"/>
      <c r="BTV136" s="760"/>
      <c r="BTW136" s="760"/>
      <c r="BTX136" s="760"/>
      <c r="BTY136" s="760"/>
      <c r="BTZ136" s="760"/>
      <c r="BUA136" s="760"/>
      <c r="BUB136" s="760"/>
      <c r="BUC136" s="760"/>
      <c r="BUD136" s="760"/>
      <c r="BUE136" s="760"/>
      <c r="BUF136" s="760"/>
      <c r="BUG136" s="760"/>
      <c r="BUH136" s="760"/>
      <c r="BUI136" s="760"/>
      <c r="BUJ136" s="760"/>
      <c r="BUK136" s="760"/>
      <c r="BUL136" s="760"/>
      <c r="BUM136" s="760"/>
      <c r="BUN136" s="760"/>
      <c r="BUO136" s="760"/>
      <c r="BUP136" s="760"/>
      <c r="BUQ136" s="760"/>
      <c r="BUR136" s="760"/>
      <c r="BUS136" s="760"/>
      <c r="BUT136" s="760"/>
      <c r="BUU136" s="760"/>
      <c r="BUV136" s="760"/>
      <c r="BUW136" s="760"/>
      <c r="BUX136" s="760"/>
      <c r="BUY136" s="760"/>
      <c r="BUZ136" s="760"/>
      <c r="BVA136" s="760"/>
      <c r="BVB136" s="760"/>
      <c r="BVC136" s="760"/>
      <c r="BVD136" s="760"/>
      <c r="BVE136" s="760"/>
      <c r="BVF136" s="760"/>
      <c r="BVG136" s="760"/>
      <c r="BVH136" s="760"/>
      <c r="BVI136" s="760"/>
      <c r="BVJ136" s="760"/>
      <c r="BVK136" s="760"/>
      <c r="BVL136" s="760"/>
      <c r="BVM136" s="760"/>
      <c r="BVN136" s="760"/>
      <c r="BVO136" s="760"/>
      <c r="BVP136" s="760"/>
      <c r="BVQ136" s="760"/>
      <c r="BVR136" s="760"/>
      <c r="BVS136" s="760"/>
      <c r="BVT136" s="760"/>
      <c r="BVU136" s="760"/>
      <c r="BVV136" s="760"/>
      <c r="BVW136" s="760"/>
      <c r="BVX136" s="760"/>
      <c r="BVY136" s="760"/>
      <c r="BVZ136" s="760"/>
      <c r="BWA136" s="760"/>
      <c r="BWB136" s="760"/>
      <c r="BWC136" s="760"/>
      <c r="BWD136" s="760"/>
      <c r="BWE136" s="760"/>
      <c r="BWF136" s="760"/>
      <c r="BWG136" s="760"/>
      <c r="BWH136" s="760"/>
      <c r="BWI136" s="760"/>
      <c r="BWJ136" s="760"/>
      <c r="BWK136" s="760"/>
      <c r="BWL136" s="760"/>
      <c r="BWM136" s="760"/>
      <c r="BWN136" s="760"/>
      <c r="BWO136" s="760"/>
      <c r="BWP136" s="760"/>
      <c r="BWQ136" s="760"/>
      <c r="BWR136" s="760"/>
      <c r="BWS136" s="760"/>
      <c r="BWT136" s="760"/>
      <c r="BWU136" s="760"/>
      <c r="BWV136" s="760"/>
      <c r="BWW136" s="760"/>
      <c r="BWX136" s="760"/>
      <c r="BWY136" s="760"/>
      <c r="BWZ136" s="760"/>
      <c r="BXA136" s="760"/>
      <c r="BXB136" s="760"/>
      <c r="BXC136" s="760"/>
      <c r="BXD136" s="760"/>
      <c r="BXE136" s="760"/>
      <c r="BXF136" s="760"/>
      <c r="BXG136" s="760"/>
      <c r="BXH136" s="760"/>
      <c r="BXI136" s="760"/>
      <c r="BXJ136" s="760"/>
      <c r="BXK136" s="760"/>
      <c r="BXL136" s="760"/>
      <c r="BXM136" s="760"/>
      <c r="BXN136" s="760"/>
      <c r="BXO136" s="760"/>
      <c r="BXP136" s="760"/>
      <c r="BXQ136" s="760"/>
      <c r="BXR136" s="760"/>
      <c r="BXS136" s="760"/>
      <c r="BXT136" s="760"/>
      <c r="BXU136" s="760"/>
      <c r="BXV136" s="760"/>
      <c r="BXW136" s="760"/>
      <c r="BXX136" s="760"/>
      <c r="BXY136" s="760"/>
      <c r="BXZ136" s="760"/>
      <c r="BYA136" s="760"/>
      <c r="BYB136" s="760"/>
      <c r="BYC136" s="760"/>
      <c r="BYD136" s="760"/>
      <c r="BYE136" s="760"/>
      <c r="BYF136" s="760"/>
      <c r="BYG136" s="760"/>
      <c r="BYH136" s="760"/>
      <c r="BYI136" s="760"/>
      <c r="BYJ136" s="760"/>
      <c r="BYK136" s="760"/>
      <c r="BYL136" s="760"/>
      <c r="BYM136" s="760"/>
      <c r="BYN136" s="760"/>
      <c r="BYO136" s="760"/>
      <c r="BYP136" s="760"/>
      <c r="BYQ136" s="760"/>
      <c r="BYR136" s="760"/>
      <c r="BYS136" s="760"/>
      <c r="BYT136" s="760"/>
      <c r="BYU136" s="760"/>
      <c r="BYV136" s="760"/>
      <c r="BYW136" s="760"/>
      <c r="BYX136" s="760"/>
      <c r="BYY136" s="760"/>
      <c r="BYZ136" s="760"/>
      <c r="BZA136" s="760"/>
      <c r="BZB136" s="760"/>
      <c r="BZC136" s="760"/>
      <c r="BZD136" s="760"/>
      <c r="BZE136" s="760"/>
      <c r="BZF136" s="760"/>
      <c r="BZG136" s="760"/>
      <c r="BZH136" s="760"/>
      <c r="BZI136" s="760"/>
      <c r="BZJ136" s="760"/>
      <c r="BZK136" s="760"/>
      <c r="BZL136" s="760"/>
      <c r="BZM136" s="760"/>
      <c r="BZN136" s="760"/>
      <c r="BZO136" s="760"/>
      <c r="BZP136" s="760"/>
      <c r="BZQ136" s="760"/>
      <c r="BZR136" s="760"/>
      <c r="BZS136" s="760"/>
      <c r="BZT136" s="760"/>
      <c r="BZU136" s="760"/>
      <c r="BZV136" s="760"/>
      <c r="BZW136" s="760"/>
      <c r="BZX136" s="760"/>
      <c r="BZY136" s="760"/>
      <c r="BZZ136" s="760"/>
      <c r="CAA136" s="760"/>
      <c r="CAB136" s="760"/>
      <c r="CAC136" s="760"/>
      <c r="CAD136" s="760"/>
      <c r="CAE136" s="760"/>
      <c r="CAF136" s="760"/>
      <c r="CAG136" s="760"/>
      <c r="CAH136" s="760"/>
      <c r="CAI136" s="760"/>
      <c r="CAJ136" s="760"/>
      <c r="CAK136" s="760"/>
      <c r="CAL136" s="760"/>
      <c r="CAM136" s="760"/>
      <c r="CAN136" s="760"/>
      <c r="CAO136" s="760"/>
      <c r="CAP136" s="760"/>
      <c r="CAQ136" s="760"/>
      <c r="CAR136" s="760"/>
      <c r="CAS136" s="760"/>
      <c r="CAT136" s="760"/>
      <c r="CAU136" s="760"/>
      <c r="CAV136" s="760"/>
      <c r="CAW136" s="760"/>
      <c r="CAX136" s="760"/>
      <c r="CAY136" s="760"/>
      <c r="CAZ136" s="760"/>
      <c r="CBA136" s="760"/>
      <c r="CBB136" s="760"/>
      <c r="CBC136" s="760"/>
      <c r="CBD136" s="760"/>
      <c r="CBE136" s="760"/>
      <c r="CBF136" s="760"/>
      <c r="CBG136" s="760"/>
      <c r="CBH136" s="760"/>
      <c r="CBI136" s="760"/>
      <c r="CBJ136" s="760"/>
      <c r="CBK136" s="760"/>
      <c r="CBL136" s="760"/>
      <c r="CBM136" s="760"/>
      <c r="CBN136" s="760"/>
      <c r="CBO136" s="760"/>
      <c r="CBP136" s="760"/>
      <c r="CBQ136" s="760"/>
      <c r="CBR136" s="760"/>
      <c r="CBS136" s="760"/>
      <c r="CBT136" s="760"/>
      <c r="CBU136" s="760"/>
      <c r="CBV136" s="760"/>
      <c r="CBW136" s="760"/>
      <c r="CBX136" s="760"/>
      <c r="CBY136" s="760"/>
      <c r="CBZ136" s="760"/>
      <c r="CCA136" s="760"/>
      <c r="CCB136" s="760"/>
      <c r="CCC136" s="760"/>
      <c r="CCD136" s="760"/>
      <c r="CCE136" s="760"/>
      <c r="CCF136" s="760"/>
      <c r="CCG136" s="760"/>
      <c r="CCH136" s="760"/>
      <c r="CCI136" s="760"/>
      <c r="CCJ136" s="760"/>
      <c r="CCK136" s="760"/>
      <c r="CCL136" s="760"/>
      <c r="CCM136" s="760"/>
      <c r="CCN136" s="760"/>
      <c r="CCO136" s="760"/>
      <c r="CCP136" s="760"/>
      <c r="CCQ136" s="760"/>
      <c r="CCR136" s="760"/>
      <c r="CCS136" s="760"/>
      <c r="CCT136" s="760"/>
      <c r="CCU136" s="760"/>
      <c r="CCV136" s="760"/>
      <c r="CCW136" s="760"/>
      <c r="CCX136" s="760"/>
      <c r="CCY136" s="760"/>
      <c r="CCZ136" s="760"/>
      <c r="CDA136" s="760"/>
      <c r="CDB136" s="760"/>
      <c r="CDC136" s="760"/>
      <c r="CDD136" s="760"/>
      <c r="CDE136" s="760"/>
      <c r="CDF136" s="760"/>
      <c r="CDG136" s="760"/>
      <c r="CDH136" s="760"/>
      <c r="CDI136" s="760"/>
      <c r="CDJ136" s="760"/>
      <c r="CDK136" s="760"/>
      <c r="CDL136" s="760"/>
      <c r="CDM136" s="760"/>
      <c r="CDN136" s="760"/>
      <c r="CDO136" s="760"/>
      <c r="CDP136" s="760"/>
      <c r="CDQ136" s="760"/>
      <c r="CDR136" s="760"/>
      <c r="CDS136" s="760"/>
      <c r="CDT136" s="760"/>
      <c r="CDU136" s="760"/>
      <c r="CDV136" s="760"/>
      <c r="CDW136" s="760"/>
      <c r="CDX136" s="760"/>
      <c r="CDY136" s="760"/>
      <c r="CDZ136" s="760"/>
      <c r="CEA136" s="760"/>
      <c r="CEB136" s="760"/>
      <c r="CEC136" s="760"/>
      <c r="CED136" s="760"/>
      <c r="CEE136" s="760"/>
      <c r="CEF136" s="760"/>
      <c r="CEG136" s="760"/>
      <c r="CEH136" s="760"/>
      <c r="CEI136" s="760"/>
      <c r="CEJ136" s="760"/>
      <c r="CEK136" s="760"/>
      <c r="CEL136" s="760"/>
      <c r="CEM136" s="760"/>
      <c r="CEN136" s="760"/>
      <c r="CEO136" s="760"/>
      <c r="CEP136" s="760"/>
      <c r="CEQ136" s="760"/>
      <c r="CER136" s="760"/>
      <c r="CES136" s="760"/>
      <c r="CET136" s="760"/>
      <c r="CEU136" s="760"/>
      <c r="CEV136" s="760"/>
      <c r="CEW136" s="760"/>
      <c r="CEX136" s="760"/>
      <c r="CEY136" s="760"/>
      <c r="CEZ136" s="760"/>
      <c r="CFA136" s="760"/>
      <c r="CFB136" s="760"/>
      <c r="CFC136" s="760"/>
      <c r="CFD136" s="760"/>
      <c r="CFE136" s="760"/>
      <c r="CFF136" s="760"/>
      <c r="CFG136" s="760"/>
      <c r="CFH136" s="760"/>
      <c r="CFI136" s="760"/>
      <c r="CFJ136" s="760"/>
      <c r="CFK136" s="760"/>
      <c r="CFL136" s="760"/>
      <c r="CFM136" s="760"/>
      <c r="CFN136" s="760"/>
      <c r="CFO136" s="760"/>
      <c r="CFP136" s="760"/>
      <c r="CFQ136" s="760"/>
      <c r="CFR136" s="760"/>
      <c r="CFS136" s="760"/>
      <c r="CFT136" s="760"/>
      <c r="CFU136" s="760"/>
      <c r="CFV136" s="760"/>
      <c r="CFW136" s="760"/>
      <c r="CFX136" s="760"/>
      <c r="CFY136" s="760"/>
      <c r="CFZ136" s="760"/>
      <c r="CGA136" s="760"/>
      <c r="CGB136" s="760"/>
      <c r="CGC136" s="760"/>
      <c r="CGD136" s="760"/>
      <c r="CGE136" s="760"/>
      <c r="CGF136" s="760"/>
      <c r="CGG136" s="760"/>
      <c r="CGH136" s="760"/>
      <c r="CGI136" s="760"/>
      <c r="CGJ136" s="760"/>
      <c r="CGK136" s="760"/>
      <c r="CGL136" s="760"/>
      <c r="CGM136" s="760"/>
      <c r="CGN136" s="760"/>
      <c r="CGO136" s="760"/>
      <c r="CGP136" s="760"/>
      <c r="CGQ136" s="760"/>
      <c r="CGR136" s="760"/>
      <c r="CGS136" s="760"/>
      <c r="CGT136" s="760"/>
      <c r="CGU136" s="760"/>
      <c r="CGV136" s="760"/>
      <c r="CGW136" s="760"/>
      <c r="CGX136" s="760"/>
      <c r="CGY136" s="760"/>
      <c r="CGZ136" s="760"/>
      <c r="CHA136" s="760"/>
      <c r="CHB136" s="760"/>
      <c r="CHC136" s="760"/>
      <c r="CHD136" s="760"/>
      <c r="CHE136" s="760"/>
      <c r="CHF136" s="760"/>
      <c r="CHG136" s="760"/>
      <c r="CHH136" s="760"/>
      <c r="CHI136" s="760"/>
      <c r="CHJ136" s="760"/>
      <c r="CHK136" s="760"/>
      <c r="CHL136" s="760"/>
      <c r="CHM136" s="760"/>
      <c r="CHN136" s="760"/>
      <c r="CHO136" s="760"/>
      <c r="CHP136" s="760"/>
      <c r="CHQ136" s="760"/>
      <c r="CHR136" s="760"/>
      <c r="CHS136" s="760"/>
      <c r="CHT136" s="760"/>
      <c r="CHU136" s="760"/>
      <c r="CHV136" s="760"/>
      <c r="CHW136" s="760"/>
      <c r="CHX136" s="760"/>
      <c r="CHY136" s="760"/>
      <c r="CHZ136" s="760"/>
      <c r="CIA136" s="760"/>
      <c r="CIB136" s="760"/>
      <c r="CIC136" s="760"/>
      <c r="CID136" s="760"/>
      <c r="CIE136" s="760"/>
      <c r="CIF136" s="760"/>
      <c r="CIG136" s="760"/>
      <c r="CIH136" s="760"/>
      <c r="CII136" s="760"/>
      <c r="CIJ136" s="760"/>
      <c r="CIK136" s="760"/>
      <c r="CIL136" s="760"/>
      <c r="CIM136" s="760"/>
      <c r="CIN136" s="760"/>
      <c r="CIO136" s="760"/>
      <c r="CIP136" s="760"/>
      <c r="CIQ136" s="760"/>
      <c r="CIR136" s="760"/>
      <c r="CIS136" s="760"/>
      <c r="CIT136" s="760"/>
      <c r="CIU136" s="760"/>
      <c r="CIV136" s="760"/>
      <c r="CIW136" s="760"/>
      <c r="CIX136" s="760"/>
      <c r="CIY136" s="760"/>
      <c r="CIZ136" s="760"/>
      <c r="CJA136" s="760"/>
      <c r="CJB136" s="760"/>
      <c r="CJC136" s="760"/>
      <c r="CJD136" s="760"/>
      <c r="CJE136" s="760"/>
      <c r="CJF136" s="760"/>
      <c r="CJG136" s="760"/>
      <c r="CJH136" s="760"/>
      <c r="CJI136" s="760"/>
      <c r="CJJ136" s="760"/>
      <c r="CJK136" s="760"/>
      <c r="CJL136" s="760"/>
      <c r="CJM136" s="760"/>
      <c r="CJN136" s="760"/>
      <c r="CJO136" s="760"/>
      <c r="CJP136" s="760"/>
      <c r="CJQ136" s="760"/>
      <c r="CJR136" s="760"/>
      <c r="CJS136" s="760"/>
      <c r="CJT136" s="760"/>
      <c r="CJU136" s="760"/>
      <c r="CJV136" s="760"/>
      <c r="CJW136" s="760"/>
      <c r="CJX136" s="760"/>
      <c r="CJY136" s="760"/>
      <c r="CJZ136" s="760"/>
      <c r="CKA136" s="760"/>
      <c r="CKB136" s="760"/>
      <c r="CKC136" s="760"/>
      <c r="CKD136" s="760"/>
      <c r="CKE136" s="760"/>
      <c r="CKF136" s="760"/>
      <c r="CKG136" s="760"/>
      <c r="CKH136" s="760"/>
      <c r="CKI136" s="760"/>
      <c r="CKJ136" s="760"/>
      <c r="CKK136" s="760"/>
      <c r="CKL136" s="760"/>
      <c r="CKM136" s="760"/>
      <c r="CKN136" s="760"/>
      <c r="CKO136" s="760"/>
      <c r="CKP136" s="760"/>
      <c r="CKQ136" s="760"/>
      <c r="CKR136" s="760"/>
      <c r="CKS136" s="760"/>
      <c r="CKT136" s="760"/>
      <c r="CKU136" s="760"/>
      <c r="CKV136" s="760"/>
      <c r="CKW136" s="760"/>
      <c r="CKX136" s="760"/>
      <c r="CKY136" s="760"/>
      <c r="CKZ136" s="760"/>
      <c r="CLA136" s="760"/>
      <c r="CLB136" s="760"/>
      <c r="CLC136" s="760"/>
      <c r="CLD136" s="760"/>
      <c r="CLE136" s="760"/>
      <c r="CLF136" s="760"/>
      <c r="CLG136" s="760"/>
      <c r="CLH136" s="760"/>
      <c r="CLI136" s="760"/>
      <c r="CLJ136" s="760"/>
      <c r="CLK136" s="760"/>
      <c r="CLL136" s="760"/>
      <c r="CLM136" s="760"/>
      <c r="CLN136" s="760"/>
      <c r="CLO136" s="760"/>
      <c r="CLP136" s="760"/>
      <c r="CLQ136" s="760"/>
      <c r="CLR136" s="760"/>
      <c r="CLS136" s="760"/>
      <c r="CLT136" s="760"/>
      <c r="CLU136" s="760"/>
      <c r="CLV136" s="760"/>
      <c r="CLW136" s="760"/>
      <c r="CLX136" s="760"/>
      <c r="CLY136" s="760"/>
      <c r="CLZ136" s="760"/>
      <c r="CMA136" s="760"/>
      <c r="CMB136" s="760"/>
      <c r="CMC136" s="760"/>
      <c r="CMD136" s="760"/>
      <c r="CME136" s="760"/>
      <c r="CMF136" s="760"/>
      <c r="CMG136" s="760"/>
      <c r="CMH136" s="760"/>
      <c r="CMI136" s="760"/>
      <c r="CMJ136" s="760"/>
      <c r="CMK136" s="760"/>
      <c r="CML136" s="760"/>
      <c r="CMM136" s="760"/>
      <c r="CMN136" s="760"/>
      <c r="CMO136" s="760"/>
      <c r="CMP136" s="760"/>
      <c r="CMQ136" s="760"/>
      <c r="CMR136" s="760"/>
      <c r="CMS136" s="760"/>
      <c r="CMT136" s="760"/>
      <c r="CMU136" s="760"/>
      <c r="CMV136" s="760"/>
      <c r="CMW136" s="760"/>
      <c r="CMX136" s="760"/>
      <c r="CMY136" s="760"/>
      <c r="CMZ136" s="760"/>
      <c r="CNA136" s="760"/>
      <c r="CNB136" s="760"/>
      <c r="CNC136" s="760"/>
      <c r="CND136" s="760"/>
      <c r="CNE136" s="760"/>
      <c r="CNF136" s="760"/>
      <c r="CNG136" s="760"/>
      <c r="CNH136" s="760"/>
      <c r="CNI136" s="760"/>
      <c r="CNJ136" s="760"/>
      <c r="CNK136" s="760"/>
      <c r="CNL136" s="760"/>
      <c r="CNM136" s="760"/>
      <c r="CNN136" s="760"/>
      <c r="CNO136" s="760"/>
      <c r="CNP136" s="760"/>
      <c r="CNQ136" s="760"/>
      <c r="CNR136" s="760"/>
      <c r="CNS136" s="760"/>
      <c r="CNT136" s="760"/>
      <c r="CNU136" s="760"/>
      <c r="CNV136" s="760"/>
      <c r="CNW136" s="760"/>
      <c r="CNX136" s="760"/>
      <c r="CNY136" s="760"/>
      <c r="CNZ136" s="760"/>
      <c r="COA136" s="760"/>
      <c r="COB136" s="760"/>
      <c r="COC136" s="760"/>
      <c r="COD136" s="760"/>
      <c r="COE136" s="760"/>
      <c r="COF136" s="760"/>
      <c r="COG136" s="760"/>
      <c r="COH136" s="760"/>
      <c r="COI136" s="760"/>
      <c r="COJ136" s="760"/>
      <c r="COK136" s="760"/>
      <c r="COL136" s="760"/>
      <c r="COM136" s="760"/>
      <c r="CON136" s="760"/>
      <c r="COO136" s="760"/>
      <c r="COP136" s="760"/>
      <c r="COQ136" s="760"/>
      <c r="COR136" s="760"/>
      <c r="COS136" s="760"/>
      <c r="COT136" s="760"/>
      <c r="COU136" s="760"/>
      <c r="COV136" s="760"/>
      <c r="COW136" s="760"/>
      <c r="COX136" s="760"/>
      <c r="COY136" s="760"/>
      <c r="COZ136" s="760"/>
      <c r="CPA136" s="760"/>
      <c r="CPB136" s="760"/>
      <c r="CPC136" s="760"/>
      <c r="CPD136" s="760"/>
      <c r="CPE136" s="760"/>
      <c r="CPF136" s="760"/>
      <c r="CPG136" s="760"/>
      <c r="CPH136" s="760"/>
      <c r="CPI136" s="760"/>
      <c r="CPJ136" s="760"/>
      <c r="CPK136" s="760"/>
      <c r="CPL136" s="760"/>
      <c r="CPM136" s="760"/>
      <c r="CPN136" s="760"/>
      <c r="CPO136" s="760"/>
      <c r="CPP136" s="760"/>
      <c r="CPQ136" s="760"/>
      <c r="CPR136" s="760"/>
      <c r="CPS136" s="760"/>
      <c r="CPT136" s="760"/>
      <c r="CPU136" s="760"/>
      <c r="CPV136" s="760"/>
      <c r="CPW136" s="760"/>
      <c r="CPX136" s="760"/>
      <c r="CPY136" s="760"/>
      <c r="CPZ136" s="760"/>
      <c r="CQA136" s="760"/>
      <c r="CQB136" s="760"/>
      <c r="CQC136" s="760"/>
      <c r="CQD136" s="760"/>
      <c r="CQE136" s="760"/>
      <c r="CQF136" s="760"/>
      <c r="CQG136" s="760"/>
      <c r="CQH136" s="760"/>
      <c r="CQI136" s="760"/>
      <c r="CQJ136" s="760"/>
      <c r="CQK136" s="760"/>
      <c r="CQL136" s="760"/>
      <c r="CQM136" s="760"/>
      <c r="CQN136" s="760"/>
      <c r="CQO136" s="760"/>
      <c r="CQP136" s="760"/>
      <c r="CQQ136" s="760"/>
      <c r="CQR136" s="760"/>
      <c r="CQS136" s="760"/>
      <c r="CQT136" s="760"/>
      <c r="CQU136" s="760"/>
      <c r="CQV136" s="760"/>
      <c r="CQW136" s="760"/>
      <c r="CQX136" s="760"/>
      <c r="CQY136" s="760"/>
      <c r="CQZ136" s="760"/>
      <c r="CRA136" s="760"/>
      <c r="CRB136" s="760"/>
      <c r="CRC136" s="760"/>
      <c r="CRD136" s="760"/>
      <c r="CRE136" s="760"/>
      <c r="CRF136" s="760"/>
      <c r="CRG136" s="760"/>
      <c r="CRH136" s="760"/>
      <c r="CRI136" s="760"/>
      <c r="CRJ136" s="760"/>
      <c r="CRK136" s="760"/>
      <c r="CRL136" s="760"/>
      <c r="CRM136" s="760"/>
      <c r="CRN136" s="760"/>
      <c r="CRO136" s="760"/>
      <c r="CRP136" s="760"/>
      <c r="CRQ136" s="760"/>
      <c r="CRR136" s="760"/>
      <c r="CRS136" s="760"/>
      <c r="CRT136" s="760"/>
      <c r="CRU136" s="760"/>
      <c r="CRV136" s="760"/>
      <c r="CRW136" s="760"/>
      <c r="CRX136" s="760"/>
      <c r="CRY136" s="760"/>
      <c r="CRZ136" s="760"/>
      <c r="CSA136" s="760"/>
      <c r="CSB136" s="760"/>
      <c r="CSC136" s="760"/>
      <c r="CSD136" s="760"/>
      <c r="CSE136" s="760"/>
      <c r="CSF136" s="760"/>
      <c r="CSG136" s="760"/>
      <c r="CSH136" s="760"/>
      <c r="CSI136" s="760"/>
      <c r="CSJ136" s="760"/>
      <c r="CSK136" s="760"/>
      <c r="CSL136" s="760"/>
      <c r="CSM136" s="760"/>
      <c r="CSN136" s="760"/>
      <c r="CSO136" s="760"/>
      <c r="CSP136" s="760"/>
      <c r="CSQ136" s="760"/>
      <c r="CSR136" s="760"/>
      <c r="CSS136" s="760"/>
      <c r="CST136" s="760"/>
      <c r="CSU136" s="760"/>
      <c r="CSV136" s="760"/>
      <c r="CSW136" s="760"/>
      <c r="CSX136" s="760"/>
      <c r="CSY136" s="760"/>
      <c r="CSZ136" s="760"/>
      <c r="CTA136" s="760"/>
      <c r="CTB136" s="760"/>
      <c r="CTC136" s="760"/>
      <c r="CTD136" s="760"/>
      <c r="CTE136" s="760"/>
      <c r="CTF136" s="760"/>
      <c r="CTG136" s="760"/>
      <c r="CTH136" s="760"/>
      <c r="CTI136" s="760"/>
      <c r="CTJ136" s="760"/>
      <c r="CTK136" s="760"/>
      <c r="CTL136" s="760"/>
      <c r="CTM136" s="760"/>
      <c r="CTN136" s="760"/>
      <c r="CTO136" s="760"/>
      <c r="CTP136" s="760"/>
      <c r="CTQ136" s="760"/>
      <c r="CTR136" s="760"/>
      <c r="CTS136" s="760"/>
      <c r="CTT136" s="760"/>
      <c r="CTU136" s="760"/>
      <c r="CTV136" s="760"/>
      <c r="CTW136" s="760"/>
      <c r="CTX136" s="760"/>
      <c r="CTY136" s="760"/>
      <c r="CTZ136" s="760"/>
      <c r="CUA136" s="760"/>
      <c r="CUB136" s="760"/>
      <c r="CUC136" s="760"/>
      <c r="CUD136" s="760"/>
      <c r="CUE136" s="760"/>
      <c r="CUF136" s="760"/>
      <c r="CUG136" s="760"/>
      <c r="CUH136" s="760"/>
      <c r="CUI136" s="760"/>
      <c r="CUJ136" s="760"/>
      <c r="CUK136" s="760"/>
      <c r="CUL136" s="760"/>
      <c r="CUM136" s="760"/>
      <c r="CUN136" s="760"/>
      <c r="CUO136" s="760"/>
      <c r="CUP136" s="760"/>
      <c r="CUQ136" s="760"/>
      <c r="CUR136" s="760"/>
      <c r="CUS136" s="760"/>
      <c r="CUT136" s="760"/>
      <c r="CUU136" s="760"/>
      <c r="CUV136" s="760"/>
      <c r="CUW136" s="760"/>
      <c r="CUX136" s="760"/>
      <c r="CUY136" s="760"/>
      <c r="CUZ136" s="760"/>
      <c r="CVA136" s="760"/>
      <c r="CVB136" s="760"/>
      <c r="CVC136" s="760"/>
      <c r="CVD136" s="760"/>
      <c r="CVE136" s="760"/>
      <c r="CVF136" s="760"/>
      <c r="CVG136" s="760"/>
      <c r="CVH136" s="760"/>
      <c r="CVI136" s="760"/>
      <c r="CVJ136" s="760"/>
      <c r="CVK136" s="760"/>
      <c r="CVL136" s="760"/>
      <c r="CVM136" s="760"/>
      <c r="CVN136" s="760"/>
      <c r="CVO136" s="760"/>
      <c r="CVP136" s="760"/>
      <c r="CVQ136" s="760"/>
      <c r="CVR136" s="760"/>
      <c r="CVS136" s="760"/>
      <c r="CVT136" s="760"/>
      <c r="CVU136" s="760"/>
      <c r="CVV136" s="760"/>
      <c r="CVW136" s="760"/>
      <c r="CVX136" s="760"/>
      <c r="CVY136" s="760"/>
      <c r="CVZ136" s="760"/>
      <c r="CWA136" s="760"/>
      <c r="CWB136" s="760"/>
      <c r="CWC136" s="760"/>
      <c r="CWD136" s="760"/>
      <c r="CWE136" s="760"/>
      <c r="CWF136" s="760"/>
      <c r="CWG136" s="760"/>
      <c r="CWH136" s="760"/>
      <c r="CWI136" s="760"/>
      <c r="CWJ136" s="760"/>
      <c r="CWK136" s="760"/>
      <c r="CWL136" s="760"/>
      <c r="CWM136" s="760"/>
      <c r="CWN136" s="760"/>
      <c r="CWO136" s="760"/>
      <c r="CWP136" s="760"/>
      <c r="CWQ136" s="760"/>
      <c r="CWR136" s="760"/>
      <c r="CWS136" s="760"/>
      <c r="CWT136" s="760"/>
      <c r="CWU136" s="760"/>
      <c r="CWV136" s="760"/>
      <c r="CWW136" s="760"/>
      <c r="CWX136" s="760"/>
      <c r="CWY136" s="760"/>
      <c r="CWZ136" s="760"/>
      <c r="CXA136" s="760"/>
      <c r="CXB136" s="760"/>
      <c r="CXC136" s="760"/>
      <c r="CXD136" s="760"/>
      <c r="CXE136" s="760"/>
      <c r="CXF136" s="760"/>
      <c r="CXG136" s="760"/>
      <c r="CXH136" s="760"/>
      <c r="CXI136" s="760"/>
      <c r="CXJ136" s="760"/>
      <c r="CXK136" s="760"/>
      <c r="CXL136" s="760"/>
      <c r="CXM136" s="760"/>
      <c r="CXN136" s="760"/>
      <c r="CXO136" s="760"/>
      <c r="CXP136" s="760"/>
      <c r="CXQ136" s="760"/>
      <c r="CXR136" s="760"/>
      <c r="CXS136" s="760"/>
      <c r="CXT136" s="760"/>
      <c r="CXU136" s="760"/>
      <c r="CXV136" s="760"/>
      <c r="CXW136" s="760"/>
      <c r="CXX136" s="760"/>
      <c r="CXY136" s="760"/>
      <c r="CXZ136" s="760"/>
      <c r="CYA136" s="760"/>
      <c r="CYB136" s="760"/>
      <c r="CYC136" s="760"/>
      <c r="CYD136" s="760"/>
      <c r="CYE136" s="760"/>
      <c r="CYF136" s="760"/>
      <c r="CYG136" s="760"/>
      <c r="CYH136" s="760"/>
      <c r="CYI136" s="760"/>
      <c r="CYJ136" s="760"/>
      <c r="CYK136" s="760"/>
      <c r="CYL136" s="760"/>
      <c r="CYM136" s="760"/>
      <c r="CYN136" s="760"/>
      <c r="CYO136" s="760"/>
      <c r="CYP136" s="760"/>
      <c r="CYQ136" s="760"/>
      <c r="CYR136" s="760"/>
      <c r="CYS136" s="760"/>
      <c r="CYT136" s="760"/>
      <c r="CYU136" s="760"/>
      <c r="CYV136" s="760"/>
      <c r="CYW136" s="760"/>
      <c r="CYX136" s="760"/>
      <c r="CYY136" s="760"/>
      <c r="CYZ136" s="760"/>
      <c r="CZA136" s="760"/>
      <c r="CZB136" s="760"/>
      <c r="CZC136" s="760"/>
      <c r="CZD136" s="760"/>
      <c r="CZE136" s="760"/>
      <c r="CZF136" s="760"/>
      <c r="CZG136" s="760"/>
      <c r="CZH136" s="760"/>
      <c r="CZI136" s="760"/>
      <c r="CZJ136" s="760"/>
      <c r="CZK136" s="760"/>
      <c r="CZL136" s="760"/>
      <c r="CZM136" s="760"/>
      <c r="CZN136" s="760"/>
      <c r="CZO136" s="760"/>
      <c r="CZP136" s="760"/>
      <c r="CZQ136" s="760"/>
      <c r="CZR136" s="760"/>
      <c r="CZS136" s="760"/>
      <c r="CZT136" s="760"/>
      <c r="CZU136" s="760"/>
      <c r="CZV136" s="760"/>
      <c r="CZW136" s="760"/>
      <c r="CZX136" s="760"/>
      <c r="CZY136" s="760"/>
      <c r="CZZ136" s="760"/>
      <c r="DAA136" s="760"/>
      <c r="DAB136" s="760"/>
      <c r="DAC136" s="760"/>
      <c r="DAD136" s="760"/>
      <c r="DAE136" s="760"/>
      <c r="DAF136" s="760"/>
      <c r="DAG136" s="760"/>
      <c r="DAH136" s="760"/>
      <c r="DAI136" s="760"/>
      <c r="DAJ136" s="760"/>
      <c r="DAK136" s="760"/>
      <c r="DAL136" s="760"/>
      <c r="DAM136" s="760"/>
      <c r="DAN136" s="760"/>
      <c r="DAO136" s="760"/>
      <c r="DAP136" s="760"/>
      <c r="DAQ136" s="760"/>
      <c r="DAR136" s="760"/>
      <c r="DAS136" s="760"/>
      <c r="DAT136" s="760"/>
      <c r="DAU136" s="760"/>
      <c r="DAV136" s="760"/>
      <c r="DAW136" s="760"/>
      <c r="DAX136" s="760"/>
      <c r="DAY136" s="760"/>
      <c r="DAZ136" s="760"/>
      <c r="DBA136" s="760"/>
      <c r="DBB136" s="760"/>
      <c r="DBC136" s="760"/>
      <c r="DBD136" s="760"/>
      <c r="DBE136" s="760"/>
      <c r="DBF136" s="760"/>
      <c r="DBG136" s="760"/>
      <c r="DBH136" s="760"/>
      <c r="DBI136" s="760"/>
      <c r="DBJ136" s="760"/>
      <c r="DBK136" s="760"/>
      <c r="DBL136" s="760"/>
      <c r="DBM136" s="760"/>
      <c r="DBN136" s="760"/>
      <c r="DBO136" s="760"/>
      <c r="DBP136" s="760"/>
      <c r="DBQ136" s="760"/>
      <c r="DBR136" s="760"/>
      <c r="DBS136" s="760"/>
      <c r="DBT136" s="760"/>
      <c r="DBU136" s="760"/>
      <c r="DBV136" s="760"/>
      <c r="DBW136" s="760"/>
      <c r="DBX136" s="760"/>
      <c r="DBY136" s="760"/>
      <c r="DBZ136" s="760"/>
      <c r="DCA136" s="760"/>
      <c r="DCB136" s="760"/>
      <c r="DCC136" s="760"/>
      <c r="DCD136" s="760"/>
      <c r="DCE136" s="760"/>
      <c r="DCF136" s="760"/>
      <c r="DCG136" s="760"/>
      <c r="DCH136" s="760"/>
      <c r="DCI136" s="760"/>
      <c r="DCJ136" s="760"/>
      <c r="DCK136" s="760"/>
      <c r="DCL136" s="760"/>
      <c r="DCM136" s="760"/>
      <c r="DCN136" s="760"/>
      <c r="DCO136" s="760"/>
      <c r="DCP136" s="760"/>
      <c r="DCQ136" s="760"/>
      <c r="DCR136" s="760"/>
      <c r="DCS136" s="760"/>
      <c r="DCT136" s="760"/>
      <c r="DCU136" s="760"/>
      <c r="DCV136" s="760"/>
      <c r="DCW136" s="760"/>
      <c r="DCX136" s="760"/>
      <c r="DCY136" s="760"/>
      <c r="DCZ136" s="760"/>
      <c r="DDA136" s="760"/>
      <c r="DDB136" s="760"/>
      <c r="DDC136" s="760"/>
      <c r="DDD136" s="760"/>
      <c r="DDE136" s="760"/>
      <c r="DDF136" s="760"/>
      <c r="DDG136" s="760"/>
      <c r="DDH136" s="760"/>
      <c r="DDI136" s="760"/>
      <c r="DDJ136" s="760"/>
      <c r="DDK136" s="760"/>
      <c r="DDL136" s="760"/>
      <c r="DDM136" s="760"/>
      <c r="DDN136" s="760"/>
      <c r="DDO136" s="760"/>
      <c r="DDP136" s="760"/>
      <c r="DDQ136" s="760"/>
      <c r="DDR136" s="760"/>
      <c r="DDS136" s="760"/>
      <c r="DDT136" s="760"/>
      <c r="DDU136" s="760"/>
      <c r="DDV136" s="760"/>
      <c r="DDW136" s="760"/>
      <c r="DDX136" s="760"/>
      <c r="DDY136" s="760"/>
      <c r="DDZ136" s="760"/>
      <c r="DEA136" s="760"/>
      <c r="DEB136" s="760"/>
      <c r="DEC136" s="760"/>
      <c r="DED136" s="760"/>
      <c r="DEE136" s="760"/>
      <c r="DEF136" s="760"/>
      <c r="DEG136" s="760"/>
      <c r="DEH136" s="760"/>
      <c r="DEI136" s="760"/>
      <c r="DEJ136" s="760"/>
      <c r="DEK136" s="760"/>
      <c r="DEL136" s="760"/>
      <c r="DEM136" s="760"/>
      <c r="DEN136" s="760"/>
      <c r="DEO136" s="760"/>
      <c r="DEP136" s="760"/>
      <c r="DEQ136" s="760"/>
      <c r="DER136" s="760"/>
      <c r="DES136" s="760"/>
      <c r="DET136" s="760"/>
      <c r="DEU136" s="760"/>
      <c r="DEV136" s="760"/>
      <c r="DEW136" s="760"/>
      <c r="DEX136" s="760"/>
      <c r="DEY136" s="760"/>
      <c r="DEZ136" s="760"/>
      <c r="DFA136" s="760"/>
      <c r="DFB136" s="760"/>
      <c r="DFC136" s="760"/>
      <c r="DFD136" s="760"/>
      <c r="DFE136" s="760"/>
      <c r="DFF136" s="760"/>
      <c r="DFG136" s="760"/>
      <c r="DFH136" s="760"/>
      <c r="DFI136" s="760"/>
      <c r="DFJ136" s="760"/>
      <c r="DFK136" s="760"/>
      <c r="DFL136" s="760"/>
      <c r="DFM136" s="760"/>
      <c r="DFN136" s="760"/>
      <c r="DFO136" s="760"/>
      <c r="DFP136" s="760"/>
      <c r="DFQ136" s="760"/>
      <c r="DFR136" s="760"/>
      <c r="DFS136" s="760"/>
      <c r="DFT136" s="760"/>
      <c r="DFU136" s="760"/>
      <c r="DFV136" s="760"/>
      <c r="DFW136" s="760"/>
      <c r="DFX136" s="760"/>
      <c r="DFY136" s="760"/>
      <c r="DFZ136" s="760"/>
      <c r="DGA136" s="760"/>
      <c r="DGB136" s="760"/>
      <c r="DGC136" s="760"/>
      <c r="DGD136" s="760"/>
      <c r="DGE136" s="760"/>
      <c r="DGF136" s="760"/>
      <c r="DGG136" s="760"/>
      <c r="DGH136" s="760"/>
      <c r="DGI136" s="760"/>
      <c r="DGJ136" s="760"/>
      <c r="DGK136" s="760"/>
      <c r="DGL136" s="760"/>
      <c r="DGM136" s="760"/>
      <c r="DGN136" s="760"/>
      <c r="DGO136" s="760"/>
      <c r="DGP136" s="760"/>
      <c r="DGQ136" s="760"/>
      <c r="DGR136" s="760"/>
      <c r="DGS136" s="760"/>
      <c r="DGT136" s="760"/>
      <c r="DGU136" s="760"/>
      <c r="DGV136" s="760"/>
      <c r="DGW136" s="760"/>
      <c r="DGX136" s="760"/>
      <c r="DGY136" s="760"/>
      <c r="DGZ136" s="760"/>
      <c r="DHA136" s="760"/>
      <c r="DHB136" s="760"/>
      <c r="DHC136" s="760"/>
      <c r="DHD136" s="760"/>
      <c r="DHE136" s="760"/>
      <c r="DHF136" s="760"/>
      <c r="DHG136" s="760"/>
      <c r="DHH136" s="760"/>
      <c r="DHI136" s="760"/>
      <c r="DHJ136" s="760"/>
      <c r="DHK136" s="760"/>
      <c r="DHL136" s="760"/>
      <c r="DHM136" s="760"/>
      <c r="DHN136" s="760"/>
      <c r="DHO136" s="760"/>
      <c r="DHP136" s="760"/>
      <c r="DHQ136" s="760"/>
      <c r="DHR136" s="760"/>
      <c r="DHS136" s="760"/>
      <c r="DHT136" s="760"/>
      <c r="DHU136" s="760"/>
      <c r="DHV136" s="760"/>
      <c r="DHW136" s="760"/>
      <c r="DHX136" s="760"/>
      <c r="DHY136" s="760"/>
      <c r="DHZ136" s="760"/>
      <c r="DIA136" s="760"/>
      <c r="DIB136" s="760"/>
      <c r="DIC136" s="760"/>
      <c r="DID136" s="760"/>
      <c r="DIE136" s="760"/>
      <c r="DIF136" s="760"/>
      <c r="DIG136" s="760"/>
      <c r="DIH136" s="760"/>
      <c r="DII136" s="760"/>
      <c r="DIJ136" s="760"/>
      <c r="DIK136" s="760"/>
      <c r="DIL136" s="760"/>
      <c r="DIM136" s="760"/>
      <c r="DIN136" s="760"/>
      <c r="DIO136" s="760"/>
      <c r="DIP136" s="760"/>
      <c r="DIQ136" s="760"/>
      <c r="DIR136" s="760"/>
      <c r="DIS136" s="760"/>
      <c r="DIT136" s="760"/>
      <c r="DIU136" s="760"/>
      <c r="DIV136" s="760"/>
      <c r="DIW136" s="760"/>
      <c r="DIX136" s="760"/>
      <c r="DIY136" s="760"/>
      <c r="DIZ136" s="760"/>
      <c r="DJA136" s="760"/>
      <c r="DJB136" s="760"/>
      <c r="DJC136" s="760"/>
      <c r="DJD136" s="760"/>
      <c r="DJE136" s="760"/>
      <c r="DJF136" s="760"/>
      <c r="DJG136" s="760"/>
      <c r="DJH136" s="760"/>
      <c r="DJI136" s="760"/>
      <c r="DJJ136" s="760"/>
      <c r="DJK136" s="760"/>
      <c r="DJL136" s="760"/>
      <c r="DJM136" s="760"/>
      <c r="DJN136" s="760"/>
      <c r="DJO136" s="760"/>
      <c r="DJP136" s="760"/>
      <c r="DJQ136" s="760"/>
      <c r="DJR136" s="760"/>
      <c r="DJS136" s="760"/>
      <c r="DJT136" s="760"/>
      <c r="DJU136" s="760"/>
      <c r="DJV136" s="760"/>
      <c r="DJW136" s="760"/>
      <c r="DJX136" s="760"/>
      <c r="DJY136" s="760"/>
      <c r="DJZ136" s="760"/>
      <c r="DKA136" s="760"/>
      <c r="DKB136" s="760"/>
      <c r="DKC136" s="760"/>
      <c r="DKD136" s="760"/>
      <c r="DKE136" s="760"/>
      <c r="DKF136" s="760"/>
      <c r="DKG136" s="760"/>
      <c r="DKH136" s="760"/>
      <c r="DKI136" s="760"/>
      <c r="DKJ136" s="760"/>
      <c r="DKK136" s="760"/>
      <c r="DKL136" s="760"/>
      <c r="DKM136" s="760"/>
      <c r="DKN136" s="760"/>
      <c r="DKO136" s="760"/>
      <c r="DKP136" s="760"/>
      <c r="DKQ136" s="760"/>
      <c r="DKR136" s="760"/>
      <c r="DKS136" s="760"/>
      <c r="DKT136" s="760"/>
      <c r="DKU136" s="760"/>
      <c r="DKV136" s="760"/>
      <c r="DKW136" s="760"/>
      <c r="DKX136" s="760"/>
      <c r="DKY136" s="760"/>
      <c r="DKZ136" s="760"/>
      <c r="DLA136" s="760"/>
      <c r="DLB136" s="760"/>
      <c r="DLC136" s="760"/>
      <c r="DLD136" s="760"/>
      <c r="DLE136" s="760"/>
      <c r="DLF136" s="760"/>
      <c r="DLG136" s="760"/>
      <c r="DLH136" s="760"/>
      <c r="DLI136" s="760"/>
      <c r="DLJ136" s="760"/>
      <c r="DLK136" s="760"/>
      <c r="DLL136" s="760"/>
      <c r="DLM136" s="760"/>
      <c r="DLN136" s="760"/>
      <c r="DLO136" s="760"/>
      <c r="DLP136" s="760"/>
      <c r="DLQ136" s="760"/>
      <c r="DLR136" s="760"/>
      <c r="DLS136" s="760"/>
      <c r="DLT136" s="760"/>
      <c r="DLU136" s="760"/>
      <c r="DLV136" s="760"/>
      <c r="DLW136" s="760"/>
      <c r="DLX136" s="760"/>
      <c r="DLY136" s="760"/>
      <c r="DLZ136" s="760"/>
      <c r="DMA136" s="760"/>
      <c r="DMB136" s="760"/>
      <c r="DMC136" s="760"/>
      <c r="DMD136" s="760"/>
      <c r="DME136" s="760"/>
      <c r="DMF136" s="760"/>
      <c r="DMG136" s="760"/>
      <c r="DMH136" s="760"/>
      <c r="DMI136" s="760"/>
      <c r="DMJ136" s="760"/>
      <c r="DMK136" s="760"/>
      <c r="DML136" s="760"/>
      <c r="DMM136" s="760"/>
      <c r="DMN136" s="760"/>
      <c r="DMO136" s="760"/>
      <c r="DMP136" s="760"/>
      <c r="DMQ136" s="760"/>
      <c r="DMR136" s="760"/>
      <c r="DMS136" s="760"/>
      <c r="DMT136" s="760"/>
      <c r="DMU136" s="760"/>
      <c r="DMV136" s="760"/>
      <c r="DMW136" s="760"/>
      <c r="DMX136" s="760"/>
      <c r="DMY136" s="760"/>
      <c r="DMZ136" s="760"/>
      <c r="DNA136" s="760"/>
      <c r="DNB136" s="760"/>
      <c r="DNC136" s="760"/>
      <c r="DND136" s="760"/>
      <c r="DNE136" s="760"/>
      <c r="DNF136" s="760"/>
      <c r="DNG136" s="760"/>
      <c r="DNH136" s="760"/>
      <c r="DNI136" s="760"/>
      <c r="DNJ136" s="760"/>
      <c r="DNK136" s="760"/>
      <c r="DNL136" s="760"/>
      <c r="DNM136" s="760"/>
      <c r="DNN136" s="760"/>
      <c r="DNO136" s="760"/>
      <c r="DNP136" s="760"/>
      <c r="DNQ136" s="760"/>
      <c r="DNR136" s="760"/>
      <c r="DNS136" s="760"/>
      <c r="DNT136" s="760"/>
      <c r="DNU136" s="760"/>
      <c r="DNV136" s="760"/>
      <c r="DNW136" s="760"/>
      <c r="DNX136" s="760"/>
      <c r="DNY136" s="760"/>
      <c r="DNZ136" s="760"/>
      <c r="DOA136" s="760"/>
      <c r="DOB136" s="760"/>
      <c r="DOC136" s="760"/>
      <c r="DOD136" s="760"/>
      <c r="DOE136" s="760"/>
      <c r="DOF136" s="760"/>
      <c r="DOG136" s="760"/>
      <c r="DOH136" s="760"/>
      <c r="DOI136" s="760"/>
      <c r="DOJ136" s="760"/>
      <c r="DOK136" s="760"/>
      <c r="DOL136" s="760"/>
      <c r="DOM136" s="760"/>
      <c r="DON136" s="760"/>
      <c r="DOO136" s="760"/>
      <c r="DOP136" s="760"/>
      <c r="DOQ136" s="760"/>
      <c r="DOR136" s="760"/>
      <c r="DOS136" s="760"/>
      <c r="DOT136" s="760"/>
      <c r="DOU136" s="760"/>
      <c r="DOV136" s="760"/>
      <c r="DOW136" s="760"/>
      <c r="DOX136" s="760"/>
      <c r="DOY136" s="760"/>
      <c r="DOZ136" s="760"/>
      <c r="DPA136" s="760"/>
      <c r="DPB136" s="760"/>
      <c r="DPC136" s="760"/>
      <c r="DPD136" s="760"/>
      <c r="DPE136" s="760"/>
      <c r="DPF136" s="760"/>
      <c r="DPG136" s="760"/>
      <c r="DPH136" s="760"/>
      <c r="DPI136" s="760"/>
      <c r="DPJ136" s="760"/>
      <c r="DPK136" s="760"/>
      <c r="DPL136" s="760"/>
      <c r="DPM136" s="760"/>
      <c r="DPN136" s="760"/>
      <c r="DPO136" s="760"/>
      <c r="DPP136" s="760"/>
      <c r="DPQ136" s="760"/>
      <c r="DPR136" s="760"/>
      <c r="DPS136" s="760"/>
      <c r="DPT136" s="760"/>
      <c r="DPU136" s="760"/>
      <c r="DPV136" s="760"/>
      <c r="DPW136" s="760"/>
      <c r="DPX136" s="760"/>
      <c r="DPY136" s="760"/>
      <c r="DPZ136" s="760"/>
      <c r="DQA136" s="760"/>
      <c r="DQB136" s="760"/>
      <c r="DQC136" s="760"/>
      <c r="DQD136" s="760"/>
      <c r="DQE136" s="760"/>
      <c r="DQF136" s="760"/>
      <c r="DQG136" s="760"/>
      <c r="DQH136" s="760"/>
      <c r="DQI136" s="760"/>
      <c r="DQJ136" s="760"/>
      <c r="DQK136" s="760"/>
      <c r="DQL136" s="760"/>
      <c r="DQM136" s="760"/>
      <c r="DQN136" s="760"/>
      <c r="DQO136" s="760"/>
      <c r="DQP136" s="760"/>
      <c r="DQQ136" s="760"/>
      <c r="DQR136" s="760"/>
      <c r="DQS136" s="760"/>
      <c r="DQT136" s="760"/>
      <c r="DQU136" s="760"/>
      <c r="DQV136" s="760"/>
      <c r="DQW136" s="760"/>
      <c r="DQX136" s="760"/>
      <c r="DQY136" s="760"/>
      <c r="DQZ136" s="760"/>
      <c r="DRA136" s="760"/>
      <c r="DRB136" s="760"/>
      <c r="DRC136" s="760"/>
      <c r="DRD136" s="760"/>
      <c r="DRE136" s="760"/>
      <c r="DRF136" s="760"/>
      <c r="DRG136" s="760"/>
      <c r="DRH136" s="760"/>
      <c r="DRI136" s="760"/>
      <c r="DRJ136" s="760"/>
      <c r="DRK136" s="760"/>
      <c r="DRL136" s="760"/>
      <c r="DRM136" s="760"/>
      <c r="DRN136" s="760"/>
      <c r="DRO136" s="760"/>
      <c r="DRP136" s="760"/>
      <c r="DRQ136" s="760"/>
      <c r="DRR136" s="760"/>
      <c r="DRS136" s="760"/>
      <c r="DRT136" s="760"/>
      <c r="DRU136" s="760"/>
      <c r="DRV136" s="760"/>
      <c r="DRW136" s="760"/>
      <c r="DRX136" s="760"/>
      <c r="DRY136" s="760"/>
      <c r="DRZ136" s="760"/>
      <c r="DSA136" s="760"/>
      <c r="DSB136" s="760"/>
      <c r="DSC136" s="760"/>
      <c r="DSD136" s="760"/>
      <c r="DSE136" s="760"/>
      <c r="DSF136" s="760"/>
      <c r="DSG136" s="760"/>
      <c r="DSH136" s="760"/>
      <c r="DSI136" s="760"/>
      <c r="DSJ136" s="760"/>
      <c r="DSK136" s="760"/>
      <c r="DSL136" s="760"/>
      <c r="DSM136" s="760"/>
      <c r="DSN136" s="760"/>
      <c r="DSO136" s="760"/>
      <c r="DSP136" s="760"/>
      <c r="DSQ136" s="760"/>
      <c r="DSR136" s="760"/>
      <c r="DSS136" s="760"/>
      <c r="DST136" s="760"/>
      <c r="DSU136" s="760"/>
      <c r="DSV136" s="760"/>
      <c r="DSW136" s="760"/>
      <c r="DSX136" s="760"/>
      <c r="DSY136" s="760"/>
      <c r="DSZ136" s="760"/>
      <c r="DTA136" s="760"/>
      <c r="DTB136" s="760"/>
      <c r="DTC136" s="760"/>
      <c r="DTD136" s="760"/>
      <c r="DTE136" s="760"/>
      <c r="DTF136" s="760"/>
      <c r="DTG136" s="760"/>
      <c r="DTH136" s="760"/>
      <c r="DTI136" s="760"/>
      <c r="DTJ136" s="760"/>
      <c r="DTK136" s="760"/>
      <c r="DTL136" s="760"/>
      <c r="DTM136" s="760"/>
      <c r="DTN136" s="760"/>
      <c r="DTO136" s="760"/>
      <c r="DTP136" s="760"/>
      <c r="DTQ136" s="760"/>
      <c r="DTR136" s="760"/>
      <c r="DTS136" s="760"/>
      <c r="DTT136" s="760"/>
      <c r="DTU136" s="760"/>
      <c r="DTV136" s="760"/>
      <c r="DTW136" s="760"/>
      <c r="DTX136" s="760"/>
      <c r="DTY136" s="760"/>
      <c r="DTZ136" s="760"/>
      <c r="DUA136" s="760"/>
      <c r="DUB136" s="760"/>
      <c r="DUC136" s="760"/>
      <c r="DUD136" s="760"/>
      <c r="DUE136" s="760"/>
      <c r="DUF136" s="760"/>
      <c r="DUG136" s="760"/>
      <c r="DUH136" s="760"/>
      <c r="DUI136" s="760"/>
      <c r="DUJ136" s="760"/>
      <c r="DUK136" s="760"/>
      <c r="DUL136" s="760"/>
      <c r="DUM136" s="760"/>
      <c r="DUN136" s="760"/>
      <c r="DUO136" s="760"/>
      <c r="DUP136" s="760"/>
      <c r="DUQ136" s="760"/>
      <c r="DUR136" s="760"/>
      <c r="DUS136" s="760"/>
      <c r="DUT136" s="760"/>
      <c r="DUU136" s="760"/>
      <c r="DUV136" s="760"/>
      <c r="DUW136" s="760"/>
      <c r="DUX136" s="760"/>
      <c r="DUY136" s="760"/>
      <c r="DUZ136" s="760"/>
      <c r="DVA136" s="760"/>
      <c r="DVB136" s="760"/>
      <c r="DVC136" s="760"/>
      <c r="DVD136" s="760"/>
      <c r="DVE136" s="760"/>
      <c r="DVF136" s="760"/>
      <c r="DVG136" s="760"/>
      <c r="DVH136" s="760"/>
      <c r="DVI136" s="760"/>
      <c r="DVJ136" s="760"/>
      <c r="DVK136" s="760"/>
      <c r="DVL136" s="760"/>
      <c r="DVM136" s="760"/>
      <c r="DVN136" s="760"/>
      <c r="DVO136" s="760"/>
      <c r="DVP136" s="760"/>
      <c r="DVQ136" s="760"/>
      <c r="DVR136" s="760"/>
      <c r="DVS136" s="760"/>
      <c r="DVT136" s="760"/>
      <c r="DVU136" s="760"/>
      <c r="DVV136" s="760"/>
      <c r="DVW136" s="760"/>
      <c r="DVX136" s="760"/>
      <c r="DVY136" s="760"/>
      <c r="DVZ136" s="760"/>
      <c r="DWA136" s="760"/>
      <c r="DWB136" s="760"/>
      <c r="DWC136" s="760"/>
      <c r="DWD136" s="760"/>
      <c r="DWE136" s="760"/>
      <c r="DWF136" s="760"/>
      <c r="DWG136" s="760"/>
      <c r="DWH136" s="760"/>
      <c r="DWI136" s="760"/>
      <c r="DWJ136" s="760"/>
      <c r="DWK136" s="760"/>
      <c r="DWL136" s="760"/>
      <c r="DWM136" s="760"/>
      <c r="DWN136" s="760"/>
      <c r="DWO136" s="760"/>
      <c r="DWP136" s="760"/>
      <c r="DWQ136" s="760"/>
      <c r="DWR136" s="760"/>
      <c r="DWS136" s="760"/>
      <c r="DWT136" s="760"/>
      <c r="DWU136" s="760"/>
      <c r="DWV136" s="760"/>
      <c r="DWW136" s="760"/>
      <c r="DWX136" s="760"/>
      <c r="DWY136" s="760"/>
      <c r="DWZ136" s="760"/>
      <c r="DXA136" s="760"/>
      <c r="DXB136" s="760"/>
      <c r="DXC136" s="760"/>
      <c r="DXD136" s="760"/>
      <c r="DXE136" s="760"/>
      <c r="DXF136" s="760"/>
      <c r="DXG136" s="760"/>
      <c r="DXH136" s="760"/>
      <c r="DXI136" s="760"/>
      <c r="DXJ136" s="760"/>
      <c r="DXK136" s="760"/>
      <c r="DXL136" s="760"/>
      <c r="DXM136" s="760"/>
      <c r="DXN136" s="760"/>
      <c r="DXO136" s="760"/>
      <c r="DXP136" s="760"/>
      <c r="DXQ136" s="760"/>
      <c r="DXR136" s="760"/>
      <c r="DXS136" s="760"/>
      <c r="DXT136" s="760"/>
      <c r="DXU136" s="760"/>
      <c r="DXV136" s="760"/>
      <c r="DXW136" s="760"/>
      <c r="DXX136" s="760"/>
      <c r="DXY136" s="760"/>
      <c r="DXZ136" s="760"/>
      <c r="DYA136" s="760"/>
      <c r="DYB136" s="760"/>
      <c r="DYC136" s="760"/>
      <c r="DYD136" s="760"/>
      <c r="DYE136" s="760"/>
      <c r="DYF136" s="760"/>
      <c r="DYG136" s="760"/>
      <c r="DYH136" s="760"/>
      <c r="DYI136" s="760"/>
      <c r="DYJ136" s="760"/>
      <c r="DYK136" s="760"/>
      <c r="DYL136" s="760"/>
      <c r="DYM136" s="760"/>
      <c r="DYN136" s="760"/>
      <c r="DYO136" s="760"/>
      <c r="DYP136" s="760"/>
      <c r="DYQ136" s="760"/>
      <c r="DYR136" s="760"/>
      <c r="DYS136" s="760"/>
      <c r="DYT136" s="760"/>
      <c r="DYU136" s="760"/>
      <c r="DYV136" s="760"/>
      <c r="DYW136" s="760"/>
      <c r="DYX136" s="760"/>
      <c r="DYY136" s="760"/>
      <c r="DYZ136" s="760"/>
      <c r="DZA136" s="760"/>
      <c r="DZB136" s="760"/>
      <c r="DZC136" s="760"/>
      <c r="DZD136" s="760"/>
      <c r="DZE136" s="760"/>
      <c r="DZF136" s="760"/>
      <c r="DZG136" s="760"/>
      <c r="DZH136" s="760"/>
      <c r="DZI136" s="760"/>
      <c r="DZJ136" s="760"/>
      <c r="DZK136" s="760"/>
      <c r="DZL136" s="760"/>
      <c r="DZM136" s="760"/>
      <c r="DZN136" s="760"/>
      <c r="DZO136" s="760"/>
      <c r="DZP136" s="760"/>
      <c r="DZQ136" s="760"/>
      <c r="DZR136" s="760"/>
      <c r="DZS136" s="760"/>
      <c r="DZT136" s="760"/>
      <c r="DZU136" s="760"/>
      <c r="DZV136" s="760"/>
      <c r="DZW136" s="760"/>
      <c r="DZX136" s="760"/>
      <c r="DZY136" s="760"/>
      <c r="DZZ136" s="760"/>
      <c r="EAA136" s="760"/>
      <c r="EAB136" s="760"/>
      <c r="EAC136" s="760"/>
      <c r="EAD136" s="760"/>
      <c r="EAE136" s="760"/>
      <c r="EAF136" s="760"/>
      <c r="EAG136" s="760"/>
      <c r="EAH136" s="760"/>
      <c r="EAI136" s="760"/>
      <c r="EAJ136" s="760"/>
      <c r="EAK136" s="760"/>
      <c r="EAL136" s="760"/>
      <c r="EAM136" s="760"/>
      <c r="EAN136" s="760"/>
      <c r="EAO136" s="760"/>
      <c r="EAP136" s="760"/>
      <c r="EAQ136" s="760"/>
      <c r="EAR136" s="760"/>
      <c r="EAS136" s="760"/>
      <c r="EAT136" s="760"/>
      <c r="EAU136" s="760"/>
      <c r="EAV136" s="760"/>
      <c r="EAW136" s="760"/>
      <c r="EAX136" s="760"/>
      <c r="EAY136" s="760"/>
      <c r="EAZ136" s="760"/>
      <c r="EBA136" s="760"/>
      <c r="EBB136" s="760"/>
      <c r="EBC136" s="760"/>
      <c r="EBD136" s="760"/>
      <c r="EBE136" s="760"/>
      <c r="EBF136" s="760"/>
      <c r="EBG136" s="760"/>
      <c r="EBH136" s="760"/>
      <c r="EBI136" s="760"/>
      <c r="EBJ136" s="760"/>
      <c r="EBK136" s="760"/>
      <c r="EBL136" s="760"/>
      <c r="EBM136" s="760"/>
      <c r="EBN136" s="760"/>
      <c r="EBO136" s="760"/>
      <c r="EBP136" s="760"/>
      <c r="EBQ136" s="760"/>
      <c r="EBR136" s="760"/>
      <c r="EBS136" s="760"/>
      <c r="EBT136" s="760"/>
      <c r="EBU136" s="760"/>
      <c r="EBV136" s="760"/>
      <c r="EBW136" s="760"/>
      <c r="EBX136" s="760"/>
      <c r="EBY136" s="760"/>
      <c r="EBZ136" s="760"/>
      <c r="ECA136" s="760"/>
      <c r="ECB136" s="760"/>
      <c r="ECC136" s="760"/>
      <c r="ECD136" s="760"/>
      <c r="ECE136" s="760"/>
      <c r="ECF136" s="760"/>
      <c r="ECG136" s="760"/>
      <c r="ECH136" s="760"/>
      <c r="ECI136" s="760"/>
      <c r="ECJ136" s="760"/>
      <c r="ECK136" s="760"/>
      <c r="ECL136" s="760"/>
      <c r="ECM136" s="760"/>
      <c r="ECN136" s="760"/>
      <c r="ECO136" s="760"/>
      <c r="ECP136" s="760"/>
      <c r="ECQ136" s="760"/>
      <c r="ECR136" s="760"/>
      <c r="ECS136" s="760"/>
      <c r="ECT136" s="760"/>
      <c r="ECU136" s="760"/>
      <c r="ECV136" s="760"/>
      <c r="ECW136" s="760"/>
      <c r="ECX136" s="760"/>
      <c r="ECY136" s="760"/>
      <c r="ECZ136" s="760"/>
      <c r="EDA136" s="760"/>
      <c r="EDB136" s="760"/>
      <c r="EDC136" s="760"/>
      <c r="EDD136" s="760"/>
      <c r="EDE136" s="760"/>
      <c r="EDF136" s="760"/>
      <c r="EDG136" s="760"/>
      <c r="EDH136" s="760"/>
      <c r="EDI136" s="760"/>
      <c r="EDJ136" s="760"/>
      <c r="EDK136" s="760"/>
      <c r="EDL136" s="760"/>
      <c r="EDM136" s="760"/>
      <c r="EDN136" s="760"/>
      <c r="EDO136" s="760"/>
      <c r="EDP136" s="760"/>
      <c r="EDQ136" s="760"/>
      <c r="EDR136" s="760"/>
      <c r="EDS136" s="760"/>
      <c r="EDT136" s="760"/>
      <c r="EDU136" s="760"/>
      <c r="EDV136" s="760"/>
      <c r="EDW136" s="760"/>
      <c r="EDX136" s="760"/>
      <c r="EDY136" s="760"/>
      <c r="EDZ136" s="760"/>
      <c r="EEA136" s="760"/>
      <c r="EEB136" s="760"/>
      <c r="EEC136" s="760"/>
      <c r="EED136" s="760"/>
      <c r="EEE136" s="760"/>
      <c r="EEF136" s="760"/>
      <c r="EEG136" s="760"/>
      <c r="EEH136" s="760"/>
      <c r="EEI136" s="760"/>
      <c r="EEJ136" s="760"/>
      <c r="EEK136" s="760"/>
      <c r="EEL136" s="760"/>
      <c r="EEM136" s="760"/>
      <c r="EEN136" s="760"/>
      <c r="EEO136" s="760"/>
      <c r="EEP136" s="760"/>
      <c r="EEQ136" s="760"/>
      <c r="EER136" s="760"/>
      <c r="EES136" s="760"/>
      <c r="EET136" s="760"/>
      <c r="EEU136" s="760"/>
      <c r="EEV136" s="760"/>
      <c r="EEW136" s="760"/>
      <c r="EEX136" s="760"/>
      <c r="EEY136" s="760"/>
      <c r="EEZ136" s="760"/>
      <c r="EFA136" s="760"/>
      <c r="EFB136" s="760"/>
      <c r="EFC136" s="760"/>
      <c r="EFD136" s="760"/>
      <c r="EFE136" s="760"/>
      <c r="EFF136" s="760"/>
      <c r="EFG136" s="760"/>
      <c r="EFH136" s="760"/>
      <c r="EFI136" s="760"/>
      <c r="EFJ136" s="760"/>
      <c r="EFK136" s="760"/>
      <c r="EFL136" s="760"/>
      <c r="EFM136" s="760"/>
      <c r="EFN136" s="760"/>
      <c r="EFO136" s="760"/>
      <c r="EFP136" s="760"/>
      <c r="EFQ136" s="760"/>
      <c r="EFR136" s="760"/>
      <c r="EFS136" s="760"/>
      <c r="EFT136" s="760"/>
      <c r="EFU136" s="760"/>
      <c r="EFV136" s="760"/>
      <c r="EFW136" s="760"/>
      <c r="EFX136" s="760"/>
      <c r="EFY136" s="760"/>
      <c r="EFZ136" s="760"/>
      <c r="EGA136" s="760"/>
      <c r="EGB136" s="760"/>
      <c r="EGC136" s="760"/>
      <c r="EGD136" s="760"/>
      <c r="EGE136" s="760"/>
      <c r="EGF136" s="760"/>
      <c r="EGG136" s="760"/>
      <c r="EGH136" s="760"/>
      <c r="EGI136" s="760"/>
      <c r="EGJ136" s="760"/>
      <c r="EGK136" s="760"/>
      <c r="EGL136" s="760"/>
      <c r="EGM136" s="760"/>
      <c r="EGN136" s="760"/>
      <c r="EGO136" s="760"/>
      <c r="EGP136" s="760"/>
      <c r="EGQ136" s="760"/>
      <c r="EGR136" s="760"/>
      <c r="EGS136" s="760"/>
      <c r="EGT136" s="760"/>
      <c r="EGU136" s="760"/>
      <c r="EGV136" s="760"/>
      <c r="EGW136" s="760"/>
      <c r="EGX136" s="760"/>
      <c r="EGY136" s="760"/>
      <c r="EGZ136" s="760"/>
      <c r="EHA136" s="760"/>
      <c r="EHB136" s="760"/>
      <c r="EHC136" s="760"/>
      <c r="EHD136" s="760"/>
      <c r="EHE136" s="760"/>
      <c r="EHF136" s="760"/>
      <c r="EHG136" s="760"/>
      <c r="EHH136" s="760"/>
      <c r="EHI136" s="760"/>
      <c r="EHJ136" s="760"/>
      <c r="EHK136" s="760"/>
      <c r="EHL136" s="760"/>
      <c r="EHM136" s="760"/>
      <c r="EHN136" s="760"/>
      <c r="EHO136" s="760"/>
      <c r="EHP136" s="760"/>
      <c r="EHQ136" s="760"/>
      <c r="EHR136" s="760"/>
      <c r="EHS136" s="760"/>
      <c r="EHT136" s="760"/>
      <c r="EHU136" s="760"/>
      <c r="EHV136" s="760"/>
      <c r="EHW136" s="760"/>
      <c r="EHX136" s="760"/>
      <c r="EHY136" s="760"/>
      <c r="EHZ136" s="760"/>
      <c r="EIA136" s="760"/>
      <c r="EIB136" s="760"/>
      <c r="EIC136" s="760"/>
      <c r="EID136" s="760"/>
      <c r="EIE136" s="760"/>
      <c r="EIF136" s="760"/>
      <c r="EIG136" s="760"/>
      <c r="EIH136" s="760"/>
      <c r="EII136" s="760"/>
      <c r="EIJ136" s="760"/>
      <c r="EIK136" s="760"/>
      <c r="EIL136" s="760"/>
      <c r="EIM136" s="760"/>
      <c r="EIN136" s="760"/>
      <c r="EIO136" s="760"/>
      <c r="EIP136" s="760"/>
      <c r="EIQ136" s="760"/>
      <c r="EIR136" s="760"/>
      <c r="EIS136" s="760"/>
      <c r="EIT136" s="760"/>
      <c r="EIU136" s="760"/>
      <c r="EIV136" s="760"/>
      <c r="EIW136" s="760"/>
      <c r="EIX136" s="760"/>
      <c r="EIY136" s="760"/>
      <c r="EIZ136" s="760"/>
      <c r="EJA136" s="760"/>
      <c r="EJB136" s="760"/>
      <c r="EJC136" s="760"/>
      <c r="EJD136" s="760"/>
      <c r="EJE136" s="760"/>
      <c r="EJF136" s="760"/>
      <c r="EJG136" s="760"/>
      <c r="EJH136" s="760"/>
      <c r="EJI136" s="760"/>
      <c r="EJJ136" s="760"/>
      <c r="EJK136" s="760"/>
      <c r="EJL136" s="760"/>
      <c r="EJM136" s="760"/>
      <c r="EJN136" s="760"/>
      <c r="EJO136" s="760"/>
      <c r="EJP136" s="760"/>
      <c r="EJQ136" s="760"/>
      <c r="EJR136" s="760"/>
      <c r="EJS136" s="760"/>
      <c r="EJT136" s="760"/>
      <c r="EJU136" s="760"/>
      <c r="EJV136" s="760"/>
      <c r="EJW136" s="760"/>
      <c r="EJX136" s="760"/>
      <c r="EJY136" s="760"/>
      <c r="EJZ136" s="760"/>
      <c r="EKA136" s="760"/>
      <c r="EKB136" s="760"/>
      <c r="EKC136" s="760"/>
      <c r="EKD136" s="760"/>
      <c r="EKE136" s="760"/>
      <c r="EKF136" s="760"/>
      <c r="EKG136" s="760"/>
      <c r="EKH136" s="760"/>
      <c r="EKI136" s="760"/>
      <c r="EKJ136" s="760"/>
      <c r="EKK136" s="760"/>
      <c r="EKL136" s="760"/>
      <c r="EKM136" s="760"/>
      <c r="EKN136" s="760"/>
      <c r="EKO136" s="760"/>
      <c r="EKP136" s="760"/>
      <c r="EKQ136" s="760"/>
      <c r="EKR136" s="760"/>
      <c r="EKS136" s="760"/>
      <c r="EKT136" s="760"/>
      <c r="EKU136" s="760"/>
      <c r="EKV136" s="760"/>
      <c r="EKW136" s="760"/>
      <c r="EKX136" s="760"/>
      <c r="EKY136" s="760"/>
      <c r="EKZ136" s="760"/>
      <c r="ELA136" s="760"/>
      <c r="ELB136" s="760"/>
      <c r="ELC136" s="760"/>
      <c r="ELD136" s="760"/>
      <c r="ELE136" s="760"/>
      <c r="ELF136" s="760"/>
      <c r="ELG136" s="760"/>
      <c r="ELH136" s="760"/>
      <c r="ELI136" s="760"/>
      <c r="ELJ136" s="760"/>
      <c r="ELK136" s="760"/>
      <c r="ELL136" s="760"/>
      <c r="ELM136" s="760"/>
      <c r="ELN136" s="760"/>
      <c r="ELO136" s="760"/>
      <c r="ELP136" s="760"/>
      <c r="ELQ136" s="760"/>
      <c r="ELR136" s="760"/>
      <c r="ELS136" s="760"/>
      <c r="ELT136" s="760"/>
      <c r="ELU136" s="760"/>
      <c r="ELV136" s="760"/>
      <c r="ELW136" s="760"/>
      <c r="ELX136" s="760"/>
      <c r="ELY136" s="760"/>
      <c r="ELZ136" s="760"/>
      <c r="EMA136" s="760"/>
      <c r="EMB136" s="760"/>
      <c r="EMC136" s="760"/>
      <c r="EMD136" s="760"/>
      <c r="EME136" s="760"/>
      <c r="EMF136" s="760"/>
      <c r="EMG136" s="760"/>
      <c r="EMH136" s="760"/>
      <c r="EMI136" s="760"/>
      <c r="EMJ136" s="760"/>
      <c r="EMK136" s="760"/>
      <c r="EML136" s="760"/>
      <c r="EMM136" s="760"/>
      <c r="EMN136" s="760"/>
      <c r="EMO136" s="760"/>
      <c r="EMP136" s="760"/>
      <c r="EMQ136" s="760"/>
      <c r="EMR136" s="760"/>
      <c r="EMS136" s="760"/>
      <c r="EMT136" s="760"/>
      <c r="EMU136" s="760"/>
      <c r="EMV136" s="760"/>
      <c r="EMW136" s="760"/>
      <c r="EMX136" s="760"/>
      <c r="EMY136" s="760"/>
      <c r="EMZ136" s="760"/>
      <c r="ENA136" s="760"/>
      <c r="ENB136" s="760"/>
      <c r="ENC136" s="760"/>
      <c r="END136" s="760"/>
      <c r="ENE136" s="760"/>
      <c r="ENF136" s="760"/>
      <c r="ENG136" s="760"/>
      <c r="ENH136" s="760"/>
      <c r="ENI136" s="760"/>
      <c r="ENJ136" s="760"/>
      <c r="ENK136" s="760"/>
      <c r="ENL136" s="760"/>
      <c r="ENM136" s="760"/>
      <c r="ENN136" s="760"/>
      <c r="ENO136" s="760"/>
      <c r="ENP136" s="760"/>
      <c r="ENQ136" s="760"/>
      <c r="ENR136" s="760"/>
      <c r="ENS136" s="760"/>
      <c r="ENT136" s="760"/>
      <c r="ENU136" s="760"/>
      <c r="ENV136" s="760"/>
      <c r="ENW136" s="760"/>
      <c r="ENX136" s="760"/>
      <c r="ENY136" s="760"/>
      <c r="ENZ136" s="760"/>
      <c r="EOA136" s="760"/>
      <c r="EOB136" s="760"/>
      <c r="EOC136" s="760"/>
      <c r="EOD136" s="760"/>
      <c r="EOE136" s="760"/>
      <c r="EOF136" s="760"/>
      <c r="EOG136" s="760"/>
      <c r="EOH136" s="760"/>
      <c r="EOI136" s="760"/>
      <c r="EOJ136" s="760"/>
      <c r="EOK136" s="760"/>
      <c r="EOL136" s="760"/>
      <c r="EOM136" s="760"/>
      <c r="EON136" s="760"/>
      <c r="EOO136" s="760"/>
      <c r="EOP136" s="760"/>
      <c r="EOQ136" s="760"/>
      <c r="EOR136" s="760"/>
      <c r="EOS136" s="760"/>
      <c r="EOT136" s="760"/>
      <c r="EOU136" s="760"/>
      <c r="EOV136" s="760"/>
      <c r="EOW136" s="760"/>
      <c r="EOX136" s="760"/>
      <c r="EOY136" s="760"/>
      <c r="EOZ136" s="760"/>
      <c r="EPA136" s="760"/>
      <c r="EPB136" s="760"/>
      <c r="EPC136" s="760"/>
      <c r="EPD136" s="760"/>
      <c r="EPE136" s="760"/>
      <c r="EPF136" s="760"/>
      <c r="EPG136" s="760"/>
      <c r="EPH136" s="760"/>
      <c r="EPI136" s="760"/>
      <c r="EPJ136" s="760"/>
      <c r="EPK136" s="760"/>
      <c r="EPL136" s="760"/>
      <c r="EPM136" s="760"/>
      <c r="EPN136" s="760"/>
      <c r="EPO136" s="760"/>
      <c r="EPP136" s="760"/>
      <c r="EPQ136" s="760"/>
      <c r="EPR136" s="760"/>
      <c r="EPS136" s="760"/>
      <c r="EPT136" s="760"/>
      <c r="EPU136" s="760"/>
      <c r="EPV136" s="760"/>
      <c r="EPW136" s="760"/>
      <c r="EPX136" s="760"/>
      <c r="EPY136" s="760"/>
      <c r="EPZ136" s="760"/>
      <c r="EQA136" s="760"/>
      <c r="EQB136" s="760"/>
      <c r="EQC136" s="760"/>
      <c r="EQD136" s="760"/>
      <c r="EQE136" s="760"/>
      <c r="EQF136" s="760"/>
      <c r="EQG136" s="760"/>
      <c r="EQH136" s="760"/>
      <c r="EQI136" s="760"/>
      <c r="EQJ136" s="760"/>
      <c r="EQK136" s="760"/>
      <c r="EQL136" s="760"/>
      <c r="EQM136" s="760"/>
      <c r="EQN136" s="760"/>
      <c r="EQO136" s="760"/>
      <c r="EQP136" s="760"/>
      <c r="EQQ136" s="760"/>
      <c r="EQR136" s="760"/>
      <c r="EQS136" s="760"/>
      <c r="EQT136" s="760"/>
      <c r="EQU136" s="760"/>
      <c r="EQV136" s="760"/>
      <c r="EQW136" s="760"/>
      <c r="EQX136" s="760"/>
      <c r="EQY136" s="760"/>
      <c r="EQZ136" s="760"/>
      <c r="ERA136" s="760"/>
      <c r="ERB136" s="760"/>
      <c r="ERC136" s="760"/>
      <c r="ERD136" s="760"/>
      <c r="ERE136" s="760"/>
      <c r="ERF136" s="760"/>
      <c r="ERG136" s="760"/>
      <c r="ERH136" s="760"/>
      <c r="ERI136" s="760"/>
      <c r="ERJ136" s="760"/>
      <c r="ERK136" s="760"/>
      <c r="ERL136" s="760"/>
      <c r="ERM136" s="760"/>
      <c r="ERN136" s="760"/>
      <c r="ERO136" s="760"/>
      <c r="ERP136" s="760"/>
      <c r="ERQ136" s="760"/>
      <c r="ERR136" s="760"/>
      <c r="ERS136" s="760"/>
      <c r="ERT136" s="760"/>
      <c r="ERU136" s="760"/>
      <c r="ERV136" s="760"/>
      <c r="ERW136" s="760"/>
      <c r="ERX136" s="760"/>
      <c r="ERY136" s="760"/>
      <c r="ERZ136" s="760"/>
      <c r="ESA136" s="760"/>
      <c r="ESB136" s="760"/>
      <c r="ESC136" s="760"/>
      <c r="ESD136" s="760"/>
      <c r="ESE136" s="760"/>
      <c r="ESF136" s="760"/>
      <c r="ESG136" s="760"/>
      <c r="ESH136" s="760"/>
      <c r="ESI136" s="760"/>
      <c r="ESJ136" s="760"/>
      <c r="ESK136" s="760"/>
      <c r="ESL136" s="760"/>
      <c r="ESM136" s="760"/>
      <c r="ESN136" s="760"/>
      <c r="ESO136" s="760"/>
      <c r="ESP136" s="760"/>
      <c r="ESQ136" s="760"/>
      <c r="ESR136" s="760"/>
      <c r="ESS136" s="760"/>
      <c r="EST136" s="760"/>
      <c r="ESU136" s="760"/>
      <c r="ESV136" s="760"/>
      <c r="ESW136" s="760"/>
      <c r="ESX136" s="760"/>
      <c r="ESY136" s="760"/>
      <c r="ESZ136" s="760"/>
      <c r="ETA136" s="760"/>
      <c r="ETB136" s="760"/>
      <c r="ETC136" s="760"/>
      <c r="ETD136" s="760"/>
      <c r="ETE136" s="760"/>
      <c r="ETF136" s="760"/>
      <c r="ETG136" s="760"/>
      <c r="ETH136" s="760"/>
      <c r="ETI136" s="760"/>
      <c r="ETJ136" s="760"/>
      <c r="ETK136" s="760"/>
      <c r="ETL136" s="760"/>
      <c r="ETM136" s="760"/>
      <c r="ETN136" s="760"/>
      <c r="ETO136" s="760"/>
      <c r="ETP136" s="760"/>
      <c r="ETQ136" s="760"/>
      <c r="ETR136" s="760"/>
      <c r="ETS136" s="760"/>
      <c r="ETT136" s="760"/>
      <c r="ETU136" s="760"/>
      <c r="ETV136" s="760"/>
      <c r="ETW136" s="760"/>
      <c r="ETX136" s="760"/>
      <c r="ETY136" s="760"/>
      <c r="ETZ136" s="760"/>
      <c r="EUA136" s="760"/>
      <c r="EUB136" s="760"/>
      <c r="EUC136" s="760"/>
      <c r="EUD136" s="760"/>
      <c r="EUE136" s="760"/>
      <c r="EUF136" s="760"/>
      <c r="EUG136" s="760"/>
      <c r="EUH136" s="760"/>
      <c r="EUI136" s="760"/>
      <c r="EUJ136" s="760"/>
      <c r="EUK136" s="760"/>
      <c r="EUL136" s="760"/>
      <c r="EUM136" s="760"/>
      <c r="EUN136" s="760"/>
      <c r="EUO136" s="760"/>
      <c r="EUP136" s="760"/>
      <c r="EUQ136" s="760"/>
      <c r="EUR136" s="760"/>
      <c r="EUS136" s="760"/>
      <c r="EUT136" s="760"/>
      <c r="EUU136" s="760"/>
      <c r="EUV136" s="760"/>
      <c r="EUW136" s="760"/>
      <c r="EUX136" s="760"/>
      <c r="EUY136" s="760"/>
      <c r="EUZ136" s="760"/>
      <c r="EVA136" s="760"/>
      <c r="EVB136" s="760"/>
      <c r="EVC136" s="760"/>
      <c r="EVD136" s="760"/>
      <c r="EVE136" s="760"/>
      <c r="EVF136" s="760"/>
      <c r="EVG136" s="760"/>
      <c r="EVH136" s="760"/>
      <c r="EVI136" s="760"/>
      <c r="EVJ136" s="760"/>
      <c r="EVK136" s="760"/>
      <c r="EVL136" s="760"/>
      <c r="EVM136" s="760"/>
      <c r="EVN136" s="760"/>
      <c r="EVO136" s="760"/>
      <c r="EVP136" s="760"/>
      <c r="EVQ136" s="760"/>
      <c r="EVR136" s="760"/>
      <c r="EVS136" s="760"/>
      <c r="EVT136" s="760"/>
      <c r="EVU136" s="760"/>
      <c r="EVV136" s="760"/>
      <c r="EVW136" s="760"/>
      <c r="EVX136" s="760"/>
      <c r="EVY136" s="760"/>
      <c r="EVZ136" s="760"/>
      <c r="EWA136" s="760"/>
      <c r="EWB136" s="760"/>
      <c r="EWC136" s="760"/>
      <c r="EWD136" s="760"/>
      <c r="EWE136" s="760"/>
      <c r="EWF136" s="760"/>
      <c r="EWG136" s="760"/>
      <c r="EWH136" s="760"/>
      <c r="EWI136" s="760"/>
      <c r="EWJ136" s="760"/>
      <c r="EWK136" s="760"/>
      <c r="EWL136" s="760"/>
      <c r="EWM136" s="760"/>
      <c r="EWN136" s="760"/>
      <c r="EWO136" s="760"/>
      <c r="EWP136" s="760"/>
      <c r="EWQ136" s="760"/>
      <c r="EWR136" s="760"/>
      <c r="EWS136" s="760"/>
      <c r="EWT136" s="760"/>
      <c r="EWU136" s="760"/>
      <c r="EWV136" s="760"/>
      <c r="EWW136" s="760"/>
      <c r="EWX136" s="760"/>
      <c r="EWY136" s="760"/>
      <c r="EWZ136" s="760"/>
      <c r="EXA136" s="760"/>
      <c r="EXB136" s="760"/>
      <c r="EXC136" s="760"/>
      <c r="EXD136" s="760"/>
      <c r="EXE136" s="760"/>
      <c r="EXF136" s="760"/>
      <c r="EXG136" s="760"/>
      <c r="EXH136" s="760"/>
      <c r="EXI136" s="760"/>
      <c r="EXJ136" s="760"/>
      <c r="EXK136" s="760"/>
      <c r="EXL136" s="760"/>
      <c r="EXM136" s="760"/>
      <c r="EXN136" s="760"/>
      <c r="EXO136" s="760"/>
      <c r="EXP136" s="760"/>
      <c r="EXQ136" s="760"/>
      <c r="EXR136" s="760"/>
      <c r="EXS136" s="760"/>
      <c r="EXT136" s="760"/>
      <c r="EXU136" s="760"/>
      <c r="EXV136" s="760"/>
      <c r="EXW136" s="760"/>
      <c r="EXX136" s="760"/>
      <c r="EXY136" s="760"/>
      <c r="EXZ136" s="760"/>
      <c r="EYA136" s="760"/>
      <c r="EYB136" s="760"/>
      <c r="EYC136" s="760"/>
      <c r="EYD136" s="760"/>
      <c r="EYE136" s="760"/>
      <c r="EYF136" s="760"/>
      <c r="EYG136" s="760"/>
      <c r="EYH136" s="760"/>
      <c r="EYI136" s="760"/>
      <c r="EYJ136" s="760"/>
      <c r="EYK136" s="760"/>
      <c r="EYL136" s="760"/>
      <c r="EYM136" s="760"/>
      <c r="EYN136" s="760"/>
      <c r="EYO136" s="760"/>
      <c r="EYP136" s="760"/>
      <c r="EYQ136" s="760"/>
      <c r="EYR136" s="760"/>
      <c r="EYS136" s="760"/>
      <c r="EYT136" s="760"/>
      <c r="EYU136" s="760"/>
      <c r="EYV136" s="760"/>
      <c r="EYW136" s="760"/>
      <c r="EYX136" s="760"/>
      <c r="EYY136" s="760"/>
      <c r="EYZ136" s="760"/>
      <c r="EZA136" s="760"/>
      <c r="EZB136" s="760"/>
      <c r="EZC136" s="760"/>
      <c r="EZD136" s="760"/>
      <c r="EZE136" s="760"/>
      <c r="EZF136" s="760"/>
      <c r="EZG136" s="760"/>
      <c r="EZH136" s="760"/>
      <c r="EZI136" s="760"/>
      <c r="EZJ136" s="760"/>
      <c r="EZK136" s="760"/>
      <c r="EZL136" s="760"/>
      <c r="EZM136" s="760"/>
      <c r="EZN136" s="760"/>
      <c r="EZO136" s="760"/>
      <c r="EZP136" s="760"/>
      <c r="EZQ136" s="760"/>
      <c r="EZR136" s="760"/>
      <c r="EZS136" s="760"/>
      <c r="EZT136" s="760"/>
      <c r="EZU136" s="760"/>
      <c r="EZV136" s="760"/>
      <c r="EZW136" s="760"/>
      <c r="EZX136" s="760"/>
      <c r="EZY136" s="760"/>
      <c r="EZZ136" s="760"/>
      <c r="FAA136" s="760"/>
      <c r="FAB136" s="760"/>
      <c r="FAC136" s="760"/>
      <c r="FAD136" s="760"/>
      <c r="FAE136" s="760"/>
      <c r="FAF136" s="760"/>
      <c r="FAG136" s="760"/>
      <c r="FAH136" s="760"/>
      <c r="FAI136" s="760"/>
      <c r="FAJ136" s="760"/>
      <c r="FAK136" s="760"/>
      <c r="FAL136" s="760"/>
      <c r="FAM136" s="760"/>
      <c r="FAN136" s="760"/>
      <c r="FAO136" s="760"/>
      <c r="FAP136" s="760"/>
      <c r="FAQ136" s="760"/>
      <c r="FAR136" s="760"/>
      <c r="FAS136" s="760"/>
      <c r="FAT136" s="760"/>
      <c r="FAU136" s="760"/>
      <c r="FAV136" s="760"/>
      <c r="FAW136" s="760"/>
      <c r="FAX136" s="760"/>
      <c r="FAY136" s="760"/>
      <c r="FAZ136" s="760"/>
      <c r="FBA136" s="760"/>
      <c r="FBB136" s="760"/>
      <c r="FBC136" s="760"/>
      <c r="FBD136" s="760"/>
      <c r="FBE136" s="760"/>
      <c r="FBF136" s="760"/>
      <c r="FBG136" s="760"/>
      <c r="FBH136" s="760"/>
      <c r="FBI136" s="760"/>
      <c r="FBJ136" s="760"/>
      <c r="FBK136" s="760"/>
      <c r="FBL136" s="760"/>
      <c r="FBM136" s="760"/>
      <c r="FBN136" s="760"/>
      <c r="FBO136" s="760"/>
      <c r="FBP136" s="760"/>
      <c r="FBQ136" s="760"/>
      <c r="FBR136" s="760"/>
      <c r="FBS136" s="760"/>
      <c r="FBT136" s="760"/>
      <c r="FBU136" s="760"/>
      <c r="FBV136" s="760"/>
      <c r="FBW136" s="760"/>
      <c r="FBX136" s="760"/>
      <c r="FBY136" s="760"/>
      <c r="FBZ136" s="760"/>
      <c r="FCA136" s="760"/>
      <c r="FCB136" s="760"/>
      <c r="FCC136" s="760"/>
      <c r="FCD136" s="760"/>
      <c r="FCE136" s="760"/>
      <c r="FCF136" s="760"/>
      <c r="FCG136" s="760"/>
      <c r="FCH136" s="760"/>
      <c r="FCI136" s="760"/>
      <c r="FCJ136" s="760"/>
      <c r="FCK136" s="760"/>
      <c r="FCL136" s="760"/>
      <c r="FCM136" s="760"/>
      <c r="FCN136" s="760"/>
      <c r="FCO136" s="760"/>
      <c r="FCP136" s="760"/>
      <c r="FCQ136" s="760"/>
      <c r="FCR136" s="760"/>
      <c r="FCS136" s="760"/>
      <c r="FCT136" s="760"/>
      <c r="FCU136" s="760"/>
      <c r="FCV136" s="760"/>
      <c r="FCW136" s="760"/>
      <c r="FCX136" s="760"/>
      <c r="FCY136" s="760"/>
      <c r="FCZ136" s="760"/>
      <c r="FDA136" s="760"/>
      <c r="FDB136" s="760"/>
      <c r="FDC136" s="760"/>
      <c r="FDD136" s="760"/>
      <c r="FDE136" s="760"/>
      <c r="FDF136" s="760"/>
      <c r="FDG136" s="760"/>
      <c r="FDH136" s="760"/>
      <c r="FDI136" s="760"/>
      <c r="FDJ136" s="760"/>
      <c r="FDK136" s="760"/>
      <c r="FDL136" s="760"/>
      <c r="FDM136" s="760"/>
      <c r="FDN136" s="760"/>
      <c r="FDO136" s="760"/>
      <c r="FDP136" s="760"/>
      <c r="FDQ136" s="760"/>
      <c r="FDR136" s="760"/>
      <c r="FDS136" s="760"/>
      <c r="FDT136" s="760"/>
      <c r="FDU136" s="760"/>
      <c r="FDV136" s="760"/>
      <c r="FDW136" s="760"/>
      <c r="FDX136" s="760"/>
      <c r="FDY136" s="760"/>
      <c r="FDZ136" s="760"/>
      <c r="FEA136" s="760"/>
      <c r="FEB136" s="760"/>
      <c r="FEC136" s="760"/>
      <c r="FED136" s="760"/>
      <c r="FEE136" s="760"/>
      <c r="FEF136" s="760"/>
      <c r="FEG136" s="760"/>
      <c r="FEH136" s="760"/>
      <c r="FEI136" s="760"/>
      <c r="FEJ136" s="760"/>
      <c r="FEK136" s="760"/>
      <c r="FEL136" s="760"/>
      <c r="FEM136" s="760"/>
      <c r="FEN136" s="760"/>
      <c r="FEO136" s="760"/>
      <c r="FEP136" s="760"/>
      <c r="FEQ136" s="760"/>
      <c r="FER136" s="760"/>
      <c r="FES136" s="760"/>
      <c r="FET136" s="760"/>
      <c r="FEU136" s="760"/>
      <c r="FEV136" s="760"/>
      <c r="FEW136" s="760"/>
      <c r="FEX136" s="760"/>
      <c r="FEY136" s="760"/>
      <c r="FEZ136" s="760"/>
      <c r="FFA136" s="760"/>
      <c r="FFB136" s="760"/>
      <c r="FFC136" s="760"/>
      <c r="FFD136" s="760"/>
      <c r="FFE136" s="760"/>
      <c r="FFF136" s="760"/>
      <c r="FFG136" s="760"/>
      <c r="FFH136" s="760"/>
      <c r="FFI136" s="760"/>
      <c r="FFJ136" s="760"/>
      <c r="FFK136" s="760"/>
      <c r="FFL136" s="760"/>
      <c r="FFM136" s="760"/>
      <c r="FFN136" s="760"/>
      <c r="FFO136" s="760"/>
      <c r="FFP136" s="760"/>
      <c r="FFQ136" s="760"/>
      <c r="FFR136" s="760"/>
      <c r="FFS136" s="760"/>
      <c r="FFT136" s="760"/>
      <c r="FFU136" s="760"/>
      <c r="FFV136" s="760"/>
      <c r="FFW136" s="760"/>
      <c r="FFX136" s="760"/>
      <c r="FFY136" s="760"/>
      <c r="FFZ136" s="760"/>
      <c r="FGA136" s="760"/>
      <c r="FGB136" s="760"/>
      <c r="FGC136" s="760"/>
      <c r="FGD136" s="760"/>
      <c r="FGE136" s="760"/>
      <c r="FGF136" s="760"/>
      <c r="FGG136" s="760"/>
      <c r="FGH136" s="760"/>
      <c r="FGI136" s="760"/>
      <c r="FGJ136" s="760"/>
      <c r="FGK136" s="760"/>
      <c r="FGL136" s="760"/>
      <c r="FGM136" s="760"/>
      <c r="FGN136" s="760"/>
      <c r="FGO136" s="760"/>
      <c r="FGP136" s="760"/>
      <c r="FGQ136" s="760"/>
      <c r="FGR136" s="760"/>
      <c r="FGS136" s="760"/>
      <c r="FGT136" s="760"/>
      <c r="FGU136" s="760"/>
      <c r="FGV136" s="760"/>
      <c r="FGW136" s="760"/>
      <c r="FGX136" s="760"/>
      <c r="FGY136" s="760"/>
      <c r="FGZ136" s="760"/>
      <c r="FHA136" s="760"/>
      <c r="FHB136" s="760"/>
      <c r="FHC136" s="760"/>
      <c r="FHD136" s="760"/>
      <c r="FHE136" s="760"/>
      <c r="FHF136" s="760"/>
      <c r="FHG136" s="760"/>
      <c r="FHH136" s="760"/>
      <c r="FHI136" s="760"/>
      <c r="FHJ136" s="760"/>
      <c r="FHK136" s="760"/>
      <c r="FHL136" s="760"/>
      <c r="FHM136" s="760"/>
      <c r="FHN136" s="760"/>
      <c r="FHO136" s="760"/>
      <c r="FHP136" s="760"/>
      <c r="FHQ136" s="760"/>
      <c r="FHR136" s="760"/>
      <c r="FHS136" s="760"/>
      <c r="FHT136" s="760"/>
      <c r="FHU136" s="760"/>
      <c r="FHV136" s="760"/>
      <c r="FHW136" s="760"/>
      <c r="FHX136" s="760"/>
      <c r="FHY136" s="760"/>
      <c r="FHZ136" s="760"/>
      <c r="FIA136" s="760"/>
      <c r="FIB136" s="760"/>
      <c r="FIC136" s="760"/>
      <c r="FID136" s="760"/>
      <c r="FIE136" s="760"/>
      <c r="FIF136" s="760"/>
      <c r="FIG136" s="760"/>
      <c r="FIH136" s="760"/>
      <c r="FII136" s="760"/>
      <c r="FIJ136" s="760"/>
      <c r="FIK136" s="760"/>
      <c r="FIL136" s="760"/>
      <c r="FIM136" s="760"/>
      <c r="FIN136" s="760"/>
      <c r="FIO136" s="760"/>
      <c r="FIP136" s="760"/>
      <c r="FIQ136" s="760"/>
      <c r="FIR136" s="760"/>
      <c r="FIS136" s="760"/>
      <c r="FIT136" s="760"/>
      <c r="FIU136" s="760"/>
      <c r="FIV136" s="760"/>
      <c r="FIW136" s="760"/>
      <c r="FIX136" s="760"/>
      <c r="FIY136" s="760"/>
      <c r="FIZ136" s="760"/>
      <c r="FJA136" s="760"/>
      <c r="FJB136" s="760"/>
      <c r="FJC136" s="760"/>
      <c r="FJD136" s="760"/>
      <c r="FJE136" s="760"/>
      <c r="FJF136" s="760"/>
      <c r="FJG136" s="760"/>
      <c r="FJH136" s="760"/>
      <c r="FJI136" s="760"/>
      <c r="FJJ136" s="760"/>
      <c r="FJK136" s="760"/>
      <c r="FJL136" s="760"/>
      <c r="FJM136" s="760"/>
      <c r="FJN136" s="760"/>
      <c r="FJO136" s="760"/>
      <c r="FJP136" s="760"/>
      <c r="FJQ136" s="760"/>
      <c r="FJR136" s="760"/>
      <c r="FJS136" s="760"/>
      <c r="FJT136" s="760"/>
      <c r="FJU136" s="760"/>
      <c r="FJV136" s="760"/>
      <c r="FJW136" s="760"/>
      <c r="FJX136" s="760"/>
      <c r="FJY136" s="760"/>
      <c r="FJZ136" s="760"/>
      <c r="FKA136" s="760"/>
      <c r="FKB136" s="760"/>
      <c r="FKC136" s="760"/>
      <c r="FKD136" s="760"/>
      <c r="FKE136" s="760"/>
      <c r="FKF136" s="760"/>
      <c r="FKG136" s="760"/>
      <c r="FKH136" s="760"/>
      <c r="FKI136" s="760"/>
      <c r="FKJ136" s="760"/>
      <c r="FKK136" s="760"/>
      <c r="FKL136" s="760"/>
      <c r="FKM136" s="760"/>
      <c r="FKN136" s="760"/>
      <c r="FKO136" s="760"/>
      <c r="FKP136" s="760"/>
      <c r="FKQ136" s="760"/>
      <c r="FKR136" s="760"/>
      <c r="FKS136" s="760"/>
      <c r="FKT136" s="760"/>
      <c r="FKU136" s="760"/>
      <c r="FKV136" s="760"/>
      <c r="FKW136" s="760"/>
      <c r="FKX136" s="760"/>
      <c r="FKY136" s="760"/>
      <c r="FKZ136" s="760"/>
      <c r="FLA136" s="760"/>
      <c r="FLB136" s="760"/>
      <c r="FLC136" s="760"/>
      <c r="FLD136" s="760"/>
      <c r="FLE136" s="760"/>
      <c r="FLF136" s="760"/>
      <c r="FLG136" s="760"/>
      <c r="FLH136" s="760"/>
      <c r="FLI136" s="760"/>
      <c r="FLJ136" s="760"/>
      <c r="FLK136" s="760"/>
      <c r="FLL136" s="760"/>
      <c r="FLM136" s="760"/>
      <c r="FLN136" s="760"/>
      <c r="FLO136" s="760"/>
      <c r="FLP136" s="760"/>
      <c r="FLQ136" s="760"/>
      <c r="FLR136" s="760"/>
      <c r="FLS136" s="760"/>
      <c r="FLT136" s="760"/>
      <c r="FLU136" s="760"/>
      <c r="FLV136" s="760"/>
      <c r="FLW136" s="760"/>
      <c r="FLX136" s="760"/>
      <c r="FLY136" s="760"/>
      <c r="FLZ136" s="760"/>
      <c r="FMA136" s="760"/>
      <c r="FMB136" s="760"/>
      <c r="FMC136" s="760"/>
      <c r="FMD136" s="760"/>
      <c r="FME136" s="760"/>
      <c r="FMF136" s="760"/>
      <c r="FMG136" s="760"/>
      <c r="FMH136" s="760"/>
      <c r="FMI136" s="760"/>
      <c r="FMJ136" s="760"/>
      <c r="FMK136" s="760"/>
      <c r="FML136" s="760"/>
      <c r="FMM136" s="760"/>
      <c r="FMN136" s="760"/>
      <c r="FMO136" s="760"/>
      <c r="FMP136" s="760"/>
      <c r="FMQ136" s="760"/>
      <c r="FMR136" s="760"/>
      <c r="FMS136" s="760"/>
      <c r="FMT136" s="760"/>
      <c r="FMU136" s="760"/>
      <c r="FMV136" s="760"/>
      <c r="FMW136" s="760"/>
      <c r="FMX136" s="760"/>
      <c r="FMY136" s="760"/>
      <c r="FMZ136" s="760"/>
      <c r="FNA136" s="760"/>
      <c r="FNB136" s="760"/>
      <c r="FNC136" s="760"/>
      <c r="FND136" s="760"/>
      <c r="FNE136" s="760"/>
      <c r="FNF136" s="760"/>
      <c r="FNG136" s="760"/>
      <c r="FNH136" s="760"/>
      <c r="FNI136" s="760"/>
      <c r="FNJ136" s="760"/>
      <c r="FNK136" s="760"/>
      <c r="FNL136" s="760"/>
      <c r="FNM136" s="760"/>
      <c r="FNN136" s="760"/>
      <c r="FNO136" s="760"/>
      <c r="FNP136" s="760"/>
      <c r="FNQ136" s="760"/>
      <c r="FNR136" s="760"/>
      <c r="FNS136" s="760"/>
      <c r="FNT136" s="760"/>
      <c r="FNU136" s="760"/>
      <c r="FNV136" s="760"/>
      <c r="FNW136" s="760"/>
      <c r="FNX136" s="760"/>
      <c r="FNY136" s="760"/>
      <c r="FNZ136" s="760"/>
      <c r="FOA136" s="760"/>
      <c r="FOB136" s="760"/>
      <c r="FOC136" s="760"/>
      <c r="FOD136" s="760"/>
      <c r="FOE136" s="760"/>
      <c r="FOF136" s="760"/>
      <c r="FOG136" s="760"/>
      <c r="FOH136" s="760"/>
      <c r="FOI136" s="760"/>
      <c r="FOJ136" s="760"/>
      <c r="FOK136" s="760"/>
      <c r="FOL136" s="760"/>
      <c r="FOM136" s="760"/>
      <c r="FON136" s="760"/>
      <c r="FOO136" s="760"/>
      <c r="FOP136" s="760"/>
      <c r="FOQ136" s="760"/>
      <c r="FOR136" s="760"/>
      <c r="FOS136" s="760"/>
      <c r="FOT136" s="760"/>
      <c r="FOU136" s="760"/>
      <c r="FOV136" s="760"/>
      <c r="FOW136" s="760"/>
      <c r="FOX136" s="760"/>
      <c r="FOY136" s="760"/>
      <c r="FOZ136" s="760"/>
      <c r="FPA136" s="760"/>
      <c r="FPB136" s="760"/>
      <c r="FPC136" s="760"/>
      <c r="FPD136" s="760"/>
      <c r="FPE136" s="760"/>
      <c r="FPF136" s="760"/>
      <c r="FPG136" s="760"/>
      <c r="FPH136" s="760"/>
      <c r="FPI136" s="760"/>
      <c r="FPJ136" s="760"/>
      <c r="FPK136" s="760"/>
      <c r="FPL136" s="760"/>
      <c r="FPM136" s="760"/>
      <c r="FPN136" s="760"/>
      <c r="FPO136" s="760"/>
      <c r="FPP136" s="760"/>
      <c r="FPQ136" s="760"/>
      <c r="FPR136" s="760"/>
      <c r="FPS136" s="760"/>
      <c r="FPT136" s="760"/>
      <c r="FPU136" s="760"/>
      <c r="FPV136" s="760"/>
      <c r="FPW136" s="760"/>
      <c r="FPX136" s="760"/>
      <c r="FPY136" s="760"/>
      <c r="FPZ136" s="760"/>
      <c r="FQA136" s="760"/>
      <c r="FQB136" s="760"/>
      <c r="FQC136" s="760"/>
      <c r="FQD136" s="760"/>
      <c r="FQE136" s="760"/>
      <c r="FQF136" s="760"/>
      <c r="FQG136" s="760"/>
      <c r="FQH136" s="760"/>
      <c r="FQI136" s="760"/>
      <c r="FQJ136" s="760"/>
      <c r="FQK136" s="760"/>
      <c r="FQL136" s="760"/>
      <c r="FQM136" s="760"/>
      <c r="FQN136" s="760"/>
      <c r="FQO136" s="760"/>
      <c r="FQP136" s="760"/>
      <c r="FQQ136" s="760"/>
      <c r="FQR136" s="760"/>
      <c r="FQS136" s="760"/>
      <c r="FQT136" s="760"/>
      <c r="FQU136" s="760"/>
      <c r="FQV136" s="760"/>
      <c r="FQW136" s="760"/>
      <c r="FQX136" s="760"/>
      <c r="FQY136" s="760"/>
      <c r="FQZ136" s="760"/>
      <c r="FRA136" s="760"/>
      <c r="FRB136" s="760"/>
      <c r="FRC136" s="760"/>
      <c r="FRD136" s="760"/>
      <c r="FRE136" s="760"/>
      <c r="FRF136" s="760"/>
      <c r="FRG136" s="760"/>
      <c r="FRH136" s="760"/>
      <c r="FRI136" s="760"/>
      <c r="FRJ136" s="760"/>
      <c r="FRK136" s="760"/>
      <c r="FRL136" s="760"/>
      <c r="FRM136" s="760"/>
      <c r="FRN136" s="760"/>
      <c r="FRO136" s="760"/>
      <c r="FRP136" s="760"/>
      <c r="FRQ136" s="760"/>
      <c r="FRR136" s="760"/>
      <c r="FRS136" s="760"/>
      <c r="FRT136" s="760"/>
      <c r="FRU136" s="760"/>
      <c r="FRV136" s="760"/>
      <c r="FRW136" s="760"/>
      <c r="FRX136" s="760"/>
      <c r="FRY136" s="760"/>
      <c r="FRZ136" s="760"/>
      <c r="FSA136" s="760"/>
      <c r="FSB136" s="760"/>
      <c r="FSC136" s="760"/>
      <c r="FSD136" s="760"/>
      <c r="FSE136" s="760"/>
      <c r="FSF136" s="760"/>
      <c r="FSG136" s="760"/>
      <c r="FSH136" s="760"/>
      <c r="FSI136" s="760"/>
      <c r="FSJ136" s="760"/>
      <c r="FSK136" s="760"/>
      <c r="FSL136" s="760"/>
      <c r="FSM136" s="760"/>
      <c r="FSN136" s="760"/>
      <c r="FSO136" s="760"/>
      <c r="FSP136" s="760"/>
      <c r="FSQ136" s="760"/>
      <c r="FSR136" s="760"/>
      <c r="FSS136" s="760"/>
      <c r="FST136" s="760"/>
      <c r="FSU136" s="760"/>
      <c r="FSV136" s="760"/>
      <c r="FSW136" s="760"/>
      <c r="FSX136" s="760"/>
      <c r="FSY136" s="760"/>
      <c r="FSZ136" s="760"/>
      <c r="FTA136" s="760"/>
      <c r="FTB136" s="760"/>
      <c r="FTC136" s="760"/>
      <c r="FTD136" s="760"/>
      <c r="FTE136" s="760"/>
      <c r="FTF136" s="760"/>
      <c r="FTG136" s="760"/>
      <c r="FTH136" s="760"/>
      <c r="FTI136" s="760"/>
      <c r="FTJ136" s="760"/>
      <c r="FTK136" s="760"/>
      <c r="FTL136" s="760"/>
      <c r="FTM136" s="760"/>
      <c r="FTN136" s="760"/>
      <c r="FTO136" s="760"/>
      <c r="FTP136" s="760"/>
      <c r="FTQ136" s="760"/>
      <c r="FTR136" s="760"/>
      <c r="FTS136" s="760"/>
      <c r="FTT136" s="760"/>
      <c r="FTU136" s="760"/>
      <c r="FTV136" s="760"/>
      <c r="FTW136" s="760"/>
      <c r="FTX136" s="760"/>
      <c r="FTY136" s="760"/>
      <c r="FTZ136" s="760"/>
      <c r="FUA136" s="760"/>
      <c r="FUB136" s="760"/>
      <c r="FUC136" s="760"/>
      <c r="FUD136" s="760"/>
      <c r="FUE136" s="760"/>
      <c r="FUF136" s="760"/>
      <c r="FUG136" s="760"/>
      <c r="FUH136" s="760"/>
      <c r="FUI136" s="760"/>
      <c r="FUJ136" s="760"/>
      <c r="FUK136" s="760"/>
      <c r="FUL136" s="760"/>
      <c r="FUM136" s="760"/>
      <c r="FUN136" s="760"/>
      <c r="FUO136" s="760"/>
      <c r="FUP136" s="760"/>
      <c r="FUQ136" s="760"/>
      <c r="FUR136" s="760"/>
      <c r="FUS136" s="760"/>
      <c r="FUT136" s="760"/>
      <c r="FUU136" s="760"/>
      <c r="FUV136" s="760"/>
      <c r="FUW136" s="760"/>
      <c r="FUX136" s="760"/>
      <c r="FUY136" s="760"/>
      <c r="FUZ136" s="760"/>
      <c r="FVA136" s="760"/>
      <c r="FVB136" s="760"/>
      <c r="FVC136" s="760"/>
      <c r="FVD136" s="760"/>
      <c r="FVE136" s="760"/>
      <c r="FVF136" s="760"/>
      <c r="FVG136" s="760"/>
      <c r="FVH136" s="760"/>
      <c r="FVI136" s="760"/>
      <c r="FVJ136" s="760"/>
      <c r="FVK136" s="760"/>
      <c r="FVL136" s="760"/>
      <c r="FVM136" s="760"/>
      <c r="FVN136" s="760"/>
      <c r="FVO136" s="760"/>
      <c r="FVP136" s="760"/>
      <c r="FVQ136" s="760"/>
      <c r="FVR136" s="760"/>
      <c r="FVS136" s="760"/>
      <c r="FVT136" s="760"/>
      <c r="FVU136" s="760"/>
      <c r="FVV136" s="760"/>
      <c r="FVW136" s="760"/>
      <c r="FVX136" s="760"/>
      <c r="FVY136" s="760"/>
      <c r="FVZ136" s="760"/>
      <c r="FWA136" s="760"/>
      <c r="FWB136" s="760"/>
      <c r="FWC136" s="760"/>
      <c r="FWD136" s="760"/>
      <c r="FWE136" s="760"/>
      <c r="FWF136" s="760"/>
      <c r="FWG136" s="760"/>
      <c r="FWH136" s="760"/>
      <c r="FWI136" s="760"/>
      <c r="FWJ136" s="760"/>
      <c r="FWK136" s="760"/>
      <c r="FWL136" s="760"/>
      <c r="FWM136" s="760"/>
      <c r="FWN136" s="760"/>
      <c r="FWO136" s="760"/>
      <c r="FWP136" s="760"/>
      <c r="FWQ136" s="760"/>
      <c r="FWR136" s="760"/>
      <c r="FWS136" s="760"/>
      <c r="FWT136" s="760"/>
      <c r="FWU136" s="760"/>
      <c r="FWV136" s="760"/>
      <c r="FWW136" s="760"/>
      <c r="FWX136" s="760"/>
      <c r="FWY136" s="760"/>
      <c r="FWZ136" s="760"/>
      <c r="FXA136" s="760"/>
      <c r="FXB136" s="760"/>
      <c r="FXC136" s="760"/>
      <c r="FXD136" s="760"/>
      <c r="FXE136" s="760"/>
      <c r="FXF136" s="760"/>
      <c r="FXG136" s="760"/>
      <c r="FXH136" s="760"/>
      <c r="FXI136" s="760"/>
      <c r="FXJ136" s="760"/>
      <c r="FXK136" s="760"/>
      <c r="FXL136" s="760"/>
      <c r="FXM136" s="760"/>
      <c r="FXN136" s="760"/>
      <c r="FXO136" s="760"/>
      <c r="FXP136" s="760"/>
      <c r="FXQ136" s="760"/>
      <c r="FXR136" s="760"/>
      <c r="FXS136" s="760"/>
      <c r="FXT136" s="760"/>
      <c r="FXU136" s="760"/>
      <c r="FXV136" s="760"/>
      <c r="FXW136" s="760"/>
      <c r="FXX136" s="760"/>
      <c r="FXY136" s="760"/>
      <c r="FXZ136" s="760"/>
      <c r="FYA136" s="760"/>
      <c r="FYB136" s="760"/>
      <c r="FYC136" s="760"/>
      <c r="FYD136" s="760"/>
      <c r="FYE136" s="760"/>
      <c r="FYF136" s="760"/>
      <c r="FYG136" s="760"/>
      <c r="FYH136" s="760"/>
      <c r="FYI136" s="760"/>
      <c r="FYJ136" s="760"/>
      <c r="FYK136" s="760"/>
      <c r="FYL136" s="760"/>
      <c r="FYM136" s="760"/>
      <c r="FYN136" s="760"/>
      <c r="FYO136" s="760"/>
      <c r="FYP136" s="760"/>
      <c r="FYQ136" s="760"/>
      <c r="FYR136" s="760"/>
      <c r="FYS136" s="760"/>
      <c r="FYT136" s="760"/>
      <c r="FYU136" s="760"/>
      <c r="FYV136" s="760"/>
      <c r="FYW136" s="760"/>
      <c r="FYX136" s="760"/>
      <c r="FYY136" s="760"/>
      <c r="FYZ136" s="760"/>
      <c r="FZA136" s="760"/>
      <c r="FZB136" s="760"/>
      <c r="FZC136" s="760"/>
      <c r="FZD136" s="760"/>
      <c r="FZE136" s="760"/>
      <c r="FZF136" s="760"/>
      <c r="FZG136" s="760"/>
      <c r="FZH136" s="760"/>
      <c r="FZI136" s="760"/>
      <c r="FZJ136" s="760"/>
      <c r="FZK136" s="760"/>
      <c r="FZL136" s="760"/>
      <c r="FZM136" s="760"/>
      <c r="FZN136" s="760"/>
      <c r="FZO136" s="760"/>
      <c r="FZP136" s="760"/>
      <c r="FZQ136" s="760"/>
      <c r="FZR136" s="760"/>
      <c r="FZS136" s="760"/>
      <c r="FZT136" s="760"/>
      <c r="FZU136" s="760"/>
      <c r="FZV136" s="760"/>
      <c r="FZW136" s="760"/>
      <c r="FZX136" s="760"/>
      <c r="FZY136" s="760"/>
      <c r="FZZ136" s="760"/>
      <c r="GAA136" s="760"/>
      <c r="GAB136" s="760"/>
      <c r="GAC136" s="760"/>
      <c r="GAD136" s="760"/>
      <c r="GAE136" s="760"/>
      <c r="GAF136" s="760"/>
      <c r="GAG136" s="760"/>
      <c r="GAH136" s="760"/>
      <c r="GAI136" s="760"/>
      <c r="GAJ136" s="760"/>
      <c r="GAK136" s="760"/>
      <c r="GAL136" s="760"/>
      <c r="GAM136" s="760"/>
      <c r="GAN136" s="760"/>
      <c r="GAO136" s="760"/>
      <c r="GAP136" s="760"/>
      <c r="GAQ136" s="760"/>
      <c r="GAR136" s="760"/>
      <c r="GAS136" s="760"/>
      <c r="GAT136" s="760"/>
      <c r="GAU136" s="760"/>
      <c r="GAV136" s="760"/>
      <c r="GAW136" s="760"/>
      <c r="GAX136" s="760"/>
      <c r="GAY136" s="760"/>
      <c r="GAZ136" s="760"/>
      <c r="GBA136" s="760"/>
      <c r="GBB136" s="760"/>
      <c r="GBC136" s="760"/>
      <c r="GBD136" s="760"/>
      <c r="GBE136" s="760"/>
      <c r="GBF136" s="760"/>
      <c r="GBG136" s="760"/>
      <c r="GBH136" s="760"/>
      <c r="GBI136" s="760"/>
      <c r="GBJ136" s="760"/>
      <c r="GBK136" s="760"/>
      <c r="GBL136" s="760"/>
      <c r="GBM136" s="760"/>
      <c r="GBN136" s="760"/>
      <c r="GBO136" s="760"/>
      <c r="GBP136" s="760"/>
      <c r="GBQ136" s="760"/>
      <c r="GBR136" s="760"/>
      <c r="GBS136" s="760"/>
      <c r="GBT136" s="760"/>
      <c r="GBU136" s="760"/>
      <c r="GBV136" s="760"/>
      <c r="GBW136" s="760"/>
      <c r="GBX136" s="760"/>
      <c r="GBY136" s="760"/>
      <c r="GBZ136" s="760"/>
      <c r="GCA136" s="760"/>
      <c r="GCB136" s="760"/>
      <c r="GCC136" s="760"/>
      <c r="GCD136" s="760"/>
      <c r="GCE136" s="760"/>
      <c r="GCF136" s="760"/>
      <c r="GCG136" s="760"/>
      <c r="GCH136" s="760"/>
      <c r="GCI136" s="760"/>
      <c r="GCJ136" s="760"/>
      <c r="GCK136" s="760"/>
      <c r="GCL136" s="760"/>
      <c r="GCM136" s="760"/>
      <c r="GCN136" s="760"/>
      <c r="GCO136" s="760"/>
      <c r="GCP136" s="760"/>
      <c r="GCQ136" s="760"/>
      <c r="GCR136" s="760"/>
      <c r="GCS136" s="760"/>
      <c r="GCT136" s="760"/>
      <c r="GCU136" s="760"/>
      <c r="GCV136" s="760"/>
      <c r="GCW136" s="760"/>
      <c r="GCX136" s="760"/>
      <c r="GCY136" s="760"/>
      <c r="GCZ136" s="760"/>
      <c r="GDA136" s="760"/>
      <c r="GDB136" s="760"/>
      <c r="GDC136" s="760"/>
      <c r="GDD136" s="760"/>
      <c r="GDE136" s="760"/>
      <c r="GDF136" s="760"/>
      <c r="GDG136" s="760"/>
      <c r="GDH136" s="760"/>
      <c r="GDI136" s="760"/>
      <c r="GDJ136" s="760"/>
      <c r="GDK136" s="760"/>
      <c r="GDL136" s="760"/>
      <c r="GDM136" s="760"/>
      <c r="GDN136" s="760"/>
      <c r="GDO136" s="760"/>
      <c r="GDP136" s="760"/>
      <c r="GDQ136" s="760"/>
      <c r="GDR136" s="760"/>
      <c r="GDS136" s="760"/>
      <c r="GDT136" s="760"/>
      <c r="GDU136" s="760"/>
      <c r="GDV136" s="760"/>
      <c r="GDW136" s="760"/>
      <c r="GDX136" s="760"/>
      <c r="GDY136" s="760"/>
      <c r="GDZ136" s="760"/>
      <c r="GEA136" s="760"/>
      <c r="GEB136" s="760"/>
      <c r="GEC136" s="760"/>
      <c r="GED136" s="760"/>
      <c r="GEE136" s="760"/>
      <c r="GEF136" s="760"/>
      <c r="GEG136" s="760"/>
      <c r="GEH136" s="760"/>
      <c r="GEI136" s="760"/>
      <c r="GEJ136" s="760"/>
      <c r="GEK136" s="760"/>
      <c r="GEL136" s="760"/>
      <c r="GEM136" s="760"/>
      <c r="GEN136" s="760"/>
      <c r="GEO136" s="760"/>
      <c r="GEP136" s="760"/>
      <c r="GEQ136" s="760"/>
      <c r="GER136" s="760"/>
      <c r="GES136" s="760"/>
      <c r="GET136" s="760"/>
      <c r="GEU136" s="760"/>
      <c r="GEV136" s="760"/>
      <c r="GEW136" s="760"/>
      <c r="GEX136" s="760"/>
      <c r="GEY136" s="760"/>
      <c r="GEZ136" s="760"/>
      <c r="GFA136" s="760"/>
      <c r="GFB136" s="760"/>
      <c r="GFC136" s="760"/>
      <c r="GFD136" s="760"/>
      <c r="GFE136" s="760"/>
      <c r="GFF136" s="760"/>
      <c r="GFG136" s="760"/>
      <c r="GFH136" s="760"/>
      <c r="GFI136" s="760"/>
      <c r="GFJ136" s="760"/>
      <c r="GFK136" s="760"/>
      <c r="GFL136" s="760"/>
      <c r="GFM136" s="760"/>
      <c r="GFN136" s="760"/>
      <c r="GFO136" s="760"/>
      <c r="GFP136" s="760"/>
      <c r="GFQ136" s="760"/>
      <c r="GFR136" s="760"/>
      <c r="GFS136" s="760"/>
      <c r="GFT136" s="760"/>
      <c r="GFU136" s="760"/>
      <c r="GFV136" s="760"/>
      <c r="GFW136" s="760"/>
      <c r="GFX136" s="760"/>
      <c r="GFY136" s="760"/>
      <c r="GFZ136" s="760"/>
      <c r="GGA136" s="760"/>
      <c r="GGB136" s="760"/>
      <c r="GGC136" s="760"/>
      <c r="GGD136" s="760"/>
      <c r="GGE136" s="760"/>
      <c r="GGF136" s="760"/>
      <c r="GGG136" s="760"/>
      <c r="GGH136" s="760"/>
      <c r="GGI136" s="760"/>
      <c r="GGJ136" s="760"/>
      <c r="GGK136" s="760"/>
      <c r="GGL136" s="760"/>
      <c r="GGM136" s="760"/>
      <c r="GGN136" s="760"/>
      <c r="GGO136" s="760"/>
      <c r="GGP136" s="760"/>
      <c r="GGQ136" s="760"/>
      <c r="GGR136" s="760"/>
      <c r="GGS136" s="760"/>
      <c r="GGT136" s="760"/>
      <c r="GGU136" s="760"/>
      <c r="GGV136" s="760"/>
      <c r="GGW136" s="760"/>
      <c r="GGX136" s="760"/>
      <c r="GGY136" s="760"/>
      <c r="GGZ136" s="760"/>
      <c r="GHA136" s="760"/>
      <c r="GHB136" s="760"/>
      <c r="GHC136" s="760"/>
      <c r="GHD136" s="760"/>
      <c r="GHE136" s="760"/>
      <c r="GHF136" s="760"/>
      <c r="GHG136" s="760"/>
      <c r="GHH136" s="760"/>
      <c r="GHI136" s="760"/>
      <c r="GHJ136" s="760"/>
      <c r="GHK136" s="760"/>
      <c r="GHL136" s="760"/>
      <c r="GHM136" s="760"/>
      <c r="GHN136" s="760"/>
      <c r="GHO136" s="760"/>
      <c r="GHP136" s="760"/>
      <c r="GHQ136" s="760"/>
      <c r="GHR136" s="760"/>
      <c r="GHS136" s="760"/>
      <c r="GHT136" s="760"/>
      <c r="GHU136" s="760"/>
      <c r="GHV136" s="760"/>
      <c r="GHW136" s="760"/>
      <c r="GHX136" s="760"/>
      <c r="GHY136" s="760"/>
      <c r="GHZ136" s="760"/>
      <c r="GIA136" s="760"/>
      <c r="GIB136" s="760"/>
      <c r="GIC136" s="760"/>
      <c r="GID136" s="760"/>
      <c r="GIE136" s="760"/>
      <c r="GIF136" s="760"/>
      <c r="GIG136" s="760"/>
      <c r="GIH136" s="760"/>
      <c r="GII136" s="760"/>
      <c r="GIJ136" s="760"/>
      <c r="GIK136" s="760"/>
      <c r="GIL136" s="760"/>
      <c r="GIM136" s="760"/>
      <c r="GIN136" s="760"/>
      <c r="GIO136" s="760"/>
      <c r="GIP136" s="760"/>
      <c r="GIQ136" s="760"/>
      <c r="GIR136" s="760"/>
      <c r="GIS136" s="760"/>
      <c r="GIT136" s="760"/>
      <c r="GIU136" s="760"/>
      <c r="GIV136" s="760"/>
      <c r="GIW136" s="760"/>
      <c r="GIX136" s="760"/>
      <c r="GIY136" s="760"/>
      <c r="GIZ136" s="760"/>
      <c r="GJA136" s="760"/>
      <c r="GJB136" s="760"/>
      <c r="GJC136" s="760"/>
      <c r="GJD136" s="760"/>
      <c r="GJE136" s="760"/>
      <c r="GJF136" s="760"/>
      <c r="GJG136" s="760"/>
      <c r="GJH136" s="760"/>
      <c r="GJI136" s="760"/>
      <c r="GJJ136" s="760"/>
      <c r="GJK136" s="760"/>
      <c r="GJL136" s="760"/>
      <c r="GJM136" s="760"/>
      <c r="GJN136" s="760"/>
      <c r="GJO136" s="760"/>
      <c r="GJP136" s="760"/>
      <c r="GJQ136" s="760"/>
      <c r="GJR136" s="760"/>
      <c r="GJS136" s="760"/>
      <c r="GJT136" s="760"/>
      <c r="GJU136" s="760"/>
      <c r="GJV136" s="760"/>
      <c r="GJW136" s="760"/>
      <c r="GJX136" s="760"/>
      <c r="GJY136" s="760"/>
      <c r="GJZ136" s="760"/>
      <c r="GKA136" s="760"/>
      <c r="GKB136" s="760"/>
      <c r="GKC136" s="760"/>
      <c r="GKD136" s="760"/>
      <c r="GKE136" s="760"/>
      <c r="GKF136" s="760"/>
      <c r="GKG136" s="760"/>
      <c r="GKH136" s="760"/>
      <c r="GKI136" s="760"/>
      <c r="GKJ136" s="760"/>
      <c r="GKK136" s="760"/>
      <c r="GKL136" s="760"/>
      <c r="GKM136" s="760"/>
      <c r="GKN136" s="760"/>
      <c r="GKO136" s="760"/>
      <c r="GKP136" s="760"/>
      <c r="GKQ136" s="760"/>
      <c r="GKR136" s="760"/>
      <c r="GKS136" s="760"/>
      <c r="GKT136" s="760"/>
      <c r="GKU136" s="760"/>
      <c r="GKV136" s="760"/>
      <c r="GKW136" s="760"/>
      <c r="GKX136" s="760"/>
      <c r="GKY136" s="760"/>
      <c r="GKZ136" s="760"/>
      <c r="GLA136" s="760"/>
      <c r="GLB136" s="760"/>
      <c r="GLC136" s="760"/>
      <c r="GLD136" s="760"/>
      <c r="GLE136" s="760"/>
      <c r="GLF136" s="760"/>
      <c r="GLG136" s="760"/>
      <c r="GLH136" s="760"/>
      <c r="GLI136" s="760"/>
      <c r="GLJ136" s="760"/>
      <c r="GLK136" s="760"/>
      <c r="GLL136" s="760"/>
      <c r="GLM136" s="760"/>
      <c r="GLN136" s="760"/>
      <c r="GLO136" s="760"/>
      <c r="GLP136" s="760"/>
      <c r="GLQ136" s="760"/>
      <c r="GLR136" s="760"/>
      <c r="GLS136" s="760"/>
      <c r="GLT136" s="760"/>
      <c r="GLU136" s="760"/>
      <c r="GLV136" s="760"/>
      <c r="GLW136" s="760"/>
      <c r="GLX136" s="760"/>
      <c r="GLY136" s="760"/>
      <c r="GLZ136" s="760"/>
      <c r="GMA136" s="760"/>
      <c r="GMB136" s="760"/>
      <c r="GMC136" s="760"/>
      <c r="GMD136" s="760"/>
      <c r="GME136" s="760"/>
      <c r="GMF136" s="760"/>
      <c r="GMG136" s="760"/>
      <c r="GMH136" s="760"/>
      <c r="GMI136" s="760"/>
      <c r="GMJ136" s="760"/>
      <c r="GMK136" s="760"/>
      <c r="GML136" s="760"/>
      <c r="GMM136" s="760"/>
      <c r="GMN136" s="760"/>
      <c r="GMO136" s="760"/>
      <c r="GMP136" s="760"/>
      <c r="GMQ136" s="760"/>
      <c r="GMR136" s="760"/>
      <c r="GMS136" s="760"/>
      <c r="GMT136" s="760"/>
      <c r="GMU136" s="760"/>
      <c r="GMV136" s="760"/>
      <c r="GMW136" s="760"/>
      <c r="GMX136" s="760"/>
      <c r="GMY136" s="760"/>
      <c r="GMZ136" s="760"/>
      <c r="GNA136" s="760"/>
      <c r="GNB136" s="760"/>
      <c r="GNC136" s="760"/>
      <c r="GND136" s="760"/>
      <c r="GNE136" s="760"/>
      <c r="GNF136" s="760"/>
      <c r="GNG136" s="760"/>
      <c r="GNH136" s="760"/>
      <c r="GNI136" s="760"/>
      <c r="GNJ136" s="760"/>
      <c r="GNK136" s="760"/>
      <c r="GNL136" s="760"/>
      <c r="GNM136" s="760"/>
      <c r="GNN136" s="760"/>
      <c r="GNO136" s="760"/>
      <c r="GNP136" s="760"/>
      <c r="GNQ136" s="760"/>
      <c r="GNR136" s="760"/>
      <c r="GNS136" s="760"/>
      <c r="GNT136" s="760"/>
      <c r="GNU136" s="760"/>
      <c r="GNV136" s="760"/>
      <c r="GNW136" s="760"/>
      <c r="GNX136" s="760"/>
      <c r="GNY136" s="760"/>
      <c r="GNZ136" s="760"/>
      <c r="GOA136" s="760"/>
      <c r="GOB136" s="760"/>
      <c r="GOC136" s="760"/>
      <c r="GOD136" s="760"/>
      <c r="GOE136" s="760"/>
      <c r="GOF136" s="760"/>
      <c r="GOG136" s="760"/>
      <c r="GOH136" s="760"/>
      <c r="GOI136" s="760"/>
      <c r="GOJ136" s="760"/>
      <c r="GOK136" s="760"/>
      <c r="GOL136" s="760"/>
      <c r="GOM136" s="760"/>
      <c r="GON136" s="760"/>
      <c r="GOO136" s="760"/>
      <c r="GOP136" s="760"/>
      <c r="GOQ136" s="760"/>
      <c r="GOR136" s="760"/>
      <c r="GOS136" s="760"/>
      <c r="GOT136" s="760"/>
      <c r="GOU136" s="760"/>
      <c r="GOV136" s="760"/>
      <c r="GOW136" s="760"/>
      <c r="GOX136" s="760"/>
      <c r="GOY136" s="760"/>
      <c r="GOZ136" s="760"/>
      <c r="GPA136" s="760"/>
      <c r="GPB136" s="760"/>
      <c r="GPC136" s="760"/>
      <c r="GPD136" s="760"/>
      <c r="GPE136" s="760"/>
      <c r="GPF136" s="760"/>
      <c r="GPG136" s="760"/>
      <c r="GPH136" s="760"/>
      <c r="GPI136" s="760"/>
      <c r="GPJ136" s="760"/>
      <c r="GPK136" s="760"/>
      <c r="GPL136" s="760"/>
      <c r="GPM136" s="760"/>
      <c r="GPN136" s="760"/>
      <c r="GPO136" s="760"/>
      <c r="GPP136" s="760"/>
      <c r="GPQ136" s="760"/>
      <c r="GPR136" s="760"/>
      <c r="GPS136" s="760"/>
      <c r="GPT136" s="760"/>
      <c r="GPU136" s="760"/>
      <c r="GPV136" s="760"/>
      <c r="GPW136" s="760"/>
      <c r="GPX136" s="760"/>
      <c r="GPY136" s="760"/>
      <c r="GPZ136" s="760"/>
      <c r="GQA136" s="760"/>
      <c r="GQB136" s="760"/>
      <c r="GQC136" s="760"/>
      <c r="GQD136" s="760"/>
      <c r="GQE136" s="760"/>
      <c r="GQF136" s="760"/>
      <c r="GQG136" s="760"/>
      <c r="GQH136" s="760"/>
      <c r="GQI136" s="760"/>
      <c r="GQJ136" s="760"/>
      <c r="GQK136" s="760"/>
      <c r="GQL136" s="760"/>
      <c r="GQM136" s="760"/>
      <c r="GQN136" s="760"/>
      <c r="GQO136" s="760"/>
      <c r="GQP136" s="760"/>
      <c r="GQQ136" s="760"/>
      <c r="GQR136" s="760"/>
      <c r="GQS136" s="760"/>
      <c r="GQT136" s="760"/>
      <c r="GQU136" s="760"/>
      <c r="GQV136" s="760"/>
      <c r="GQW136" s="760"/>
      <c r="GQX136" s="760"/>
      <c r="GQY136" s="760"/>
      <c r="GQZ136" s="760"/>
      <c r="GRA136" s="760"/>
      <c r="GRB136" s="760"/>
      <c r="GRC136" s="760"/>
      <c r="GRD136" s="760"/>
      <c r="GRE136" s="760"/>
      <c r="GRF136" s="760"/>
      <c r="GRG136" s="760"/>
      <c r="GRH136" s="760"/>
      <c r="GRI136" s="760"/>
      <c r="GRJ136" s="760"/>
      <c r="GRK136" s="760"/>
      <c r="GRL136" s="760"/>
      <c r="GRM136" s="760"/>
      <c r="GRN136" s="760"/>
      <c r="GRO136" s="760"/>
      <c r="GRP136" s="760"/>
      <c r="GRQ136" s="760"/>
      <c r="GRR136" s="760"/>
      <c r="GRS136" s="760"/>
      <c r="GRT136" s="760"/>
      <c r="GRU136" s="760"/>
      <c r="GRV136" s="760"/>
      <c r="GRW136" s="760"/>
      <c r="GRX136" s="760"/>
      <c r="GRY136" s="760"/>
      <c r="GRZ136" s="760"/>
      <c r="GSA136" s="760"/>
      <c r="GSB136" s="760"/>
      <c r="GSC136" s="760"/>
      <c r="GSD136" s="760"/>
      <c r="GSE136" s="760"/>
      <c r="GSF136" s="760"/>
      <c r="GSG136" s="760"/>
      <c r="GSH136" s="760"/>
      <c r="GSI136" s="760"/>
      <c r="GSJ136" s="760"/>
      <c r="GSK136" s="760"/>
      <c r="GSL136" s="760"/>
      <c r="GSM136" s="760"/>
      <c r="GSN136" s="760"/>
      <c r="GSO136" s="760"/>
      <c r="GSP136" s="760"/>
      <c r="GSQ136" s="760"/>
      <c r="GSR136" s="760"/>
      <c r="GSS136" s="760"/>
      <c r="GST136" s="760"/>
      <c r="GSU136" s="760"/>
      <c r="GSV136" s="760"/>
      <c r="GSW136" s="760"/>
      <c r="GSX136" s="760"/>
      <c r="GSY136" s="760"/>
      <c r="GSZ136" s="760"/>
      <c r="GTA136" s="760"/>
      <c r="GTB136" s="760"/>
      <c r="GTC136" s="760"/>
      <c r="GTD136" s="760"/>
      <c r="GTE136" s="760"/>
      <c r="GTF136" s="760"/>
      <c r="GTG136" s="760"/>
      <c r="GTH136" s="760"/>
      <c r="GTI136" s="760"/>
      <c r="GTJ136" s="760"/>
      <c r="GTK136" s="760"/>
      <c r="GTL136" s="760"/>
      <c r="GTM136" s="760"/>
      <c r="GTN136" s="760"/>
      <c r="GTO136" s="760"/>
      <c r="GTP136" s="760"/>
      <c r="GTQ136" s="760"/>
      <c r="GTR136" s="760"/>
      <c r="GTS136" s="760"/>
      <c r="GTT136" s="760"/>
      <c r="GTU136" s="760"/>
      <c r="GTV136" s="760"/>
      <c r="GTW136" s="760"/>
      <c r="GTX136" s="760"/>
      <c r="GTY136" s="760"/>
      <c r="GTZ136" s="760"/>
      <c r="GUA136" s="760"/>
      <c r="GUB136" s="760"/>
      <c r="GUC136" s="760"/>
      <c r="GUD136" s="760"/>
      <c r="GUE136" s="760"/>
      <c r="GUF136" s="760"/>
      <c r="GUG136" s="760"/>
      <c r="GUH136" s="760"/>
      <c r="GUI136" s="760"/>
      <c r="GUJ136" s="760"/>
      <c r="GUK136" s="760"/>
      <c r="GUL136" s="760"/>
      <c r="GUM136" s="760"/>
      <c r="GUN136" s="760"/>
      <c r="GUO136" s="760"/>
      <c r="GUP136" s="760"/>
      <c r="GUQ136" s="760"/>
      <c r="GUR136" s="760"/>
      <c r="GUS136" s="760"/>
      <c r="GUT136" s="760"/>
      <c r="GUU136" s="760"/>
      <c r="GUV136" s="760"/>
      <c r="GUW136" s="760"/>
      <c r="GUX136" s="760"/>
      <c r="GUY136" s="760"/>
      <c r="GUZ136" s="760"/>
      <c r="GVA136" s="760"/>
      <c r="GVB136" s="760"/>
      <c r="GVC136" s="760"/>
      <c r="GVD136" s="760"/>
      <c r="GVE136" s="760"/>
      <c r="GVF136" s="760"/>
      <c r="GVG136" s="760"/>
      <c r="GVH136" s="760"/>
      <c r="GVI136" s="760"/>
      <c r="GVJ136" s="760"/>
      <c r="GVK136" s="760"/>
      <c r="GVL136" s="760"/>
      <c r="GVM136" s="760"/>
      <c r="GVN136" s="760"/>
      <c r="GVO136" s="760"/>
      <c r="GVP136" s="760"/>
      <c r="GVQ136" s="760"/>
      <c r="GVR136" s="760"/>
      <c r="GVS136" s="760"/>
      <c r="GVT136" s="760"/>
      <c r="GVU136" s="760"/>
      <c r="GVV136" s="760"/>
      <c r="GVW136" s="760"/>
      <c r="GVX136" s="760"/>
      <c r="GVY136" s="760"/>
      <c r="GVZ136" s="760"/>
      <c r="GWA136" s="760"/>
      <c r="GWB136" s="760"/>
      <c r="GWC136" s="760"/>
      <c r="GWD136" s="760"/>
      <c r="GWE136" s="760"/>
      <c r="GWF136" s="760"/>
      <c r="GWG136" s="760"/>
      <c r="GWH136" s="760"/>
      <c r="GWI136" s="760"/>
      <c r="GWJ136" s="760"/>
      <c r="GWK136" s="760"/>
      <c r="GWL136" s="760"/>
      <c r="GWM136" s="760"/>
      <c r="GWN136" s="760"/>
      <c r="GWO136" s="760"/>
      <c r="GWP136" s="760"/>
      <c r="GWQ136" s="760"/>
      <c r="GWR136" s="760"/>
      <c r="GWS136" s="760"/>
      <c r="GWT136" s="760"/>
      <c r="GWU136" s="760"/>
      <c r="GWV136" s="760"/>
      <c r="GWW136" s="760"/>
      <c r="GWX136" s="760"/>
      <c r="GWY136" s="760"/>
      <c r="GWZ136" s="760"/>
      <c r="GXA136" s="760"/>
      <c r="GXB136" s="760"/>
      <c r="GXC136" s="760"/>
      <c r="GXD136" s="760"/>
      <c r="GXE136" s="760"/>
      <c r="GXF136" s="760"/>
      <c r="GXG136" s="760"/>
      <c r="GXH136" s="760"/>
      <c r="GXI136" s="760"/>
      <c r="GXJ136" s="760"/>
      <c r="GXK136" s="760"/>
      <c r="GXL136" s="760"/>
      <c r="GXM136" s="760"/>
      <c r="GXN136" s="760"/>
      <c r="GXO136" s="760"/>
      <c r="GXP136" s="760"/>
      <c r="GXQ136" s="760"/>
      <c r="GXR136" s="760"/>
      <c r="GXS136" s="760"/>
      <c r="GXT136" s="760"/>
      <c r="GXU136" s="760"/>
      <c r="GXV136" s="760"/>
      <c r="GXW136" s="760"/>
      <c r="GXX136" s="760"/>
      <c r="GXY136" s="760"/>
      <c r="GXZ136" s="760"/>
      <c r="GYA136" s="760"/>
      <c r="GYB136" s="760"/>
      <c r="GYC136" s="760"/>
      <c r="GYD136" s="760"/>
      <c r="GYE136" s="760"/>
      <c r="GYF136" s="760"/>
      <c r="GYG136" s="760"/>
      <c r="GYH136" s="760"/>
      <c r="GYI136" s="760"/>
      <c r="GYJ136" s="760"/>
      <c r="GYK136" s="760"/>
      <c r="GYL136" s="760"/>
      <c r="GYM136" s="760"/>
      <c r="GYN136" s="760"/>
      <c r="GYO136" s="760"/>
      <c r="GYP136" s="760"/>
      <c r="GYQ136" s="760"/>
      <c r="GYR136" s="760"/>
      <c r="GYS136" s="760"/>
      <c r="GYT136" s="760"/>
      <c r="GYU136" s="760"/>
      <c r="GYV136" s="760"/>
      <c r="GYW136" s="760"/>
      <c r="GYX136" s="760"/>
      <c r="GYY136" s="760"/>
      <c r="GYZ136" s="760"/>
      <c r="GZA136" s="760"/>
      <c r="GZB136" s="760"/>
      <c r="GZC136" s="760"/>
      <c r="GZD136" s="760"/>
      <c r="GZE136" s="760"/>
      <c r="GZF136" s="760"/>
      <c r="GZG136" s="760"/>
      <c r="GZH136" s="760"/>
      <c r="GZI136" s="760"/>
      <c r="GZJ136" s="760"/>
      <c r="GZK136" s="760"/>
      <c r="GZL136" s="760"/>
      <c r="GZM136" s="760"/>
      <c r="GZN136" s="760"/>
      <c r="GZO136" s="760"/>
      <c r="GZP136" s="760"/>
      <c r="GZQ136" s="760"/>
      <c r="GZR136" s="760"/>
      <c r="GZS136" s="760"/>
      <c r="GZT136" s="760"/>
      <c r="GZU136" s="760"/>
      <c r="GZV136" s="760"/>
      <c r="GZW136" s="760"/>
      <c r="GZX136" s="760"/>
      <c r="GZY136" s="760"/>
      <c r="GZZ136" s="760"/>
      <c r="HAA136" s="760"/>
      <c r="HAB136" s="760"/>
      <c r="HAC136" s="760"/>
      <c r="HAD136" s="760"/>
      <c r="HAE136" s="760"/>
      <c r="HAF136" s="760"/>
      <c r="HAG136" s="760"/>
      <c r="HAH136" s="760"/>
      <c r="HAI136" s="760"/>
      <c r="HAJ136" s="760"/>
      <c r="HAK136" s="760"/>
      <c r="HAL136" s="760"/>
      <c r="HAM136" s="760"/>
      <c r="HAN136" s="760"/>
      <c r="HAO136" s="760"/>
      <c r="HAP136" s="760"/>
      <c r="HAQ136" s="760"/>
      <c r="HAR136" s="760"/>
      <c r="HAS136" s="760"/>
      <c r="HAT136" s="760"/>
      <c r="HAU136" s="760"/>
      <c r="HAV136" s="760"/>
      <c r="HAW136" s="760"/>
      <c r="HAX136" s="760"/>
      <c r="HAY136" s="760"/>
      <c r="HAZ136" s="760"/>
      <c r="HBA136" s="760"/>
      <c r="HBB136" s="760"/>
      <c r="HBC136" s="760"/>
      <c r="HBD136" s="760"/>
      <c r="HBE136" s="760"/>
      <c r="HBF136" s="760"/>
      <c r="HBG136" s="760"/>
      <c r="HBH136" s="760"/>
      <c r="HBI136" s="760"/>
      <c r="HBJ136" s="760"/>
      <c r="HBK136" s="760"/>
      <c r="HBL136" s="760"/>
      <c r="HBM136" s="760"/>
      <c r="HBN136" s="760"/>
      <c r="HBO136" s="760"/>
      <c r="HBP136" s="760"/>
      <c r="HBQ136" s="760"/>
      <c r="HBR136" s="760"/>
      <c r="HBS136" s="760"/>
      <c r="HBT136" s="760"/>
      <c r="HBU136" s="760"/>
      <c r="HBV136" s="760"/>
      <c r="HBW136" s="760"/>
      <c r="HBX136" s="760"/>
      <c r="HBY136" s="760"/>
      <c r="HBZ136" s="760"/>
      <c r="HCA136" s="760"/>
      <c r="HCB136" s="760"/>
      <c r="HCC136" s="760"/>
      <c r="HCD136" s="760"/>
      <c r="HCE136" s="760"/>
      <c r="HCF136" s="760"/>
      <c r="HCG136" s="760"/>
      <c r="HCH136" s="760"/>
      <c r="HCI136" s="760"/>
      <c r="HCJ136" s="760"/>
      <c r="HCK136" s="760"/>
      <c r="HCL136" s="760"/>
      <c r="HCM136" s="760"/>
      <c r="HCN136" s="760"/>
      <c r="HCO136" s="760"/>
      <c r="HCP136" s="760"/>
      <c r="HCQ136" s="760"/>
      <c r="HCR136" s="760"/>
      <c r="HCS136" s="760"/>
      <c r="HCT136" s="760"/>
      <c r="HCU136" s="760"/>
      <c r="HCV136" s="760"/>
      <c r="HCW136" s="760"/>
      <c r="HCX136" s="760"/>
      <c r="HCY136" s="760"/>
      <c r="HCZ136" s="760"/>
      <c r="HDA136" s="760"/>
      <c r="HDB136" s="760"/>
      <c r="HDC136" s="760"/>
      <c r="HDD136" s="760"/>
      <c r="HDE136" s="760"/>
      <c r="HDF136" s="760"/>
      <c r="HDG136" s="760"/>
      <c r="HDH136" s="760"/>
      <c r="HDI136" s="760"/>
      <c r="HDJ136" s="760"/>
      <c r="HDK136" s="760"/>
      <c r="HDL136" s="760"/>
      <c r="HDM136" s="760"/>
      <c r="HDN136" s="760"/>
      <c r="HDO136" s="760"/>
      <c r="HDP136" s="760"/>
      <c r="HDQ136" s="760"/>
      <c r="HDR136" s="760"/>
      <c r="HDS136" s="760"/>
      <c r="HDT136" s="760"/>
      <c r="HDU136" s="760"/>
      <c r="HDV136" s="760"/>
      <c r="HDW136" s="760"/>
      <c r="HDX136" s="760"/>
      <c r="HDY136" s="760"/>
      <c r="HDZ136" s="760"/>
      <c r="HEA136" s="760"/>
      <c r="HEB136" s="760"/>
      <c r="HEC136" s="760"/>
      <c r="HED136" s="760"/>
      <c r="HEE136" s="760"/>
      <c r="HEF136" s="760"/>
      <c r="HEG136" s="760"/>
      <c r="HEH136" s="760"/>
      <c r="HEI136" s="760"/>
      <c r="HEJ136" s="760"/>
      <c r="HEK136" s="760"/>
      <c r="HEL136" s="760"/>
      <c r="HEM136" s="760"/>
      <c r="HEN136" s="760"/>
      <c r="HEO136" s="760"/>
      <c r="HEP136" s="760"/>
      <c r="HEQ136" s="760"/>
      <c r="HER136" s="760"/>
      <c r="HES136" s="760"/>
      <c r="HET136" s="760"/>
      <c r="HEU136" s="760"/>
      <c r="HEV136" s="760"/>
      <c r="HEW136" s="760"/>
      <c r="HEX136" s="760"/>
      <c r="HEY136" s="760"/>
      <c r="HEZ136" s="760"/>
      <c r="HFA136" s="760"/>
      <c r="HFB136" s="760"/>
      <c r="HFC136" s="760"/>
      <c r="HFD136" s="760"/>
      <c r="HFE136" s="760"/>
      <c r="HFF136" s="760"/>
      <c r="HFG136" s="760"/>
      <c r="HFH136" s="760"/>
      <c r="HFI136" s="760"/>
      <c r="HFJ136" s="760"/>
      <c r="HFK136" s="760"/>
      <c r="HFL136" s="760"/>
      <c r="HFM136" s="760"/>
      <c r="HFN136" s="760"/>
      <c r="HFO136" s="760"/>
      <c r="HFP136" s="760"/>
      <c r="HFQ136" s="760"/>
      <c r="HFR136" s="760"/>
      <c r="HFS136" s="760"/>
      <c r="HFT136" s="760"/>
      <c r="HFU136" s="760"/>
      <c r="HFV136" s="760"/>
      <c r="HFW136" s="760"/>
      <c r="HFX136" s="760"/>
      <c r="HFY136" s="760"/>
      <c r="HFZ136" s="760"/>
      <c r="HGA136" s="760"/>
      <c r="HGB136" s="760"/>
      <c r="HGC136" s="760"/>
      <c r="HGD136" s="760"/>
      <c r="HGE136" s="760"/>
      <c r="HGF136" s="760"/>
      <c r="HGG136" s="760"/>
      <c r="HGH136" s="760"/>
      <c r="HGI136" s="760"/>
      <c r="HGJ136" s="760"/>
      <c r="HGK136" s="760"/>
      <c r="HGL136" s="760"/>
      <c r="HGM136" s="760"/>
      <c r="HGN136" s="760"/>
      <c r="HGO136" s="760"/>
      <c r="HGP136" s="760"/>
      <c r="HGQ136" s="760"/>
      <c r="HGR136" s="760"/>
      <c r="HGS136" s="760"/>
      <c r="HGT136" s="760"/>
      <c r="HGU136" s="760"/>
      <c r="HGV136" s="760"/>
      <c r="HGW136" s="760"/>
      <c r="HGX136" s="760"/>
      <c r="HGY136" s="760"/>
      <c r="HGZ136" s="760"/>
      <c r="HHA136" s="760"/>
      <c r="HHB136" s="760"/>
      <c r="HHC136" s="760"/>
      <c r="HHD136" s="760"/>
      <c r="HHE136" s="760"/>
      <c r="HHF136" s="760"/>
      <c r="HHG136" s="760"/>
      <c r="HHH136" s="760"/>
      <c r="HHI136" s="760"/>
      <c r="HHJ136" s="760"/>
      <c r="HHK136" s="760"/>
      <c r="HHL136" s="760"/>
      <c r="HHM136" s="760"/>
      <c r="HHN136" s="760"/>
      <c r="HHO136" s="760"/>
      <c r="HHP136" s="760"/>
      <c r="HHQ136" s="760"/>
      <c r="HHR136" s="760"/>
      <c r="HHS136" s="760"/>
      <c r="HHT136" s="760"/>
      <c r="HHU136" s="760"/>
      <c r="HHV136" s="760"/>
      <c r="HHW136" s="760"/>
      <c r="HHX136" s="760"/>
      <c r="HHY136" s="760"/>
      <c r="HHZ136" s="760"/>
      <c r="HIA136" s="760"/>
      <c r="HIB136" s="760"/>
      <c r="HIC136" s="760"/>
      <c r="HID136" s="760"/>
      <c r="HIE136" s="760"/>
      <c r="HIF136" s="760"/>
      <c r="HIG136" s="760"/>
      <c r="HIH136" s="760"/>
      <c r="HII136" s="760"/>
      <c r="HIJ136" s="760"/>
      <c r="HIK136" s="760"/>
      <c r="HIL136" s="760"/>
      <c r="HIM136" s="760"/>
      <c r="HIN136" s="760"/>
      <c r="HIO136" s="760"/>
      <c r="HIP136" s="760"/>
      <c r="HIQ136" s="760"/>
      <c r="HIR136" s="760"/>
      <c r="HIS136" s="760"/>
      <c r="HIT136" s="760"/>
      <c r="HIU136" s="760"/>
      <c r="HIV136" s="760"/>
      <c r="HIW136" s="760"/>
      <c r="HIX136" s="760"/>
      <c r="HIY136" s="760"/>
      <c r="HIZ136" s="760"/>
      <c r="HJA136" s="760"/>
      <c r="HJB136" s="760"/>
      <c r="HJC136" s="760"/>
      <c r="HJD136" s="760"/>
      <c r="HJE136" s="760"/>
      <c r="HJF136" s="760"/>
      <c r="HJG136" s="760"/>
      <c r="HJH136" s="760"/>
      <c r="HJI136" s="760"/>
      <c r="HJJ136" s="760"/>
      <c r="HJK136" s="760"/>
      <c r="HJL136" s="760"/>
      <c r="HJM136" s="760"/>
      <c r="HJN136" s="760"/>
      <c r="HJO136" s="760"/>
      <c r="HJP136" s="760"/>
      <c r="HJQ136" s="760"/>
      <c r="HJR136" s="760"/>
      <c r="HJS136" s="760"/>
      <c r="HJT136" s="760"/>
      <c r="HJU136" s="760"/>
      <c r="HJV136" s="760"/>
      <c r="HJW136" s="760"/>
      <c r="HJX136" s="760"/>
      <c r="HJY136" s="760"/>
      <c r="HJZ136" s="760"/>
      <c r="HKA136" s="760"/>
      <c r="HKB136" s="760"/>
      <c r="HKC136" s="760"/>
      <c r="HKD136" s="760"/>
      <c r="HKE136" s="760"/>
      <c r="HKF136" s="760"/>
      <c r="HKG136" s="760"/>
      <c r="HKH136" s="760"/>
      <c r="HKI136" s="760"/>
      <c r="HKJ136" s="760"/>
      <c r="HKK136" s="760"/>
      <c r="HKL136" s="760"/>
      <c r="HKM136" s="760"/>
      <c r="HKN136" s="760"/>
      <c r="HKO136" s="760"/>
      <c r="HKP136" s="760"/>
      <c r="HKQ136" s="760"/>
      <c r="HKR136" s="760"/>
      <c r="HKS136" s="760"/>
      <c r="HKT136" s="760"/>
      <c r="HKU136" s="760"/>
      <c r="HKV136" s="760"/>
      <c r="HKW136" s="760"/>
      <c r="HKX136" s="760"/>
      <c r="HKY136" s="760"/>
      <c r="HKZ136" s="760"/>
      <c r="HLA136" s="760"/>
      <c r="HLB136" s="760"/>
      <c r="HLC136" s="760"/>
      <c r="HLD136" s="760"/>
      <c r="HLE136" s="760"/>
      <c r="HLF136" s="760"/>
      <c r="HLG136" s="760"/>
      <c r="HLH136" s="760"/>
      <c r="HLI136" s="760"/>
      <c r="HLJ136" s="760"/>
      <c r="HLK136" s="760"/>
      <c r="HLL136" s="760"/>
      <c r="HLM136" s="760"/>
      <c r="HLN136" s="760"/>
      <c r="HLO136" s="760"/>
      <c r="HLP136" s="760"/>
      <c r="HLQ136" s="760"/>
      <c r="HLR136" s="760"/>
      <c r="HLS136" s="760"/>
      <c r="HLT136" s="760"/>
      <c r="HLU136" s="760"/>
      <c r="HLV136" s="760"/>
      <c r="HLW136" s="760"/>
      <c r="HLX136" s="760"/>
      <c r="HLY136" s="760"/>
      <c r="HLZ136" s="760"/>
      <c r="HMA136" s="760"/>
      <c r="HMB136" s="760"/>
      <c r="HMC136" s="760"/>
      <c r="HMD136" s="760"/>
      <c r="HME136" s="760"/>
      <c r="HMF136" s="760"/>
      <c r="HMG136" s="760"/>
      <c r="HMH136" s="760"/>
      <c r="HMI136" s="760"/>
      <c r="HMJ136" s="760"/>
      <c r="HMK136" s="760"/>
      <c r="HML136" s="760"/>
      <c r="HMM136" s="760"/>
      <c r="HMN136" s="760"/>
      <c r="HMO136" s="760"/>
      <c r="HMP136" s="760"/>
      <c r="HMQ136" s="760"/>
      <c r="HMR136" s="760"/>
      <c r="HMS136" s="760"/>
      <c r="HMT136" s="760"/>
      <c r="HMU136" s="760"/>
      <c r="HMV136" s="760"/>
      <c r="HMW136" s="760"/>
      <c r="HMX136" s="760"/>
      <c r="HMY136" s="760"/>
      <c r="HMZ136" s="760"/>
      <c r="HNA136" s="760"/>
      <c r="HNB136" s="760"/>
      <c r="HNC136" s="760"/>
      <c r="HND136" s="760"/>
      <c r="HNE136" s="760"/>
      <c r="HNF136" s="760"/>
      <c r="HNG136" s="760"/>
      <c r="HNH136" s="760"/>
      <c r="HNI136" s="760"/>
      <c r="HNJ136" s="760"/>
      <c r="HNK136" s="760"/>
      <c r="HNL136" s="760"/>
      <c r="HNM136" s="760"/>
      <c r="HNN136" s="760"/>
      <c r="HNO136" s="760"/>
      <c r="HNP136" s="760"/>
      <c r="HNQ136" s="760"/>
      <c r="HNR136" s="760"/>
      <c r="HNS136" s="760"/>
      <c r="HNT136" s="760"/>
      <c r="HNU136" s="760"/>
      <c r="HNV136" s="760"/>
      <c r="HNW136" s="760"/>
      <c r="HNX136" s="760"/>
      <c r="HNY136" s="760"/>
      <c r="HNZ136" s="760"/>
      <c r="HOA136" s="760"/>
      <c r="HOB136" s="760"/>
      <c r="HOC136" s="760"/>
      <c r="HOD136" s="760"/>
      <c r="HOE136" s="760"/>
      <c r="HOF136" s="760"/>
      <c r="HOG136" s="760"/>
      <c r="HOH136" s="760"/>
      <c r="HOI136" s="760"/>
      <c r="HOJ136" s="760"/>
      <c r="HOK136" s="760"/>
      <c r="HOL136" s="760"/>
      <c r="HOM136" s="760"/>
      <c r="HON136" s="760"/>
      <c r="HOO136" s="760"/>
      <c r="HOP136" s="760"/>
      <c r="HOQ136" s="760"/>
      <c r="HOR136" s="760"/>
      <c r="HOS136" s="760"/>
      <c r="HOT136" s="760"/>
      <c r="HOU136" s="760"/>
      <c r="HOV136" s="760"/>
      <c r="HOW136" s="760"/>
      <c r="HOX136" s="760"/>
      <c r="HOY136" s="760"/>
      <c r="HOZ136" s="760"/>
      <c r="HPA136" s="760"/>
      <c r="HPB136" s="760"/>
      <c r="HPC136" s="760"/>
      <c r="HPD136" s="760"/>
      <c r="HPE136" s="760"/>
      <c r="HPF136" s="760"/>
      <c r="HPG136" s="760"/>
      <c r="HPH136" s="760"/>
      <c r="HPI136" s="760"/>
      <c r="HPJ136" s="760"/>
      <c r="HPK136" s="760"/>
      <c r="HPL136" s="760"/>
      <c r="HPM136" s="760"/>
      <c r="HPN136" s="760"/>
      <c r="HPO136" s="760"/>
      <c r="HPP136" s="760"/>
      <c r="HPQ136" s="760"/>
      <c r="HPR136" s="760"/>
      <c r="HPS136" s="760"/>
      <c r="HPT136" s="760"/>
      <c r="HPU136" s="760"/>
      <c r="HPV136" s="760"/>
      <c r="HPW136" s="760"/>
      <c r="HPX136" s="760"/>
      <c r="HPY136" s="760"/>
      <c r="HPZ136" s="760"/>
      <c r="HQA136" s="760"/>
      <c r="HQB136" s="760"/>
      <c r="HQC136" s="760"/>
      <c r="HQD136" s="760"/>
      <c r="HQE136" s="760"/>
      <c r="HQF136" s="760"/>
      <c r="HQG136" s="760"/>
      <c r="HQH136" s="760"/>
      <c r="HQI136" s="760"/>
      <c r="HQJ136" s="760"/>
      <c r="HQK136" s="760"/>
      <c r="HQL136" s="760"/>
      <c r="HQM136" s="760"/>
      <c r="HQN136" s="760"/>
      <c r="HQO136" s="760"/>
      <c r="HQP136" s="760"/>
      <c r="HQQ136" s="760"/>
      <c r="HQR136" s="760"/>
      <c r="HQS136" s="760"/>
      <c r="HQT136" s="760"/>
      <c r="HQU136" s="760"/>
      <c r="HQV136" s="760"/>
      <c r="HQW136" s="760"/>
      <c r="HQX136" s="760"/>
      <c r="HQY136" s="760"/>
      <c r="HQZ136" s="760"/>
      <c r="HRA136" s="760"/>
      <c r="HRB136" s="760"/>
      <c r="HRC136" s="760"/>
      <c r="HRD136" s="760"/>
      <c r="HRE136" s="760"/>
      <c r="HRF136" s="760"/>
      <c r="HRG136" s="760"/>
      <c r="HRH136" s="760"/>
      <c r="HRI136" s="760"/>
      <c r="HRJ136" s="760"/>
      <c r="HRK136" s="760"/>
      <c r="HRL136" s="760"/>
      <c r="HRM136" s="760"/>
      <c r="HRN136" s="760"/>
      <c r="HRO136" s="760"/>
      <c r="HRP136" s="760"/>
      <c r="HRQ136" s="760"/>
      <c r="HRR136" s="760"/>
      <c r="HRS136" s="760"/>
      <c r="HRT136" s="760"/>
      <c r="HRU136" s="760"/>
      <c r="HRV136" s="760"/>
      <c r="HRW136" s="760"/>
      <c r="HRX136" s="760"/>
      <c r="HRY136" s="760"/>
      <c r="HRZ136" s="760"/>
      <c r="HSA136" s="760"/>
      <c r="HSB136" s="760"/>
      <c r="HSC136" s="760"/>
      <c r="HSD136" s="760"/>
      <c r="HSE136" s="760"/>
      <c r="HSF136" s="760"/>
      <c r="HSG136" s="760"/>
      <c r="HSH136" s="760"/>
      <c r="HSI136" s="760"/>
      <c r="HSJ136" s="760"/>
      <c r="HSK136" s="760"/>
      <c r="HSL136" s="760"/>
      <c r="HSM136" s="760"/>
      <c r="HSN136" s="760"/>
      <c r="HSO136" s="760"/>
      <c r="HSP136" s="760"/>
      <c r="HSQ136" s="760"/>
      <c r="HSR136" s="760"/>
      <c r="HSS136" s="760"/>
      <c r="HST136" s="760"/>
      <c r="HSU136" s="760"/>
      <c r="HSV136" s="760"/>
      <c r="HSW136" s="760"/>
      <c r="HSX136" s="760"/>
      <c r="HSY136" s="760"/>
      <c r="HSZ136" s="760"/>
      <c r="HTA136" s="760"/>
      <c r="HTB136" s="760"/>
      <c r="HTC136" s="760"/>
      <c r="HTD136" s="760"/>
      <c r="HTE136" s="760"/>
      <c r="HTF136" s="760"/>
      <c r="HTG136" s="760"/>
      <c r="HTH136" s="760"/>
      <c r="HTI136" s="760"/>
      <c r="HTJ136" s="760"/>
      <c r="HTK136" s="760"/>
      <c r="HTL136" s="760"/>
      <c r="HTM136" s="760"/>
      <c r="HTN136" s="760"/>
      <c r="HTO136" s="760"/>
      <c r="HTP136" s="760"/>
      <c r="HTQ136" s="760"/>
      <c r="HTR136" s="760"/>
      <c r="HTS136" s="760"/>
      <c r="HTT136" s="760"/>
      <c r="HTU136" s="760"/>
      <c r="HTV136" s="760"/>
      <c r="HTW136" s="760"/>
      <c r="HTX136" s="760"/>
      <c r="HTY136" s="760"/>
      <c r="HTZ136" s="760"/>
      <c r="HUA136" s="760"/>
      <c r="HUB136" s="760"/>
      <c r="HUC136" s="760"/>
      <c r="HUD136" s="760"/>
      <c r="HUE136" s="760"/>
      <c r="HUF136" s="760"/>
      <c r="HUG136" s="760"/>
      <c r="HUH136" s="760"/>
      <c r="HUI136" s="760"/>
      <c r="HUJ136" s="760"/>
      <c r="HUK136" s="760"/>
      <c r="HUL136" s="760"/>
      <c r="HUM136" s="760"/>
      <c r="HUN136" s="760"/>
      <c r="HUO136" s="760"/>
      <c r="HUP136" s="760"/>
      <c r="HUQ136" s="760"/>
      <c r="HUR136" s="760"/>
      <c r="HUS136" s="760"/>
      <c r="HUT136" s="760"/>
      <c r="HUU136" s="760"/>
      <c r="HUV136" s="760"/>
      <c r="HUW136" s="760"/>
      <c r="HUX136" s="760"/>
      <c r="HUY136" s="760"/>
      <c r="HUZ136" s="760"/>
      <c r="HVA136" s="760"/>
      <c r="HVB136" s="760"/>
      <c r="HVC136" s="760"/>
      <c r="HVD136" s="760"/>
      <c r="HVE136" s="760"/>
      <c r="HVF136" s="760"/>
      <c r="HVG136" s="760"/>
      <c r="HVH136" s="760"/>
      <c r="HVI136" s="760"/>
      <c r="HVJ136" s="760"/>
      <c r="HVK136" s="760"/>
      <c r="HVL136" s="760"/>
      <c r="HVM136" s="760"/>
      <c r="HVN136" s="760"/>
      <c r="HVO136" s="760"/>
      <c r="HVP136" s="760"/>
      <c r="HVQ136" s="760"/>
      <c r="HVR136" s="760"/>
      <c r="HVS136" s="760"/>
      <c r="HVT136" s="760"/>
      <c r="HVU136" s="760"/>
      <c r="HVV136" s="760"/>
      <c r="HVW136" s="760"/>
      <c r="HVX136" s="760"/>
      <c r="HVY136" s="760"/>
      <c r="HVZ136" s="760"/>
      <c r="HWA136" s="760"/>
      <c r="HWB136" s="760"/>
      <c r="HWC136" s="760"/>
      <c r="HWD136" s="760"/>
      <c r="HWE136" s="760"/>
      <c r="HWF136" s="760"/>
      <c r="HWG136" s="760"/>
      <c r="HWH136" s="760"/>
      <c r="HWI136" s="760"/>
      <c r="HWJ136" s="760"/>
      <c r="HWK136" s="760"/>
      <c r="HWL136" s="760"/>
      <c r="HWM136" s="760"/>
      <c r="HWN136" s="760"/>
      <c r="HWO136" s="760"/>
      <c r="HWP136" s="760"/>
      <c r="HWQ136" s="760"/>
      <c r="HWR136" s="760"/>
      <c r="HWS136" s="760"/>
      <c r="HWT136" s="760"/>
      <c r="HWU136" s="760"/>
      <c r="HWV136" s="760"/>
      <c r="HWW136" s="760"/>
      <c r="HWX136" s="760"/>
      <c r="HWY136" s="760"/>
      <c r="HWZ136" s="760"/>
      <c r="HXA136" s="760"/>
      <c r="HXB136" s="760"/>
      <c r="HXC136" s="760"/>
      <c r="HXD136" s="760"/>
      <c r="HXE136" s="760"/>
      <c r="HXF136" s="760"/>
      <c r="HXG136" s="760"/>
      <c r="HXH136" s="760"/>
      <c r="HXI136" s="760"/>
      <c r="HXJ136" s="760"/>
      <c r="HXK136" s="760"/>
      <c r="HXL136" s="760"/>
      <c r="HXM136" s="760"/>
      <c r="HXN136" s="760"/>
      <c r="HXO136" s="760"/>
      <c r="HXP136" s="760"/>
      <c r="HXQ136" s="760"/>
      <c r="HXR136" s="760"/>
      <c r="HXS136" s="760"/>
      <c r="HXT136" s="760"/>
      <c r="HXU136" s="760"/>
      <c r="HXV136" s="760"/>
      <c r="HXW136" s="760"/>
      <c r="HXX136" s="760"/>
      <c r="HXY136" s="760"/>
      <c r="HXZ136" s="760"/>
      <c r="HYA136" s="760"/>
      <c r="HYB136" s="760"/>
      <c r="HYC136" s="760"/>
      <c r="HYD136" s="760"/>
      <c r="HYE136" s="760"/>
      <c r="HYF136" s="760"/>
      <c r="HYG136" s="760"/>
      <c r="HYH136" s="760"/>
      <c r="HYI136" s="760"/>
      <c r="HYJ136" s="760"/>
      <c r="HYK136" s="760"/>
      <c r="HYL136" s="760"/>
      <c r="HYM136" s="760"/>
      <c r="HYN136" s="760"/>
      <c r="HYO136" s="760"/>
      <c r="HYP136" s="760"/>
      <c r="HYQ136" s="760"/>
      <c r="HYR136" s="760"/>
      <c r="HYS136" s="760"/>
      <c r="HYT136" s="760"/>
      <c r="HYU136" s="760"/>
      <c r="HYV136" s="760"/>
      <c r="HYW136" s="760"/>
      <c r="HYX136" s="760"/>
      <c r="HYY136" s="760"/>
      <c r="HYZ136" s="760"/>
      <c r="HZA136" s="760"/>
      <c r="HZB136" s="760"/>
      <c r="HZC136" s="760"/>
      <c r="HZD136" s="760"/>
      <c r="HZE136" s="760"/>
      <c r="HZF136" s="760"/>
      <c r="HZG136" s="760"/>
      <c r="HZH136" s="760"/>
      <c r="HZI136" s="760"/>
      <c r="HZJ136" s="760"/>
      <c r="HZK136" s="760"/>
      <c r="HZL136" s="760"/>
      <c r="HZM136" s="760"/>
      <c r="HZN136" s="760"/>
      <c r="HZO136" s="760"/>
      <c r="HZP136" s="760"/>
      <c r="HZQ136" s="760"/>
      <c r="HZR136" s="760"/>
      <c r="HZS136" s="760"/>
      <c r="HZT136" s="760"/>
      <c r="HZU136" s="760"/>
      <c r="HZV136" s="760"/>
      <c r="HZW136" s="760"/>
      <c r="HZX136" s="760"/>
      <c r="HZY136" s="760"/>
      <c r="HZZ136" s="760"/>
      <c r="IAA136" s="760"/>
      <c r="IAB136" s="760"/>
      <c r="IAC136" s="760"/>
      <c r="IAD136" s="760"/>
      <c r="IAE136" s="760"/>
      <c r="IAF136" s="760"/>
      <c r="IAG136" s="760"/>
      <c r="IAH136" s="760"/>
      <c r="IAI136" s="760"/>
      <c r="IAJ136" s="760"/>
      <c r="IAK136" s="760"/>
      <c r="IAL136" s="760"/>
      <c r="IAM136" s="760"/>
      <c r="IAN136" s="760"/>
      <c r="IAO136" s="760"/>
      <c r="IAP136" s="760"/>
      <c r="IAQ136" s="760"/>
      <c r="IAR136" s="760"/>
      <c r="IAS136" s="760"/>
      <c r="IAT136" s="760"/>
      <c r="IAU136" s="760"/>
      <c r="IAV136" s="760"/>
      <c r="IAW136" s="760"/>
      <c r="IAX136" s="760"/>
      <c r="IAY136" s="760"/>
      <c r="IAZ136" s="760"/>
      <c r="IBA136" s="760"/>
      <c r="IBB136" s="760"/>
      <c r="IBC136" s="760"/>
      <c r="IBD136" s="760"/>
      <c r="IBE136" s="760"/>
      <c r="IBF136" s="760"/>
      <c r="IBG136" s="760"/>
      <c r="IBH136" s="760"/>
      <c r="IBI136" s="760"/>
      <c r="IBJ136" s="760"/>
      <c r="IBK136" s="760"/>
      <c r="IBL136" s="760"/>
      <c r="IBM136" s="760"/>
      <c r="IBN136" s="760"/>
      <c r="IBO136" s="760"/>
      <c r="IBP136" s="760"/>
      <c r="IBQ136" s="760"/>
      <c r="IBR136" s="760"/>
      <c r="IBS136" s="760"/>
      <c r="IBT136" s="760"/>
      <c r="IBU136" s="760"/>
      <c r="IBV136" s="760"/>
      <c r="IBW136" s="760"/>
      <c r="IBX136" s="760"/>
      <c r="IBY136" s="760"/>
      <c r="IBZ136" s="760"/>
      <c r="ICA136" s="760"/>
      <c r="ICB136" s="760"/>
      <c r="ICC136" s="760"/>
      <c r="ICD136" s="760"/>
      <c r="ICE136" s="760"/>
      <c r="ICF136" s="760"/>
      <c r="ICG136" s="760"/>
      <c r="ICH136" s="760"/>
      <c r="ICI136" s="760"/>
      <c r="ICJ136" s="760"/>
      <c r="ICK136" s="760"/>
      <c r="ICL136" s="760"/>
      <c r="ICM136" s="760"/>
      <c r="ICN136" s="760"/>
      <c r="ICO136" s="760"/>
      <c r="ICP136" s="760"/>
      <c r="ICQ136" s="760"/>
      <c r="ICR136" s="760"/>
      <c r="ICS136" s="760"/>
      <c r="ICT136" s="760"/>
      <c r="ICU136" s="760"/>
      <c r="ICV136" s="760"/>
      <c r="ICW136" s="760"/>
      <c r="ICX136" s="760"/>
      <c r="ICY136" s="760"/>
      <c r="ICZ136" s="760"/>
      <c r="IDA136" s="760"/>
      <c r="IDB136" s="760"/>
      <c r="IDC136" s="760"/>
      <c r="IDD136" s="760"/>
      <c r="IDE136" s="760"/>
      <c r="IDF136" s="760"/>
      <c r="IDG136" s="760"/>
      <c r="IDH136" s="760"/>
      <c r="IDI136" s="760"/>
      <c r="IDJ136" s="760"/>
      <c r="IDK136" s="760"/>
      <c r="IDL136" s="760"/>
      <c r="IDM136" s="760"/>
      <c r="IDN136" s="760"/>
      <c r="IDO136" s="760"/>
      <c r="IDP136" s="760"/>
      <c r="IDQ136" s="760"/>
      <c r="IDR136" s="760"/>
      <c r="IDS136" s="760"/>
      <c r="IDT136" s="760"/>
      <c r="IDU136" s="760"/>
      <c r="IDV136" s="760"/>
      <c r="IDW136" s="760"/>
      <c r="IDX136" s="760"/>
      <c r="IDY136" s="760"/>
      <c r="IDZ136" s="760"/>
      <c r="IEA136" s="760"/>
      <c r="IEB136" s="760"/>
      <c r="IEC136" s="760"/>
      <c r="IED136" s="760"/>
      <c r="IEE136" s="760"/>
      <c r="IEF136" s="760"/>
      <c r="IEG136" s="760"/>
      <c r="IEH136" s="760"/>
      <c r="IEI136" s="760"/>
      <c r="IEJ136" s="760"/>
      <c r="IEK136" s="760"/>
      <c r="IEL136" s="760"/>
      <c r="IEM136" s="760"/>
      <c r="IEN136" s="760"/>
      <c r="IEO136" s="760"/>
      <c r="IEP136" s="760"/>
      <c r="IEQ136" s="760"/>
      <c r="IER136" s="760"/>
      <c r="IES136" s="760"/>
      <c r="IET136" s="760"/>
      <c r="IEU136" s="760"/>
      <c r="IEV136" s="760"/>
      <c r="IEW136" s="760"/>
      <c r="IEX136" s="760"/>
      <c r="IEY136" s="760"/>
      <c r="IEZ136" s="760"/>
      <c r="IFA136" s="760"/>
      <c r="IFB136" s="760"/>
      <c r="IFC136" s="760"/>
      <c r="IFD136" s="760"/>
      <c r="IFE136" s="760"/>
      <c r="IFF136" s="760"/>
      <c r="IFG136" s="760"/>
      <c r="IFH136" s="760"/>
      <c r="IFI136" s="760"/>
      <c r="IFJ136" s="760"/>
      <c r="IFK136" s="760"/>
      <c r="IFL136" s="760"/>
      <c r="IFM136" s="760"/>
      <c r="IFN136" s="760"/>
      <c r="IFO136" s="760"/>
      <c r="IFP136" s="760"/>
      <c r="IFQ136" s="760"/>
      <c r="IFR136" s="760"/>
      <c r="IFS136" s="760"/>
      <c r="IFT136" s="760"/>
      <c r="IFU136" s="760"/>
      <c r="IFV136" s="760"/>
      <c r="IFW136" s="760"/>
      <c r="IFX136" s="760"/>
      <c r="IFY136" s="760"/>
      <c r="IFZ136" s="760"/>
      <c r="IGA136" s="760"/>
      <c r="IGB136" s="760"/>
      <c r="IGC136" s="760"/>
      <c r="IGD136" s="760"/>
      <c r="IGE136" s="760"/>
      <c r="IGF136" s="760"/>
      <c r="IGG136" s="760"/>
      <c r="IGH136" s="760"/>
      <c r="IGI136" s="760"/>
      <c r="IGJ136" s="760"/>
      <c r="IGK136" s="760"/>
      <c r="IGL136" s="760"/>
      <c r="IGM136" s="760"/>
      <c r="IGN136" s="760"/>
      <c r="IGO136" s="760"/>
      <c r="IGP136" s="760"/>
      <c r="IGQ136" s="760"/>
      <c r="IGR136" s="760"/>
      <c r="IGS136" s="760"/>
      <c r="IGT136" s="760"/>
      <c r="IGU136" s="760"/>
      <c r="IGV136" s="760"/>
      <c r="IGW136" s="760"/>
      <c r="IGX136" s="760"/>
      <c r="IGY136" s="760"/>
      <c r="IGZ136" s="760"/>
      <c r="IHA136" s="760"/>
      <c r="IHB136" s="760"/>
      <c r="IHC136" s="760"/>
      <c r="IHD136" s="760"/>
      <c r="IHE136" s="760"/>
      <c r="IHF136" s="760"/>
      <c r="IHG136" s="760"/>
      <c r="IHH136" s="760"/>
      <c r="IHI136" s="760"/>
      <c r="IHJ136" s="760"/>
      <c r="IHK136" s="760"/>
      <c r="IHL136" s="760"/>
      <c r="IHM136" s="760"/>
      <c r="IHN136" s="760"/>
      <c r="IHO136" s="760"/>
      <c r="IHP136" s="760"/>
      <c r="IHQ136" s="760"/>
      <c r="IHR136" s="760"/>
      <c r="IHS136" s="760"/>
      <c r="IHT136" s="760"/>
      <c r="IHU136" s="760"/>
      <c r="IHV136" s="760"/>
      <c r="IHW136" s="760"/>
      <c r="IHX136" s="760"/>
      <c r="IHY136" s="760"/>
      <c r="IHZ136" s="760"/>
      <c r="IIA136" s="760"/>
      <c r="IIB136" s="760"/>
      <c r="IIC136" s="760"/>
      <c r="IID136" s="760"/>
      <c r="IIE136" s="760"/>
      <c r="IIF136" s="760"/>
      <c r="IIG136" s="760"/>
      <c r="IIH136" s="760"/>
      <c r="III136" s="760"/>
      <c r="IIJ136" s="760"/>
      <c r="IIK136" s="760"/>
      <c r="IIL136" s="760"/>
      <c r="IIM136" s="760"/>
      <c r="IIN136" s="760"/>
      <c r="IIO136" s="760"/>
      <c r="IIP136" s="760"/>
      <c r="IIQ136" s="760"/>
      <c r="IIR136" s="760"/>
      <c r="IIS136" s="760"/>
      <c r="IIT136" s="760"/>
      <c r="IIU136" s="760"/>
      <c r="IIV136" s="760"/>
      <c r="IIW136" s="760"/>
      <c r="IIX136" s="760"/>
      <c r="IIY136" s="760"/>
      <c r="IIZ136" s="760"/>
      <c r="IJA136" s="760"/>
      <c r="IJB136" s="760"/>
      <c r="IJC136" s="760"/>
      <c r="IJD136" s="760"/>
      <c r="IJE136" s="760"/>
      <c r="IJF136" s="760"/>
      <c r="IJG136" s="760"/>
      <c r="IJH136" s="760"/>
      <c r="IJI136" s="760"/>
      <c r="IJJ136" s="760"/>
      <c r="IJK136" s="760"/>
      <c r="IJL136" s="760"/>
      <c r="IJM136" s="760"/>
      <c r="IJN136" s="760"/>
      <c r="IJO136" s="760"/>
      <c r="IJP136" s="760"/>
      <c r="IJQ136" s="760"/>
      <c r="IJR136" s="760"/>
      <c r="IJS136" s="760"/>
      <c r="IJT136" s="760"/>
      <c r="IJU136" s="760"/>
      <c r="IJV136" s="760"/>
      <c r="IJW136" s="760"/>
      <c r="IJX136" s="760"/>
      <c r="IJY136" s="760"/>
      <c r="IJZ136" s="760"/>
      <c r="IKA136" s="760"/>
      <c r="IKB136" s="760"/>
      <c r="IKC136" s="760"/>
      <c r="IKD136" s="760"/>
      <c r="IKE136" s="760"/>
      <c r="IKF136" s="760"/>
      <c r="IKG136" s="760"/>
      <c r="IKH136" s="760"/>
      <c r="IKI136" s="760"/>
      <c r="IKJ136" s="760"/>
      <c r="IKK136" s="760"/>
      <c r="IKL136" s="760"/>
      <c r="IKM136" s="760"/>
      <c r="IKN136" s="760"/>
      <c r="IKO136" s="760"/>
      <c r="IKP136" s="760"/>
      <c r="IKQ136" s="760"/>
      <c r="IKR136" s="760"/>
      <c r="IKS136" s="760"/>
      <c r="IKT136" s="760"/>
      <c r="IKU136" s="760"/>
      <c r="IKV136" s="760"/>
      <c r="IKW136" s="760"/>
      <c r="IKX136" s="760"/>
      <c r="IKY136" s="760"/>
      <c r="IKZ136" s="760"/>
      <c r="ILA136" s="760"/>
      <c r="ILB136" s="760"/>
      <c r="ILC136" s="760"/>
      <c r="ILD136" s="760"/>
      <c r="ILE136" s="760"/>
      <c r="ILF136" s="760"/>
      <c r="ILG136" s="760"/>
      <c r="ILH136" s="760"/>
      <c r="ILI136" s="760"/>
      <c r="ILJ136" s="760"/>
      <c r="ILK136" s="760"/>
      <c r="ILL136" s="760"/>
      <c r="ILM136" s="760"/>
      <c r="ILN136" s="760"/>
      <c r="ILO136" s="760"/>
      <c r="ILP136" s="760"/>
      <c r="ILQ136" s="760"/>
      <c r="ILR136" s="760"/>
      <c r="ILS136" s="760"/>
      <c r="ILT136" s="760"/>
      <c r="ILU136" s="760"/>
      <c r="ILV136" s="760"/>
      <c r="ILW136" s="760"/>
      <c r="ILX136" s="760"/>
      <c r="ILY136" s="760"/>
      <c r="ILZ136" s="760"/>
      <c r="IMA136" s="760"/>
      <c r="IMB136" s="760"/>
      <c r="IMC136" s="760"/>
      <c r="IMD136" s="760"/>
      <c r="IME136" s="760"/>
      <c r="IMF136" s="760"/>
      <c r="IMG136" s="760"/>
      <c r="IMH136" s="760"/>
      <c r="IMI136" s="760"/>
      <c r="IMJ136" s="760"/>
      <c r="IMK136" s="760"/>
      <c r="IML136" s="760"/>
      <c r="IMM136" s="760"/>
      <c r="IMN136" s="760"/>
      <c r="IMO136" s="760"/>
      <c r="IMP136" s="760"/>
      <c r="IMQ136" s="760"/>
      <c r="IMR136" s="760"/>
      <c r="IMS136" s="760"/>
      <c r="IMT136" s="760"/>
      <c r="IMU136" s="760"/>
      <c r="IMV136" s="760"/>
      <c r="IMW136" s="760"/>
      <c r="IMX136" s="760"/>
      <c r="IMY136" s="760"/>
      <c r="IMZ136" s="760"/>
      <c r="INA136" s="760"/>
      <c r="INB136" s="760"/>
      <c r="INC136" s="760"/>
      <c r="IND136" s="760"/>
      <c r="INE136" s="760"/>
      <c r="INF136" s="760"/>
      <c r="ING136" s="760"/>
      <c r="INH136" s="760"/>
      <c r="INI136" s="760"/>
      <c r="INJ136" s="760"/>
      <c r="INK136" s="760"/>
      <c r="INL136" s="760"/>
      <c r="INM136" s="760"/>
      <c r="INN136" s="760"/>
      <c r="INO136" s="760"/>
      <c r="INP136" s="760"/>
      <c r="INQ136" s="760"/>
      <c r="INR136" s="760"/>
      <c r="INS136" s="760"/>
      <c r="INT136" s="760"/>
      <c r="INU136" s="760"/>
      <c r="INV136" s="760"/>
      <c r="INW136" s="760"/>
      <c r="INX136" s="760"/>
      <c r="INY136" s="760"/>
      <c r="INZ136" s="760"/>
      <c r="IOA136" s="760"/>
      <c r="IOB136" s="760"/>
      <c r="IOC136" s="760"/>
      <c r="IOD136" s="760"/>
      <c r="IOE136" s="760"/>
      <c r="IOF136" s="760"/>
      <c r="IOG136" s="760"/>
      <c r="IOH136" s="760"/>
      <c r="IOI136" s="760"/>
      <c r="IOJ136" s="760"/>
      <c r="IOK136" s="760"/>
      <c r="IOL136" s="760"/>
      <c r="IOM136" s="760"/>
      <c r="ION136" s="760"/>
      <c r="IOO136" s="760"/>
      <c r="IOP136" s="760"/>
      <c r="IOQ136" s="760"/>
      <c r="IOR136" s="760"/>
      <c r="IOS136" s="760"/>
      <c r="IOT136" s="760"/>
      <c r="IOU136" s="760"/>
      <c r="IOV136" s="760"/>
      <c r="IOW136" s="760"/>
      <c r="IOX136" s="760"/>
      <c r="IOY136" s="760"/>
      <c r="IOZ136" s="760"/>
      <c r="IPA136" s="760"/>
      <c r="IPB136" s="760"/>
      <c r="IPC136" s="760"/>
      <c r="IPD136" s="760"/>
      <c r="IPE136" s="760"/>
      <c r="IPF136" s="760"/>
      <c r="IPG136" s="760"/>
      <c r="IPH136" s="760"/>
      <c r="IPI136" s="760"/>
      <c r="IPJ136" s="760"/>
      <c r="IPK136" s="760"/>
      <c r="IPL136" s="760"/>
      <c r="IPM136" s="760"/>
      <c r="IPN136" s="760"/>
      <c r="IPO136" s="760"/>
      <c r="IPP136" s="760"/>
      <c r="IPQ136" s="760"/>
      <c r="IPR136" s="760"/>
      <c r="IPS136" s="760"/>
      <c r="IPT136" s="760"/>
      <c r="IPU136" s="760"/>
      <c r="IPV136" s="760"/>
      <c r="IPW136" s="760"/>
      <c r="IPX136" s="760"/>
      <c r="IPY136" s="760"/>
      <c r="IPZ136" s="760"/>
      <c r="IQA136" s="760"/>
      <c r="IQB136" s="760"/>
      <c r="IQC136" s="760"/>
      <c r="IQD136" s="760"/>
      <c r="IQE136" s="760"/>
      <c r="IQF136" s="760"/>
      <c r="IQG136" s="760"/>
      <c r="IQH136" s="760"/>
      <c r="IQI136" s="760"/>
      <c r="IQJ136" s="760"/>
      <c r="IQK136" s="760"/>
      <c r="IQL136" s="760"/>
      <c r="IQM136" s="760"/>
      <c r="IQN136" s="760"/>
      <c r="IQO136" s="760"/>
      <c r="IQP136" s="760"/>
      <c r="IQQ136" s="760"/>
      <c r="IQR136" s="760"/>
      <c r="IQS136" s="760"/>
      <c r="IQT136" s="760"/>
      <c r="IQU136" s="760"/>
      <c r="IQV136" s="760"/>
      <c r="IQW136" s="760"/>
      <c r="IQX136" s="760"/>
      <c r="IQY136" s="760"/>
      <c r="IQZ136" s="760"/>
      <c r="IRA136" s="760"/>
      <c r="IRB136" s="760"/>
      <c r="IRC136" s="760"/>
      <c r="IRD136" s="760"/>
      <c r="IRE136" s="760"/>
      <c r="IRF136" s="760"/>
      <c r="IRG136" s="760"/>
      <c r="IRH136" s="760"/>
      <c r="IRI136" s="760"/>
      <c r="IRJ136" s="760"/>
      <c r="IRK136" s="760"/>
      <c r="IRL136" s="760"/>
      <c r="IRM136" s="760"/>
      <c r="IRN136" s="760"/>
      <c r="IRO136" s="760"/>
      <c r="IRP136" s="760"/>
      <c r="IRQ136" s="760"/>
      <c r="IRR136" s="760"/>
      <c r="IRS136" s="760"/>
      <c r="IRT136" s="760"/>
      <c r="IRU136" s="760"/>
      <c r="IRV136" s="760"/>
      <c r="IRW136" s="760"/>
      <c r="IRX136" s="760"/>
      <c r="IRY136" s="760"/>
      <c r="IRZ136" s="760"/>
      <c r="ISA136" s="760"/>
      <c r="ISB136" s="760"/>
      <c r="ISC136" s="760"/>
      <c r="ISD136" s="760"/>
      <c r="ISE136" s="760"/>
      <c r="ISF136" s="760"/>
      <c r="ISG136" s="760"/>
      <c r="ISH136" s="760"/>
      <c r="ISI136" s="760"/>
      <c r="ISJ136" s="760"/>
      <c r="ISK136" s="760"/>
      <c r="ISL136" s="760"/>
      <c r="ISM136" s="760"/>
      <c r="ISN136" s="760"/>
      <c r="ISO136" s="760"/>
      <c r="ISP136" s="760"/>
      <c r="ISQ136" s="760"/>
      <c r="ISR136" s="760"/>
      <c r="ISS136" s="760"/>
      <c r="IST136" s="760"/>
      <c r="ISU136" s="760"/>
      <c r="ISV136" s="760"/>
      <c r="ISW136" s="760"/>
      <c r="ISX136" s="760"/>
      <c r="ISY136" s="760"/>
      <c r="ISZ136" s="760"/>
      <c r="ITA136" s="760"/>
      <c r="ITB136" s="760"/>
      <c r="ITC136" s="760"/>
      <c r="ITD136" s="760"/>
      <c r="ITE136" s="760"/>
      <c r="ITF136" s="760"/>
      <c r="ITG136" s="760"/>
      <c r="ITH136" s="760"/>
      <c r="ITI136" s="760"/>
      <c r="ITJ136" s="760"/>
      <c r="ITK136" s="760"/>
      <c r="ITL136" s="760"/>
      <c r="ITM136" s="760"/>
      <c r="ITN136" s="760"/>
      <c r="ITO136" s="760"/>
      <c r="ITP136" s="760"/>
      <c r="ITQ136" s="760"/>
      <c r="ITR136" s="760"/>
      <c r="ITS136" s="760"/>
      <c r="ITT136" s="760"/>
      <c r="ITU136" s="760"/>
      <c r="ITV136" s="760"/>
      <c r="ITW136" s="760"/>
      <c r="ITX136" s="760"/>
      <c r="ITY136" s="760"/>
      <c r="ITZ136" s="760"/>
      <c r="IUA136" s="760"/>
      <c r="IUB136" s="760"/>
      <c r="IUC136" s="760"/>
      <c r="IUD136" s="760"/>
      <c r="IUE136" s="760"/>
      <c r="IUF136" s="760"/>
      <c r="IUG136" s="760"/>
      <c r="IUH136" s="760"/>
      <c r="IUI136" s="760"/>
      <c r="IUJ136" s="760"/>
      <c r="IUK136" s="760"/>
      <c r="IUL136" s="760"/>
      <c r="IUM136" s="760"/>
      <c r="IUN136" s="760"/>
      <c r="IUO136" s="760"/>
      <c r="IUP136" s="760"/>
      <c r="IUQ136" s="760"/>
      <c r="IUR136" s="760"/>
      <c r="IUS136" s="760"/>
      <c r="IUT136" s="760"/>
      <c r="IUU136" s="760"/>
      <c r="IUV136" s="760"/>
      <c r="IUW136" s="760"/>
      <c r="IUX136" s="760"/>
      <c r="IUY136" s="760"/>
      <c r="IUZ136" s="760"/>
      <c r="IVA136" s="760"/>
      <c r="IVB136" s="760"/>
      <c r="IVC136" s="760"/>
      <c r="IVD136" s="760"/>
      <c r="IVE136" s="760"/>
      <c r="IVF136" s="760"/>
      <c r="IVG136" s="760"/>
      <c r="IVH136" s="760"/>
      <c r="IVI136" s="760"/>
      <c r="IVJ136" s="760"/>
      <c r="IVK136" s="760"/>
      <c r="IVL136" s="760"/>
      <c r="IVM136" s="760"/>
      <c r="IVN136" s="760"/>
      <c r="IVO136" s="760"/>
      <c r="IVP136" s="760"/>
      <c r="IVQ136" s="760"/>
      <c r="IVR136" s="760"/>
      <c r="IVS136" s="760"/>
      <c r="IVT136" s="760"/>
      <c r="IVU136" s="760"/>
      <c r="IVV136" s="760"/>
      <c r="IVW136" s="760"/>
      <c r="IVX136" s="760"/>
      <c r="IVY136" s="760"/>
      <c r="IVZ136" s="760"/>
      <c r="IWA136" s="760"/>
      <c r="IWB136" s="760"/>
      <c r="IWC136" s="760"/>
      <c r="IWD136" s="760"/>
      <c r="IWE136" s="760"/>
      <c r="IWF136" s="760"/>
      <c r="IWG136" s="760"/>
      <c r="IWH136" s="760"/>
      <c r="IWI136" s="760"/>
      <c r="IWJ136" s="760"/>
      <c r="IWK136" s="760"/>
      <c r="IWL136" s="760"/>
      <c r="IWM136" s="760"/>
      <c r="IWN136" s="760"/>
      <c r="IWO136" s="760"/>
      <c r="IWP136" s="760"/>
      <c r="IWQ136" s="760"/>
      <c r="IWR136" s="760"/>
      <c r="IWS136" s="760"/>
      <c r="IWT136" s="760"/>
      <c r="IWU136" s="760"/>
      <c r="IWV136" s="760"/>
      <c r="IWW136" s="760"/>
      <c r="IWX136" s="760"/>
      <c r="IWY136" s="760"/>
      <c r="IWZ136" s="760"/>
      <c r="IXA136" s="760"/>
      <c r="IXB136" s="760"/>
      <c r="IXC136" s="760"/>
      <c r="IXD136" s="760"/>
      <c r="IXE136" s="760"/>
      <c r="IXF136" s="760"/>
      <c r="IXG136" s="760"/>
      <c r="IXH136" s="760"/>
      <c r="IXI136" s="760"/>
      <c r="IXJ136" s="760"/>
      <c r="IXK136" s="760"/>
      <c r="IXL136" s="760"/>
      <c r="IXM136" s="760"/>
      <c r="IXN136" s="760"/>
      <c r="IXO136" s="760"/>
      <c r="IXP136" s="760"/>
      <c r="IXQ136" s="760"/>
      <c r="IXR136" s="760"/>
      <c r="IXS136" s="760"/>
      <c r="IXT136" s="760"/>
      <c r="IXU136" s="760"/>
      <c r="IXV136" s="760"/>
      <c r="IXW136" s="760"/>
      <c r="IXX136" s="760"/>
      <c r="IXY136" s="760"/>
      <c r="IXZ136" s="760"/>
      <c r="IYA136" s="760"/>
      <c r="IYB136" s="760"/>
      <c r="IYC136" s="760"/>
      <c r="IYD136" s="760"/>
      <c r="IYE136" s="760"/>
      <c r="IYF136" s="760"/>
      <c r="IYG136" s="760"/>
      <c r="IYH136" s="760"/>
      <c r="IYI136" s="760"/>
      <c r="IYJ136" s="760"/>
      <c r="IYK136" s="760"/>
      <c r="IYL136" s="760"/>
      <c r="IYM136" s="760"/>
      <c r="IYN136" s="760"/>
      <c r="IYO136" s="760"/>
      <c r="IYP136" s="760"/>
      <c r="IYQ136" s="760"/>
      <c r="IYR136" s="760"/>
      <c r="IYS136" s="760"/>
      <c r="IYT136" s="760"/>
      <c r="IYU136" s="760"/>
      <c r="IYV136" s="760"/>
      <c r="IYW136" s="760"/>
      <c r="IYX136" s="760"/>
      <c r="IYY136" s="760"/>
      <c r="IYZ136" s="760"/>
      <c r="IZA136" s="760"/>
      <c r="IZB136" s="760"/>
      <c r="IZC136" s="760"/>
      <c r="IZD136" s="760"/>
      <c r="IZE136" s="760"/>
      <c r="IZF136" s="760"/>
      <c r="IZG136" s="760"/>
      <c r="IZH136" s="760"/>
      <c r="IZI136" s="760"/>
      <c r="IZJ136" s="760"/>
      <c r="IZK136" s="760"/>
      <c r="IZL136" s="760"/>
      <c r="IZM136" s="760"/>
      <c r="IZN136" s="760"/>
      <c r="IZO136" s="760"/>
      <c r="IZP136" s="760"/>
      <c r="IZQ136" s="760"/>
      <c r="IZR136" s="760"/>
      <c r="IZS136" s="760"/>
      <c r="IZT136" s="760"/>
      <c r="IZU136" s="760"/>
      <c r="IZV136" s="760"/>
      <c r="IZW136" s="760"/>
      <c r="IZX136" s="760"/>
      <c r="IZY136" s="760"/>
      <c r="IZZ136" s="760"/>
      <c r="JAA136" s="760"/>
      <c r="JAB136" s="760"/>
      <c r="JAC136" s="760"/>
      <c r="JAD136" s="760"/>
      <c r="JAE136" s="760"/>
      <c r="JAF136" s="760"/>
      <c r="JAG136" s="760"/>
      <c r="JAH136" s="760"/>
      <c r="JAI136" s="760"/>
      <c r="JAJ136" s="760"/>
      <c r="JAK136" s="760"/>
      <c r="JAL136" s="760"/>
      <c r="JAM136" s="760"/>
      <c r="JAN136" s="760"/>
      <c r="JAO136" s="760"/>
      <c r="JAP136" s="760"/>
      <c r="JAQ136" s="760"/>
      <c r="JAR136" s="760"/>
      <c r="JAS136" s="760"/>
      <c r="JAT136" s="760"/>
      <c r="JAU136" s="760"/>
      <c r="JAV136" s="760"/>
      <c r="JAW136" s="760"/>
      <c r="JAX136" s="760"/>
      <c r="JAY136" s="760"/>
      <c r="JAZ136" s="760"/>
      <c r="JBA136" s="760"/>
      <c r="JBB136" s="760"/>
      <c r="JBC136" s="760"/>
      <c r="JBD136" s="760"/>
      <c r="JBE136" s="760"/>
      <c r="JBF136" s="760"/>
      <c r="JBG136" s="760"/>
      <c r="JBH136" s="760"/>
      <c r="JBI136" s="760"/>
      <c r="JBJ136" s="760"/>
      <c r="JBK136" s="760"/>
      <c r="JBL136" s="760"/>
      <c r="JBM136" s="760"/>
      <c r="JBN136" s="760"/>
      <c r="JBO136" s="760"/>
      <c r="JBP136" s="760"/>
      <c r="JBQ136" s="760"/>
      <c r="JBR136" s="760"/>
      <c r="JBS136" s="760"/>
      <c r="JBT136" s="760"/>
      <c r="JBU136" s="760"/>
      <c r="JBV136" s="760"/>
      <c r="JBW136" s="760"/>
      <c r="JBX136" s="760"/>
      <c r="JBY136" s="760"/>
      <c r="JBZ136" s="760"/>
      <c r="JCA136" s="760"/>
      <c r="JCB136" s="760"/>
      <c r="JCC136" s="760"/>
      <c r="JCD136" s="760"/>
      <c r="JCE136" s="760"/>
      <c r="JCF136" s="760"/>
      <c r="JCG136" s="760"/>
      <c r="JCH136" s="760"/>
      <c r="JCI136" s="760"/>
      <c r="JCJ136" s="760"/>
      <c r="JCK136" s="760"/>
      <c r="JCL136" s="760"/>
      <c r="JCM136" s="760"/>
      <c r="JCN136" s="760"/>
      <c r="JCO136" s="760"/>
      <c r="JCP136" s="760"/>
      <c r="JCQ136" s="760"/>
      <c r="JCR136" s="760"/>
      <c r="JCS136" s="760"/>
      <c r="JCT136" s="760"/>
      <c r="JCU136" s="760"/>
      <c r="JCV136" s="760"/>
      <c r="JCW136" s="760"/>
      <c r="JCX136" s="760"/>
      <c r="JCY136" s="760"/>
      <c r="JCZ136" s="760"/>
      <c r="JDA136" s="760"/>
      <c r="JDB136" s="760"/>
      <c r="JDC136" s="760"/>
      <c r="JDD136" s="760"/>
      <c r="JDE136" s="760"/>
      <c r="JDF136" s="760"/>
      <c r="JDG136" s="760"/>
      <c r="JDH136" s="760"/>
      <c r="JDI136" s="760"/>
      <c r="JDJ136" s="760"/>
      <c r="JDK136" s="760"/>
      <c r="JDL136" s="760"/>
      <c r="JDM136" s="760"/>
      <c r="JDN136" s="760"/>
      <c r="JDO136" s="760"/>
      <c r="JDP136" s="760"/>
      <c r="JDQ136" s="760"/>
      <c r="JDR136" s="760"/>
      <c r="JDS136" s="760"/>
      <c r="JDT136" s="760"/>
      <c r="JDU136" s="760"/>
      <c r="JDV136" s="760"/>
      <c r="JDW136" s="760"/>
      <c r="JDX136" s="760"/>
      <c r="JDY136" s="760"/>
      <c r="JDZ136" s="760"/>
      <c r="JEA136" s="760"/>
      <c r="JEB136" s="760"/>
      <c r="JEC136" s="760"/>
      <c r="JED136" s="760"/>
      <c r="JEE136" s="760"/>
      <c r="JEF136" s="760"/>
      <c r="JEG136" s="760"/>
      <c r="JEH136" s="760"/>
      <c r="JEI136" s="760"/>
      <c r="JEJ136" s="760"/>
      <c r="JEK136" s="760"/>
      <c r="JEL136" s="760"/>
      <c r="JEM136" s="760"/>
      <c r="JEN136" s="760"/>
      <c r="JEO136" s="760"/>
      <c r="JEP136" s="760"/>
      <c r="JEQ136" s="760"/>
      <c r="JER136" s="760"/>
      <c r="JES136" s="760"/>
      <c r="JET136" s="760"/>
      <c r="JEU136" s="760"/>
      <c r="JEV136" s="760"/>
      <c r="JEW136" s="760"/>
      <c r="JEX136" s="760"/>
      <c r="JEY136" s="760"/>
      <c r="JEZ136" s="760"/>
      <c r="JFA136" s="760"/>
      <c r="JFB136" s="760"/>
      <c r="JFC136" s="760"/>
      <c r="JFD136" s="760"/>
      <c r="JFE136" s="760"/>
      <c r="JFF136" s="760"/>
      <c r="JFG136" s="760"/>
      <c r="JFH136" s="760"/>
      <c r="JFI136" s="760"/>
      <c r="JFJ136" s="760"/>
      <c r="JFK136" s="760"/>
      <c r="JFL136" s="760"/>
      <c r="JFM136" s="760"/>
      <c r="JFN136" s="760"/>
      <c r="JFO136" s="760"/>
      <c r="JFP136" s="760"/>
      <c r="JFQ136" s="760"/>
      <c r="JFR136" s="760"/>
      <c r="JFS136" s="760"/>
      <c r="JFT136" s="760"/>
      <c r="JFU136" s="760"/>
      <c r="JFV136" s="760"/>
      <c r="JFW136" s="760"/>
      <c r="JFX136" s="760"/>
      <c r="JFY136" s="760"/>
      <c r="JFZ136" s="760"/>
      <c r="JGA136" s="760"/>
      <c r="JGB136" s="760"/>
      <c r="JGC136" s="760"/>
      <c r="JGD136" s="760"/>
      <c r="JGE136" s="760"/>
      <c r="JGF136" s="760"/>
      <c r="JGG136" s="760"/>
      <c r="JGH136" s="760"/>
      <c r="JGI136" s="760"/>
      <c r="JGJ136" s="760"/>
      <c r="JGK136" s="760"/>
      <c r="JGL136" s="760"/>
      <c r="JGM136" s="760"/>
      <c r="JGN136" s="760"/>
      <c r="JGO136" s="760"/>
      <c r="JGP136" s="760"/>
      <c r="JGQ136" s="760"/>
      <c r="JGR136" s="760"/>
      <c r="JGS136" s="760"/>
      <c r="JGT136" s="760"/>
      <c r="JGU136" s="760"/>
      <c r="JGV136" s="760"/>
      <c r="JGW136" s="760"/>
      <c r="JGX136" s="760"/>
      <c r="JGY136" s="760"/>
      <c r="JGZ136" s="760"/>
      <c r="JHA136" s="760"/>
      <c r="JHB136" s="760"/>
      <c r="JHC136" s="760"/>
      <c r="JHD136" s="760"/>
      <c r="JHE136" s="760"/>
      <c r="JHF136" s="760"/>
      <c r="JHG136" s="760"/>
      <c r="JHH136" s="760"/>
      <c r="JHI136" s="760"/>
      <c r="JHJ136" s="760"/>
      <c r="JHK136" s="760"/>
      <c r="JHL136" s="760"/>
      <c r="JHM136" s="760"/>
      <c r="JHN136" s="760"/>
      <c r="JHO136" s="760"/>
      <c r="JHP136" s="760"/>
      <c r="JHQ136" s="760"/>
      <c r="JHR136" s="760"/>
      <c r="JHS136" s="760"/>
      <c r="JHT136" s="760"/>
      <c r="JHU136" s="760"/>
      <c r="JHV136" s="760"/>
      <c r="JHW136" s="760"/>
      <c r="JHX136" s="760"/>
      <c r="JHY136" s="760"/>
      <c r="JHZ136" s="760"/>
      <c r="JIA136" s="760"/>
      <c r="JIB136" s="760"/>
      <c r="JIC136" s="760"/>
      <c r="JID136" s="760"/>
      <c r="JIE136" s="760"/>
      <c r="JIF136" s="760"/>
      <c r="JIG136" s="760"/>
      <c r="JIH136" s="760"/>
      <c r="JII136" s="760"/>
      <c r="JIJ136" s="760"/>
      <c r="JIK136" s="760"/>
      <c r="JIL136" s="760"/>
      <c r="JIM136" s="760"/>
      <c r="JIN136" s="760"/>
      <c r="JIO136" s="760"/>
      <c r="JIP136" s="760"/>
      <c r="JIQ136" s="760"/>
      <c r="JIR136" s="760"/>
      <c r="JIS136" s="760"/>
      <c r="JIT136" s="760"/>
      <c r="JIU136" s="760"/>
      <c r="JIV136" s="760"/>
      <c r="JIW136" s="760"/>
      <c r="JIX136" s="760"/>
      <c r="JIY136" s="760"/>
      <c r="JIZ136" s="760"/>
      <c r="JJA136" s="760"/>
      <c r="JJB136" s="760"/>
      <c r="JJC136" s="760"/>
      <c r="JJD136" s="760"/>
      <c r="JJE136" s="760"/>
      <c r="JJF136" s="760"/>
      <c r="JJG136" s="760"/>
      <c r="JJH136" s="760"/>
      <c r="JJI136" s="760"/>
      <c r="JJJ136" s="760"/>
      <c r="JJK136" s="760"/>
      <c r="JJL136" s="760"/>
      <c r="JJM136" s="760"/>
      <c r="JJN136" s="760"/>
      <c r="JJO136" s="760"/>
      <c r="JJP136" s="760"/>
      <c r="JJQ136" s="760"/>
      <c r="JJR136" s="760"/>
      <c r="JJS136" s="760"/>
      <c r="JJT136" s="760"/>
      <c r="JJU136" s="760"/>
      <c r="JJV136" s="760"/>
      <c r="JJW136" s="760"/>
      <c r="JJX136" s="760"/>
      <c r="JJY136" s="760"/>
      <c r="JJZ136" s="760"/>
      <c r="JKA136" s="760"/>
      <c r="JKB136" s="760"/>
      <c r="JKC136" s="760"/>
      <c r="JKD136" s="760"/>
      <c r="JKE136" s="760"/>
      <c r="JKF136" s="760"/>
      <c r="JKG136" s="760"/>
      <c r="JKH136" s="760"/>
      <c r="JKI136" s="760"/>
      <c r="JKJ136" s="760"/>
      <c r="JKK136" s="760"/>
      <c r="JKL136" s="760"/>
      <c r="JKM136" s="760"/>
      <c r="JKN136" s="760"/>
      <c r="JKO136" s="760"/>
      <c r="JKP136" s="760"/>
      <c r="JKQ136" s="760"/>
      <c r="JKR136" s="760"/>
      <c r="JKS136" s="760"/>
      <c r="JKT136" s="760"/>
      <c r="JKU136" s="760"/>
      <c r="JKV136" s="760"/>
      <c r="JKW136" s="760"/>
      <c r="JKX136" s="760"/>
      <c r="JKY136" s="760"/>
      <c r="JKZ136" s="760"/>
      <c r="JLA136" s="760"/>
      <c r="JLB136" s="760"/>
      <c r="JLC136" s="760"/>
      <c r="JLD136" s="760"/>
      <c r="JLE136" s="760"/>
      <c r="JLF136" s="760"/>
      <c r="JLG136" s="760"/>
      <c r="JLH136" s="760"/>
      <c r="JLI136" s="760"/>
      <c r="JLJ136" s="760"/>
      <c r="JLK136" s="760"/>
      <c r="JLL136" s="760"/>
      <c r="JLM136" s="760"/>
      <c r="JLN136" s="760"/>
      <c r="JLO136" s="760"/>
      <c r="JLP136" s="760"/>
      <c r="JLQ136" s="760"/>
      <c r="JLR136" s="760"/>
      <c r="JLS136" s="760"/>
      <c r="JLT136" s="760"/>
      <c r="JLU136" s="760"/>
      <c r="JLV136" s="760"/>
      <c r="JLW136" s="760"/>
      <c r="JLX136" s="760"/>
      <c r="JLY136" s="760"/>
      <c r="JLZ136" s="760"/>
      <c r="JMA136" s="760"/>
      <c r="JMB136" s="760"/>
      <c r="JMC136" s="760"/>
      <c r="JMD136" s="760"/>
      <c r="JME136" s="760"/>
      <c r="JMF136" s="760"/>
      <c r="JMG136" s="760"/>
      <c r="JMH136" s="760"/>
      <c r="JMI136" s="760"/>
      <c r="JMJ136" s="760"/>
      <c r="JMK136" s="760"/>
      <c r="JML136" s="760"/>
      <c r="JMM136" s="760"/>
      <c r="JMN136" s="760"/>
      <c r="JMO136" s="760"/>
      <c r="JMP136" s="760"/>
      <c r="JMQ136" s="760"/>
      <c r="JMR136" s="760"/>
      <c r="JMS136" s="760"/>
      <c r="JMT136" s="760"/>
      <c r="JMU136" s="760"/>
      <c r="JMV136" s="760"/>
      <c r="JMW136" s="760"/>
      <c r="JMX136" s="760"/>
      <c r="JMY136" s="760"/>
      <c r="JMZ136" s="760"/>
      <c r="JNA136" s="760"/>
      <c r="JNB136" s="760"/>
      <c r="JNC136" s="760"/>
      <c r="JND136" s="760"/>
      <c r="JNE136" s="760"/>
      <c r="JNF136" s="760"/>
      <c r="JNG136" s="760"/>
      <c r="JNH136" s="760"/>
      <c r="JNI136" s="760"/>
      <c r="JNJ136" s="760"/>
      <c r="JNK136" s="760"/>
      <c r="JNL136" s="760"/>
      <c r="JNM136" s="760"/>
      <c r="JNN136" s="760"/>
      <c r="JNO136" s="760"/>
      <c r="JNP136" s="760"/>
      <c r="JNQ136" s="760"/>
      <c r="JNR136" s="760"/>
      <c r="JNS136" s="760"/>
      <c r="JNT136" s="760"/>
      <c r="JNU136" s="760"/>
      <c r="JNV136" s="760"/>
      <c r="JNW136" s="760"/>
      <c r="JNX136" s="760"/>
      <c r="JNY136" s="760"/>
      <c r="JNZ136" s="760"/>
      <c r="JOA136" s="760"/>
      <c r="JOB136" s="760"/>
      <c r="JOC136" s="760"/>
      <c r="JOD136" s="760"/>
      <c r="JOE136" s="760"/>
      <c r="JOF136" s="760"/>
      <c r="JOG136" s="760"/>
      <c r="JOH136" s="760"/>
      <c r="JOI136" s="760"/>
      <c r="JOJ136" s="760"/>
      <c r="JOK136" s="760"/>
      <c r="JOL136" s="760"/>
      <c r="JOM136" s="760"/>
      <c r="JON136" s="760"/>
      <c r="JOO136" s="760"/>
      <c r="JOP136" s="760"/>
      <c r="JOQ136" s="760"/>
      <c r="JOR136" s="760"/>
      <c r="JOS136" s="760"/>
      <c r="JOT136" s="760"/>
      <c r="JOU136" s="760"/>
      <c r="JOV136" s="760"/>
      <c r="JOW136" s="760"/>
      <c r="JOX136" s="760"/>
      <c r="JOY136" s="760"/>
      <c r="JOZ136" s="760"/>
      <c r="JPA136" s="760"/>
      <c r="JPB136" s="760"/>
      <c r="JPC136" s="760"/>
      <c r="JPD136" s="760"/>
      <c r="JPE136" s="760"/>
      <c r="JPF136" s="760"/>
      <c r="JPG136" s="760"/>
      <c r="JPH136" s="760"/>
      <c r="JPI136" s="760"/>
      <c r="JPJ136" s="760"/>
      <c r="JPK136" s="760"/>
      <c r="JPL136" s="760"/>
      <c r="JPM136" s="760"/>
      <c r="JPN136" s="760"/>
      <c r="JPO136" s="760"/>
      <c r="JPP136" s="760"/>
      <c r="JPQ136" s="760"/>
      <c r="JPR136" s="760"/>
      <c r="JPS136" s="760"/>
      <c r="JPT136" s="760"/>
      <c r="JPU136" s="760"/>
      <c r="JPV136" s="760"/>
      <c r="JPW136" s="760"/>
      <c r="JPX136" s="760"/>
      <c r="JPY136" s="760"/>
      <c r="JPZ136" s="760"/>
      <c r="JQA136" s="760"/>
      <c r="JQB136" s="760"/>
      <c r="JQC136" s="760"/>
      <c r="JQD136" s="760"/>
      <c r="JQE136" s="760"/>
      <c r="JQF136" s="760"/>
      <c r="JQG136" s="760"/>
      <c r="JQH136" s="760"/>
      <c r="JQI136" s="760"/>
      <c r="JQJ136" s="760"/>
      <c r="JQK136" s="760"/>
      <c r="JQL136" s="760"/>
      <c r="JQM136" s="760"/>
      <c r="JQN136" s="760"/>
      <c r="JQO136" s="760"/>
      <c r="JQP136" s="760"/>
      <c r="JQQ136" s="760"/>
      <c r="JQR136" s="760"/>
      <c r="JQS136" s="760"/>
      <c r="JQT136" s="760"/>
      <c r="JQU136" s="760"/>
      <c r="JQV136" s="760"/>
      <c r="JQW136" s="760"/>
      <c r="JQX136" s="760"/>
      <c r="JQY136" s="760"/>
      <c r="JQZ136" s="760"/>
      <c r="JRA136" s="760"/>
      <c r="JRB136" s="760"/>
      <c r="JRC136" s="760"/>
      <c r="JRD136" s="760"/>
      <c r="JRE136" s="760"/>
      <c r="JRF136" s="760"/>
      <c r="JRG136" s="760"/>
      <c r="JRH136" s="760"/>
      <c r="JRI136" s="760"/>
      <c r="JRJ136" s="760"/>
      <c r="JRK136" s="760"/>
      <c r="JRL136" s="760"/>
      <c r="JRM136" s="760"/>
      <c r="JRN136" s="760"/>
      <c r="JRO136" s="760"/>
      <c r="JRP136" s="760"/>
      <c r="JRQ136" s="760"/>
      <c r="JRR136" s="760"/>
      <c r="JRS136" s="760"/>
      <c r="JRT136" s="760"/>
      <c r="JRU136" s="760"/>
      <c r="JRV136" s="760"/>
      <c r="JRW136" s="760"/>
      <c r="JRX136" s="760"/>
      <c r="JRY136" s="760"/>
      <c r="JRZ136" s="760"/>
      <c r="JSA136" s="760"/>
      <c r="JSB136" s="760"/>
      <c r="JSC136" s="760"/>
      <c r="JSD136" s="760"/>
      <c r="JSE136" s="760"/>
      <c r="JSF136" s="760"/>
      <c r="JSG136" s="760"/>
      <c r="JSH136" s="760"/>
      <c r="JSI136" s="760"/>
      <c r="JSJ136" s="760"/>
      <c r="JSK136" s="760"/>
      <c r="JSL136" s="760"/>
      <c r="JSM136" s="760"/>
      <c r="JSN136" s="760"/>
      <c r="JSO136" s="760"/>
      <c r="JSP136" s="760"/>
      <c r="JSQ136" s="760"/>
      <c r="JSR136" s="760"/>
      <c r="JSS136" s="760"/>
      <c r="JST136" s="760"/>
      <c r="JSU136" s="760"/>
      <c r="JSV136" s="760"/>
      <c r="JSW136" s="760"/>
      <c r="JSX136" s="760"/>
      <c r="JSY136" s="760"/>
      <c r="JSZ136" s="760"/>
      <c r="JTA136" s="760"/>
      <c r="JTB136" s="760"/>
      <c r="JTC136" s="760"/>
      <c r="JTD136" s="760"/>
      <c r="JTE136" s="760"/>
      <c r="JTF136" s="760"/>
      <c r="JTG136" s="760"/>
      <c r="JTH136" s="760"/>
      <c r="JTI136" s="760"/>
      <c r="JTJ136" s="760"/>
      <c r="JTK136" s="760"/>
      <c r="JTL136" s="760"/>
      <c r="JTM136" s="760"/>
      <c r="JTN136" s="760"/>
      <c r="JTO136" s="760"/>
      <c r="JTP136" s="760"/>
      <c r="JTQ136" s="760"/>
      <c r="JTR136" s="760"/>
      <c r="JTS136" s="760"/>
      <c r="JTT136" s="760"/>
      <c r="JTU136" s="760"/>
      <c r="JTV136" s="760"/>
      <c r="JTW136" s="760"/>
      <c r="JTX136" s="760"/>
      <c r="JTY136" s="760"/>
      <c r="JTZ136" s="760"/>
      <c r="JUA136" s="760"/>
      <c r="JUB136" s="760"/>
      <c r="JUC136" s="760"/>
      <c r="JUD136" s="760"/>
      <c r="JUE136" s="760"/>
      <c r="JUF136" s="760"/>
      <c r="JUG136" s="760"/>
      <c r="JUH136" s="760"/>
      <c r="JUI136" s="760"/>
      <c r="JUJ136" s="760"/>
      <c r="JUK136" s="760"/>
      <c r="JUL136" s="760"/>
      <c r="JUM136" s="760"/>
      <c r="JUN136" s="760"/>
      <c r="JUO136" s="760"/>
      <c r="JUP136" s="760"/>
      <c r="JUQ136" s="760"/>
      <c r="JUR136" s="760"/>
      <c r="JUS136" s="760"/>
      <c r="JUT136" s="760"/>
      <c r="JUU136" s="760"/>
      <c r="JUV136" s="760"/>
      <c r="JUW136" s="760"/>
      <c r="JUX136" s="760"/>
      <c r="JUY136" s="760"/>
      <c r="JUZ136" s="760"/>
      <c r="JVA136" s="760"/>
      <c r="JVB136" s="760"/>
      <c r="JVC136" s="760"/>
      <c r="JVD136" s="760"/>
      <c r="JVE136" s="760"/>
      <c r="JVF136" s="760"/>
      <c r="JVG136" s="760"/>
      <c r="JVH136" s="760"/>
      <c r="JVI136" s="760"/>
      <c r="JVJ136" s="760"/>
      <c r="JVK136" s="760"/>
      <c r="JVL136" s="760"/>
      <c r="JVM136" s="760"/>
      <c r="JVN136" s="760"/>
      <c r="JVO136" s="760"/>
      <c r="JVP136" s="760"/>
      <c r="JVQ136" s="760"/>
      <c r="JVR136" s="760"/>
      <c r="JVS136" s="760"/>
      <c r="JVT136" s="760"/>
      <c r="JVU136" s="760"/>
      <c r="JVV136" s="760"/>
      <c r="JVW136" s="760"/>
      <c r="JVX136" s="760"/>
      <c r="JVY136" s="760"/>
      <c r="JVZ136" s="760"/>
      <c r="JWA136" s="760"/>
      <c r="JWB136" s="760"/>
      <c r="JWC136" s="760"/>
      <c r="JWD136" s="760"/>
      <c r="JWE136" s="760"/>
      <c r="JWF136" s="760"/>
      <c r="JWG136" s="760"/>
      <c r="JWH136" s="760"/>
      <c r="JWI136" s="760"/>
      <c r="JWJ136" s="760"/>
      <c r="JWK136" s="760"/>
      <c r="JWL136" s="760"/>
      <c r="JWM136" s="760"/>
      <c r="JWN136" s="760"/>
      <c r="JWO136" s="760"/>
      <c r="JWP136" s="760"/>
      <c r="JWQ136" s="760"/>
      <c r="JWR136" s="760"/>
      <c r="JWS136" s="760"/>
      <c r="JWT136" s="760"/>
      <c r="JWU136" s="760"/>
      <c r="JWV136" s="760"/>
      <c r="JWW136" s="760"/>
      <c r="JWX136" s="760"/>
      <c r="JWY136" s="760"/>
      <c r="JWZ136" s="760"/>
      <c r="JXA136" s="760"/>
      <c r="JXB136" s="760"/>
      <c r="JXC136" s="760"/>
      <c r="JXD136" s="760"/>
      <c r="JXE136" s="760"/>
      <c r="JXF136" s="760"/>
      <c r="JXG136" s="760"/>
      <c r="JXH136" s="760"/>
      <c r="JXI136" s="760"/>
      <c r="JXJ136" s="760"/>
      <c r="JXK136" s="760"/>
      <c r="JXL136" s="760"/>
      <c r="JXM136" s="760"/>
      <c r="JXN136" s="760"/>
      <c r="JXO136" s="760"/>
      <c r="JXP136" s="760"/>
      <c r="JXQ136" s="760"/>
      <c r="JXR136" s="760"/>
      <c r="JXS136" s="760"/>
      <c r="JXT136" s="760"/>
      <c r="JXU136" s="760"/>
      <c r="JXV136" s="760"/>
      <c r="JXW136" s="760"/>
      <c r="JXX136" s="760"/>
      <c r="JXY136" s="760"/>
      <c r="JXZ136" s="760"/>
      <c r="JYA136" s="760"/>
      <c r="JYB136" s="760"/>
      <c r="JYC136" s="760"/>
      <c r="JYD136" s="760"/>
      <c r="JYE136" s="760"/>
      <c r="JYF136" s="760"/>
      <c r="JYG136" s="760"/>
      <c r="JYH136" s="760"/>
      <c r="JYI136" s="760"/>
      <c r="JYJ136" s="760"/>
      <c r="JYK136" s="760"/>
      <c r="JYL136" s="760"/>
      <c r="JYM136" s="760"/>
      <c r="JYN136" s="760"/>
      <c r="JYO136" s="760"/>
      <c r="JYP136" s="760"/>
      <c r="JYQ136" s="760"/>
      <c r="JYR136" s="760"/>
      <c r="JYS136" s="760"/>
      <c r="JYT136" s="760"/>
      <c r="JYU136" s="760"/>
      <c r="JYV136" s="760"/>
      <c r="JYW136" s="760"/>
      <c r="JYX136" s="760"/>
      <c r="JYY136" s="760"/>
      <c r="JYZ136" s="760"/>
      <c r="JZA136" s="760"/>
      <c r="JZB136" s="760"/>
      <c r="JZC136" s="760"/>
      <c r="JZD136" s="760"/>
      <c r="JZE136" s="760"/>
      <c r="JZF136" s="760"/>
      <c r="JZG136" s="760"/>
      <c r="JZH136" s="760"/>
      <c r="JZI136" s="760"/>
      <c r="JZJ136" s="760"/>
      <c r="JZK136" s="760"/>
      <c r="JZL136" s="760"/>
      <c r="JZM136" s="760"/>
      <c r="JZN136" s="760"/>
      <c r="JZO136" s="760"/>
      <c r="JZP136" s="760"/>
      <c r="JZQ136" s="760"/>
      <c r="JZR136" s="760"/>
      <c r="JZS136" s="760"/>
      <c r="JZT136" s="760"/>
      <c r="JZU136" s="760"/>
      <c r="JZV136" s="760"/>
      <c r="JZW136" s="760"/>
      <c r="JZX136" s="760"/>
      <c r="JZY136" s="760"/>
      <c r="JZZ136" s="760"/>
      <c r="KAA136" s="760"/>
      <c r="KAB136" s="760"/>
      <c r="KAC136" s="760"/>
      <c r="KAD136" s="760"/>
      <c r="KAE136" s="760"/>
      <c r="KAF136" s="760"/>
      <c r="KAG136" s="760"/>
      <c r="KAH136" s="760"/>
      <c r="KAI136" s="760"/>
      <c r="KAJ136" s="760"/>
      <c r="KAK136" s="760"/>
      <c r="KAL136" s="760"/>
      <c r="KAM136" s="760"/>
      <c r="KAN136" s="760"/>
      <c r="KAO136" s="760"/>
      <c r="KAP136" s="760"/>
      <c r="KAQ136" s="760"/>
      <c r="KAR136" s="760"/>
      <c r="KAS136" s="760"/>
      <c r="KAT136" s="760"/>
      <c r="KAU136" s="760"/>
      <c r="KAV136" s="760"/>
      <c r="KAW136" s="760"/>
      <c r="KAX136" s="760"/>
      <c r="KAY136" s="760"/>
      <c r="KAZ136" s="760"/>
      <c r="KBA136" s="760"/>
      <c r="KBB136" s="760"/>
      <c r="KBC136" s="760"/>
      <c r="KBD136" s="760"/>
      <c r="KBE136" s="760"/>
      <c r="KBF136" s="760"/>
      <c r="KBG136" s="760"/>
      <c r="KBH136" s="760"/>
      <c r="KBI136" s="760"/>
      <c r="KBJ136" s="760"/>
      <c r="KBK136" s="760"/>
      <c r="KBL136" s="760"/>
      <c r="KBM136" s="760"/>
      <c r="KBN136" s="760"/>
      <c r="KBO136" s="760"/>
      <c r="KBP136" s="760"/>
      <c r="KBQ136" s="760"/>
      <c r="KBR136" s="760"/>
      <c r="KBS136" s="760"/>
      <c r="KBT136" s="760"/>
      <c r="KBU136" s="760"/>
      <c r="KBV136" s="760"/>
      <c r="KBW136" s="760"/>
      <c r="KBX136" s="760"/>
      <c r="KBY136" s="760"/>
      <c r="KBZ136" s="760"/>
      <c r="KCA136" s="760"/>
      <c r="KCB136" s="760"/>
      <c r="KCC136" s="760"/>
      <c r="KCD136" s="760"/>
      <c r="KCE136" s="760"/>
      <c r="KCF136" s="760"/>
      <c r="KCG136" s="760"/>
      <c r="KCH136" s="760"/>
      <c r="KCI136" s="760"/>
      <c r="KCJ136" s="760"/>
      <c r="KCK136" s="760"/>
      <c r="KCL136" s="760"/>
      <c r="KCM136" s="760"/>
      <c r="KCN136" s="760"/>
      <c r="KCO136" s="760"/>
      <c r="KCP136" s="760"/>
      <c r="KCQ136" s="760"/>
      <c r="KCR136" s="760"/>
      <c r="KCS136" s="760"/>
      <c r="KCT136" s="760"/>
      <c r="KCU136" s="760"/>
      <c r="KCV136" s="760"/>
      <c r="KCW136" s="760"/>
      <c r="KCX136" s="760"/>
      <c r="KCY136" s="760"/>
      <c r="KCZ136" s="760"/>
      <c r="KDA136" s="760"/>
      <c r="KDB136" s="760"/>
      <c r="KDC136" s="760"/>
      <c r="KDD136" s="760"/>
      <c r="KDE136" s="760"/>
      <c r="KDF136" s="760"/>
      <c r="KDG136" s="760"/>
      <c r="KDH136" s="760"/>
      <c r="KDI136" s="760"/>
      <c r="KDJ136" s="760"/>
      <c r="KDK136" s="760"/>
      <c r="KDL136" s="760"/>
      <c r="KDM136" s="760"/>
      <c r="KDN136" s="760"/>
      <c r="KDO136" s="760"/>
      <c r="KDP136" s="760"/>
      <c r="KDQ136" s="760"/>
      <c r="KDR136" s="760"/>
      <c r="KDS136" s="760"/>
      <c r="KDT136" s="760"/>
      <c r="KDU136" s="760"/>
      <c r="KDV136" s="760"/>
      <c r="KDW136" s="760"/>
      <c r="KDX136" s="760"/>
      <c r="KDY136" s="760"/>
      <c r="KDZ136" s="760"/>
      <c r="KEA136" s="760"/>
      <c r="KEB136" s="760"/>
      <c r="KEC136" s="760"/>
      <c r="KED136" s="760"/>
      <c r="KEE136" s="760"/>
      <c r="KEF136" s="760"/>
      <c r="KEG136" s="760"/>
      <c r="KEH136" s="760"/>
      <c r="KEI136" s="760"/>
      <c r="KEJ136" s="760"/>
      <c r="KEK136" s="760"/>
      <c r="KEL136" s="760"/>
      <c r="KEM136" s="760"/>
      <c r="KEN136" s="760"/>
      <c r="KEO136" s="760"/>
      <c r="KEP136" s="760"/>
      <c r="KEQ136" s="760"/>
      <c r="KER136" s="760"/>
      <c r="KES136" s="760"/>
      <c r="KET136" s="760"/>
      <c r="KEU136" s="760"/>
      <c r="KEV136" s="760"/>
      <c r="KEW136" s="760"/>
      <c r="KEX136" s="760"/>
      <c r="KEY136" s="760"/>
      <c r="KEZ136" s="760"/>
      <c r="KFA136" s="760"/>
      <c r="KFB136" s="760"/>
      <c r="KFC136" s="760"/>
      <c r="KFD136" s="760"/>
      <c r="KFE136" s="760"/>
      <c r="KFF136" s="760"/>
      <c r="KFG136" s="760"/>
      <c r="KFH136" s="760"/>
      <c r="KFI136" s="760"/>
      <c r="KFJ136" s="760"/>
      <c r="KFK136" s="760"/>
      <c r="KFL136" s="760"/>
      <c r="KFM136" s="760"/>
      <c r="KFN136" s="760"/>
      <c r="KFO136" s="760"/>
      <c r="KFP136" s="760"/>
      <c r="KFQ136" s="760"/>
      <c r="KFR136" s="760"/>
      <c r="KFS136" s="760"/>
      <c r="KFT136" s="760"/>
      <c r="KFU136" s="760"/>
      <c r="KFV136" s="760"/>
      <c r="KFW136" s="760"/>
      <c r="KFX136" s="760"/>
      <c r="KFY136" s="760"/>
      <c r="KFZ136" s="760"/>
      <c r="KGA136" s="760"/>
      <c r="KGB136" s="760"/>
      <c r="KGC136" s="760"/>
      <c r="KGD136" s="760"/>
      <c r="KGE136" s="760"/>
      <c r="KGF136" s="760"/>
      <c r="KGG136" s="760"/>
      <c r="KGH136" s="760"/>
      <c r="KGI136" s="760"/>
      <c r="KGJ136" s="760"/>
      <c r="KGK136" s="760"/>
      <c r="KGL136" s="760"/>
      <c r="KGM136" s="760"/>
      <c r="KGN136" s="760"/>
      <c r="KGO136" s="760"/>
      <c r="KGP136" s="760"/>
      <c r="KGQ136" s="760"/>
      <c r="KGR136" s="760"/>
      <c r="KGS136" s="760"/>
      <c r="KGT136" s="760"/>
      <c r="KGU136" s="760"/>
      <c r="KGV136" s="760"/>
      <c r="KGW136" s="760"/>
      <c r="KGX136" s="760"/>
      <c r="KGY136" s="760"/>
      <c r="KGZ136" s="760"/>
      <c r="KHA136" s="760"/>
      <c r="KHB136" s="760"/>
      <c r="KHC136" s="760"/>
      <c r="KHD136" s="760"/>
      <c r="KHE136" s="760"/>
      <c r="KHF136" s="760"/>
      <c r="KHG136" s="760"/>
      <c r="KHH136" s="760"/>
      <c r="KHI136" s="760"/>
      <c r="KHJ136" s="760"/>
      <c r="KHK136" s="760"/>
      <c r="KHL136" s="760"/>
      <c r="KHM136" s="760"/>
      <c r="KHN136" s="760"/>
      <c r="KHO136" s="760"/>
      <c r="KHP136" s="760"/>
      <c r="KHQ136" s="760"/>
      <c r="KHR136" s="760"/>
      <c r="KHS136" s="760"/>
      <c r="KHT136" s="760"/>
      <c r="KHU136" s="760"/>
      <c r="KHV136" s="760"/>
      <c r="KHW136" s="760"/>
      <c r="KHX136" s="760"/>
      <c r="KHY136" s="760"/>
      <c r="KHZ136" s="760"/>
      <c r="KIA136" s="760"/>
      <c r="KIB136" s="760"/>
      <c r="KIC136" s="760"/>
      <c r="KID136" s="760"/>
      <c r="KIE136" s="760"/>
      <c r="KIF136" s="760"/>
      <c r="KIG136" s="760"/>
      <c r="KIH136" s="760"/>
      <c r="KII136" s="760"/>
      <c r="KIJ136" s="760"/>
      <c r="KIK136" s="760"/>
      <c r="KIL136" s="760"/>
      <c r="KIM136" s="760"/>
      <c r="KIN136" s="760"/>
      <c r="KIO136" s="760"/>
      <c r="KIP136" s="760"/>
      <c r="KIQ136" s="760"/>
      <c r="KIR136" s="760"/>
      <c r="KIS136" s="760"/>
      <c r="KIT136" s="760"/>
      <c r="KIU136" s="760"/>
      <c r="KIV136" s="760"/>
      <c r="KIW136" s="760"/>
      <c r="KIX136" s="760"/>
      <c r="KIY136" s="760"/>
      <c r="KIZ136" s="760"/>
      <c r="KJA136" s="760"/>
      <c r="KJB136" s="760"/>
      <c r="KJC136" s="760"/>
      <c r="KJD136" s="760"/>
      <c r="KJE136" s="760"/>
      <c r="KJF136" s="760"/>
      <c r="KJG136" s="760"/>
      <c r="KJH136" s="760"/>
      <c r="KJI136" s="760"/>
      <c r="KJJ136" s="760"/>
      <c r="KJK136" s="760"/>
      <c r="KJL136" s="760"/>
      <c r="KJM136" s="760"/>
      <c r="KJN136" s="760"/>
      <c r="KJO136" s="760"/>
      <c r="KJP136" s="760"/>
      <c r="KJQ136" s="760"/>
      <c r="KJR136" s="760"/>
      <c r="KJS136" s="760"/>
      <c r="KJT136" s="760"/>
      <c r="KJU136" s="760"/>
      <c r="KJV136" s="760"/>
      <c r="KJW136" s="760"/>
      <c r="KJX136" s="760"/>
      <c r="KJY136" s="760"/>
      <c r="KJZ136" s="760"/>
      <c r="KKA136" s="760"/>
      <c r="KKB136" s="760"/>
      <c r="KKC136" s="760"/>
      <c r="KKD136" s="760"/>
      <c r="KKE136" s="760"/>
      <c r="KKF136" s="760"/>
      <c r="KKG136" s="760"/>
      <c r="KKH136" s="760"/>
      <c r="KKI136" s="760"/>
      <c r="KKJ136" s="760"/>
      <c r="KKK136" s="760"/>
      <c r="KKL136" s="760"/>
      <c r="KKM136" s="760"/>
      <c r="KKN136" s="760"/>
      <c r="KKO136" s="760"/>
      <c r="KKP136" s="760"/>
      <c r="KKQ136" s="760"/>
      <c r="KKR136" s="760"/>
      <c r="KKS136" s="760"/>
      <c r="KKT136" s="760"/>
      <c r="KKU136" s="760"/>
      <c r="KKV136" s="760"/>
      <c r="KKW136" s="760"/>
      <c r="KKX136" s="760"/>
      <c r="KKY136" s="760"/>
      <c r="KKZ136" s="760"/>
      <c r="KLA136" s="760"/>
      <c r="KLB136" s="760"/>
      <c r="KLC136" s="760"/>
      <c r="KLD136" s="760"/>
      <c r="KLE136" s="760"/>
      <c r="KLF136" s="760"/>
      <c r="KLG136" s="760"/>
      <c r="KLH136" s="760"/>
      <c r="KLI136" s="760"/>
      <c r="KLJ136" s="760"/>
      <c r="KLK136" s="760"/>
      <c r="KLL136" s="760"/>
      <c r="KLM136" s="760"/>
      <c r="KLN136" s="760"/>
      <c r="KLO136" s="760"/>
      <c r="KLP136" s="760"/>
      <c r="KLQ136" s="760"/>
      <c r="KLR136" s="760"/>
      <c r="KLS136" s="760"/>
      <c r="KLT136" s="760"/>
      <c r="KLU136" s="760"/>
      <c r="KLV136" s="760"/>
      <c r="KLW136" s="760"/>
      <c r="KLX136" s="760"/>
      <c r="KLY136" s="760"/>
      <c r="KLZ136" s="760"/>
      <c r="KMA136" s="760"/>
      <c r="KMB136" s="760"/>
      <c r="KMC136" s="760"/>
      <c r="KMD136" s="760"/>
      <c r="KME136" s="760"/>
      <c r="KMF136" s="760"/>
      <c r="KMG136" s="760"/>
      <c r="KMH136" s="760"/>
      <c r="KMI136" s="760"/>
      <c r="KMJ136" s="760"/>
      <c r="KMK136" s="760"/>
      <c r="KML136" s="760"/>
      <c r="KMM136" s="760"/>
      <c r="KMN136" s="760"/>
      <c r="KMO136" s="760"/>
      <c r="KMP136" s="760"/>
      <c r="KMQ136" s="760"/>
      <c r="KMR136" s="760"/>
      <c r="KMS136" s="760"/>
      <c r="KMT136" s="760"/>
      <c r="KMU136" s="760"/>
      <c r="KMV136" s="760"/>
      <c r="KMW136" s="760"/>
      <c r="KMX136" s="760"/>
      <c r="KMY136" s="760"/>
      <c r="KMZ136" s="760"/>
      <c r="KNA136" s="760"/>
      <c r="KNB136" s="760"/>
      <c r="KNC136" s="760"/>
      <c r="KND136" s="760"/>
      <c r="KNE136" s="760"/>
      <c r="KNF136" s="760"/>
      <c r="KNG136" s="760"/>
      <c r="KNH136" s="760"/>
      <c r="KNI136" s="760"/>
      <c r="KNJ136" s="760"/>
      <c r="KNK136" s="760"/>
      <c r="KNL136" s="760"/>
      <c r="KNM136" s="760"/>
      <c r="KNN136" s="760"/>
      <c r="KNO136" s="760"/>
      <c r="KNP136" s="760"/>
      <c r="KNQ136" s="760"/>
      <c r="KNR136" s="760"/>
      <c r="KNS136" s="760"/>
      <c r="KNT136" s="760"/>
      <c r="KNU136" s="760"/>
      <c r="KNV136" s="760"/>
      <c r="KNW136" s="760"/>
      <c r="KNX136" s="760"/>
      <c r="KNY136" s="760"/>
      <c r="KNZ136" s="760"/>
      <c r="KOA136" s="760"/>
      <c r="KOB136" s="760"/>
      <c r="KOC136" s="760"/>
      <c r="KOD136" s="760"/>
      <c r="KOE136" s="760"/>
      <c r="KOF136" s="760"/>
      <c r="KOG136" s="760"/>
      <c r="KOH136" s="760"/>
      <c r="KOI136" s="760"/>
      <c r="KOJ136" s="760"/>
      <c r="KOK136" s="760"/>
      <c r="KOL136" s="760"/>
      <c r="KOM136" s="760"/>
      <c r="KON136" s="760"/>
      <c r="KOO136" s="760"/>
      <c r="KOP136" s="760"/>
      <c r="KOQ136" s="760"/>
      <c r="KOR136" s="760"/>
      <c r="KOS136" s="760"/>
      <c r="KOT136" s="760"/>
      <c r="KOU136" s="760"/>
      <c r="KOV136" s="760"/>
      <c r="KOW136" s="760"/>
      <c r="KOX136" s="760"/>
      <c r="KOY136" s="760"/>
      <c r="KOZ136" s="760"/>
      <c r="KPA136" s="760"/>
      <c r="KPB136" s="760"/>
      <c r="KPC136" s="760"/>
      <c r="KPD136" s="760"/>
      <c r="KPE136" s="760"/>
      <c r="KPF136" s="760"/>
      <c r="KPG136" s="760"/>
      <c r="KPH136" s="760"/>
      <c r="KPI136" s="760"/>
      <c r="KPJ136" s="760"/>
      <c r="KPK136" s="760"/>
      <c r="KPL136" s="760"/>
      <c r="KPM136" s="760"/>
      <c r="KPN136" s="760"/>
      <c r="KPO136" s="760"/>
      <c r="KPP136" s="760"/>
      <c r="KPQ136" s="760"/>
      <c r="KPR136" s="760"/>
      <c r="KPS136" s="760"/>
      <c r="KPT136" s="760"/>
      <c r="KPU136" s="760"/>
      <c r="KPV136" s="760"/>
      <c r="KPW136" s="760"/>
      <c r="KPX136" s="760"/>
      <c r="KPY136" s="760"/>
      <c r="KPZ136" s="760"/>
      <c r="KQA136" s="760"/>
      <c r="KQB136" s="760"/>
      <c r="KQC136" s="760"/>
      <c r="KQD136" s="760"/>
      <c r="KQE136" s="760"/>
      <c r="KQF136" s="760"/>
      <c r="KQG136" s="760"/>
      <c r="KQH136" s="760"/>
      <c r="KQI136" s="760"/>
      <c r="KQJ136" s="760"/>
      <c r="KQK136" s="760"/>
      <c r="KQL136" s="760"/>
      <c r="KQM136" s="760"/>
      <c r="KQN136" s="760"/>
      <c r="KQO136" s="760"/>
      <c r="KQP136" s="760"/>
      <c r="KQQ136" s="760"/>
      <c r="KQR136" s="760"/>
      <c r="KQS136" s="760"/>
      <c r="KQT136" s="760"/>
      <c r="KQU136" s="760"/>
      <c r="KQV136" s="760"/>
      <c r="KQW136" s="760"/>
      <c r="KQX136" s="760"/>
      <c r="KQY136" s="760"/>
      <c r="KQZ136" s="760"/>
      <c r="KRA136" s="760"/>
      <c r="KRB136" s="760"/>
      <c r="KRC136" s="760"/>
      <c r="KRD136" s="760"/>
      <c r="KRE136" s="760"/>
      <c r="KRF136" s="760"/>
      <c r="KRG136" s="760"/>
      <c r="KRH136" s="760"/>
      <c r="KRI136" s="760"/>
      <c r="KRJ136" s="760"/>
      <c r="KRK136" s="760"/>
      <c r="KRL136" s="760"/>
      <c r="KRM136" s="760"/>
      <c r="KRN136" s="760"/>
      <c r="KRO136" s="760"/>
      <c r="KRP136" s="760"/>
      <c r="KRQ136" s="760"/>
      <c r="KRR136" s="760"/>
      <c r="KRS136" s="760"/>
      <c r="KRT136" s="760"/>
      <c r="KRU136" s="760"/>
      <c r="KRV136" s="760"/>
      <c r="KRW136" s="760"/>
      <c r="KRX136" s="760"/>
      <c r="KRY136" s="760"/>
      <c r="KRZ136" s="760"/>
      <c r="KSA136" s="760"/>
      <c r="KSB136" s="760"/>
      <c r="KSC136" s="760"/>
      <c r="KSD136" s="760"/>
      <c r="KSE136" s="760"/>
      <c r="KSF136" s="760"/>
      <c r="KSG136" s="760"/>
      <c r="KSH136" s="760"/>
      <c r="KSI136" s="760"/>
      <c r="KSJ136" s="760"/>
      <c r="KSK136" s="760"/>
      <c r="KSL136" s="760"/>
      <c r="KSM136" s="760"/>
      <c r="KSN136" s="760"/>
      <c r="KSO136" s="760"/>
      <c r="KSP136" s="760"/>
      <c r="KSQ136" s="760"/>
      <c r="KSR136" s="760"/>
      <c r="KSS136" s="760"/>
      <c r="KST136" s="760"/>
      <c r="KSU136" s="760"/>
      <c r="KSV136" s="760"/>
      <c r="KSW136" s="760"/>
      <c r="KSX136" s="760"/>
      <c r="KSY136" s="760"/>
      <c r="KSZ136" s="760"/>
      <c r="KTA136" s="760"/>
      <c r="KTB136" s="760"/>
      <c r="KTC136" s="760"/>
      <c r="KTD136" s="760"/>
      <c r="KTE136" s="760"/>
      <c r="KTF136" s="760"/>
      <c r="KTG136" s="760"/>
      <c r="KTH136" s="760"/>
      <c r="KTI136" s="760"/>
      <c r="KTJ136" s="760"/>
      <c r="KTK136" s="760"/>
      <c r="KTL136" s="760"/>
      <c r="KTM136" s="760"/>
      <c r="KTN136" s="760"/>
      <c r="KTO136" s="760"/>
      <c r="KTP136" s="760"/>
      <c r="KTQ136" s="760"/>
      <c r="KTR136" s="760"/>
      <c r="KTS136" s="760"/>
      <c r="KTT136" s="760"/>
      <c r="KTU136" s="760"/>
      <c r="KTV136" s="760"/>
      <c r="KTW136" s="760"/>
      <c r="KTX136" s="760"/>
      <c r="KTY136" s="760"/>
      <c r="KTZ136" s="760"/>
      <c r="KUA136" s="760"/>
      <c r="KUB136" s="760"/>
      <c r="KUC136" s="760"/>
      <c r="KUD136" s="760"/>
      <c r="KUE136" s="760"/>
      <c r="KUF136" s="760"/>
      <c r="KUG136" s="760"/>
      <c r="KUH136" s="760"/>
      <c r="KUI136" s="760"/>
      <c r="KUJ136" s="760"/>
      <c r="KUK136" s="760"/>
      <c r="KUL136" s="760"/>
      <c r="KUM136" s="760"/>
      <c r="KUN136" s="760"/>
      <c r="KUO136" s="760"/>
      <c r="KUP136" s="760"/>
      <c r="KUQ136" s="760"/>
      <c r="KUR136" s="760"/>
      <c r="KUS136" s="760"/>
      <c r="KUT136" s="760"/>
      <c r="KUU136" s="760"/>
      <c r="KUV136" s="760"/>
      <c r="KUW136" s="760"/>
      <c r="KUX136" s="760"/>
      <c r="KUY136" s="760"/>
      <c r="KUZ136" s="760"/>
      <c r="KVA136" s="760"/>
      <c r="KVB136" s="760"/>
      <c r="KVC136" s="760"/>
      <c r="KVD136" s="760"/>
      <c r="KVE136" s="760"/>
      <c r="KVF136" s="760"/>
      <c r="KVG136" s="760"/>
      <c r="KVH136" s="760"/>
      <c r="KVI136" s="760"/>
      <c r="KVJ136" s="760"/>
      <c r="KVK136" s="760"/>
      <c r="KVL136" s="760"/>
      <c r="KVM136" s="760"/>
      <c r="KVN136" s="760"/>
      <c r="KVO136" s="760"/>
      <c r="KVP136" s="760"/>
      <c r="KVQ136" s="760"/>
      <c r="KVR136" s="760"/>
      <c r="KVS136" s="760"/>
      <c r="KVT136" s="760"/>
      <c r="KVU136" s="760"/>
      <c r="KVV136" s="760"/>
      <c r="KVW136" s="760"/>
      <c r="KVX136" s="760"/>
      <c r="KVY136" s="760"/>
      <c r="KVZ136" s="760"/>
      <c r="KWA136" s="760"/>
      <c r="KWB136" s="760"/>
      <c r="KWC136" s="760"/>
      <c r="KWD136" s="760"/>
      <c r="KWE136" s="760"/>
      <c r="KWF136" s="760"/>
      <c r="KWG136" s="760"/>
      <c r="KWH136" s="760"/>
      <c r="KWI136" s="760"/>
      <c r="KWJ136" s="760"/>
      <c r="KWK136" s="760"/>
      <c r="KWL136" s="760"/>
      <c r="KWM136" s="760"/>
      <c r="KWN136" s="760"/>
      <c r="KWO136" s="760"/>
      <c r="KWP136" s="760"/>
      <c r="KWQ136" s="760"/>
      <c r="KWR136" s="760"/>
      <c r="KWS136" s="760"/>
      <c r="KWT136" s="760"/>
      <c r="KWU136" s="760"/>
      <c r="KWV136" s="760"/>
      <c r="KWW136" s="760"/>
      <c r="KWX136" s="760"/>
      <c r="KWY136" s="760"/>
      <c r="KWZ136" s="760"/>
      <c r="KXA136" s="760"/>
      <c r="KXB136" s="760"/>
      <c r="KXC136" s="760"/>
      <c r="KXD136" s="760"/>
      <c r="KXE136" s="760"/>
      <c r="KXF136" s="760"/>
      <c r="KXG136" s="760"/>
      <c r="KXH136" s="760"/>
      <c r="KXI136" s="760"/>
      <c r="KXJ136" s="760"/>
      <c r="KXK136" s="760"/>
      <c r="KXL136" s="760"/>
      <c r="KXM136" s="760"/>
      <c r="KXN136" s="760"/>
      <c r="KXO136" s="760"/>
      <c r="KXP136" s="760"/>
      <c r="KXQ136" s="760"/>
      <c r="KXR136" s="760"/>
      <c r="KXS136" s="760"/>
      <c r="KXT136" s="760"/>
      <c r="KXU136" s="760"/>
      <c r="KXV136" s="760"/>
      <c r="KXW136" s="760"/>
      <c r="KXX136" s="760"/>
      <c r="KXY136" s="760"/>
      <c r="KXZ136" s="760"/>
      <c r="KYA136" s="760"/>
      <c r="KYB136" s="760"/>
      <c r="KYC136" s="760"/>
      <c r="KYD136" s="760"/>
      <c r="KYE136" s="760"/>
      <c r="KYF136" s="760"/>
      <c r="KYG136" s="760"/>
      <c r="KYH136" s="760"/>
      <c r="KYI136" s="760"/>
      <c r="KYJ136" s="760"/>
      <c r="KYK136" s="760"/>
      <c r="KYL136" s="760"/>
      <c r="KYM136" s="760"/>
      <c r="KYN136" s="760"/>
      <c r="KYO136" s="760"/>
      <c r="KYP136" s="760"/>
      <c r="KYQ136" s="760"/>
      <c r="KYR136" s="760"/>
      <c r="KYS136" s="760"/>
      <c r="KYT136" s="760"/>
      <c r="KYU136" s="760"/>
      <c r="KYV136" s="760"/>
      <c r="KYW136" s="760"/>
      <c r="KYX136" s="760"/>
      <c r="KYY136" s="760"/>
      <c r="KYZ136" s="760"/>
      <c r="KZA136" s="760"/>
      <c r="KZB136" s="760"/>
      <c r="KZC136" s="760"/>
      <c r="KZD136" s="760"/>
      <c r="KZE136" s="760"/>
      <c r="KZF136" s="760"/>
      <c r="KZG136" s="760"/>
      <c r="KZH136" s="760"/>
      <c r="KZI136" s="760"/>
      <c r="KZJ136" s="760"/>
      <c r="KZK136" s="760"/>
      <c r="KZL136" s="760"/>
      <c r="KZM136" s="760"/>
      <c r="KZN136" s="760"/>
      <c r="KZO136" s="760"/>
      <c r="KZP136" s="760"/>
      <c r="KZQ136" s="760"/>
      <c r="KZR136" s="760"/>
      <c r="KZS136" s="760"/>
      <c r="KZT136" s="760"/>
      <c r="KZU136" s="760"/>
      <c r="KZV136" s="760"/>
      <c r="KZW136" s="760"/>
      <c r="KZX136" s="760"/>
      <c r="KZY136" s="760"/>
      <c r="KZZ136" s="760"/>
      <c r="LAA136" s="760"/>
      <c r="LAB136" s="760"/>
      <c r="LAC136" s="760"/>
      <c r="LAD136" s="760"/>
      <c r="LAE136" s="760"/>
      <c r="LAF136" s="760"/>
      <c r="LAG136" s="760"/>
      <c r="LAH136" s="760"/>
      <c r="LAI136" s="760"/>
      <c r="LAJ136" s="760"/>
      <c r="LAK136" s="760"/>
      <c r="LAL136" s="760"/>
      <c r="LAM136" s="760"/>
      <c r="LAN136" s="760"/>
      <c r="LAO136" s="760"/>
      <c r="LAP136" s="760"/>
      <c r="LAQ136" s="760"/>
      <c r="LAR136" s="760"/>
      <c r="LAS136" s="760"/>
      <c r="LAT136" s="760"/>
      <c r="LAU136" s="760"/>
      <c r="LAV136" s="760"/>
      <c r="LAW136" s="760"/>
      <c r="LAX136" s="760"/>
      <c r="LAY136" s="760"/>
      <c r="LAZ136" s="760"/>
      <c r="LBA136" s="760"/>
      <c r="LBB136" s="760"/>
      <c r="LBC136" s="760"/>
      <c r="LBD136" s="760"/>
      <c r="LBE136" s="760"/>
      <c r="LBF136" s="760"/>
      <c r="LBG136" s="760"/>
      <c r="LBH136" s="760"/>
      <c r="LBI136" s="760"/>
      <c r="LBJ136" s="760"/>
      <c r="LBK136" s="760"/>
      <c r="LBL136" s="760"/>
      <c r="LBM136" s="760"/>
      <c r="LBN136" s="760"/>
      <c r="LBO136" s="760"/>
      <c r="LBP136" s="760"/>
      <c r="LBQ136" s="760"/>
      <c r="LBR136" s="760"/>
      <c r="LBS136" s="760"/>
      <c r="LBT136" s="760"/>
      <c r="LBU136" s="760"/>
      <c r="LBV136" s="760"/>
      <c r="LBW136" s="760"/>
      <c r="LBX136" s="760"/>
      <c r="LBY136" s="760"/>
      <c r="LBZ136" s="760"/>
      <c r="LCA136" s="760"/>
      <c r="LCB136" s="760"/>
      <c r="LCC136" s="760"/>
      <c r="LCD136" s="760"/>
      <c r="LCE136" s="760"/>
      <c r="LCF136" s="760"/>
      <c r="LCG136" s="760"/>
      <c r="LCH136" s="760"/>
      <c r="LCI136" s="760"/>
      <c r="LCJ136" s="760"/>
      <c r="LCK136" s="760"/>
      <c r="LCL136" s="760"/>
      <c r="LCM136" s="760"/>
      <c r="LCN136" s="760"/>
      <c r="LCO136" s="760"/>
      <c r="LCP136" s="760"/>
      <c r="LCQ136" s="760"/>
      <c r="LCR136" s="760"/>
      <c r="LCS136" s="760"/>
      <c r="LCT136" s="760"/>
      <c r="LCU136" s="760"/>
      <c r="LCV136" s="760"/>
      <c r="LCW136" s="760"/>
      <c r="LCX136" s="760"/>
      <c r="LCY136" s="760"/>
      <c r="LCZ136" s="760"/>
      <c r="LDA136" s="760"/>
      <c r="LDB136" s="760"/>
      <c r="LDC136" s="760"/>
      <c r="LDD136" s="760"/>
      <c r="LDE136" s="760"/>
      <c r="LDF136" s="760"/>
      <c r="LDG136" s="760"/>
      <c r="LDH136" s="760"/>
      <c r="LDI136" s="760"/>
      <c r="LDJ136" s="760"/>
      <c r="LDK136" s="760"/>
      <c r="LDL136" s="760"/>
      <c r="LDM136" s="760"/>
      <c r="LDN136" s="760"/>
      <c r="LDO136" s="760"/>
      <c r="LDP136" s="760"/>
      <c r="LDQ136" s="760"/>
      <c r="LDR136" s="760"/>
      <c r="LDS136" s="760"/>
      <c r="LDT136" s="760"/>
      <c r="LDU136" s="760"/>
      <c r="LDV136" s="760"/>
      <c r="LDW136" s="760"/>
      <c r="LDX136" s="760"/>
      <c r="LDY136" s="760"/>
      <c r="LDZ136" s="760"/>
      <c r="LEA136" s="760"/>
      <c r="LEB136" s="760"/>
      <c r="LEC136" s="760"/>
      <c r="LED136" s="760"/>
      <c r="LEE136" s="760"/>
      <c r="LEF136" s="760"/>
      <c r="LEG136" s="760"/>
      <c r="LEH136" s="760"/>
      <c r="LEI136" s="760"/>
      <c r="LEJ136" s="760"/>
      <c r="LEK136" s="760"/>
      <c r="LEL136" s="760"/>
      <c r="LEM136" s="760"/>
      <c r="LEN136" s="760"/>
      <c r="LEO136" s="760"/>
      <c r="LEP136" s="760"/>
      <c r="LEQ136" s="760"/>
      <c r="LER136" s="760"/>
      <c r="LES136" s="760"/>
      <c r="LET136" s="760"/>
      <c r="LEU136" s="760"/>
      <c r="LEV136" s="760"/>
      <c r="LEW136" s="760"/>
      <c r="LEX136" s="760"/>
      <c r="LEY136" s="760"/>
      <c r="LEZ136" s="760"/>
      <c r="LFA136" s="760"/>
      <c r="LFB136" s="760"/>
      <c r="LFC136" s="760"/>
      <c r="LFD136" s="760"/>
      <c r="LFE136" s="760"/>
      <c r="LFF136" s="760"/>
      <c r="LFG136" s="760"/>
      <c r="LFH136" s="760"/>
      <c r="LFI136" s="760"/>
      <c r="LFJ136" s="760"/>
      <c r="LFK136" s="760"/>
      <c r="LFL136" s="760"/>
      <c r="LFM136" s="760"/>
      <c r="LFN136" s="760"/>
      <c r="LFO136" s="760"/>
      <c r="LFP136" s="760"/>
      <c r="LFQ136" s="760"/>
      <c r="LFR136" s="760"/>
      <c r="LFS136" s="760"/>
      <c r="LFT136" s="760"/>
      <c r="LFU136" s="760"/>
      <c r="LFV136" s="760"/>
      <c r="LFW136" s="760"/>
      <c r="LFX136" s="760"/>
      <c r="LFY136" s="760"/>
      <c r="LFZ136" s="760"/>
      <c r="LGA136" s="760"/>
      <c r="LGB136" s="760"/>
      <c r="LGC136" s="760"/>
      <c r="LGD136" s="760"/>
      <c r="LGE136" s="760"/>
      <c r="LGF136" s="760"/>
      <c r="LGG136" s="760"/>
      <c r="LGH136" s="760"/>
      <c r="LGI136" s="760"/>
      <c r="LGJ136" s="760"/>
      <c r="LGK136" s="760"/>
      <c r="LGL136" s="760"/>
      <c r="LGM136" s="760"/>
      <c r="LGN136" s="760"/>
      <c r="LGO136" s="760"/>
      <c r="LGP136" s="760"/>
      <c r="LGQ136" s="760"/>
      <c r="LGR136" s="760"/>
      <c r="LGS136" s="760"/>
      <c r="LGT136" s="760"/>
      <c r="LGU136" s="760"/>
      <c r="LGV136" s="760"/>
      <c r="LGW136" s="760"/>
      <c r="LGX136" s="760"/>
      <c r="LGY136" s="760"/>
      <c r="LGZ136" s="760"/>
      <c r="LHA136" s="760"/>
      <c r="LHB136" s="760"/>
      <c r="LHC136" s="760"/>
      <c r="LHD136" s="760"/>
      <c r="LHE136" s="760"/>
      <c r="LHF136" s="760"/>
      <c r="LHG136" s="760"/>
      <c r="LHH136" s="760"/>
      <c r="LHI136" s="760"/>
      <c r="LHJ136" s="760"/>
      <c r="LHK136" s="760"/>
      <c r="LHL136" s="760"/>
      <c r="LHM136" s="760"/>
      <c r="LHN136" s="760"/>
      <c r="LHO136" s="760"/>
      <c r="LHP136" s="760"/>
      <c r="LHQ136" s="760"/>
      <c r="LHR136" s="760"/>
      <c r="LHS136" s="760"/>
      <c r="LHT136" s="760"/>
      <c r="LHU136" s="760"/>
      <c r="LHV136" s="760"/>
      <c r="LHW136" s="760"/>
      <c r="LHX136" s="760"/>
      <c r="LHY136" s="760"/>
      <c r="LHZ136" s="760"/>
      <c r="LIA136" s="760"/>
      <c r="LIB136" s="760"/>
      <c r="LIC136" s="760"/>
      <c r="LID136" s="760"/>
      <c r="LIE136" s="760"/>
      <c r="LIF136" s="760"/>
      <c r="LIG136" s="760"/>
      <c r="LIH136" s="760"/>
      <c r="LII136" s="760"/>
      <c r="LIJ136" s="760"/>
      <c r="LIK136" s="760"/>
      <c r="LIL136" s="760"/>
      <c r="LIM136" s="760"/>
      <c r="LIN136" s="760"/>
      <c r="LIO136" s="760"/>
      <c r="LIP136" s="760"/>
      <c r="LIQ136" s="760"/>
      <c r="LIR136" s="760"/>
      <c r="LIS136" s="760"/>
      <c r="LIT136" s="760"/>
      <c r="LIU136" s="760"/>
      <c r="LIV136" s="760"/>
      <c r="LIW136" s="760"/>
      <c r="LIX136" s="760"/>
      <c r="LIY136" s="760"/>
      <c r="LIZ136" s="760"/>
      <c r="LJA136" s="760"/>
      <c r="LJB136" s="760"/>
      <c r="LJC136" s="760"/>
      <c r="LJD136" s="760"/>
      <c r="LJE136" s="760"/>
      <c r="LJF136" s="760"/>
      <c r="LJG136" s="760"/>
      <c r="LJH136" s="760"/>
      <c r="LJI136" s="760"/>
      <c r="LJJ136" s="760"/>
      <c r="LJK136" s="760"/>
      <c r="LJL136" s="760"/>
      <c r="LJM136" s="760"/>
      <c r="LJN136" s="760"/>
      <c r="LJO136" s="760"/>
      <c r="LJP136" s="760"/>
      <c r="LJQ136" s="760"/>
      <c r="LJR136" s="760"/>
      <c r="LJS136" s="760"/>
      <c r="LJT136" s="760"/>
      <c r="LJU136" s="760"/>
      <c r="LJV136" s="760"/>
      <c r="LJW136" s="760"/>
      <c r="LJX136" s="760"/>
      <c r="LJY136" s="760"/>
      <c r="LJZ136" s="760"/>
      <c r="LKA136" s="760"/>
      <c r="LKB136" s="760"/>
      <c r="LKC136" s="760"/>
      <c r="LKD136" s="760"/>
      <c r="LKE136" s="760"/>
      <c r="LKF136" s="760"/>
      <c r="LKG136" s="760"/>
      <c r="LKH136" s="760"/>
      <c r="LKI136" s="760"/>
      <c r="LKJ136" s="760"/>
      <c r="LKK136" s="760"/>
      <c r="LKL136" s="760"/>
      <c r="LKM136" s="760"/>
      <c r="LKN136" s="760"/>
      <c r="LKO136" s="760"/>
      <c r="LKP136" s="760"/>
      <c r="LKQ136" s="760"/>
      <c r="LKR136" s="760"/>
      <c r="LKS136" s="760"/>
      <c r="LKT136" s="760"/>
      <c r="LKU136" s="760"/>
      <c r="LKV136" s="760"/>
      <c r="LKW136" s="760"/>
      <c r="LKX136" s="760"/>
      <c r="LKY136" s="760"/>
      <c r="LKZ136" s="760"/>
      <c r="LLA136" s="760"/>
      <c r="LLB136" s="760"/>
      <c r="LLC136" s="760"/>
      <c r="LLD136" s="760"/>
      <c r="LLE136" s="760"/>
      <c r="LLF136" s="760"/>
      <c r="LLG136" s="760"/>
      <c r="LLH136" s="760"/>
      <c r="LLI136" s="760"/>
      <c r="LLJ136" s="760"/>
      <c r="LLK136" s="760"/>
      <c r="LLL136" s="760"/>
      <c r="LLM136" s="760"/>
      <c r="LLN136" s="760"/>
      <c r="LLO136" s="760"/>
      <c r="LLP136" s="760"/>
      <c r="LLQ136" s="760"/>
      <c r="LLR136" s="760"/>
      <c r="LLS136" s="760"/>
      <c r="LLT136" s="760"/>
      <c r="LLU136" s="760"/>
      <c r="LLV136" s="760"/>
      <c r="LLW136" s="760"/>
      <c r="LLX136" s="760"/>
      <c r="LLY136" s="760"/>
      <c r="LLZ136" s="760"/>
      <c r="LMA136" s="760"/>
      <c r="LMB136" s="760"/>
      <c r="LMC136" s="760"/>
      <c r="LMD136" s="760"/>
      <c r="LME136" s="760"/>
      <c r="LMF136" s="760"/>
      <c r="LMG136" s="760"/>
      <c r="LMH136" s="760"/>
      <c r="LMI136" s="760"/>
      <c r="LMJ136" s="760"/>
      <c r="LMK136" s="760"/>
      <c r="LML136" s="760"/>
      <c r="LMM136" s="760"/>
      <c r="LMN136" s="760"/>
      <c r="LMO136" s="760"/>
      <c r="LMP136" s="760"/>
      <c r="LMQ136" s="760"/>
      <c r="LMR136" s="760"/>
      <c r="LMS136" s="760"/>
      <c r="LMT136" s="760"/>
      <c r="LMU136" s="760"/>
      <c r="LMV136" s="760"/>
      <c r="LMW136" s="760"/>
      <c r="LMX136" s="760"/>
      <c r="LMY136" s="760"/>
      <c r="LMZ136" s="760"/>
      <c r="LNA136" s="760"/>
      <c r="LNB136" s="760"/>
      <c r="LNC136" s="760"/>
      <c r="LND136" s="760"/>
      <c r="LNE136" s="760"/>
      <c r="LNF136" s="760"/>
      <c r="LNG136" s="760"/>
      <c r="LNH136" s="760"/>
      <c r="LNI136" s="760"/>
      <c r="LNJ136" s="760"/>
      <c r="LNK136" s="760"/>
      <c r="LNL136" s="760"/>
      <c r="LNM136" s="760"/>
      <c r="LNN136" s="760"/>
      <c r="LNO136" s="760"/>
      <c r="LNP136" s="760"/>
      <c r="LNQ136" s="760"/>
      <c r="LNR136" s="760"/>
      <c r="LNS136" s="760"/>
      <c r="LNT136" s="760"/>
      <c r="LNU136" s="760"/>
      <c r="LNV136" s="760"/>
      <c r="LNW136" s="760"/>
      <c r="LNX136" s="760"/>
      <c r="LNY136" s="760"/>
      <c r="LNZ136" s="760"/>
      <c r="LOA136" s="760"/>
      <c r="LOB136" s="760"/>
      <c r="LOC136" s="760"/>
      <c r="LOD136" s="760"/>
      <c r="LOE136" s="760"/>
      <c r="LOF136" s="760"/>
      <c r="LOG136" s="760"/>
      <c r="LOH136" s="760"/>
      <c r="LOI136" s="760"/>
      <c r="LOJ136" s="760"/>
      <c r="LOK136" s="760"/>
      <c r="LOL136" s="760"/>
      <c r="LOM136" s="760"/>
      <c r="LON136" s="760"/>
      <c r="LOO136" s="760"/>
      <c r="LOP136" s="760"/>
      <c r="LOQ136" s="760"/>
      <c r="LOR136" s="760"/>
      <c r="LOS136" s="760"/>
      <c r="LOT136" s="760"/>
      <c r="LOU136" s="760"/>
      <c r="LOV136" s="760"/>
      <c r="LOW136" s="760"/>
      <c r="LOX136" s="760"/>
      <c r="LOY136" s="760"/>
      <c r="LOZ136" s="760"/>
      <c r="LPA136" s="760"/>
      <c r="LPB136" s="760"/>
      <c r="LPC136" s="760"/>
      <c r="LPD136" s="760"/>
      <c r="LPE136" s="760"/>
      <c r="LPF136" s="760"/>
      <c r="LPG136" s="760"/>
      <c r="LPH136" s="760"/>
      <c r="LPI136" s="760"/>
      <c r="LPJ136" s="760"/>
      <c r="LPK136" s="760"/>
      <c r="LPL136" s="760"/>
      <c r="LPM136" s="760"/>
      <c r="LPN136" s="760"/>
      <c r="LPO136" s="760"/>
      <c r="LPP136" s="760"/>
      <c r="LPQ136" s="760"/>
      <c r="LPR136" s="760"/>
      <c r="LPS136" s="760"/>
      <c r="LPT136" s="760"/>
      <c r="LPU136" s="760"/>
      <c r="LPV136" s="760"/>
      <c r="LPW136" s="760"/>
      <c r="LPX136" s="760"/>
      <c r="LPY136" s="760"/>
      <c r="LPZ136" s="760"/>
      <c r="LQA136" s="760"/>
      <c r="LQB136" s="760"/>
      <c r="LQC136" s="760"/>
      <c r="LQD136" s="760"/>
      <c r="LQE136" s="760"/>
      <c r="LQF136" s="760"/>
      <c r="LQG136" s="760"/>
      <c r="LQH136" s="760"/>
      <c r="LQI136" s="760"/>
      <c r="LQJ136" s="760"/>
      <c r="LQK136" s="760"/>
      <c r="LQL136" s="760"/>
      <c r="LQM136" s="760"/>
      <c r="LQN136" s="760"/>
      <c r="LQO136" s="760"/>
      <c r="LQP136" s="760"/>
      <c r="LQQ136" s="760"/>
      <c r="LQR136" s="760"/>
      <c r="LQS136" s="760"/>
      <c r="LQT136" s="760"/>
      <c r="LQU136" s="760"/>
      <c r="LQV136" s="760"/>
      <c r="LQW136" s="760"/>
      <c r="LQX136" s="760"/>
      <c r="LQY136" s="760"/>
      <c r="LQZ136" s="760"/>
      <c r="LRA136" s="760"/>
      <c r="LRB136" s="760"/>
      <c r="LRC136" s="760"/>
      <c r="LRD136" s="760"/>
      <c r="LRE136" s="760"/>
      <c r="LRF136" s="760"/>
      <c r="LRG136" s="760"/>
      <c r="LRH136" s="760"/>
      <c r="LRI136" s="760"/>
      <c r="LRJ136" s="760"/>
      <c r="LRK136" s="760"/>
      <c r="LRL136" s="760"/>
      <c r="LRM136" s="760"/>
      <c r="LRN136" s="760"/>
      <c r="LRO136" s="760"/>
      <c r="LRP136" s="760"/>
      <c r="LRQ136" s="760"/>
      <c r="LRR136" s="760"/>
      <c r="LRS136" s="760"/>
      <c r="LRT136" s="760"/>
      <c r="LRU136" s="760"/>
      <c r="LRV136" s="760"/>
      <c r="LRW136" s="760"/>
      <c r="LRX136" s="760"/>
      <c r="LRY136" s="760"/>
      <c r="LRZ136" s="760"/>
      <c r="LSA136" s="760"/>
      <c r="LSB136" s="760"/>
      <c r="LSC136" s="760"/>
      <c r="LSD136" s="760"/>
      <c r="LSE136" s="760"/>
      <c r="LSF136" s="760"/>
      <c r="LSG136" s="760"/>
      <c r="LSH136" s="760"/>
      <c r="LSI136" s="760"/>
      <c r="LSJ136" s="760"/>
      <c r="LSK136" s="760"/>
      <c r="LSL136" s="760"/>
      <c r="LSM136" s="760"/>
      <c r="LSN136" s="760"/>
      <c r="LSO136" s="760"/>
      <c r="LSP136" s="760"/>
      <c r="LSQ136" s="760"/>
      <c r="LSR136" s="760"/>
      <c r="LSS136" s="760"/>
      <c r="LST136" s="760"/>
      <c r="LSU136" s="760"/>
      <c r="LSV136" s="760"/>
      <c r="LSW136" s="760"/>
      <c r="LSX136" s="760"/>
      <c r="LSY136" s="760"/>
      <c r="LSZ136" s="760"/>
      <c r="LTA136" s="760"/>
      <c r="LTB136" s="760"/>
      <c r="LTC136" s="760"/>
      <c r="LTD136" s="760"/>
      <c r="LTE136" s="760"/>
      <c r="LTF136" s="760"/>
      <c r="LTG136" s="760"/>
      <c r="LTH136" s="760"/>
      <c r="LTI136" s="760"/>
      <c r="LTJ136" s="760"/>
      <c r="LTK136" s="760"/>
      <c r="LTL136" s="760"/>
      <c r="LTM136" s="760"/>
      <c r="LTN136" s="760"/>
      <c r="LTO136" s="760"/>
      <c r="LTP136" s="760"/>
      <c r="LTQ136" s="760"/>
      <c r="LTR136" s="760"/>
      <c r="LTS136" s="760"/>
      <c r="LTT136" s="760"/>
      <c r="LTU136" s="760"/>
      <c r="LTV136" s="760"/>
      <c r="LTW136" s="760"/>
      <c r="LTX136" s="760"/>
      <c r="LTY136" s="760"/>
      <c r="LTZ136" s="760"/>
      <c r="LUA136" s="760"/>
      <c r="LUB136" s="760"/>
      <c r="LUC136" s="760"/>
      <c r="LUD136" s="760"/>
      <c r="LUE136" s="760"/>
      <c r="LUF136" s="760"/>
      <c r="LUG136" s="760"/>
      <c r="LUH136" s="760"/>
      <c r="LUI136" s="760"/>
      <c r="LUJ136" s="760"/>
      <c r="LUK136" s="760"/>
      <c r="LUL136" s="760"/>
      <c r="LUM136" s="760"/>
      <c r="LUN136" s="760"/>
      <c r="LUO136" s="760"/>
      <c r="LUP136" s="760"/>
      <c r="LUQ136" s="760"/>
      <c r="LUR136" s="760"/>
      <c r="LUS136" s="760"/>
      <c r="LUT136" s="760"/>
      <c r="LUU136" s="760"/>
      <c r="LUV136" s="760"/>
      <c r="LUW136" s="760"/>
      <c r="LUX136" s="760"/>
      <c r="LUY136" s="760"/>
      <c r="LUZ136" s="760"/>
      <c r="LVA136" s="760"/>
      <c r="LVB136" s="760"/>
      <c r="LVC136" s="760"/>
      <c r="LVD136" s="760"/>
      <c r="LVE136" s="760"/>
      <c r="LVF136" s="760"/>
      <c r="LVG136" s="760"/>
      <c r="LVH136" s="760"/>
      <c r="LVI136" s="760"/>
      <c r="LVJ136" s="760"/>
      <c r="LVK136" s="760"/>
      <c r="LVL136" s="760"/>
      <c r="LVM136" s="760"/>
      <c r="LVN136" s="760"/>
      <c r="LVO136" s="760"/>
      <c r="LVP136" s="760"/>
      <c r="LVQ136" s="760"/>
      <c r="LVR136" s="760"/>
      <c r="LVS136" s="760"/>
      <c r="LVT136" s="760"/>
      <c r="LVU136" s="760"/>
      <c r="LVV136" s="760"/>
      <c r="LVW136" s="760"/>
      <c r="LVX136" s="760"/>
      <c r="LVY136" s="760"/>
      <c r="LVZ136" s="760"/>
      <c r="LWA136" s="760"/>
      <c r="LWB136" s="760"/>
      <c r="LWC136" s="760"/>
      <c r="LWD136" s="760"/>
      <c r="LWE136" s="760"/>
      <c r="LWF136" s="760"/>
      <c r="LWG136" s="760"/>
      <c r="LWH136" s="760"/>
      <c r="LWI136" s="760"/>
      <c r="LWJ136" s="760"/>
      <c r="LWK136" s="760"/>
      <c r="LWL136" s="760"/>
      <c r="LWM136" s="760"/>
      <c r="LWN136" s="760"/>
      <c r="LWO136" s="760"/>
      <c r="LWP136" s="760"/>
      <c r="LWQ136" s="760"/>
      <c r="LWR136" s="760"/>
      <c r="LWS136" s="760"/>
      <c r="LWT136" s="760"/>
      <c r="LWU136" s="760"/>
      <c r="LWV136" s="760"/>
      <c r="LWW136" s="760"/>
      <c r="LWX136" s="760"/>
      <c r="LWY136" s="760"/>
      <c r="LWZ136" s="760"/>
      <c r="LXA136" s="760"/>
      <c r="LXB136" s="760"/>
      <c r="LXC136" s="760"/>
      <c r="LXD136" s="760"/>
      <c r="LXE136" s="760"/>
      <c r="LXF136" s="760"/>
      <c r="LXG136" s="760"/>
      <c r="LXH136" s="760"/>
      <c r="LXI136" s="760"/>
      <c r="LXJ136" s="760"/>
      <c r="LXK136" s="760"/>
      <c r="LXL136" s="760"/>
      <c r="LXM136" s="760"/>
      <c r="LXN136" s="760"/>
      <c r="LXO136" s="760"/>
      <c r="LXP136" s="760"/>
      <c r="LXQ136" s="760"/>
      <c r="LXR136" s="760"/>
      <c r="LXS136" s="760"/>
      <c r="LXT136" s="760"/>
      <c r="LXU136" s="760"/>
      <c r="LXV136" s="760"/>
      <c r="LXW136" s="760"/>
      <c r="LXX136" s="760"/>
      <c r="LXY136" s="760"/>
      <c r="LXZ136" s="760"/>
      <c r="LYA136" s="760"/>
      <c r="LYB136" s="760"/>
      <c r="LYC136" s="760"/>
      <c r="LYD136" s="760"/>
      <c r="LYE136" s="760"/>
      <c r="LYF136" s="760"/>
      <c r="LYG136" s="760"/>
      <c r="LYH136" s="760"/>
      <c r="LYI136" s="760"/>
      <c r="LYJ136" s="760"/>
      <c r="LYK136" s="760"/>
      <c r="LYL136" s="760"/>
      <c r="LYM136" s="760"/>
      <c r="LYN136" s="760"/>
      <c r="LYO136" s="760"/>
      <c r="LYP136" s="760"/>
      <c r="LYQ136" s="760"/>
      <c r="LYR136" s="760"/>
      <c r="LYS136" s="760"/>
      <c r="LYT136" s="760"/>
      <c r="LYU136" s="760"/>
      <c r="LYV136" s="760"/>
      <c r="LYW136" s="760"/>
      <c r="LYX136" s="760"/>
      <c r="LYY136" s="760"/>
      <c r="LYZ136" s="760"/>
      <c r="LZA136" s="760"/>
      <c r="LZB136" s="760"/>
      <c r="LZC136" s="760"/>
      <c r="LZD136" s="760"/>
      <c r="LZE136" s="760"/>
      <c r="LZF136" s="760"/>
      <c r="LZG136" s="760"/>
      <c r="LZH136" s="760"/>
      <c r="LZI136" s="760"/>
      <c r="LZJ136" s="760"/>
      <c r="LZK136" s="760"/>
      <c r="LZL136" s="760"/>
      <c r="LZM136" s="760"/>
      <c r="LZN136" s="760"/>
      <c r="LZO136" s="760"/>
      <c r="LZP136" s="760"/>
      <c r="LZQ136" s="760"/>
      <c r="LZR136" s="760"/>
      <c r="LZS136" s="760"/>
      <c r="LZT136" s="760"/>
      <c r="LZU136" s="760"/>
      <c r="LZV136" s="760"/>
      <c r="LZW136" s="760"/>
      <c r="LZX136" s="760"/>
      <c r="LZY136" s="760"/>
      <c r="LZZ136" s="760"/>
      <c r="MAA136" s="760"/>
      <c r="MAB136" s="760"/>
      <c r="MAC136" s="760"/>
      <c r="MAD136" s="760"/>
      <c r="MAE136" s="760"/>
      <c r="MAF136" s="760"/>
      <c r="MAG136" s="760"/>
      <c r="MAH136" s="760"/>
      <c r="MAI136" s="760"/>
      <c r="MAJ136" s="760"/>
      <c r="MAK136" s="760"/>
      <c r="MAL136" s="760"/>
      <c r="MAM136" s="760"/>
      <c r="MAN136" s="760"/>
      <c r="MAO136" s="760"/>
      <c r="MAP136" s="760"/>
      <c r="MAQ136" s="760"/>
      <c r="MAR136" s="760"/>
      <c r="MAS136" s="760"/>
      <c r="MAT136" s="760"/>
      <c r="MAU136" s="760"/>
      <c r="MAV136" s="760"/>
      <c r="MAW136" s="760"/>
      <c r="MAX136" s="760"/>
      <c r="MAY136" s="760"/>
      <c r="MAZ136" s="760"/>
      <c r="MBA136" s="760"/>
      <c r="MBB136" s="760"/>
      <c r="MBC136" s="760"/>
      <c r="MBD136" s="760"/>
      <c r="MBE136" s="760"/>
      <c r="MBF136" s="760"/>
      <c r="MBG136" s="760"/>
      <c r="MBH136" s="760"/>
      <c r="MBI136" s="760"/>
      <c r="MBJ136" s="760"/>
      <c r="MBK136" s="760"/>
      <c r="MBL136" s="760"/>
      <c r="MBM136" s="760"/>
      <c r="MBN136" s="760"/>
      <c r="MBO136" s="760"/>
      <c r="MBP136" s="760"/>
      <c r="MBQ136" s="760"/>
      <c r="MBR136" s="760"/>
      <c r="MBS136" s="760"/>
      <c r="MBT136" s="760"/>
      <c r="MBU136" s="760"/>
      <c r="MBV136" s="760"/>
      <c r="MBW136" s="760"/>
      <c r="MBX136" s="760"/>
      <c r="MBY136" s="760"/>
      <c r="MBZ136" s="760"/>
      <c r="MCA136" s="760"/>
      <c r="MCB136" s="760"/>
      <c r="MCC136" s="760"/>
      <c r="MCD136" s="760"/>
      <c r="MCE136" s="760"/>
      <c r="MCF136" s="760"/>
      <c r="MCG136" s="760"/>
      <c r="MCH136" s="760"/>
      <c r="MCI136" s="760"/>
      <c r="MCJ136" s="760"/>
      <c r="MCK136" s="760"/>
      <c r="MCL136" s="760"/>
      <c r="MCM136" s="760"/>
      <c r="MCN136" s="760"/>
      <c r="MCO136" s="760"/>
      <c r="MCP136" s="760"/>
      <c r="MCQ136" s="760"/>
      <c r="MCR136" s="760"/>
      <c r="MCS136" s="760"/>
      <c r="MCT136" s="760"/>
      <c r="MCU136" s="760"/>
      <c r="MCV136" s="760"/>
      <c r="MCW136" s="760"/>
      <c r="MCX136" s="760"/>
      <c r="MCY136" s="760"/>
      <c r="MCZ136" s="760"/>
      <c r="MDA136" s="760"/>
      <c r="MDB136" s="760"/>
      <c r="MDC136" s="760"/>
      <c r="MDD136" s="760"/>
      <c r="MDE136" s="760"/>
      <c r="MDF136" s="760"/>
      <c r="MDG136" s="760"/>
      <c r="MDH136" s="760"/>
      <c r="MDI136" s="760"/>
      <c r="MDJ136" s="760"/>
      <c r="MDK136" s="760"/>
      <c r="MDL136" s="760"/>
      <c r="MDM136" s="760"/>
      <c r="MDN136" s="760"/>
      <c r="MDO136" s="760"/>
      <c r="MDP136" s="760"/>
      <c r="MDQ136" s="760"/>
      <c r="MDR136" s="760"/>
      <c r="MDS136" s="760"/>
      <c r="MDT136" s="760"/>
      <c r="MDU136" s="760"/>
      <c r="MDV136" s="760"/>
      <c r="MDW136" s="760"/>
      <c r="MDX136" s="760"/>
      <c r="MDY136" s="760"/>
      <c r="MDZ136" s="760"/>
      <c r="MEA136" s="760"/>
      <c r="MEB136" s="760"/>
      <c r="MEC136" s="760"/>
      <c r="MED136" s="760"/>
      <c r="MEE136" s="760"/>
      <c r="MEF136" s="760"/>
      <c r="MEG136" s="760"/>
      <c r="MEH136" s="760"/>
      <c r="MEI136" s="760"/>
      <c r="MEJ136" s="760"/>
      <c r="MEK136" s="760"/>
      <c r="MEL136" s="760"/>
      <c r="MEM136" s="760"/>
      <c r="MEN136" s="760"/>
      <c r="MEO136" s="760"/>
      <c r="MEP136" s="760"/>
      <c r="MEQ136" s="760"/>
      <c r="MER136" s="760"/>
      <c r="MES136" s="760"/>
      <c r="MET136" s="760"/>
      <c r="MEU136" s="760"/>
      <c r="MEV136" s="760"/>
      <c r="MEW136" s="760"/>
      <c r="MEX136" s="760"/>
      <c r="MEY136" s="760"/>
      <c r="MEZ136" s="760"/>
      <c r="MFA136" s="760"/>
      <c r="MFB136" s="760"/>
      <c r="MFC136" s="760"/>
      <c r="MFD136" s="760"/>
      <c r="MFE136" s="760"/>
      <c r="MFF136" s="760"/>
      <c r="MFG136" s="760"/>
      <c r="MFH136" s="760"/>
      <c r="MFI136" s="760"/>
      <c r="MFJ136" s="760"/>
      <c r="MFK136" s="760"/>
      <c r="MFL136" s="760"/>
      <c r="MFM136" s="760"/>
      <c r="MFN136" s="760"/>
      <c r="MFO136" s="760"/>
      <c r="MFP136" s="760"/>
      <c r="MFQ136" s="760"/>
      <c r="MFR136" s="760"/>
      <c r="MFS136" s="760"/>
      <c r="MFT136" s="760"/>
      <c r="MFU136" s="760"/>
      <c r="MFV136" s="760"/>
      <c r="MFW136" s="760"/>
      <c r="MFX136" s="760"/>
      <c r="MFY136" s="760"/>
      <c r="MFZ136" s="760"/>
      <c r="MGA136" s="760"/>
      <c r="MGB136" s="760"/>
      <c r="MGC136" s="760"/>
      <c r="MGD136" s="760"/>
      <c r="MGE136" s="760"/>
      <c r="MGF136" s="760"/>
      <c r="MGG136" s="760"/>
      <c r="MGH136" s="760"/>
      <c r="MGI136" s="760"/>
      <c r="MGJ136" s="760"/>
      <c r="MGK136" s="760"/>
      <c r="MGL136" s="760"/>
      <c r="MGM136" s="760"/>
      <c r="MGN136" s="760"/>
      <c r="MGO136" s="760"/>
      <c r="MGP136" s="760"/>
      <c r="MGQ136" s="760"/>
      <c r="MGR136" s="760"/>
      <c r="MGS136" s="760"/>
      <c r="MGT136" s="760"/>
      <c r="MGU136" s="760"/>
      <c r="MGV136" s="760"/>
      <c r="MGW136" s="760"/>
      <c r="MGX136" s="760"/>
      <c r="MGY136" s="760"/>
      <c r="MGZ136" s="760"/>
      <c r="MHA136" s="760"/>
      <c r="MHB136" s="760"/>
      <c r="MHC136" s="760"/>
      <c r="MHD136" s="760"/>
      <c r="MHE136" s="760"/>
      <c r="MHF136" s="760"/>
      <c r="MHG136" s="760"/>
      <c r="MHH136" s="760"/>
      <c r="MHI136" s="760"/>
      <c r="MHJ136" s="760"/>
      <c r="MHK136" s="760"/>
      <c r="MHL136" s="760"/>
      <c r="MHM136" s="760"/>
      <c r="MHN136" s="760"/>
      <c r="MHO136" s="760"/>
      <c r="MHP136" s="760"/>
      <c r="MHQ136" s="760"/>
      <c r="MHR136" s="760"/>
      <c r="MHS136" s="760"/>
      <c r="MHT136" s="760"/>
      <c r="MHU136" s="760"/>
      <c r="MHV136" s="760"/>
      <c r="MHW136" s="760"/>
      <c r="MHX136" s="760"/>
      <c r="MHY136" s="760"/>
      <c r="MHZ136" s="760"/>
      <c r="MIA136" s="760"/>
      <c r="MIB136" s="760"/>
      <c r="MIC136" s="760"/>
      <c r="MID136" s="760"/>
      <c r="MIE136" s="760"/>
      <c r="MIF136" s="760"/>
      <c r="MIG136" s="760"/>
      <c r="MIH136" s="760"/>
      <c r="MII136" s="760"/>
      <c r="MIJ136" s="760"/>
      <c r="MIK136" s="760"/>
      <c r="MIL136" s="760"/>
      <c r="MIM136" s="760"/>
      <c r="MIN136" s="760"/>
      <c r="MIO136" s="760"/>
      <c r="MIP136" s="760"/>
      <c r="MIQ136" s="760"/>
      <c r="MIR136" s="760"/>
      <c r="MIS136" s="760"/>
      <c r="MIT136" s="760"/>
      <c r="MIU136" s="760"/>
      <c r="MIV136" s="760"/>
      <c r="MIW136" s="760"/>
      <c r="MIX136" s="760"/>
      <c r="MIY136" s="760"/>
      <c r="MIZ136" s="760"/>
      <c r="MJA136" s="760"/>
      <c r="MJB136" s="760"/>
      <c r="MJC136" s="760"/>
      <c r="MJD136" s="760"/>
      <c r="MJE136" s="760"/>
      <c r="MJF136" s="760"/>
      <c r="MJG136" s="760"/>
      <c r="MJH136" s="760"/>
      <c r="MJI136" s="760"/>
      <c r="MJJ136" s="760"/>
      <c r="MJK136" s="760"/>
      <c r="MJL136" s="760"/>
      <c r="MJM136" s="760"/>
      <c r="MJN136" s="760"/>
      <c r="MJO136" s="760"/>
      <c r="MJP136" s="760"/>
      <c r="MJQ136" s="760"/>
      <c r="MJR136" s="760"/>
      <c r="MJS136" s="760"/>
      <c r="MJT136" s="760"/>
      <c r="MJU136" s="760"/>
      <c r="MJV136" s="760"/>
      <c r="MJW136" s="760"/>
      <c r="MJX136" s="760"/>
      <c r="MJY136" s="760"/>
      <c r="MJZ136" s="760"/>
      <c r="MKA136" s="760"/>
      <c r="MKB136" s="760"/>
      <c r="MKC136" s="760"/>
      <c r="MKD136" s="760"/>
      <c r="MKE136" s="760"/>
      <c r="MKF136" s="760"/>
      <c r="MKG136" s="760"/>
      <c r="MKH136" s="760"/>
      <c r="MKI136" s="760"/>
      <c r="MKJ136" s="760"/>
      <c r="MKK136" s="760"/>
      <c r="MKL136" s="760"/>
      <c r="MKM136" s="760"/>
      <c r="MKN136" s="760"/>
      <c r="MKO136" s="760"/>
      <c r="MKP136" s="760"/>
      <c r="MKQ136" s="760"/>
      <c r="MKR136" s="760"/>
      <c r="MKS136" s="760"/>
      <c r="MKT136" s="760"/>
      <c r="MKU136" s="760"/>
      <c r="MKV136" s="760"/>
      <c r="MKW136" s="760"/>
      <c r="MKX136" s="760"/>
      <c r="MKY136" s="760"/>
      <c r="MKZ136" s="760"/>
      <c r="MLA136" s="760"/>
      <c r="MLB136" s="760"/>
      <c r="MLC136" s="760"/>
      <c r="MLD136" s="760"/>
      <c r="MLE136" s="760"/>
      <c r="MLF136" s="760"/>
      <c r="MLG136" s="760"/>
      <c r="MLH136" s="760"/>
      <c r="MLI136" s="760"/>
      <c r="MLJ136" s="760"/>
      <c r="MLK136" s="760"/>
      <c r="MLL136" s="760"/>
      <c r="MLM136" s="760"/>
      <c r="MLN136" s="760"/>
      <c r="MLO136" s="760"/>
      <c r="MLP136" s="760"/>
      <c r="MLQ136" s="760"/>
      <c r="MLR136" s="760"/>
      <c r="MLS136" s="760"/>
      <c r="MLT136" s="760"/>
      <c r="MLU136" s="760"/>
      <c r="MLV136" s="760"/>
      <c r="MLW136" s="760"/>
      <c r="MLX136" s="760"/>
      <c r="MLY136" s="760"/>
      <c r="MLZ136" s="760"/>
      <c r="MMA136" s="760"/>
      <c r="MMB136" s="760"/>
      <c r="MMC136" s="760"/>
      <c r="MMD136" s="760"/>
      <c r="MME136" s="760"/>
      <c r="MMF136" s="760"/>
      <c r="MMG136" s="760"/>
      <c r="MMH136" s="760"/>
      <c r="MMI136" s="760"/>
      <c r="MMJ136" s="760"/>
      <c r="MMK136" s="760"/>
      <c r="MML136" s="760"/>
      <c r="MMM136" s="760"/>
      <c r="MMN136" s="760"/>
      <c r="MMO136" s="760"/>
      <c r="MMP136" s="760"/>
      <c r="MMQ136" s="760"/>
      <c r="MMR136" s="760"/>
      <c r="MMS136" s="760"/>
      <c r="MMT136" s="760"/>
      <c r="MMU136" s="760"/>
      <c r="MMV136" s="760"/>
      <c r="MMW136" s="760"/>
      <c r="MMX136" s="760"/>
      <c r="MMY136" s="760"/>
      <c r="MMZ136" s="760"/>
      <c r="MNA136" s="760"/>
      <c r="MNB136" s="760"/>
      <c r="MNC136" s="760"/>
      <c r="MND136" s="760"/>
      <c r="MNE136" s="760"/>
      <c r="MNF136" s="760"/>
      <c r="MNG136" s="760"/>
      <c r="MNH136" s="760"/>
      <c r="MNI136" s="760"/>
      <c r="MNJ136" s="760"/>
      <c r="MNK136" s="760"/>
      <c r="MNL136" s="760"/>
      <c r="MNM136" s="760"/>
      <c r="MNN136" s="760"/>
      <c r="MNO136" s="760"/>
      <c r="MNP136" s="760"/>
      <c r="MNQ136" s="760"/>
      <c r="MNR136" s="760"/>
      <c r="MNS136" s="760"/>
      <c r="MNT136" s="760"/>
      <c r="MNU136" s="760"/>
      <c r="MNV136" s="760"/>
      <c r="MNW136" s="760"/>
      <c r="MNX136" s="760"/>
      <c r="MNY136" s="760"/>
      <c r="MNZ136" s="760"/>
      <c r="MOA136" s="760"/>
      <c r="MOB136" s="760"/>
      <c r="MOC136" s="760"/>
      <c r="MOD136" s="760"/>
      <c r="MOE136" s="760"/>
      <c r="MOF136" s="760"/>
      <c r="MOG136" s="760"/>
      <c r="MOH136" s="760"/>
      <c r="MOI136" s="760"/>
      <c r="MOJ136" s="760"/>
      <c r="MOK136" s="760"/>
      <c r="MOL136" s="760"/>
      <c r="MOM136" s="760"/>
      <c r="MON136" s="760"/>
      <c r="MOO136" s="760"/>
      <c r="MOP136" s="760"/>
      <c r="MOQ136" s="760"/>
      <c r="MOR136" s="760"/>
      <c r="MOS136" s="760"/>
      <c r="MOT136" s="760"/>
      <c r="MOU136" s="760"/>
      <c r="MOV136" s="760"/>
      <c r="MOW136" s="760"/>
      <c r="MOX136" s="760"/>
      <c r="MOY136" s="760"/>
      <c r="MOZ136" s="760"/>
      <c r="MPA136" s="760"/>
      <c r="MPB136" s="760"/>
      <c r="MPC136" s="760"/>
      <c r="MPD136" s="760"/>
      <c r="MPE136" s="760"/>
      <c r="MPF136" s="760"/>
      <c r="MPG136" s="760"/>
      <c r="MPH136" s="760"/>
      <c r="MPI136" s="760"/>
      <c r="MPJ136" s="760"/>
      <c r="MPK136" s="760"/>
      <c r="MPL136" s="760"/>
      <c r="MPM136" s="760"/>
      <c r="MPN136" s="760"/>
      <c r="MPO136" s="760"/>
      <c r="MPP136" s="760"/>
      <c r="MPQ136" s="760"/>
      <c r="MPR136" s="760"/>
      <c r="MPS136" s="760"/>
      <c r="MPT136" s="760"/>
      <c r="MPU136" s="760"/>
      <c r="MPV136" s="760"/>
      <c r="MPW136" s="760"/>
      <c r="MPX136" s="760"/>
      <c r="MPY136" s="760"/>
      <c r="MPZ136" s="760"/>
      <c r="MQA136" s="760"/>
      <c r="MQB136" s="760"/>
      <c r="MQC136" s="760"/>
      <c r="MQD136" s="760"/>
      <c r="MQE136" s="760"/>
      <c r="MQF136" s="760"/>
      <c r="MQG136" s="760"/>
      <c r="MQH136" s="760"/>
      <c r="MQI136" s="760"/>
      <c r="MQJ136" s="760"/>
      <c r="MQK136" s="760"/>
      <c r="MQL136" s="760"/>
      <c r="MQM136" s="760"/>
      <c r="MQN136" s="760"/>
      <c r="MQO136" s="760"/>
      <c r="MQP136" s="760"/>
      <c r="MQQ136" s="760"/>
      <c r="MQR136" s="760"/>
      <c r="MQS136" s="760"/>
      <c r="MQT136" s="760"/>
      <c r="MQU136" s="760"/>
      <c r="MQV136" s="760"/>
      <c r="MQW136" s="760"/>
      <c r="MQX136" s="760"/>
      <c r="MQY136" s="760"/>
      <c r="MQZ136" s="760"/>
      <c r="MRA136" s="760"/>
      <c r="MRB136" s="760"/>
      <c r="MRC136" s="760"/>
      <c r="MRD136" s="760"/>
      <c r="MRE136" s="760"/>
      <c r="MRF136" s="760"/>
      <c r="MRG136" s="760"/>
      <c r="MRH136" s="760"/>
      <c r="MRI136" s="760"/>
      <c r="MRJ136" s="760"/>
      <c r="MRK136" s="760"/>
      <c r="MRL136" s="760"/>
      <c r="MRM136" s="760"/>
      <c r="MRN136" s="760"/>
      <c r="MRO136" s="760"/>
      <c r="MRP136" s="760"/>
      <c r="MRQ136" s="760"/>
      <c r="MRR136" s="760"/>
      <c r="MRS136" s="760"/>
      <c r="MRT136" s="760"/>
      <c r="MRU136" s="760"/>
      <c r="MRV136" s="760"/>
      <c r="MRW136" s="760"/>
      <c r="MRX136" s="760"/>
      <c r="MRY136" s="760"/>
      <c r="MRZ136" s="760"/>
      <c r="MSA136" s="760"/>
      <c r="MSB136" s="760"/>
      <c r="MSC136" s="760"/>
      <c r="MSD136" s="760"/>
      <c r="MSE136" s="760"/>
      <c r="MSF136" s="760"/>
      <c r="MSG136" s="760"/>
      <c r="MSH136" s="760"/>
      <c r="MSI136" s="760"/>
      <c r="MSJ136" s="760"/>
      <c r="MSK136" s="760"/>
      <c r="MSL136" s="760"/>
      <c r="MSM136" s="760"/>
      <c r="MSN136" s="760"/>
      <c r="MSO136" s="760"/>
      <c r="MSP136" s="760"/>
      <c r="MSQ136" s="760"/>
      <c r="MSR136" s="760"/>
      <c r="MSS136" s="760"/>
      <c r="MST136" s="760"/>
      <c r="MSU136" s="760"/>
      <c r="MSV136" s="760"/>
      <c r="MSW136" s="760"/>
      <c r="MSX136" s="760"/>
      <c r="MSY136" s="760"/>
      <c r="MSZ136" s="760"/>
      <c r="MTA136" s="760"/>
      <c r="MTB136" s="760"/>
      <c r="MTC136" s="760"/>
      <c r="MTD136" s="760"/>
      <c r="MTE136" s="760"/>
      <c r="MTF136" s="760"/>
      <c r="MTG136" s="760"/>
      <c r="MTH136" s="760"/>
      <c r="MTI136" s="760"/>
      <c r="MTJ136" s="760"/>
      <c r="MTK136" s="760"/>
      <c r="MTL136" s="760"/>
      <c r="MTM136" s="760"/>
      <c r="MTN136" s="760"/>
      <c r="MTO136" s="760"/>
      <c r="MTP136" s="760"/>
      <c r="MTQ136" s="760"/>
      <c r="MTR136" s="760"/>
      <c r="MTS136" s="760"/>
      <c r="MTT136" s="760"/>
      <c r="MTU136" s="760"/>
      <c r="MTV136" s="760"/>
      <c r="MTW136" s="760"/>
      <c r="MTX136" s="760"/>
      <c r="MTY136" s="760"/>
      <c r="MTZ136" s="760"/>
      <c r="MUA136" s="760"/>
      <c r="MUB136" s="760"/>
      <c r="MUC136" s="760"/>
      <c r="MUD136" s="760"/>
      <c r="MUE136" s="760"/>
      <c r="MUF136" s="760"/>
      <c r="MUG136" s="760"/>
      <c r="MUH136" s="760"/>
      <c r="MUI136" s="760"/>
      <c r="MUJ136" s="760"/>
      <c r="MUK136" s="760"/>
      <c r="MUL136" s="760"/>
      <c r="MUM136" s="760"/>
      <c r="MUN136" s="760"/>
      <c r="MUO136" s="760"/>
      <c r="MUP136" s="760"/>
      <c r="MUQ136" s="760"/>
      <c r="MUR136" s="760"/>
      <c r="MUS136" s="760"/>
      <c r="MUT136" s="760"/>
      <c r="MUU136" s="760"/>
      <c r="MUV136" s="760"/>
      <c r="MUW136" s="760"/>
      <c r="MUX136" s="760"/>
      <c r="MUY136" s="760"/>
      <c r="MUZ136" s="760"/>
      <c r="MVA136" s="760"/>
      <c r="MVB136" s="760"/>
      <c r="MVC136" s="760"/>
      <c r="MVD136" s="760"/>
      <c r="MVE136" s="760"/>
      <c r="MVF136" s="760"/>
      <c r="MVG136" s="760"/>
      <c r="MVH136" s="760"/>
      <c r="MVI136" s="760"/>
      <c r="MVJ136" s="760"/>
      <c r="MVK136" s="760"/>
      <c r="MVL136" s="760"/>
      <c r="MVM136" s="760"/>
      <c r="MVN136" s="760"/>
      <c r="MVO136" s="760"/>
      <c r="MVP136" s="760"/>
      <c r="MVQ136" s="760"/>
      <c r="MVR136" s="760"/>
      <c r="MVS136" s="760"/>
      <c r="MVT136" s="760"/>
      <c r="MVU136" s="760"/>
      <c r="MVV136" s="760"/>
      <c r="MVW136" s="760"/>
      <c r="MVX136" s="760"/>
      <c r="MVY136" s="760"/>
      <c r="MVZ136" s="760"/>
      <c r="MWA136" s="760"/>
      <c r="MWB136" s="760"/>
      <c r="MWC136" s="760"/>
      <c r="MWD136" s="760"/>
      <c r="MWE136" s="760"/>
      <c r="MWF136" s="760"/>
      <c r="MWG136" s="760"/>
      <c r="MWH136" s="760"/>
      <c r="MWI136" s="760"/>
      <c r="MWJ136" s="760"/>
      <c r="MWK136" s="760"/>
      <c r="MWL136" s="760"/>
      <c r="MWM136" s="760"/>
      <c r="MWN136" s="760"/>
      <c r="MWO136" s="760"/>
      <c r="MWP136" s="760"/>
      <c r="MWQ136" s="760"/>
      <c r="MWR136" s="760"/>
      <c r="MWS136" s="760"/>
      <c r="MWT136" s="760"/>
      <c r="MWU136" s="760"/>
      <c r="MWV136" s="760"/>
      <c r="MWW136" s="760"/>
      <c r="MWX136" s="760"/>
      <c r="MWY136" s="760"/>
      <c r="MWZ136" s="760"/>
      <c r="MXA136" s="760"/>
      <c r="MXB136" s="760"/>
      <c r="MXC136" s="760"/>
      <c r="MXD136" s="760"/>
      <c r="MXE136" s="760"/>
      <c r="MXF136" s="760"/>
      <c r="MXG136" s="760"/>
      <c r="MXH136" s="760"/>
      <c r="MXI136" s="760"/>
      <c r="MXJ136" s="760"/>
      <c r="MXK136" s="760"/>
      <c r="MXL136" s="760"/>
      <c r="MXM136" s="760"/>
      <c r="MXN136" s="760"/>
      <c r="MXO136" s="760"/>
      <c r="MXP136" s="760"/>
      <c r="MXQ136" s="760"/>
      <c r="MXR136" s="760"/>
      <c r="MXS136" s="760"/>
      <c r="MXT136" s="760"/>
      <c r="MXU136" s="760"/>
      <c r="MXV136" s="760"/>
      <c r="MXW136" s="760"/>
      <c r="MXX136" s="760"/>
      <c r="MXY136" s="760"/>
      <c r="MXZ136" s="760"/>
      <c r="MYA136" s="760"/>
      <c r="MYB136" s="760"/>
      <c r="MYC136" s="760"/>
      <c r="MYD136" s="760"/>
      <c r="MYE136" s="760"/>
      <c r="MYF136" s="760"/>
      <c r="MYG136" s="760"/>
      <c r="MYH136" s="760"/>
      <c r="MYI136" s="760"/>
      <c r="MYJ136" s="760"/>
      <c r="MYK136" s="760"/>
      <c r="MYL136" s="760"/>
      <c r="MYM136" s="760"/>
      <c r="MYN136" s="760"/>
      <c r="MYO136" s="760"/>
      <c r="MYP136" s="760"/>
      <c r="MYQ136" s="760"/>
      <c r="MYR136" s="760"/>
      <c r="MYS136" s="760"/>
      <c r="MYT136" s="760"/>
      <c r="MYU136" s="760"/>
      <c r="MYV136" s="760"/>
      <c r="MYW136" s="760"/>
      <c r="MYX136" s="760"/>
      <c r="MYY136" s="760"/>
      <c r="MYZ136" s="760"/>
      <c r="MZA136" s="760"/>
      <c r="MZB136" s="760"/>
      <c r="MZC136" s="760"/>
      <c r="MZD136" s="760"/>
      <c r="MZE136" s="760"/>
      <c r="MZF136" s="760"/>
      <c r="MZG136" s="760"/>
      <c r="MZH136" s="760"/>
      <c r="MZI136" s="760"/>
      <c r="MZJ136" s="760"/>
      <c r="MZK136" s="760"/>
      <c r="MZL136" s="760"/>
      <c r="MZM136" s="760"/>
      <c r="MZN136" s="760"/>
      <c r="MZO136" s="760"/>
      <c r="MZP136" s="760"/>
      <c r="MZQ136" s="760"/>
      <c r="MZR136" s="760"/>
      <c r="MZS136" s="760"/>
      <c r="MZT136" s="760"/>
      <c r="MZU136" s="760"/>
      <c r="MZV136" s="760"/>
      <c r="MZW136" s="760"/>
      <c r="MZX136" s="760"/>
      <c r="MZY136" s="760"/>
      <c r="MZZ136" s="760"/>
      <c r="NAA136" s="760"/>
      <c r="NAB136" s="760"/>
      <c r="NAC136" s="760"/>
      <c r="NAD136" s="760"/>
      <c r="NAE136" s="760"/>
      <c r="NAF136" s="760"/>
      <c r="NAG136" s="760"/>
      <c r="NAH136" s="760"/>
      <c r="NAI136" s="760"/>
      <c r="NAJ136" s="760"/>
      <c r="NAK136" s="760"/>
      <c r="NAL136" s="760"/>
      <c r="NAM136" s="760"/>
      <c r="NAN136" s="760"/>
      <c r="NAO136" s="760"/>
      <c r="NAP136" s="760"/>
      <c r="NAQ136" s="760"/>
      <c r="NAR136" s="760"/>
      <c r="NAS136" s="760"/>
      <c r="NAT136" s="760"/>
      <c r="NAU136" s="760"/>
      <c r="NAV136" s="760"/>
      <c r="NAW136" s="760"/>
      <c r="NAX136" s="760"/>
      <c r="NAY136" s="760"/>
      <c r="NAZ136" s="760"/>
      <c r="NBA136" s="760"/>
      <c r="NBB136" s="760"/>
      <c r="NBC136" s="760"/>
      <c r="NBD136" s="760"/>
      <c r="NBE136" s="760"/>
      <c r="NBF136" s="760"/>
      <c r="NBG136" s="760"/>
      <c r="NBH136" s="760"/>
      <c r="NBI136" s="760"/>
      <c r="NBJ136" s="760"/>
      <c r="NBK136" s="760"/>
      <c r="NBL136" s="760"/>
      <c r="NBM136" s="760"/>
      <c r="NBN136" s="760"/>
      <c r="NBO136" s="760"/>
      <c r="NBP136" s="760"/>
      <c r="NBQ136" s="760"/>
      <c r="NBR136" s="760"/>
      <c r="NBS136" s="760"/>
      <c r="NBT136" s="760"/>
      <c r="NBU136" s="760"/>
      <c r="NBV136" s="760"/>
      <c r="NBW136" s="760"/>
      <c r="NBX136" s="760"/>
      <c r="NBY136" s="760"/>
      <c r="NBZ136" s="760"/>
      <c r="NCA136" s="760"/>
      <c r="NCB136" s="760"/>
      <c r="NCC136" s="760"/>
      <c r="NCD136" s="760"/>
      <c r="NCE136" s="760"/>
      <c r="NCF136" s="760"/>
      <c r="NCG136" s="760"/>
      <c r="NCH136" s="760"/>
      <c r="NCI136" s="760"/>
      <c r="NCJ136" s="760"/>
      <c r="NCK136" s="760"/>
      <c r="NCL136" s="760"/>
      <c r="NCM136" s="760"/>
      <c r="NCN136" s="760"/>
      <c r="NCO136" s="760"/>
      <c r="NCP136" s="760"/>
      <c r="NCQ136" s="760"/>
      <c r="NCR136" s="760"/>
      <c r="NCS136" s="760"/>
      <c r="NCT136" s="760"/>
      <c r="NCU136" s="760"/>
      <c r="NCV136" s="760"/>
      <c r="NCW136" s="760"/>
      <c r="NCX136" s="760"/>
      <c r="NCY136" s="760"/>
      <c r="NCZ136" s="760"/>
      <c r="NDA136" s="760"/>
      <c r="NDB136" s="760"/>
      <c r="NDC136" s="760"/>
      <c r="NDD136" s="760"/>
      <c r="NDE136" s="760"/>
      <c r="NDF136" s="760"/>
      <c r="NDG136" s="760"/>
      <c r="NDH136" s="760"/>
      <c r="NDI136" s="760"/>
      <c r="NDJ136" s="760"/>
      <c r="NDK136" s="760"/>
      <c r="NDL136" s="760"/>
      <c r="NDM136" s="760"/>
      <c r="NDN136" s="760"/>
      <c r="NDO136" s="760"/>
      <c r="NDP136" s="760"/>
      <c r="NDQ136" s="760"/>
      <c r="NDR136" s="760"/>
      <c r="NDS136" s="760"/>
      <c r="NDT136" s="760"/>
      <c r="NDU136" s="760"/>
      <c r="NDV136" s="760"/>
      <c r="NDW136" s="760"/>
      <c r="NDX136" s="760"/>
      <c r="NDY136" s="760"/>
      <c r="NDZ136" s="760"/>
      <c r="NEA136" s="760"/>
      <c r="NEB136" s="760"/>
      <c r="NEC136" s="760"/>
      <c r="NED136" s="760"/>
      <c r="NEE136" s="760"/>
      <c r="NEF136" s="760"/>
      <c r="NEG136" s="760"/>
      <c r="NEH136" s="760"/>
      <c r="NEI136" s="760"/>
      <c r="NEJ136" s="760"/>
      <c r="NEK136" s="760"/>
      <c r="NEL136" s="760"/>
      <c r="NEM136" s="760"/>
      <c r="NEN136" s="760"/>
      <c r="NEO136" s="760"/>
      <c r="NEP136" s="760"/>
      <c r="NEQ136" s="760"/>
      <c r="NER136" s="760"/>
      <c r="NES136" s="760"/>
      <c r="NET136" s="760"/>
      <c r="NEU136" s="760"/>
      <c r="NEV136" s="760"/>
      <c r="NEW136" s="760"/>
      <c r="NEX136" s="760"/>
      <c r="NEY136" s="760"/>
      <c r="NEZ136" s="760"/>
      <c r="NFA136" s="760"/>
      <c r="NFB136" s="760"/>
      <c r="NFC136" s="760"/>
      <c r="NFD136" s="760"/>
      <c r="NFE136" s="760"/>
      <c r="NFF136" s="760"/>
      <c r="NFG136" s="760"/>
      <c r="NFH136" s="760"/>
      <c r="NFI136" s="760"/>
      <c r="NFJ136" s="760"/>
      <c r="NFK136" s="760"/>
      <c r="NFL136" s="760"/>
      <c r="NFM136" s="760"/>
      <c r="NFN136" s="760"/>
      <c r="NFO136" s="760"/>
      <c r="NFP136" s="760"/>
      <c r="NFQ136" s="760"/>
      <c r="NFR136" s="760"/>
      <c r="NFS136" s="760"/>
      <c r="NFT136" s="760"/>
      <c r="NFU136" s="760"/>
      <c r="NFV136" s="760"/>
      <c r="NFW136" s="760"/>
      <c r="NFX136" s="760"/>
      <c r="NFY136" s="760"/>
      <c r="NFZ136" s="760"/>
      <c r="NGA136" s="760"/>
      <c r="NGB136" s="760"/>
      <c r="NGC136" s="760"/>
      <c r="NGD136" s="760"/>
      <c r="NGE136" s="760"/>
      <c r="NGF136" s="760"/>
      <c r="NGG136" s="760"/>
      <c r="NGH136" s="760"/>
      <c r="NGI136" s="760"/>
      <c r="NGJ136" s="760"/>
      <c r="NGK136" s="760"/>
      <c r="NGL136" s="760"/>
      <c r="NGM136" s="760"/>
      <c r="NGN136" s="760"/>
      <c r="NGO136" s="760"/>
      <c r="NGP136" s="760"/>
      <c r="NGQ136" s="760"/>
      <c r="NGR136" s="760"/>
      <c r="NGS136" s="760"/>
      <c r="NGT136" s="760"/>
      <c r="NGU136" s="760"/>
      <c r="NGV136" s="760"/>
      <c r="NGW136" s="760"/>
      <c r="NGX136" s="760"/>
      <c r="NGY136" s="760"/>
      <c r="NGZ136" s="760"/>
      <c r="NHA136" s="760"/>
      <c r="NHB136" s="760"/>
      <c r="NHC136" s="760"/>
      <c r="NHD136" s="760"/>
      <c r="NHE136" s="760"/>
      <c r="NHF136" s="760"/>
      <c r="NHG136" s="760"/>
      <c r="NHH136" s="760"/>
      <c r="NHI136" s="760"/>
      <c r="NHJ136" s="760"/>
      <c r="NHK136" s="760"/>
      <c r="NHL136" s="760"/>
      <c r="NHM136" s="760"/>
      <c r="NHN136" s="760"/>
      <c r="NHO136" s="760"/>
      <c r="NHP136" s="760"/>
      <c r="NHQ136" s="760"/>
      <c r="NHR136" s="760"/>
      <c r="NHS136" s="760"/>
      <c r="NHT136" s="760"/>
      <c r="NHU136" s="760"/>
      <c r="NHV136" s="760"/>
      <c r="NHW136" s="760"/>
      <c r="NHX136" s="760"/>
      <c r="NHY136" s="760"/>
      <c r="NHZ136" s="760"/>
      <c r="NIA136" s="760"/>
      <c r="NIB136" s="760"/>
      <c r="NIC136" s="760"/>
      <c r="NID136" s="760"/>
      <c r="NIE136" s="760"/>
      <c r="NIF136" s="760"/>
      <c r="NIG136" s="760"/>
      <c r="NIH136" s="760"/>
      <c r="NII136" s="760"/>
      <c r="NIJ136" s="760"/>
      <c r="NIK136" s="760"/>
      <c r="NIL136" s="760"/>
      <c r="NIM136" s="760"/>
      <c r="NIN136" s="760"/>
      <c r="NIO136" s="760"/>
      <c r="NIP136" s="760"/>
      <c r="NIQ136" s="760"/>
      <c r="NIR136" s="760"/>
      <c r="NIS136" s="760"/>
      <c r="NIT136" s="760"/>
      <c r="NIU136" s="760"/>
      <c r="NIV136" s="760"/>
      <c r="NIW136" s="760"/>
      <c r="NIX136" s="760"/>
      <c r="NIY136" s="760"/>
      <c r="NIZ136" s="760"/>
      <c r="NJA136" s="760"/>
      <c r="NJB136" s="760"/>
      <c r="NJC136" s="760"/>
      <c r="NJD136" s="760"/>
      <c r="NJE136" s="760"/>
      <c r="NJF136" s="760"/>
      <c r="NJG136" s="760"/>
      <c r="NJH136" s="760"/>
      <c r="NJI136" s="760"/>
      <c r="NJJ136" s="760"/>
      <c r="NJK136" s="760"/>
      <c r="NJL136" s="760"/>
      <c r="NJM136" s="760"/>
      <c r="NJN136" s="760"/>
      <c r="NJO136" s="760"/>
      <c r="NJP136" s="760"/>
      <c r="NJQ136" s="760"/>
      <c r="NJR136" s="760"/>
      <c r="NJS136" s="760"/>
      <c r="NJT136" s="760"/>
      <c r="NJU136" s="760"/>
      <c r="NJV136" s="760"/>
      <c r="NJW136" s="760"/>
      <c r="NJX136" s="760"/>
      <c r="NJY136" s="760"/>
      <c r="NJZ136" s="760"/>
      <c r="NKA136" s="760"/>
      <c r="NKB136" s="760"/>
      <c r="NKC136" s="760"/>
      <c r="NKD136" s="760"/>
      <c r="NKE136" s="760"/>
      <c r="NKF136" s="760"/>
      <c r="NKG136" s="760"/>
      <c r="NKH136" s="760"/>
      <c r="NKI136" s="760"/>
      <c r="NKJ136" s="760"/>
      <c r="NKK136" s="760"/>
      <c r="NKL136" s="760"/>
      <c r="NKM136" s="760"/>
      <c r="NKN136" s="760"/>
      <c r="NKO136" s="760"/>
      <c r="NKP136" s="760"/>
      <c r="NKQ136" s="760"/>
      <c r="NKR136" s="760"/>
      <c r="NKS136" s="760"/>
      <c r="NKT136" s="760"/>
      <c r="NKU136" s="760"/>
      <c r="NKV136" s="760"/>
      <c r="NKW136" s="760"/>
      <c r="NKX136" s="760"/>
      <c r="NKY136" s="760"/>
      <c r="NKZ136" s="760"/>
      <c r="NLA136" s="760"/>
      <c r="NLB136" s="760"/>
      <c r="NLC136" s="760"/>
      <c r="NLD136" s="760"/>
      <c r="NLE136" s="760"/>
      <c r="NLF136" s="760"/>
      <c r="NLG136" s="760"/>
      <c r="NLH136" s="760"/>
      <c r="NLI136" s="760"/>
      <c r="NLJ136" s="760"/>
      <c r="NLK136" s="760"/>
      <c r="NLL136" s="760"/>
      <c r="NLM136" s="760"/>
      <c r="NLN136" s="760"/>
      <c r="NLO136" s="760"/>
      <c r="NLP136" s="760"/>
      <c r="NLQ136" s="760"/>
      <c r="NLR136" s="760"/>
      <c r="NLS136" s="760"/>
      <c r="NLT136" s="760"/>
      <c r="NLU136" s="760"/>
      <c r="NLV136" s="760"/>
      <c r="NLW136" s="760"/>
      <c r="NLX136" s="760"/>
      <c r="NLY136" s="760"/>
      <c r="NLZ136" s="760"/>
      <c r="NMA136" s="760"/>
      <c r="NMB136" s="760"/>
      <c r="NMC136" s="760"/>
      <c r="NMD136" s="760"/>
      <c r="NME136" s="760"/>
      <c r="NMF136" s="760"/>
      <c r="NMG136" s="760"/>
      <c r="NMH136" s="760"/>
      <c r="NMI136" s="760"/>
      <c r="NMJ136" s="760"/>
      <c r="NMK136" s="760"/>
      <c r="NML136" s="760"/>
      <c r="NMM136" s="760"/>
      <c r="NMN136" s="760"/>
      <c r="NMO136" s="760"/>
      <c r="NMP136" s="760"/>
      <c r="NMQ136" s="760"/>
      <c r="NMR136" s="760"/>
      <c r="NMS136" s="760"/>
      <c r="NMT136" s="760"/>
      <c r="NMU136" s="760"/>
      <c r="NMV136" s="760"/>
      <c r="NMW136" s="760"/>
      <c r="NMX136" s="760"/>
      <c r="NMY136" s="760"/>
      <c r="NMZ136" s="760"/>
      <c r="NNA136" s="760"/>
      <c r="NNB136" s="760"/>
      <c r="NNC136" s="760"/>
      <c r="NND136" s="760"/>
      <c r="NNE136" s="760"/>
      <c r="NNF136" s="760"/>
      <c r="NNG136" s="760"/>
      <c r="NNH136" s="760"/>
      <c r="NNI136" s="760"/>
      <c r="NNJ136" s="760"/>
      <c r="NNK136" s="760"/>
      <c r="NNL136" s="760"/>
      <c r="NNM136" s="760"/>
      <c r="NNN136" s="760"/>
      <c r="NNO136" s="760"/>
      <c r="NNP136" s="760"/>
      <c r="NNQ136" s="760"/>
      <c r="NNR136" s="760"/>
      <c r="NNS136" s="760"/>
      <c r="NNT136" s="760"/>
      <c r="NNU136" s="760"/>
      <c r="NNV136" s="760"/>
      <c r="NNW136" s="760"/>
      <c r="NNX136" s="760"/>
      <c r="NNY136" s="760"/>
      <c r="NNZ136" s="760"/>
      <c r="NOA136" s="760"/>
      <c r="NOB136" s="760"/>
      <c r="NOC136" s="760"/>
      <c r="NOD136" s="760"/>
      <c r="NOE136" s="760"/>
      <c r="NOF136" s="760"/>
      <c r="NOG136" s="760"/>
      <c r="NOH136" s="760"/>
      <c r="NOI136" s="760"/>
      <c r="NOJ136" s="760"/>
      <c r="NOK136" s="760"/>
      <c r="NOL136" s="760"/>
      <c r="NOM136" s="760"/>
      <c r="NON136" s="760"/>
      <c r="NOO136" s="760"/>
      <c r="NOP136" s="760"/>
      <c r="NOQ136" s="760"/>
      <c r="NOR136" s="760"/>
      <c r="NOS136" s="760"/>
      <c r="NOT136" s="760"/>
      <c r="NOU136" s="760"/>
      <c r="NOV136" s="760"/>
      <c r="NOW136" s="760"/>
      <c r="NOX136" s="760"/>
      <c r="NOY136" s="760"/>
      <c r="NOZ136" s="760"/>
      <c r="NPA136" s="760"/>
      <c r="NPB136" s="760"/>
      <c r="NPC136" s="760"/>
      <c r="NPD136" s="760"/>
      <c r="NPE136" s="760"/>
      <c r="NPF136" s="760"/>
      <c r="NPG136" s="760"/>
      <c r="NPH136" s="760"/>
      <c r="NPI136" s="760"/>
      <c r="NPJ136" s="760"/>
      <c r="NPK136" s="760"/>
      <c r="NPL136" s="760"/>
      <c r="NPM136" s="760"/>
      <c r="NPN136" s="760"/>
      <c r="NPO136" s="760"/>
      <c r="NPP136" s="760"/>
      <c r="NPQ136" s="760"/>
      <c r="NPR136" s="760"/>
      <c r="NPS136" s="760"/>
      <c r="NPT136" s="760"/>
      <c r="NPU136" s="760"/>
      <c r="NPV136" s="760"/>
      <c r="NPW136" s="760"/>
      <c r="NPX136" s="760"/>
      <c r="NPY136" s="760"/>
      <c r="NPZ136" s="760"/>
      <c r="NQA136" s="760"/>
      <c r="NQB136" s="760"/>
      <c r="NQC136" s="760"/>
      <c r="NQD136" s="760"/>
      <c r="NQE136" s="760"/>
      <c r="NQF136" s="760"/>
      <c r="NQG136" s="760"/>
      <c r="NQH136" s="760"/>
      <c r="NQI136" s="760"/>
      <c r="NQJ136" s="760"/>
      <c r="NQK136" s="760"/>
      <c r="NQL136" s="760"/>
      <c r="NQM136" s="760"/>
      <c r="NQN136" s="760"/>
      <c r="NQO136" s="760"/>
      <c r="NQP136" s="760"/>
      <c r="NQQ136" s="760"/>
      <c r="NQR136" s="760"/>
      <c r="NQS136" s="760"/>
      <c r="NQT136" s="760"/>
      <c r="NQU136" s="760"/>
      <c r="NQV136" s="760"/>
      <c r="NQW136" s="760"/>
      <c r="NQX136" s="760"/>
      <c r="NQY136" s="760"/>
      <c r="NQZ136" s="760"/>
      <c r="NRA136" s="760"/>
      <c r="NRB136" s="760"/>
      <c r="NRC136" s="760"/>
      <c r="NRD136" s="760"/>
      <c r="NRE136" s="760"/>
      <c r="NRF136" s="760"/>
      <c r="NRG136" s="760"/>
      <c r="NRH136" s="760"/>
      <c r="NRI136" s="760"/>
      <c r="NRJ136" s="760"/>
      <c r="NRK136" s="760"/>
      <c r="NRL136" s="760"/>
      <c r="NRM136" s="760"/>
      <c r="NRN136" s="760"/>
      <c r="NRO136" s="760"/>
      <c r="NRP136" s="760"/>
      <c r="NRQ136" s="760"/>
      <c r="NRR136" s="760"/>
      <c r="NRS136" s="760"/>
      <c r="NRT136" s="760"/>
      <c r="NRU136" s="760"/>
      <c r="NRV136" s="760"/>
      <c r="NRW136" s="760"/>
      <c r="NRX136" s="760"/>
      <c r="NRY136" s="760"/>
      <c r="NRZ136" s="760"/>
      <c r="NSA136" s="760"/>
      <c r="NSB136" s="760"/>
      <c r="NSC136" s="760"/>
      <c r="NSD136" s="760"/>
      <c r="NSE136" s="760"/>
      <c r="NSF136" s="760"/>
      <c r="NSG136" s="760"/>
      <c r="NSH136" s="760"/>
      <c r="NSI136" s="760"/>
      <c r="NSJ136" s="760"/>
      <c r="NSK136" s="760"/>
      <c r="NSL136" s="760"/>
      <c r="NSM136" s="760"/>
      <c r="NSN136" s="760"/>
      <c r="NSO136" s="760"/>
      <c r="NSP136" s="760"/>
      <c r="NSQ136" s="760"/>
      <c r="NSR136" s="760"/>
      <c r="NSS136" s="760"/>
      <c r="NST136" s="760"/>
      <c r="NSU136" s="760"/>
      <c r="NSV136" s="760"/>
      <c r="NSW136" s="760"/>
      <c r="NSX136" s="760"/>
      <c r="NSY136" s="760"/>
      <c r="NSZ136" s="760"/>
      <c r="NTA136" s="760"/>
      <c r="NTB136" s="760"/>
      <c r="NTC136" s="760"/>
      <c r="NTD136" s="760"/>
      <c r="NTE136" s="760"/>
      <c r="NTF136" s="760"/>
      <c r="NTG136" s="760"/>
      <c r="NTH136" s="760"/>
      <c r="NTI136" s="760"/>
      <c r="NTJ136" s="760"/>
      <c r="NTK136" s="760"/>
      <c r="NTL136" s="760"/>
      <c r="NTM136" s="760"/>
      <c r="NTN136" s="760"/>
      <c r="NTO136" s="760"/>
      <c r="NTP136" s="760"/>
      <c r="NTQ136" s="760"/>
      <c r="NTR136" s="760"/>
      <c r="NTS136" s="760"/>
      <c r="NTT136" s="760"/>
      <c r="NTU136" s="760"/>
      <c r="NTV136" s="760"/>
      <c r="NTW136" s="760"/>
      <c r="NTX136" s="760"/>
      <c r="NTY136" s="760"/>
      <c r="NTZ136" s="760"/>
      <c r="NUA136" s="760"/>
      <c r="NUB136" s="760"/>
      <c r="NUC136" s="760"/>
      <c r="NUD136" s="760"/>
      <c r="NUE136" s="760"/>
      <c r="NUF136" s="760"/>
      <c r="NUG136" s="760"/>
      <c r="NUH136" s="760"/>
      <c r="NUI136" s="760"/>
      <c r="NUJ136" s="760"/>
      <c r="NUK136" s="760"/>
      <c r="NUL136" s="760"/>
      <c r="NUM136" s="760"/>
      <c r="NUN136" s="760"/>
      <c r="NUO136" s="760"/>
      <c r="NUP136" s="760"/>
      <c r="NUQ136" s="760"/>
      <c r="NUR136" s="760"/>
      <c r="NUS136" s="760"/>
      <c r="NUT136" s="760"/>
      <c r="NUU136" s="760"/>
      <c r="NUV136" s="760"/>
      <c r="NUW136" s="760"/>
      <c r="NUX136" s="760"/>
      <c r="NUY136" s="760"/>
      <c r="NUZ136" s="760"/>
      <c r="NVA136" s="760"/>
      <c r="NVB136" s="760"/>
      <c r="NVC136" s="760"/>
      <c r="NVD136" s="760"/>
      <c r="NVE136" s="760"/>
      <c r="NVF136" s="760"/>
      <c r="NVG136" s="760"/>
      <c r="NVH136" s="760"/>
      <c r="NVI136" s="760"/>
      <c r="NVJ136" s="760"/>
      <c r="NVK136" s="760"/>
      <c r="NVL136" s="760"/>
      <c r="NVM136" s="760"/>
      <c r="NVN136" s="760"/>
      <c r="NVO136" s="760"/>
      <c r="NVP136" s="760"/>
      <c r="NVQ136" s="760"/>
      <c r="NVR136" s="760"/>
      <c r="NVS136" s="760"/>
      <c r="NVT136" s="760"/>
      <c r="NVU136" s="760"/>
      <c r="NVV136" s="760"/>
      <c r="NVW136" s="760"/>
      <c r="NVX136" s="760"/>
      <c r="NVY136" s="760"/>
      <c r="NVZ136" s="760"/>
      <c r="NWA136" s="760"/>
      <c r="NWB136" s="760"/>
      <c r="NWC136" s="760"/>
      <c r="NWD136" s="760"/>
      <c r="NWE136" s="760"/>
      <c r="NWF136" s="760"/>
      <c r="NWG136" s="760"/>
      <c r="NWH136" s="760"/>
      <c r="NWI136" s="760"/>
      <c r="NWJ136" s="760"/>
      <c r="NWK136" s="760"/>
      <c r="NWL136" s="760"/>
      <c r="NWM136" s="760"/>
      <c r="NWN136" s="760"/>
      <c r="NWO136" s="760"/>
      <c r="NWP136" s="760"/>
      <c r="NWQ136" s="760"/>
      <c r="NWR136" s="760"/>
      <c r="NWS136" s="760"/>
      <c r="NWT136" s="760"/>
      <c r="NWU136" s="760"/>
      <c r="NWV136" s="760"/>
      <c r="NWW136" s="760"/>
      <c r="NWX136" s="760"/>
      <c r="NWY136" s="760"/>
      <c r="NWZ136" s="760"/>
      <c r="NXA136" s="760"/>
      <c r="NXB136" s="760"/>
      <c r="NXC136" s="760"/>
      <c r="NXD136" s="760"/>
      <c r="NXE136" s="760"/>
      <c r="NXF136" s="760"/>
      <c r="NXG136" s="760"/>
      <c r="NXH136" s="760"/>
      <c r="NXI136" s="760"/>
      <c r="NXJ136" s="760"/>
      <c r="NXK136" s="760"/>
      <c r="NXL136" s="760"/>
      <c r="NXM136" s="760"/>
      <c r="NXN136" s="760"/>
      <c r="NXO136" s="760"/>
      <c r="NXP136" s="760"/>
      <c r="NXQ136" s="760"/>
      <c r="NXR136" s="760"/>
      <c r="NXS136" s="760"/>
      <c r="NXT136" s="760"/>
      <c r="NXU136" s="760"/>
      <c r="NXV136" s="760"/>
      <c r="NXW136" s="760"/>
      <c r="NXX136" s="760"/>
      <c r="NXY136" s="760"/>
      <c r="NXZ136" s="760"/>
      <c r="NYA136" s="760"/>
      <c r="NYB136" s="760"/>
      <c r="NYC136" s="760"/>
      <c r="NYD136" s="760"/>
      <c r="NYE136" s="760"/>
      <c r="NYF136" s="760"/>
      <c r="NYG136" s="760"/>
      <c r="NYH136" s="760"/>
      <c r="NYI136" s="760"/>
      <c r="NYJ136" s="760"/>
      <c r="NYK136" s="760"/>
      <c r="NYL136" s="760"/>
      <c r="NYM136" s="760"/>
      <c r="NYN136" s="760"/>
      <c r="NYO136" s="760"/>
      <c r="NYP136" s="760"/>
      <c r="NYQ136" s="760"/>
      <c r="NYR136" s="760"/>
      <c r="NYS136" s="760"/>
      <c r="NYT136" s="760"/>
      <c r="NYU136" s="760"/>
      <c r="NYV136" s="760"/>
      <c r="NYW136" s="760"/>
      <c r="NYX136" s="760"/>
      <c r="NYY136" s="760"/>
      <c r="NYZ136" s="760"/>
      <c r="NZA136" s="760"/>
      <c r="NZB136" s="760"/>
      <c r="NZC136" s="760"/>
      <c r="NZD136" s="760"/>
      <c r="NZE136" s="760"/>
      <c r="NZF136" s="760"/>
      <c r="NZG136" s="760"/>
      <c r="NZH136" s="760"/>
      <c r="NZI136" s="760"/>
      <c r="NZJ136" s="760"/>
      <c r="NZK136" s="760"/>
      <c r="NZL136" s="760"/>
      <c r="NZM136" s="760"/>
      <c r="NZN136" s="760"/>
      <c r="NZO136" s="760"/>
      <c r="NZP136" s="760"/>
      <c r="NZQ136" s="760"/>
      <c r="NZR136" s="760"/>
      <c r="NZS136" s="760"/>
      <c r="NZT136" s="760"/>
      <c r="NZU136" s="760"/>
      <c r="NZV136" s="760"/>
      <c r="NZW136" s="760"/>
      <c r="NZX136" s="760"/>
      <c r="NZY136" s="760"/>
      <c r="NZZ136" s="760"/>
      <c r="OAA136" s="760"/>
      <c r="OAB136" s="760"/>
      <c r="OAC136" s="760"/>
      <c r="OAD136" s="760"/>
      <c r="OAE136" s="760"/>
      <c r="OAF136" s="760"/>
      <c r="OAG136" s="760"/>
      <c r="OAH136" s="760"/>
      <c r="OAI136" s="760"/>
      <c r="OAJ136" s="760"/>
      <c r="OAK136" s="760"/>
      <c r="OAL136" s="760"/>
      <c r="OAM136" s="760"/>
      <c r="OAN136" s="760"/>
      <c r="OAO136" s="760"/>
      <c r="OAP136" s="760"/>
      <c r="OAQ136" s="760"/>
      <c r="OAR136" s="760"/>
      <c r="OAS136" s="760"/>
      <c r="OAT136" s="760"/>
      <c r="OAU136" s="760"/>
      <c r="OAV136" s="760"/>
      <c r="OAW136" s="760"/>
      <c r="OAX136" s="760"/>
      <c r="OAY136" s="760"/>
      <c r="OAZ136" s="760"/>
      <c r="OBA136" s="760"/>
      <c r="OBB136" s="760"/>
      <c r="OBC136" s="760"/>
      <c r="OBD136" s="760"/>
      <c r="OBE136" s="760"/>
      <c r="OBF136" s="760"/>
      <c r="OBG136" s="760"/>
      <c r="OBH136" s="760"/>
      <c r="OBI136" s="760"/>
      <c r="OBJ136" s="760"/>
      <c r="OBK136" s="760"/>
      <c r="OBL136" s="760"/>
      <c r="OBM136" s="760"/>
      <c r="OBN136" s="760"/>
      <c r="OBO136" s="760"/>
      <c r="OBP136" s="760"/>
      <c r="OBQ136" s="760"/>
      <c r="OBR136" s="760"/>
      <c r="OBS136" s="760"/>
      <c r="OBT136" s="760"/>
      <c r="OBU136" s="760"/>
      <c r="OBV136" s="760"/>
      <c r="OBW136" s="760"/>
      <c r="OBX136" s="760"/>
      <c r="OBY136" s="760"/>
      <c r="OBZ136" s="760"/>
      <c r="OCA136" s="760"/>
      <c r="OCB136" s="760"/>
      <c r="OCC136" s="760"/>
      <c r="OCD136" s="760"/>
      <c r="OCE136" s="760"/>
      <c r="OCF136" s="760"/>
      <c r="OCG136" s="760"/>
      <c r="OCH136" s="760"/>
      <c r="OCI136" s="760"/>
      <c r="OCJ136" s="760"/>
      <c r="OCK136" s="760"/>
      <c r="OCL136" s="760"/>
      <c r="OCM136" s="760"/>
      <c r="OCN136" s="760"/>
      <c r="OCO136" s="760"/>
      <c r="OCP136" s="760"/>
      <c r="OCQ136" s="760"/>
      <c r="OCR136" s="760"/>
      <c r="OCS136" s="760"/>
      <c r="OCT136" s="760"/>
      <c r="OCU136" s="760"/>
      <c r="OCV136" s="760"/>
      <c r="OCW136" s="760"/>
      <c r="OCX136" s="760"/>
      <c r="OCY136" s="760"/>
      <c r="OCZ136" s="760"/>
      <c r="ODA136" s="760"/>
      <c r="ODB136" s="760"/>
      <c r="ODC136" s="760"/>
      <c r="ODD136" s="760"/>
      <c r="ODE136" s="760"/>
      <c r="ODF136" s="760"/>
      <c r="ODG136" s="760"/>
      <c r="ODH136" s="760"/>
      <c r="ODI136" s="760"/>
      <c r="ODJ136" s="760"/>
      <c r="ODK136" s="760"/>
      <c r="ODL136" s="760"/>
      <c r="ODM136" s="760"/>
      <c r="ODN136" s="760"/>
      <c r="ODO136" s="760"/>
      <c r="ODP136" s="760"/>
      <c r="ODQ136" s="760"/>
      <c r="ODR136" s="760"/>
      <c r="ODS136" s="760"/>
      <c r="ODT136" s="760"/>
      <c r="ODU136" s="760"/>
      <c r="ODV136" s="760"/>
      <c r="ODW136" s="760"/>
      <c r="ODX136" s="760"/>
      <c r="ODY136" s="760"/>
      <c r="ODZ136" s="760"/>
      <c r="OEA136" s="760"/>
      <c r="OEB136" s="760"/>
      <c r="OEC136" s="760"/>
      <c r="OED136" s="760"/>
      <c r="OEE136" s="760"/>
      <c r="OEF136" s="760"/>
      <c r="OEG136" s="760"/>
      <c r="OEH136" s="760"/>
      <c r="OEI136" s="760"/>
      <c r="OEJ136" s="760"/>
      <c r="OEK136" s="760"/>
      <c r="OEL136" s="760"/>
      <c r="OEM136" s="760"/>
      <c r="OEN136" s="760"/>
      <c r="OEO136" s="760"/>
      <c r="OEP136" s="760"/>
      <c r="OEQ136" s="760"/>
      <c r="OER136" s="760"/>
      <c r="OES136" s="760"/>
      <c r="OET136" s="760"/>
      <c r="OEU136" s="760"/>
      <c r="OEV136" s="760"/>
      <c r="OEW136" s="760"/>
      <c r="OEX136" s="760"/>
      <c r="OEY136" s="760"/>
      <c r="OEZ136" s="760"/>
      <c r="OFA136" s="760"/>
      <c r="OFB136" s="760"/>
      <c r="OFC136" s="760"/>
      <c r="OFD136" s="760"/>
      <c r="OFE136" s="760"/>
      <c r="OFF136" s="760"/>
      <c r="OFG136" s="760"/>
      <c r="OFH136" s="760"/>
      <c r="OFI136" s="760"/>
      <c r="OFJ136" s="760"/>
      <c r="OFK136" s="760"/>
      <c r="OFL136" s="760"/>
      <c r="OFM136" s="760"/>
      <c r="OFN136" s="760"/>
      <c r="OFO136" s="760"/>
      <c r="OFP136" s="760"/>
      <c r="OFQ136" s="760"/>
      <c r="OFR136" s="760"/>
      <c r="OFS136" s="760"/>
      <c r="OFT136" s="760"/>
      <c r="OFU136" s="760"/>
      <c r="OFV136" s="760"/>
      <c r="OFW136" s="760"/>
      <c r="OFX136" s="760"/>
      <c r="OFY136" s="760"/>
      <c r="OFZ136" s="760"/>
      <c r="OGA136" s="760"/>
      <c r="OGB136" s="760"/>
      <c r="OGC136" s="760"/>
      <c r="OGD136" s="760"/>
      <c r="OGE136" s="760"/>
      <c r="OGF136" s="760"/>
      <c r="OGG136" s="760"/>
      <c r="OGH136" s="760"/>
      <c r="OGI136" s="760"/>
      <c r="OGJ136" s="760"/>
      <c r="OGK136" s="760"/>
      <c r="OGL136" s="760"/>
      <c r="OGM136" s="760"/>
      <c r="OGN136" s="760"/>
      <c r="OGO136" s="760"/>
      <c r="OGP136" s="760"/>
      <c r="OGQ136" s="760"/>
      <c r="OGR136" s="760"/>
      <c r="OGS136" s="760"/>
      <c r="OGT136" s="760"/>
      <c r="OGU136" s="760"/>
      <c r="OGV136" s="760"/>
      <c r="OGW136" s="760"/>
      <c r="OGX136" s="760"/>
      <c r="OGY136" s="760"/>
      <c r="OGZ136" s="760"/>
      <c r="OHA136" s="760"/>
      <c r="OHB136" s="760"/>
      <c r="OHC136" s="760"/>
      <c r="OHD136" s="760"/>
      <c r="OHE136" s="760"/>
      <c r="OHF136" s="760"/>
      <c r="OHG136" s="760"/>
      <c r="OHH136" s="760"/>
      <c r="OHI136" s="760"/>
      <c r="OHJ136" s="760"/>
      <c r="OHK136" s="760"/>
      <c r="OHL136" s="760"/>
      <c r="OHM136" s="760"/>
      <c r="OHN136" s="760"/>
      <c r="OHO136" s="760"/>
      <c r="OHP136" s="760"/>
      <c r="OHQ136" s="760"/>
      <c r="OHR136" s="760"/>
      <c r="OHS136" s="760"/>
      <c r="OHT136" s="760"/>
      <c r="OHU136" s="760"/>
      <c r="OHV136" s="760"/>
      <c r="OHW136" s="760"/>
      <c r="OHX136" s="760"/>
      <c r="OHY136" s="760"/>
      <c r="OHZ136" s="760"/>
      <c r="OIA136" s="760"/>
      <c r="OIB136" s="760"/>
      <c r="OIC136" s="760"/>
      <c r="OID136" s="760"/>
      <c r="OIE136" s="760"/>
      <c r="OIF136" s="760"/>
      <c r="OIG136" s="760"/>
      <c r="OIH136" s="760"/>
      <c r="OII136" s="760"/>
      <c r="OIJ136" s="760"/>
      <c r="OIK136" s="760"/>
      <c r="OIL136" s="760"/>
      <c r="OIM136" s="760"/>
      <c r="OIN136" s="760"/>
      <c r="OIO136" s="760"/>
      <c r="OIP136" s="760"/>
      <c r="OIQ136" s="760"/>
      <c r="OIR136" s="760"/>
      <c r="OIS136" s="760"/>
      <c r="OIT136" s="760"/>
      <c r="OIU136" s="760"/>
      <c r="OIV136" s="760"/>
      <c r="OIW136" s="760"/>
      <c r="OIX136" s="760"/>
      <c r="OIY136" s="760"/>
      <c r="OIZ136" s="760"/>
      <c r="OJA136" s="760"/>
      <c r="OJB136" s="760"/>
      <c r="OJC136" s="760"/>
      <c r="OJD136" s="760"/>
      <c r="OJE136" s="760"/>
      <c r="OJF136" s="760"/>
      <c r="OJG136" s="760"/>
      <c r="OJH136" s="760"/>
      <c r="OJI136" s="760"/>
      <c r="OJJ136" s="760"/>
      <c r="OJK136" s="760"/>
      <c r="OJL136" s="760"/>
      <c r="OJM136" s="760"/>
      <c r="OJN136" s="760"/>
      <c r="OJO136" s="760"/>
      <c r="OJP136" s="760"/>
      <c r="OJQ136" s="760"/>
      <c r="OJR136" s="760"/>
      <c r="OJS136" s="760"/>
      <c r="OJT136" s="760"/>
      <c r="OJU136" s="760"/>
      <c r="OJV136" s="760"/>
      <c r="OJW136" s="760"/>
      <c r="OJX136" s="760"/>
      <c r="OJY136" s="760"/>
      <c r="OJZ136" s="760"/>
      <c r="OKA136" s="760"/>
      <c r="OKB136" s="760"/>
      <c r="OKC136" s="760"/>
      <c r="OKD136" s="760"/>
      <c r="OKE136" s="760"/>
      <c r="OKF136" s="760"/>
      <c r="OKG136" s="760"/>
      <c r="OKH136" s="760"/>
      <c r="OKI136" s="760"/>
      <c r="OKJ136" s="760"/>
      <c r="OKK136" s="760"/>
      <c r="OKL136" s="760"/>
      <c r="OKM136" s="760"/>
      <c r="OKN136" s="760"/>
      <c r="OKO136" s="760"/>
      <c r="OKP136" s="760"/>
      <c r="OKQ136" s="760"/>
      <c r="OKR136" s="760"/>
      <c r="OKS136" s="760"/>
      <c r="OKT136" s="760"/>
      <c r="OKU136" s="760"/>
      <c r="OKV136" s="760"/>
      <c r="OKW136" s="760"/>
      <c r="OKX136" s="760"/>
      <c r="OKY136" s="760"/>
      <c r="OKZ136" s="760"/>
      <c r="OLA136" s="760"/>
      <c r="OLB136" s="760"/>
      <c r="OLC136" s="760"/>
      <c r="OLD136" s="760"/>
      <c r="OLE136" s="760"/>
      <c r="OLF136" s="760"/>
      <c r="OLG136" s="760"/>
      <c r="OLH136" s="760"/>
      <c r="OLI136" s="760"/>
      <c r="OLJ136" s="760"/>
      <c r="OLK136" s="760"/>
      <c r="OLL136" s="760"/>
      <c r="OLM136" s="760"/>
      <c r="OLN136" s="760"/>
      <c r="OLO136" s="760"/>
      <c r="OLP136" s="760"/>
      <c r="OLQ136" s="760"/>
      <c r="OLR136" s="760"/>
      <c r="OLS136" s="760"/>
      <c r="OLT136" s="760"/>
      <c r="OLU136" s="760"/>
      <c r="OLV136" s="760"/>
      <c r="OLW136" s="760"/>
      <c r="OLX136" s="760"/>
      <c r="OLY136" s="760"/>
      <c r="OLZ136" s="760"/>
      <c r="OMA136" s="760"/>
      <c r="OMB136" s="760"/>
      <c r="OMC136" s="760"/>
      <c r="OMD136" s="760"/>
      <c r="OME136" s="760"/>
      <c r="OMF136" s="760"/>
      <c r="OMG136" s="760"/>
      <c r="OMH136" s="760"/>
      <c r="OMI136" s="760"/>
      <c r="OMJ136" s="760"/>
      <c r="OMK136" s="760"/>
      <c r="OML136" s="760"/>
      <c r="OMM136" s="760"/>
      <c r="OMN136" s="760"/>
      <c r="OMO136" s="760"/>
      <c r="OMP136" s="760"/>
      <c r="OMQ136" s="760"/>
      <c r="OMR136" s="760"/>
      <c r="OMS136" s="760"/>
      <c r="OMT136" s="760"/>
      <c r="OMU136" s="760"/>
      <c r="OMV136" s="760"/>
      <c r="OMW136" s="760"/>
      <c r="OMX136" s="760"/>
      <c r="OMY136" s="760"/>
      <c r="OMZ136" s="760"/>
      <c r="ONA136" s="760"/>
      <c r="ONB136" s="760"/>
      <c r="ONC136" s="760"/>
      <c r="OND136" s="760"/>
      <c r="ONE136" s="760"/>
      <c r="ONF136" s="760"/>
      <c r="ONG136" s="760"/>
      <c r="ONH136" s="760"/>
      <c r="ONI136" s="760"/>
      <c r="ONJ136" s="760"/>
      <c r="ONK136" s="760"/>
      <c r="ONL136" s="760"/>
      <c r="ONM136" s="760"/>
      <c r="ONN136" s="760"/>
      <c r="ONO136" s="760"/>
      <c r="ONP136" s="760"/>
      <c r="ONQ136" s="760"/>
      <c r="ONR136" s="760"/>
      <c r="ONS136" s="760"/>
      <c r="ONT136" s="760"/>
      <c r="ONU136" s="760"/>
      <c r="ONV136" s="760"/>
      <c r="ONW136" s="760"/>
      <c r="ONX136" s="760"/>
      <c r="ONY136" s="760"/>
      <c r="ONZ136" s="760"/>
      <c r="OOA136" s="760"/>
      <c r="OOB136" s="760"/>
      <c r="OOC136" s="760"/>
      <c r="OOD136" s="760"/>
      <c r="OOE136" s="760"/>
      <c r="OOF136" s="760"/>
      <c r="OOG136" s="760"/>
      <c r="OOH136" s="760"/>
      <c r="OOI136" s="760"/>
      <c r="OOJ136" s="760"/>
      <c r="OOK136" s="760"/>
      <c r="OOL136" s="760"/>
      <c r="OOM136" s="760"/>
      <c r="OON136" s="760"/>
      <c r="OOO136" s="760"/>
      <c r="OOP136" s="760"/>
      <c r="OOQ136" s="760"/>
      <c r="OOR136" s="760"/>
      <c r="OOS136" s="760"/>
      <c r="OOT136" s="760"/>
      <c r="OOU136" s="760"/>
      <c r="OOV136" s="760"/>
      <c r="OOW136" s="760"/>
      <c r="OOX136" s="760"/>
      <c r="OOY136" s="760"/>
      <c r="OOZ136" s="760"/>
      <c r="OPA136" s="760"/>
      <c r="OPB136" s="760"/>
      <c r="OPC136" s="760"/>
      <c r="OPD136" s="760"/>
      <c r="OPE136" s="760"/>
      <c r="OPF136" s="760"/>
      <c r="OPG136" s="760"/>
      <c r="OPH136" s="760"/>
      <c r="OPI136" s="760"/>
      <c r="OPJ136" s="760"/>
      <c r="OPK136" s="760"/>
      <c r="OPL136" s="760"/>
      <c r="OPM136" s="760"/>
      <c r="OPN136" s="760"/>
      <c r="OPO136" s="760"/>
      <c r="OPP136" s="760"/>
      <c r="OPQ136" s="760"/>
      <c r="OPR136" s="760"/>
      <c r="OPS136" s="760"/>
      <c r="OPT136" s="760"/>
      <c r="OPU136" s="760"/>
      <c r="OPV136" s="760"/>
      <c r="OPW136" s="760"/>
      <c r="OPX136" s="760"/>
      <c r="OPY136" s="760"/>
      <c r="OPZ136" s="760"/>
      <c r="OQA136" s="760"/>
      <c r="OQB136" s="760"/>
      <c r="OQC136" s="760"/>
      <c r="OQD136" s="760"/>
      <c r="OQE136" s="760"/>
      <c r="OQF136" s="760"/>
      <c r="OQG136" s="760"/>
      <c r="OQH136" s="760"/>
      <c r="OQI136" s="760"/>
      <c r="OQJ136" s="760"/>
      <c r="OQK136" s="760"/>
      <c r="OQL136" s="760"/>
      <c r="OQM136" s="760"/>
      <c r="OQN136" s="760"/>
      <c r="OQO136" s="760"/>
      <c r="OQP136" s="760"/>
      <c r="OQQ136" s="760"/>
      <c r="OQR136" s="760"/>
      <c r="OQS136" s="760"/>
      <c r="OQT136" s="760"/>
      <c r="OQU136" s="760"/>
      <c r="OQV136" s="760"/>
      <c r="OQW136" s="760"/>
      <c r="OQX136" s="760"/>
      <c r="OQY136" s="760"/>
      <c r="OQZ136" s="760"/>
      <c r="ORA136" s="760"/>
      <c r="ORB136" s="760"/>
      <c r="ORC136" s="760"/>
      <c r="ORD136" s="760"/>
      <c r="ORE136" s="760"/>
      <c r="ORF136" s="760"/>
      <c r="ORG136" s="760"/>
      <c r="ORH136" s="760"/>
      <c r="ORI136" s="760"/>
      <c r="ORJ136" s="760"/>
      <c r="ORK136" s="760"/>
      <c r="ORL136" s="760"/>
      <c r="ORM136" s="760"/>
      <c r="ORN136" s="760"/>
      <c r="ORO136" s="760"/>
      <c r="ORP136" s="760"/>
      <c r="ORQ136" s="760"/>
      <c r="ORR136" s="760"/>
      <c r="ORS136" s="760"/>
      <c r="ORT136" s="760"/>
      <c r="ORU136" s="760"/>
      <c r="ORV136" s="760"/>
      <c r="ORW136" s="760"/>
      <c r="ORX136" s="760"/>
      <c r="ORY136" s="760"/>
      <c r="ORZ136" s="760"/>
      <c r="OSA136" s="760"/>
      <c r="OSB136" s="760"/>
      <c r="OSC136" s="760"/>
      <c r="OSD136" s="760"/>
      <c r="OSE136" s="760"/>
      <c r="OSF136" s="760"/>
      <c r="OSG136" s="760"/>
      <c r="OSH136" s="760"/>
      <c r="OSI136" s="760"/>
      <c r="OSJ136" s="760"/>
      <c r="OSK136" s="760"/>
      <c r="OSL136" s="760"/>
      <c r="OSM136" s="760"/>
      <c r="OSN136" s="760"/>
      <c r="OSO136" s="760"/>
      <c r="OSP136" s="760"/>
      <c r="OSQ136" s="760"/>
      <c r="OSR136" s="760"/>
      <c r="OSS136" s="760"/>
      <c r="OST136" s="760"/>
      <c r="OSU136" s="760"/>
      <c r="OSV136" s="760"/>
      <c r="OSW136" s="760"/>
      <c r="OSX136" s="760"/>
      <c r="OSY136" s="760"/>
      <c r="OSZ136" s="760"/>
      <c r="OTA136" s="760"/>
      <c r="OTB136" s="760"/>
      <c r="OTC136" s="760"/>
      <c r="OTD136" s="760"/>
      <c r="OTE136" s="760"/>
      <c r="OTF136" s="760"/>
      <c r="OTG136" s="760"/>
      <c r="OTH136" s="760"/>
      <c r="OTI136" s="760"/>
      <c r="OTJ136" s="760"/>
      <c r="OTK136" s="760"/>
      <c r="OTL136" s="760"/>
      <c r="OTM136" s="760"/>
      <c r="OTN136" s="760"/>
      <c r="OTO136" s="760"/>
      <c r="OTP136" s="760"/>
      <c r="OTQ136" s="760"/>
      <c r="OTR136" s="760"/>
      <c r="OTS136" s="760"/>
      <c r="OTT136" s="760"/>
      <c r="OTU136" s="760"/>
      <c r="OTV136" s="760"/>
      <c r="OTW136" s="760"/>
      <c r="OTX136" s="760"/>
      <c r="OTY136" s="760"/>
      <c r="OTZ136" s="760"/>
      <c r="OUA136" s="760"/>
      <c r="OUB136" s="760"/>
      <c r="OUC136" s="760"/>
      <c r="OUD136" s="760"/>
      <c r="OUE136" s="760"/>
      <c r="OUF136" s="760"/>
      <c r="OUG136" s="760"/>
      <c r="OUH136" s="760"/>
      <c r="OUI136" s="760"/>
      <c r="OUJ136" s="760"/>
      <c r="OUK136" s="760"/>
      <c r="OUL136" s="760"/>
      <c r="OUM136" s="760"/>
      <c r="OUN136" s="760"/>
      <c r="OUO136" s="760"/>
      <c r="OUP136" s="760"/>
      <c r="OUQ136" s="760"/>
      <c r="OUR136" s="760"/>
      <c r="OUS136" s="760"/>
      <c r="OUT136" s="760"/>
      <c r="OUU136" s="760"/>
      <c r="OUV136" s="760"/>
      <c r="OUW136" s="760"/>
      <c r="OUX136" s="760"/>
      <c r="OUY136" s="760"/>
      <c r="OUZ136" s="760"/>
      <c r="OVA136" s="760"/>
      <c r="OVB136" s="760"/>
      <c r="OVC136" s="760"/>
      <c r="OVD136" s="760"/>
      <c r="OVE136" s="760"/>
      <c r="OVF136" s="760"/>
      <c r="OVG136" s="760"/>
      <c r="OVH136" s="760"/>
      <c r="OVI136" s="760"/>
      <c r="OVJ136" s="760"/>
      <c r="OVK136" s="760"/>
      <c r="OVL136" s="760"/>
      <c r="OVM136" s="760"/>
      <c r="OVN136" s="760"/>
      <c r="OVO136" s="760"/>
      <c r="OVP136" s="760"/>
      <c r="OVQ136" s="760"/>
      <c r="OVR136" s="760"/>
      <c r="OVS136" s="760"/>
      <c r="OVT136" s="760"/>
      <c r="OVU136" s="760"/>
      <c r="OVV136" s="760"/>
      <c r="OVW136" s="760"/>
      <c r="OVX136" s="760"/>
      <c r="OVY136" s="760"/>
      <c r="OVZ136" s="760"/>
      <c r="OWA136" s="760"/>
      <c r="OWB136" s="760"/>
      <c r="OWC136" s="760"/>
      <c r="OWD136" s="760"/>
      <c r="OWE136" s="760"/>
      <c r="OWF136" s="760"/>
      <c r="OWG136" s="760"/>
      <c r="OWH136" s="760"/>
      <c r="OWI136" s="760"/>
      <c r="OWJ136" s="760"/>
      <c r="OWK136" s="760"/>
      <c r="OWL136" s="760"/>
      <c r="OWM136" s="760"/>
      <c r="OWN136" s="760"/>
      <c r="OWO136" s="760"/>
      <c r="OWP136" s="760"/>
      <c r="OWQ136" s="760"/>
      <c r="OWR136" s="760"/>
      <c r="OWS136" s="760"/>
      <c r="OWT136" s="760"/>
      <c r="OWU136" s="760"/>
      <c r="OWV136" s="760"/>
      <c r="OWW136" s="760"/>
      <c r="OWX136" s="760"/>
      <c r="OWY136" s="760"/>
      <c r="OWZ136" s="760"/>
      <c r="OXA136" s="760"/>
      <c r="OXB136" s="760"/>
      <c r="OXC136" s="760"/>
      <c r="OXD136" s="760"/>
      <c r="OXE136" s="760"/>
      <c r="OXF136" s="760"/>
      <c r="OXG136" s="760"/>
      <c r="OXH136" s="760"/>
      <c r="OXI136" s="760"/>
      <c r="OXJ136" s="760"/>
      <c r="OXK136" s="760"/>
      <c r="OXL136" s="760"/>
      <c r="OXM136" s="760"/>
      <c r="OXN136" s="760"/>
      <c r="OXO136" s="760"/>
      <c r="OXP136" s="760"/>
      <c r="OXQ136" s="760"/>
      <c r="OXR136" s="760"/>
      <c r="OXS136" s="760"/>
      <c r="OXT136" s="760"/>
      <c r="OXU136" s="760"/>
      <c r="OXV136" s="760"/>
      <c r="OXW136" s="760"/>
      <c r="OXX136" s="760"/>
      <c r="OXY136" s="760"/>
      <c r="OXZ136" s="760"/>
      <c r="OYA136" s="760"/>
      <c r="OYB136" s="760"/>
      <c r="OYC136" s="760"/>
      <c r="OYD136" s="760"/>
      <c r="OYE136" s="760"/>
      <c r="OYF136" s="760"/>
      <c r="OYG136" s="760"/>
      <c r="OYH136" s="760"/>
      <c r="OYI136" s="760"/>
      <c r="OYJ136" s="760"/>
      <c r="OYK136" s="760"/>
      <c r="OYL136" s="760"/>
      <c r="OYM136" s="760"/>
      <c r="OYN136" s="760"/>
      <c r="OYO136" s="760"/>
      <c r="OYP136" s="760"/>
      <c r="OYQ136" s="760"/>
      <c r="OYR136" s="760"/>
      <c r="OYS136" s="760"/>
      <c r="OYT136" s="760"/>
      <c r="OYU136" s="760"/>
      <c r="OYV136" s="760"/>
      <c r="OYW136" s="760"/>
      <c r="OYX136" s="760"/>
      <c r="OYY136" s="760"/>
      <c r="OYZ136" s="760"/>
      <c r="OZA136" s="760"/>
      <c r="OZB136" s="760"/>
      <c r="OZC136" s="760"/>
      <c r="OZD136" s="760"/>
      <c r="OZE136" s="760"/>
      <c r="OZF136" s="760"/>
      <c r="OZG136" s="760"/>
      <c r="OZH136" s="760"/>
      <c r="OZI136" s="760"/>
      <c r="OZJ136" s="760"/>
      <c r="OZK136" s="760"/>
      <c r="OZL136" s="760"/>
      <c r="OZM136" s="760"/>
      <c r="OZN136" s="760"/>
      <c r="OZO136" s="760"/>
      <c r="OZP136" s="760"/>
      <c r="OZQ136" s="760"/>
      <c r="OZR136" s="760"/>
      <c r="OZS136" s="760"/>
      <c r="OZT136" s="760"/>
      <c r="OZU136" s="760"/>
      <c r="OZV136" s="760"/>
      <c r="OZW136" s="760"/>
      <c r="OZX136" s="760"/>
      <c r="OZY136" s="760"/>
      <c r="OZZ136" s="760"/>
      <c r="PAA136" s="760"/>
      <c r="PAB136" s="760"/>
      <c r="PAC136" s="760"/>
      <c r="PAD136" s="760"/>
      <c r="PAE136" s="760"/>
      <c r="PAF136" s="760"/>
      <c r="PAG136" s="760"/>
      <c r="PAH136" s="760"/>
      <c r="PAI136" s="760"/>
      <c r="PAJ136" s="760"/>
      <c r="PAK136" s="760"/>
      <c r="PAL136" s="760"/>
      <c r="PAM136" s="760"/>
      <c r="PAN136" s="760"/>
      <c r="PAO136" s="760"/>
      <c r="PAP136" s="760"/>
      <c r="PAQ136" s="760"/>
      <c r="PAR136" s="760"/>
      <c r="PAS136" s="760"/>
      <c r="PAT136" s="760"/>
      <c r="PAU136" s="760"/>
      <c r="PAV136" s="760"/>
      <c r="PAW136" s="760"/>
      <c r="PAX136" s="760"/>
      <c r="PAY136" s="760"/>
      <c r="PAZ136" s="760"/>
      <c r="PBA136" s="760"/>
      <c r="PBB136" s="760"/>
      <c r="PBC136" s="760"/>
      <c r="PBD136" s="760"/>
      <c r="PBE136" s="760"/>
      <c r="PBF136" s="760"/>
      <c r="PBG136" s="760"/>
      <c r="PBH136" s="760"/>
      <c r="PBI136" s="760"/>
      <c r="PBJ136" s="760"/>
      <c r="PBK136" s="760"/>
      <c r="PBL136" s="760"/>
      <c r="PBM136" s="760"/>
      <c r="PBN136" s="760"/>
      <c r="PBO136" s="760"/>
      <c r="PBP136" s="760"/>
      <c r="PBQ136" s="760"/>
      <c r="PBR136" s="760"/>
      <c r="PBS136" s="760"/>
      <c r="PBT136" s="760"/>
      <c r="PBU136" s="760"/>
      <c r="PBV136" s="760"/>
      <c r="PBW136" s="760"/>
      <c r="PBX136" s="760"/>
      <c r="PBY136" s="760"/>
      <c r="PBZ136" s="760"/>
      <c r="PCA136" s="760"/>
      <c r="PCB136" s="760"/>
      <c r="PCC136" s="760"/>
      <c r="PCD136" s="760"/>
      <c r="PCE136" s="760"/>
      <c r="PCF136" s="760"/>
      <c r="PCG136" s="760"/>
      <c r="PCH136" s="760"/>
      <c r="PCI136" s="760"/>
      <c r="PCJ136" s="760"/>
      <c r="PCK136" s="760"/>
      <c r="PCL136" s="760"/>
      <c r="PCM136" s="760"/>
      <c r="PCN136" s="760"/>
      <c r="PCO136" s="760"/>
      <c r="PCP136" s="760"/>
      <c r="PCQ136" s="760"/>
      <c r="PCR136" s="760"/>
      <c r="PCS136" s="760"/>
      <c r="PCT136" s="760"/>
      <c r="PCU136" s="760"/>
      <c r="PCV136" s="760"/>
      <c r="PCW136" s="760"/>
      <c r="PCX136" s="760"/>
      <c r="PCY136" s="760"/>
      <c r="PCZ136" s="760"/>
      <c r="PDA136" s="760"/>
      <c r="PDB136" s="760"/>
      <c r="PDC136" s="760"/>
      <c r="PDD136" s="760"/>
      <c r="PDE136" s="760"/>
      <c r="PDF136" s="760"/>
      <c r="PDG136" s="760"/>
      <c r="PDH136" s="760"/>
      <c r="PDI136" s="760"/>
      <c r="PDJ136" s="760"/>
      <c r="PDK136" s="760"/>
      <c r="PDL136" s="760"/>
      <c r="PDM136" s="760"/>
      <c r="PDN136" s="760"/>
      <c r="PDO136" s="760"/>
      <c r="PDP136" s="760"/>
      <c r="PDQ136" s="760"/>
      <c r="PDR136" s="760"/>
      <c r="PDS136" s="760"/>
      <c r="PDT136" s="760"/>
      <c r="PDU136" s="760"/>
      <c r="PDV136" s="760"/>
      <c r="PDW136" s="760"/>
      <c r="PDX136" s="760"/>
      <c r="PDY136" s="760"/>
      <c r="PDZ136" s="760"/>
      <c r="PEA136" s="760"/>
      <c r="PEB136" s="760"/>
      <c r="PEC136" s="760"/>
      <c r="PED136" s="760"/>
      <c r="PEE136" s="760"/>
      <c r="PEF136" s="760"/>
      <c r="PEG136" s="760"/>
      <c r="PEH136" s="760"/>
      <c r="PEI136" s="760"/>
      <c r="PEJ136" s="760"/>
      <c r="PEK136" s="760"/>
      <c r="PEL136" s="760"/>
      <c r="PEM136" s="760"/>
      <c r="PEN136" s="760"/>
      <c r="PEO136" s="760"/>
      <c r="PEP136" s="760"/>
      <c r="PEQ136" s="760"/>
      <c r="PER136" s="760"/>
      <c r="PES136" s="760"/>
      <c r="PET136" s="760"/>
      <c r="PEU136" s="760"/>
      <c r="PEV136" s="760"/>
      <c r="PEW136" s="760"/>
      <c r="PEX136" s="760"/>
      <c r="PEY136" s="760"/>
      <c r="PEZ136" s="760"/>
      <c r="PFA136" s="760"/>
      <c r="PFB136" s="760"/>
      <c r="PFC136" s="760"/>
      <c r="PFD136" s="760"/>
      <c r="PFE136" s="760"/>
      <c r="PFF136" s="760"/>
      <c r="PFG136" s="760"/>
      <c r="PFH136" s="760"/>
      <c r="PFI136" s="760"/>
      <c r="PFJ136" s="760"/>
      <c r="PFK136" s="760"/>
      <c r="PFL136" s="760"/>
      <c r="PFM136" s="760"/>
      <c r="PFN136" s="760"/>
      <c r="PFO136" s="760"/>
      <c r="PFP136" s="760"/>
      <c r="PFQ136" s="760"/>
      <c r="PFR136" s="760"/>
      <c r="PFS136" s="760"/>
      <c r="PFT136" s="760"/>
      <c r="PFU136" s="760"/>
      <c r="PFV136" s="760"/>
      <c r="PFW136" s="760"/>
      <c r="PFX136" s="760"/>
      <c r="PFY136" s="760"/>
      <c r="PFZ136" s="760"/>
      <c r="PGA136" s="760"/>
      <c r="PGB136" s="760"/>
      <c r="PGC136" s="760"/>
      <c r="PGD136" s="760"/>
      <c r="PGE136" s="760"/>
      <c r="PGF136" s="760"/>
      <c r="PGG136" s="760"/>
      <c r="PGH136" s="760"/>
      <c r="PGI136" s="760"/>
      <c r="PGJ136" s="760"/>
      <c r="PGK136" s="760"/>
      <c r="PGL136" s="760"/>
      <c r="PGM136" s="760"/>
      <c r="PGN136" s="760"/>
      <c r="PGO136" s="760"/>
      <c r="PGP136" s="760"/>
      <c r="PGQ136" s="760"/>
      <c r="PGR136" s="760"/>
      <c r="PGS136" s="760"/>
      <c r="PGT136" s="760"/>
      <c r="PGU136" s="760"/>
      <c r="PGV136" s="760"/>
      <c r="PGW136" s="760"/>
      <c r="PGX136" s="760"/>
      <c r="PGY136" s="760"/>
      <c r="PGZ136" s="760"/>
      <c r="PHA136" s="760"/>
      <c r="PHB136" s="760"/>
      <c r="PHC136" s="760"/>
      <c r="PHD136" s="760"/>
      <c r="PHE136" s="760"/>
      <c r="PHF136" s="760"/>
      <c r="PHG136" s="760"/>
      <c r="PHH136" s="760"/>
      <c r="PHI136" s="760"/>
      <c r="PHJ136" s="760"/>
      <c r="PHK136" s="760"/>
      <c r="PHL136" s="760"/>
      <c r="PHM136" s="760"/>
      <c r="PHN136" s="760"/>
      <c r="PHO136" s="760"/>
      <c r="PHP136" s="760"/>
      <c r="PHQ136" s="760"/>
      <c r="PHR136" s="760"/>
      <c r="PHS136" s="760"/>
      <c r="PHT136" s="760"/>
      <c r="PHU136" s="760"/>
      <c r="PHV136" s="760"/>
      <c r="PHW136" s="760"/>
      <c r="PHX136" s="760"/>
      <c r="PHY136" s="760"/>
      <c r="PHZ136" s="760"/>
      <c r="PIA136" s="760"/>
      <c r="PIB136" s="760"/>
      <c r="PIC136" s="760"/>
      <c r="PID136" s="760"/>
      <c r="PIE136" s="760"/>
      <c r="PIF136" s="760"/>
      <c r="PIG136" s="760"/>
      <c r="PIH136" s="760"/>
      <c r="PII136" s="760"/>
      <c r="PIJ136" s="760"/>
      <c r="PIK136" s="760"/>
      <c r="PIL136" s="760"/>
      <c r="PIM136" s="760"/>
      <c r="PIN136" s="760"/>
      <c r="PIO136" s="760"/>
      <c r="PIP136" s="760"/>
      <c r="PIQ136" s="760"/>
      <c r="PIR136" s="760"/>
      <c r="PIS136" s="760"/>
      <c r="PIT136" s="760"/>
      <c r="PIU136" s="760"/>
      <c r="PIV136" s="760"/>
      <c r="PIW136" s="760"/>
      <c r="PIX136" s="760"/>
      <c r="PIY136" s="760"/>
      <c r="PIZ136" s="760"/>
      <c r="PJA136" s="760"/>
      <c r="PJB136" s="760"/>
      <c r="PJC136" s="760"/>
      <c r="PJD136" s="760"/>
      <c r="PJE136" s="760"/>
      <c r="PJF136" s="760"/>
      <c r="PJG136" s="760"/>
      <c r="PJH136" s="760"/>
      <c r="PJI136" s="760"/>
      <c r="PJJ136" s="760"/>
      <c r="PJK136" s="760"/>
      <c r="PJL136" s="760"/>
      <c r="PJM136" s="760"/>
      <c r="PJN136" s="760"/>
      <c r="PJO136" s="760"/>
      <c r="PJP136" s="760"/>
      <c r="PJQ136" s="760"/>
      <c r="PJR136" s="760"/>
      <c r="PJS136" s="760"/>
      <c r="PJT136" s="760"/>
      <c r="PJU136" s="760"/>
      <c r="PJV136" s="760"/>
      <c r="PJW136" s="760"/>
      <c r="PJX136" s="760"/>
      <c r="PJY136" s="760"/>
      <c r="PJZ136" s="760"/>
      <c r="PKA136" s="760"/>
      <c r="PKB136" s="760"/>
      <c r="PKC136" s="760"/>
      <c r="PKD136" s="760"/>
      <c r="PKE136" s="760"/>
      <c r="PKF136" s="760"/>
      <c r="PKG136" s="760"/>
      <c r="PKH136" s="760"/>
      <c r="PKI136" s="760"/>
      <c r="PKJ136" s="760"/>
      <c r="PKK136" s="760"/>
      <c r="PKL136" s="760"/>
      <c r="PKM136" s="760"/>
      <c r="PKN136" s="760"/>
      <c r="PKO136" s="760"/>
      <c r="PKP136" s="760"/>
      <c r="PKQ136" s="760"/>
      <c r="PKR136" s="760"/>
      <c r="PKS136" s="760"/>
      <c r="PKT136" s="760"/>
      <c r="PKU136" s="760"/>
      <c r="PKV136" s="760"/>
      <c r="PKW136" s="760"/>
      <c r="PKX136" s="760"/>
      <c r="PKY136" s="760"/>
      <c r="PKZ136" s="760"/>
      <c r="PLA136" s="760"/>
      <c r="PLB136" s="760"/>
      <c r="PLC136" s="760"/>
      <c r="PLD136" s="760"/>
      <c r="PLE136" s="760"/>
      <c r="PLF136" s="760"/>
      <c r="PLG136" s="760"/>
      <c r="PLH136" s="760"/>
      <c r="PLI136" s="760"/>
      <c r="PLJ136" s="760"/>
      <c r="PLK136" s="760"/>
      <c r="PLL136" s="760"/>
      <c r="PLM136" s="760"/>
      <c r="PLN136" s="760"/>
      <c r="PLO136" s="760"/>
      <c r="PLP136" s="760"/>
      <c r="PLQ136" s="760"/>
      <c r="PLR136" s="760"/>
      <c r="PLS136" s="760"/>
      <c r="PLT136" s="760"/>
      <c r="PLU136" s="760"/>
      <c r="PLV136" s="760"/>
      <c r="PLW136" s="760"/>
      <c r="PLX136" s="760"/>
      <c r="PLY136" s="760"/>
      <c r="PLZ136" s="760"/>
      <c r="PMA136" s="760"/>
      <c r="PMB136" s="760"/>
      <c r="PMC136" s="760"/>
      <c r="PMD136" s="760"/>
      <c r="PME136" s="760"/>
      <c r="PMF136" s="760"/>
      <c r="PMG136" s="760"/>
      <c r="PMH136" s="760"/>
      <c r="PMI136" s="760"/>
      <c r="PMJ136" s="760"/>
      <c r="PMK136" s="760"/>
      <c r="PML136" s="760"/>
      <c r="PMM136" s="760"/>
      <c r="PMN136" s="760"/>
      <c r="PMO136" s="760"/>
      <c r="PMP136" s="760"/>
      <c r="PMQ136" s="760"/>
      <c r="PMR136" s="760"/>
      <c r="PMS136" s="760"/>
      <c r="PMT136" s="760"/>
      <c r="PMU136" s="760"/>
      <c r="PMV136" s="760"/>
      <c r="PMW136" s="760"/>
      <c r="PMX136" s="760"/>
      <c r="PMY136" s="760"/>
      <c r="PMZ136" s="760"/>
      <c r="PNA136" s="760"/>
      <c r="PNB136" s="760"/>
      <c r="PNC136" s="760"/>
      <c r="PND136" s="760"/>
      <c r="PNE136" s="760"/>
      <c r="PNF136" s="760"/>
      <c r="PNG136" s="760"/>
      <c r="PNH136" s="760"/>
      <c r="PNI136" s="760"/>
      <c r="PNJ136" s="760"/>
      <c r="PNK136" s="760"/>
      <c r="PNL136" s="760"/>
      <c r="PNM136" s="760"/>
      <c r="PNN136" s="760"/>
      <c r="PNO136" s="760"/>
      <c r="PNP136" s="760"/>
      <c r="PNQ136" s="760"/>
      <c r="PNR136" s="760"/>
      <c r="PNS136" s="760"/>
      <c r="PNT136" s="760"/>
      <c r="PNU136" s="760"/>
      <c r="PNV136" s="760"/>
      <c r="PNW136" s="760"/>
      <c r="PNX136" s="760"/>
      <c r="PNY136" s="760"/>
      <c r="PNZ136" s="760"/>
      <c r="POA136" s="760"/>
      <c r="POB136" s="760"/>
      <c r="POC136" s="760"/>
      <c r="POD136" s="760"/>
      <c r="POE136" s="760"/>
      <c r="POF136" s="760"/>
      <c r="POG136" s="760"/>
      <c r="POH136" s="760"/>
      <c r="POI136" s="760"/>
      <c r="POJ136" s="760"/>
      <c r="POK136" s="760"/>
      <c r="POL136" s="760"/>
      <c r="POM136" s="760"/>
      <c r="PON136" s="760"/>
      <c r="POO136" s="760"/>
      <c r="POP136" s="760"/>
      <c r="POQ136" s="760"/>
      <c r="POR136" s="760"/>
      <c r="POS136" s="760"/>
      <c r="POT136" s="760"/>
      <c r="POU136" s="760"/>
      <c r="POV136" s="760"/>
      <c r="POW136" s="760"/>
      <c r="POX136" s="760"/>
      <c r="POY136" s="760"/>
      <c r="POZ136" s="760"/>
      <c r="PPA136" s="760"/>
      <c r="PPB136" s="760"/>
      <c r="PPC136" s="760"/>
      <c r="PPD136" s="760"/>
      <c r="PPE136" s="760"/>
      <c r="PPF136" s="760"/>
      <c r="PPG136" s="760"/>
      <c r="PPH136" s="760"/>
      <c r="PPI136" s="760"/>
      <c r="PPJ136" s="760"/>
      <c r="PPK136" s="760"/>
      <c r="PPL136" s="760"/>
      <c r="PPM136" s="760"/>
      <c r="PPN136" s="760"/>
      <c r="PPO136" s="760"/>
      <c r="PPP136" s="760"/>
      <c r="PPQ136" s="760"/>
      <c r="PPR136" s="760"/>
      <c r="PPS136" s="760"/>
      <c r="PPT136" s="760"/>
      <c r="PPU136" s="760"/>
      <c r="PPV136" s="760"/>
      <c r="PPW136" s="760"/>
      <c r="PPX136" s="760"/>
      <c r="PPY136" s="760"/>
      <c r="PPZ136" s="760"/>
      <c r="PQA136" s="760"/>
      <c r="PQB136" s="760"/>
      <c r="PQC136" s="760"/>
      <c r="PQD136" s="760"/>
      <c r="PQE136" s="760"/>
      <c r="PQF136" s="760"/>
      <c r="PQG136" s="760"/>
      <c r="PQH136" s="760"/>
      <c r="PQI136" s="760"/>
      <c r="PQJ136" s="760"/>
      <c r="PQK136" s="760"/>
      <c r="PQL136" s="760"/>
      <c r="PQM136" s="760"/>
      <c r="PQN136" s="760"/>
      <c r="PQO136" s="760"/>
      <c r="PQP136" s="760"/>
      <c r="PQQ136" s="760"/>
      <c r="PQR136" s="760"/>
      <c r="PQS136" s="760"/>
      <c r="PQT136" s="760"/>
      <c r="PQU136" s="760"/>
      <c r="PQV136" s="760"/>
      <c r="PQW136" s="760"/>
      <c r="PQX136" s="760"/>
      <c r="PQY136" s="760"/>
      <c r="PQZ136" s="760"/>
      <c r="PRA136" s="760"/>
      <c r="PRB136" s="760"/>
      <c r="PRC136" s="760"/>
      <c r="PRD136" s="760"/>
      <c r="PRE136" s="760"/>
      <c r="PRF136" s="760"/>
      <c r="PRG136" s="760"/>
      <c r="PRH136" s="760"/>
      <c r="PRI136" s="760"/>
      <c r="PRJ136" s="760"/>
      <c r="PRK136" s="760"/>
      <c r="PRL136" s="760"/>
      <c r="PRM136" s="760"/>
      <c r="PRN136" s="760"/>
      <c r="PRO136" s="760"/>
      <c r="PRP136" s="760"/>
      <c r="PRQ136" s="760"/>
      <c r="PRR136" s="760"/>
      <c r="PRS136" s="760"/>
      <c r="PRT136" s="760"/>
      <c r="PRU136" s="760"/>
      <c r="PRV136" s="760"/>
      <c r="PRW136" s="760"/>
      <c r="PRX136" s="760"/>
      <c r="PRY136" s="760"/>
      <c r="PRZ136" s="760"/>
      <c r="PSA136" s="760"/>
      <c r="PSB136" s="760"/>
      <c r="PSC136" s="760"/>
      <c r="PSD136" s="760"/>
      <c r="PSE136" s="760"/>
      <c r="PSF136" s="760"/>
      <c r="PSG136" s="760"/>
      <c r="PSH136" s="760"/>
      <c r="PSI136" s="760"/>
      <c r="PSJ136" s="760"/>
      <c r="PSK136" s="760"/>
      <c r="PSL136" s="760"/>
      <c r="PSM136" s="760"/>
      <c r="PSN136" s="760"/>
      <c r="PSO136" s="760"/>
      <c r="PSP136" s="760"/>
      <c r="PSQ136" s="760"/>
      <c r="PSR136" s="760"/>
      <c r="PSS136" s="760"/>
      <c r="PST136" s="760"/>
      <c r="PSU136" s="760"/>
      <c r="PSV136" s="760"/>
      <c r="PSW136" s="760"/>
      <c r="PSX136" s="760"/>
      <c r="PSY136" s="760"/>
      <c r="PSZ136" s="760"/>
      <c r="PTA136" s="760"/>
      <c r="PTB136" s="760"/>
      <c r="PTC136" s="760"/>
      <c r="PTD136" s="760"/>
      <c r="PTE136" s="760"/>
      <c r="PTF136" s="760"/>
      <c r="PTG136" s="760"/>
      <c r="PTH136" s="760"/>
      <c r="PTI136" s="760"/>
      <c r="PTJ136" s="760"/>
      <c r="PTK136" s="760"/>
      <c r="PTL136" s="760"/>
      <c r="PTM136" s="760"/>
      <c r="PTN136" s="760"/>
      <c r="PTO136" s="760"/>
      <c r="PTP136" s="760"/>
      <c r="PTQ136" s="760"/>
      <c r="PTR136" s="760"/>
      <c r="PTS136" s="760"/>
      <c r="PTT136" s="760"/>
      <c r="PTU136" s="760"/>
      <c r="PTV136" s="760"/>
      <c r="PTW136" s="760"/>
      <c r="PTX136" s="760"/>
      <c r="PTY136" s="760"/>
      <c r="PTZ136" s="760"/>
      <c r="PUA136" s="760"/>
      <c r="PUB136" s="760"/>
      <c r="PUC136" s="760"/>
      <c r="PUD136" s="760"/>
      <c r="PUE136" s="760"/>
      <c r="PUF136" s="760"/>
      <c r="PUG136" s="760"/>
      <c r="PUH136" s="760"/>
      <c r="PUI136" s="760"/>
      <c r="PUJ136" s="760"/>
      <c r="PUK136" s="760"/>
      <c r="PUL136" s="760"/>
      <c r="PUM136" s="760"/>
      <c r="PUN136" s="760"/>
      <c r="PUO136" s="760"/>
      <c r="PUP136" s="760"/>
      <c r="PUQ136" s="760"/>
      <c r="PUR136" s="760"/>
      <c r="PUS136" s="760"/>
      <c r="PUT136" s="760"/>
      <c r="PUU136" s="760"/>
      <c r="PUV136" s="760"/>
      <c r="PUW136" s="760"/>
      <c r="PUX136" s="760"/>
      <c r="PUY136" s="760"/>
      <c r="PUZ136" s="760"/>
      <c r="PVA136" s="760"/>
      <c r="PVB136" s="760"/>
      <c r="PVC136" s="760"/>
      <c r="PVD136" s="760"/>
      <c r="PVE136" s="760"/>
      <c r="PVF136" s="760"/>
      <c r="PVG136" s="760"/>
      <c r="PVH136" s="760"/>
      <c r="PVI136" s="760"/>
      <c r="PVJ136" s="760"/>
      <c r="PVK136" s="760"/>
      <c r="PVL136" s="760"/>
      <c r="PVM136" s="760"/>
      <c r="PVN136" s="760"/>
      <c r="PVO136" s="760"/>
      <c r="PVP136" s="760"/>
      <c r="PVQ136" s="760"/>
      <c r="PVR136" s="760"/>
      <c r="PVS136" s="760"/>
      <c r="PVT136" s="760"/>
      <c r="PVU136" s="760"/>
      <c r="PVV136" s="760"/>
      <c r="PVW136" s="760"/>
      <c r="PVX136" s="760"/>
      <c r="PVY136" s="760"/>
      <c r="PVZ136" s="760"/>
      <c r="PWA136" s="760"/>
      <c r="PWB136" s="760"/>
      <c r="PWC136" s="760"/>
      <c r="PWD136" s="760"/>
      <c r="PWE136" s="760"/>
      <c r="PWF136" s="760"/>
      <c r="PWG136" s="760"/>
      <c r="PWH136" s="760"/>
      <c r="PWI136" s="760"/>
      <c r="PWJ136" s="760"/>
      <c r="PWK136" s="760"/>
      <c r="PWL136" s="760"/>
      <c r="PWM136" s="760"/>
      <c r="PWN136" s="760"/>
      <c r="PWO136" s="760"/>
      <c r="PWP136" s="760"/>
      <c r="PWQ136" s="760"/>
      <c r="PWR136" s="760"/>
      <c r="PWS136" s="760"/>
      <c r="PWT136" s="760"/>
      <c r="PWU136" s="760"/>
      <c r="PWV136" s="760"/>
      <c r="PWW136" s="760"/>
      <c r="PWX136" s="760"/>
      <c r="PWY136" s="760"/>
      <c r="PWZ136" s="760"/>
      <c r="PXA136" s="760"/>
      <c r="PXB136" s="760"/>
      <c r="PXC136" s="760"/>
      <c r="PXD136" s="760"/>
      <c r="PXE136" s="760"/>
      <c r="PXF136" s="760"/>
      <c r="PXG136" s="760"/>
      <c r="PXH136" s="760"/>
      <c r="PXI136" s="760"/>
      <c r="PXJ136" s="760"/>
      <c r="PXK136" s="760"/>
      <c r="PXL136" s="760"/>
      <c r="PXM136" s="760"/>
      <c r="PXN136" s="760"/>
      <c r="PXO136" s="760"/>
      <c r="PXP136" s="760"/>
      <c r="PXQ136" s="760"/>
      <c r="PXR136" s="760"/>
      <c r="PXS136" s="760"/>
      <c r="PXT136" s="760"/>
      <c r="PXU136" s="760"/>
      <c r="PXV136" s="760"/>
      <c r="PXW136" s="760"/>
      <c r="PXX136" s="760"/>
      <c r="PXY136" s="760"/>
      <c r="PXZ136" s="760"/>
      <c r="PYA136" s="760"/>
      <c r="PYB136" s="760"/>
      <c r="PYC136" s="760"/>
      <c r="PYD136" s="760"/>
      <c r="PYE136" s="760"/>
      <c r="PYF136" s="760"/>
      <c r="PYG136" s="760"/>
      <c r="PYH136" s="760"/>
      <c r="PYI136" s="760"/>
      <c r="PYJ136" s="760"/>
      <c r="PYK136" s="760"/>
      <c r="PYL136" s="760"/>
      <c r="PYM136" s="760"/>
      <c r="PYN136" s="760"/>
      <c r="PYO136" s="760"/>
      <c r="PYP136" s="760"/>
      <c r="PYQ136" s="760"/>
      <c r="PYR136" s="760"/>
      <c r="PYS136" s="760"/>
      <c r="PYT136" s="760"/>
      <c r="PYU136" s="760"/>
      <c r="PYV136" s="760"/>
      <c r="PYW136" s="760"/>
      <c r="PYX136" s="760"/>
      <c r="PYY136" s="760"/>
      <c r="PYZ136" s="760"/>
      <c r="PZA136" s="760"/>
      <c r="PZB136" s="760"/>
      <c r="PZC136" s="760"/>
      <c r="PZD136" s="760"/>
      <c r="PZE136" s="760"/>
      <c r="PZF136" s="760"/>
      <c r="PZG136" s="760"/>
      <c r="PZH136" s="760"/>
      <c r="PZI136" s="760"/>
      <c r="PZJ136" s="760"/>
      <c r="PZK136" s="760"/>
      <c r="PZL136" s="760"/>
      <c r="PZM136" s="760"/>
      <c r="PZN136" s="760"/>
      <c r="PZO136" s="760"/>
      <c r="PZP136" s="760"/>
      <c r="PZQ136" s="760"/>
      <c r="PZR136" s="760"/>
      <c r="PZS136" s="760"/>
      <c r="PZT136" s="760"/>
      <c r="PZU136" s="760"/>
      <c r="PZV136" s="760"/>
      <c r="PZW136" s="760"/>
      <c r="PZX136" s="760"/>
      <c r="PZY136" s="760"/>
      <c r="PZZ136" s="760"/>
      <c r="QAA136" s="760"/>
      <c r="QAB136" s="760"/>
      <c r="QAC136" s="760"/>
      <c r="QAD136" s="760"/>
      <c r="QAE136" s="760"/>
      <c r="QAF136" s="760"/>
      <c r="QAG136" s="760"/>
      <c r="QAH136" s="760"/>
      <c r="QAI136" s="760"/>
      <c r="QAJ136" s="760"/>
      <c r="QAK136" s="760"/>
      <c r="QAL136" s="760"/>
      <c r="QAM136" s="760"/>
      <c r="QAN136" s="760"/>
      <c r="QAO136" s="760"/>
      <c r="QAP136" s="760"/>
      <c r="QAQ136" s="760"/>
      <c r="QAR136" s="760"/>
      <c r="QAS136" s="760"/>
      <c r="QAT136" s="760"/>
      <c r="QAU136" s="760"/>
      <c r="QAV136" s="760"/>
      <c r="QAW136" s="760"/>
      <c r="QAX136" s="760"/>
      <c r="QAY136" s="760"/>
      <c r="QAZ136" s="760"/>
      <c r="QBA136" s="760"/>
      <c r="QBB136" s="760"/>
      <c r="QBC136" s="760"/>
      <c r="QBD136" s="760"/>
      <c r="QBE136" s="760"/>
      <c r="QBF136" s="760"/>
      <c r="QBG136" s="760"/>
      <c r="QBH136" s="760"/>
      <c r="QBI136" s="760"/>
      <c r="QBJ136" s="760"/>
      <c r="QBK136" s="760"/>
      <c r="QBL136" s="760"/>
      <c r="QBM136" s="760"/>
      <c r="QBN136" s="760"/>
      <c r="QBO136" s="760"/>
      <c r="QBP136" s="760"/>
      <c r="QBQ136" s="760"/>
      <c r="QBR136" s="760"/>
      <c r="QBS136" s="760"/>
      <c r="QBT136" s="760"/>
      <c r="QBU136" s="760"/>
      <c r="QBV136" s="760"/>
      <c r="QBW136" s="760"/>
      <c r="QBX136" s="760"/>
      <c r="QBY136" s="760"/>
      <c r="QBZ136" s="760"/>
      <c r="QCA136" s="760"/>
      <c r="QCB136" s="760"/>
      <c r="QCC136" s="760"/>
      <c r="QCD136" s="760"/>
      <c r="QCE136" s="760"/>
      <c r="QCF136" s="760"/>
      <c r="QCG136" s="760"/>
      <c r="QCH136" s="760"/>
      <c r="QCI136" s="760"/>
      <c r="QCJ136" s="760"/>
      <c r="QCK136" s="760"/>
      <c r="QCL136" s="760"/>
      <c r="QCM136" s="760"/>
      <c r="QCN136" s="760"/>
      <c r="QCO136" s="760"/>
      <c r="QCP136" s="760"/>
      <c r="QCQ136" s="760"/>
      <c r="QCR136" s="760"/>
      <c r="QCS136" s="760"/>
      <c r="QCT136" s="760"/>
      <c r="QCU136" s="760"/>
      <c r="QCV136" s="760"/>
      <c r="QCW136" s="760"/>
      <c r="QCX136" s="760"/>
      <c r="QCY136" s="760"/>
      <c r="QCZ136" s="760"/>
      <c r="QDA136" s="760"/>
      <c r="QDB136" s="760"/>
      <c r="QDC136" s="760"/>
      <c r="QDD136" s="760"/>
      <c r="QDE136" s="760"/>
      <c r="QDF136" s="760"/>
      <c r="QDG136" s="760"/>
      <c r="QDH136" s="760"/>
      <c r="QDI136" s="760"/>
      <c r="QDJ136" s="760"/>
      <c r="QDK136" s="760"/>
      <c r="QDL136" s="760"/>
      <c r="QDM136" s="760"/>
      <c r="QDN136" s="760"/>
      <c r="QDO136" s="760"/>
      <c r="QDP136" s="760"/>
      <c r="QDQ136" s="760"/>
      <c r="QDR136" s="760"/>
      <c r="QDS136" s="760"/>
      <c r="QDT136" s="760"/>
      <c r="QDU136" s="760"/>
      <c r="QDV136" s="760"/>
      <c r="QDW136" s="760"/>
      <c r="QDX136" s="760"/>
      <c r="QDY136" s="760"/>
      <c r="QDZ136" s="760"/>
      <c r="QEA136" s="760"/>
      <c r="QEB136" s="760"/>
      <c r="QEC136" s="760"/>
      <c r="QED136" s="760"/>
      <c r="QEE136" s="760"/>
      <c r="QEF136" s="760"/>
      <c r="QEG136" s="760"/>
      <c r="QEH136" s="760"/>
      <c r="QEI136" s="760"/>
      <c r="QEJ136" s="760"/>
      <c r="QEK136" s="760"/>
      <c r="QEL136" s="760"/>
      <c r="QEM136" s="760"/>
      <c r="QEN136" s="760"/>
      <c r="QEO136" s="760"/>
      <c r="QEP136" s="760"/>
      <c r="QEQ136" s="760"/>
      <c r="QER136" s="760"/>
      <c r="QES136" s="760"/>
      <c r="QET136" s="760"/>
      <c r="QEU136" s="760"/>
      <c r="QEV136" s="760"/>
      <c r="QEW136" s="760"/>
      <c r="QEX136" s="760"/>
      <c r="QEY136" s="760"/>
      <c r="QEZ136" s="760"/>
      <c r="QFA136" s="760"/>
      <c r="QFB136" s="760"/>
      <c r="QFC136" s="760"/>
      <c r="QFD136" s="760"/>
      <c r="QFE136" s="760"/>
      <c r="QFF136" s="760"/>
      <c r="QFG136" s="760"/>
      <c r="QFH136" s="760"/>
      <c r="QFI136" s="760"/>
      <c r="QFJ136" s="760"/>
      <c r="QFK136" s="760"/>
      <c r="QFL136" s="760"/>
      <c r="QFM136" s="760"/>
      <c r="QFN136" s="760"/>
      <c r="QFO136" s="760"/>
      <c r="QFP136" s="760"/>
      <c r="QFQ136" s="760"/>
      <c r="QFR136" s="760"/>
      <c r="QFS136" s="760"/>
      <c r="QFT136" s="760"/>
      <c r="QFU136" s="760"/>
      <c r="QFV136" s="760"/>
      <c r="QFW136" s="760"/>
      <c r="QFX136" s="760"/>
      <c r="QFY136" s="760"/>
      <c r="QFZ136" s="760"/>
      <c r="QGA136" s="760"/>
      <c r="QGB136" s="760"/>
      <c r="QGC136" s="760"/>
      <c r="QGD136" s="760"/>
      <c r="QGE136" s="760"/>
      <c r="QGF136" s="760"/>
      <c r="QGG136" s="760"/>
      <c r="QGH136" s="760"/>
      <c r="QGI136" s="760"/>
      <c r="QGJ136" s="760"/>
      <c r="QGK136" s="760"/>
      <c r="QGL136" s="760"/>
      <c r="QGM136" s="760"/>
      <c r="QGN136" s="760"/>
      <c r="QGO136" s="760"/>
      <c r="QGP136" s="760"/>
      <c r="QGQ136" s="760"/>
      <c r="QGR136" s="760"/>
      <c r="QGS136" s="760"/>
      <c r="QGT136" s="760"/>
      <c r="QGU136" s="760"/>
      <c r="QGV136" s="760"/>
      <c r="QGW136" s="760"/>
      <c r="QGX136" s="760"/>
      <c r="QGY136" s="760"/>
      <c r="QGZ136" s="760"/>
      <c r="QHA136" s="760"/>
      <c r="QHB136" s="760"/>
      <c r="QHC136" s="760"/>
      <c r="QHD136" s="760"/>
      <c r="QHE136" s="760"/>
      <c r="QHF136" s="760"/>
      <c r="QHG136" s="760"/>
      <c r="QHH136" s="760"/>
      <c r="QHI136" s="760"/>
      <c r="QHJ136" s="760"/>
      <c r="QHK136" s="760"/>
      <c r="QHL136" s="760"/>
      <c r="QHM136" s="760"/>
      <c r="QHN136" s="760"/>
      <c r="QHO136" s="760"/>
      <c r="QHP136" s="760"/>
      <c r="QHQ136" s="760"/>
      <c r="QHR136" s="760"/>
      <c r="QHS136" s="760"/>
      <c r="QHT136" s="760"/>
      <c r="QHU136" s="760"/>
      <c r="QHV136" s="760"/>
      <c r="QHW136" s="760"/>
      <c r="QHX136" s="760"/>
      <c r="QHY136" s="760"/>
      <c r="QHZ136" s="760"/>
      <c r="QIA136" s="760"/>
      <c r="QIB136" s="760"/>
      <c r="QIC136" s="760"/>
      <c r="QID136" s="760"/>
      <c r="QIE136" s="760"/>
      <c r="QIF136" s="760"/>
      <c r="QIG136" s="760"/>
      <c r="QIH136" s="760"/>
      <c r="QII136" s="760"/>
      <c r="QIJ136" s="760"/>
      <c r="QIK136" s="760"/>
      <c r="QIL136" s="760"/>
      <c r="QIM136" s="760"/>
      <c r="QIN136" s="760"/>
      <c r="QIO136" s="760"/>
      <c r="QIP136" s="760"/>
      <c r="QIQ136" s="760"/>
      <c r="QIR136" s="760"/>
      <c r="QIS136" s="760"/>
      <c r="QIT136" s="760"/>
      <c r="QIU136" s="760"/>
      <c r="QIV136" s="760"/>
      <c r="QIW136" s="760"/>
      <c r="QIX136" s="760"/>
      <c r="QIY136" s="760"/>
      <c r="QIZ136" s="760"/>
      <c r="QJA136" s="760"/>
      <c r="QJB136" s="760"/>
      <c r="QJC136" s="760"/>
      <c r="QJD136" s="760"/>
      <c r="QJE136" s="760"/>
      <c r="QJF136" s="760"/>
      <c r="QJG136" s="760"/>
      <c r="QJH136" s="760"/>
      <c r="QJI136" s="760"/>
      <c r="QJJ136" s="760"/>
      <c r="QJK136" s="760"/>
      <c r="QJL136" s="760"/>
      <c r="QJM136" s="760"/>
      <c r="QJN136" s="760"/>
      <c r="QJO136" s="760"/>
      <c r="QJP136" s="760"/>
      <c r="QJQ136" s="760"/>
      <c r="QJR136" s="760"/>
      <c r="QJS136" s="760"/>
      <c r="QJT136" s="760"/>
      <c r="QJU136" s="760"/>
      <c r="QJV136" s="760"/>
      <c r="QJW136" s="760"/>
      <c r="QJX136" s="760"/>
      <c r="QJY136" s="760"/>
      <c r="QJZ136" s="760"/>
      <c r="QKA136" s="760"/>
      <c r="QKB136" s="760"/>
      <c r="QKC136" s="760"/>
      <c r="QKD136" s="760"/>
      <c r="QKE136" s="760"/>
      <c r="QKF136" s="760"/>
      <c r="QKG136" s="760"/>
      <c r="QKH136" s="760"/>
      <c r="QKI136" s="760"/>
      <c r="QKJ136" s="760"/>
      <c r="QKK136" s="760"/>
      <c r="QKL136" s="760"/>
      <c r="QKM136" s="760"/>
      <c r="QKN136" s="760"/>
      <c r="QKO136" s="760"/>
      <c r="QKP136" s="760"/>
      <c r="QKQ136" s="760"/>
      <c r="QKR136" s="760"/>
      <c r="QKS136" s="760"/>
      <c r="QKT136" s="760"/>
      <c r="QKU136" s="760"/>
      <c r="QKV136" s="760"/>
      <c r="QKW136" s="760"/>
      <c r="QKX136" s="760"/>
      <c r="QKY136" s="760"/>
      <c r="QKZ136" s="760"/>
      <c r="QLA136" s="760"/>
      <c r="QLB136" s="760"/>
      <c r="QLC136" s="760"/>
      <c r="QLD136" s="760"/>
      <c r="QLE136" s="760"/>
      <c r="QLF136" s="760"/>
      <c r="QLG136" s="760"/>
      <c r="QLH136" s="760"/>
      <c r="QLI136" s="760"/>
      <c r="QLJ136" s="760"/>
      <c r="QLK136" s="760"/>
      <c r="QLL136" s="760"/>
      <c r="QLM136" s="760"/>
      <c r="QLN136" s="760"/>
      <c r="QLO136" s="760"/>
      <c r="QLP136" s="760"/>
      <c r="QLQ136" s="760"/>
      <c r="QLR136" s="760"/>
      <c r="QLS136" s="760"/>
      <c r="QLT136" s="760"/>
      <c r="QLU136" s="760"/>
      <c r="QLV136" s="760"/>
      <c r="QLW136" s="760"/>
      <c r="QLX136" s="760"/>
      <c r="QLY136" s="760"/>
      <c r="QLZ136" s="760"/>
      <c r="QMA136" s="760"/>
      <c r="QMB136" s="760"/>
      <c r="QMC136" s="760"/>
      <c r="QMD136" s="760"/>
      <c r="QME136" s="760"/>
      <c r="QMF136" s="760"/>
      <c r="QMG136" s="760"/>
      <c r="QMH136" s="760"/>
      <c r="QMI136" s="760"/>
      <c r="QMJ136" s="760"/>
      <c r="QMK136" s="760"/>
      <c r="QML136" s="760"/>
      <c r="QMM136" s="760"/>
      <c r="QMN136" s="760"/>
      <c r="QMO136" s="760"/>
      <c r="QMP136" s="760"/>
      <c r="QMQ136" s="760"/>
      <c r="QMR136" s="760"/>
      <c r="QMS136" s="760"/>
      <c r="QMT136" s="760"/>
      <c r="QMU136" s="760"/>
      <c r="QMV136" s="760"/>
      <c r="QMW136" s="760"/>
      <c r="QMX136" s="760"/>
      <c r="QMY136" s="760"/>
      <c r="QMZ136" s="760"/>
      <c r="QNA136" s="760"/>
      <c r="QNB136" s="760"/>
      <c r="QNC136" s="760"/>
      <c r="QND136" s="760"/>
      <c r="QNE136" s="760"/>
      <c r="QNF136" s="760"/>
      <c r="QNG136" s="760"/>
      <c r="QNH136" s="760"/>
      <c r="QNI136" s="760"/>
      <c r="QNJ136" s="760"/>
      <c r="QNK136" s="760"/>
      <c r="QNL136" s="760"/>
      <c r="QNM136" s="760"/>
      <c r="QNN136" s="760"/>
      <c r="QNO136" s="760"/>
      <c r="QNP136" s="760"/>
      <c r="QNQ136" s="760"/>
      <c r="QNR136" s="760"/>
      <c r="QNS136" s="760"/>
      <c r="QNT136" s="760"/>
      <c r="QNU136" s="760"/>
      <c r="QNV136" s="760"/>
      <c r="QNW136" s="760"/>
      <c r="QNX136" s="760"/>
      <c r="QNY136" s="760"/>
      <c r="QNZ136" s="760"/>
      <c r="QOA136" s="760"/>
      <c r="QOB136" s="760"/>
      <c r="QOC136" s="760"/>
      <c r="QOD136" s="760"/>
      <c r="QOE136" s="760"/>
      <c r="QOF136" s="760"/>
      <c r="QOG136" s="760"/>
      <c r="QOH136" s="760"/>
      <c r="QOI136" s="760"/>
      <c r="QOJ136" s="760"/>
      <c r="QOK136" s="760"/>
      <c r="QOL136" s="760"/>
      <c r="QOM136" s="760"/>
      <c r="QON136" s="760"/>
      <c r="QOO136" s="760"/>
      <c r="QOP136" s="760"/>
      <c r="QOQ136" s="760"/>
      <c r="QOR136" s="760"/>
      <c r="QOS136" s="760"/>
      <c r="QOT136" s="760"/>
      <c r="QOU136" s="760"/>
      <c r="QOV136" s="760"/>
      <c r="QOW136" s="760"/>
      <c r="QOX136" s="760"/>
      <c r="QOY136" s="760"/>
      <c r="QOZ136" s="760"/>
      <c r="QPA136" s="760"/>
      <c r="QPB136" s="760"/>
      <c r="QPC136" s="760"/>
      <c r="QPD136" s="760"/>
      <c r="QPE136" s="760"/>
      <c r="QPF136" s="760"/>
      <c r="QPG136" s="760"/>
      <c r="QPH136" s="760"/>
      <c r="QPI136" s="760"/>
      <c r="QPJ136" s="760"/>
      <c r="QPK136" s="760"/>
      <c r="QPL136" s="760"/>
      <c r="QPM136" s="760"/>
      <c r="QPN136" s="760"/>
      <c r="QPO136" s="760"/>
      <c r="QPP136" s="760"/>
      <c r="QPQ136" s="760"/>
      <c r="QPR136" s="760"/>
      <c r="QPS136" s="760"/>
      <c r="QPT136" s="760"/>
      <c r="QPU136" s="760"/>
      <c r="QPV136" s="760"/>
      <c r="QPW136" s="760"/>
      <c r="QPX136" s="760"/>
      <c r="QPY136" s="760"/>
      <c r="QPZ136" s="760"/>
      <c r="QQA136" s="760"/>
      <c r="QQB136" s="760"/>
      <c r="QQC136" s="760"/>
      <c r="QQD136" s="760"/>
      <c r="QQE136" s="760"/>
      <c r="QQF136" s="760"/>
      <c r="QQG136" s="760"/>
      <c r="QQH136" s="760"/>
      <c r="QQI136" s="760"/>
      <c r="QQJ136" s="760"/>
      <c r="QQK136" s="760"/>
      <c r="QQL136" s="760"/>
      <c r="QQM136" s="760"/>
      <c r="QQN136" s="760"/>
      <c r="QQO136" s="760"/>
      <c r="QQP136" s="760"/>
      <c r="QQQ136" s="760"/>
      <c r="QQR136" s="760"/>
      <c r="QQS136" s="760"/>
      <c r="QQT136" s="760"/>
      <c r="QQU136" s="760"/>
      <c r="QQV136" s="760"/>
      <c r="QQW136" s="760"/>
      <c r="QQX136" s="760"/>
      <c r="QQY136" s="760"/>
      <c r="QQZ136" s="760"/>
      <c r="QRA136" s="760"/>
      <c r="QRB136" s="760"/>
      <c r="QRC136" s="760"/>
      <c r="QRD136" s="760"/>
      <c r="QRE136" s="760"/>
      <c r="QRF136" s="760"/>
      <c r="QRG136" s="760"/>
      <c r="QRH136" s="760"/>
      <c r="QRI136" s="760"/>
      <c r="QRJ136" s="760"/>
      <c r="QRK136" s="760"/>
      <c r="QRL136" s="760"/>
      <c r="QRM136" s="760"/>
      <c r="QRN136" s="760"/>
      <c r="QRO136" s="760"/>
      <c r="QRP136" s="760"/>
      <c r="QRQ136" s="760"/>
      <c r="QRR136" s="760"/>
      <c r="QRS136" s="760"/>
      <c r="QRT136" s="760"/>
      <c r="QRU136" s="760"/>
      <c r="QRV136" s="760"/>
      <c r="QRW136" s="760"/>
      <c r="QRX136" s="760"/>
      <c r="QRY136" s="760"/>
      <c r="QRZ136" s="760"/>
      <c r="QSA136" s="760"/>
      <c r="QSB136" s="760"/>
      <c r="QSC136" s="760"/>
      <c r="QSD136" s="760"/>
      <c r="QSE136" s="760"/>
      <c r="QSF136" s="760"/>
      <c r="QSG136" s="760"/>
      <c r="QSH136" s="760"/>
      <c r="QSI136" s="760"/>
      <c r="QSJ136" s="760"/>
      <c r="QSK136" s="760"/>
      <c r="QSL136" s="760"/>
      <c r="QSM136" s="760"/>
      <c r="QSN136" s="760"/>
      <c r="QSO136" s="760"/>
      <c r="QSP136" s="760"/>
      <c r="QSQ136" s="760"/>
      <c r="QSR136" s="760"/>
      <c r="QSS136" s="760"/>
      <c r="QST136" s="760"/>
      <c r="QSU136" s="760"/>
      <c r="QSV136" s="760"/>
      <c r="QSW136" s="760"/>
      <c r="QSX136" s="760"/>
      <c r="QSY136" s="760"/>
      <c r="QSZ136" s="760"/>
      <c r="QTA136" s="760"/>
      <c r="QTB136" s="760"/>
      <c r="QTC136" s="760"/>
      <c r="QTD136" s="760"/>
      <c r="QTE136" s="760"/>
      <c r="QTF136" s="760"/>
      <c r="QTG136" s="760"/>
      <c r="QTH136" s="760"/>
      <c r="QTI136" s="760"/>
      <c r="QTJ136" s="760"/>
      <c r="QTK136" s="760"/>
      <c r="QTL136" s="760"/>
      <c r="QTM136" s="760"/>
      <c r="QTN136" s="760"/>
      <c r="QTO136" s="760"/>
      <c r="QTP136" s="760"/>
      <c r="QTQ136" s="760"/>
      <c r="QTR136" s="760"/>
      <c r="QTS136" s="760"/>
      <c r="QTT136" s="760"/>
      <c r="QTU136" s="760"/>
      <c r="QTV136" s="760"/>
      <c r="QTW136" s="760"/>
      <c r="QTX136" s="760"/>
      <c r="QTY136" s="760"/>
      <c r="QTZ136" s="760"/>
      <c r="QUA136" s="760"/>
      <c r="QUB136" s="760"/>
      <c r="QUC136" s="760"/>
      <c r="QUD136" s="760"/>
      <c r="QUE136" s="760"/>
      <c r="QUF136" s="760"/>
      <c r="QUG136" s="760"/>
      <c r="QUH136" s="760"/>
      <c r="QUI136" s="760"/>
      <c r="QUJ136" s="760"/>
      <c r="QUK136" s="760"/>
      <c r="QUL136" s="760"/>
      <c r="QUM136" s="760"/>
      <c r="QUN136" s="760"/>
      <c r="QUO136" s="760"/>
      <c r="QUP136" s="760"/>
      <c r="QUQ136" s="760"/>
      <c r="QUR136" s="760"/>
      <c r="QUS136" s="760"/>
      <c r="QUT136" s="760"/>
      <c r="QUU136" s="760"/>
      <c r="QUV136" s="760"/>
      <c r="QUW136" s="760"/>
      <c r="QUX136" s="760"/>
      <c r="QUY136" s="760"/>
      <c r="QUZ136" s="760"/>
      <c r="QVA136" s="760"/>
      <c r="QVB136" s="760"/>
      <c r="QVC136" s="760"/>
      <c r="QVD136" s="760"/>
      <c r="QVE136" s="760"/>
      <c r="QVF136" s="760"/>
      <c r="QVG136" s="760"/>
      <c r="QVH136" s="760"/>
      <c r="QVI136" s="760"/>
      <c r="QVJ136" s="760"/>
      <c r="QVK136" s="760"/>
      <c r="QVL136" s="760"/>
      <c r="QVM136" s="760"/>
      <c r="QVN136" s="760"/>
      <c r="QVO136" s="760"/>
      <c r="QVP136" s="760"/>
      <c r="QVQ136" s="760"/>
      <c r="QVR136" s="760"/>
      <c r="QVS136" s="760"/>
      <c r="QVT136" s="760"/>
      <c r="QVU136" s="760"/>
      <c r="QVV136" s="760"/>
      <c r="QVW136" s="760"/>
      <c r="QVX136" s="760"/>
      <c r="QVY136" s="760"/>
      <c r="QVZ136" s="760"/>
      <c r="QWA136" s="760"/>
      <c r="QWB136" s="760"/>
      <c r="QWC136" s="760"/>
      <c r="QWD136" s="760"/>
      <c r="QWE136" s="760"/>
      <c r="QWF136" s="760"/>
      <c r="QWG136" s="760"/>
      <c r="QWH136" s="760"/>
      <c r="QWI136" s="760"/>
      <c r="QWJ136" s="760"/>
      <c r="QWK136" s="760"/>
      <c r="QWL136" s="760"/>
      <c r="QWM136" s="760"/>
      <c r="QWN136" s="760"/>
      <c r="QWO136" s="760"/>
      <c r="QWP136" s="760"/>
      <c r="QWQ136" s="760"/>
      <c r="QWR136" s="760"/>
      <c r="QWS136" s="760"/>
      <c r="QWT136" s="760"/>
      <c r="QWU136" s="760"/>
      <c r="QWV136" s="760"/>
      <c r="QWW136" s="760"/>
      <c r="QWX136" s="760"/>
      <c r="QWY136" s="760"/>
      <c r="QWZ136" s="760"/>
      <c r="QXA136" s="760"/>
      <c r="QXB136" s="760"/>
      <c r="QXC136" s="760"/>
      <c r="QXD136" s="760"/>
      <c r="QXE136" s="760"/>
      <c r="QXF136" s="760"/>
      <c r="QXG136" s="760"/>
      <c r="QXH136" s="760"/>
      <c r="QXI136" s="760"/>
      <c r="QXJ136" s="760"/>
      <c r="QXK136" s="760"/>
      <c r="QXL136" s="760"/>
      <c r="QXM136" s="760"/>
      <c r="QXN136" s="760"/>
      <c r="QXO136" s="760"/>
      <c r="QXP136" s="760"/>
      <c r="QXQ136" s="760"/>
      <c r="QXR136" s="760"/>
      <c r="QXS136" s="760"/>
      <c r="QXT136" s="760"/>
      <c r="QXU136" s="760"/>
      <c r="QXV136" s="760"/>
      <c r="QXW136" s="760"/>
      <c r="QXX136" s="760"/>
      <c r="QXY136" s="760"/>
      <c r="QXZ136" s="760"/>
      <c r="QYA136" s="760"/>
      <c r="QYB136" s="760"/>
      <c r="QYC136" s="760"/>
      <c r="QYD136" s="760"/>
      <c r="QYE136" s="760"/>
      <c r="QYF136" s="760"/>
      <c r="QYG136" s="760"/>
      <c r="QYH136" s="760"/>
      <c r="QYI136" s="760"/>
      <c r="QYJ136" s="760"/>
      <c r="QYK136" s="760"/>
      <c r="QYL136" s="760"/>
      <c r="QYM136" s="760"/>
      <c r="QYN136" s="760"/>
      <c r="QYO136" s="760"/>
      <c r="QYP136" s="760"/>
      <c r="QYQ136" s="760"/>
      <c r="QYR136" s="760"/>
      <c r="QYS136" s="760"/>
      <c r="QYT136" s="760"/>
      <c r="QYU136" s="760"/>
      <c r="QYV136" s="760"/>
      <c r="QYW136" s="760"/>
      <c r="QYX136" s="760"/>
      <c r="QYY136" s="760"/>
      <c r="QYZ136" s="760"/>
      <c r="QZA136" s="760"/>
      <c r="QZB136" s="760"/>
      <c r="QZC136" s="760"/>
      <c r="QZD136" s="760"/>
      <c r="QZE136" s="760"/>
      <c r="QZF136" s="760"/>
      <c r="QZG136" s="760"/>
      <c r="QZH136" s="760"/>
      <c r="QZI136" s="760"/>
      <c r="QZJ136" s="760"/>
      <c r="QZK136" s="760"/>
      <c r="QZL136" s="760"/>
      <c r="QZM136" s="760"/>
      <c r="QZN136" s="760"/>
      <c r="QZO136" s="760"/>
      <c r="QZP136" s="760"/>
      <c r="QZQ136" s="760"/>
      <c r="QZR136" s="760"/>
      <c r="QZS136" s="760"/>
      <c r="QZT136" s="760"/>
      <c r="QZU136" s="760"/>
      <c r="QZV136" s="760"/>
      <c r="QZW136" s="760"/>
      <c r="QZX136" s="760"/>
      <c r="QZY136" s="760"/>
      <c r="QZZ136" s="760"/>
      <c r="RAA136" s="760"/>
      <c r="RAB136" s="760"/>
      <c r="RAC136" s="760"/>
      <c r="RAD136" s="760"/>
      <c r="RAE136" s="760"/>
      <c r="RAF136" s="760"/>
      <c r="RAG136" s="760"/>
      <c r="RAH136" s="760"/>
      <c r="RAI136" s="760"/>
      <c r="RAJ136" s="760"/>
      <c r="RAK136" s="760"/>
      <c r="RAL136" s="760"/>
      <c r="RAM136" s="760"/>
      <c r="RAN136" s="760"/>
      <c r="RAO136" s="760"/>
      <c r="RAP136" s="760"/>
      <c r="RAQ136" s="760"/>
      <c r="RAR136" s="760"/>
      <c r="RAS136" s="760"/>
      <c r="RAT136" s="760"/>
      <c r="RAU136" s="760"/>
      <c r="RAV136" s="760"/>
      <c r="RAW136" s="760"/>
      <c r="RAX136" s="760"/>
      <c r="RAY136" s="760"/>
      <c r="RAZ136" s="760"/>
      <c r="RBA136" s="760"/>
      <c r="RBB136" s="760"/>
      <c r="RBC136" s="760"/>
      <c r="RBD136" s="760"/>
      <c r="RBE136" s="760"/>
      <c r="RBF136" s="760"/>
      <c r="RBG136" s="760"/>
      <c r="RBH136" s="760"/>
      <c r="RBI136" s="760"/>
      <c r="RBJ136" s="760"/>
      <c r="RBK136" s="760"/>
      <c r="RBL136" s="760"/>
      <c r="RBM136" s="760"/>
      <c r="RBN136" s="760"/>
      <c r="RBO136" s="760"/>
      <c r="RBP136" s="760"/>
      <c r="RBQ136" s="760"/>
      <c r="RBR136" s="760"/>
      <c r="RBS136" s="760"/>
      <c r="RBT136" s="760"/>
      <c r="RBU136" s="760"/>
      <c r="RBV136" s="760"/>
      <c r="RBW136" s="760"/>
      <c r="RBX136" s="760"/>
      <c r="RBY136" s="760"/>
      <c r="RBZ136" s="760"/>
      <c r="RCA136" s="760"/>
      <c r="RCB136" s="760"/>
      <c r="RCC136" s="760"/>
      <c r="RCD136" s="760"/>
      <c r="RCE136" s="760"/>
      <c r="RCF136" s="760"/>
      <c r="RCG136" s="760"/>
      <c r="RCH136" s="760"/>
      <c r="RCI136" s="760"/>
      <c r="RCJ136" s="760"/>
      <c r="RCK136" s="760"/>
      <c r="RCL136" s="760"/>
      <c r="RCM136" s="760"/>
      <c r="RCN136" s="760"/>
      <c r="RCO136" s="760"/>
      <c r="RCP136" s="760"/>
      <c r="RCQ136" s="760"/>
      <c r="RCR136" s="760"/>
      <c r="RCS136" s="760"/>
      <c r="RCT136" s="760"/>
      <c r="RCU136" s="760"/>
      <c r="RCV136" s="760"/>
      <c r="RCW136" s="760"/>
      <c r="RCX136" s="760"/>
      <c r="RCY136" s="760"/>
      <c r="RCZ136" s="760"/>
      <c r="RDA136" s="760"/>
      <c r="RDB136" s="760"/>
      <c r="RDC136" s="760"/>
      <c r="RDD136" s="760"/>
      <c r="RDE136" s="760"/>
      <c r="RDF136" s="760"/>
      <c r="RDG136" s="760"/>
      <c r="RDH136" s="760"/>
      <c r="RDI136" s="760"/>
      <c r="RDJ136" s="760"/>
      <c r="RDK136" s="760"/>
      <c r="RDL136" s="760"/>
      <c r="RDM136" s="760"/>
      <c r="RDN136" s="760"/>
      <c r="RDO136" s="760"/>
      <c r="RDP136" s="760"/>
      <c r="RDQ136" s="760"/>
      <c r="RDR136" s="760"/>
      <c r="RDS136" s="760"/>
      <c r="RDT136" s="760"/>
      <c r="RDU136" s="760"/>
      <c r="RDV136" s="760"/>
      <c r="RDW136" s="760"/>
      <c r="RDX136" s="760"/>
      <c r="RDY136" s="760"/>
      <c r="RDZ136" s="760"/>
      <c r="REA136" s="760"/>
      <c r="REB136" s="760"/>
      <c r="REC136" s="760"/>
      <c r="RED136" s="760"/>
      <c r="REE136" s="760"/>
      <c r="REF136" s="760"/>
      <c r="REG136" s="760"/>
      <c r="REH136" s="760"/>
      <c r="REI136" s="760"/>
      <c r="REJ136" s="760"/>
      <c r="REK136" s="760"/>
      <c r="REL136" s="760"/>
      <c r="REM136" s="760"/>
      <c r="REN136" s="760"/>
      <c r="REO136" s="760"/>
      <c r="REP136" s="760"/>
      <c r="REQ136" s="760"/>
      <c r="RER136" s="760"/>
      <c r="RES136" s="760"/>
      <c r="RET136" s="760"/>
      <c r="REU136" s="760"/>
      <c r="REV136" s="760"/>
      <c r="REW136" s="760"/>
      <c r="REX136" s="760"/>
      <c r="REY136" s="760"/>
      <c r="REZ136" s="760"/>
      <c r="RFA136" s="760"/>
      <c r="RFB136" s="760"/>
      <c r="RFC136" s="760"/>
      <c r="RFD136" s="760"/>
      <c r="RFE136" s="760"/>
      <c r="RFF136" s="760"/>
      <c r="RFG136" s="760"/>
      <c r="RFH136" s="760"/>
      <c r="RFI136" s="760"/>
      <c r="RFJ136" s="760"/>
      <c r="RFK136" s="760"/>
      <c r="RFL136" s="760"/>
      <c r="RFM136" s="760"/>
      <c r="RFN136" s="760"/>
      <c r="RFO136" s="760"/>
      <c r="RFP136" s="760"/>
      <c r="RFQ136" s="760"/>
      <c r="RFR136" s="760"/>
      <c r="RFS136" s="760"/>
      <c r="RFT136" s="760"/>
      <c r="RFU136" s="760"/>
      <c r="RFV136" s="760"/>
      <c r="RFW136" s="760"/>
      <c r="RFX136" s="760"/>
      <c r="RFY136" s="760"/>
      <c r="RFZ136" s="760"/>
      <c r="RGA136" s="760"/>
      <c r="RGB136" s="760"/>
      <c r="RGC136" s="760"/>
      <c r="RGD136" s="760"/>
      <c r="RGE136" s="760"/>
      <c r="RGF136" s="760"/>
      <c r="RGG136" s="760"/>
      <c r="RGH136" s="760"/>
      <c r="RGI136" s="760"/>
      <c r="RGJ136" s="760"/>
      <c r="RGK136" s="760"/>
      <c r="RGL136" s="760"/>
      <c r="RGM136" s="760"/>
      <c r="RGN136" s="760"/>
      <c r="RGO136" s="760"/>
      <c r="RGP136" s="760"/>
      <c r="RGQ136" s="760"/>
      <c r="RGR136" s="760"/>
      <c r="RGS136" s="760"/>
      <c r="RGT136" s="760"/>
      <c r="RGU136" s="760"/>
      <c r="RGV136" s="760"/>
      <c r="RGW136" s="760"/>
      <c r="RGX136" s="760"/>
      <c r="RGY136" s="760"/>
      <c r="RGZ136" s="760"/>
      <c r="RHA136" s="760"/>
      <c r="RHB136" s="760"/>
      <c r="RHC136" s="760"/>
      <c r="RHD136" s="760"/>
      <c r="RHE136" s="760"/>
      <c r="RHF136" s="760"/>
      <c r="RHG136" s="760"/>
      <c r="RHH136" s="760"/>
      <c r="RHI136" s="760"/>
      <c r="RHJ136" s="760"/>
      <c r="RHK136" s="760"/>
      <c r="RHL136" s="760"/>
      <c r="RHM136" s="760"/>
      <c r="RHN136" s="760"/>
      <c r="RHO136" s="760"/>
      <c r="RHP136" s="760"/>
      <c r="RHQ136" s="760"/>
      <c r="RHR136" s="760"/>
      <c r="RHS136" s="760"/>
      <c r="RHT136" s="760"/>
      <c r="RHU136" s="760"/>
      <c r="RHV136" s="760"/>
      <c r="RHW136" s="760"/>
      <c r="RHX136" s="760"/>
      <c r="RHY136" s="760"/>
      <c r="RHZ136" s="760"/>
      <c r="RIA136" s="760"/>
      <c r="RIB136" s="760"/>
      <c r="RIC136" s="760"/>
      <c r="RID136" s="760"/>
      <c r="RIE136" s="760"/>
      <c r="RIF136" s="760"/>
      <c r="RIG136" s="760"/>
      <c r="RIH136" s="760"/>
      <c r="RII136" s="760"/>
      <c r="RIJ136" s="760"/>
      <c r="RIK136" s="760"/>
      <c r="RIL136" s="760"/>
      <c r="RIM136" s="760"/>
      <c r="RIN136" s="760"/>
      <c r="RIO136" s="760"/>
      <c r="RIP136" s="760"/>
      <c r="RIQ136" s="760"/>
      <c r="RIR136" s="760"/>
      <c r="RIS136" s="760"/>
      <c r="RIT136" s="760"/>
      <c r="RIU136" s="760"/>
      <c r="RIV136" s="760"/>
      <c r="RIW136" s="760"/>
      <c r="RIX136" s="760"/>
      <c r="RIY136" s="760"/>
      <c r="RIZ136" s="760"/>
      <c r="RJA136" s="760"/>
      <c r="RJB136" s="760"/>
      <c r="RJC136" s="760"/>
      <c r="RJD136" s="760"/>
      <c r="RJE136" s="760"/>
      <c r="RJF136" s="760"/>
      <c r="RJG136" s="760"/>
      <c r="RJH136" s="760"/>
      <c r="RJI136" s="760"/>
      <c r="RJJ136" s="760"/>
      <c r="RJK136" s="760"/>
      <c r="RJL136" s="760"/>
      <c r="RJM136" s="760"/>
      <c r="RJN136" s="760"/>
      <c r="RJO136" s="760"/>
      <c r="RJP136" s="760"/>
      <c r="RJQ136" s="760"/>
      <c r="RJR136" s="760"/>
      <c r="RJS136" s="760"/>
      <c r="RJT136" s="760"/>
      <c r="RJU136" s="760"/>
      <c r="RJV136" s="760"/>
      <c r="RJW136" s="760"/>
      <c r="RJX136" s="760"/>
      <c r="RJY136" s="760"/>
      <c r="RJZ136" s="760"/>
      <c r="RKA136" s="760"/>
      <c r="RKB136" s="760"/>
      <c r="RKC136" s="760"/>
      <c r="RKD136" s="760"/>
      <c r="RKE136" s="760"/>
      <c r="RKF136" s="760"/>
      <c r="RKG136" s="760"/>
      <c r="RKH136" s="760"/>
      <c r="RKI136" s="760"/>
      <c r="RKJ136" s="760"/>
      <c r="RKK136" s="760"/>
      <c r="RKL136" s="760"/>
      <c r="RKM136" s="760"/>
      <c r="RKN136" s="760"/>
      <c r="RKO136" s="760"/>
      <c r="RKP136" s="760"/>
      <c r="RKQ136" s="760"/>
      <c r="RKR136" s="760"/>
      <c r="RKS136" s="760"/>
      <c r="RKT136" s="760"/>
      <c r="RKU136" s="760"/>
      <c r="RKV136" s="760"/>
      <c r="RKW136" s="760"/>
      <c r="RKX136" s="760"/>
      <c r="RKY136" s="760"/>
      <c r="RKZ136" s="760"/>
      <c r="RLA136" s="760"/>
      <c r="RLB136" s="760"/>
      <c r="RLC136" s="760"/>
      <c r="RLD136" s="760"/>
      <c r="RLE136" s="760"/>
      <c r="RLF136" s="760"/>
      <c r="RLG136" s="760"/>
      <c r="RLH136" s="760"/>
      <c r="RLI136" s="760"/>
      <c r="RLJ136" s="760"/>
      <c r="RLK136" s="760"/>
      <c r="RLL136" s="760"/>
      <c r="RLM136" s="760"/>
      <c r="RLN136" s="760"/>
      <c r="RLO136" s="760"/>
      <c r="RLP136" s="760"/>
      <c r="RLQ136" s="760"/>
      <c r="RLR136" s="760"/>
      <c r="RLS136" s="760"/>
      <c r="RLT136" s="760"/>
      <c r="RLU136" s="760"/>
      <c r="RLV136" s="760"/>
      <c r="RLW136" s="760"/>
      <c r="RLX136" s="760"/>
      <c r="RLY136" s="760"/>
      <c r="RLZ136" s="760"/>
      <c r="RMA136" s="760"/>
      <c r="RMB136" s="760"/>
      <c r="RMC136" s="760"/>
      <c r="RMD136" s="760"/>
      <c r="RME136" s="760"/>
      <c r="RMF136" s="760"/>
      <c r="RMG136" s="760"/>
      <c r="RMH136" s="760"/>
      <c r="RMI136" s="760"/>
      <c r="RMJ136" s="760"/>
      <c r="RMK136" s="760"/>
      <c r="RML136" s="760"/>
      <c r="RMM136" s="760"/>
      <c r="RMN136" s="760"/>
      <c r="RMO136" s="760"/>
      <c r="RMP136" s="760"/>
      <c r="RMQ136" s="760"/>
      <c r="RMR136" s="760"/>
      <c r="RMS136" s="760"/>
      <c r="RMT136" s="760"/>
      <c r="RMU136" s="760"/>
      <c r="RMV136" s="760"/>
      <c r="RMW136" s="760"/>
      <c r="RMX136" s="760"/>
      <c r="RMY136" s="760"/>
      <c r="RMZ136" s="760"/>
      <c r="RNA136" s="760"/>
      <c r="RNB136" s="760"/>
      <c r="RNC136" s="760"/>
      <c r="RND136" s="760"/>
      <c r="RNE136" s="760"/>
      <c r="RNF136" s="760"/>
      <c r="RNG136" s="760"/>
      <c r="RNH136" s="760"/>
      <c r="RNI136" s="760"/>
      <c r="RNJ136" s="760"/>
      <c r="RNK136" s="760"/>
      <c r="RNL136" s="760"/>
      <c r="RNM136" s="760"/>
      <c r="RNN136" s="760"/>
      <c r="RNO136" s="760"/>
      <c r="RNP136" s="760"/>
      <c r="RNQ136" s="760"/>
      <c r="RNR136" s="760"/>
      <c r="RNS136" s="760"/>
      <c r="RNT136" s="760"/>
      <c r="RNU136" s="760"/>
      <c r="RNV136" s="760"/>
      <c r="RNW136" s="760"/>
      <c r="RNX136" s="760"/>
      <c r="RNY136" s="760"/>
      <c r="RNZ136" s="760"/>
      <c r="ROA136" s="760"/>
      <c r="ROB136" s="760"/>
      <c r="ROC136" s="760"/>
      <c r="ROD136" s="760"/>
      <c r="ROE136" s="760"/>
      <c r="ROF136" s="760"/>
      <c r="ROG136" s="760"/>
      <c r="ROH136" s="760"/>
      <c r="ROI136" s="760"/>
      <c r="ROJ136" s="760"/>
      <c r="ROK136" s="760"/>
      <c r="ROL136" s="760"/>
      <c r="ROM136" s="760"/>
      <c r="RON136" s="760"/>
      <c r="ROO136" s="760"/>
      <c r="ROP136" s="760"/>
      <c r="ROQ136" s="760"/>
      <c r="ROR136" s="760"/>
      <c r="ROS136" s="760"/>
      <c r="ROT136" s="760"/>
      <c r="ROU136" s="760"/>
      <c r="ROV136" s="760"/>
      <c r="ROW136" s="760"/>
      <c r="ROX136" s="760"/>
      <c r="ROY136" s="760"/>
      <c r="ROZ136" s="760"/>
      <c r="RPA136" s="760"/>
      <c r="RPB136" s="760"/>
      <c r="RPC136" s="760"/>
      <c r="RPD136" s="760"/>
      <c r="RPE136" s="760"/>
      <c r="RPF136" s="760"/>
      <c r="RPG136" s="760"/>
      <c r="RPH136" s="760"/>
      <c r="RPI136" s="760"/>
      <c r="RPJ136" s="760"/>
      <c r="RPK136" s="760"/>
      <c r="RPL136" s="760"/>
      <c r="RPM136" s="760"/>
      <c r="RPN136" s="760"/>
      <c r="RPO136" s="760"/>
      <c r="RPP136" s="760"/>
      <c r="RPQ136" s="760"/>
      <c r="RPR136" s="760"/>
      <c r="RPS136" s="760"/>
      <c r="RPT136" s="760"/>
      <c r="RPU136" s="760"/>
      <c r="RPV136" s="760"/>
      <c r="RPW136" s="760"/>
      <c r="RPX136" s="760"/>
      <c r="RPY136" s="760"/>
      <c r="RPZ136" s="760"/>
      <c r="RQA136" s="760"/>
      <c r="RQB136" s="760"/>
      <c r="RQC136" s="760"/>
      <c r="RQD136" s="760"/>
      <c r="RQE136" s="760"/>
      <c r="RQF136" s="760"/>
      <c r="RQG136" s="760"/>
      <c r="RQH136" s="760"/>
      <c r="RQI136" s="760"/>
      <c r="RQJ136" s="760"/>
      <c r="RQK136" s="760"/>
      <c r="RQL136" s="760"/>
      <c r="RQM136" s="760"/>
      <c r="RQN136" s="760"/>
      <c r="RQO136" s="760"/>
      <c r="RQP136" s="760"/>
      <c r="RQQ136" s="760"/>
      <c r="RQR136" s="760"/>
      <c r="RQS136" s="760"/>
      <c r="RQT136" s="760"/>
      <c r="RQU136" s="760"/>
      <c r="RQV136" s="760"/>
      <c r="RQW136" s="760"/>
      <c r="RQX136" s="760"/>
      <c r="RQY136" s="760"/>
      <c r="RQZ136" s="760"/>
      <c r="RRA136" s="760"/>
      <c r="RRB136" s="760"/>
      <c r="RRC136" s="760"/>
      <c r="RRD136" s="760"/>
      <c r="RRE136" s="760"/>
      <c r="RRF136" s="760"/>
      <c r="RRG136" s="760"/>
      <c r="RRH136" s="760"/>
      <c r="RRI136" s="760"/>
      <c r="RRJ136" s="760"/>
      <c r="RRK136" s="760"/>
      <c r="RRL136" s="760"/>
      <c r="RRM136" s="760"/>
      <c r="RRN136" s="760"/>
      <c r="RRO136" s="760"/>
      <c r="RRP136" s="760"/>
      <c r="RRQ136" s="760"/>
      <c r="RRR136" s="760"/>
      <c r="RRS136" s="760"/>
      <c r="RRT136" s="760"/>
      <c r="RRU136" s="760"/>
      <c r="RRV136" s="760"/>
      <c r="RRW136" s="760"/>
      <c r="RRX136" s="760"/>
      <c r="RRY136" s="760"/>
      <c r="RRZ136" s="760"/>
      <c r="RSA136" s="760"/>
      <c r="RSB136" s="760"/>
      <c r="RSC136" s="760"/>
      <c r="RSD136" s="760"/>
      <c r="RSE136" s="760"/>
      <c r="RSF136" s="760"/>
      <c r="RSG136" s="760"/>
      <c r="RSH136" s="760"/>
      <c r="RSI136" s="760"/>
      <c r="RSJ136" s="760"/>
      <c r="RSK136" s="760"/>
      <c r="RSL136" s="760"/>
      <c r="RSM136" s="760"/>
      <c r="RSN136" s="760"/>
      <c r="RSO136" s="760"/>
      <c r="RSP136" s="760"/>
      <c r="RSQ136" s="760"/>
      <c r="RSR136" s="760"/>
      <c r="RSS136" s="760"/>
      <c r="RST136" s="760"/>
      <c r="RSU136" s="760"/>
      <c r="RSV136" s="760"/>
      <c r="RSW136" s="760"/>
      <c r="RSX136" s="760"/>
      <c r="RSY136" s="760"/>
      <c r="RSZ136" s="760"/>
      <c r="RTA136" s="760"/>
      <c r="RTB136" s="760"/>
      <c r="RTC136" s="760"/>
      <c r="RTD136" s="760"/>
      <c r="RTE136" s="760"/>
      <c r="RTF136" s="760"/>
      <c r="RTG136" s="760"/>
      <c r="RTH136" s="760"/>
      <c r="RTI136" s="760"/>
      <c r="RTJ136" s="760"/>
      <c r="RTK136" s="760"/>
      <c r="RTL136" s="760"/>
      <c r="RTM136" s="760"/>
      <c r="RTN136" s="760"/>
      <c r="RTO136" s="760"/>
      <c r="RTP136" s="760"/>
      <c r="RTQ136" s="760"/>
      <c r="RTR136" s="760"/>
      <c r="RTS136" s="760"/>
      <c r="RTT136" s="760"/>
      <c r="RTU136" s="760"/>
      <c r="RTV136" s="760"/>
      <c r="RTW136" s="760"/>
      <c r="RTX136" s="760"/>
      <c r="RTY136" s="760"/>
      <c r="RTZ136" s="760"/>
      <c r="RUA136" s="760"/>
      <c r="RUB136" s="760"/>
      <c r="RUC136" s="760"/>
      <c r="RUD136" s="760"/>
      <c r="RUE136" s="760"/>
      <c r="RUF136" s="760"/>
      <c r="RUG136" s="760"/>
      <c r="RUH136" s="760"/>
      <c r="RUI136" s="760"/>
      <c r="RUJ136" s="760"/>
      <c r="RUK136" s="760"/>
      <c r="RUL136" s="760"/>
      <c r="RUM136" s="760"/>
      <c r="RUN136" s="760"/>
      <c r="RUO136" s="760"/>
      <c r="RUP136" s="760"/>
      <c r="RUQ136" s="760"/>
      <c r="RUR136" s="760"/>
      <c r="RUS136" s="760"/>
      <c r="RUT136" s="760"/>
      <c r="RUU136" s="760"/>
      <c r="RUV136" s="760"/>
      <c r="RUW136" s="760"/>
      <c r="RUX136" s="760"/>
      <c r="RUY136" s="760"/>
      <c r="RUZ136" s="760"/>
      <c r="RVA136" s="760"/>
      <c r="RVB136" s="760"/>
      <c r="RVC136" s="760"/>
      <c r="RVD136" s="760"/>
      <c r="RVE136" s="760"/>
      <c r="RVF136" s="760"/>
      <c r="RVG136" s="760"/>
      <c r="RVH136" s="760"/>
      <c r="RVI136" s="760"/>
      <c r="RVJ136" s="760"/>
      <c r="RVK136" s="760"/>
      <c r="RVL136" s="760"/>
      <c r="RVM136" s="760"/>
      <c r="RVN136" s="760"/>
      <c r="RVO136" s="760"/>
      <c r="RVP136" s="760"/>
      <c r="RVQ136" s="760"/>
      <c r="RVR136" s="760"/>
      <c r="RVS136" s="760"/>
      <c r="RVT136" s="760"/>
      <c r="RVU136" s="760"/>
      <c r="RVV136" s="760"/>
      <c r="RVW136" s="760"/>
      <c r="RVX136" s="760"/>
      <c r="RVY136" s="760"/>
      <c r="RVZ136" s="760"/>
      <c r="RWA136" s="760"/>
      <c r="RWB136" s="760"/>
      <c r="RWC136" s="760"/>
      <c r="RWD136" s="760"/>
      <c r="RWE136" s="760"/>
      <c r="RWF136" s="760"/>
      <c r="RWG136" s="760"/>
      <c r="RWH136" s="760"/>
      <c r="RWI136" s="760"/>
      <c r="RWJ136" s="760"/>
      <c r="RWK136" s="760"/>
      <c r="RWL136" s="760"/>
      <c r="RWM136" s="760"/>
      <c r="RWN136" s="760"/>
      <c r="RWO136" s="760"/>
      <c r="RWP136" s="760"/>
      <c r="RWQ136" s="760"/>
      <c r="RWR136" s="760"/>
      <c r="RWS136" s="760"/>
      <c r="RWT136" s="760"/>
      <c r="RWU136" s="760"/>
      <c r="RWV136" s="760"/>
      <c r="RWW136" s="760"/>
      <c r="RWX136" s="760"/>
      <c r="RWY136" s="760"/>
      <c r="RWZ136" s="760"/>
      <c r="RXA136" s="760"/>
      <c r="RXB136" s="760"/>
      <c r="RXC136" s="760"/>
      <c r="RXD136" s="760"/>
      <c r="RXE136" s="760"/>
      <c r="RXF136" s="760"/>
      <c r="RXG136" s="760"/>
      <c r="RXH136" s="760"/>
      <c r="RXI136" s="760"/>
      <c r="RXJ136" s="760"/>
      <c r="RXK136" s="760"/>
      <c r="RXL136" s="760"/>
      <c r="RXM136" s="760"/>
      <c r="RXN136" s="760"/>
      <c r="RXO136" s="760"/>
      <c r="RXP136" s="760"/>
      <c r="RXQ136" s="760"/>
      <c r="RXR136" s="760"/>
      <c r="RXS136" s="760"/>
      <c r="RXT136" s="760"/>
      <c r="RXU136" s="760"/>
      <c r="RXV136" s="760"/>
      <c r="RXW136" s="760"/>
      <c r="RXX136" s="760"/>
      <c r="RXY136" s="760"/>
      <c r="RXZ136" s="760"/>
      <c r="RYA136" s="760"/>
      <c r="RYB136" s="760"/>
      <c r="RYC136" s="760"/>
      <c r="RYD136" s="760"/>
      <c r="RYE136" s="760"/>
      <c r="RYF136" s="760"/>
      <c r="RYG136" s="760"/>
      <c r="RYH136" s="760"/>
      <c r="RYI136" s="760"/>
      <c r="RYJ136" s="760"/>
      <c r="RYK136" s="760"/>
      <c r="RYL136" s="760"/>
      <c r="RYM136" s="760"/>
      <c r="RYN136" s="760"/>
      <c r="RYO136" s="760"/>
      <c r="RYP136" s="760"/>
      <c r="RYQ136" s="760"/>
      <c r="RYR136" s="760"/>
      <c r="RYS136" s="760"/>
      <c r="RYT136" s="760"/>
      <c r="RYU136" s="760"/>
      <c r="RYV136" s="760"/>
      <c r="RYW136" s="760"/>
      <c r="RYX136" s="760"/>
      <c r="RYY136" s="760"/>
      <c r="RYZ136" s="760"/>
      <c r="RZA136" s="760"/>
      <c r="RZB136" s="760"/>
      <c r="RZC136" s="760"/>
      <c r="RZD136" s="760"/>
      <c r="RZE136" s="760"/>
      <c r="RZF136" s="760"/>
      <c r="RZG136" s="760"/>
      <c r="RZH136" s="760"/>
      <c r="RZI136" s="760"/>
      <c r="RZJ136" s="760"/>
      <c r="RZK136" s="760"/>
      <c r="RZL136" s="760"/>
      <c r="RZM136" s="760"/>
      <c r="RZN136" s="760"/>
      <c r="RZO136" s="760"/>
      <c r="RZP136" s="760"/>
      <c r="RZQ136" s="760"/>
      <c r="RZR136" s="760"/>
      <c r="RZS136" s="760"/>
      <c r="RZT136" s="760"/>
      <c r="RZU136" s="760"/>
      <c r="RZV136" s="760"/>
      <c r="RZW136" s="760"/>
      <c r="RZX136" s="760"/>
      <c r="RZY136" s="760"/>
      <c r="RZZ136" s="760"/>
      <c r="SAA136" s="760"/>
      <c r="SAB136" s="760"/>
      <c r="SAC136" s="760"/>
      <c r="SAD136" s="760"/>
      <c r="SAE136" s="760"/>
      <c r="SAF136" s="760"/>
      <c r="SAG136" s="760"/>
      <c r="SAH136" s="760"/>
      <c r="SAI136" s="760"/>
      <c r="SAJ136" s="760"/>
      <c r="SAK136" s="760"/>
      <c r="SAL136" s="760"/>
      <c r="SAM136" s="760"/>
      <c r="SAN136" s="760"/>
      <c r="SAO136" s="760"/>
      <c r="SAP136" s="760"/>
      <c r="SAQ136" s="760"/>
      <c r="SAR136" s="760"/>
      <c r="SAS136" s="760"/>
      <c r="SAT136" s="760"/>
      <c r="SAU136" s="760"/>
      <c r="SAV136" s="760"/>
      <c r="SAW136" s="760"/>
      <c r="SAX136" s="760"/>
      <c r="SAY136" s="760"/>
      <c r="SAZ136" s="760"/>
      <c r="SBA136" s="760"/>
      <c r="SBB136" s="760"/>
      <c r="SBC136" s="760"/>
      <c r="SBD136" s="760"/>
      <c r="SBE136" s="760"/>
      <c r="SBF136" s="760"/>
      <c r="SBG136" s="760"/>
      <c r="SBH136" s="760"/>
      <c r="SBI136" s="760"/>
      <c r="SBJ136" s="760"/>
      <c r="SBK136" s="760"/>
      <c r="SBL136" s="760"/>
      <c r="SBM136" s="760"/>
      <c r="SBN136" s="760"/>
      <c r="SBO136" s="760"/>
      <c r="SBP136" s="760"/>
      <c r="SBQ136" s="760"/>
      <c r="SBR136" s="760"/>
      <c r="SBS136" s="760"/>
      <c r="SBT136" s="760"/>
      <c r="SBU136" s="760"/>
      <c r="SBV136" s="760"/>
      <c r="SBW136" s="760"/>
      <c r="SBX136" s="760"/>
      <c r="SBY136" s="760"/>
      <c r="SBZ136" s="760"/>
      <c r="SCA136" s="760"/>
      <c r="SCB136" s="760"/>
      <c r="SCC136" s="760"/>
      <c r="SCD136" s="760"/>
      <c r="SCE136" s="760"/>
      <c r="SCF136" s="760"/>
      <c r="SCG136" s="760"/>
      <c r="SCH136" s="760"/>
      <c r="SCI136" s="760"/>
      <c r="SCJ136" s="760"/>
      <c r="SCK136" s="760"/>
      <c r="SCL136" s="760"/>
      <c r="SCM136" s="760"/>
      <c r="SCN136" s="760"/>
      <c r="SCO136" s="760"/>
      <c r="SCP136" s="760"/>
      <c r="SCQ136" s="760"/>
      <c r="SCR136" s="760"/>
      <c r="SCS136" s="760"/>
      <c r="SCT136" s="760"/>
      <c r="SCU136" s="760"/>
      <c r="SCV136" s="760"/>
      <c r="SCW136" s="760"/>
      <c r="SCX136" s="760"/>
      <c r="SCY136" s="760"/>
      <c r="SCZ136" s="760"/>
      <c r="SDA136" s="760"/>
      <c r="SDB136" s="760"/>
      <c r="SDC136" s="760"/>
      <c r="SDD136" s="760"/>
      <c r="SDE136" s="760"/>
      <c r="SDF136" s="760"/>
      <c r="SDG136" s="760"/>
      <c r="SDH136" s="760"/>
      <c r="SDI136" s="760"/>
      <c r="SDJ136" s="760"/>
      <c r="SDK136" s="760"/>
      <c r="SDL136" s="760"/>
      <c r="SDM136" s="760"/>
      <c r="SDN136" s="760"/>
      <c r="SDO136" s="760"/>
      <c r="SDP136" s="760"/>
      <c r="SDQ136" s="760"/>
      <c r="SDR136" s="760"/>
      <c r="SDS136" s="760"/>
      <c r="SDT136" s="760"/>
      <c r="SDU136" s="760"/>
      <c r="SDV136" s="760"/>
      <c r="SDW136" s="760"/>
      <c r="SDX136" s="760"/>
      <c r="SDY136" s="760"/>
      <c r="SDZ136" s="760"/>
      <c r="SEA136" s="760"/>
      <c r="SEB136" s="760"/>
      <c r="SEC136" s="760"/>
      <c r="SED136" s="760"/>
      <c r="SEE136" s="760"/>
      <c r="SEF136" s="760"/>
      <c r="SEG136" s="760"/>
      <c r="SEH136" s="760"/>
      <c r="SEI136" s="760"/>
      <c r="SEJ136" s="760"/>
      <c r="SEK136" s="760"/>
      <c r="SEL136" s="760"/>
      <c r="SEM136" s="760"/>
      <c r="SEN136" s="760"/>
      <c r="SEO136" s="760"/>
      <c r="SEP136" s="760"/>
      <c r="SEQ136" s="760"/>
      <c r="SER136" s="760"/>
      <c r="SES136" s="760"/>
      <c r="SET136" s="760"/>
      <c r="SEU136" s="760"/>
      <c r="SEV136" s="760"/>
      <c r="SEW136" s="760"/>
      <c r="SEX136" s="760"/>
      <c r="SEY136" s="760"/>
      <c r="SEZ136" s="760"/>
      <c r="SFA136" s="760"/>
      <c r="SFB136" s="760"/>
      <c r="SFC136" s="760"/>
      <c r="SFD136" s="760"/>
      <c r="SFE136" s="760"/>
      <c r="SFF136" s="760"/>
      <c r="SFG136" s="760"/>
      <c r="SFH136" s="760"/>
      <c r="SFI136" s="760"/>
      <c r="SFJ136" s="760"/>
      <c r="SFK136" s="760"/>
      <c r="SFL136" s="760"/>
      <c r="SFM136" s="760"/>
      <c r="SFN136" s="760"/>
      <c r="SFO136" s="760"/>
      <c r="SFP136" s="760"/>
      <c r="SFQ136" s="760"/>
      <c r="SFR136" s="760"/>
      <c r="SFS136" s="760"/>
      <c r="SFT136" s="760"/>
      <c r="SFU136" s="760"/>
      <c r="SFV136" s="760"/>
      <c r="SFW136" s="760"/>
      <c r="SFX136" s="760"/>
      <c r="SFY136" s="760"/>
      <c r="SFZ136" s="760"/>
      <c r="SGA136" s="760"/>
      <c r="SGB136" s="760"/>
      <c r="SGC136" s="760"/>
      <c r="SGD136" s="760"/>
      <c r="SGE136" s="760"/>
      <c r="SGF136" s="760"/>
      <c r="SGG136" s="760"/>
      <c r="SGH136" s="760"/>
      <c r="SGI136" s="760"/>
      <c r="SGJ136" s="760"/>
      <c r="SGK136" s="760"/>
      <c r="SGL136" s="760"/>
      <c r="SGM136" s="760"/>
      <c r="SGN136" s="760"/>
      <c r="SGO136" s="760"/>
      <c r="SGP136" s="760"/>
      <c r="SGQ136" s="760"/>
      <c r="SGR136" s="760"/>
      <c r="SGS136" s="760"/>
      <c r="SGT136" s="760"/>
      <c r="SGU136" s="760"/>
      <c r="SGV136" s="760"/>
      <c r="SGW136" s="760"/>
      <c r="SGX136" s="760"/>
      <c r="SGY136" s="760"/>
      <c r="SGZ136" s="760"/>
      <c r="SHA136" s="760"/>
      <c r="SHB136" s="760"/>
      <c r="SHC136" s="760"/>
      <c r="SHD136" s="760"/>
      <c r="SHE136" s="760"/>
      <c r="SHF136" s="760"/>
      <c r="SHG136" s="760"/>
      <c r="SHH136" s="760"/>
      <c r="SHI136" s="760"/>
      <c r="SHJ136" s="760"/>
      <c r="SHK136" s="760"/>
      <c r="SHL136" s="760"/>
      <c r="SHM136" s="760"/>
      <c r="SHN136" s="760"/>
      <c r="SHO136" s="760"/>
      <c r="SHP136" s="760"/>
      <c r="SHQ136" s="760"/>
      <c r="SHR136" s="760"/>
      <c r="SHS136" s="760"/>
      <c r="SHT136" s="760"/>
      <c r="SHU136" s="760"/>
      <c r="SHV136" s="760"/>
      <c r="SHW136" s="760"/>
      <c r="SHX136" s="760"/>
      <c r="SHY136" s="760"/>
      <c r="SHZ136" s="760"/>
      <c r="SIA136" s="760"/>
      <c r="SIB136" s="760"/>
      <c r="SIC136" s="760"/>
      <c r="SID136" s="760"/>
      <c r="SIE136" s="760"/>
      <c r="SIF136" s="760"/>
      <c r="SIG136" s="760"/>
      <c r="SIH136" s="760"/>
      <c r="SII136" s="760"/>
      <c r="SIJ136" s="760"/>
      <c r="SIK136" s="760"/>
      <c r="SIL136" s="760"/>
      <c r="SIM136" s="760"/>
      <c r="SIN136" s="760"/>
      <c r="SIO136" s="760"/>
      <c r="SIP136" s="760"/>
      <c r="SIQ136" s="760"/>
      <c r="SIR136" s="760"/>
      <c r="SIS136" s="760"/>
      <c r="SIT136" s="760"/>
      <c r="SIU136" s="760"/>
      <c r="SIV136" s="760"/>
      <c r="SIW136" s="760"/>
      <c r="SIX136" s="760"/>
      <c r="SIY136" s="760"/>
      <c r="SIZ136" s="760"/>
      <c r="SJA136" s="760"/>
      <c r="SJB136" s="760"/>
      <c r="SJC136" s="760"/>
      <c r="SJD136" s="760"/>
      <c r="SJE136" s="760"/>
      <c r="SJF136" s="760"/>
      <c r="SJG136" s="760"/>
      <c r="SJH136" s="760"/>
      <c r="SJI136" s="760"/>
      <c r="SJJ136" s="760"/>
      <c r="SJK136" s="760"/>
      <c r="SJL136" s="760"/>
      <c r="SJM136" s="760"/>
      <c r="SJN136" s="760"/>
      <c r="SJO136" s="760"/>
      <c r="SJP136" s="760"/>
      <c r="SJQ136" s="760"/>
      <c r="SJR136" s="760"/>
      <c r="SJS136" s="760"/>
      <c r="SJT136" s="760"/>
      <c r="SJU136" s="760"/>
      <c r="SJV136" s="760"/>
      <c r="SJW136" s="760"/>
      <c r="SJX136" s="760"/>
      <c r="SJY136" s="760"/>
      <c r="SJZ136" s="760"/>
      <c r="SKA136" s="760"/>
      <c r="SKB136" s="760"/>
      <c r="SKC136" s="760"/>
      <c r="SKD136" s="760"/>
      <c r="SKE136" s="760"/>
      <c r="SKF136" s="760"/>
      <c r="SKG136" s="760"/>
      <c r="SKH136" s="760"/>
      <c r="SKI136" s="760"/>
      <c r="SKJ136" s="760"/>
      <c r="SKK136" s="760"/>
      <c r="SKL136" s="760"/>
      <c r="SKM136" s="760"/>
      <c r="SKN136" s="760"/>
      <c r="SKO136" s="760"/>
      <c r="SKP136" s="760"/>
      <c r="SKQ136" s="760"/>
      <c r="SKR136" s="760"/>
      <c r="SKS136" s="760"/>
      <c r="SKT136" s="760"/>
      <c r="SKU136" s="760"/>
      <c r="SKV136" s="760"/>
      <c r="SKW136" s="760"/>
      <c r="SKX136" s="760"/>
      <c r="SKY136" s="760"/>
      <c r="SKZ136" s="760"/>
      <c r="SLA136" s="760"/>
      <c r="SLB136" s="760"/>
      <c r="SLC136" s="760"/>
      <c r="SLD136" s="760"/>
      <c r="SLE136" s="760"/>
      <c r="SLF136" s="760"/>
      <c r="SLG136" s="760"/>
      <c r="SLH136" s="760"/>
      <c r="SLI136" s="760"/>
      <c r="SLJ136" s="760"/>
      <c r="SLK136" s="760"/>
      <c r="SLL136" s="760"/>
      <c r="SLM136" s="760"/>
      <c r="SLN136" s="760"/>
      <c r="SLO136" s="760"/>
      <c r="SLP136" s="760"/>
      <c r="SLQ136" s="760"/>
      <c r="SLR136" s="760"/>
      <c r="SLS136" s="760"/>
      <c r="SLT136" s="760"/>
      <c r="SLU136" s="760"/>
      <c r="SLV136" s="760"/>
      <c r="SLW136" s="760"/>
      <c r="SLX136" s="760"/>
      <c r="SLY136" s="760"/>
      <c r="SLZ136" s="760"/>
      <c r="SMA136" s="760"/>
      <c r="SMB136" s="760"/>
      <c r="SMC136" s="760"/>
      <c r="SMD136" s="760"/>
      <c r="SME136" s="760"/>
      <c r="SMF136" s="760"/>
      <c r="SMG136" s="760"/>
      <c r="SMH136" s="760"/>
      <c r="SMI136" s="760"/>
      <c r="SMJ136" s="760"/>
      <c r="SMK136" s="760"/>
      <c r="SML136" s="760"/>
      <c r="SMM136" s="760"/>
      <c r="SMN136" s="760"/>
      <c r="SMO136" s="760"/>
      <c r="SMP136" s="760"/>
      <c r="SMQ136" s="760"/>
      <c r="SMR136" s="760"/>
      <c r="SMS136" s="760"/>
      <c r="SMT136" s="760"/>
      <c r="SMU136" s="760"/>
      <c r="SMV136" s="760"/>
      <c r="SMW136" s="760"/>
      <c r="SMX136" s="760"/>
      <c r="SMY136" s="760"/>
      <c r="SMZ136" s="760"/>
      <c r="SNA136" s="760"/>
      <c r="SNB136" s="760"/>
      <c r="SNC136" s="760"/>
      <c r="SND136" s="760"/>
      <c r="SNE136" s="760"/>
      <c r="SNF136" s="760"/>
      <c r="SNG136" s="760"/>
      <c r="SNH136" s="760"/>
      <c r="SNI136" s="760"/>
      <c r="SNJ136" s="760"/>
      <c r="SNK136" s="760"/>
      <c r="SNL136" s="760"/>
      <c r="SNM136" s="760"/>
      <c r="SNN136" s="760"/>
      <c r="SNO136" s="760"/>
      <c r="SNP136" s="760"/>
      <c r="SNQ136" s="760"/>
      <c r="SNR136" s="760"/>
      <c r="SNS136" s="760"/>
      <c r="SNT136" s="760"/>
      <c r="SNU136" s="760"/>
      <c r="SNV136" s="760"/>
      <c r="SNW136" s="760"/>
      <c r="SNX136" s="760"/>
      <c r="SNY136" s="760"/>
      <c r="SNZ136" s="760"/>
      <c r="SOA136" s="760"/>
      <c r="SOB136" s="760"/>
      <c r="SOC136" s="760"/>
      <c r="SOD136" s="760"/>
      <c r="SOE136" s="760"/>
      <c r="SOF136" s="760"/>
      <c r="SOG136" s="760"/>
      <c r="SOH136" s="760"/>
      <c r="SOI136" s="760"/>
      <c r="SOJ136" s="760"/>
      <c r="SOK136" s="760"/>
      <c r="SOL136" s="760"/>
      <c r="SOM136" s="760"/>
      <c r="SON136" s="760"/>
      <c r="SOO136" s="760"/>
      <c r="SOP136" s="760"/>
      <c r="SOQ136" s="760"/>
      <c r="SOR136" s="760"/>
      <c r="SOS136" s="760"/>
      <c r="SOT136" s="760"/>
      <c r="SOU136" s="760"/>
      <c r="SOV136" s="760"/>
      <c r="SOW136" s="760"/>
      <c r="SOX136" s="760"/>
      <c r="SOY136" s="760"/>
      <c r="SOZ136" s="760"/>
      <c r="SPA136" s="760"/>
      <c r="SPB136" s="760"/>
      <c r="SPC136" s="760"/>
      <c r="SPD136" s="760"/>
      <c r="SPE136" s="760"/>
      <c r="SPF136" s="760"/>
      <c r="SPG136" s="760"/>
      <c r="SPH136" s="760"/>
      <c r="SPI136" s="760"/>
      <c r="SPJ136" s="760"/>
      <c r="SPK136" s="760"/>
      <c r="SPL136" s="760"/>
      <c r="SPM136" s="760"/>
      <c r="SPN136" s="760"/>
      <c r="SPO136" s="760"/>
      <c r="SPP136" s="760"/>
      <c r="SPQ136" s="760"/>
      <c r="SPR136" s="760"/>
      <c r="SPS136" s="760"/>
      <c r="SPT136" s="760"/>
      <c r="SPU136" s="760"/>
      <c r="SPV136" s="760"/>
      <c r="SPW136" s="760"/>
      <c r="SPX136" s="760"/>
      <c r="SPY136" s="760"/>
      <c r="SPZ136" s="760"/>
      <c r="SQA136" s="760"/>
      <c r="SQB136" s="760"/>
      <c r="SQC136" s="760"/>
      <c r="SQD136" s="760"/>
      <c r="SQE136" s="760"/>
      <c r="SQF136" s="760"/>
      <c r="SQG136" s="760"/>
      <c r="SQH136" s="760"/>
      <c r="SQI136" s="760"/>
      <c r="SQJ136" s="760"/>
      <c r="SQK136" s="760"/>
      <c r="SQL136" s="760"/>
      <c r="SQM136" s="760"/>
      <c r="SQN136" s="760"/>
      <c r="SQO136" s="760"/>
      <c r="SQP136" s="760"/>
      <c r="SQQ136" s="760"/>
      <c r="SQR136" s="760"/>
      <c r="SQS136" s="760"/>
      <c r="SQT136" s="760"/>
      <c r="SQU136" s="760"/>
      <c r="SQV136" s="760"/>
      <c r="SQW136" s="760"/>
      <c r="SQX136" s="760"/>
      <c r="SQY136" s="760"/>
      <c r="SQZ136" s="760"/>
      <c r="SRA136" s="760"/>
      <c r="SRB136" s="760"/>
      <c r="SRC136" s="760"/>
      <c r="SRD136" s="760"/>
      <c r="SRE136" s="760"/>
      <c r="SRF136" s="760"/>
      <c r="SRG136" s="760"/>
      <c r="SRH136" s="760"/>
      <c r="SRI136" s="760"/>
      <c r="SRJ136" s="760"/>
      <c r="SRK136" s="760"/>
      <c r="SRL136" s="760"/>
      <c r="SRM136" s="760"/>
      <c r="SRN136" s="760"/>
      <c r="SRO136" s="760"/>
      <c r="SRP136" s="760"/>
      <c r="SRQ136" s="760"/>
      <c r="SRR136" s="760"/>
      <c r="SRS136" s="760"/>
      <c r="SRT136" s="760"/>
      <c r="SRU136" s="760"/>
      <c r="SRV136" s="760"/>
      <c r="SRW136" s="760"/>
      <c r="SRX136" s="760"/>
      <c r="SRY136" s="760"/>
      <c r="SRZ136" s="760"/>
      <c r="SSA136" s="760"/>
      <c r="SSB136" s="760"/>
      <c r="SSC136" s="760"/>
      <c r="SSD136" s="760"/>
      <c r="SSE136" s="760"/>
      <c r="SSF136" s="760"/>
      <c r="SSG136" s="760"/>
      <c r="SSH136" s="760"/>
      <c r="SSI136" s="760"/>
      <c r="SSJ136" s="760"/>
      <c r="SSK136" s="760"/>
      <c r="SSL136" s="760"/>
      <c r="SSM136" s="760"/>
      <c r="SSN136" s="760"/>
      <c r="SSO136" s="760"/>
      <c r="SSP136" s="760"/>
      <c r="SSQ136" s="760"/>
      <c r="SSR136" s="760"/>
      <c r="SSS136" s="760"/>
      <c r="SST136" s="760"/>
      <c r="SSU136" s="760"/>
      <c r="SSV136" s="760"/>
      <c r="SSW136" s="760"/>
      <c r="SSX136" s="760"/>
      <c r="SSY136" s="760"/>
      <c r="SSZ136" s="760"/>
      <c r="STA136" s="760"/>
      <c r="STB136" s="760"/>
      <c r="STC136" s="760"/>
      <c r="STD136" s="760"/>
      <c r="STE136" s="760"/>
      <c r="STF136" s="760"/>
      <c r="STG136" s="760"/>
      <c r="STH136" s="760"/>
      <c r="STI136" s="760"/>
      <c r="STJ136" s="760"/>
      <c r="STK136" s="760"/>
      <c r="STL136" s="760"/>
      <c r="STM136" s="760"/>
      <c r="STN136" s="760"/>
      <c r="STO136" s="760"/>
      <c r="STP136" s="760"/>
      <c r="STQ136" s="760"/>
      <c r="STR136" s="760"/>
      <c r="STS136" s="760"/>
      <c r="STT136" s="760"/>
      <c r="STU136" s="760"/>
      <c r="STV136" s="760"/>
      <c r="STW136" s="760"/>
      <c r="STX136" s="760"/>
      <c r="STY136" s="760"/>
      <c r="STZ136" s="760"/>
      <c r="SUA136" s="760"/>
      <c r="SUB136" s="760"/>
      <c r="SUC136" s="760"/>
      <c r="SUD136" s="760"/>
      <c r="SUE136" s="760"/>
      <c r="SUF136" s="760"/>
      <c r="SUG136" s="760"/>
      <c r="SUH136" s="760"/>
      <c r="SUI136" s="760"/>
      <c r="SUJ136" s="760"/>
      <c r="SUK136" s="760"/>
      <c r="SUL136" s="760"/>
      <c r="SUM136" s="760"/>
      <c r="SUN136" s="760"/>
      <c r="SUO136" s="760"/>
      <c r="SUP136" s="760"/>
      <c r="SUQ136" s="760"/>
      <c r="SUR136" s="760"/>
      <c r="SUS136" s="760"/>
      <c r="SUT136" s="760"/>
      <c r="SUU136" s="760"/>
      <c r="SUV136" s="760"/>
      <c r="SUW136" s="760"/>
      <c r="SUX136" s="760"/>
      <c r="SUY136" s="760"/>
      <c r="SUZ136" s="760"/>
      <c r="SVA136" s="760"/>
      <c r="SVB136" s="760"/>
      <c r="SVC136" s="760"/>
      <c r="SVD136" s="760"/>
      <c r="SVE136" s="760"/>
      <c r="SVF136" s="760"/>
      <c r="SVG136" s="760"/>
      <c r="SVH136" s="760"/>
      <c r="SVI136" s="760"/>
      <c r="SVJ136" s="760"/>
      <c r="SVK136" s="760"/>
      <c r="SVL136" s="760"/>
      <c r="SVM136" s="760"/>
      <c r="SVN136" s="760"/>
      <c r="SVO136" s="760"/>
      <c r="SVP136" s="760"/>
      <c r="SVQ136" s="760"/>
      <c r="SVR136" s="760"/>
      <c r="SVS136" s="760"/>
      <c r="SVT136" s="760"/>
      <c r="SVU136" s="760"/>
      <c r="SVV136" s="760"/>
      <c r="SVW136" s="760"/>
      <c r="SVX136" s="760"/>
      <c r="SVY136" s="760"/>
      <c r="SVZ136" s="760"/>
      <c r="SWA136" s="760"/>
      <c r="SWB136" s="760"/>
      <c r="SWC136" s="760"/>
      <c r="SWD136" s="760"/>
      <c r="SWE136" s="760"/>
      <c r="SWF136" s="760"/>
      <c r="SWG136" s="760"/>
      <c r="SWH136" s="760"/>
      <c r="SWI136" s="760"/>
      <c r="SWJ136" s="760"/>
      <c r="SWK136" s="760"/>
      <c r="SWL136" s="760"/>
      <c r="SWM136" s="760"/>
      <c r="SWN136" s="760"/>
      <c r="SWO136" s="760"/>
      <c r="SWP136" s="760"/>
      <c r="SWQ136" s="760"/>
      <c r="SWR136" s="760"/>
      <c r="SWS136" s="760"/>
      <c r="SWT136" s="760"/>
      <c r="SWU136" s="760"/>
      <c r="SWV136" s="760"/>
      <c r="SWW136" s="760"/>
      <c r="SWX136" s="760"/>
      <c r="SWY136" s="760"/>
      <c r="SWZ136" s="760"/>
      <c r="SXA136" s="760"/>
      <c r="SXB136" s="760"/>
      <c r="SXC136" s="760"/>
      <c r="SXD136" s="760"/>
      <c r="SXE136" s="760"/>
      <c r="SXF136" s="760"/>
      <c r="SXG136" s="760"/>
      <c r="SXH136" s="760"/>
      <c r="SXI136" s="760"/>
      <c r="SXJ136" s="760"/>
      <c r="SXK136" s="760"/>
      <c r="SXL136" s="760"/>
      <c r="SXM136" s="760"/>
      <c r="SXN136" s="760"/>
      <c r="SXO136" s="760"/>
      <c r="SXP136" s="760"/>
      <c r="SXQ136" s="760"/>
      <c r="SXR136" s="760"/>
      <c r="SXS136" s="760"/>
      <c r="SXT136" s="760"/>
      <c r="SXU136" s="760"/>
      <c r="SXV136" s="760"/>
      <c r="SXW136" s="760"/>
      <c r="SXX136" s="760"/>
      <c r="SXY136" s="760"/>
      <c r="SXZ136" s="760"/>
      <c r="SYA136" s="760"/>
      <c r="SYB136" s="760"/>
      <c r="SYC136" s="760"/>
      <c r="SYD136" s="760"/>
      <c r="SYE136" s="760"/>
      <c r="SYF136" s="760"/>
      <c r="SYG136" s="760"/>
      <c r="SYH136" s="760"/>
      <c r="SYI136" s="760"/>
      <c r="SYJ136" s="760"/>
      <c r="SYK136" s="760"/>
      <c r="SYL136" s="760"/>
      <c r="SYM136" s="760"/>
      <c r="SYN136" s="760"/>
      <c r="SYO136" s="760"/>
      <c r="SYP136" s="760"/>
      <c r="SYQ136" s="760"/>
      <c r="SYR136" s="760"/>
      <c r="SYS136" s="760"/>
      <c r="SYT136" s="760"/>
      <c r="SYU136" s="760"/>
      <c r="SYV136" s="760"/>
      <c r="SYW136" s="760"/>
      <c r="SYX136" s="760"/>
      <c r="SYY136" s="760"/>
      <c r="SYZ136" s="760"/>
      <c r="SZA136" s="760"/>
      <c r="SZB136" s="760"/>
      <c r="SZC136" s="760"/>
      <c r="SZD136" s="760"/>
      <c r="SZE136" s="760"/>
      <c r="SZF136" s="760"/>
      <c r="SZG136" s="760"/>
      <c r="SZH136" s="760"/>
      <c r="SZI136" s="760"/>
      <c r="SZJ136" s="760"/>
      <c r="SZK136" s="760"/>
      <c r="SZL136" s="760"/>
      <c r="SZM136" s="760"/>
      <c r="SZN136" s="760"/>
      <c r="SZO136" s="760"/>
      <c r="SZP136" s="760"/>
      <c r="SZQ136" s="760"/>
      <c r="SZR136" s="760"/>
      <c r="SZS136" s="760"/>
      <c r="SZT136" s="760"/>
      <c r="SZU136" s="760"/>
      <c r="SZV136" s="760"/>
      <c r="SZW136" s="760"/>
      <c r="SZX136" s="760"/>
      <c r="SZY136" s="760"/>
      <c r="SZZ136" s="760"/>
      <c r="TAA136" s="760"/>
      <c r="TAB136" s="760"/>
      <c r="TAC136" s="760"/>
      <c r="TAD136" s="760"/>
      <c r="TAE136" s="760"/>
      <c r="TAF136" s="760"/>
      <c r="TAG136" s="760"/>
      <c r="TAH136" s="760"/>
      <c r="TAI136" s="760"/>
      <c r="TAJ136" s="760"/>
      <c r="TAK136" s="760"/>
      <c r="TAL136" s="760"/>
      <c r="TAM136" s="760"/>
      <c r="TAN136" s="760"/>
      <c r="TAO136" s="760"/>
      <c r="TAP136" s="760"/>
      <c r="TAQ136" s="760"/>
      <c r="TAR136" s="760"/>
      <c r="TAS136" s="760"/>
      <c r="TAT136" s="760"/>
      <c r="TAU136" s="760"/>
      <c r="TAV136" s="760"/>
      <c r="TAW136" s="760"/>
      <c r="TAX136" s="760"/>
      <c r="TAY136" s="760"/>
      <c r="TAZ136" s="760"/>
      <c r="TBA136" s="760"/>
      <c r="TBB136" s="760"/>
      <c r="TBC136" s="760"/>
      <c r="TBD136" s="760"/>
      <c r="TBE136" s="760"/>
      <c r="TBF136" s="760"/>
      <c r="TBG136" s="760"/>
      <c r="TBH136" s="760"/>
      <c r="TBI136" s="760"/>
      <c r="TBJ136" s="760"/>
      <c r="TBK136" s="760"/>
      <c r="TBL136" s="760"/>
      <c r="TBM136" s="760"/>
      <c r="TBN136" s="760"/>
      <c r="TBO136" s="760"/>
      <c r="TBP136" s="760"/>
      <c r="TBQ136" s="760"/>
      <c r="TBR136" s="760"/>
      <c r="TBS136" s="760"/>
      <c r="TBT136" s="760"/>
      <c r="TBU136" s="760"/>
      <c r="TBV136" s="760"/>
      <c r="TBW136" s="760"/>
      <c r="TBX136" s="760"/>
      <c r="TBY136" s="760"/>
      <c r="TBZ136" s="760"/>
      <c r="TCA136" s="760"/>
      <c r="TCB136" s="760"/>
      <c r="TCC136" s="760"/>
      <c r="TCD136" s="760"/>
      <c r="TCE136" s="760"/>
      <c r="TCF136" s="760"/>
      <c r="TCG136" s="760"/>
      <c r="TCH136" s="760"/>
      <c r="TCI136" s="760"/>
      <c r="TCJ136" s="760"/>
      <c r="TCK136" s="760"/>
      <c r="TCL136" s="760"/>
      <c r="TCM136" s="760"/>
      <c r="TCN136" s="760"/>
      <c r="TCO136" s="760"/>
      <c r="TCP136" s="760"/>
      <c r="TCQ136" s="760"/>
      <c r="TCR136" s="760"/>
      <c r="TCS136" s="760"/>
      <c r="TCT136" s="760"/>
      <c r="TCU136" s="760"/>
      <c r="TCV136" s="760"/>
      <c r="TCW136" s="760"/>
      <c r="TCX136" s="760"/>
      <c r="TCY136" s="760"/>
      <c r="TCZ136" s="760"/>
      <c r="TDA136" s="760"/>
      <c r="TDB136" s="760"/>
      <c r="TDC136" s="760"/>
      <c r="TDD136" s="760"/>
      <c r="TDE136" s="760"/>
      <c r="TDF136" s="760"/>
      <c r="TDG136" s="760"/>
      <c r="TDH136" s="760"/>
      <c r="TDI136" s="760"/>
      <c r="TDJ136" s="760"/>
      <c r="TDK136" s="760"/>
      <c r="TDL136" s="760"/>
      <c r="TDM136" s="760"/>
      <c r="TDN136" s="760"/>
      <c r="TDO136" s="760"/>
      <c r="TDP136" s="760"/>
      <c r="TDQ136" s="760"/>
      <c r="TDR136" s="760"/>
      <c r="TDS136" s="760"/>
      <c r="TDT136" s="760"/>
      <c r="TDU136" s="760"/>
      <c r="TDV136" s="760"/>
      <c r="TDW136" s="760"/>
      <c r="TDX136" s="760"/>
      <c r="TDY136" s="760"/>
      <c r="TDZ136" s="760"/>
      <c r="TEA136" s="760"/>
      <c r="TEB136" s="760"/>
      <c r="TEC136" s="760"/>
      <c r="TED136" s="760"/>
      <c r="TEE136" s="760"/>
      <c r="TEF136" s="760"/>
      <c r="TEG136" s="760"/>
      <c r="TEH136" s="760"/>
      <c r="TEI136" s="760"/>
      <c r="TEJ136" s="760"/>
      <c r="TEK136" s="760"/>
      <c r="TEL136" s="760"/>
      <c r="TEM136" s="760"/>
      <c r="TEN136" s="760"/>
      <c r="TEO136" s="760"/>
      <c r="TEP136" s="760"/>
      <c r="TEQ136" s="760"/>
      <c r="TER136" s="760"/>
      <c r="TES136" s="760"/>
      <c r="TET136" s="760"/>
      <c r="TEU136" s="760"/>
      <c r="TEV136" s="760"/>
      <c r="TEW136" s="760"/>
      <c r="TEX136" s="760"/>
      <c r="TEY136" s="760"/>
      <c r="TEZ136" s="760"/>
      <c r="TFA136" s="760"/>
      <c r="TFB136" s="760"/>
      <c r="TFC136" s="760"/>
      <c r="TFD136" s="760"/>
      <c r="TFE136" s="760"/>
      <c r="TFF136" s="760"/>
      <c r="TFG136" s="760"/>
      <c r="TFH136" s="760"/>
      <c r="TFI136" s="760"/>
      <c r="TFJ136" s="760"/>
      <c r="TFK136" s="760"/>
      <c r="TFL136" s="760"/>
      <c r="TFM136" s="760"/>
      <c r="TFN136" s="760"/>
      <c r="TFO136" s="760"/>
      <c r="TFP136" s="760"/>
      <c r="TFQ136" s="760"/>
      <c r="TFR136" s="760"/>
      <c r="TFS136" s="760"/>
      <c r="TFT136" s="760"/>
      <c r="TFU136" s="760"/>
      <c r="TFV136" s="760"/>
      <c r="TFW136" s="760"/>
      <c r="TFX136" s="760"/>
      <c r="TFY136" s="760"/>
      <c r="TFZ136" s="760"/>
      <c r="TGA136" s="760"/>
      <c r="TGB136" s="760"/>
      <c r="TGC136" s="760"/>
      <c r="TGD136" s="760"/>
      <c r="TGE136" s="760"/>
      <c r="TGF136" s="760"/>
      <c r="TGG136" s="760"/>
      <c r="TGH136" s="760"/>
      <c r="TGI136" s="760"/>
      <c r="TGJ136" s="760"/>
      <c r="TGK136" s="760"/>
      <c r="TGL136" s="760"/>
      <c r="TGM136" s="760"/>
      <c r="TGN136" s="760"/>
      <c r="TGO136" s="760"/>
      <c r="TGP136" s="760"/>
      <c r="TGQ136" s="760"/>
      <c r="TGR136" s="760"/>
      <c r="TGS136" s="760"/>
      <c r="TGT136" s="760"/>
      <c r="TGU136" s="760"/>
      <c r="TGV136" s="760"/>
      <c r="TGW136" s="760"/>
      <c r="TGX136" s="760"/>
      <c r="TGY136" s="760"/>
      <c r="TGZ136" s="760"/>
      <c r="THA136" s="760"/>
      <c r="THB136" s="760"/>
      <c r="THC136" s="760"/>
      <c r="THD136" s="760"/>
      <c r="THE136" s="760"/>
      <c r="THF136" s="760"/>
      <c r="THG136" s="760"/>
      <c r="THH136" s="760"/>
      <c r="THI136" s="760"/>
      <c r="THJ136" s="760"/>
      <c r="THK136" s="760"/>
      <c r="THL136" s="760"/>
      <c r="THM136" s="760"/>
      <c r="THN136" s="760"/>
      <c r="THO136" s="760"/>
      <c r="THP136" s="760"/>
      <c r="THQ136" s="760"/>
      <c r="THR136" s="760"/>
      <c r="THS136" s="760"/>
      <c r="THT136" s="760"/>
      <c r="THU136" s="760"/>
      <c r="THV136" s="760"/>
      <c r="THW136" s="760"/>
      <c r="THX136" s="760"/>
      <c r="THY136" s="760"/>
      <c r="THZ136" s="760"/>
      <c r="TIA136" s="760"/>
      <c r="TIB136" s="760"/>
      <c r="TIC136" s="760"/>
      <c r="TID136" s="760"/>
      <c r="TIE136" s="760"/>
      <c r="TIF136" s="760"/>
      <c r="TIG136" s="760"/>
      <c r="TIH136" s="760"/>
      <c r="TII136" s="760"/>
      <c r="TIJ136" s="760"/>
      <c r="TIK136" s="760"/>
      <c r="TIL136" s="760"/>
      <c r="TIM136" s="760"/>
      <c r="TIN136" s="760"/>
      <c r="TIO136" s="760"/>
      <c r="TIP136" s="760"/>
      <c r="TIQ136" s="760"/>
      <c r="TIR136" s="760"/>
      <c r="TIS136" s="760"/>
      <c r="TIT136" s="760"/>
      <c r="TIU136" s="760"/>
      <c r="TIV136" s="760"/>
      <c r="TIW136" s="760"/>
      <c r="TIX136" s="760"/>
      <c r="TIY136" s="760"/>
      <c r="TIZ136" s="760"/>
      <c r="TJA136" s="760"/>
      <c r="TJB136" s="760"/>
      <c r="TJC136" s="760"/>
      <c r="TJD136" s="760"/>
      <c r="TJE136" s="760"/>
      <c r="TJF136" s="760"/>
      <c r="TJG136" s="760"/>
      <c r="TJH136" s="760"/>
      <c r="TJI136" s="760"/>
      <c r="TJJ136" s="760"/>
      <c r="TJK136" s="760"/>
      <c r="TJL136" s="760"/>
      <c r="TJM136" s="760"/>
      <c r="TJN136" s="760"/>
      <c r="TJO136" s="760"/>
      <c r="TJP136" s="760"/>
      <c r="TJQ136" s="760"/>
      <c r="TJR136" s="760"/>
      <c r="TJS136" s="760"/>
      <c r="TJT136" s="760"/>
      <c r="TJU136" s="760"/>
      <c r="TJV136" s="760"/>
      <c r="TJW136" s="760"/>
      <c r="TJX136" s="760"/>
      <c r="TJY136" s="760"/>
      <c r="TJZ136" s="760"/>
      <c r="TKA136" s="760"/>
      <c r="TKB136" s="760"/>
      <c r="TKC136" s="760"/>
      <c r="TKD136" s="760"/>
      <c r="TKE136" s="760"/>
      <c r="TKF136" s="760"/>
      <c r="TKG136" s="760"/>
      <c r="TKH136" s="760"/>
      <c r="TKI136" s="760"/>
      <c r="TKJ136" s="760"/>
      <c r="TKK136" s="760"/>
      <c r="TKL136" s="760"/>
      <c r="TKM136" s="760"/>
      <c r="TKN136" s="760"/>
      <c r="TKO136" s="760"/>
      <c r="TKP136" s="760"/>
      <c r="TKQ136" s="760"/>
      <c r="TKR136" s="760"/>
      <c r="TKS136" s="760"/>
      <c r="TKT136" s="760"/>
      <c r="TKU136" s="760"/>
      <c r="TKV136" s="760"/>
      <c r="TKW136" s="760"/>
      <c r="TKX136" s="760"/>
      <c r="TKY136" s="760"/>
      <c r="TKZ136" s="760"/>
      <c r="TLA136" s="760"/>
      <c r="TLB136" s="760"/>
      <c r="TLC136" s="760"/>
      <c r="TLD136" s="760"/>
      <c r="TLE136" s="760"/>
      <c r="TLF136" s="760"/>
      <c r="TLG136" s="760"/>
      <c r="TLH136" s="760"/>
      <c r="TLI136" s="760"/>
      <c r="TLJ136" s="760"/>
      <c r="TLK136" s="760"/>
      <c r="TLL136" s="760"/>
      <c r="TLM136" s="760"/>
      <c r="TLN136" s="760"/>
      <c r="TLO136" s="760"/>
      <c r="TLP136" s="760"/>
      <c r="TLQ136" s="760"/>
      <c r="TLR136" s="760"/>
      <c r="TLS136" s="760"/>
      <c r="TLT136" s="760"/>
      <c r="TLU136" s="760"/>
      <c r="TLV136" s="760"/>
      <c r="TLW136" s="760"/>
      <c r="TLX136" s="760"/>
      <c r="TLY136" s="760"/>
      <c r="TLZ136" s="760"/>
      <c r="TMA136" s="760"/>
      <c r="TMB136" s="760"/>
      <c r="TMC136" s="760"/>
      <c r="TMD136" s="760"/>
      <c r="TME136" s="760"/>
      <c r="TMF136" s="760"/>
      <c r="TMG136" s="760"/>
      <c r="TMH136" s="760"/>
      <c r="TMI136" s="760"/>
      <c r="TMJ136" s="760"/>
      <c r="TMK136" s="760"/>
      <c r="TML136" s="760"/>
      <c r="TMM136" s="760"/>
      <c r="TMN136" s="760"/>
      <c r="TMO136" s="760"/>
      <c r="TMP136" s="760"/>
      <c r="TMQ136" s="760"/>
      <c r="TMR136" s="760"/>
      <c r="TMS136" s="760"/>
      <c r="TMT136" s="760"/>
      <c r="TMU136" s="760"/>
      <c r="TMV136" s="760"/>
      <c r="TMW136" s="760"/>
      <c r="TMX136" s="760"/>
      <c r="TMY136" s="760"/>
      <c r="TMZ136" s="760"/>
      <c r="TNA136" s="760"/>
      <c r="TNB136" s="760"/>
      <c r="TNC136" s="760"/>
      <c r="TND136" s="760"/>
      <c r="TNE136" s="760"/>
      <c r="TNF136" s="760"/>
      <c r="TNG136" s="760"/>
      <c r="TNH136" s="760"/>
      <c r="TNI136" s="760"/>
      <c r="TNJ136" s="760"/>
      <c r="TNK136" s="760"/>
      <c r="TNL136" s="760"/>
      <c r="TNM136" s="760"/>
      <c r="TNN136" s="760"/>
      <c r="TNO136" s="760"/>
      <c r="TNP136" s="760"/>
      <c r="TNQ136" s="760"/>
      <c r="TNR136" s="760"/>
      <c r="TNS136" s="760"/>
      <c r="TNT136" s="760"/>
      <c r="TNU136" s="760"/>
      <c r="TNV136" s="760"/>
      <c r="TNW136" s="760"/>
      <c r="TNX136" s="760"/>
      <c r="TNY136" s="760"/>
      <c r="TNZ136" s="760"/>
      <c r="TOA136" s="760"/>
      <c r="TOB136" s="760"/>
      <c r="TOC136" s="760"/>
      <c r="TOD136" s="760"/>
      <c r="TOE136" s="760"/>
      <c r="TOF136" s="760"/>
      <c r="TOG136" s="760"/>
      <c r="TOH136" s="760"/>
      <c r="TOI136" s="760"/>
      <c r="TOJ136" s="760"/>
      <c r="TOK136" s="760"/>
      <c r="TOL136" s="760"/>
      <c r="TOM136" s="760"/>
      <c r="TON136" s="760"/>
      <c r="TOO136" s="760"/>
      <c r="TOP136" s="760"/>
      <c r="TOQ136" s="760"/>
      <c r="TOR136" s="760"/>
      <c r="TOS136" s="760"/>
      <c r="TOT136" s="760"/>
      <c r="TOU136" s="760"/>
      <c r="TOV136" s="760"/>
      <c r="TOW136" s="760"/>
      <c r="TOX136" s="760"/>
      <c r="TOY136" s="760"/>
      <c r="TOZ136" s="760"/>
      <c r="TPA136" s="760"/>
      <c r="TPB136" s="760"/>
      <c r="TPC136" s="760"/>
      <c r="TPD136" s="760"/>
      <c r="TPE136" s="760"/>
      <c r="TPF136" s="760"/>
      <c r="TPG136" s="760"/>
      <c r="TPH136" s="760"/>
      <c r="TPI136" s="760"/>
      <c r="TPJ136" s="760"/>
      <c r="TPK136" s="760"/>
      <c r="TPL136" s="760"/>
      <c r="TPM136" s="760"/>
      <c r="TPN136" s="760"/>
      <c r="TPO136" s="760"/>
      <c r="TPP136" s="760"/>
      <c r="TPQ136" s="760"/>
      <c r="TPR136" s="760"/>
      <c r="TPS136" s="760"/>
      <c r="TPT136" s="760"/>
      <c r="TPU136" s="760"/>
      <c r="TPV136" s="760"/>
      <c r="TPW136" s="760"/>
      <c r="TPX136" s="760"/>
      <c r="TPY136" s="760"/>
      <c r="TPZ136" s="760"/>
      <c r="TQA136" s="760"/>
      <c r="TQB136" s="760"/>
      <c r="TQC136" s="760"/>
      <c r="TQD136" s="760"/>
      <c r="TQE136" s="760"/>
      <c r="TQF136" s="760"/>
      <c r="TQG136" s="760"/>
      <c r="TQH136" s="760"/>
      <c r="TQI136" s="760"/>
      <c r="TQJ136" s="760"/>
      <c r="TQK136" s="760"/>
      <c r="TQL136" s="760"/>
      <c r="TQM136" s="760"/>
      <c r="TQN136" s="760"/>
      <c r="TQO136" s="760"/>
      <c r="TQP136" s="760"/>
      <c r="TQQ136" s="760"/>
      <c r="TQR136" s="760"/>
      <c r="TQS136" s="760"/>
      <c r="TQT136" s="760"/>
      <c r="TQU136" s="760"/>
      <c r="TQV136" s="760"/>
      <c r="TQW136" s="760"/>
      <c r="TQX136" s="760"/>
      <c r="TQY136" s="760"/>
      <c r="TQZ136" s="760"/>
      <c r="TRA136" s="760"/>
      <c r="TRB136" s="760"/>
      <c r="TRC136" s="760"/>
      <c r="TRD136" s="760"/>
      <c r="TRE136" s="760"/>
      <c r="TRF136" s="760"/>
      <c r="TRG136" s="760"/>
      <c r="TRH136" s="760"/>
      <c r="TRI136" s="760"/>
      <c r="TRJ136" s="760"/>
      <c r="TRK136" s="760"/>
      <c r="TRL136" s="760"/>
      <c r="TRM136" s="760"/>
      <c r="TRN136" s="760"/>
      <c r="TRO136" s="760"/>
      <c r="TRP136" s="760"/>
      <c r="TRQ136" s="760"/>
      <c r="TRR136" s="760"/>
      <c r="TRS136" s="760"/>
      <c r="TRT136" s="760"/>
      <c r="TRU136" s="760"/>
      <c r="TRV136" s="760"/>
      <c r="TRW136" s="760"/>
      <c r="TRX136" s="760"/>
      <c r="TRY136" s="760"/>
      <c r="TRZ136" s="760"/>
      <c r="TSA136" s="760"/>
      <c r="TSB136" s="760"/>
      <c r="TSC136" s="760"/>
      <c r="TSD136" s="760"/>
      <c r="TSE136" s="760"/>
      <c r="TSF136" s="760"/>
      <c r="TSG136" s="760"/>
      <c r="TSH136" s="760"/>
      <c r="TSI136" s="760"/>
      <c r="TSJ136" s="760"/>
      <c r="TSK136" s="760"/>
      <c r="TSL136" s="760"/>
      <c r="TSM136" s="760"/>
      <c r="TSN136" s="760"/>
      <c r="TSO136" s="760"/>
      <c r="TSP136" s="760"/>
      <c r="TSQ136" s="760"/>
      <c r="TSR136" s="760"/>
      <c r="TSS136" s="760"/>
      <c r="TST136" s="760"/>
      <c r="TSU136" s="760"/>
      <c r="TSV136" s="760"/>
      <c r="TSW136" s="760"/>
      <c r="TSX136" s="760"/>
      <c r="TSY136" s="760"/>
      <c r="TSZ136" s="760"/>
      <c r="TTA136" s="760"/>
      <c r="TTB136" s="760"/>
      <c r="TTC136" s="760"/>
      <c r="TTD136" s="760"/>
      <c r="TTE136" s="760"/>
      <c r="TTF136" s="760"/>
      <c r="TTG136" s="760"/>
      <c r="TTH136" s="760"/>
      <c r="TTI136" s="760"/>
      <c r="TTJ136" s="760"/>
      <c r="TTK136" s="760"/>
      <c r="TTL136" s="760"/>
      <c r="TTM136" s="760"/>
      <c r="TTN136" s="760"/>
      <c r="TTO136" s="760"/>
      <c r="TTP136" s="760"/>
      <c r="TTQ136" s="760"/>
      <c r="TTR136" s="760"/>
      <c r="TTS136" s="760"/>
      <c r="TTT136" s="760"/>
      <c r="TTU136" s="760"/>
      <c r="TTV136" s="760"/>
      <c r="TTW136" s="760"/>
      <c r="TTX136" s="760"/>
      <c r="TTY136" s="760"/>
      <c r="TTZ136" s="760"/>
      <c r="TUA136" s="760"/>
      <c r="TUB136" s="760"/>
      <c r="TUC136" s="760"/>
      <c r="TUD136" s="760"/>
      <c r="TUE136" s="760"/>
      <c r="TUF136" s="760"/>
      <c r="TUG136" s="760"/>
      <c r="TUH136" s="760"/>
      <c r="TUI136" s="760"/>
      <c r="TUJ136" s="760"/>
      <c r="TUK136" s="760"/>
      <c r="TUL136" s="760"/>
      <c r="TUM136" s="760"/>
      <c r="TUN136" s="760"/>
      <c r="TUO136" s="760"/>
      <c r="TUP136" s="760"/>
      <c r="TUQ136" s="760"/>
      <c r="TUR136" s="760"/>
      <c r="TUS136" s="760"/>
      <c r="TUT136" s="760"/>
      <c r="TUU136" s="760"/>
      <c r="TUV136" s="760"/>
      <c r="TUW136" s="760"/>
      <c r="TUX136" s="760"/>
      <c r="TUY136" s="760"/>
      <c r="TUZ136" s="760"/>
      <c r="TVA136" s="760"/>
      <c r="TVB136" s="760"/>
      <c r="TVC136" s="760"/>
      <c r="TVD136" s="760"/>
      <c r="TVE136" s="760"/>
      <c r="TVF136" s="760"/>
      <c r="TVG136" s="760"/>
      <c r="TVH136" s="760"/>
      <c r="TVI136" s="760"/>
      <c r="TVJ136" s="760"/>
      <c r="TVK136" s="760"/>
      <c r="TVL136" s="760"/>
      <c r="TVM136" s="760"/>
      <c r="TVN136" s="760"/>
      <c r="TVO136" s="760"/>
      <c r="TVP136" s="760"/>
      <c r="TVQ136" s="760"/>
      <c r="TVR136" s="760"/>
      <c r="TVS136" s="760"/>
      <c r="TVT136" s="760"/>
      <c r="TVU136" s="760"/>
      <c r="TVV136" s="760"/>
      <c r="TVW136" s="760"/>
      <c r="TVX136" s="760"/>
      <c r="TVY136" s="760"/>
      <c r="TVZ136" s="760"/>
      <c r="TWA136" s="760"/>
      <c r="TWB136" s="760"/>
      <c r="TWC136" s="760"/>
      <c r="TWD136" s="760"/>
      <c r="TWE136" s="760"/>
      <c r="TWF136" s="760"/>
      <c r="TWG136" s="760"/>
      <c r="TWH136" s="760"/>
      <c r="TWI136" s="760"/>
      <c r="TWJ136" s="760"/>
      <c r="TWK136" s="760"/>
      <c r="TWL136" s="760"/>
      <c r="TWM136" s="760"/>
      <c r="TWN136" s="760"/>
      <c r="TWO136" s="760"/>
      <c r="TWP136" s="760"/>
      <c r="TWQ136" s="760"/>
      <c r="TWR136" s="760"/>
      <c r="TWS136" s="760"/>
      <c r="TWT136" s="760"/>
      <c r="TWU136" s="760"/>
      <c r="TWV136" s="760"/>
      <c r="TWW136" s="760"/>
      <c r="TWX136" s="760"/>
      <c r="TWY136" s="760"/>
      <c r="TWZ136" s="760"/>
      <c r="TXA136" s="760"/>
      <c r="TXB136" s="760"/>
      <c r="TXC136" s="760"/>
      <c r="TXD136" s="760"/>
      <c r="TXE136" s="760"/>
      <c r="TXF136" s="760"/>
      <c r="TXG136" s="760"/>
      <c r="TXH136" s="760"/>
      <c r="TXI136" s="760"/>
      <c r="TXJ136" s="760"/>
      <c r="TXK136" s="760"/>
      <c r="TXL136" s="760"/>
      <c r="TXM136" s="760"/>
      <c r="TXN136" s="760"/>
      <c r="TXO136" s="760"/>
      <c r="TXP136" s="760"/>
      <c r="TXQ136" s="760"/>
      <c r="TXR136" s="760"/>
      <c r="TXS136" s="760"/>
      <c r="TXT136" s="760"/>
      <c r="TXU136" s="760"/>
      <c r="TXV136" s="760"/>
      <c r="TXW136" s="760"/>
      <c r="TXX136" s="760"/>
      <c r="TXY136" s="760"/>
      <c r="TXZ136" s="760"/>
      <c r="TYA136" s="760"/>
      <c r="TYB136" s="760"/>
      <c r="TYC136" s="760"/>
      <c r="TYD136" s="760"/>
      <c r="TYE136" s="760"/>
      <c r="TYF136" s="760"/>
      <c r="TYG136" s="760"/>
      <c r="TYH136" s="760"/>
      <c r="TYI136" s="760"/>
      <c r="TYJ136" s="760"/>
      <c r="TYK136" s="760"/>
      <c r="TYL136" s="760"/>
      <c r="TYM136" s="760"/>
      <c r="TYN136" s="760"/>
      <c r="TYO136" s="760"/>
      <c r="TYP136" s="760"/>
      <c r="TYQ136" s="760"/>
      <c r="TYR136" s="760"/>
      <c r="TYS136" s="760"/>
      <c r="TYT136" s="760"/>
      <c r="TYU136" s="760"/>
      <c r="TYV136" s="760"/>
      <c r="TYW136" s="760"/>
      <c r="TYX136" s="760"/>
      <c r="TYY136" s="760"/>
      <c r="TYZ136" s="760"/>
      <c r="TZA136" s="760"/>
      <c r="TZB136" s="760"/>
      <c r="TZC136" s="760"/>
      <c r="TZD136" s="760"/>
      <c r="TZE136" s="760"/>
      <c r="TZF136" s="760"/>
      <c r="TZG136" s="760"/>
      <c r="TZH136" s="760"/>
      <c r="TZI136" s="760"/>
      <c r="TZJ136" s="760"/>
      <c r="TZK136" s="760"/>
      <c r="TZL136" s="760"/>
      <c r="TZM136" s="760"/>
      <c r="TZN136" s="760"/>
      <c r="TZO136" s="760"/>
      <c r="TZP136" s="760"/>
      <c r="TZQ136" s="760"/>
      <c r="TZR136" s="760"/>
      <c r="TZS136" s="760"/>
      <c r="TZT136" s="760"/>
      <c r="TZU136" s="760"/>
      <c r="TZV136" s="760"/>
      <c r="TZW136" s="760"/>
      <c r="TZX136" s="760"/>
      <c r="TZY136" s="760"/>
      <c r="TZZ136" s="760"/>
      <c r="UAA136" s="760"/>
      <c r="UAB136" s="760"/>
      <c r="UAC136" s="760"/>
      <c r="UAD136" s="760"/>
      <c r="UAE136" s="760"/>
      <c r="UAF136" s="760"/>
      <c r="UAG136" s="760"/>
      <c r="UAH136" s="760"/>
      <c r="UAI136" s="760"/>
      <c r="UAJ136" s="760"/>
      <c r="UAK136" s="760"/>
      <c r="UAL136" s="760"/>
      <c r="UAM136" s="760"/>
      <c r="UAN136" s="760"/>
      <c r="UAO136" s="760"/>
      <c r="UAP136" s="760"/>
      <c r="UAQ136" s="760"/>
      <c r="UAR136" s="760"/>
      <c r="UAS136" s="760"/>
      <c r="UAT136" s="760"/>
      <c r="UAU136" s="760"/>
      <c r="UAV136" s="760"/>
      <c r="UAW136" s="760"/>
      <c r="UAX136" s="760"/>
      <c r="UAY136" s="760"/>
      <c r="UAZ136" s="760"/>
      <c r="UBA136" s="760"/>
      <c r="UBB136" s="760"/>
      <c r="UBC136" s="760"/>
      <c r="UBD136" s="760"/>
      <c r="UBE136" s="760"/>
      <c r="UBF136" s="760"/>
      <c r="UBG136" s="760"/>
      <c r="UBH136" s="760"/>
      <c r="UBI136" s="760"/>
      <c r="UBJ136" s="760"/>
      <c r="UBK136" s="760"/>
      <c r="UBL136" s="760"/>
      <c r="UBM136" s="760"/>
      <c r="UBN136" s="760"/>
      <c r="UBO136" s="760"/>
      <c r="UBP136" s="760"/>
      <c r="UBQ136" s="760"/>
      <c r="UBR136" s="760"/>
      <c r="UBS136" s="760"/>
      <c r="UBT136" s="760"/>
      <c r="UBU136" s="760"/>
      <c r="UBV136" s="760"/>
      <c r="UBW136" s="760"/>
      <c r="UBX136" s="760"/>
      <c r="UBY136" s="760"/>
      <c r="UBZ136" s="760"/>
      <c r="UCA136" s="760"/>
      <c r="UCB136" s="760"/>
      <c r="UCC136" s="760"/>
      <c r="UCD136" s="760"/>
      <c r="UCE136" s="760"/>
      <c r="UCF136" s="760"/>
      <c r="UCG136" s="760"/>
      <c r="UCH136" s="760"/>
      <c r="UCI136" s="760"/>
      <c r="UCJ136" s="760"/>
      <c r="UCK136" s="760"/>
      <c r="UCL136" s="760"/>
      <c r="UCM136" s="760"/>
      <c r="UCN136" s="760"/>
      <c r="UCO136" s="760"/>
      <c r="UCP136" s="760"/>
      <c r="UCQ136" s="760"/>
      <c r="UCR136" s="760"/>
      <c r="UCS136" s="760"/>
      <c r="UCT136" s="760"/>
      <c r="UCU136" s="760"/>
      <c r="UCV136" s="760"/>
      <c r="UCW136" s="760"/>
      <c r="UCX136" s="760"/>
      <c r="UCY136" s="760"/>
      <c r="UCZ136" s="760"/>
      <c r="UDA136" s="760"/>
      <c r="UDB136" s="760"/>
      <c r="UDC136" s="760"/>
      <c r="UDD136" s="760"/>
      <c r="UDE136" s="760"/>
      <c r="UDF136" s="760"/>
      <c r="UDG136" s="760"/>
      <c r="UDH136" s="760"/>
      <c r="UDI136" s="760"/>
      <c r="UDJ136" s="760"/>
      <c r="UDK136" s="760"/>
      <c r="UDL136" s="760"/>
      <c r="UDM136" s="760"/>
      <c r="UDN136" s="760"/>
      <c r="UDO136" s="760"/>
      <c r="UDP136" s="760"/>
      <c r="UDQ136" s="760"/>
      <c r="UDR136" s="760"/>
      <c r="UDS136" s="760"/>
      <c r="UDT136" s="760"/>
      <c r="UDU136" s="760"/>
      <c r="UDV136" s="760"/>
      <c r="UDW136" s="760"/>
      <c r="UDX136" s="760"/>
      <c r="UDY136" s="760"/>
      <c r="UDZ136" s="760"/>
      <c r="UEA136" s="760"/>
      <c r="UEB136" s="760"/>
      <c r="UEC136" s="760"/>
      <c r="UED136" s="760"/>
      <c r="UEE136" s="760"/>
      <c r="UEF136" s="760"/>
      <c r="UEG136" s="760"/>
      <c r="UEH136" s="760"/>
      <c r="UEI136" s="760"/>
      <c r="UEJ136" s="760"/>
      <c r="UEK136" s="760"/>
      <c r="UEL136" s="760"/>
      <c r="UEM136" s="760"/>
      <c r="UEN136" s="760"/>
      <c r="UEO136" s="760"/>
      <c r="UEP136" s="760"/>
      <c r="UEQ136" s="760"/>
      <c r="UER136" s="760"/>
      <c r="UES136" s="760"/>
      <c r="UET136" s="760"/>
      <c r="UEU136" s="760"/>
      <c r="UEV136" s="760"/>
      <c r="UEW136" s="760"/>
      <c r="UEX136" s="760"/>
      <c r="UEY136" s="760"/>
      <c r="UEZ136" s="760"/>
      <c r="UFA136" s="760"/>
      <c r="UFB136" s="760"/>
      <c r="UFC136" s="760"/>
      <c r="UFD136" s="760"/>
      <c r="UFE136" s="760"/>
      <c r="UFF136" s="760"/>
      <c r="UFG136" s="760"/>
      <c r="UFH136" s="760"/>
      <c r="UFI136" s="760"/>
      <c r="UFJ136" s="760"/>
      <c r="UFK136" s="760"/>
      <c r="UFL136" s="760"/>
      <c r="UFM136" s="760"/>
      <c r="UFN136" s="760"/>
      <c r="UFO136" s="760"/>
      <c r="UFP136" s="760"/>
      <c r="UFQ136" s="760"/>
      <c r="UFR136" s="760"/>
      <c r="UFS136" s="760"/>
      <c r="UFT136" s="760"/>
      <c r="UFU136" s="760"/>
      <c r="UFV136" s="760"/>
      <c r="UFW136" s="760"/>
      <c r="UFX136" s="760"/>
      <c r="UFY136" s="760"/>
      <c r="UFZ136" s="760"/>
      <c r="UGA136" s="760"/>
      <c r="UGB136" s="760"/>
      <c r="UGC136" s="760"/>
      <c r="UGD136" s="760"/>
      <c r="UGE136" s="760"/>
      <c r="UGF136" s="760"/>
      <c r="UGG136" s="760"/>
      <c r="UGH136" s="760"/>
      <c r="UGI136" s="760"/>
      <c r="UGJ136" s="760"/>
      <c r="UGK136" s="760"/>
      <c r="UGL136" s="760"/>
      <c r="UGM136" s="760"/>
      <c r="UGN136" s="760"/>
      <c r="UGO136" s="760"/>
      <c r="UGP136" s="760"/>
      <c r="UGQ136" s="760"/>
      <c r="UGR136" s="760"/>
      <c r="UGS136" s="760"/>
      <c r="UGT136" s="760"/>
      <c r="UGU136" s="760"/>
      <c r="UGV136" s="760"/>
      <c r="UGW136" s="760"/>
      <c r="UGX136" s="760"/>
      <c r="UGY136" s="760"/>
      <c r="UGZ136" s="760"/>
      <c r="UHA136" s="760"/>
      <c r="UHB136" s="760"/>
      <c r="UHC136" s="760"/>
      <c r="UHD136" s="760"/>
      <c r="UHE136" s="760"/>
      <c r="UHF136" s="760"/>
      <c r="UHG136" s="760"/>
      <c r="UHH136" s="760"/>
      <c r="UHI136" s="760"/>
      <c r="UHJ136" s="760"/>
      <c r="UHK136" s="760"/>
      <c r="UHL136" s="760"/>
      <c r="UHM136" s="760"/>
      <c r="UHN136" s="760"/>
      <c r="UHO136" s="760"/>
      <c r="UHP136" s="760"/>
      <c r="UHQ136" s="760"/>
      <c r="UHR136" s="760"/>
      <c r="UHS136" s="760"/>
      <c r="UHT136" s="760"/>
      <c r="UHU136" s="760"/>
      <c r="UHV136" s="760"/>
      <c r="UHW136" s="760"/>
      <c r="UHX136" s="760"/>
      <c r="UHY136" s="760"/>
      <c r="UHZ136" s="760"/>
      <c r="UIA136" s="760"/>
      <c r="UIB136" s="760"/>
      <c r="UIC136" s="760"/>
      <c r="UID136" s="760"/>
      <c r="UIE136" s="760"/>
      <c r="UIF136" s="760"/>
      <c r="UIG136" s="760"/>
      <c r="UIH136" s="760"/>
      <c r="UII136" s="760"/>
      <c r="UIJ136" s="760"/>
      <c r="UIK136" s="760"/>
      <c r="UIL136" s="760"/>
      <c r="UIM136" s="760"/>
      <c r="UIN136" s="760"/>
      <c r="UIO136" s="760"/>
      <c r="UIP136" s="760"/>
      <c r="UIQ136" s="760"/>
      <c r="UIR136" s="760"/>
      <c r="UIS136" s="760"/>
      <c r="UIT136" s="760"/>
      <c r="UIU136" s="760"/>
      <c r="UIV136" s="760"/>
      <c r="UIW136" s="760"/>
      <c r="UIX136" s="760"/>
      <c r="UIY136" s="760"/>
      <c r="UIZ136" s="760"/>
      <c r="UJA136" s="760"/>
      <c r="UJB136" s="760"/>
      <c r="UJC136" s="760"/>
      <c r="UJD136" s="760"/>
      <c r="UJE136" s="760"/>
      <c r="UJF136" s="760"/>
      <c r="UJG136" s="760"/>
      <c r="UJH136" s="760"/>
      <c r="UJI136" s="760"/>
      <c r="UJJ136" s="760"/>
      <c r="UJK136" s="760"/>
      <c r="UJL136" s="760"/>
      <c r="UJM136" s="760"/>
      <c r="UJN136" s="760"/>
      <c r="UJO136" s="760"/>
      <c r="UJP136" s="760"/>
      <c r="UJQ136" s="760"/>
      <c r="UJR136" s="760"/>
      <c r="UJS136" s="760"/>
      <c r="UJT136" s="760"/>
      <c r="UJU136" s="760"/>
      <c r="UJV136" s="760"/>
      <c r="UJW136" s="760"/>
      <c r="UJX136" s="760"/>
      <c r="UJY136" s="760"/>
      <c r="UJZ136" s="760"/>
      <c r="UKA136" s="760"/>
      <c r="UKB136" s="760"/>
      <c r="UKC136" s="760"/>
      <c r="UKD136" s="760"/>
      <c r="UKE136" s="760"/>
      <c r="UKF136" s="760"/>
      <c r="UKG136" s="760"/>
      <c r="UKH136" s="760"/>
      <c r="UKI136" s="760"/>
      <c r="UKJ136" s="760"/>
      <c r="UKK136" s="760"/>
      <c r="UKL136" s="760"/>
      <c r="UKM136" s="760"/>
      <c r="UKN136" s="760"/>
      <c r="UKO136" s="760"/>
      <c r="UKP136" s="760"/>
      <c r="UKQ136" s="760"/>
      <c r="UKR136" s="760"/>
      <c r="UKS136" s="760"/>
      <c r="UKT136" s="760"/>
      <c r="UKU136" s="760"/>
      <c r="UKV136" s="760"/>
      <c r="UKW136" s="760"/>
      <c r="UKX136" s="760"/>
      <c r="UKY136" s="760"/>
      <c r="UKZ136" s="760"/>
      <c r="ULA136" s="760"/>
      <c r="ULB136" s="760"/>
      <c r="ULC136" s="760"/>
      <c r="ULD136" s="760"/>
      <c r="ULE136" s="760"/>
      <c r="ULF136" s="760"/>
      <c r="ULG136" s="760"/>
      <c r="ULH136" s="760"/>
      <c r="ULI136" s="760"/>
      <c r="ULJ136" s="760"/>
      <c r="ULK136" s="760"/>
      <c r="ULL136" s="760"/>
      <c r="ULM136" s="760"/>
      <c r="ULN136" s="760"/>
      <c r="ULO136" s="760"/>
      <c r="ULP136" s="760"/>
      <c r="ULQ136" s="760"/>
      <c r="ULR136" s="760"/>
      <c r="ULS136" s="760"/>
      <c r="ULT136" s="760"/>
      <c r="ULU136" s="760"/>
      <c r="ULV136" s="760"/>
      <c r="ULW136" s="760"/>
      <c r="ULX136" s="760"/>
      <c r="ULY136" s="760"/>
      <c r="ULZ136" s="760"/>
      <c r="UMA136" s="760"/>
      <c r="UMB136" s="760"/>
      <c r="UMC136" s="760"/>
      <c r="UMD136" s="760"/>
      <c r="UME136" s="760"/>
      <c r="UMF136" s="760"/>
      <c r="UMG136" s="760"/>
      <c r="UMH136" s="760"/>
      <c r="UMI136" s="760"/>
      <c r="UMJ136" s="760"/>
      <c r="UMK136" s="760"/>
      <c r="UML136" s="760"/>
      <c r="UMM136" s="760"/>
      <c r="UMN136" s="760"/>
      <c r="UMO136" s="760"/>
      <c r="UMP136" s="760"/>
      <c r="UMQ136" s="760"/>
      <c r="UMR136" s="760"/>
      <c r="UMS136" s="760"/>
      <c r="UMT136" s="760"/>
      <c r="UMU136" s="760"/>
      <c r="UMV136" s="760"/>
      <c r="UMW136" s="760"/>
      <c r="UMX136" s="760"/>
      <c r="UMY136" s="760"/>
      <c r="UMZ136" s="760"/>
      <c r="UNA136" s="760"/>
      <c r="UNB136" s="760"/>
      <c r="UNC136" s="760"/>
      <c r="UND136" s="760"/>
      <c r="UNE136" s="760"/>
      <c r="UNF136" s="760"/>
      <c r="UNG136" s="760"/>
      <c r="UNH136" s="760"/>
      <c r="UNI136" s="760"/>
      <c r="UNJ136" s="760"/>
      <c r="UNK136" s="760"/>
      <c r="UNL136" s="760"/>
      <c r="UNM136" s="760"/>
      <c r="UNN136" s="760"/>
      <c r="UNO136" s="760"/>
      <c r="UNP136" s="760"/>
      <c r="UNQ136" s="760"/>
      <c r="UNR136" s="760"/>
      <c r="UNS136" s="760"/>
      <c r="UNT136" s="760"/>
      <c r="UNU136" s="760"/>
      <c r="UNV136" s="760"/>
      <c r="UNW136" s="760"/>
      <c r="UNX136" s="760"/>
      <c r="UNY136" s="760"/>
      <c r="UNZ136" s="760"/>
      <c r="UOA136" s="760"/>
      <c r="UOB136" s="760"/>
      <c r="UOC136" s="760"/>
      <c r="UOD136" s="760"/>
      <c r="UOE136" s="760"/>
      <c r="UOF136" s="760"/>
      <c r="UOG136" s="760"/>
      <c r="UOH136" s="760"/>
      <c r="UOI136" s="760"/>
      <c r="UOJ136" s="760"/>
      <c r="UOK136" s="760"/>
      <c r="UOL136" s="760"/>
      <c r="UOM136" s="760"/>
      <c r="UON136" s="760"/>
      <c r="UOO136" s="760"/>
      <c r="UOP136" s="760"/>
      <c r="UOQ136" s="760"/>
      <c r="UOR136" s="760"/>
      <c r="UOS136" s="760"/>
      <c r="UOT136" s="760"/>
      <c r="UOU136" s="760"/>
      <c r="UOV136" s="760"/>
      <c r="UOW136" s="760"/>
      <c r="UOX136" s="760"/>
      <c r="UOY136" s="760"/>
      <c r="UOZ136" s="760"/>
      <c r="UPA136" s="760"/>
      <c r="UPB136" s="760"/>
      <c r="UPC136" s="760"/>
      <c r="UPD136" s="760"/>
      <c r="UPE136" s="760"/>
      <c r="UPF136" s="760"/>
      <c r="UPG136" s="760"/>
      <c r="UPH136" s="760"/>
      <c r="UPI136" s="760"/>
      <c r="UPJ136" s="760"/>
      <c r="UPK136" s="760"/>
      <c r="UPL136" s="760"/>
      <c r="UPM136" s="760"/>
      <c r="UPN136" s="760"/>
      <c r="UPO136" s="760"/>
      <c r="UPP136" s="760"/>
      <c r="UPQ136" s="760"/>
      <c r="UPR136" s="760"/>
      <c r="UPS136" s="760"/>
      <c r="UPT136" s="760"/>
      <c r="UPU136" s="760"/>
      <c r="UPV136" s="760"/>
      <c r="UPW136" s="760"/>
      <c r="UPX136" s="760"/>
      <c r="UPY136" s="760"/>
      <c r="UPZ136" s="760"/>
      <c r="UQA136" s="760"/>
      <c r="UQB136" s="760"/>
      <c r="UQC136" s="760"/>
      <c r="UQD136" s="760"/>
      <c r="UQE136" s="760"/>
      <c r="UQF136" s="760"/>
      <c r="UQG136" s="760"/>
      <c r="UQH136" s="760"/>
      <c r="UQI136" s="760"/>
      <c r="UQJ136" s="760"/>
      <c r="UQK136" s="760"/>
      <c r="UQL136" s="760"/>
      <c r="UQM136" s="760"/>
      <c r="UQN136" s="760"/>
      <c r="UQO136" s="760"/>
      <c r="UQP136" s="760"/>
      <c r="UQQ136" s="760"/>
      <c r="UQR136" s="760"/>
      <c r="UQS136" s="760"/>
      <c r="UQT136" s="760"/>
      <c r="UQU136" s="760"/>
      <c r="UQV136" s="760"/>
      <c r="UQW136" s="760"/>
      <c r="UQX136" s="760"/>
      <c r="UQY136" s="760"/>
      <c r="UQZ136" s="760"/>
      <c r="URA136" s="760"/>
      <c r="URB136" s="760"/>
      <c r="URC136" s="760"/>
      <c r="URD136" s="760"/>
      <c r="URE136" s="760"/>
      <c r="URF136" s="760"/>
      <c r="URG136" s="760"/>
      <c r="URH136" s="760"/>
      <c r="URI136" s="760"/>
      <c r="URJ136" s="760"/>
      <c r="URK136" s="760"/>
      <c r="URL136" s="760"/>
      <c r="URM136" s="760"/>
      <c r="URN136" s="760"/>
      <c r="URO136" s="760"/>
      <c r="URP136" s="760"/>
      <c r="URQ136" s="760"/>
      <c r="URR136" s="760"/>
      <c r="URS136" s="760"/>
      <c r="URT136" s="760"/>
      <c r="URU136" s="760"/>
      <c r="URV136" s="760"/>
      <c r="URW136" s="760"/>
      <c r="URX136" s="760"/>
      <c r="URY136" s="760"/>
      <c r="URZ136" s="760"/>
      <c r="USA136" s="760"/>
      <c r="USB136" s="760"/>
      <c r="USC136" s="760"/>
      <c r="USD136" s="760"/>
      <c r="USE136" s="760"/>
      <c r="USF136" s="760"/>
      <c r="USG136" s="760"/>
      <c r="USH136" s="760"/>
      <c r="USI136" s="760"/>
      <c r="USJ136" s="760"/>
      <c r="USK136" s="760"/>
      <c r="USL136" s="760"/>
      <c r="USM136" s="760"/>
      <c r="USN136" s="760"/>
      <c r="USO136" s="760"/>
      <c r="USP136" s="760"/>
      <c r="USQ136" s="760"/>
      <c r="USR136" s="760"/>
      <c r="USS136" s="760"/>
      <c r="UST136" s="760"/>
      <c r="USU136" s="760"/>
      <c r="USV136" s="760"/>
      <c r="USW136" s="760"/>
      <c r="USX136" s="760"/>
      <c r="USY136" s="760"/>
      <c r="USZ136" s="760"/>
      <c r="UTA136" s="760"/>
      <c r="UTB136" s="760"/>
      <c r="UTC136" s="760"/>
      <c r="UTD136" s="760"/>
      <c r="UTE136" s="760"/>
      <c r="UTF136" s="760"/>
      <c r="UTG136" s="760"/>
      <c r="UTH136" s="760"/>
      <c r="UTI136" s="760"/>
      <c r="UTJ136" s="760"/>
      <c r="UTK136" s="760"/>
      <c r="UTL136" s="760"/>
      <c r="UTM136" s="760"/>
      <c r="UTN136" s="760"/>
      <c r="UTO136" s="760"/>
      <c r="UTP136" s="760"/>
      <c r="UTQ136" s="760"/>
      <c r="UTR136" s="760"/>
      <c r="UTS136" s="760"/>
      <c r="UTT136" s="760"/>
      <c r="UTU136" s="760"/>
      <c r="UTV136" s="760"/>
      <c r="UTW136" s="760"/>
      <c r="UTX136" s="760"/>
      <c r="UTY136" s="760"/>
      <c r="UTZ136" s="760"/>
      <c r="UUA136" s="760"/>
      <c r="UUB136" s="760"/>
      <c r="UUC136" s="760"/>
      <c r="UUD136" s="760"/>
      <c r="UUE136" s="760"/>
      <c r="UUF136" s="760"/>
      <c r="UUG136" s="760"/>
      <c r="UUH136" s="760"/>
      <c r="UUI136" s="760"/>
      <c r="UUJ136" s="760"/>
      <c r="UUK136" s="760"/>
      <c r="UUL136" s="760"/>
      <c r="UUM136" s="760"/>
      <c r="UUN136" s="760"/>
      <c r="UUO136" s="760"/>
      <c r="UUP136" s="760"/>
      <c r="UUQ136" s="760"/>
      <c r="UUR136" s="760"/>
      <c r="UUS136" s="760"/>
      <c r="UUT136" s="760"/>
      <c r="UUU136" s="760"/>
      <c r="UUV136" s="760"/>
      <c r="UUW136" s="760"/>
      <c r="UUX136" s="760"/>
      <c r="UUY136" s="760"/>
      <c r="UUZ136" s="760"/>
      <c r="UVA136" s="760"/>
      <c r="UVB136" s="760"/>
      <c r="UVC136" s="760"/>
      <c r="UVD136" s="760"/>
      <c r="UVE136" s="760"/>
      <c r="UVF136" s="760"/>
      <c r="UVG136" s="760"/>
      <c r="UVH136" s="760"/>
      <c r="UVI136" s="760"/>
      <c r="UVJ136" s="760"/>
      <c r="UVK136" s="760"/>
      <c r="UVL136" s="760"/>
      <c r="UVM136" s="760"/>
      <c r="UVN136" s="760"/>
      <c r="UVO136" s="760"/>
      <c r="UVP136" s="760"/>
      <c r="UVQ136" s="760"/>
      <c r="UVR136" s="760"/>
      <c r="UVS136" s="760"/>
      <c r="UVT136" s="760"/>
      <c r="UVU136" s="760"/>
      <c r="UVV136" s="760"/>
      <c r="UVW136" s="760"/>
      <c r="UVX136" s="760"/>
      <c r="UVY136" s="760"/>
      <c r="UVZ136" s="760"/>
      <c r="UWA136" s="760"/>
      <c r="UWB136" s="760"/>
      <c r="UWC136" s="760"/>
      <c r="UWD136" s="760"/>
      <c r="UWE136" s="760"/>
      <c r="UWF136" s="760"/>
      <c r="UWG136" s="760"/>
      <c r="UWH136" s="760"/>
      <c r="UWI136" s="760"/>
      <c r="UWJ136" s="760"/>
      <c r="UWK136" s="760"/>
      <c r="UWL136" s="760"/>
      <c r="UWM136" s="760"/>
      <c r="UWN136" s="760"/>
      <c r="UWO136" s="760"/>
      <c r="UWP136" s="760"/>
      <c r="UWQ136" s="760"/>
      <c r="UWR136" s="760"/>
      <c r="UWS136" s="760"/>
      <c r="UWT136" s="760"/>
      <c r="UWU136" s="760"/>
      <c r="UWV136" s="760"/>
      <c r="UWW136" s="760"/>
      <c r="UWX136" s="760"/>
      <c r="UWY136" s="760"/>
      <c r="UWZ136" s="760"/>
      <c r="UXA136" s="760"/>
      <c r="UXB136" s="760"/>
      <c r="UXC136" s="760"/>
      <c r="UXD136" s="760"/>
      <c r="UXE136" s="760"/>
      <c r="UXF136" s="760"/>
      <c r="UXG136" s="760"/>
      <c r="UXH136" s="760"/>
      <c r="UXI136" s="760"/>
      <c r="UXJ136" s="760"/>
      <c r="UXK136" s="760"/>
      <c r="UXL136" s="760"/>
      <c r="UXM136" s="760"/>
      <c r="UXN136" s="760"/>
      <c r="UXO136" s="760"/>
      <c r="UXP136" s="760"/>
      <c r="UXQ136" s="760"/>
      <c r="UXR136" s="760"/>
      <c r="UXS136" s="760"/>
      <c r="UXT136" s="760"/>
      <c r="UXU136" s="760"/>
      <c r="UXV136" s="760"/>
      <c r="UXW136" s="760"/>
      <c r="UXX136" s="760"/>
      <c r="UXY136" s="760"/>
      <c r="UXZ136" s="760"/>
      <c r="UYA136" s="760"/>
      <c r="UYB136" s="760"/>
      <c r="UYC136" s="760"/>
      <c r="UYD136" s="760"/>
      <c r="UYE136" s="760"/>
      <c r="UYF136" s="760"/>
      <c r="UYG136" s="760"/>
      <c r="UYH136" s="760"/>
      <c r="UYI136" s="760"/>
      <c r="UYJ136" s="760"/>
      <c r="UYK136" s="760"/>
      <c r="UYL136" s="760"/>
      <c r="UYM136" s="760"/>
      <c r="UYN136" s="760"/>
      <c r="UYO136" s="760"/>
      <c r="UYP136" s="760"/>
      <c r="UYQ136" s="760"/>
      <c r="UYR136" s="760"/>
      <c r="UYS136" s="760"/>
      <c r="UYT136" s="760"/>
      <c r="UYU136" s="760"/>
      <c r="UYV136" s="760"/>
      <c r="UYW136" s="760"/>
      <c r="UYX136" s="760"/>
      <c r="UYY136" s="760"/>
      <c r="UYZ136" s="760"/>
      <c r="UZA136" s="760"/>
      <c r="UZB136" s="760"/>
      <c r="UZC136" s="760"/>
      <c r="UZD136" s="760"/>
      <c r="UZE136" s="760"/>
      <c r="UZF136" s="760"/>
      <c r="UZG136" s="760"/>
      <c r="UZH136" s="760"/>
      <c r="UZI136" s="760"/>
      <c r="UZJ136" s="760"/>
      <c r="UZK136" s="760"/>
      <c r="UZL136" s="760"/>
      <c r="UZM136" s="760"/>
      <c r="UZN136" s="760"/>
      <c r="UZO136" s="760"/>
      <c r="UZP136" s="760"/>
      <c r="UZQ136" s="760"/>
      <c r="UZR136" s="760"/>
      <c r="UZS136" s="760"/>
      <c r="UZT136" s="760"/>
      <c r="UZU136" s="760"/>
      <c r="UZV136" s="760"/>
      <c r="UZW136" s="760"/>
      <c r="UZX136" s="760"/>
      <c r="UZY136" s="760"/>
      <c r="UZZ136" s="760"/>
      <c r="VAA136" s="760"/>
      <c r="VAB136" s="760"/>
      <c r="VAC136" s="760"/>
      <c r="VAD136" s="760"/>
      <c r="VAE136" s="760"/>
      <c r="VAF136" s="760"/>
      <c r="VAG136" s="760"/>
      <c r="VAH136" s="760"/>
      <c r="VAI136" s="760"/>
      <c r="VAJ136" s="760"/>
      <c r="VAK136" s="760"/>
      <c r="VAL136" s="760"/>
      <c r="VAM136" s="760"/>
      <c r="VAN136" s="760"/>
      <c r="VAO136" s="760"/>
      <c r="VAP136" s="760"/>
      <c r="VAQ136" s="760"/>
      <c r="VAR136" s="760"/>
      <c r="VAS136" s="760"/>
      <c r="VAT136" s="760"/>
      <c r="VAU136" s="760"/>
      <c r="VAV136" s="760"/>
      <c r="VAW136" s="760"/>
      <c r="VAX136" s="760"/>
      <c r="VAY136" s="760"/>
      <c r="VAZ136" s="760"/>
      <c r="VBA136" s="760"/>
      <c r="VBB136" s="760"/>
      <c r="VBC136" s="760"/>
      <c r="VBD136" s="760"/>
      <c r="VBE136" s="760"/>
      <c r="VBF136" s="760"/>
      <c r="VBG136" s="760"/>
      <c r="VBH136" s="760"/>
      <c r="VBI136" s="760"/>
      <c r="VBJ136" s="760"/>
      <c r="VBK136" s="760"/>
      <c r="VBL136" s="760"/>
      <c r="VBM136" s="760"/>
      <c r="VBN136" s="760"/>
      <c r="VBO136" s="760"/>
      <c r="VBP136" s="760"/>
      <c r="VBQ136" s="760"/>
      <c r="VBR136" s="760"/>
      <c r="VBS136" s="760"/>
      <c r="VBT136" s="760"/>
      <c r="VBU136" s="760"/>
      <c r="VBV136" s="760"/>
      <c r="VBW136" s="760"/>
      <c r="VBX136" s="760"/>
      <c r="VBY136" s="760"/>
      <c r="VBZ136" s="760"/>
      <c r="VCA136" s="760"/>
      <c r="VCB136" s="760"/>
      <c r="VCC136" s="760"/>
      <c r="VCD136" s="760"/>
      <c r="VCE136" s="760"/>
      <c r="VCF136" s="760"/>
      <c r="VCG136" s="760"/>
      <c r="VCH136" s="760"/>
      <c r="VCI136" s="760"/>
      <c r="VCJ136" s="760"/>
      <c r="VCK136" s="760"/>
      <c r="VCL136" s="760"/>
      <c r="VCM136" s="760"/>
      <c r="VCN136" s="760"/>
      <c r="VCO136" s="760"/>
      <c r="VCP136" s="760"/>
      <c r="VCQ136" s="760"/>
      <c r="VCR136" s="760"/>
      <c r="VCS136" s="760"/>
      <c r="VCT136" s="760"/>
      <c r="VCU136" s="760"/>
      <c r="VCV136" s="760"/>
      <c r="VCW136" s="760"/>
      <c r="VCX136" s="760"/>
      <c r="VCY136" s="760"/>
      <c r="VCZ136" s="760"/>
      <c r="VDA136" s="760"/>
      <c r="VDB136" s="760"/>
      <c r="VDC136" s="760"/>
      <c r="VDD136" s="760"/>
      <c r="VDE136" s="760"/>
      <c r="VDF136" s="760"/>
      <c r="VDG136" s="760"/>
      <c r="VDH136" s="760"/>
      <c r="VDI136" s="760"/>
      <c r="VDJ136" s="760"/>
      <c r="VDK136" s="760"/>
      <c r="VDL136" s="760"/>
      <c r="VDM136" s="760"/>
      <c r="VDN136" s="760"/>
      <c r="VDO136" s="760"/>
      <c r="VDP136" s="760"/>
      <c r="VDQ136" s="760"/>
      <c r="VDR136" s="760"/>
      <c r="VDS136" s="760"/>
      <c r="VDT136" s="760"/>
      <c r="VDU136" s="760"/>
      <c r="VDV136" s="760"/>
      <c r="VDW136" s="760"/>
      <c r="VDX136" s="760"/>
      <c r="VDY136" s="760"/>
      <c r="VDZ136" s="760"/>
      <c r="VEA136" s="760"/>
      <c r="VEB136" s="760"/>
      <c r="VEC136" s="760"/>
      <c r="VED136" s="760"/>
      <c r="VEE136" s="760"/>
      <c r="VEF136" s="760"/>
      <c r="VEG136" s="760"/>
      <c r="VEH136" s="760"/>
      <c r="VEI136" s="760"/>
      <c r="VEJ136" s="760"/>
      <c r="VEK136" s="760"/>
      <c r="VEL136" s="760"/>
      <c r="VEM136" s="760"/>
      <c r="VEN136" s="760"/>
      <c r="VEO136" s="760"/>
      <c r="VEP136" s="760"/>
      <c r="VEQ136" s="760"/>
      <c r="VER136" s="760"/>
      <c r="VES136" s="760"/>
      <c r="VET136" s="760"/>
      <c r="VEU136" s="760"/>
      <c r="VEV136" s="760"/>
      <c r="VEW136" s="760"/>
      <c r="VEX136" s="760"/>
      <c r="VEY136" s="760"/>
      <c r="VEZ136" s="760"/>
      <c r="VFA136" s="760"/>
      <c r="VFB136" s="760"/>
      <c r="VFC136" s="760"/>
      <c r="VFD136" s="760"/>
      <c r="VFE136" s="760"/>
      <c r="VFF136" s="760"/>
      <c r="VFG136" s="760"/>
      <c r="VFH136" s="760"/>
      <c r="VFI136" s="760"/>
      <c r="VFJ136" s="760"/>
      <c r="VFK136" s="760"/>
      <c r="VFL136" s="760"/>
      <c r="VFM136" s="760"/>
      <c r="VFN136" s="760"/>
      <c r="VFO136" s="760"/>
      <c r="VFP136" s="760"/>
      <c r="VFQ136" s="760"/>
      <c r="VFR136" s="760"/>
      <c r="VFS136" s="760"/>
      <c r="VFT136" s="760"/>
      <c r="VFU136" s="760"/>
      <c r="VFV136" s="760"/>
      <c r="VFW136" s="760"/>
      <c r="VFX136" s="760"/>
      <c r="VFY136" s="760"/>
      <c r="VFZ136" s="760"/>
      <c r="VGA136" s="760"/>
      <c r="VGB136" s="760"/>
      <c r="VGC136" s="760"/>
      <c r="VGD136" s="760"/>
      <c r="VGE136" s="760"/>
      <c r="VGF136" s="760"/>
      <c r="VGG136" s="760"/>
      <c r="VGH136" s="760"/>
      <c r="VGI136" s="760"/>
      <c r="VGJ136" s="760"/>
      <c r="VGK136" s="760"/>
      <c r="VGL136" s="760"/>
      <c r="VGM136" s="760"/>
      <c r="VGN136" s="760"/>
      <c r="VGO136" s="760"/>
      <c r="VGP136" s="760"/>
      <c r="VGQ136" s="760"/>
      <c r="VGR136" s="760"/>
      <c r="VGS136" s="760"/>
      <c r="VGT136" s="760"/>
      <c r="VGU136" s="760"/>
      <c r="VGV136" s="760"/>
      <c r="VGW136" s="760"/>
      <c r="VGX136" s="760"/>
      <c r="VGY136" s="760"/>
      <c r="VGZ136" s="760"/>
      <c r="VHA136" s="760"/>
      <c r="VHB136" s="760"/>
      <c r="VHC136" s="760"/>
      <c r="VHD136" s="760"/>
      <c r="VHE136" s="760"/>
      <c r="VHF136" s="760"/>
      <c r="VHG136" s="760"/>
      <c r="VHH136" s="760"/>
      <c r="VHI136" s="760"/>
      <c r="VHJ136" s="760"/>
      <c r="VHK136" s="760"/>
      <c r="VHL136" s="760"/>
      <c r="VHM136" s="760"/>
      <c r="VHN136" s="760"/>
      <c r="VHO136" s="760"/>
      <c r="VHP136" s="760"/>
      <c r="VHQ136" s="760"/>
      <c r="VHR136" s="760"/>
      <c r="VHS136" s="760"/>
      <c r="VHT136" s="760"/>
      <c r="VHU136" s="760"/>
      <c r="VHV136" s="760"/>
      <c r="VHW136" s="760"/>
      <c r="VHX136" s="760"/>
      <c r="VHY136" s="760"/>
      <c r="VHZ136" s="760"/>
      <c r="VIA136" s="760"/>
      <c r="VIB136" s="760"/>
      <c r="VIC136" s="760"/>
      <c r="VID136" s="760"/>
      <c r="VIE136" s="760"/>
      <c r="VIF136" s="760"/>
      <c r="VIG136" s="760"/>
      <c r="VIH136" s="760"/>
      <c r="VII136" s="760"/>
      <c r="VIJ136" s="760"/>
      <c r="VIK136" s="760"/>
      <c r="VIL136" s="760"/>
      <c r="VIM136" s="760"/>
      <c r="VIN136" s="760"/>
      <c r="VIO136" s="760"/>
      <c r="VIP136" s="760"/>
      <c r="VIQ136" s="760"/>
      <c r="VIR136" s="760"/>
      <c r="VIS136" s="760"/>
      <c r="VIT136" s="760"/>
      <c r="VIU136" s="760"/>
      <c r="VIV136" s="760"/>
      <c r="VIW136" s="760"/>
      <c r="VIX136" s="760"/>
      <c r="VIY136" s="760"/>
      <c r="VIZ136" s="760"/>
      <c r="VJA136" s="760"/>
      <c r="VJB136" s="760"/>
      <c r="VJC136" s="760"/>
      <c r="VJD136" s="760"/>
      <c r="VJE136" s="760"/>
      <c r="VJF136" s="760"/>
      <c r="VJG136" s="760"/>
      <c r="VJH136" s="760"/>
      <c r="VJI136" s="760"/>
      <c r="VJJ136" s="760"/>
      <c r="VJK136" s="760"/>
      <c r="VJL136" s="760"/>
      <c r="VJM136" s="760"/>
      <c r="VJN136" s="760"/>
      <c r="VJO136" s="760"/>
      <c r="VJP136" s="760"/>
      <c r="VJQ136" s="760"/>
      <c r="VJR136" s="760"/>
      <c r="VJS136" s="760"/>
      <c r="VJT136" s="760"/>
      <c r="VJU136" s="760"/>
      <c r="VJV136" s="760"/>
      <c r="VJW136" s="760"/>
      <c r="VJX136" s="760"/>
      <c r="VJY136" s="760"/>
      <c r="VJZ136" s="760"/>
      <c r="VKA136" s="760"/>
      <c r="VKB136" s="760"/>
      <c r="VKC136" s="760"/>
      <c r="VKD136" s="760"/>
      <c r="VKE136" s="760"/>
      <c r="VKF136" s="760"/>
      <c r="VKG136" s="760"/>
      <c r="VKH136" s="760"/>
      <c r="VKI136" s="760"/>
      <c r="VKJ136" s="760"/>
      <c r="VKK136" s="760"/>
      <c r="VKL136" s="760"/>
      <c r="VKM136" s="760"/>
      <c r="VKN136" s="760"/>
      <c r="VKO136" s="760"/>
      <c r="VKP136" s="760"/>
      <c r="VKQ136" s="760"/>
      <c r="VKR136" s="760"/>
      <c r="VKS136" s="760"/>
      <c r="VKT136" s="760"/>
      <c r="VKU136" s="760"/>
      <c r="VKV136" s="760"/>
      <c r="VKW136" s="760"/>
      <c r="VKX136" s="760"/>
      <c r="VKY136" s="760"/>
      <c r="VKZ136" s="760"/>
      <c r="VLA136" s="760"/>
      <c r="VLB136" s="760"/>
      <c r="VLC136" s="760"/>
      <c r="VLD136" s="760"/>
      <c r="VLE136" s="760"/>
      <c r="VLF136" s="760"/>
      <c r="VLG136" s="760"/>
      <c r="VLH136" s="760"/>
      <c r="VLI136" s="760"/>
      <c r="VLJ136" s="760"/>
      <c r="VLK136" s="760"/>
      <c r="VLL136" s="760"/>
      <c r="VLM136" s="760"/>
      <c r="VLN136" s="760"/>
      <c r="VLO136" s="760"/>
      <c r="VLP136" s="760"/>
      <c r="VLQ136" s="760"/>
      <c r="VLR136" s="760"/>
      <c r="VLS136" s="760"/>
      <c r="VLT136" s="760"/>
      <c r="VLU136" s="760"/>
      <c r="VLV136" s="760"/>
      <c r="VLW136" s="760"/>
      <c r="VLX136" s="760"/>
      <c r="VLY136" s="760"/>
      <c r="VLZ136" s="760"/>
      <c r="VMA136" s="760"/>
      <c r="VMB136" s="760"/>
      <c r="VMC136" s="760"/>
      <c r="VMD136" s="760"/>
      <c r="VME136" s="760"/>
      <c r="VMF136" s="760"/>
      <c r="VMG136" s="760"/>
      <c r="VMH136" s="760"/>
      <c r="VMI136" s="760"/>
      <c r="VMJ136" s="760"/>
      <c r="VMK136" s="760"/>
      <c r="VML136" s="760"/>
      <c r="VMM136" s="760"/>
      <c r="VMN136" s="760"/>
      <c r="VMO136" s="760"/>
      <c r="VMP136" s="760"/>
      <c r="VMQ136" s="760"/>
      <c r="VMR136" s="760"/>
      <c r="VMS136" s="760"/>
      <c r="VMT136" s="760"/>
      <c r="VMU136" s="760"/>
      <c r="VMV136" s="760"/>
      <c r="VMW136" s="760"/>
      <c r="VMX136" s="760"/>
      <c r="VMY136" s="760"/>
      <c r="VMZ136" s="760"/>
      <c r="VNA136" s="760"/>
      <c r="VNB136" s="760"/>
      <c r="VNC136" s="760"/>
      <c r="VND136" s="760"/>
      <c r="VNE136" s="760"/>
      <c r="VNF136" s="760"/>
      <c r="VNG136" s="760"/>
      <c r="VNH136" s="760"/>
      <c r="VNI136" s="760"/>
      <c r="VNJ136" s="760"/>
      <c r="VNK136" s="760"/>
      <c r="VNL136" s="760"/>
      <c r="VNM136" s="760"/>
      <c r="VNN136" s="760"/>
      <c r="VNO136" s="760"/>
      <c r="VNP136" s="760"/>
      <c r="VNQ136" s="760"/>
      <c r="VNR136" s="760"/>
      <c r="VNS136" s="760"/>
      <c r="VNT136" s="760"/>
      <c r="VNU136" s="760"/>
      <c r="VNV136" s="760"/>
      <c r="VNW136" s="760"/>
      <c r="VNX136" s="760"/>
      <c r="VNY136" s="760"/>
      <c r="VNZ136" s="760"/>
      <c r="VOA136" s="760"/>
      <c r="VOB136" s="760"/>
      <c r="VOC136" s="760"/>
      <c r="VOD136" s="760"/>
      <c r="VOE136" s="760"/>
      <c r="VOF136" s="760"/>
      <c r="VOG136" s="760"/>
      <c r="VOH136" s="760"/>
      <c r="VOI136" s="760"/>
      <c r="VOJ136" s="760"/>
      <c r="VOK136" s="760"/>
      <c r="VOL136" s="760"/>
      <c r="VOM136" s="760"/>
      <c r="VON136" s="760"/>
      <c r="VOO136" s="760"/>
      <c r="VOP136" s="760"/>
      <c r="VOQ136" s="760"/>
      <c r="VOR136" s="760"/>
      <c r="VOS136" s="760"/>
      <c r="VOT136" s="760"/>
      <c r="VOU136" s="760"/>
      <c r="VOV136" s="760"/>
      <c r="VOW136" s="760"/>
      <c r="VOX136" s="760"/>
      <c r="VOY136" s="760"/>
      <c r="VOZ136" s="760"/>
      <c r="VPA136" s="760"/>
      <c r="VPB136" s="760"/>
      <c r="VPC136" s="760"/>
      <c r="VPD136" s="760"/>
      <c r="VPE136" s="760"/>
      <c r="VPF136" s="760"/>
      <c r="VPG136" s="760"/>
      <c r="VPH136" s="760"/>
      <c r="VPI136" s="760"/>
      <c r="VPJ136" s="760"/>
      <c r="VPK136" s="760"/>
      <c r="VPL136" s="760"/>
      <c r="VPM136" s="760"/>
      <c r="VPN136" s="760"/>
      <c r="VPO136" s="760"/>
      <c r="VPP136" s="760"/>
      <c r="VPQ136" s="760"/>
      <c r="VPR136" s="760"/>
      <c r="VPS136" s="760"/>
      <c r="VPT136" s="760"/>
      <c r="VPU136" s="760"/>
      <c r="VPV136" s="760"/>
      <c r="VPW136" s="760"/>
      <c r="VPX136" s="760"/>
      <c r="VPY136" s="760"/>
      <c r="VPZ136" s="760"/>
      <c r="VQA136" s="760"/>
      <c r="VQB136" s="760"/>
      <c r="VQC136" s="760"/>
      <c r="VQD136" s="760"/>
      <c r="VQE136" s="760"/>
      <c r="VQF136" s="760"/>
      <c r="VQG136" s="760"/>
      <c r="VQH136" s="760"/>
      <c r="VQI136" s="760"/>
      <c r="VQJ136" s="760"/>
      <c r="VQK136" s="760"/>
      <c r="VQL136" s="760"/>
      <c r="VQM136" s="760"/>
      <c r="VQN136" s="760"/>
      <c r="VQO136" s="760"/>
      <c r="VQP136" s="760"/>
      <c r="VQQ136" s="760"/>
      <c r="VQR136" s="760"/>
      <c r="VQS136" s="760"/>
      <c r="VQT136" s="760"/>
      <c r="VQU136" s="760"/>
      <c r="VQV136" s="760"/>
      <c r="VQW136" s="760"/>
      <c r="VQX136" s="760"/>
      <c r="VQY136" s="760"/>
      <c r="VQZ136" s="760"/>
      <c r="VRA136" s="760"/>
      <c r="VRB136" s="760"/>
      <c r="VRC136" s="760"/>
      <c r="VRD136" s="760"/>
      <c r="VRE136" s="760"/>
      <c r="VRF136" s="760"/>
      <c r="VRG136" s="760"/>
      <c r="VRH136" s="760"/>
      <c r="VRI136" s="760"/>
      <c r="VRJ136" s="760"/>
      <c r="VRK136" s="760"/>
      <c r="VRL136" s="760"/>
      <c r="VRM136" s="760"/>
      <c r="VRN136" s="760"/>
      <c r="VRO136" s="760"/>
      <c r="VRP136" s="760"/>
      <c r="VRQ136" s="760"/>
      <c r="VRR136" s="760"/>
      <c r="VRS136" s="760"/>
      <c r="VRT136" s="760"/>
      <c r="VRU136" s="760"/>
      <c r="VRV136" s="760"/>
      <c r="VRW136" s="760"/>
      <c r="VRX136" s="760"/>
      <c r="VRY136" s="760"/>
      <c r="VRZ136" s="760"/>
      <c r="VSA136" s="760"/>
      <c r="VSB136" s="760"/>
      <c r="VSC136" s="760"/>
      <c r="VSD136" s="760"/>
      <c r="VSE136" s="760"/>
      <c r="VSF136" s="760"/>
      <c r="VSG136" s="760"/>
      <c r="VSH136" s="760"/>
      <c r="VSI136" s="760"/>
      <c r="VSJ136" s="760"/>
      <c r="VSK136" s="760"/>
      <c r="VSL136" s="760"/>
      <c r="VSM136" s="760"/>
      <c r="VSN136" s="760"/>
      <c r="VSO136" s="760"/>
      <c r="VSP136" s="760"/>
      <c r="VSQ136" s="760"/>
      <c r="VSR136" s="760"/>
      <c r="VSS136" s="760"/>
      <c r="VST136" s="760"/>
      <c r="VSU136" s="760"/>
      <c r="VSV136" s="760"/>
      <c r="VSW136" s="760"/>
      <c r="VSX136" s="760"/>
      <c r="VSY136" s="760"/>
      <c r="VSZ136" s="760"/>
      <c r="VTA136" s="760"/>
      <c r="VTB136" s="760"/>
      <c r="VTC136" s="760"/>
      <c r="VTD136" s="760"/>
      <c r="VTE136" s="760"/>
      <c r="VTF136" s="760"/>
      <c r="VTG136" s="760"/>
      <c r="VTH136" s="760"/>
      <c r="VTI136" s="760"/>
      <c r="VTJ136" s="760"/>
      <c r="VTK136" s="760"/>
      <c r="VTL136" s="760"/>
      <c r="VTM136" s="760"/>
      <c r="VTN136" s="760"/>
      <c r="VTO136" s="760"/>
      <c r="VTP136" s="760"/>
      <c r="VTQ136" s="760"/>
      <c r="VTR136" s="760"/>
      <c r="VTS136" s="760"/>
      <c r="VTT136" s="760"/>
      <c r="VTU136" s="760"/>
      <c r="VTV136" s="760"/>
      <c r="VTW136" s="760"/>
      <c r="VTX136" s="760"/>
      <c r="VTY136" s="760"/>
      <c r="VTZ136" s="760"/>
      <c r="VUA136" s="760"/>
      <c r="VUB136" s="760"/>
      <c r="VUC136" s="760"/>
      <c r="VUD136" s="760"/>
      <c r="VUE136" s="760"/>
      <c r="VUF136" s="760"/>
      <c r="VUG136" s="760"/>
      <c r="VUH136" s="760"/>
      <c r="VUI136" s="760"/>
      <c r="VUJ136" s="760"/>
      <c r="VUK136" s="760"/>
      <c r="VUL136" s="760"/>
      <c r="VUM136" s="760"/>
      <c r="VUN136" s="760"/>
      <c r="VUO136" s="760"/>
      <c r="VUP136" s="760"/>
      <c r="VUQ136" s="760"/>
      <c r="VUR136" s="760"/>
      <c r="VUS136" s="760"/>
      <c r="VUT136" s="760"/>
      <c r="VUU136" s="760"/>
      <c r="VUV136" s="760"/>
      <c r="VUW136" s="760"/>
      <c r="VUX136" s="760"/>
      <c r="VUY136" s="760"/>
      <c r="VUZ136" s="760"/>
      <c r="VVA136" s="760"/>
      <c r="VVB136" s="760"/>
      <c r="VVC136" s="760"/>
      <c r="VVD136" s="760"/>
      <c r="VVE136" s="760"/>
      <c r="VVF136" s="760"/>
      <c r="VVG136" s="760"/>
      <c r="VVH136" s="760"/>
      <c r="VVI136" s="760"/>
      <c r="VVJ136" s="760"/>
      <c r="VVK136" s="760"/>
      <c r="VVL136" s="760"/>
      <c r="VVM136" s="760"/>
      <c r="VVN136" s="760"/>
      <c r="VVO136" s="760"/>
      <c r="VVP136" s="760"/>
      <c r="VVQ136" s="760"/>
      <c r="VVR136" s="760"/>
      <c r="VVS136" s="760"/>
      <c r="VVT136" s="760"/>
      <c r="VVU136" s="760"/>
      <c r="VVV136" s="760"/>
      <c r="VVW136" s="760"/>
      <c r="VVX136" s="760"/>
      <c r="VVY136" s="760"/>
      <c r="VVZ136" s="760"/>
      <c r="VWA136" s="760"/>
      <c r="VWB136" s="760"/>
      <c r="VWC136" s="760"/>
      <c r="VWD136" s="760"/>
      <c r="VWE136" s="760"/>
      <c r="VWF136" s="760"/>
      <c r="VWG136" s="760"/>
      <c r="VWH136" s="760"/>
      <c r="VWI136" s="760"/>
      <c r="VWJ136" s="760"/>
      <c r="VWK136" s="760"/>
      <c r="VWL136" s="760"/>
      <c r="VWM136" s="760"/>
      <c r="VWN136" s="760"/>
      <c r="VWO136" s="760"/>
      <c r="VWP136" s="760"/>
      <c r="VWQ136" s="760"/>
      <c r="VWR136" s="760"/>
      <c r="VWS136" s="760"/>
      <c r="VWT136" s="760"/>
      <c r="VWU136" s="760"/>
      <c r="VWV136" s="760"/>
      <c r="VWW136" s="760"/>
      <c r="VWX136" s="760"/>
      <c r="VWY136" s="760"/>
      <c r="VWZ136" s="760"/>
      <c r="VXA136" s="760"/>
      <c r="VXB136" s="760"/>
      <c r="VXC136" s="760"/>
      <c r="VXD136" s="760"/>
      <c r="VXE136" s="760"/>
      <c r="VXF136" s="760"/>
      <c r="VXG136" s="760"/>
      <c r="VXH136" s="760"/>
      <c r="VXI136" s="760"/>
      <c r="VXJ136" s="760"/>
      <c r="VXK136" s="760"/>
      <c r="VXL136" s="760"/>
      <c r="VXM136" s="760"/>
      <c r="VXN136" s="760"/>
      <c r="VXO136" s="760"/>
      <c r="VXP136" s="760"/>
      <c r="VXQ136" s="760"/>
      <c r="VXR136" s="760"/>
      <c r="VXS136" s="760"/>
      <c r="VXT136" s="760"/>
      <c r="VXU136" s="760"/>
      <c r="VXV136" s="760"/>
      <c r="VXW136" s="760"/>
      <c r="VXX136" s="760"/>
      <c r="VXY136" s="760"/>
      <c r="VXZ136" s="760"/>
      <c r="VYA136" s="760"/>
      <c r="VYB136" s="760"/>
      <c r="VYC136" s="760"/>
      <c r="VYD136" s="760"/>
      <c r="VYE136" s="760"/>
      <c r="VYF136" s="760"/>
      <c r="VYG136" s="760"/>
      <c r="VYH136" s="760"/>
      <c r="VYI136" s="760"/>
      <c r="VYJ136" s="760"/>
      <c r="VYK136" s="760"/>
      <c r="VYL136" s="760"/>
      <c r="VYM136" s="760"/>
      <c r="VYN136" s="760"/>
      <c r="VYO136" s="760"/>
      <c r="VYP136" s="760"/>
      <c r="VYQ136" s="760"/>
      <c r="VYR136" s="760"/>
      <c r="VYS136" s="760"/>
      <c r="VYT136" s="760"/>
      <c r="VYU136" s="760"/>
      <c r="VYV136" s="760"/>
      <c r="VYW136" s="760"/>
      <c r="VYX136" s="760"/>
      <c r="VYY136" s="760"/>
      <c r="VYZ136" s="760"/>
      <c r="VZA136" s="760"/>
      <c r="VZB136" s="760"/>
      <c r="VZC136" s="760"/>
      <c r="VZD136" s="760"/>
      <c r="VZE136" s="760"/>
      <c r="VZF136" s="760"/>
      <c r="VZG136" s="760"/>
      <c r="VZH136" s="760"/>
      <c r="VZI136" s="760"/>
      <c r="VZJ136" s="760"/>
      <c r="VZK136" s="760"/>
      <c r="VZL136" s="760"/>
      <c r="VZM136" s="760"/>
      <c r="VZN136" s="760"/>
      <c r="VZO136" s="760"/>
      <c r="VZP136" s="760"/>
      <c r="VZQ136" s="760"/>
      <c r="VZR136" s="760"/>
      <c r="VZS136" s="760"/>
      <c r="VZT136" s="760"/>
      <c r="VZU136" s="760"/>
      <c r="VZV136" s="760"/>
      <c r="VZW136" s="760"/>
      <c r="VZX136" s="760"/>
      <c r="VZY136" s="760"/>
      <c r="VZZ136" s="760"/>
      <c r="WAA136" s="760"/>
      <c r="WAB136" s="760"/>
      <c r="WAC136" s="760"/>
      <c r="WAD136" s="760"/>
      <c r="WAE136" s="760"/>
      <c r="WAF136" s="760"/>
      <c r="WAG136" s="760"/>
      <c r="WAH136" s="760"/>
      <c r="WAI136" s="760"/>
      <c r="WAJ136" s="760"/>
      <c r="WAK136" s="760"/>
      <c r="WAL136" s="760"/>
      <c r="WAM136" s="760"/>
      <c r="WAN136" s="760"/>
      <c r="WAO136" s="760"/>
      <c r="WAP136" s="760"/>
      <c r="WAQ136" s="760"/>
      <c r="WAR136" s="760"/>
      <c r="WAS136" s="760"/>
      <c r="WAT136" s="760"/>
      <c r="WAU136" s="760"/>
      <c r="WAV136" s="760"/>
      <c r="WAW136" s="760"/>
      <c r="WAX136" s="760"/>
      <c r="WAY136" s="760"/>
      <c r="WAZ136" s="760"/>
      <c r="WBA136" s="760"/>
      <c r="WBB136" s="760"/>
      <c r="WBC136" s="760"/>
      <c r="WBD136" s="760"/>
      <c r="WBE136" s="760"/>
      <c r="WBF136" s="760"/>
      <c r="WBG136" s="760"/>
      <c r="WBH136" s="760"/>
      <c r="WBI136" s="760"/>
      <c r="WBJ136" s="760"/>
      <c r="WBK136" s="760"/>
      <c r="WBL136" s="760"/>
      <c r="WBM136" s="760"/>
      <c r="WBN136" s="760"/>
      <c r="WBO136" s="760"/>
      <c r="WBP136" s="760"/>
      <c r="WBQ136" s="760"/>
      <c r="WBR136" s="760"/>
      <c r="WBS136" s="760"/>
      <c r="WBT136" s="760"/>
      <c r="WBU136" s="760"/>
      <c r="WBV136" s="760"/>
      <c r="WBW136" s="760"/>
      <c r="WBX136" s="760"/>
      <c r="WBY136" s="760"/>
      <c r="WBZ136" s="760"/>
      <c r="WCA136" s="760"/>
      <c r="WCB136" s="760"/>
      <c r="WCC136" s="760"/>
      <c r="WCD136" s="760"/>
      <c r="WCE136" s="760"/>
      <c r="WCF136" s="760"/>
      <c r="WCG136" s="760"/>
      <c r="WCH136" s="760"/>
      <c r="WCI136" s="760"/>
      <c r="WCJ136" s="760"/>
      <c r="WCK136" s="760"/>
      <c r="WCL136" s="760"/>
      <c r="WCM136" s="760"/>
      <c r="WCN136" s="760"/>
      <c r="WCO136" s="760"/>
      <c r="WCP136" s="760"/>
      <c r="WCQ136" s="760"/>
      <c r="WCR136" s="760"/>
      <c r="WCS136" s="760"/>
      <c r="WCT136" s="760"/>
      <c r="WCU136" s="760"/>
      <c r="WCV136" s="760"/>
      <c r="WCW136" s="760"/>
      <c r="WCX136" s="760"/>
      <c r="WCY136" s="760"/>
      <c r="WCZ136" s="760"/>
      <c r="WDA136" s="760"/>
      <c r="WDB136" s="760"/>
      <c r="WDC136" s="760"/>
      <c r="WDD136" s="760"/>
      <c r="WDE136" s="760"/>
      <c r="WDF136" s="760"/>
      <c r="WDG136" s="760"/>
      <c r="WDH136" s="760"/>
      <c r="WDI136" s="760"/>
      <c r="WDJ136" s="760"/>
      <c r="WDK136" s="760"/>
      <c r="WDL136" s="760"/>
      <c r="WDM136" s="760"/>
      <c r="WDN136" s="760"/>
      <c r="WDO136" s="760"/>
      <c r="WDP136" s="760"/>
      <c r="WDQ136" s="760"/>
      <c r="WDR136" s="760"/>
      <c r="WDS136" s="760"/>
      <c r="WDT136" s="760"/>
      <c r="WDU136" s="760"/>
      <c r="WDV136" s="760"/>
      <c r="WDW136" s="760"/>
      <c r="WDX136" s="760"/>
      <c r="WDY136" s="760"/>
      <c r="WDZ136" s="760"/>
      <c r="WEA136" s="760"/>
      <c r="WEB136" s="760"/>
      <c r="WEC136" s="760"/>
      <c r="WED136" s="760"/>
      <c r="WEE136" s="760"/>
      <c r="WEF136" s="760"/>
      <c r="WEG136" s="760"/>
      <c r="WEH136" s="760"/>
      <c r="WEI136" s="760"/>
      <c r="WEJ136" s="760"/>
      <c r="WEK136" s="760"/>
      <c r="WEL136" s="760"/>
      <c r="WEM136" s="760"/>
      <c r="WEN136" s="760"/>
      <c r="WEO136" s="760"/>
      <c r="WEP136" s="760"/>
      <c r="WEQ136" s="760"/>
      <c r="WER136" s="760"/>
      <c r="WES136" s="760"/>
      <c r="WET136" s="760"/>
      <c r="WEU136" s="760"/>
      <c r="WEV136" s="760"/>
      <c r="WEW136" s="760"/>
      <c r="WEX136" s="760"/>
      <c r="WEY136" s="760"/>
      <c r="WEZ136" s="760"/>
      <c r="WFA136" s="760"/>
      <c r="WFB136" s="760"/>
      <c r="WFC136" s="760"/>
      <c r="WFD136" s="760"/>
      <c r="WFE136" s="760"/>
      <c r="WFF136" s="760"/>
      <c r="WFG136" s="760"/>
      <c r="WFH136" s="760"/>
      <c r="WFI136" s="760"/>
      <c r="WFJ136" s="760"/>
      <c r="WFK136" s="760"/>
      <c r="WFL136" s="760"/>
      <c r="WFM136" s="760"/>
      <c r="WFN136" s="760"/>
      <c r="WFO136" s="760"/>
      <c r="WFP136" s="760"/>
      <c r="WFQ136" s="760"/>
      <c r="WFR136" s="760"/>
      <c r="WFS136" s="760"/>
      <c r="WFT136" s="760"/>
      <c r="WFU136" s="760"/>
      <c r="WFV136" s="760"/>
      <c r="WFW136" s="760"/>
      <c r="WFX136" s="760"/>
      <c r="WFY136" s="760"/>
      <c r="WFZ136" s="760"/>
      <c r="WGA136" s="760"/>
      <c r="WGB136" s="760"/>
      <c r="WGC136" s="760"/>
      <c r="WGD136" s="760"/>
      <c r="WGE136" s="760"/>
      <c r="WGF136" s="760"/>
      <c r="WGG136" s="760"/>
      <c r="WGH136" s="760"/>
      <c r="WGI136" s="760"/>
      <c r="WGJ136" s="760"/>
      <c r="WGK136" s="760"/>
      <c r="WGL136" s="760"/>
      <c r="WGM136" s="760"/>
      <c r="WGN136" s="760"/>
      <c r="WGO136" s="760"/>
      <c r="WGP136" s="760"/>
      <c r="WGQ136" s="760"/>
      <c r="WGR136" s="760"/>
      <c r="WGS136" s="760"/>
      <c r="WGT136" s="760"/>
      <c r="WGU136" s="760"/>
      <c r="WGV136" s="760"/>
      <c r="WGW136" s="760"/>
      <c r="WGX136" s="760"/>
      <c r="WGY136" s="760"/>
      <c r="WGZ136" s="760"/>
      <c r="WHA136" s="760"/>
      <c r="WHB136" s="760"/>
      <c r="WHC136" s="760"/>
      <c r="WHD136" s="760"/>
      <c r="WHE136" s="760"/>
      <c r="WHF136" s="760"/>
      <c r="WHG136" s="760"/>
      <c r="WHH136" s="760"/>
      <c r="WHI136" s="760"/>
      <c r="WHJ136" s="760"/>
      <c r="WHK136" s="760"/>
      <c r="WHL136" s="760"/>
      <c r="WHM136" s="760"/>
      <c r="WHN136" s="760"/>
      <c r="WHO136" s="760"/>
      <c r="WHP136" s="760"/>
      <c r="WHQ136" s="760"/>
      <c r="WHR136" s="760"/>
      <c r="WHS136" s="760"/>
      <c r="WHT136" s="760"/>
      <c r="WHU136" s="760"/>
      <c r="WHV136" s="760"/>
      <c r="WHW136" s="760"/>
      <c r="WHX136" s="760"/>
      <c r="WHY136" s="760"/>
      <c r="WHZ136" s="760"/>
      <c r="WIA136" s="760"/>
      <c r="WIB136" s="760"/>
      <c r="WIC136" s="760"/>
      <c r="WID136" s="760"/>
      <c r="WIE136" s="760"/>
      <c r="WIF136" s="760"/>
      <c r="WIG136" s="760"/>
      <c r="WIH136" s="760"/>
      <c r="WII136" s="760"/>
      <c r="WIJ136" s="760"/>
      <c r="WIK136" s="760"/>
      <c r="WIL136" s="760"/>
      <c r="WIM136" s="760"/>
      <c r="WIN136" s="760"/>
      <c r="WIO136" s="760"/>
      <c r="WIP136" s="760"/>
      <c r="WIQ136" s="760"/>
      <c r="WIR136" s="760"/>
      <c r="WIS136" s="760"/>
      <c r="WIT136" s="760"/>
      <c r="WIU136" s="760"/>
      <c r="WIV136" s="760"/>
      <c r="WIW136" s="760"/>
      <c r="WIX136" s="760"/>
      <c r="WIY136" s="760"/>
      <c r="WIZ136" s="760"/>
      <c r="WJA136" s="760"/>
      <c r="WJB136" s="760"/>
      <c r="WJC136" s="760"/>
      <c r="WJD136" s="760"/>
      <c r="WJE136" s="760"/>
      <c r="WJF136" s="760"/>
      <c r="WJG136" s="760"/>
      <c r="WJH136" s="760"/>
      <c r="WJI136" s="760"/>
      <c r="WJJ136" s="760"/>
      <c r="WJK136" s="760"/>
      <c r="WJL136" s="760"/>
      <c r="WJM136" s="760"/>
      <c r="WJN136" s="760"/>
      <c r="WJO136" s="760"/>
      <c r="WJP136" s="760"/>
      <c r="WJQ136" s="760"/>
      <c r="WJR136" s="760"/>
      <c r="WJS136" s="760"/>
      <c r="WJT136" s="760"/>
      <c r="WJU136" s="760"/>
      <c r="WJV136" s="760"/>
      <c r="WJW136" s="760"/>
      <c r="WJX136" s="760"/>
      <c r="WJY136" s="760"/>
      <c r="WJZ136" s="760"/>
      <c r="WKA136" s="760"/>
      <c r="WKB136" s="760"/>
      <c r="WKC136" s="760"/>
      <c r="WKD136" s="760"/>
      <c r="WKE136" s="760"/>
      <c r="WKF136" s="760"/>
      <c r="WKG136" s="760"/>
      <c r="WKH136" s="760"/>
      <c r="WKI136" s="760"/>
      <c r="WKJ136" s="760"/>
      <c r="WKK136" s="760"/>
      <c r="WKL136" s="760"/>
      <c r="WKM136" s="760"/>
      <c r="WKN136" s="760"/>
      <c r="WKO136" s="760"/>
      <c r="WKP136" s="760"/>
      <c r="WKQ136" s="760"/>
      <c r="WKR136" s="760"/>
      <c r="WKS136" s="760"/>
      <c r="WKT136" s="760"/>
      <c r="WKU136" s="760"/>
      <c r="WKV136" s="760"/>
      <c r="WKW136" s="760"/>
      <c r="WKX136" s="760"/>
      <c r="WKY136" s="760"/>
      <c r="WKZ136" s="760"/>
      <c r="WLA136" s="760"/>
      <c r="WLB136" s="760"/>
      <c r="WLC136" s="760"/>
      <c r="WLD136" s="760"/>
      <c r="WLE136" s="760"/>
      <c r="WLF136" s="760"/>
      <c r="WLG136" s="760"/>
      <c r="WLH136" s="760"/>
      <c r="WLI136" s="760"/>
      <c r="WLJ136" s="760"/>
      <c r="WLK136" s="760"/>
      <c r="WLL136" s="760"/>
      <c r="WLM136" s="760"/>
      <c r="WLN136" s="760"/>
      <c r="WLO136" s="760"/>
      <c r="WLP136" s="760"/>
      <c r="WLQ136" s="760"/>
      <c r="WLR136" s="760"/>
      <c r="WLS136" s="760"/>
      <c r="WLT136" s="760"/>
      <c r="WLU136" s="760"/>
      <c r="WLV136" s="760"/>
      <c r="WLW136" s="760"/>
      <c r="WLX136" s="760"/>
      <c r="WLY136" s="760"/>
      <c r="WLZ136" s="760"/>
      <c r="WMA136" s="760"/>
      <c r="WMB136" s="760"/>
      <c r="WMC136" s="760"/>
      <c r="WMD136" s="760"/>
      <c r="WME136" s="760"/>
      <c r="WMF136" s="760"/>
      <c r="WMG136" s="760"/>
      <c r="WMH136" s="760"/>
      <c r="WMI136" s="760"/>
      <c r="WMJ136" s="760"/>
      <c r="WMK136" s="760"/>
      <c r="WML136" s="760"/>
      <c r="WMM136" s="760"/>
      <c r="WMN136" s="760"/>
      <c r="WMO136" s="760"/>
      <c r="WMP136" s="760"/>
      <c r="WMQ136" s="760"/>
      <c r="WMR136" s="760"/>
      <c r="WMS136" s="760"/>
      <c r="WMT136" s="760"/>
      <c r="WMU136" s="760"/>
      <c r="WMV136" s="760"/>
      <c r="WMW136" s="760"/>
      <c r="WMX136" s="760"/>
      <c r="WMY136" s="760"/>
      <c r="WMZ136" s="760"/>
      <c r="WNA136" s="760"/>
      <c r="WNB136" s="760"/>
      <c r="WNC136" s="760"/>
      <c r="WND136" s="760"/>
      <c r="WNE136" s="760"/>
      <c r="WNF136" s="760"/>
      <c r="WNG136" s="760"/>
      <c r="WNH136" s="760"/>
      <c r="WNI136" s="760"/>
      <c r="WNJ136" s="760"/>
      <c r="WNK136" s="760"/>
      <c r="WNL136" s="760"/>
      <c r="WNM136" s="760"/>
      <c r="WNN136" s="760"/>
      <c r="WNO136" s="760"/>
      <c r="WNP136" s="760"/>
      <c r="WNQ136" s="760"/>
      <c r="WNR136" s="760"/>
      <c r="WNS136" s="760"/>
      <c r="WNT136" s="760"/>
      <c r="WNU136" s="760"/>
      <c r="WNV136" s="760"/>
      <c r="WNW136" s="760"/>
      <c r="WNX136" s="760"/>
      <c r="WNY136" s="760"/>
      <c r="WNZ136" s="760"/>
      <c r="WOA136" s="760"/>
      <c r="WOB136" s="760"/>
      <c r="WOC136" s="760"/>
      <c r="WOD136" s="760"/>
      <c r="WOE136" s="760"/>
      <c r="WOF136" s="760"/>
      <c r="WOG136" s="760"/>
      <c r="WOH136" s="760"/>
      <c r="WOI136" s="760"/>
      <c r="WOJ136" s="760"/>
      <c r="WOK136" s="760"/>
      <c r="WOL136" s="760"/>
      <c r="WOM136" s="760"/>
      <c r="WON136" s="760"/>
      <c r="WOO136" s="760"/>
      <c r="WOP136" s="760"/>
      <c r="WOQ136" s="760"/>
      <c r="WOR136" s="760"/>
      <c r="WOS136" s="760"/>
      <c r="WOT136" s="760"/>
      <c r="WOU136" s="760"/>
      <c r="WOV136" s="760"/>
      <c r="WOW136" s="760"/>
      <c r="WOX136" s="760"/>
      <c r="WOY136" s="760"/>
      <c r="WOZ136" s="760"/>
      <c r="WPA136" s="760"/>
      <c r="WPB136" s="760"/>
      <c r="WPC136" s="760"/>
      <c r="WPD136" s="760"/>
      <c r="WPE136" s="760"/>
      <c r="WPF136" s="760"/>
      <c r="WPG136" s="760"/>
      <c r="WPH136" s="760"/>
      <c r="WPI136" s="760"/>
      <c r="WPJ136" s="760"/>
      <c r="WPK136" s="760"/>
      <c r="WPL136" s="760"/>
      <c r="WPM136" s="760"/>
      <c r="WPN136" s="760"/>
      <c r="WPO136" s="760"/>
      <c r="WPP136" s="760"/>
      <c r="WPQ136" s="760"/>
      <c r="WPR136" s="760"/>
      <c r="WPS136" s="760"/>
      <c r="WPT136" s="760"/>
      <c r="WPU136" s="760"/>
      <c r="WPV136" s="760"/>
      <c r="WPW136" s="760"/>
      <c r="WPX136" s="760"/>
      <c r="WPY136" s="760"/>
      <c r="WPZ136" s="760"/>
      <c r="WQA136" s="760"/>
      <c r="WQB136" s="760"/>
      <c r="WQC136" s="760"/>
      <c r="WQD136" s="760"/>
      <c r="WQE136" s="760"/>
      <c r="WQF136" s="760"/>
      <c r="WQG136" s="760"/>
      <c r="WQH136" s="760"/>
      <c r="WQI136" s="760"/>
      <c r="WQJ136" s="760"/>
      <c r="WQK136" s="760"/>
      <c r="WQL136" s="760"/>
      <c r="WQM136" s="760"/>
      <c r="WQN136" s="760"/>
      <c r="WQO136" s="760"/>
      <c r="WQP136" s="760"/>
      <c r="WQQ136" s="760"/>
      <c r="WQR136" s="760"/>
      <c r="WQS136" s="760"/>
      <c r="WQT136" s="760"/>
      <c r="WQU136" s="760"/>
      <c r="WQV136" s="760"/>
      <c r="WQW136" s="760"/>
      <c r="WQX136" s="760"/>
      <c r="WQY136" s="760"/>
      <c r="WQZ136" s="760"/>
      <c r="WRA136" s="760"/>
      <c r="WRB136" s="760"/>
      <c r="WRC136" s="760"/>
      <c r="WRD136" s="760"/>
      <c r="WRE136" s="760"/>
      <c r="WRF136" s="760"/>
      <c r="WRG136" s="760"/>
      <c r="WRH136" s="760"/>
      <c r="WRI136" s="760"/>
      <c r="WRJ136" s="760"/>
      <c r="WRK136" s="760"/>
      <c r="WRL136" s="760"/>
      <c r="WRM136" s="760"/>
      <c r="WRN136" s="760"/>
      <c r="WRO136" s="760"/>
      <c r="WRP136" s="760"/>
      <c r="WRQ136" s="760"/>
      <c r="WRR136" s="760"/>
      <c r="WRS136" s="760"/>
      <c r="WRT136" s="760"/>
      <c r="WRU136" s="760"/>
      <c r="WRV136" s="760"/>
      <c r="WRW136" s="760"/>
      <c r="WRX136" s="760"/>
      <c r="WRY136" s="760"/>
      <c r="WRZ136" s="760"/>
      <c r="WSA136" s="760"/>
      <c r="WSB136" s="760"/>
      <c r="WSC136" s="760"/>
      <c r="WSD136" s="760"/>
      <c r="WSE136" s="760"/>
      <c r="WSF136" s="760"/>
      <c r="WSG136" s="760"/>
      <c r="WSH136" s="760"/>
      <c r="WSI136" s="760"/>
      <c r="WSJ136" s="760"/>
      <c r="WSK136" s="760"/>
      <c r="WSL136" s="760"/>
      <c r="WSM136" s="760"/>
      <c r="WSN136" s="760"/>
      <c r="WSO136" s="760"/>
      <c r="WSP136" s="760"/>
      <c r="WSQ136" s="760"/>
      <c r="WSR136" s="760"/>
      <c r="WSS136" s="760"/>
      <c r="WST136" s="760"/>
      <c r="WSU136" s="760"/>
      <c r="WSV136" s="760"/>
      <c r="WSW136" s="760"/>
      <c r="WSX136" s="760"/>
      <c r="WSY136" s="760"/>
      <c r="WSZ136" s="760"/>
      <c r="WTA136" s="760"/>
      <c r="WTB136" s="760"/>
      <c r="WTC136" s="760"/>
      <c r="WTD136" s="760"/>
      <c r="WTE136" s="760"/>
      <c r="WTF136" s="760"/>
      <c r="WTG136" s="760"/>
      <c r="WTH136" s="760"/>
      <c r="WTI136" s="760"/>
      <c r="WTJ136" s="760"/>
      <c r="WTK136" s="760"/>
      <c r="WTL136" s="760"/>
      <c r="WTM136" s="760"/>
      <c r="WTN136" s="760"/>
      <c r="WTO136" s="760"/>
      <c r="WTP136" s="760"/>
      <c r="WTQ136" s="760"/>
      <c r="WTR136" s="760"/>
      <c r="WTS136" s="760"/>
      <c r="WTT136" s="760"/>
      <c r="WTU136" s="760"/>
      <c r="WTV136" s="760"/>
      <c r="WTW136" s="760"/>
      <c r="WTX136" s="760"/>
      <c r="WTY136" s="760"/>
      <c r="WTZ136" s="760"/>
      <c r="WUA136" s="760"/>
      <c r="WUB136" s="760"/>
      <c r="WUC136" s="760"/>
      <c r="WUD136" s="760"/>
      <c r="WUE136" s="760"/>
      <c r="WUF136" s="760"/>
      <c r="WUG136" s="760"/>
      <c r="WUH136" s="760"/>
      <c r="WUI136" s="760"/>
      <c r="WUJ136" s="760"/>
      <c r="WUK136" s="760"/>
      <c r="WUL136" s="760"/>
      <c r="WUM136" s="760"/>
      <c r="WUN136" s="760"/>
      <c r="WUO136" s="760"/>
      <c r="WUP136" s="760"/>
      <c r="WUQ136" s="760"/>
      <c r="WUR136" s="760"/>
      <c r="WUS136" s="760"/>
      <c r="WUT136" s="760"/>
      <c r="WUU136" s="760"/>
      <c r="WUV136" s="760"/>
      <c r="WUW136" s="760"/>
      <c r="WUX136" s="760"/>
      <c r="WUY136" s="760"/>
      <c r="WUZ136" s="760"/>
      <c r="WVA136" s="760"/>
      <c r="WVB136" s="760"/>
      <c r="WVC136" s="760"/>
      <c r="WVD136" s="760"/>
      <c r="WVE136" s="760"/>
      <c r="WVF136" s="760"/>
      <c r="WVG136" s="760"/>
      <c r="WVH136" s="760"/>
      <c r="WVI136" s="760"/>
      <c r="WVJ136" s="760"/>
      <c r="WVK136" s="760"/>
      <c r="WVL136" s="760"/>
      <c r="WVM136" s="760"/>
      <c r="WVN136" s="760"/>
      <c r="WVO136" s="760"/>
      <c r="WVP136" s="760"/>
      <c r="WVQ136" s="760"/>
      <c r="WVR136" s="760"/>
      <c r="WVS136" s="760"/>
      <c r="WVT136" s="760"/>
      <c r="WVU136" s="760"/>
      <c r="WVV136" s="760"/>
      <c r="WVW136" s="760"/>
      <c r="WVX136" s="760"/>
      <c r="WVY136" s="760"/>
      <c r="WVZ136" s="760"/>
      <c r="WWA136" s="760"/>
      <c r="WWB136" s="760"/>
      <c r="WWC136" s="760"/>
      <c r="WWD136" s="760"/>
      <c r="WWE136" s="760"/>
      <c r="WWF136" s="760"/>
      <c r="WWG136" s="760"/>
      <c r="WWH136" s="760"/>
      <c r="WWI136" s="760"/>
      <c r="WWJ136" s="760"/>
      <c r="WWK136" s="760"/>
      <c r="WWL136" s="760"/>
      <c r="WWM136" s="760"/>
      <c r="WWN136" s="760"/>
      <c r="WWO136" s="760"/>
      <c r="WWP136" s="760"/>
      <c r="WWQ136" s="760"/>
      <c r="WWR136" s="760"/>
      <c r="WWS136" s="760"/>
      <c r="WWT136" s="760"/>
      <c r="WWU136" s="760"/>
      <c r="WWV136" s="760"/>
      <c r="WWW136" s="760"/>
      <c r="WWX136" s="760"/>
      <c r="WWY136" s="760"/>
      <c r="WWZ136" s="760"/>
      <c r="WXA136" s="760"/>
      <c r="WXB136" s="760"/>
      <c r="WXC136" s="760"/>
      <c r="WXD136" s="760"/>
      <c r="WXE136" s="760"/>
      <c r="WXF136" s="760"/>
      <c r="WXG136" s="760"/>
      <c r="WXH136" s="760"/>
      <c r="WXI136" s="760"/>
      <c r="WXJ136" s="760"/>
      <c r="WXK136" s="760"/>
      <c r="WXL136" s="760"/>
      <c r="WXM136" s="760"/>
      <c r="WXN136" s="760"/>
      <c r="WXO136" s="760"/>
      <c r="WXP136" s="760"/>
      <c r="WXQ136" s="760"/>
      <c r="WXR136" s="760"/>
      <c r="WXS136" s="760"/>
      <c r="WXT136" s="760"/>
      <c r="WXU136" s="760"/>
      <c r="WXV136" s="760"/>
      <c r="WXW136" s="760"/>
      <c r="WXX136" s="760"/>
      <c r="WXY136" s="760"/>
      <c r="WXZ136" s="760"/>
      <c r="WYA136" s="760"/>
      <c r="WYB136" s="760"/>
      <c r="WYC136" s="760"/>
      <c r="WYD136" s="760"/>
      <c r="WYE136" s="760"/>
      <c r="WYF136" s="760"/>
      <c r="WYG136" s="760"/>
      <c r="WYH136" s="760"/>
      <c r="WYI136" s="760"/>
      <c r="WYJ136" s="760"/>
      <c r="WYK136" s="760"/>
      <c r="WYL136" s="760"/>
      <c r="WYM136" s="760"/>
      <c r="WYN136" s="760"/>
      <c r="WYO136" s="760"/>
      <c r="WYP136" s="760"/>
      <c r="WYQ136" s="760"/>
      <c r="WYR136" s="760"/>
      <c r="WYS136" s="760"/>
      <c r="WYT136" s="760"/>
      <c r="WYU136" s="760"/>
      <c r="WYV136" s="760"/>
      <c r="WYW136" s="760"/>
      <c r="WYX136" s="760"/>
      <c r="WYY136" s="760"/>
      <c r="WYZ136" s="760"/>
      <c r="WZA136" s="760"/>
      <c r="WZB136" s="760"/>
      <c r="WZC136" s="760"/>
      <c r="WZD136" s="760"/>
      <c r="WZE136" s="760"/>
      <c r="WZF136" s="760"/>
      <c r="WZG136" s="760"/>
      <c r="WZH136" s="760"/>
      <c r="WZI136" s="760"/>
      <c r="WZJ136" s="760"/>
      <c r="WZK136" s="760"/>
      <c r="WZL136" s="760"/>
      <c r="WZM136" s="760"/>
      <c r="WZN136" s="760"/>
      <c r="WZO136" s="760"/>
      <c r="WZP136" s="760"/>
      <c r="WZQ136" s="760"/>
      <c r="WZR136" s="760"/>
      <c r="WZS136" s="760"/>
      <c r="WZT136" s="760"/>
      <c r="WZU136" s="760"/>
      <c r="WZV136" s="760"/>
      <c r="WZW136" s="760"/>
      <c r="WZX136" s="760"/>
      <c r="WZY136" s="760"/>
      <c r="WZZ136" s="760"/>
      <c r="XAA136" s="760"/>
      <c r="XAB136" s="760"/>
      <c r="XAC136" s="760"/>
      <c r="XAD136" s="760"/>
      <c r="XAE136" s="760"/>
      <c r="XAF136" s="760"/>
      <c r="XAG136" s="760"/>
      <c r="XAH136" s="760"/>
      <c r="XAI136" s="760"/>
      <c r="XAJ136" s="760"/>
      <c r="XAK136" s="760"/>
      <c r="XAL136" s="760"/>
      <c r="XAM136" s="760"/>
      <c r="XAN136" s="760"/>
      <c r="XAO136" s="760"/>
      <c r="XAP136" s="760"/>
      <c r="XAQ136" s="760"/>
      <c r="XAR136" s="760"/>
      <c r="XAS136" s="760"/>
      <c r="XAT136" s="760"/>
      <c r="XAU136" s="760"/>
      <c r="XAV136" s="760"/>
      <c r="XAW136" s="760"/>
      <c r="XAX136" s="760"/>
      <c r="XAY136" s="760"/>
      <c r="XAZ136" s="760"/>
      <c r="XBA136" s="760"/>
      <c r="XBB136" s="760"/>
      <c r="XBC136" s="760"/>
      <c r="XBD136" s="760"/>
      <c r="XBE136" s="760"/>
      <c r="XBF136" s="760"/>
      <c r="XBG136" s="760"/>
      <c r="XBH136" s="760"/>
      <c r="XBI136" s="760"/>
      <c r="XBJ136" s="760"/>
      <c r="XBK136" s="760"/>
      <c r="XBL136" s="760"/>
      <c r="XBM136" s="760"/>
      <c r="XBN136" s="760"/>
      <c r="XBO136" s="760"/>
      <c r="XBP136" s="760"/>
      <c r="XBQ136" s="760"/>
      <c r="XBR136" s="760"/>
      <c r="XBS136" s="760"/>
      <c r="XBT136" s="760"/>
      <c r="XBU136" s="760"/>
      <c r="XBV136" s="760"/>
      <c r="XBW136" s="760"/>
      <c r="XBX136" s="760"/>
      <c r="XBY136" s="760"/>
      <c r="XBZ136" s="760"/>
      <c r="XCA136" s="760"/>
      <c r="XCB136" s="760"/>
      <c r="XCC136" s="760"/>
      <c r="XCD136" s="760"/>
      <c r="XCE136" s="760"/>
      <c r="XCF136" s="760"/>
      <c r="XCG136" s="760"/>
      <c r="XCH136" s="760"/>
      <c r="XCI136" s="760"/>
      <c r="XCJ136" s="760"/>
      <c r="XCK136" s="760"/>
      <c r="XCL136" s="760"/>
      <c r="XCM136" s="760"/>
      <c r="XCN136" s="760"/>
      <c r="XCO136" s="760"/>
      <c r="XCP136" s="760"/>
      <c r="XCQ136" s="760"/>
      <c r="XCR136" s="760"/>
      <c r="XCS136" s="760"/>
      <c r="XCT136" s="760"/>
      <c r="XCU136" s="760"/>
      <c r="XCV136" s="760"/>
      <c r="XCW136" s="760"/>
      <c r="XCX136" s="760"/>
      <c r="XCY136" s="760"/>
      <c r="XCZ136" s="760"/>
      <c r="XDA136" s="760"/>
      <c r="XDB136" s="760"/>
      <c r="XDC136" s="760"/>
      <c r="XDD136" s="760"/>
      <c r="XDE136" s="760"/>
      <c r="XDF136" s="760"/>
      <c r="XDG136" s="760"/>
      <c r="XDH136" s="760"/>
      <c r="XDI136" s="760"/>
      <c r="XDJ136" s="760"/>
      <c r="XDK136" s="760"/>
      <c r="XDL136" s="760"/>
      <c r="XDM136" s="760"/>
      <c r="XDN136" s="760"/>
      <c r="XDO136" s="760"/>
      <c r="XDP136" s="760"/>
      <c r="XDQ136" s="760"/>
      <c r="XDR136" s="760"/>
      <c r="XDS136" s="760"/>
      <c r="XDT136" s="760"/>
      <c r="XDU136" s="760"/>
      <c r="XDV136" s="760"/>
      <c r="XDW136" s="760"/>
      <c r="XDX136" s="760"/>
      <c r="XDY136" s="760"/>
      <c r="XDZ136" s="760"/>
      <c r="XEA136" s="760"/>
      <c r="XEB136" s="760"/>
      <c r="XEC136" s="760"/>
      <c r="XED136" s="760"/>
      <c r="XEE136" s="760"/>
      <c r="XEF136" s="760"/>
      <c r="XEG136" s="760"/>
      <c r="XEH136" s="760"/>
      <c r="XEI136" s="760"/>
      <c r="XEJ136" s="760"/>
      <c r="XEK136" s="760"/>
      <c r="XEL136" s="760"/>
      <c r="XEM136" s="760"/>
      <c r="XEN136" s="760"/>
      <c r="XEO136" s="760"/>
      <c r="XEP136" s="760"/>
      <c r="XEQ136" s="760"/>
      <c r="XER136" s="760"/>
      <c r="XES136" s="760"/>
      <c r="XET136" s="760"/>
      <c r="XEU136" s="760"/>
      <c r="XEV136" s="760"/>
      <c r="XEW136" s="760"/>
      <c r="XEX136" s="760"/>
      <c r="XEY136" s="760"/>
      <c r="XEZ136" s="760"/>
      <c r="XFA136" s="760"/>
      <c r="XFB136" s="760"/>
    </row>
    <row r="137" spans="1:16382" s="2245" customFormat="1" ht="15" customHeight="1" x14ac:dyDescent="0.3">
      <c r="A137" s="813"/>
      <c r="B137" s="2243">
        <v>6310</v>
      </c>
      <c r="C137" s="2243">
        <v>2212</v>
      </c>
      <c r="D137" s="2244" t="s">
        <v>1056</v>
      </c>
      <c r="E137" s="1913">
        <v>0</v>
      </c>
      <c r="F137" s="1913">
        <v>0</v>
      </c>
      <c r="G137" s="1913">
        <v>0</v>
      </c>
      <c r="H137" s="504">
        <v>71300</v>
      </c>
      <c r="I137" s="504">
        <v>71300</v>
      </c>
      <c r="J137" s="764"/>
      <c r="K137" s="764"/>
      <c r="L137" s="769"/>
      <c r="M137" s="769"/>
      <c r="N137" s="769"/>
      <c r="O137" s="769"/>
      <c r="P137" s="769"/>
      <c r="Q137" s="770"/>
      <c r="R137" s="769"/>
      <c r="S137" s="768"/>
      <c r="T137" s="771"/>
      <c r="U137" s="760"/>
      <c r="V137" s="760"/>
      <c r="W137" s="760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  <c r="AR137" s="760"/>
      <c r="AS137" s="760"/>
      <c r="AT137" s="760"/>
      <c r="AU137" s="760"/>
      <c r="AV137" s="760"/>
      <c r="AW137" s="760"/>
      <c r="AX137" s="760"/>
      <c r="AY137" s="760"/>
      <c r="AZ137" s="760"/>
      <c r="BA137" s="760"/>
      <c r="BB137" s="760"/>
      <c r="BC137" s="760"/>
      <c r="BD137" s="760"/>
      <c r="BE137" s="760"/>
      <c r="BF137" s="760"/>
      <c r="BG137" s="760"/>
      <c r="BH137" s="760"/>
      <c r="BI137" s="760"/>
      <c r="BJ137" s="760"/>
      <c r="BK137" s="760"/>
      <c r="BL137" s="760"/>
      <c r="BM137" s="760"/>
      <c r="BN137" s="760"/>
      <c r="BO137" s="760"/>
      <c r="BP137" s="760"/>
      <c r="BQ137" s="760"/>
      <c r="BR137" s="760"/>
      <c r="BS137" s="760"/>
      <c r="BT137" s="760"/>
      <c r="BU137" s="760"/>
      <c r="BV137" s="760"/>
      <c r="BW137" s="760"/>
      <c r="BX137" s="760"/>
      <c r="BY137" s="760"/>
      <c r="BZ137" s="760"/>
      <c r="CA137" s="760"/>
      <c r="CB137" s="760"/>
      <c r="CC137" s="760"/>
      <c r="CD137" s="760"/>
      <c r="CE137" s="760"/>
      <c r="CF137" s="760"/>
      <c r="CG137" s="760"/>
      <c r="CH137" s="760"/>
      <c r="CI137" s="760"/>
      <c r="CJ137" s="760"/>
      <c r="CK137" s="760"/>
      <c r="CL137" s="760"/>
      <c r="CM137" s="760"/>
      <c r="CN137" s="760"/>
      <c r="CO137" s="760"/>
      <c r="CP137" s="760"/>
      <c r="CQ137" s="760"/>
      <c r="CR137" s="760"/>
      <c r="CS137" s="760"/>
      <c r="CT137" s="760"/>
      <c r="CU137" s="760"/>
      <c r="CV137" s="760"/>
      <c r="CW137" s="760"/>
      <c r="CX137" s="760"/>
      <c r="CY137" s="760"/>
      <c r="CZ137" s="760"/>
      <c r="DA137" s="760"/>
      <c r="DB137" s="760"/>
      <c r="DC137" s="760"/>
      <c r="DD137" s="760"/>
      <c r="DE137" s="760"/>
      <c r="DF137" s="760"/>
      <c r="DG137" s="760"/>
      <c r="DH137" s="760"/>
      <c r="DI137" s="760"/>
      <c r="DJ137" s="760"/>
      <c r="DK137" s="760"/>
      <c r="DL137" s="760"/>
      <c r="DM137" s="760"/>
      <c r="DN137" s="760"/>
      <c r="DO137" s="760"/>
      <c r="DP137" s="760"/>
      <c r="DQ137" s="760"/>
      <c r="DR137" s="760"/>
      <c r="DS137" s="760"/>
      <c r="DT137" s="760"/>
      <c r="DU137" s="760"/>
      <c r="DV137" s="760"/>
      <c r="DW137" s="760"/>
      <c r="DX137" s="760"/>
      <c r="DY137" s="760"/>
      <c r="DZ137" s="760"/>
      <c r="EA137" s="760"/>
      <c r="EB137" s="760"/>
      <c r="EC137" s="760"/>
      <c r="ED137" s="760"/>
      <c r="EE137" s="760"/>
      <c r="EF137" s="760"/>
      <c r="EG137" s="760"/>
      <c r="EH137" s="760"/>
      <c r="EI137" s="760"/>
      <c r="EJ137" s="760"/>
      <c r="EK137" s="760"/>
      <c r="EL137" s="760"/>
      <c r="EM137" s="760"/>
      <c r="EN137" s="760"/>
      <c r="EO137" s="760"/>
      <c r="EP137" s="760"/>
      <c r="EQ137" s="760"/>
      <c r="ER137" s="760"/>
      <c r="ES137" s="760"/>
      <c r="ET137" s="760"/>
      <c r="EU137" s="760"/>
      <c r="EV137" s="760"/>
      <c r="EW137" s="760"/>
      <c r="EX137" s="760"/>
      <c r="EY137" s="760"/>
      <c r="EZ137" s="760"/>
      <c r="FA137" s="760"/>
      <c r="FB137" s="760"/>
      <c r="FC137" s="760"/>
      <c r="FD137" s="760"/>
      <c r="FE137" s="760"/>
      <c r="FF137" s="760"/>
      <c r="FG137" s="760"/>
      <c r="FH137" s="760"/>
      <c r="FI137" s="760"/>
      <c r="FJ137" s="760"/>
      <c r="FK137" s="760"/>
      <c r="FL137" s="760"/>
      <c r="FM137" s="760"/>
      <c r="FN137" s="760"/>
      <c r="FO137" s="760"/>
      <c r="FP137" s="760"/>
      <c r="FQ137" s="760"/>
      <c r="FR137" s="760"/>
      <c r="FS137" s="760"/>
      <c r="FT137" s="760"/>
      <c r="FU137" s="760"/>
      <c r="FV137" s="760"/>
      <c r="FW137" s="760"/>
      <c r="FX137" s="760"/>
      <c r="FY137" s="760"/>
      <c r="FZ137" s="760"/>
      <c r="GA137" s="760"/>
      <c r="GB137" s="760"/>
      <c r="GC137" s="760"/>
      <c r="GD137" s="760"/>
      <c r="GE137" s="760"/>
      <c r="GF137" s="760"/>
      <c r="GG137" s="760"/>
      <c r="GH137" s="760"/>
      <c r="GI137" s="760"/>
      <c r="GJ137" s="760"/>
      <c r="GK137" s="760"/>
      <c r="GL137" s="760"/>
      <c r="GM137" s="760"/>
      <c r="GN137" s="760"/>
      <c r="GO137" s="760"/>
      <c r="GP137" s="760"/>
      <c r="GQ137" s="760"/>
      <c r="GR137" s="760"/>
      <c r="GS137" s="760"/>
      <c r="GT137" s="760"/>
      <c r="GU137" s="760"/>
      <c r="GV137" s="760"/>
      <c r="GW137" s="760"/>
      <c r="GX137" s="760"/>
      <c r="GY137" s="760"/>
      <c r="GZ137" s="760"/>
      <c r="HA137" s="760"/>
      <c r="HB137" s="760"/>
      <c r="HC137" s="760"/>
      <c r="HD137" s="760"/>
      <c r="HE137" s="760"/>
      <c r="HF137" s="760"/>
      <c r="HG137" s="760"/>
      <c r="HH137" s="760"/>
      <c r="HI137" s="760"/>
      <c r="HJ137" s="760"/>
      <c r="HK137" s="760"/>
      <c r="HL137" s="760"/>
      <c r="HM137" s="760"/>
      <c r="HN137" s="760"/>
      <c r="HO137" s="760"/>
      <c r="HP137" s="760"/>
      <c r="HQ137" s="760"/>
      <c r="HR137" s="760"/>
      <c r="HS137" s="760"/>
      <c r="HT137" s="760"/>
      <c r="HU137" s="760"/>
      <c r="HV137" s="760"/>
      <c r="HW137" s="760"/>
      <c r="HX137" s="760"/>
      <c r="HY137" s="760"/>
      <c r="HZ137" s="760"/>
      <c r="IA137" s="760"/>
      <c r="IB137" s="760"/>
      <c r="IC137" s="760"/>
      <c r="ID137" s="760"/>
      <c r="IE137" s="760"/>
      <c r="IF137" s="760"/>
      <c r="IG137" s="760"/>
      <c r="IH137" s="760"/>
      <c r="II137" s="760"/>
      <c r="IJ137" s="760"/>
      <c r="IK137" s="760"/>
      <c r="IL137" s="760"/>
      <c r="IM137" s="760"/>
      <c r="IN137" s="760"/>
      <c r="IO137" s="760"/>
      <c r="IP137" s="760"/>
      <c r="IQ137" s="760"/>
      <c r="IR137" s="760"/>
      <c r="IS137" s="760"/>
      <c r="IT137" s="760"/>
      <c r="IU137" s="760"/>
      <c r="IV137" s="760"/>
      <c r="IW137" s="760"/>
      <c r="IX137" s="760"/>
      <c r="IY137" s="760"/>
      <c r="IZ137" s="760"/>
      <c r="JA137" s="760"/>
      <c r="JB137" s="760"/>
      <c r="JC137" s="760"/>
      <c r="JD137" s="760"/>
      <c r="JE137" s="760"/>
      <c r="JF137" s="760"/>
      <c r="JG137" s="760"/>
      <c r="JH137" s="760"/>
      <c r="JI137" s="760"/>
      <c r="JJ137" s="760"/>
      <c r="JK137" s="760"/>
      <c r="JL137" s="760"/>
      <c r="JM137" s="760"/>
      <c r="JN137" s="760"/>
      <c r="JO137" s="760"/>
      <c r="JP137" s="760"/>
      <c r="JQ137" s="760"/>
      <c r="JR137" s="760"/>
      <c r="JS137" s="760"/>
      <c r="JT137" s="760"/>
      <c r="JU137" s="760"/>
      <c r="JV137" s="760"/>
      <c r="JW137" s="760"/>
      <c r="JX137" s="760"/>
      <c r="JY137" s="760"/>
      <c r="JZ137" s="760"/>
      <c r="KA137" s="760"/>
      <c r="KB137" s="760"/>
      <c r="KC137" s="760"/>
      <c r="KD137" s="760"/>
      <c r="KE137" s="760"/>
      <c r="KF137" s="760"/>
      <c r="KG137" s="760"/>
      <c r="KH137" s="760"/>
      <c r="KI137" s="760"/>
      <c r="KJ137" s="760"/>
      <c r="KK137" s="760"/>
      <c r="KL137" s="760"/>
      <c r="KM137" s="760"/>
      <c r="KN137" s="760"/>
      <c r="KO137" s="760"/>
      <c r="KP137" s="760"/>
      <c r="KQ137" s="760"/>
      <c r="KR137" s="760"/>
      <c r="KS137" s="760"/>
      <c r="KT137" s="760"/>
      <c r="KU137" s="760"/>
      <c r="KV137" s="760"/>
      <c r="KW137" s="760"/>
      <c r="KX137" s="760"/>
      <c r="KY137" s="760"/>
      <c r="KZ137" s="760"/>
      <c r="LA137" s="760"/>
      <c r="LB137" s="760"/>
      <c r="LC137" s="760"/>
      <c r="LD137" s="760"/>
      <c r="LE137" s="760"/>
      <c r="LF137" s="760"/>
      <c r="LG137" s="760"/>
      <c r="LH137" s="760"/>
      <c r="LI137" s="760"/>
      <c r="LJ137" s="760"/>
      <c r="LK137" s="760"/>
      <c r="LL137" s="760"/>
      <c r="LM137" s="760"/>
      <c r="LN137" s="760"/>
      <c r="LO137" s="760"/>
      <c r="LP137" s="760"/>
      <c r="LQ137" s="760"/>
      <c r="LR137" s="760"/>
      <c r="LS137" s="760"/>
      <c r="LT137" s="760"/>
      <c r="LU137" s="760"/>
      <c r="LV137" s="760"/>
      <c r="LW137" s="760"/>
      <c r="LX137" s="760"/>
      <c r="LY137" s="760"/>
      <c r="LZ137" s="760"/>
      <c r="MA137" s="760"/>
      <c r="MB137" s="760"/>
      <c r="MC137" s="760"/>
      <c r="MD137" s="760"/>
      <c r="ME137" s="760"/>
      <c r="MF137" s="760"/>
      <c r="MG137" s="760"/>
      <c r="MH137" s="760"/>
      <c r="MI137" s="760"/>
      <c r="MJ137" s="760"/>
      <c r="MK137" s="760"/>
      <c r="ML137" s="760"/>
      <c r="MM137" s="760"/>
      <c r="MN137" s="760"/>
      <c r="MO137" s="760"/>
      <c r="MP137" s="760"/>
      <c r="MQ137" s="760"/>
      <c r="MR137" s="760"/>
      <c r="MS137" s="760"/>
      <c r="MT137" s="760"/>
      <c r="MU137" s="760"/>
      <c r="MV137" s="760"/>
      <c r="MW137" s="760"/>
      <c r="MX137" s="760"/>
      <c r="MY137" s="760"/>
      <c r="MZ137" s="760"/>
      <c r="NA137" s="760"/>
      <c r="NB137" s="760"/>
      <c r="NC137" s="760"/>
      <c r="ND137" s="760"/>
      <c r="NE137" s="760"/>
      <c r="NF137" s="760"/>
      <c r="NG137" s="760"/>
      <c r="NH137" s="760"/>
      <c r="NI137" s="760"/>
      <c r="NJ137" s="760"/>
      <c r="NK137" s="760"/>
      <c r="NL137" s="760"/>
      <c r="NM137" s="760"/>
      <c r="NN137" s="760"/>
      <c r="NO137" s="760"/>
      <c r="NP137" s="760"/>
      <c r="NQ137" s="760"/>
      <c r="NR137" s="760"/>
      <c r="NS137" s="760"/>
      <c r="NT137" s="760"/>
      <c r="NU137" s="760"/>
      <c r="NV137" s="760"/>
      <c r="NW137" s="760"/>
      <c r="NX137" s="760"/>
      <c r="NY137" s="760"/>
      <c r="NZ137" s="760"/>
      <c r="OA137" s="760"/>
      <c r="OB137" s="760"/>
      <c r="OC137" s="760"/>
      <c r="OD137" s="760"/>
      <c r="OE137" s="760"/>
      <c r="OF137" s="760"/>
      <c r="OG137" s="760"/>
      <c r="OH137" s="760"/>
      <c r="OI137" s="760"/>
      <c r="OJ137" s="760"/>
      <c r="OK137" s="760"/>
      <c r="OL137" s="760"/>
      <c r="OM137" s="760"/>
      <c r="ON137" s="760"/>
      <c r="OO137" s="760"/>
      <c r="OP137" s="760"/>
      <c r="OQ137" s="760"/>
      <c r="OR137" s="760"/>
      <c r="OS137" s="760"/>
      <c r="OT137" s="760"/>
      <c r="OU137" s="760"/>
      <c r="OV137" s="760"/>
      <c r="OW137" s="760"/>
      <c r="OX137" s="760"/>
      <c r="OY137" s="760"/>
      <c r="OZ137" s="760"/>
      <c r="PA137" s="760"/>
      <c r="PB137" s="760"/>
      <c r="PC137" s="760"/>
      <c r="PD137" s="760"/>
      <c r="PE137" s="760"/>
      <c r="PF137" s="760"/>
      <c r="PG137" s="760"/>
      <c r="PH137" s="760"/>
      <c r="PI137" s="760"/>
      <c r="PJ137" s="760"/>
      <c r="PK137" s="760"/>
      <c r="PL137" s="760"/>
      <c r="PM137" s="760"/>
      <c r="PN137" s="760"/>
      <c r="PO137" s="760"/>
      <c r="PP137" s="760"/>
      <c r="PQ137" s="760"/>
      <c r="PR137" s="760"/>
      <c r="PS137" s="760"/>
      <c r="PT137" s="760"/>
      <c r="PU137" s="760"/>
      <c r="PV137" s="760"/>
      <c r="PW137" s="760"/>
      <c r="PX137" s="760"/>
      <c r="PY137" s="760"/>
      <c r="PZ137" s="760"/>
      <c r="QA137" s="760"/>
      <c r="QB137" s="760"/>
      <c r="QC137" s="760"/>
      <c r="QD137" s="760"/>
      <c r="QE137" s="760"/>
      <c r="QF137" s="760"/>
      <c r="QG137" s="760"/>
      <c r="QH137" s="760"/>
      <c r="QI137" s="760"/>
      <c r="QJ137" s="760"/>
      <c r="QK137" s="760"/>
      <c r="QL137" s="760"/>
      <c r="QM137" s="760"/>
      <c r="QN137" s="760"/>
      <c r="QO137" s="760"/>
      <c r="QP137" s="760"/>
      <c r="QQ137" s="760"/>
      <c r="QR137" s="760"/>
      <c r="QS137" s="760"/>
      <c r="QT137" s="760"/>
      <c r="QU137" s="760"/>
      <c r="QV137" s="760"/>
      <c r="QW137" s="760"/>
      <c r="QX137" s="760"/>
      <c r="QY137" s="760"/>
      <c r="QZ137" s="760"/>
      <c r="RA137" s="760"/>
      <c r="RB137" s="760"/>
      <c r="RC137" s="760"/>
      <c r="RD137" s="760"/>
      <c r="RE137" s="760"/>
      <c r="RF137" s="760"/>
      <c r="RG137" s="760"/>
      <c r="RH137" s="760"/>
      <c r="RI137" s="760"/>
      <c r="RJ137" s="760"/>
      <c r="RK137" s="760"/>
      <c r="RL137" s="760"/>
      <c r="RM137" s="760"/>
      <c r="RN137" s="760"/>
      <c r="RO137" s="760"/>
      <c r="RP137" s="760"/>
      <c r="RQ137" s="760"/>
      <c r="RR137" s="760"/>
      <c r="RS137" s="760"/>
      <c r="RT137" s="760"/>
      <c r="RU137" s="760"/>
      <c r="RV137" s="760"/>
      <c r="RW137" s="760"/>
      <c r="RX137" s="760"/>
      <c r="RY137" s="760"/>
      <c r="RZ137" s="760"/>
      <c r="SA137" s="760"/>
      <c r="SB137" s="760"/>
      <c r="SC137" s="760"/>
      <c r="SD137" s="760"/>
      <c r="SE137" s="760"/>
      <c r="SF137" s="760"/>
      <c r="SG137" s="760"/>
      <c r="SH137" s="760"/>
      <c r="SI137" s="760"/>
      <c r="SJ137" s="760"/>
      <c r="SK137" s="760"/>
      <c r="SL137" s="760"/>
      <c r="SM137" s="760"/>
      <c r="SN137" s="760"/>
      <c r="SO137" s="760"/>
      <c r="SP137" s="760"/>
      <c r="SQ137" s="760"/>
      <c r="SR137" s="760"/>
      <c r="SS137" s="760"/>
      <c r="ST137" s="760"/>
      <c r="SU137" s="760"/>
      <c r="SV137" s="760"/>
      <c r="SW137" s="760"/>
      <c r="SX137" s="760"/>
      <c r="SY137" s="760"/>
      <c r="SZ137" s="760"/>
      <c r="TA137" s="760"/>
      <c r="TB137" s="760"/>
      <c r="TC137" s="760"/>
      <c r="TD137" s="760"/>
      <c r="TE137" s="760"/>
      <c r="TF137" s="760"/>
      <c r="TG137" s="760"/>
      <c r="TH137" s="760"/>
      <c r="TI137" s="760"/>
      <c r="TJ137" s="760"/>
      <c r="TK137" s="760"/>
      <c r="TL137" s="760"/>
      <c r="TM137" s="760"/>
      <c r="TN137" s="760"/>
      <c r="TO137" s="760"/>
      <c r="TP137" s="760"/>
      <c r="TQ137" s="760"/>
      <c r="TR137" s="760"/>
      <c r="TS137" s="760"/>
      <c r="TT137" s="760"/>
      <c r="TU137" s="760"/>
      <c r="TV137" s="760"/>
      <c r="TW137" s="760"/>
      <c r="TX137" s="760"/>
      <c r="TY137" s="760"/>
      <c r="TZ137" s="760"/>
      <c r="UA137" s="760"/>
      <c r="UB137" s="760"/>
      <c r="UC137" s="760"/>
      <c r="UD137" s="760"/>
      <c r="UE137" s="760"/>
      <c r="UF137" s="760"/>
      <c r="UG137" s="760"/>
      <c r="UH137" s="760"/>
      <c r="UI137" s="760"/>
      <c r="UJ137" s="760"/>
      <c r="UK137" s="760"/>
      <c r="UL137" s="760"/>
      <c r="UM137" s="760"/>
      <c r="UN137" s="760"/>
      <c r="UO137" s="760"/>
      <c r="UP137" s="760"/>
      <c r="UQ137" s="760"/>
      <c r="UR137" s="760"/>
      <c r="US137" s="760"/>
      <c r="UT137" s="760"/>
      <c r="UU137" s="760"/>
      <c r="UV137" s="760"/>
      <c r="UW137" s="760"/>
      <c r="UX137" s="760"/>
      <c r="UY137" s="760"/>
      <c r="UZ137" s="760"/>
      <c r="VA137" s="760"/>
      <c r="VB137" s="760"/>
      <c r="VC137" s="760"/>
      <c r="VD137" s="760"/>
      <c r="VE137" s="760"/>
      <c r="VF137" s="760"/>
      <c r="VG137" s="760"/>
      <c r="VH137" s="760"/>
      <c r="VI137" s="760"/>
      <c r="VJ137" s="760"/>
      <c r="VK137" s="760"/>
      <c r="VL137" s="760"/>
      <c r="VM137" s="760"/>
      <c r="VN137" s="760"/>
      <c r="VO137" s="760"/>
      <c r="VP137" s="760"/>
      <c r="VQ137" s="760"/>
      <c r="VR137" s="760"/>
      <c r="VS137" s="760"/>
      <c r="VT137" s="760"/>
      <c r="VU137" s="760"/>
      <c r="VV137" s="760"/>
      <c r="VW137" s="760"/>
      <c r="VX137" s="760"/>
      <c r="VY137" s="760"/>
      <c r="VZ137" s="760"/>
      <c r="WA137" s="760"/>
      <c r="WB137" s="760"/>
      <c r="WC137" s="760"/>
      <c r="WD137" s="760"/>
      <c r="WE137" s="760"/>
      <c r="WF137" s="760"/>
      <c r="WG137" s="760"/>
      <c r="WH137" s="760"/>
      <c r="WI137" s="760"/>
      <c r="WJ137" s="760"/>
      <c r="WK137" s="760"/>
      <c r="WL137" s="760"/>
      <c r="WM137" s="760"/>
      <c r="WN137" s="760"/>
      <c r="WO137" s="760"/>
      <c r="WP137" s="760"/>
      <c r="WQ137" s="760"/>
      <c r="WR137" s="760"/>
      <c r="WS137" s="760"/>
      <c r="WT137" s="760"/>
      <c r="WU137" s="760"/>
      <c r="WV137" s="760"/>
      <c r="WW137" s="760"/>
      <c r="WX137" s="760"/>
      <c r="WY137" s="760"/>
      <c r="WZ137" s="760"/>
      <c r="XA137" s="760"/>
      <c r="XB137" s="760"/>
      <c r="XC137" s="760"/>
      <c r="XD137" s="760"/>
      <c r="XE137" s="760"/>
      <c r="XF137" s="760"/>
      <c r="XG137" s="760"/>
      <c r="XH137" s="760"/>
      <c r="XI137" s="760"/>
      <c r="XJ137" s="760"/>
      <c r="XK137" s="760"/>
      <c r="XL137" s="760"/>
      <c r="XM137" s="760"/>
      <c r="XN137" s="760"/>
      <c r="XO137" s="760"/>
      <c r="XP137" s="760"/>
      <c r="XQ137" s="760"/>
      <c r="XR137" s="760"/>
      <c r="XS137" s="760"/>
      <c r="XT137" s="760"/>
      <c r="XU137" s="760"/>
      <c r="XV137" s="760"/>
      <c r="XW137" s="760"/>
      <c r="XX137" s="760"/>
      <c r="XY137" s="760"/>
      <c r="XZ137" s="760"/>
      <c r="YA137" s="760"/>
      <c r="YB137" s="760"/>
      <c r="YC137" s="760"/>
      <c r="YD137" s="760"/>
      <c r="YE137" s="760"/>
      <c r="YF137" s="760"/>
      <c r="YG137" s="760"/>
      <c r="YH137" s="760"/>
      <c r="YI137" s="760"/>
      <c r="YJ137" s="760"/>
      <c r="YK137" s="760"/>
      <c r="YL137" s="760"/>
      <c r="YM137" s="760"/>
      <c r="YN137" s="760"/>
      <c r="YO137" s="760"/>
      <c r="YP137" s="760"/>
      <c r="YQ137" s="760"/>
      <c r="YR137" s="760"/>
      <c r="YS137" s="760"/>
      <c r="YT137" s="760"/>
      <c r="YU137" s="760"/>
      <c r="YV137" s="760"/>
      <c r="YW137" s="760"/>
      <c r="YX137" s="760"/>
      <c r="YY137" s="760"/>
      <c r="YZ137" s="760"/>
      <c r="ZA137" s="760"/>
      <c r="ZB137" s="760"/>
      <c r="ZC137" s="760"/>
      <c r="ZD137" s="760"/>
      <c r="ZE137" s="760"/>
      <c r="ZF137" s="760"/>
      <c r="ZG137" s="760"/>
      <c r="ZH137" s="760"/>
      <c r="ZI137" s="760"/>
      <c r="ZJ137" s="760"/>
      <c r="ZK137" s="760"/>
      <c r="ZL137" s="760"/>
      <c r="ZM137" s="760"/>
      <c r="ZN137" s="760"/>
      <c r="ZO137" s="760"/>
      <c r="ZP137" s="760"/>
      <c r="ZQ137" s="760"/>
      <c r="ZR137" s="760"/>
      <c r="ZS137" s="760"/>
      <c r="ZT137" s="760"/>
      <c r="ZU137" s="760"/>
      <c r="ZV137" s="760"/>
      <c r="ZW137" s="760"/>
      <c r="ZX137" s="760"/>
      <c r="ZY137" s="760"/>
      <c r="ZZ137" s="760"/>
      <c r="AAA137" s="760"/>
      <c r="AAB137" s="760"/>
      <c r="AAC137" s="760"/>
      <c r="AAD137" s="760"/>
      <c r="AAE137" s="760"/>
      <c r="AAF137" s="760"/>
      <c r="AAG137" s="760"/>
      <c r="AAH137" s="760"/>
      <c r="AAI137" s="760"/>
      <c r="AAJ137" s="760"/>
      <c r="AAK137" s="760"/>
      <c r="AAL137" s="760"/>
      <c r="AAM137" s="760"/>
      <c r="AAN137" s="760"/>
      <c r="AAO137" s="760"/>
      <c r="AAP137" s="760"/>
      <c r="AAQ137" s="760"/>
      <c r="AAR137" s="760"/>
      <c r="AAS137" s="760"/>
      <c r="AAT137" s="760"/>
      <c r="AAU137" s="760"/>
      <c r="AAV137" s="760"/>
      <c r="AAW137" s="760"/>
      <c r="AAX137" s="760"/>
      <c r="AAY137" s="760"/>
      <c r="AAZ137" s="760"/>
      <c r="ABA137" s="760"/>
      <c r="ABB137" s="760"/>
      <c r="ABC137" s="760"/>
      <c r="ABD137" s="760"/>
      <c r="ABE137" s="760"/>
      <c r="ABF137" s="760"/>
      <c r="ABG137" s="760"/>
      <c r="ABH137" s="760"/>
      <c r="ABI137" s="760"/>
      <c r="ABJ137" s="760"/>
      <c r="ABK137" s="760"/>
      <c r="ABL137" s="760"/>
      <c r="ABM137" s="760"/>
      <c r="ABN137" s="760"/>
      <c r="ABO137" s="760"/>
      <c r="ABP137" s="760"/>
      <c r="ABQ137" s="760"/>
      <c r="ABR137" s="760"/>
      <c r="ABS137" s="760"/>
      <c r="ABT137" s="760"/>
      <c r="ABU137" s="760"/>
      <c r="ABV137" s="760"/>
      <c r="ABW137" s="760"/>
      <c r="ABX137" s="760"/>
      <c r="ABY137" s="760"/>
      <c r="ABZ137" s="760"/>
      <c r="ACA137" s="760"/>
      <c r="ACB137" s="760"/>
      <c r="ACC137" s="760"/>
      <c r="ACD137" s="760"/>
      <c r="ACE137" s="760"/>
      <c r="ACF137" s="760"/>
      <c r="ACG137" s="760"/>
      <c r="ACH137" s="760"/>
      <c r="ACI137" s="760"/>
      <c r="ACJ137" s="760"/>
      <c r="ACK137" s="760"/>
      <c r="ACL137" s="760"/>
      <c r="ACM137" s="760"/>
      <c r="ACN137" s="760"/>
      <c r="ACO137" s="760"/>
      <c r="ACP137" s="760"/>
      <c r="ACQ137" s="760"/>
      <c r="ACR137" s="760"/>
      <c r="ACS137" s="760"/>
      <c r="ACT137" s="760"/>
      <c r="ACU137" s="760"/>
      <c r="ACV137" s="760"/>
      <c r="ACW137" s="760"/>
      <c r="ACX137" s="760"/>
      <c r="ACY137" s="760"/>
      <c r="ACZ137" s="760"/>
      <c r="ADA137" s="760"/>
      <c r="ADB137" s="760"/>
      <c r="ADC137" s="760"/>
      <c r="ADD137" s="760"/>
      <c r="ADE137" s="760"/>
      <c r="ADF137" s="760"/>
      <c r="ADG137" s="760"/>
      <c r="ADH137" s="760"/>
      <c r="ADI137" s="760"/>
      <c r="ADJ137" s="760"/>
      <c r="ADK137" s="760"/>
      <c r="ADL137" s="760"/>
      <c r="ADM137" s="760"/>
      <c r="ADN137" s="760"/>
      <c r="ADO137" s="760"/>
      <c r="ADP137" s="760"/>
      <c r="ADQ137" s="760"/>
      <c r="ADR137" s="760"/>
      <c r="ADS137" s="760"/>
      <c r="ADT137" s="760"/>
      <c r="ADU137" s="760"/>
      <c r="ADV137" s="760"/>
      <c r="ADW137" s="760"/>
      <c r="ADX137" s="760"/>
      <c r="ADY137" s="760"/>
      <c r="ADZ137" s="760"/>
      <c r="AEA137" s="760"/>
      <c r="AEB137" s="760"/>
      <c r="AEC137" s="760"/>
      <c r="AED137" s="760"/>
      <c r="AEE137" s="760"/>
      <c r="AEF137" s="760"/>
      <c r="AEG137" s="760"/>
      <c r="AEH137" s="760"/>
      <c r="AEI137" s="760"/>
      <c r="AEJ137" s="760"/>
      <c r="AEK137" s="760"/>
      <c r="AEL137" s="760"/>
      <c r="AEM137" s="760"/>
      <c r="AEN137" s="760"/>
      <c r="AEO137" s="760"/>
      <c r="AEP137" s="760"/>
      <c r="AEQ137" s="760"/>
      <c r="AER137" s="760"/>
      <c r="AES137" s="760"/>
      <c r="AET137" s="760"/>
      <c r="AEU137" s="760"/>
      <c r="AEV137" s="760"/>
      <c r="AEW137" s="760"/>
      <c r="AEX137" s="760"/>
      <c r="AEY137" s="760"/>
      <c r="AEZ137" s="760"/>
      <c r="AFA137" s="760"/>
      <c r="AFB137" s="760"/>
      <c r="AFC137" s="760"/>
      <c r="AFD137" s="760"/>
      <c r="AFE137" s="760"/>
      <c r="AFF137" s="760"/>
      <c r="AFG137" s="760"/>
      <c r="AFH137" s="760"/>
      <c r="AFI137" s="760"/>
      <c r="AFJ137" s="760"/>
      <c r="AFK137" s="760"/>
      <c r="AFL137" s="760"/>
      <c r="AFM137" s="760"/>
      <c r="AFN137" s="760"/>
      <c r="AFO137" s="760"/>
      <c r="AFP137" s="760"/>
      <c r="AFQ137" s="760"/>
      <c r="AFR137" s="760"/>
      <c r="AFS137" s="760"/>
      <c r="AFT137" s="760"/>
      <c r="AFU137" s="760"/>
      <c r="AFV137" s="760"/>
      <c r="AFW137" s="760"/>
      <c r="AFX137" s="760"/>
      <c r="AFY137" s="760"/>
      <c r="AFZ137" s="760"/>
      <c r="AGA137" s="760"/>
      <c r="AGB137" s="760"/>
      <c r="AGC137" s="760"/>
      <c r="AGD137" s="760"/>
      <c r="AGE137" s="760"/>
      <c r="AGF137" s="760"/>
      <c r="AGG137" s="760"/>
      <c r="AGH137" s="760"/>
      <c r="AGI137" s="760"/>
      <c r="AGJ137" s="760"/>
      <c r="AGK137" s="760"/>
      <c r="AGL137" s="760"/>
      <c r="AGM137" s="760"/>
      <c r="AGN137" s="760"/>
      <c r="AGO137" s="760"/>
      <c r="AGP137" s="760"/>
      <c r="AGQ137" s="760"/>
      <c r="AGR137" s="760"/>
      <c r="AGS137" s="760"/>
      <c r="AGT137" s="760"/>
      <c r="AGU137" s="760"/>
      <c r="AGV137" s="760"/>
      <c r="AGW137" s="760"/>
      <c r="AGX137" s="760"/>
      <c r="AGY137" s="760"/>
      <c r="AGZ137" s="760"/>
      <c r="AHA137" s="760"/>
      <c r="AHB137" s="760"/>
      <c r="AHC137" s="760"/>
      <c r="AHD137" s="760"/>
      <c r="AHE137" s="760"/>
      <c r="AHF137" s="760"/>
      <c r="AHG137" s="760"/>
      <c r="AHH137" s="760"/>
      <c r="AHI137" s="760"/>
      <c r="AHJ137" s="760"/>
      <c r="AHK137" s="760"/>
      <c r="AHL137" s="760"/>
      <c r="AHM137" s="760"/>
      <c r="AHN137" s="760"/>
      <c r="AHO137" s="760"/>
      <c r="AHP137" s="760"/>
      <c r="AHQ137" s="760"/>
      <c r="AHR137" s="760"/>
      <c r="AHS137" s="760"/>
      <c r="AHT137" s="760"/>
      <c r="AHU137" s="760"/>
      <c r="AHV137" s="760"/>
      <c r="AHW137" s="760"/>
      <c r="AHX137" s="760"/>
      <c r="AHY137" s="760"/>
      <c r="AHZ137" s="760"/>
      <c r="AIA137" s="760"/>
      <c r="AIB137" s="760"/>
      <c r="AIC137" s="760"/>
      <c r="AID137" s="760"/>
      <c r="AIE137" s="760"/>
      <c r="AIF137" s="760"/>
      <c r="AIG137" s="760"/>
      <c r="AIH137" s="760"/>
      <c r="AII137" s="760"/>
      <c r="AIJ137" s="760"/>
      <c r="AIK137" s="760"/>
      <c r="AIL137" s="760"/>
      <c r="AIM137" s="760"/>
      <c r="AIN137" s="760"/>
      <c r="AIO137" s="760"/>
      <c r="AIP137" s="760"/>
      <c r="AIQ137" s="760"/>
      <c r="AIR137" s="760"/>
      <c r="AIS137" s="760"/>
      <c r="AIT137" s="760"/>
      <c r="AIU137" s="760"/>
      <c r="AIV137" s="760"/>
      <c r="AIW137" s="760"/>
      <c r="AIX137" s="760"/>
      <c r="AIY137" s="760"/>
      <c r="AIZ137" s="760"/>
      <c r="AJA137" s="760"/>
      <c r="AJB137" s="760"/>
      <c r="AJC137" s="760"/>
      <c r="AJD137" s="760"/>
      <c r="AJE137" s="760"/>
      <c r="AJF137" s="760"/>
      <c r="AJG137" s="760"/>
      <c r="AJH137" s="760"/>
      <c r="AJI137" s="760"/>
      <c r="AJJ137" s="760"/>
      <c r="AJK137" s="760"/>
      <c r="AJL137" s="760"/>
      <c r="AJM137" s="760"/>
      <c r="AJN137" s="760"/>
      <c r="AJO137" s="760"/>
      <c r="AJP137" s="760"/>
      <c r="AJQ137" s="760"/>
      <c r="AJR137" s="760"/>
      <c r="AJS137" s="760"/>
      <c r="AJT137" s="760"/>
      <c r="AJU137" s="760"/>
      <c r="AJV137" s="760"/>
      <c r="AJW137" s="760"/>
      <c r="AJX137" s="760"/>
      <c r="AJY137" s="760"/>
      <c r="AJZ137" s="760"/>
      <c r="AKA137" s="760"/>
      <c r="AKB137" s="760"/>
      <c r="AKC137" s="760"/>
      <c r="AKD137" s="760"/>
      <c r="AKE137" s="760"/>
      <c r="AKF137" s="760"/>
      <c r="AKG137" s="760"/>
      <c r="AKH137" s="760"/>
      <c r="AKI137" s="760"/>
      <c r="AKJ137" s="760"/>
      <c r="AKK137" s="760"/>
      <c r="AKL137" s="760"/>
      <c r="AKM137" s="760"/>
      <c r="AKN137" s="760"/>
      <c r="AKO137" s="760"/>
      <c r="AKP137" s="760"/>
      <c r="AKQ137" s="760"/>
      <c r="AKR137" s="760"/>
      <c r="AKS137" s="760"/>
      <c r="AKT137" s="760"/>
      <c r="AKU137" s="760"/>
      <c r="AKV137" s="760"/>
      <c r="AKW137" s="760"/>
      <c r="AKX137" s="760"/>
      <c r="AKY137" s="760"/>
      <c r="AKZ137" s="760"/>
      <c r="ALA137" s="760"/>
      <c r="ALB137" s="760"/>
      <c r="ALC137" s="760"/>
      <c r="ALD137" s="760"/>
      <c r="ALE137" s="760"/>
      <c r="ALF137" s="760"/>
      <c r="ALG137" s="760"/>
      <c r="ALH137" s="760"/>
      <c r="ALI137" s="760"/>
      <c r="ALJ137" s="760"/>
      <c r="ALK137" s="760"/>
      <c r="ALL137" s="760"/>
      <c r="ALM137" s="760"/>
      <c r="ALN137" s="760"/>
      <c r="ALO137" s="760"/>
      <c r="ALP137" s="760"/>
      <c r="ALQ137" s="760"/>
      <c r="ALR137" s="760"/>
      <c r="ALS137" s="760"/>
      <c r="ALT137" s="760"/>
      <c r="ALU137" s="760"/>
      <c r="ALV137" s="760"/>
      <c r="ALW137" s="760"/>
      <c r="ALX137" s="760"/>
      <c r="ALY137" s="760"/>
      <c r="ALZ137" s="760"/>
      <c r="AMA137" s="760"/>
      <c r="AMB137" s="760"/>
      <c r="AMC137" s="760"/>
      <c r="AMD137" s="760"/>
      <c r="AME137" s="760"/>
      <c r="AMF137" s="760"/>
      <c r="AMG137" s="760"/>
      <c r="AMH137" s="760"/>
      <c r="AMI137" s="760"/>
      <c r="AMJ137" s="760"/>
      <c r="AMK137" s="760"/>
      <c r="AML137" s="760"/>
      <c r="AMM137" s="760"/>
      <c r="AMN137" s="760"/>
      <c r="AMO137" s="760"/>
      <c r="AMP137" s="760"/>
      <c r="AMQ137" s="760"/>
      <c r="AMR137" s="760"/>
      <c r="AMS137" s="760"/>
      <c r="AMT137" s="760"/>
      <c r="AMU137" s="760"/>
      <c r="AMV137" s="760"/>
      <c r="AMW137" s="760"/>
      <c r="AMX137" s="760"/>
      <c r="AMY137" s="760"/>
      <c r="AMZ137" s="760"/>
      <c r="ANA137" s="760"/>
      <c r="ANB137" s="760"/>
      <c r="ANC137" s="760"/>
      <c r="AND137" s="760"/>
      <c r="ANE137" s="760"/>
      <c r="ANF137" s="760"/>
      <c r="ANG137" s="760"/>
      <c r="ANH137" s="760"/>
      <c r="ANI137" s="760"/>
      <c r="ANJ137" s="760"/>
      <c r="ANK137" s="760"/>
      <c r="ANL137" s="760"/>
      <c r="ANM137" s="760"/>
      <c r="ANN137" s="760"/>
      <c r="ANO137" s="760"/>
      <c r="ANP137" s="760"/>
      <c r="ANQ137" s="760"/>
      <c r="ANR137" s="760"/>
      <c r="ANS137" s="760"/>
      <c r="ANT137" s="760"/>
      <c r="ANU137" s="760"/>
      <c r="ANV137" s="760"/>
      <c r="ANW137" s="760"/>
      <c r="ANX137" s="760"/>
      <c r="ANY137" s="760"/>
      <c r="ANZ137" s="760"/>
      <c r="AOA137" s="760"/>
      <c r="AOB137" s="760"/>
      <c r="AOC137" s="760"/>
      <c r="AOD137" s="760"/>
      <c r="AOE137" s="760"/>
      <c r="AOF137" s="760"/>
      <c r="AOG137" s="760"/>
      <c r="AOH137" s="760"/>
      <c r="AOI137" s="760"/>
      <c r="AOJ137" s="760"/>
      <c r="AOK137" s="760"/>
      <c r="AOL137" s="760"/>
      <c r="AOM137" s="760"/>
      <c r="AON137" s="760"/>
      <c r="AOO137" s="760"/>
      <c r="AOP137" s="760"/>
      <c r="AOQ137" s="760"/>
      <c r="AOR137" s="760"/>
      <c r="AOS137" s="760"/>
      <c r="AOT137" s="760"/>
      <c r="AOU137" s="760"/>
      <c r="AOV137" s="760"/>
      <c r="AOW137" s="760"/>
      <c r="AOX137" s="760"/>
      <c r="AOY137" s="760"/>
      <c r="AOZ137" s="760"/>
      <c r="APA137" s="760"/>
      <c r="APB137" s="760"/>
      <c r="APC137" s="760"/>
      <c r="APD137" s="760"/>
      <c r="APE137" s="760"/>
      <c r="APF137" s="760"/>
      <c r="APG137" s="760"/>
      <c r="APH137" s="760"/>
      <c r="API137" s="760"/>
      <c r="APJ137" s="760"/>
      <c r="APK137" s="760"/>
      <c r="APL137" s="760"/>
      <c r="APM137" s="760"/>
      <c r="APN137" s="760"/>
      <c r="APO137" s="760"/>
      <c r="APP137" s="760"/>
      <c r="APQ137" s="760"/>
      <c r="APR137" s="760"/>
      <c r="APS137" s="760"/>
      <c r="APT137" s="760"/>
      <c r="APU137" s="760"/>
      <c r="APV137" s="760"/>
      <c r="APW137" s="760"/>
      <c r="APX137" s="760"/>
      <c r="APY137" s="760"/>
      <c r="APZ137" s="760"/>
      <c r="AQA137" s="760"/>
      <c r="AQB137" s="760"/>
      <c r="AQC137" s="760"/>
      <c r="AQD137" s="760"/>
      <c r="AQE137" s="760"/>
      <c r="AQF137" s="760"/>
      <c r="AQG137" s="760"/>
      <c r="AQH137" s="760"/>
      <c r="AQI137" s="760"/>
      <c r="AQJ137" s="760"/>
      <c r="AQK137" s="760"/>
      <c r="AQL137" s="760"/>
      <c r="AQM137" s="760"/>
      <c r="AQN137" s="760"/>
      <c r="AQO137" s="760"/>
      <c r="AQP137" s="760"/>
      <c r="AQQ137" s="760"/>
      <c r="AQR137" s="760"/>
      <c r="AQS137" s="760"/>
      <c r="AQT137" s="760"/>
      <c r="AQU137" s="760"/>
      <c r="AQV137" s="760"/>
      <c r="AQW137" s="760"/>
      <c r="AQX137" s="760"/>
      <c r="AQY137" s="760"/>
      <c r="AQZ137" s="760"/>
      <c r="ARA137" s="760"/>
      <c r="ARB137" s="760"/>
      <c r="ARC137" s="760"/>
      <c r="ARD137" s="760"/>
      <c r="ARE137" s="760"/>
      <c r="ARF137" s="760"/>
      <c r="ARG137" s="760"/>
      <c r="ARH137" s="760"/>
      <c r="ARI137" s="760"/>
      <c r="ARJ137" s="760"/>
      <c r="ARK137" s="760"/>
      <c r="ARL137" s="760"/>
      <c r="ARM137" s="760"/>
      <c r="ARN137" s="760"/>
      <c r="ARO137" s="760"/>
      <c r="ARP137" s="760"/>
      <c r="ARQ137" s="760"/>
      <c r="ARR137" s="760"/>
      <c r="ARS137" s="760"/>
      <c r="ART137" s="760"/>
      <c r="ARU137" s="760"/>
      <c r="ARV137" s="760"/>
      <c r="ARW137" s="760"/>
      <c r="ARX137" s="760"/>
      <c r="ARY137" s="760"/>
      <c r="ARZ137" s="760"/>
      <c r="ASA137" s="760"/>
      <c r="ASB137" s="760"/>
      <c r="ASC137" s="760"/>
      <c r="ASD137" s="760"/>
      <c r="ASE137" s="760"/>
      <c r="ASF137" s="760"/>
      <c r="ASG137" s="760"/>
      <c r="ASH137" s="760"/>
      <c r="ASI137" s="760"/>
      <c r="ASJ137" s="760"/>
      <c r="ASK137" s="760"/>
      <c r="ASL137" s="760"/>
      <c r="ASM137" s="760"/>
      <c r="ASN137" s="760"/>
      <c r="ASO137" s="760"/>
      <c r="ASP137" s="760"/>
      <c r="ASQ137" s="760"/>
      <c r="ASR137" s="760"/>
      <c r="ASS137" s="760"/>
      <c r="AST137" s="760"/>
      <c r="ASU137" s="760"/>
      <c r="ASV137" s="760"/>
      <c r="ASW137" s="760"/>
      <c r="ASX137" s="760"/>
      <c r="ASY137" s="760"/>
      <c r="ASZ137" s="760"/>
      <c r="ATA137" s="760"/>
      <c r="ATB137" s="760"/>
      <c r="ATC137" s="760"/>
      <c r="ATD137" s="760"/>
      <c r="ATE137" s="760"/>
      <c r="ATF137" s="760"/>
      <c r="ATG137" s="760"/>
      <c r="ATH137" s="760"/>
      <c r="ATI137" s="760"/>
      <c r="ATJ137" s="760"/>
      <c r="ATK137" s="760"/>
      <c r="ATL137" s="760"/>
      <c r="ATM137" s="760"/>
      <c r="ATN137" s="760"/>
      <c r="ATO137" s="760"/>
      <c r="ATP137" s="760"/>
      <c r="ATQ137" s="760"/>
      <c r="ATR137" s="760"/>
      <c r="ATS137" s="760"/>
      <c r="ATT137" s="760"/>
      <c r="ATU137" s="760"/>
      <c r="ATV137" s="760"/>
      <c r="ATW137" s="760"/>
      <c r="ATX137" s="760"/>
      <c r="ATY137" s="760"/>
      <c r="ATZ137" s="760"/>
      <c r="AUA137" s="760"/>
      <c r="AUB137" s="760"/>
      <c r="AUC137" s="760"/>
      <c r="AUD137" s="760"/>
      <c r="AUE137" s="760"/>
      <c r="AUF137" s="760"/>
      <c r="AUG137" s="760"/>
      <c r="AUH137" s="760"/>
      <c r="AUI137" s="760"/>
      <c r="AUJ137" s="760"/>
      <c r="AUK137" s="760"/>
      <c r="AUL137" s="760"/>
      <c r="AUM137" s="760"/>
      <c r="AUN137" s="760"/>
      <c r="AUO137" s="760"/>
      <c r="AUP137" s="760"/>
      <c r="AUQ137" s="760"/>
      <c r="AUR137" s="760"/>
      <c r="AUS137" s="760"/>
      <c r="AUT137" s="760"/>
      <c r="AUU137" s="760"/>
      <c r="AUV137" s="760"/>
      <c r="AUW137" s="760"/>
      <c r="AUX137" s="760"/>
      <c r="AUY137" s="760"/>
      <c r="AUZ137" s="760"/>
      <c r="AVA137" s="760"/>
      <c r="AVB137" s="760"/>
      <c r="AVC137" s="760"/>
      <c r="AVD137" s="760"/>
      <c r="AVE137" s="760"/>
      <c r="AVF137" s="760"/>
      <c r="AVG137" s="760"/>
      <c r="AVH137" s="760"/>
      <c r="AVI137" s="760"/>
      <c r="AVJ137" s="760"/>
      <c r="AVK137" s="760"/>
      <c r="AVL137" s="760"/>
      <c r="AVM137" s="760"/>
      <c r="AVN137" s="760"/>
      <c r="AVO137" s="760"/>
      <c r="AVP137" s="760"/>
      <c r="AVQ137" s="760"/>
      <c r="AVR137" s="760"/>
      <c r="AVS137" s="760"/>
      <c r="AVT137" s="760"/>
      <c r="AVU137" s="760"/>
      <c r="AVV137" s="760"/>
      <c r="AVW137" s="760"/>
      <c r="AVX137" s="760"/>
      <c r="AVY137" s="760"/>
      <c r="AVZ137" s="760"/>
      <c r="AWA137" s="760"/>
      <c r="AWB137" s="760"/>
      <c r="AWC137" s="760"/>
      <c r="AWD137" s="760"/>
      <c r="AWE137" s="760"/>
      <c r="AWF137" s="760"/>
      <c r="AWG137" s="760"/>
      <c r="AWH137" s="760"/>
      <c r="AWI137" s="760"/>
      <c r="AWJ137" s="760"/>
      <c r="AWK137" s="760"/>
      <c r="AWL137" s="760"/>
      <c r="AWM137" s="760"/>
      <c r="AWN137" s="760"/>
      <c r="AWO137" s="760"/>
      <c r="AWP137" s="760"/>
      <c r="AWQ137" s="760"/>
      <c r="AWR137" s="760"/>
      <c r="AWS137" s="760"/>
      <c r="AWT137" s="760"/>
      <c r="AWU137" s="760"/>
      <c r="AWV137" s="760"/>
      <c r="AWW137" s="760"/>
      <c r="AWX137" s="760"/>
      <c r="AWY137" s="760"/>
      <c r="AWZ137" s="760"/>
      <c r="AXA137" s="760"/>
      <c r="AXB137" s="760"/>
      <c r="AXC137" s="760"/>
      <c r="AXD137" s="760"/>
      <c r="AXE137" s="760"/>
      <c r="AXF137" s="760"/>
      <c r="AXG137" s="760"/>
      <c r="AXH137" s="760"/>
      <c r="AXI137" s="760"/>
      <c r="AXJ137" s="760"/>
      <c r="AXK137" s="760"/>
      <c r="AXL137" s="760"/>
      <c r="AXM137" s="760"/>
      <c r="AXN137" s="760"/>
      <c r="AXO137" s="760"/>
      <c r="AXP137" s="760"/>
      <c r="AXQ137" s="760"/>
      <c r="AXR137" s="760"/>
      <c r="AXS137" s="760"/>
      <c r="AXT137" s="760"/>
      <c r="AXU137" s="760"/>
      <c r="AXV137" s="760"/>
      <c r="AXW137" s="760"/>
      <c r="AXX137" s="760"/>
      <c r="AXY137" s="760"/>
      <c r="AXZ137" s="760"/>
      <c r="AYA137" s="760"/>
      <c r="AYB137" s="760"/>
      <c r="AYC137" s="760"/>
      <c r="AYD137" s="760"/>
      <c r="AYE137" s="760"/>
      <c r="AYF137" s="760"/>
      <c r="AYG137" s="760"/>
      <c r="AYH137" s="760"/>
      <c r="AYI137" s="760"/>
      <c r="AYJ137" s="760"/>
      <c r="AYK137" s="760"/>
      <c r="AYL137" s="760"/>
      <c r="AYM137" s="760"/>
      <c r="AYN137" s="760"/>
      <c r="AYO137" s="760"/>
      <c r="AYP137" s="760"/>
      <c r="AYQ137" s="760"/>
      <c r="AYR137" s="760"/>
      <c r="AYS137" s="760"/>
      <c r="AYT137" s="760"/>
      <c r="AYU137" s="760"/>
      <c r="AYV137" s="760"/>
      <c r="AYW137" s="760"/>
      <c r="AYX137" s="760"/>
      <c r="AYY137" s="760"/>
      <c r="AYZ137" s="760"/>
      <c r="AZA137" s="760"/>
      <c r="AZB137" s="760"/>
      <c r="AZC137" s="760"/>
      <c r="AZD137" s="760"/>
      <c r="AZE137" s="760"/>
      <c r="AZF137" s="760"/>
      <c r="AZG137" s="760"/>
      <c r="AZH137" s="760"/>
      <c r="AZI137" s="760"/>
      <c r="AZJ137" s="760"/>
      <c r="AZK137" s="760"/>
      <c r="AZL137" s="760"/>
      <c r="AZM137" s="760"/>
      <c r="AZN137" s="760"/>
      <c r="AZO137" s="760"/>
      <c r="AZP137" s="760"/>
      <c r="AZQ137" s="760"/>
      <c r="AZR137" s="760"/>
      <c r="AZS137" s="760"/>
      <c r="AZT137" s="760"/>
      <c r="AZU137" s="760"/>
      <c r="AZV137" s="760"/>
      <c r="AZW137" s="760"/>
      <c r="AZX137" s="760"/>
      <c r="AZY137" s="760"/>
      <c r="AZZ137" s="760"/>
      <c r="BAA137" s="760"/>
      <c r="BAB137" s="760"/>
      <c r="BAC137" s="760"/>
      <c r="BAD137" s="760"/>
      <c r="BAE137" s="760"/>
      <c r="BAF137" s="760"/>
      <c r="BAG137" s="760"/>
      <c r="BAH137" s="760"/>
      <c r="BAI137" s="760"/>
      <c r="BAJ137" s="760"/>
      <c r="BAK137" s="760"/>
      <c r="BAL137" s="760"/>
      <c r="BAM137" s="760"/>
      <c r="BAN137" s="760"/>
      <c r="BAO137" s="760"/>
      <c r="BAP137" s="760"/>
      <c r="BAQ137" s="760"/>
      <c r="BAR137" s="760"/>
      <c r="BAS137" s="760"/>
      <c r="BAT137" s="760"/>
      <c r="BAU137" s="760"/>
      <c r="BAV137" s="760"/>
      <c r="BAW137" s="760"/>
      <c r="BAX137" s="760"/>
      <c r="BAY137" s="760"/>
      <c r="BAZ137" s="760"/>
      <c r="BBA137" s="760"/>
      <c r="BBB137" s="760"/>
      <c r="BBC137" s="760"/>
      <c r="BBD137" s="760"/>
      <c r="BBE137" s="760"/>
      <c r="BBF137" s="760"/>
      <c r="BBG137" s="760"/>
      <c r="BBH137" s="760"/>
      <c r="BBI137" s="760"/>
      <c r="BBJ137" s="760"/>
      <c r="BBK137" s="760"/>
      <c r="BBL137" s="760"/>
      <c r="BBM137" s="760"/>
      <c r="BBN137" s="760"/>
      <c r="BBO137" s="760"/>
      <c r="BBP137" s="760"/>
      <c r="BBQ137" s="760"/>
      <c r="BBR137" s="760"/>
      <c r="BBS137" s="760"/>
      <c r="BBT137" s="760"/>
      <c r="BBU137" s="760"/>
      <c r="BBV137" s="760"/>
      <c r="BBW137" s="760"/>
      <c r="BBX137" s="760"/>
      <c r="BBY137" s="760"/>
      <c r="BBZ137" s="760"/>
      <c r="BCA137" s="760"/>
      <c r="BCB137" s="760"/>
      <c r="BCC137" s="760"/>
      <c r="BCD137" s="760"/>
      <c r="BCE137" s="760"/>
      <c r="BCF137" s="760"/>
      <c r="BCG137" s="760"/>
      <c r="BCH137" s="760"/>
      <c r="BCI137" s="760"/>
      <c r="BCJ137" s="760"/>
      <c r="BCK137" s="760"/>
      <c r="BCL137" s="760"/>
      <c r="BCM137" s="760"/>
      <c r="BCN137" s="760"/>
      <c r="BCO137" s="760"/>
      <c r="BCP137" s="760"/>
      <c r="BCQ137" s="760"/>
      <c r="BCR137" s="760"/>
      <c r="BCS137" s="760"/>
      <c r="BCT137" s="760"/>
      <c r="BCU137" s="760"/>
      <c r="BCV137" s="760"/>
      <c r="BCW137" s="760"/>
      <c r="BCX137" s="760"/>
      <c r="BCY137" s="760"/>
      <c r="BCZ137" s="760"/>
      <c r="BDA137" s="760"/>
      <c r="BDB137" s="760"/>
      <c r="BDC137" s="760"/>
      <c r="BDD137" s="760"/>
      <c r="BDE137" s="760"/>
      <c r="BDF137" s="760"/>
      <c r="BDG137" s="760"/>
      <c r="BDH137" s="760"/>
      <c r="BDI137" s="760"/>
      <c r="BDJ137" s="760"/>
      <c r="BDK137" s="760"/>
      <c r="BDL137" s="760"/>
      <c r="BDM137" s="760"/>
      <c r="BDN137" s="760"/>
      <c r="BDO137" s="760"/>
      <c r="BDP137" s="760"/>
      <c r="BDQ137" s="760"/>
      <c r="BDR137" s="760"/>
      <c r="BDS137" s="760"/>
      <c r="BDT137" s="760"/>
      <c r="BDU137" s="760"/>
      <c r="BDV137" s="760"/>
      <c r="BDW137" s="760"/>
      <c r="BDX137" s="760"/>
      <c r="BDY137" s="760"/>
      <c r="BDZ137" s="760"/>
      <c r="BEA137" s="760"/>
      <c r="BEB137" s="760"/>
      <c r="BEC137" s="760"/>
      <c r="BED137" s="760"/>
      <c r="BEE137" s="760"/>
      <c r="BEF137" s="760"/>
      <c r="BEG137" s="760"/>
      <c r="BEH137" s="760"/>
      <c r="BEI137" s="760"/>
      <c r="BEJ137" s="760"/>
      <c r="BEK137" s="760"/>
      <c r="BEL137" s="760"/>
      <c r="BEM137" s="760"/>
      <c r="BEN137" s="760"/>
      <c r="BEO137" s="760"/>
      <c r="BEP137" s="760"/>
      <c r="BEQ137" s="760"/>
      <c r="BER137" s="760"/>
      <c r="BES137" s="760"/>
      <c r="BET137" s="760"/>
      <c r="BEU137" s="760"/>
      <c r="BEV137" s="760"/>
      <c r="BEW137" s="760"/>
      <c r="BEX137" s="760"/>
      <c r="BEY137" s="760"/>
      <c r="BEZ137" s="760"/>
      <c r="BFA137" s="760"/>
      <c r="BFB137" s="760"/>
      <c r="BFC137" s="760"/>
      <c r="BFD137" s="760"/>
      <c r="BFE137" s="760"/>
      <c r="BFF137" s="760"/>
      <c r="BFG137" s="760"/>
      <c r="BFH137" s="760"/>
      <c r="BFI137" s="760"/>
      <c r="BFJ137" s="760"/>
      <c r="BFK137" s="760"/>
      <c r="BFL137" s="760"/>
      <c r="BFM137" s="760"/>
      <c r="BFN137" s="760"/>
      <c r="BFO137" s="760"/>
      <c r="BFP137" s="760"/>
      <c r="BFQ137" s="760"/>
      <c r="BFR137" s="760"/>
      <c r="BFS137" s="760"/>
      <c r="BFT137" s="760"/>
      <c r="BFU137" s="760"/>
      <c r="BFV137" s="760"/>
      <c r="BFW137" s="760"/>
      <c r="BFX137" s="760"/>
      <c r="BFY137" s="760"/>
      <c r="BFZ137" s="760"/>
      <c r="BGA137" s="760"/>
      <c r="BGB137" s="760"/>
      <c r="BGC137" s="760"/>
      <c r="BGD137" s="760"/>
      <c r="BGE137" s="760"/>
      <c r="BGF137" s="760"/>
      <c r="BGG137" s="760"/>
      <c r="BGH137" s="760"/>
      <c r="BGI137" s="760"/>
      <c r="BGJ137" s="760"/>
      <c r="BGK137" s="760"/>
      <c r="BGL137" s="760"/>
      <c r="BGM137" s="760"/>
      <c r="BGN137" s="760"/>
      <c r="BGO137" s="760"/>
      <c r="BGP137" s="760"/>
      <c r="BGQ137" s="760"/>
      <c r="BGR137" s="760"/>
      <c r="BGS137" s="760"/>
      <c r="BGT137" s="760"/>
      <c r="BGU137" s="760"/>
      <c r="BGV137" s="760"/>
      <c r="BGW137" s="760"/>
      <c r="BGX137" s="760"/>
      <c r="BGY137" s="760"/>
      <c r="BGZ137" s="760"/>
      <c r="BHA137" s="760"/>
      <c r="BHB137" s="760"/>
      <c r="BHC137" s="760"/>
      <c r="BHD137" s="760"/>
      <c r="BHE137" s="760"/>
      <c r="BHF137" s="760"/>
      <c r="BHG137" s="760"/>
      <c r="BHH137" s="760"/>
      <c r="BHI137" s="760"/>
      <c r="BHJ137" s="760"/>
      <c r="BHK137" s="760"/>
      <c r="BHL137" s="760"/>
      <c r="BHM137" s="760"/>
      <c r="BHN137" s="760"/>
      <c r="BHO137" s="760"/>
      <c r="BHP137" s="760"/>
      <c r="BHQ137" s="760"/>
      <c r="BHR137" s="760"/>
      <c r="BHS137" s="760"/>
      <c r="BHT137" s="760"/>
      <c r="BHU137" s="760"/>
      <c r="BHV137" s="760"/>
      <c r="BHW137" s="760"/>
      <c r="BHX137" s="760"/>
      <c r="BHY137" s="760"/>
      <c r="BHZ137" s="760"/>
      <c r="BIA137" s="760"/>
      <c r="BIB137" s="760"/>
      <c r="BIC137" s="760"/>
      <c r="BID137" s="760"/>
      <c r="BIE137" s="760"/>
      <c r="BIF137" s="760"/>
      <c r="BIG137" s="760"/>
      <c r="BIH137" s="760"/>
      <c r="BII137" s="760"/>
      <c r="BIJ137" s="760"/>
      <c r="BIK137" s="760"/>
      <c r="BIL137" s="760"/>
      <c r="BIM137" s="760"/>
      <c r="BIN137" s="760"/>
      <c r="BIO137" s="760"/>
      <c r="BIP137" s="760"/>
      <c r="BIQ137" s="760"/>
      <c r="BIR137" s="760"/>
      <c r="BIS137" s="760"/>
      <c r="BIT137" s="760"/>
      <c r="BIU137" s="760"/>
      <c r="BIV137" s="760"/>
      <c r="BIW137" s="760"/>
      <c r="BIX137" s="760"/>
      <c r="BIY137" s="760"/>
      <c r="BIZ137" s="760"/>
      <c r="BJA137" s="760"/>
      <c r="BJB137" s="760"/>
      <c r="BJC137" s="760"/>
      <c r="BJD137" s="760"/>
      <c r="BJE137" s="760"/>
      <c r="BJF137" s="760"/>
      <c r="BJG137" s="760"/>
      <c r="BJH137" s="760"/>
      <c r="BJI137" s="760"/>
      <c r="BJJ137" s="760"/>
      <c r="BJK137" s="760"/>
      <c r="BJL137" s="760"/>
      <c r="BJM137" s="760"/>
      <c r="BJN137" s="760"/>
      <c r="BJO137" s="760"/>
      <c r="BJP137" s="760"/>
      <c r="BJQ137" s="760"/>
      <c r="BJR137" s="760"/>
      <c r="BJS137" s="760"/>
      <c r="BJT137" s="760"/>
      <c r="BJU137" s="760"/>
      <c r="BJV137" s="760"/>
      <c r="BJW137" s="760"/>
      <c r="BJX137" s="760"/>
      <c r="BJY137" s="760"/>
      <c r="BJZ137" s="760"/>
      <c r="BKA137" s="760"/>
      <c r="BKB137" s="760"/>
      <c r="BKC137" s="760"/>
      <c r="BKD137" s="760"/>
      <c r="BKE137" s="760"/>
      <c r="BKF137" s="760"/>
      <c r="BKG137" s="760"/>
      <c r="BKH137" s="760"/>
      <c r="BKI137" s="760"/>
      <c r="BKJ137" s="760"/>
      <c r="BKK137" s="760"/>
      <c r="BKL137" s="760"/>
      <c r="BKM137" s="760"/>
      <c r="BKN137" s="760"/>
      <c r="BKO137" s="760"/>
      <c r="BKP137" s="760"/>
      <c r="BKQ137" s="760"/>
      <c r="BKR137" s="760"/>
      <c r="BKS137" s="760"/>
      <c r="BKT137" s="760"/>
      <c r="BKU137" s="760"/>
      <c r="BKV137" s="760"/>
      <c r="BKW137" s="760"/>
      <c r="BKX137" s="760"/>
      <c r="BKY137" s="760"/>
      <c r="BKZ137" s="760"/>
      <c r="BLA137" s="760"/>
      <c r="BLB137" s="760"/>
      <c r="BLC137" s="760"/>
      <c r="BLD137" s="760"/>
      <c r="BLE137" s="760"/>
      <c r="BLF137" s="760"/>
      <c r="BLG137" s="760"/>
      <c r="BLH137" s="760"/>
      <c r="BLI137" s="760"/>
      <c r="BLJ137" s="760"/>
      <c r="BLK137" s="760"/>
      <c r="BLL137" s="760"/>
      <c r="BLM137" s="760"/>
      <c r="BLN137" s="760"/>
      <c r="BLO137" s="760"/>
      <c r="BLP137" s="760"/>
      <c r="BLQ137" s="760"/>
      <c r="BLR137" s="760"/>
      <c r="BLS137" s="760"/>
      <c r="BLT137" s="760"/>
      <c r="BLU137" s="760"/>
      <c r="BLV137" s="760"/>
      <c r="BLW137" s="760"/>
      <c r="BLX137" s="760"/>
      <c r="BLY137" s="760"/>
      <c r="BLZ137" s="760"/>
      <c r="BMA137" s="760"/>
      <c r="BMB137" s="760"/>
      <c r="BMC137" s="760"/>
      <c r="BMD137" s="760"/>
      <c r="BME137" s="760"/>
      <c r="BMF137" s="760"/>
      <c r="BMG137" s="760"/>
      <c r="BMH137" s="760"/>
      <c r="BMI137" s="760"/>
      <c r="BMJ137" s="760"/>
      <c r="BMK137" s="760"/>
      <c r="BML137" s="760"/>
      <c r="BMM137" s="760"/>
      <c r="BMN137" s="760"/>
      <c r="BMO137" s="760"/>
      <c r="BMP137" s="760"/>
      <c r="BMQ137" s="760"/>
      <c r="BMR137" s="760"/>
      <c r="BMS137" s="760"/>
      <c r="BMT137" s="760"/>
      <c r="BMU137" s="760"/>
      <c r="BMV137" s="760"/>
      <c r="BMW137" s="760"/>
      <c r="BMX137" s="760"/>
      <c r="BMY137" s="760"/>
      <c r="BMZ137" s="760"/>
      <c r="BNA137" s="760"/>
      <c r="BNB137" s="760"/>
      <c r="BNC137" s="760"/>
      <c r="BND137" s="760"/>
      <c r="BNE137" s="760"/>
      <c r="BNF137" s="760"/>
      <c r="BNG137" s="760"/>
      <c r="BNH137" s="760"/>
      <c r="BNI137" s="760"/>
      <c r="BNJ137" s="760"/>
      <c r="BNK137" s="760"/>
      <c r="BNL137" s="760"/>
      <c r="BNM137" s="760"/>
      <c r="BNN137" s="760"/>
      <c r="BNO137" s="760"/>
      <c r="BNP137" s="760"/>
      <c r="BNQ137" s="760"/>
      <c r="BNR137" s="760"/>
      <c r="BNS137" s="760"/>
      <c r="BNT137" s="760"/>
      <c r="BNU137" s="760"/>
      <c r="BNV137" s="760"/>
      <c r="BNW137" s="760"/>
      <c r="BNX137" s="760"/>
      <c r="BNY137" s="760"/>
      <c r="BNZ137" s="760"/>
      <c r="BOA137" s="760"/>
      <c r="BOB137" s="760"/>
      <c r="BOC137" s="760"/>
      <c r="BOD137" s="760"/>
      <c r="BOE137" s="760"/>
      <c r="BOF137" s="760"/>
      <c r="BOG137" s="760"/>
      <c r="BOH137" s="760"/>
      <c r="BOI137" s="760"/>
      <c r="BOJ137" s="760"/>
      <c r="BOK137" s="760"/>
      <c r="BOL137" s="760"/>
      <c r="BOM137" s="760"/>
      <c r="BON137" s="760"/>
      <c r="BOO137" s="760"/>
      <c r="BOP137" s="760"/>
      <c r="BOQ137" s="760"/>
      <c r="BOR137" s="760"/>
      <c r="BOS137" s="760"/>
      <c r="BOT137" s="760"/>
      <c r="BOU137" s="760"/>
      <c r="BOV137" s="760"/>
      <c r="BOW137" s="760"/>
      <c r="BOX137" s="760"/>
      <c r="BOY137" s="760"/>
      <c r="BOZ137" s="760"/>
      <c r="BPA137" s="760"/>
      <c r="BPB137" s="760"/>
      <c r="BPC137" s="760"/>
      <c r="BPD137" s="760"/>
      <c r="BPE137" s="760"/>
      <c r="BPF137" s="760"/>
      <c r="BPG137" s="760"/>
      <c r="BPH137" s="760"/>
      <c r="BPI137" s="760"/>
      <c r="BPJ137" s="760"/>
      <c r="BPK137" s="760"/>
      <c r="BPL137" s="760"/>
      <c r="BPM137" s="760"/>
      <c r="BPN137" s="760"/>
      <c r="BPO137" s="760"/>
      <c r="BPP137" s="760"/>
      <c r="BPQ137" s="760"/>
      <c r="BPR137" s="760"/>
      <c r="BPS137" s="760"/>
      <c r="BPT137" s="760"/>
      <c r="BPU137" s="760"/>
      <c r="BPV137" s="760"/>
      <c r="BPW137" s="760"/>
      <c r="BPX137" s="760"/>
      <c r="BPY137" s="760"/>
      <c r="BPZ137" s="760"/>
      <c r="BQA137" s="760"/>
      <c r="BQB137" s="760"/>
      <c r="BQC137" s="760"/>
      <c r="BQD137" s="760"/>
      <c r="BQE137" s="760"/>
      <c r="BQF137" s="760"/>
      <c r="BQG137" s="760"/>
      <c r="BQH137" s="760"/>
      <c r="BQI137" s="760"/>
      <c r="BQJ137" s="760"/>
      <c r="BQK137" s="760"/>
      <c r="BQL137" s="760"/>
      <c r="BQM137" s="760"/>
      <c r="BQN137" s="760"/>
      <c r="BQO137" s="760"/>
      <c r="BQP137" s="760"/>
      <c r="BQQ137" s="760"/>
      <c r="BQR137" s="760"/>
      <c r="BQS137" s="760"/>
      <c r="BQT137" s="760"/>
      <c r="BQU137" s="760"/>
      <c r="BQV137" s="760"/>
      <c r="BQW137" s="760"/>
      <c r="BQX137" s="760"/>
      <c r="BQY137" s="760"/>
      <c r="BQZ137" s="760"/>
      <c r="BRA137" s="760"/>
      <c r="BRB137" s="760"/>
      <c r="BRC137" s="760"/>
      <c r="BRD137" s="760"/>
      <c r="BRE137" s="760"/>
      <c r="BRF137" s="760"/>
      <c r="BRG137" s="760"/>
      <c r="BRH137" s="760"/>
      <c r="BRI137" s="760"/>
      <c r="BRJ137" s="760"/>
      <c r="BRK137" s="760"/>
      <c r="BRL137" s="760"/>
      <c r="BRM137" s="760"/>
      <c r="BRN137" s="760"/>
      <c r="BRO137" s="760"/>
      <c r="BRP137" s="760"/>
      <c r="BRQ137" s="760"/>
      <c r="BRR137" s="760"/>
      <c r="BRS137" s="760"/>
      <c r="BRT137" s="760"/>
      <c r="BRU137" s="760"/>
      <c r="BRV137" s="760"/>
      <c r="BRW137" s="760"/>
      <c r="BRX137" s="760"/>
      <c r="BRY137" s="760"/>
      <c r="BRZ137" s="760"/>
      <c r="BSA137" s="760"/>
      <c r="BSB137" s="760"/>
      <c r="BSC137" s="760"/>
      <c r="BSD137" s="760"/>
      <c r="BSE137" s="760"/>
      <c r="BSF137" s="760"/>
      <c r="BSG137" s="760"/>
      <c r="BSH137" s="760"/>
      <c r="BSI137" s="760"/>
      <c r="BSJ137" s="760"/>
      <c r="BSK137" s="760"/>
      <c r="BSL137" s="760"/>
      <c r="BSM137" s="760"/>
      <c r="BSN137" s="760"/>
      <c r="BSO137" s="760"/>
      <c r="BSP137" s="760"/>
      <c r="BSQ137" s="760"/>
      <c r="BSR137" s="760"/>
      <c r="BSS137" s="760"/>
      <c r="BST137" s="760"/>
      <c r="BSU137" s="760"/>
      <c r="BSV137" s="760"/>
      <c r="BSW137" s="760"/>
      <c r="BSX137" s="760"/>
      <c r="BSY137" s="760"/>
      <c r="BSZ137" s="760"/>
      <c r="BTA137" s="760"/>
      <c r="BTB137" s="760"/>
      <c r="BTC137" s="760"/>
      <c r="BTD137" s="760"/>
      <c r="BTE137" s="760"/>
      <c r="BTF137" s="760"/>
      <c r="BTG137" s="760"/>
      <c r="BTH137" s="760"/>
      <c r="BTI137" s="760"/>
      <c r="BTJ137" s="760"/>
      <c r="BTK137" s="760"/>
      <c r="BTL137" s="760"/>
      <c r="BTM137" s="760"/>
      <c r="BTN137" s="760"/>
      <c r="BTO137" s="760"/>
      <c r="BTP137" s="760"/>
      <c r="BTQ137" s="760"/>
      <c r="BTR137" s="760"/>
      <c r="BTS137" s="760"/>
      <c r="BTT137" s="760"/>
      <c r="BTU137" s="760"/>
      <c r="BTV137" s="760"/>
      <c r="BTW137" s="760"/>
      <c r="BTX137" s="760"/>
      <c r="BTY137" s="760"/>
      <c r="BTZ137" s="760"/>
      <c r="BUA137" s="760"/>
      <c r="BUB137" s="760"/>
      <c r="BUC137" s="760"/>
      <c r="BUD137" s="760"/>
      <c r="BUE137" s="760"/>
      <c r="BUF137" s="760"/>
      <c r="BUG137" s="760"/>
      <c r="BUH137" s="760"/>
      <c r="BUI137" s="760"/>
      <c r="BUJ137" s="760"/>
      <c r="BUK137" s="760"/>
      <c r="BUL137" s="760"/>
      <c r="BUM137" s="760"/>
      <c r="BUN137" s="760"/>
      <c r="BUO137" s="760"/>
      <c r="BUP137" s="760"/>
      <c r="BUQ137" s="760"/>
      <c r="BUR137" s="760"/>
      <c r="BUS137" s="760"/>
      <c r="BUT137" s="760"/>
      <c r="BUU137" s="760"/>
      <c r="BUV137" s="760"/>
      <c r="BUW137" s="760"/>
      <c r="BUX137" s="760"/>
      <c r="BUY137" s="760"/>
      <c r="BUZ137" s="760"/>
      <c r="BVA137" s="760"/>
      <c r="BVB137" s="760"/>
      <c r="BVC137" s="760"/>
      <c r="BVD137" s="760"/>
      <c r="BVE137" s="760"/>
      <c r="BVF137" s="760"/>
      <c r="BVG137" s="760"/>
      <c r="BVH137" s="760"/>
      <c r="BVI137" s="760"/>
      <c r="BVJ137" s="760"/>
      <c r="BVK137" s="760"/>
      <c r="BVL137" s="760"/>
      <c r="BVM137" s="760"/>
      <c r="BVN137" s="760"/>
      <c r="BVO137" s="760"/>
      <c r="BVP137" s="760"/>
      <c r="BVQ137" s="760"/>
      <c r="BVR137" s="760"/>
      <c r="BVS137" s="760"/>
      <c r="BVT137" s="760"/>
      <c r="BVU137" s="760"/>
      <c r="BVV137" s="760"/>
      <c r="BVW137" s="760"/>
      <c r="BVX137" s="760"/>
      <c r="BVY137" s="760"/>
      <c r="BVZ137" s="760"/>
      <c r="BWA137" s="760"/>
      <c r="BWB137" s="760"/>
      <c r="BWC137" s="760"/>
      <c r="BWD137" s="760"/>
      <c r="BWE137" s="760"/>
      <c r="BWF137" s="760"/>
      <c r="BWG137" s="760"/>
      <c r="BWH137" s="760"/>
      <c r="BWI137" s="760"/>
      <c r="BWJ137" s="760"/>
      <c r="BWK137" s="760"/>
      <c r="BWL137" s="760"/>
      <c r="BWM137" s="760"/>
      <c r="BWN137" s="760"/>
      <c r="BWO137" s="760"/>
      <c r="BWP137" s="760"/>
      <c r="BWQ137" s="760"/>
      <c r="BWR137" s="760"/>
      <c r="BWS137" s="760"/>
      <c r="BWT137" s="760"/>
      <c r="BWU137" s="760"/>
      <c r="BWV137" s="760"/>
      <c r="BWW137" s="760"/>
      <c r="BWX137" s="760"/>
      <c r="BWY137" s="760"/>
      <c r="BWZ137" s="760"/>
      <c r="BXA137" s="760"/>
      <c r="BXB137" s="760"/>
      <c r="BXC137" s="760"/>
      <c r="BXD137" s="760"/>
      <c r="BXE137" s="760"/>
      <c r="BXF137" s="760"/>
      <c r="BXG137" s="760"/>
      <c r="BXH137" s="760"/>
      <c r="BXI137" s="760"/>
      <c r="BXJ137" s="760"/>
      <c r="BXK137" s="760"/>
      <c r="BXL137" s="760"/>
      <c r="BXM137" s="760"/>
      <c r="BXN137" s="760"/>
      <c r="BXO137" s="760"/>
      <c r="BXP137" s="760"/>
      <c r="BXQ137" s="760"/>
      <c r="BXR137" s="760"/>
      <c r="BXS137" s="760"/>
      <c r="BXT137" s="760"/>
      <c r="BXU137" s="760"/>
      <c r="BXV137" s="760"/>
      <c r="BXW137" s="760"/>
      <c r="BXX137" s="760"/>
      <c r="BXY137" s="760"/>
      <c r="BXZ137" s="760"/>
      <c r="BYA137" s="760"/>
      <c r="BYB137" s="760"/>
      <c r="BYC137" s="760"/>
      <c r="BYD137" s="760"/>
      <c r="BYE137" s="760"/>
      <c r="BYF137" s="760"/>
      <c r="BYG137" s="760"/>
      <c r="BYH137" s="760"/>
      <c r="BYI137" s="760"/>
      <c r="BYJ137" s="760"/>
      <c r="BYK137" s="760"/>
      <c r="BYL137" s="760"/>
      <c r="BYM137" s="760"/>
      <c r="BYN137" s="760"/>
      <c r="BYO137" s="760"/>
      <c r="BYP137" s="760"/>
      <c r="BYQ137" s="760"/>
      <c r="BYR137" s="760"/>
      <c r="BYS137" s="760"/>
      <c r="BYT137" s="760"/>
      <c r="BYU137" s="760"/>
      <c r="BYV137" s="760"/>
      <c r="BYW137" s="760"/>
      <c r="BYX137" s="760"/>
      <c r="BYY137" s="760"/>
      <c r="BYZ137" s="760"/>
      <c r="BZA137" s="760"/>
      <c r="BZB137" s="760"/>
      <c r="BZC137" s="760"/>
      <c r="BZD137" s="760"/>
      <c r="BZE137" s="760"/>
      <c r="BZF137" s="760"/>
      <c r="BZG137" s="760"/>
      <c r="BZH137" s="760"/>
      <c r="BZI137" s="760"/>
      <c r="BZJ137" s="760"/>
      <c r="BZK137" s="760"/>
      <c r="BZL137" s="760"/>
      <c r="BZM137" s="760"/>
      <c r="BZN137" s="760"/>
      <c r="BZO137" s="760"/>
      <c r="BZP137" s="760"/>
      <c r="BZQ137" s="760"/>
      <c r="BZR137" s="760"/>
      <c r="BZS137" s="760"/>
      <c r="BZT137" s="760"/>
      <c r="BZU137" s="760"/>
      <c r="BZV137" s="760"/>
      <c r="BZW137" s="760"/>
      <c r="BZX137" s="760"/>
      <c r="BZY137" s="760"/>
      <c r="BZZ137" s="760"/>
      <c r="CAA137" s="760"/>
      <c r="CAB137" s="760"/>
      <c r="CAC137" s="760"/>
      <c r="CAD137" s="760"/>
      <c r="CAE137" s="760"/>
      <c r="CAF137" s="760"/>
      <c r="CAG137" s="760"/>
      <c r="CAH137" s="760"/>
      <c r="CAI137" s="760"/>
      <c r="CAJ137" s="760"/>
      <c r="CAK137" s="760"/>
      <c r="CAL137" s="760"/>
      <c r="CAM137" s="760"/>
      <c r="CAN137" s="760"/>
      <c r="CAO137" s="760"/>
      <c r="CAP137" s="760"/>
      <c r="CAQ137" s="760"/>
      <c r="CAR137" s="760"/>
      <c r="CAS137" s="760"/>
      <c r="CAT137" s="760"/>
      <c r="CAU137" s="760"/>
      <c r="CAV137" s="760"/>
      <c r="CAW137" s="760"/>
      <c r="CAX137" s="760"/>
      <c r="CAY137" s="760"/>
      <c r="CAZ137" s="760"/>
      <c r="CBA137" s="760"/>
      <c r="CBB137" s="760"/>
      <c r="CBC137" s="760"/>
      <c r="CBD137" s="760"/>
      <c r="CBE137" s="760"/>
      <c r="CBF137" s="760"/>
      <c r="CBG137" s="760"/>
      <c r="CBH137" s="760"/>
      <c r="CBI137" s="760"/>
      <c r="CBJ137" s="760"/>
      <c r="CBK137" s="760"/>
      <c r="CBL137" s="760"/>
      <c r="CBM137" s="760"/>
      <c r="CBN137" s="760"/>
      <c r="CBO137" s="760"/>
      <c r="CBP137" s="760"/>
      <c r="CBQ137" s="760"/>
      <c r="CBR137" s="760"/>
      <c r="CBS137" s="760"/>
      <c r="CBT137" s="760"/>
      <c r="CBU137" s="760"/>
      <c r="CBV137" s="760"/>
      <c r="CBW137" s="760"/>
      <c r="CBX137" s="760"/>
      <c r="CBY137" s="760"/>
      <c r="CBZ137" s="760"/>
      <c r="CCA137" s="760"/>
      <c r="CCB137" s="760"/>
      <c r="CCC137" s="760"/>
      <c r="CCD137" s="760"/>
      <c r="CCE137" s="760"/>
      <c r="CCF137" s="760"/>
      <c r="CCG137" s="760"/>
      <c r="CCH137" s="760"/>
      <c r="CCI137" s="760"/>
      <c r="CCJ137" s="760"/>
      <c r="CCK137" s="760"/>
      <c r="CCL137" s="760"/>
      <c r="CCM137" s="760"/>
      <c r="CCN137" s="760"/>
      <c r="CCO137" s="760"/>
      <c r="CCP137" s="760"/>
      <c r="CCQ137" s="760"/>
      <c r="CCR137" s="760"/>
      <c r="CCS137" s="760"/>
      <c r="CCT137" s="760"/>
      <c r="CCU137" s="760"/>
      <c r="CCV137" s="760"/>
      <c r="CCW137" s="760"/>
      <c r="CCX137" s="760"/>
      <c r="CCY137" s="760"/>
      <c r="CCZ137" s="760"/>
      <c r="CDA137" s="760"/>
      <c r="CDB137" s="760"/>
      <c r="CDC137" s="760"/>
      <c r="CDD137" s="760"/>
      <c r="CDE137" s="760"/>
      <c r="CDF137" s="760"/>
      <c r="CDG137" s="760"/>
      <c r="CDH137" s="760"/>
      <c r="CDI137" s="760"/>
      <c r="CDJ137" s="760"/>
      <c r="CDK137" s="760"/>
      <c r="CDL137" s="760"/>
      <c r="CDM137" s="760"/>
      <c r="CDN137" s="760"/>
      <c r="CDO137" s="760"/>
      <c r="CDP137" s="760"/>
      <c r="CDQ137" s="760"/>
      <c r="CDR137" s="760"/>
      <c r="CDS137" s="760"/>
      <c r="CDT137" s="760"/>
      <c r="CDU137" s="760"/>
      <c r="CDV137" s="760"/>
      <c r="CDW137" s="760"/>
      <c r="CDX137" s="760"/>
      <c r="CDY137" s="760"/>
      <c r="CDZ137" s="760"/>
      <c r="CEA137" s="760"/>
      <c r="CEB137" s="760"/>
      <c r="CEC137" s="760"/>
      <c r="CED137" s="760"/>
      <c r="CEE137" s="760"/>
      <c r="CEF137" s="760"/>
      <c r="CEG137" s="760"/>
      <c r="CEH137" s="760"/>
      <c r="CEI137" s="760"/>
      <c r="CEJ137" s="760"/>
      <c r="CEK137" s="760"/>
      <c r="CEL137" s="760"/>
      <c r="CEM137" s="760"/>
      <c r="CEN137" s="760"/>
      <c r="CEO137" s="760"/>
      <c r="CEP137" s="760"/>
      <c r="CEQ137" s="760"/>
      <c r="CER137" s="760"/>
      <c r="CES137" s="760"/>
      <c r="CET137" s="760"/>
      <c r="CEU137" s="760"/>
      <c r="CEV137" s="760"/>
      <c r="CEW137" s="760"/>
      <c r="CEX137" s="760"/>
      <c r="CEY137" s="760"/>
      <c r="CEZ137" s="760"/>
      <c r="CFA137" s="760"/>
      <c r="CFB137" s="760"/>
      <c r="CFC137" s="760"/>
      <c r="CFD137" s="760"/>
      <c r="CFE137" s="760"/>
      <c r="CFF137" s="760"/>
      <c r="CFG137" s="760"/>
      <c r="CFH137" s="760"/>
      <c r="CFI137" s="760"/>
      <c r="CFJ137" s="760"/>
      <c r="CFK137" s="760"/>
      <c r="CFL137" s="760"/>
      <c r="CFM137" s="760"/>
      <c r="CFN137" s="760"/>
      <c r="CFO137" s="760"/>
      <c r="CFP137" s="760"/>
      <c r="CFQ137" s="760"/>
      <c r="CFR137" s="760"/>
      <c r="CFS137" s="760"/>
      <c r="CFT137" s="760"/>
      <c r="CFU137" s="760"/>
      <c r="CFV137" s="760"/>
      <c r="CFW137" s="760"/>
      <c r="CFX137" s="760"/>
      <c r="CFY137" s="760"/>
      <c r="CFZ137" s="760"/>
      <c r="CGA137" s="760"/>
      <c r="CGB137" s="760"/>
      <c r="CGC137" s="760"/>
      <c r="CGD137" s="760"/>
      <c r="CGE137" s="760"/>
      <c r="CGF137" s="760"/>
      <c r="CGG137" s="760"/>
      <c r="CGH137" s="760"/>
      <c r="CGI137" s="760"/>
      <c r="CGJ137" s="760"/>
      <c r="CGK137" s="760"/>
      <c r="CGL137" s="760"/>
      <c r="CGM137" s="760"/>
      <c r="CGN137" s="760"/>
      <c r="CGO137" s="760"/>
      <c r="CGP137" s="760"/>
      <c r="CGQ137" s="760"/>
      <c r="CGR137" s="760"/>
      <c r="CGS137" s="760"/>
      <c r="CGT137" s="760"/>
      <c r="CGU137" s="760"/>
      <c r="CGV137" s="760"/>
      <c r="CGW137" s="760"/>
      <c r="CGX137" s="760"/>
      <c r="CGY137" s="760"/>
      <c r="CGZ137" s="760"/>
      <c r="CHA137" s="760"/>
      <c r="CHB137" s="760"/>
      <c r="CHC137" s="760"/>
      <c r="CHD137" s="760"/>
      <c r="CHE137" s="760"/>
      <c r="CHF137" s="760"/>
      <c r="CHG137" s="760"/>
      <c r="CHH137" s="760"/>
      <c r="CHI137" s="760"/>
      <c r="CHJ137" s="760"/>
      <c r="CHK137" s="760"/>
      <c r="CHL137" s="760"/>
      <c r="CHM137" s="760"/>
      <c r="CHN137" s="760"/>
      <c r="CHO137" s="760"/>
      <c r="CHP137" s="760"/>
      <c r="CHQ137" s="760"/>
      <c r="CHR137" s="760"/>
      <c r="CHS137" s="760"/>
      <c r="CHT137" s="760"/>
      <c r="CHU137" s="760"/>
      <c r="CHV137" s="760"/>
      <c r="CHW137" s="760"/>
      <c r="CHX137" s="760"/>
      <c r="CHY137" s="760"/>
      <c r="CHZ137" s="760"/>
      <c r="CIA137" s="760"/>
      <c r="CIB137" s="760"/>
      <c r="CIC137" s="760"/>
      <c r="CID137" s="760"/>
      <c r="CIE137" s="760"/>
      <c r="CIF137" s="760"/>
      <c r="CIG137" s="760"/>
      <c r="CIH137" s="760"/>
      <c r="CII137" s="760"/>
      <c r="CIJ137" s="760"/>
      <c r="CIK137" s="760"/>
      <c r="CIL137" s="760"/>
      <c r="CIM137" s="760"/>
      <c r="CIN137" s="760"/>
      <c r="CIO137" s="760"/>
      <c r="CIP137" s="760"/>
      <c r="CIQ137" s="760"/>
      <c r="CIR137" s="760"/>
      <c r="CIS137" s="760"/>
      <c r="CIT137" s="760"/>
      <c r="CIU137" s="760"/>
      <c r="CIV137" s="760"/>
      <c r="CIW137" s="760"/>
      <c r="CIX137" s="760"/>
      <c r="CIY137" s="760"/>
      <c r="CIZ137" s="760"/>
      <c r="CJA137" s="760"/>
      <c r="CJB137" s="760"/>
      <c r="CJC137" s="760"/>
      <c r="CJD137" s="760"/>
      <c r="CJE137" s="760"/>
      <c r="CJF137" s="760"/>
      <c r="CJG137" s="760"/>
      <c r="CJH137" s="760"/>
      <c r="CJI137" s="760"/>
      <c r="CJJ137" s="760"/>
      <c r="CJK137" s="760"/>
      <c r="CJL137" s="760"/>
      <c r="CJM137" s="760"/>
      <c r="CJN137" s="760"/>
      <c r="CJO137" s="760"/>
      <c r="CJP137" s="760"/>
      <c r="CJQ137" s="760"/>
      <c r="CJR137" s="760"/>
      <c r="CJS137" s="760"/>
      <c r="CJT137" s="760"/>
      <c r="CJU137" s="760"/>
      <c r="CJV137" s="760"/>
      <c r="CJW137" s="760"/>
      <c r="CJX137" s="760"/>
      <c r="CJY137" s="760"/>
      <c r="CJZ137" s="760"/>
      <c r="CKA137" s="760"/>
      <c r="CKB137" s="760"/>
      <c r="CKC137" s="760"/>
      <c r="CKD137" s="760"/>
      <c r="CKE137" s="760"/>
      <c r="CKF137" s="760"/>
      <c r="CKG137" s="760"/>
      <c r="CKH137" s="760"/>
      <c r="CKI137" s="760"/>
      <c r="CKJ137" s="760"/>
      <c r="CKK137" s="760"/>
      <c r="CKL137" s="760"/>
      <c r="CKM137" s="760"/>
      <c r="CKN137" s="760"/>
      <c r="CKO137" s="760"/>
      <c r="CKP137" s="760"/>
      <c r="CKQ137" s="760"/>
      <c r="CKR137" s="760"/>
      <c r="CKS137" s="760"/>
      <c r="CKT137" s="760"/>
      <c r="CKU137" s="760"/>
      <c r="CKV137" s="760"/>
      <c r="CKW137" s="760"/>
      <c r="CKX137" s="760"/>
      <c r="CKY137" s="760"/>
      <c r="CKZ137" s="760"/>
      <c r="CLA137" s="760"/>
      <c r="CLB137" s="760"/>
      <c r="CLC137" s="760"/>
      <c r="CLD137" s="760"/>
      <c r="CLE137" s="760"/>
      <c r="CLF137" s="760"/>
      <c r="CLG137" s="760"/>
      <c r="CLH137" s="760"/>
      <c r="CLI137" s="760"/>
      <c r="CLJ137" s="760"/>
      <c r="CLK137" s="760"/>
      <c r="CLL137" s="760"/>
      <c r="CLM137" s="760"/>
      <c r="CLN137" s="760"/>
      <c r="CLO137" s="760"/>
      <c r="CLP137" s="760"/>
      <c r="CLQ137" s="760"/>
      <c r="CLR137" s="760"/>
      <c r="CLS137" s="760"/>
      <c r="CLT137" s="760"/>
      <c r="CLU137" s="760"/>
      <c r="CLV137" s="760"/>
      <c r="CLW137" s="760"/>
      <c r="CLX137" s="760"/>
      <c r="CLY137" s="760"/>
      <c r="CLZ137" s="760"/>
      <c r="CMA137" s="760"/>
      <c r="CMB137" s="760"/>
      <c r="CMC137" s="760"/>
      <c r="CMD137" s="760"/>
      <c r="CME137" s="760"/>
      <c r="CMF137" s="760"/>
      <c r="CMG137" s="760"/>
      <c r="CMH137" s="760"/>
      <c r="CMI137" s="760"/>
      <c r="CMJ137" s="760"/>
      <c r="CMK137" s="760"/>
      <c r="CML137" s="760"/>
      <c r="CMM137" s="760"/>
      <c r="CMN137" s="760"/>
      <c r="CMO137" s="760"/>
      <c r="CMP137" s="760"/>
      <c r="CMQ137" s="760"/>
      <c r="CMR137" s="760"/>
      <c r="CMS137" s="760"/>
      <c r="CMT137" s="760"/>
      <c r="CMU137" s="760"/>
      <c r="CMV137" s="760"/>
      <c r="CMW137" s="760"/>
      <c r="CMX137" s="760"/>
      <c r="CMY137" s="760"/>
      <c r="CMZ137" s="760"/>
      <c r="CNA137" s="760"/>
      <c r="CNB137" s="760"/>
      <c r="CNC137" s="760"/>
      <c r="CND137" s="760"/>
      <c r="CNE137" s="760"/>
      <c r="CNF137" s="760"/>
      <c r="CNG137" s="760"/>
      <c r="CNH137" s="760"/>
      <c r="CNI137" s="760"/>
      <c r="CNJ137" s="760"/>
      <c r="CNK137" s="760"/>
      <c r="CNL137" s="760"/>
      <c r="CNM137" s="760"/>
      <c r="CNN137" s="760"/>
      <c r="CNO137" s="760"/>
      <c r="CNP137" s="760"/>
      <c r="CNQ137" s="760"/>
      <c r="CNR137" s="760"/>
      <c r="CNS137" s="760"/>
      <c r="CNT137" s="760"/>
      <c r="CNU137" s="760"/>
      <c r="CNV137" s="760"/>
      <c r="CNW137" s="760"/>
      <c r="CNX137" s="760"/>
      <c r="CNY137" s="760"/>
      <c r="CNZ137" s="760"/>
      <c r="COA137" s="760"/>
      <c r="COB137" s="760"/>
      <c r="COC137" s="760"/>
      <c r="COD137" s="760"/>
      <c r="COE137" s="760"/>
      <c r="COF137" s="760"/>
      <c r="COG137" s="760"/>
      <c r="COH137" s="760"/>
      <c r="COI137" s="760"/>
      <c r="COJ137" s="760"/>
      <c r="COK137" s="760"/>
      <c r="COL137" s="760"/>
      <c r="COM137" s="760"/>
      <c r="CON137" s="760"/>
      <c r="COO137" s="760"/>
      <c r="COP137" s="760"/>
      <c r="COQ137" s="760"/>
      <c r="COR137" s="760"/>
      <c r="COS137" s="760"/>
      <c r="COT137" s="760"/>
      <c r="COU137" s="760"/>
      <c r="COV137" s="760"/>
      <c r="COW137" s="760"/>
      <c r="COX137" s="760"/>
      <c r="COY137" s="760"/>
      <c r="COZ137" s="760"/>
      <c r="CPA137" s="760"/>
      <c r="CPB137" s="760"/>
      <c r="CPC137" s="760"/>
      <c r="CPD137" s="760"/>
      <c r="CPE137" s="760"/>
      <c r="CPF137" s="760"/>
      <c r="CPG137" s="760"/>
      <c r="CPH137" s="760"/>
      <c r="CPI137" s="760"/>
      <c r="CPJ137" s="760"/>
      <c r="CPK137" s="760"/>
      <c r="CPL137" s="760"/>
      <c r="CPM137" s="760"/>
      <c r="CPN137" s="760"/>
      <c r="CPO137" s="760"/>
      <c r="CPP137" s="760"/>
      <c r="CPQ137" s="760"/>
      <c r="CPR137" s="760"/>
      <c r="CPS137" s="760"/>
      <c r="CPT137" s="760"/>
      <c r="CPU137" s="760"/>
      <c r="CPV137" s="760"/>
      <c r="CPW137" s="760"/>
      <c r="CPX137" s="760"/>
      <c r="CPY137" s="760"/>
      <c r="CPZ137" s="760"/>
      <c r="CQA137" s="760"/>
      <c r="CQB137" s="760"/>
      <c r="CQC137" s="760"/>
      <c r="CQD137" s="760"/>
      <c r="CQE137" s="760"/>
      <c r="CQF137" s="760"/>
      <c r="CQG137" s="760"/>
      <c r="CQH137" s="760"/>
      <c r="CQI137" s="760"/>
      <c r="CQJ137" s="760"/>
      <c r="CQK137" s="760"/>
      <c r="CQL137" s="760"/>
      <c r="CQM137" s="760"/>
      <c r="CQN137" s="760"/>
      <c r="CQO137" s="760"/>
      <c r="CQP137" s="760"/>
      <c r="CQQ137" s="760"/>
      <c r="CQR137" s="760"/>
      <c r="CQS137" s="760"/>
      <c r="CQT137" s="760"/>
      <c r="CQU137" s="760"/>
      <c r="CQV137" s="760"/>
      <c r="CQW137" s="760"/>
      <c r="CQX137" s="760"/>
      <c r="CQY137" s="760"/>
      <c r="CQZ137" s="760"/>
      <c r="CRA137" s="760"/>
      <c r="CRB137" s="760"/>
      <c r="CRC137" s="760"/>
      <c r="CRD137" s="760"/>
      <c r="CRE137" s="760"/>
      <c r="CRF137" s="760"/>
      <c r="CRG137" s="760"/>
      <c r="CRH137" s="760"/>
      <c r="CRI137" s="760"/>
      <c r="CRJ137" s="760"/>
      <c r="CRK137" s="760"/>
      <c r="CRL137" s="760"/>
      <c r="CRM137" s="760"/>
      <c r="CRN137" s="760"/>
      <c r="CRO137" s="760"/>
      <c r="CRP137" s="760"/>
      <c r="CRQ137" s="760"/>
      <c r="CRR137" s="760"/>
      <c r="CRS137" s="760"/>
      <c r="CRT137" s="760"/>
      <c r="CRU137" s="760"/>
      <c r="CRV137" s="760"/>
      <c r="CRW137" s="760"/>
      <c r="CRX137" s="760"/>
      <c r="CRY137" s="760"/>
      <c r="CRZ137" s="760"/>
      <c r="CSA137" s="760"/>
      <c r="CSB137" s="760"/>
      <c r="CSC137" s="760"/>
      <c r="CSD137" s="760"/>
      <c r="CSE137" s="760"/>
      <c r="CSF137" s="760"/>
      <c r="CSG137" s="760"/>
      <c r="CSH137" s="760"/>
      <c r="CSI137" s="760"/>
      <c r="CSJ137" s="760"/>
      <c r="CSK137" s="760"/>
      <c r="CSL137" s="760"/>
      <c r="CSM137" s="760"/>
      <c r="CSN137" s="760"/>
      <c r="CSO137" s="760"/>
      <c r="CSP137" s="760"/>
      <c r="CSQ137" s="760"/>
      <c r="CSR137" s="760"/>
      <c r="CSS137" s="760"/>
      <c r="CST137" s="760"/>
      <c r="CSU137" s="760"/>
      <c r="CSV137" s="760"/>
      <c r="CSW137" s="760"/>
      <c r="CSX137" s="760"/>
      <c r="CSY137" s="760"/>
      <c r="CSZ137" s="760"/>
      <c r="CTA137" s="760"/>
      <c r="CTB137" s="760"/>
      <c r="CTC137" s="760"/>
      <c r="CTD137" s="760"/>
      <c r="CTE137" s="760"/>
      <c r="CTF137" s="760"/>
      <c r="CTG137" s="760"/>
      <c r="CTH137" s="760"/>
      <c r="CTI137" s="760"/>
      <c r="CTJ137" s="760"/>
      <c r="CTK137" s="760"/>
      <c r="CTL137" s="760"/>
      <c r="CTM137" s="760"/>
      <c r="CTN137" s="760"/>
      <c r="CTO137" s="760"/>
      <c r="CTP137" s="760"/>
      <c r="CTQ137" s="760"/>
      <c r="CTR137" s="760"/>
      <c r="CTS137" s="760"/>
      <c r="CTT137" s="760"/>
      <c r="CTU137" s="760"/>
      <c r="CTV137" s="760"/>
      <c r="CTW137" s="760"/>
      <c r="CTX137" s="760"/>
      <c r="CTY137" s="760"/>
      <c r="CTZ137" s="760"/>
      <c r="CUA137" s="760"/>
      <c r="CUB137" s="760"/>
      <c r="CUC137" s="760"/>
      <c r="CUD137" s="760"/>
      <c r="CUE137" s="760"/>
      <c r="CUF137" s="760"/>
      <c r="CUG137" s="760"/>
      <c r="CUH137" s="760"/>
      <c r="CUI137" s="760"/>
      <c r="CUJ137" s="760"/>
      <c r="CUK137" s="760"/>
      <c r="CUL137" s="760"/>
      <c r="CUM137" s="760"/>
      <c r="CUN137" s="760"/>
      <c r="CUO137" s="760"/>
      <c r="CUP137" s="760"/>
      <c r="CUQ137" s="760"/>
      <c r="CUR137" s="760"/>
      <c r="CUS137" s="760"/>
      <c r="CUT137" s="760"/>
      <c r="CUU137" s="760"/>
      <c r="CUV137" s="760"/>
      <c r="CUW137" s="760"/>
      <c r="CUX137" s="760"/>
      <c r="CUY137" s="760"/>
      <c r="CUZ137" s="760"/>
      <c r="CVA137" s="760"/>
      <c r="CVB137" s="760"/>
      <c r="CVC137" s="760"/>
      <c r="CVD137" s="760"/>
      <c r="CVE137" s="760"/>
      <c r="CVF137" s="760"/>
      <c r="CVG137" s="760"/>
      <c r="CVH137" s="760"/>
      <c r="CVI137" s="760"/>
      <c r="CVJ137" s="760"/>
      <c r="CVK137" s="760"/>
      <c r="CVL137" s="760"/>
      <c r="CVM137" s="760"/>
      <c r="CVN137" s="760"/>
      <c r="CVO137" s="760"/>
      <c r="CVP137" s="760"/>
      <c r="CVQ137" s="760"/>
      <c r="CVR137" s="760"/>
      <c r="CVS137" s="760"/>
      <c r="CVT137" s="760"/>
      <c r="CVU137" s="760"/>
      <c r="CVV137" s="760"/>
      <c r="CVW137" s="760"/>
      <c r="CVX137" s="760"/>
      <c r="CVY137" s="760"/>
      <c r="CVZ137" s="760"/>
      <c r="CWA137" s="760"/>
      <c r="CWB137" s="760"/>
      <c r="CWC137" s="760"/>
      <c r="CWD137" s="760"/>
      <c r="CWE137" s="760"/>
      <c r="CWF137" s="760"/>
      <c r="CWG137" s="760"/>
      <c r="CWH137" s="760"/>
      <c r="CWI137" s="760"/>
      <c r="CWJ137" s="760"/>
      <c r="CWK137" s="760"/>
      <c r="CWL137" s="760"/>
      <c r="CWM137" s="760"/>
      <c r="CWN137" s="760"/>
      <c r="CWO137" s="760"/>
      <c r="CWP137" s="760"/>
      <c r="CWQ137" s="760"/>
      <c r="CWR137" s="760"/>
      <c r="CWS137" s="760"/>
      <c r="CWT137" s="760"/>
      <c r="CWU137" s="760"/>
      <c r="CWV137" s="760"/>
      <c r="CWW137" s="760"/>
      <c r="CWX137" s="760"/>
      <c r="CWY137" s="760"/>
      <c r="CWZ137" s="760"/>
      <c r="CXA137" s="760"/>
      <c r="CXB137" s="760"/>
      <c r="CXC137" s="760"/>
      <c r="CXD137" s="760"/>
      <c r="CXE137" s="760"/>
      <c r="CXF137" s="760"/>
      <c r="CXG137" s="760"/>
      <c r="CXH137" s="760"/>
      <c r="CXI137" s="760"/>
      <c r="CXJ137" s="760"/>
      <c r="CXK137" s="760"/>
      <c r="CXL137" s="760"/>
      <c r="CXM137" s="760"/>
      <c r="CXN137" s="760"/>
      <c r="CXO137" s="760"/>
      <c r="CXP137" s="760"/>
      <c r="CXQ137" s="760"/>
      <c r="CXR137" s="760"/>
      <c r="CXS137" s="760"/>
      <c r="CXT137" s="760"/>
      <c r="CXU137" s="760"/>
      <c r="CXV137" s="760"/>
      <c r="CXW137" s="760"/>
      <c r="CXX137" s="760"/>
      <c r="CXY137" s="760"/>
      <c r="CXZ137" s="760"/>
      <c r="CYA137" s="760"/>
      <c r="CYB137" s="760"/>
      <c r="CYC137" s="760"/>
      <c r="CYD137" s="760"/>
      <c r="CYE137" s="760"/>
      <c r="CYF137" s="760"/>
      <c r="CYG137" s="760"/>
      <c r="CYH137" s="760"/>
      <c r="CYI137" s="760"/>
      <c r="CYJ137" s="760"/>
      <c r="CYK137" s="760"/>
      <c r="CYL137" s="760"/>
      <c r="CYM137" s="760"/>
      <c r="CYN137" s="760"/>
      <c r="CYO137" s="760"/>
      <c r="CYP137" s="760"/>
      <c r="CYQ137" s="760"/>
      <c r="CYR137" s="760"/>
      <c r="CYS137" s="760"/>
      <c r="CYT137" s="760"/>
      <c r="CYU137" s="760"/>
      <c r="CYV137" s="760"/>
      <c r="CYW137" s="760"/>
      <c r="CYX137" s="760"/>
      <c r="CYY137" s="760"/>
      <c r="CYZ137" s="760"/>
      <c r="CZA137" s="760"/>
      <c r="CZB137" s="760"/>
      <c r="CZC137" s="760"/>
      <c r="CZD137" s="760"/>
      <c r="CZE137" s="760"/>
      <c r="CZF137" s="760"/>
      <c r="CZG137" s="760"/>
      <c r="CZH137" s="760"/>
      <c r="CZI137" s="760"/>
      <c r="CZJ137" s="760"/>
      <c r="CZK137" s="760"/>
      <c r="CZL137" s="760"/>
      <c r="CZM137" s="760"/>
      <c r="CZN137" s="760"/>
      <c r="CZO137" s="760"/>
      <c r="CZP137" s="760"/>
      <c r="CZQ137" s="760"/>
      <c r="CZR137" s="760"/>
      <c r="CZS137" s="760"/>
      <c r="CZT137" s="760"/>
      <c r="CZU137" s="760"/>
      <c r="CZV137" s="760"/>
      <c r="CZW137" s="760"/>
      <c r="CZX137" s="760"/>
      <c r="CZY137" s="760"/>
      <c r="CZZ137" s="760"/>
      <c r="DAA137" s="760"/>
      <c r="DAB137" s="760"/>
      <c r="DAC137" s="760"/>
      <c r="DAD137" s="760"/>
      <c r="DAE137" s="760"/>
      <c r="DAF137" s="760"/>
      <c r="DAG137" s="760"/>
      <c r="DAH137" s="760"/>
      <c r="DAI137" s="760"/>
      <c r="DAJ137" s="760"/>
      <c r="DAK137" s="760"/>
      <c r="DAL137" s="760"/>
      <c r="DAM137" s="760"/>
      <c r="DAN137" s="760"/>
      <c r="DAO137" s="760"/>
      <c r="DAP137" s="760"/>
      <c r="DAQ137" s="760"/>
      <c r="DAR137" s="760"/>
      <c r="DAS137" s="760"/>
      <c r="DAT137" s="760"/>
      <c r="DAU137" s="760"/>
      <c r="DAV137" s="760"/>
      <c r="DAW137" s="760"/>
      <c r="DAX137" s="760"/>
      <c r="DAY137" s="760"/>
      <c r="DAZ137" s="760"/>
      <c r="DBA137" s="760"/>
      <c r="DBB137" s="760"/>
      <c r="DBC137" s="760"/>
      <c r="DBD137" s="760"/>
      <c r="DBE137" s="760"/>
      <c r="DBF137" s="760"/>
      <c r="DBG137" s="760"/>
      <c r="DBH137" s="760"/>
      <c r="DBI137" s="760"/>
      <c r="DBJ137" s="760"/>
      <c r="DBK137" s="760"/>
      <c r="DBL137" s="760"/>
      <c r="DBM137" s="760"/>
      <c r="DBN137" s="760"/>
      <c r="DBO137" s="760"/>
      <c r="DBP137" s="760"/>
      <c r="DBQ137" s="760"/>
      <c r="DBR137" s="760"/>
      <c r="DBS137" s="760"/>
      <c r="DBT137" s="760"/>
      <c r="DBU137" s="760"/>
      <c r="DBV137" s="760"/>
      <c r="DBW137" s="760"/>
      <c r="DBX137" s="760"/>
      <c r="DBY137" s="760"/>
      <c r="DBZ137" s="760"/>
      <c r="DCA137" s="760"/>
      <c r="DCB137" s="760"/>
      <c r="DCC137" s="760"/>
      <c r="DCD137" s="760"/>
      <c r="DCE137" s="760"/>
      <c r="DCF137" s="760"/>
      <c r="DCG137" s="760"/>
      <c r="DCH137" s="760"/>
      <c r="DCI137" s="760"/>
      <c r="DCJ137" s="760"/>
      <c r="DCK137" s="760"/>
      <c r="DCL137" s="760"/>
      <c r="DCM137" s="760"/>
      <c r="DCN137" s="760"/>
      <c r="DCO137" s="760"/>
      <c r="DCP137" s="760"/>
      <c r="DCQ137" s="760"/>
      <c r="DCR137" s="760"/>
      <c r="DCS137" s="760"/>
      <c r="DCT137" s="760"/>
      <c r="DCU137" s="760"/>
      <c r="DCV137" s="760"/>
      <c r="DCW137" s="760"/>
      <c r="DCX137" s="760"/>
      <c r="DCY137" s="760"/>
      <c r="DCZ137" s="760"/>
      <c r="DDA137" s="760"/>
      <c r="DDB137" s="760"/>
      <c r="DDC137" s="760"/>
      <c r="DDD137" s="760"/>
      <c r="DDE137" s="760"/>
      <c r="DDF137" s="760"/>
      <c r="DDG137" s="760"/>
      <c r="DDH137" s="760"/>
      <c r="DDI137" s="760"/>
      <c r="DDJ137" s="760"/>
      <c r="DDK137" s="760"/>
      <c r="DDL137" s="760"/>
      <c r="DDM137" s="760"/>
      <c r="DDN137" s="760"/>
      <c r="DDO137" s="760"/>
      <c r="DDP137" s="760"/>
      <c r="DDQ137" s="760"/>
      <c r="DDR137" s="760"/>
      <c r="DDS137" s="760"/>
      <c r="DDT137" s="760"/>
      <c r="DDU137" s="760"/>
      <c r="DDV137" s="760"/>
      <c r="DDW137" s="760"/>
      <c r="DDX137" s="760"/>
      <c r="DDY137" s="760"/>
      <c r="DDZ137" s="760"/>
      <c r="DEA137" s="760"/>
      <c r="DEB137" s="760"/>
      <c r="DEC137" s="760"/>
      <c r="DED137" s="760"/>
      <c r="DEE137" s="760"/>
      <c r="DEF137" s="760"/>
      <c r="DEG137" s="760"/>
      <c r="DEH137" s="760"/>
      <c r="DEI137" s="760"/>
      <c r="DEJ137" s="760"/>
      <c r="DEK137" s="760"/>
      <c r="DEL137" s="760"/>
      <c r="DEM137" s="760"/>
      <c r="DEN137" s="760"/>
      <c r="DEO137" s="760"/>
      <c r="DEP137" s="760"/>
      <c r="DEQ137" s="760"/>
      <c r="DER137" s="760"/>
      <c r="DES137" s="760"/>
      <c r="DET137" s="760"/>
      <c r="DEU137" s="760"/>
      <c r="DEV137" s="760"/>
      <c r="DEW137" s="760"/>
      <c r="DEX137" s="760"/>
      <c r="DEY137" s="760"/>
      <c r="DEZ137" s="760"/>
      <c r="DFA137" s="760"/>
      <c r="DFB137" s="760"/>
      <c r="DFC137" s="760"/>
      <c r="DFD137" s="760"/>
      <c r="DFE137" s="760"/>
      <c r="DFF137" s="760"/>
      <c r="DFG137" s="760"/>
      <c r="DFH137" s="760"/>
      <c r="DFI137" s="760"/>
      <c r="DFJ137" s="760"/>
      <c r="DFK137" s="760"/>
      <c r="DFL137" s="760"/>
      <c r="DFM137" s="760"/>
      <c r="DFN137" s="760"/>
      <c r="DFO137" s="760"/>
      <c r="DFP137" s="760"/>
      <c r="DFQ137" s="760"/>
      <c r="DFR137" s="760"/>
      <c r="DFS137" s="760"/>
      <c r="DFT137" s="760"/>
      <c r="DFU137" s="760"/>
      <c r="DFV137" s="760"/>
      <c r="DFW137" s="760"/>
      <c r="DFX137" s="760"/>
      <c r="DFY137" s="760"/>
      <c r="DFZ137" s="760"/>
      <c r="DGA137" s="760"/>
      <c r="DGB137" s="760"/>
      <c r="DGC137" s="760"/>
      <c r="DGD137" s="760"/>
      <c r="DGE137" s="760"/>
      <c r="DGF137" s="760"/>
      <c r="DGG137" s="760"/>
      <c r="DGH137" s="760"/>
      <c r="DGI137" s="760"/>
      <c r="DGJ137" s="760"/>
      <c r="DGK137" s="760"/>
      <c r="DGL137" s="760"/>
      <c r="DGM137" s="760"/>
      <c r="DGN137" s="760"/>
      <c r="DGO137" s="760"/>
      <c r="DGP137" s="760"/>
      <c r="DGQ137" s="760"/>
      <c r="DGR137" s="760"/>
      <c r="DGS137" s="760"/>
      <c r="DGT137" s="760"/>
      <c r="DGU137" s="760"/>
      <c r="DGV137" s="760"/>
      <c r="DGW137" s="760"/>
      <c r="DGX137" s="760"/>
      <c r="DGY137" s="760"/>
      <c r="DGZ137" s="760"/>
      <c r="DHA137" s="760"/>
      <c r="DHB137" s="760"/>
      <c r="DHC137" s="760"/>
      <c r="DHD137" s="760"/>
      <c r="DHE137" s="760"/>
      <c r="DHF137" s="760"/>
      <c r="DHG137" s="760"/>
      <c r="DHH137" s="760"/>
      <c r="DHI137" s="760"/>
      <c r="DHJ137" s="760"/>
      <c r="DHK137" s="760"/>
      <c r="DHL137" s="760"/>
      <c r="DHM137" s="760"/>
      <c r="DHN137" s="760"/>
      <c r="DHO137" s="760"/>
      <c r="DHP137" s="760"/>
      <c r="DHQ137" s="760"/>
      <c r="DHR137" s="760"/>
      <c r="DHS137" s="760"/>
      <c r="DHT137" s="760"/>
      <c r="DHU137" s="760"/>
      <c r="DHV137" s="760"/>
      <c r="DHW137" s="760"/>
      <c r="DHX137" s="760"/>
      <c r="DHY137" s="760"/>
      <c r="DHZ137" s="760"/>
      <c r="DIA137" s="760"/>
      <c r="DIB137" s="760"/>
      <c r="DIC137" s="760"/>
      <c r="DID137" s="760"/>
      <c r="DIE137" s="760"/>
      <c r="DIF137" s="760"/>
      <c r="DIG137" s="760"/>
      <c r="DIH137" s="760"/>
      <c r="DII137" s="760"/>
      <c r="DIJ137" s="760"/>
      <c r="DIK137" s="760"/>
      <c r="DIL137" s="760"/>
      <c r="DIM137" s="760"/>
      <c r="DIN137" s="760"/>
      <c r="DIO137" s="760"/>
      <c r="DIP137" s="760"/>
      <c r="DIQ137" s="760"/>
      <c r="DIR137" s="760"/>
      <c r="DIS137" s="760"/>
      <c r="DIT137" s="760"/>
      <c r="DIU137" s="760"/>
      <c r="DIV137" s="760"/>
      <c r="DIW137" s="760"/>
      <c r="DIX137" s="760"/>
      <c r="DIY137" s="760"/>
      <c r="DIZ137" s="760"/>
      <c r="DJA137" s="760"/>
      <c r="DJB137" s="760"/>
      <c r="DJC137" s="760"/>
      <c r="DJD137" s="760"/>
      <c r="DJE137" s="760"/>
      <c r="DJF137" s="760"/>
      <c r="DJG137" s="760"/>
      <c r="DJH137" s="760"/>
      <c r="DJI137" s="760"/>
      <c r="DJJ137" s="760"/>
      <c r="DJK137" s="760"/>
      <c r="DJL137" s="760"/>
      <c r="DJM137" s="760"/>
      <c r="DJN137" s="760"/>
      <c r="DJO137" s="760"/>
      <c r="DJP137" s="760"/>
      <c r="DJQ137" s="760"/>
      <c r="DJR137" s="760"/>
      <c r="DJS137" s="760"/>
      <c r="DJT137" s="760"/>
      <c r="DJU137" s="760"/>
      <c r="DJV137" s="760"/>
      <c r="DJW137" s="760"/>
      <c r="DJX137" s="760"/>
      <c r="DJY137" s="760"/>
      <c r="DJZ137" s="760"/>
      <c r="DKA137" s="760"/>
      <c r="DKB137" s="760"/>
      <c r="DKC137" s="760"/>
      <c r="DKD137" s="760"/>
      <c r="DKE137" s="760"/>
      <c r="DKF137" s="760"/>
      <c r="DKG137" s="760"/>
      <c r="DKH137" s="760"/>
      <c r="DKI137" s="760"/>
      <c r="DKJ137" s="760"/>
      <c r="DKK137" s="760"/>
      <c r="DKL137" s="760"/>
      <c r="DKM137" s="760"/>
      <c r="DKN137" s="760"/>
      <c r="DKO137" s="760"/>
      <c r="DKP137" s="760"/>
      <c r="DKQ137" s="760"/>
      <c r="DKR137" s="760"/>
      <c r="DKS137" s="760"/>
      <c r="DKT137" s="760"/>
      <c r="DKU137" s="760"/>
      <c r="DKV137" s="760"/>
      <c r="DKW137" s="760"/>
      <c r="DKX137" s="760"/>
      <c r="DKY137" s="760"/>
      <c r="DKZ137" s="760"/>
      <c r="DLA137" s="760"/>
      <c r="DLB137" s="760"/>
      <c r="DLC137" s="760"/>
      <c r="DLD137" s="760"/>
      <c r="DLE137" s="760"/>
      <c r="DLF137" s="760"/>
      <c r="DLG137" s="760"/>
      <c r="DLH137" s="760"/>
      <c r="DLI137" s="760"/>
      <c r="DLJ137" s="760"/>
      <c r="DLK137" s="760"/>
      <c r="DLL137" s="760"/>
      <c r="DLM137" s="760"/>
      <c r="DLN137" s="760"/>
      <c r="DLO137" s="760"/>
      <c r="DLP137" s="760"/>
      <c r="DLQ137" s="760"/>
      <c r="DLR137" s="760"/>
      <c r="DLS137" s="760"/>
      <c r="DLT137" s="760"/>
      <c r="DLU137" s="760"/>
      <c r="DLV137" s="760"/>
      <c r="DLW137" s="760"/>
      <c r="DLX137" s="760"/>
      <c r="DLY137" s="760"/>
      <c r="DLZ137" s="760"/>
      <c r="DMA137" s="760"/>
      <c r="DMB137" s="760"/>
      <c r="DMC137" s="760"/>
      <c r="DMD137" s="760"/>
      <c r="DME137" s="760"/>
      <c r="DMF137" s="760"/>
      <c r="DMG137" s="760"/>
      <c r="DMH137" s="760"/>
      <c r="DMI137" s="760"/>
      <c r="DMJ137" s="760"/>
      <c r="DMK137" s="760"/>
      <c r="DML137" s="760"/>
      <c r="DMM137" s="760"/>
      <c r="DMN137" s="760"/>
      <c r="DMO137" s="760"/>
      <c r="DMP137" s="760"/>
      <c r="DMQ137" s="760"/>
      <c r="DMR137" s="760"/>
      <c r="DMS137" s="760"/>
      <c r="DMT137" s="760"/>
      <c r="DMU137" s="760"/>
      <c r="DMV137" s="760"/>
      <c r="DMW137" s="760"/>
      <c r="DMX137" s="760"/>
      <c r="DMY137" s="760"/>
      <c r="DMZ137" s="760"/>
      <c r="DNA137" s="760"/>
      <c r="DNB137" s="760"/>
      <c r="DNC137" s="760"/>
      <c r="DND137" s="760"/>
      <c r="DNE137" s="760"/>
      <c r="DNF137" s="760"/>
      <c r="DNG137" s="760"/>
      <c r="DNH137" s="760"/>
      <c r="DNI137" s="760"/>
      <c r="DNJ137" s="760"/>
      <c r="DNK137" s="760"/>
      <c r="DNL137" s="760"/>
      <c r="DNM137" s="760"/>
      <c r="DNN137" s="760"/>
      <c r="DNO137" s="760"/>
      <c r="DNP137" s="760"/>
      <c r="DNQ137" s="760"/>
      <c r="DNR137" s="760"/>
      <c r="DNS137" s="760"/>
      <c r="DNT137" s="760"/>
      <c r="DNU137" s="760"/>
      <c r="DNV137" s="760"/>
      <c r="DNW137" s="760"/>
      <c r="DNX137" s="760"/>
      <c r="DNY137" s="760"/>
      <c r="DNZ137" s="760"/>
      <c r="DOA137" s="760"/>
      <c r="DOB137" s="760"/>
      <c r="DOC137" s="760"/>
      <c r="DOD137" s="760"/>
      <c r="DOE137" s="760"/>
      <c r="DOF137" s="760"/>
      <c r="DOG137" s="760"/>
      <c r="DOH137" s="760"/>
      <c r="DOI137" s="760"/>
      <c r="DOJ137" s="760"/>
      <c r="DOK137" s="760"/>
      <c r="DOL137" s="760"/>
      <c r="DOM137" s="760"/>
      <c r="DON137" s="760"/>
      <c r="DOO137" s="760"/>
      <c r="DOP137" s="760"/>
      <c r="DOQ137" s="760"/>
      <c r="DOR137" s="760"/>
      <c r="DOS137" s="760"/>
      <c r="DOT137" s="760"/>
      <c r="DOU137" s="760"/>
      <c r="DOV137" s="760"/>
      <c r="DOW137" s="760"/>
      <c r="DOX137" s="760"/>
      <c r="DOY137" s="760"/>
      <c r="DOZ137" s="760"/>
      <c r="DPA137" s="760"/>
      <c r="DPB137" s="760"/>
      <c r="DPC137" s="760"/>
      <c r="DPD137" s="760"/>
      <c r="DPE137" s="760"/>
      <c r="DPF137" s="760"/>
      <c r="DPG137" s="760"/>
      <c r="DPH137" s="760"/>
      <c r="DPI137" s="760"/>
      <c r="DPJ137" s="760"/>
      <c r="DPK137" s="760"/>
      <c r="DPL137" s="760"/>
      <c r="DPM137" s="760"/>
      <c r="DPN137" s="760"/>
      <c r="DPO137" s="760"/>
      <c r="DPP137" s="760"/>
      <c r="DPQ137" s="760"/>
      <c r="DPR137" s="760"/>
      <c r="DPS137" s="760"/>
      <c r="DPT137" s="760"/>
      <c r="DPU137" s="760"/>
      <c r="DPV137" s="760"/>
      <c r="DPW137" s="760"/>
      <c r="DPX137" s="760"/>
      <c r="DPY137" s="760"/>
      <c r="DPZ137" s="760"/>
      <c r="DQA137" s="760"/>
      <c r="DQB137" s="760"/>
      <c r="DQC137" s="760"/>
      <c r="DQD137" s="760"/>
      <c r="DQE137" s="760"/>
      <c r="DQF137" s="760"/>
      <c r="DQG137" s="760"/>
      <c r="DQH137" s="760"/>
      <c r="DQI137" s="760"/>
      <c r="DQJ137" s="760"/>
      <c r="DQK137" s="760"/>
      <c r="DQL137" s="760"/>
      <c r="DQM137" s="760"/>
      <c r="DQN137" s="760"/>
      <c r="DQO137" s="760"/>
      <c r="DQP137" s="760"/>
      <c r="DQQ137" s="760"/>
      <c r="DQR137" s="760"/>
      <c r="DQS137" s="760"/>
      <c r="DQT137" s="760"/>
      <c r="DQU137" s="760"/>
      <c r="DQV137" s="760"/>
      <c r="DQW137" s="760"/>
      <c r="DQX137" s="760"/>
      <c r="DQY137" s="760"/>
      <c r="DQZ137" s="760"/>
      <c r="DRA137" s="760"/>
      <c r="DRB137" s="760"/>
      <c r="DRC137" s="760"/>
      <c r="DRD137" s="760"/>
      <c r="DRE137" s="760"/>
      <c r="DRF137" s="760"/>
      <c r="DRG137" s="760"/>
      <c r="DRH137" s="760"/>
      <c r="DRI137" s="760"/>
      <c r="DRJ137" s="760"/>
      <c r="DRK137" s="760"/>
      <c r="DRL137" s="760"/>
      <c r="DRM137" s="760"/>
      <c r="DRN137" s="760"/>
      <c r="DRO137" s="760"/>
      <c r="DRP137" s="760"/>
      <c r="DRQ137" s="760"/>
      <c r="DRR137" s="760"/>
      <c r="DRS137" s="760"/>
      <c r="DRT137" s="760"/>
      <c r="DRU137" s="760"/>
      <c r="DRV137" s="760"/>
      <c r="DRW137" s="760"/>
      <c r="DRX137" s="760"/>
      <c r="DRY137" s="760"/>
      <c r="DRZ137" s="760"/>
      <c r="DSA137" s="760"/>
      <c r="DSB137" s="760"/>
      <c r="DSC137" s="760"/>
      <c r="DSD137" s="760"/>
      <c r="DSE137" s="760"/>
      <c r="DSF137" s="760"/>
      <c r="DSG137" s="760"/>
      <c r="DSH137" s="760"/>
      <c r="DSI137" s="760"/>
      <c r="DSJ137" s="760"/>
      <c r="DSK137" s="760"/>
      <c r="DSL137" s="760"/>
      <c r="DSM137" s="760"/>
      <c r="DSN137" s="760"/>
      <c r="DSO137" s="760"/>
      <c r="DSP137" s="760"/>
      <c r="DSQ137" s="760"/>
      <c r="DSR137" s="760"/>
      <c r="DSS137" s="760"/>
      <c r="DST137" s="760"/>
      <c r="DSU137" s="760"/>
      <c r="DSV137" s="760"/>
      <c r="DSW137" s="760"/>
      <c r="DSX137" s="760"/>
      <c r="DSY137" s="760"/>
      <c r="DSZ137" s="760"/>
      <c r="DTA137" s="760"/>
      <c r="DTB137" s="760"/>
      <c r="DTC137" s="760"/>
      <c r="DTD137" s="760"/>
      <c r="DTE137" s="760"/>
      <c r="DTF137" s="760"/>
      <c r="DTG137" s="760"/>
      <c r="DTH137" s="760"/>
      <c r="DTI137" s="760"/>
      <c r="DTJ137" s="760"/>
      <c r="DTK137" s="760"/>
      <c r="DTL137" s="760"/>
      <c r="DTM137" s="760"/>
      <c r="DTN137" s="760"/>
      <c r="DTO137" s="760"/>
      <c r="DTP137" s="760"/>
      <c r="DTQ137" s="760"/>
      <c r="DTR137" s="760"/>
      <c r="DTS137" s="760"/>
      <c r="DTT137" s="760"/>
      <c r="DTU137" s="760"/>
      <c r="DTV137" s="760"/>
      <c r="DTW137" s="760"/>
      <c r="DTX137" s="760"/>
      <c r="DTY137" s="760"/>
      <c r="DTZ137" s="760"/>
      <c r="DUA137" s="760"/>
      <c r="DUB137" s="760"/>
      <c r="DUC137" s="760"/>
      <c r="DUD137" s="760"/>
      <c r="DUE137" s="760"/>
      <c r="DUF137" s="760"/>
      <c r="DUG137" s="760"/>
      <c r="DUH137" s="760"/>
      <c r="DUI137" s="760"/>
      <c r="DUJ137" s="760"/>
      <c r="DUK137" s="760"/>
      <c r="DUL137" s="760"/>
      <c r="DUM137" s="760"/>
      <c r="DUN137" s="760"/>
      <c r="DUO137" s="760"/>
      <c r="DUP137" s="760"/>
      <c r="DUQ137" s="760"/>
      <c r="DUR137" s="760"/>
      <c r="DUS137" s="760"/>
      <c r="DUT137" s="760"/>
      <c r="DUU137" s="760"/>
      <c r="DUV137" s="760"/>
      <c r="DUW137" s="760"/>
      <c r="DUX137" s="760"/>
      <c r="DUY137" s="760"/>
      <c r="DUZ137" s="760"/>
      <c r="DVA137" s="760"/>
      <c r="DVB137" s="760"/>
      <c r="DVC137" s="760"/>
      <c r="DVD137" s="760"/>
      <c r="DVE137" s="760"/>
      <c r="DVF137" s="760"/>
      <c r="DVG137" s="760"/>
      <c r="DVH137" s="760"/>
      <c r="DVI137" s="760"/>
      <c r="DVJ137" s="760"/>
      <c r="DVK137" s="760"/>
      <c r="DVL137" s="760"/>
      <c r="DVM137" s="760"/>
      <c r="DVN137" s="760"/>
      <c r="DVO137" s="760"/>
      <c r="DVP137" s="760"/>
      <c r="DVQ137" s="760"/>
      <c r="DVR137" s="760"/>
      <c r="DVS137" s="760"/>
      <c r="DVT137" s="760"/>
      <c r="DVU137" s="760"/>
      <c r="DVV137" s="760"/>
      <c r="DVW137" s="760"/>
      <c r="DVX137" s="760"/>
      <c r="DVY137" s="760"/>
      <c r="DVZ137" s="760"/>
      <c r="DWA137" s="760"/>
      <c r="DWB137" s="760"/>
      <c r="DWC137" s="760"/>
      <c r="DWD137" s="760"/>
      <c r="DWE137" s="760"/>
      <c r="DWF137" s="760"/>
      <c r="DWG137" s="760"/>
      <c r="DWH137" s="760"/>
      <c r="DWI137" s="760"/>
      <c r="DWJ137" s="760"/>
      <c r="DWK137" s="760"/>
      <c r="DWL137" s="760"/>
      <c r="DWM137" s="760"/>
      <c r="DWN137" s="760"/>
      <c r="DWO137" s="760"/>
      <c r="DWP137" s="760"/>
      <c r="DWQ137" s="760"/>
      <c r="DWR137" s="760"/>
      <c r="DWS137" s="760"/>
      <c r="DWT137" s="760"/>
      <c r="DWU137" s="760"/>
      <c r="DWV137" s="760"/>
      <c r="DWW137" s="760"/>
      <c r="DWX137" s="760"/>
      <c r="DWY137" s="760"/>
      <c r="DWZ137" s="760"/>
      <c r="DXA137" s="760"/>
      <c r="DXB137" s="760"/>
      <c r="DXC137" s="760"/>
      <c r="DXD137" s="760"/>
      <c r="DXE137" s="760"/>
      <c r="DXF137" s="760"/>
      <c r="DXG137" s="760"/>
      <c r="DXH137" s="760"/>
      <c r="DXI137" s="760"/>
      <c r="DXJ137" s="760"/>
      <c r="DXK137" s="760"/>
      <c r="DXL137" s="760"/>
      <c r="DXM137" s="760"/>
      <c r="DXN137" s="760"/>
      <c r="DXO137" s="760"/>
      <c r="DXP137" s="760"/>
      <c r="DXQ137" s="760"/>
      <c r="DXR137" s="760"/>
      <c r="DXS137" s="760"/>
      <c r="DXT137" s="760"/>
      <c r="DXU137" s="760"/>
      <c r="DXV137" s="760"/>
      <c r="DXW137" s="760"/>
      <c r="DXX137" s="760"/>
      <c r="DXY137" s="760"/>
      <c r="DXZ137" s="760"/>
      <c r="DYA137" s="760"/>
      <c r="DYB137" s="760"/>
      <c r="DYC137" s="760"/>
      <c r="DYD137" s="760"/>
      <c r="DYE137" s="760"/>
      <c r="DYF137" s="760"/>
      <c r="DYG137" s="760"/>
      <c r="DYH137" s="760"/>
      <c r="DYI137" s="760"/>
      <c r="DYJ137" s="760"/>
      <c r="DYK137" s="760"/>
      <c r="DYL137" s="760"/>
      <c r="DYM137" s="760"/>
      <c r="DYN137" s="760"/>
      <c r="DYO137" s="760"/>
      <c r="DYP137" s="760"/>
      <c r="DYQ137" s="760"/>
      <c r="DYR137" s="760"/>
      <c r="DYS137" s="760"/>
      <c r="DYT137" s="760"/>
      <c r="DYU137" s="760"/>
      <c r="DYV137" s="760"/>
      <c r="DYW137" s="760"/>
      <c r="DYX137" s="760"/>
      <c r="DYY137" s="760"/>
      <c r="DYZ137" s="760"/>
      <c r="DZA137" s="760"/>
      <c r="DZB137" s="760"/>
      <c r="DZC137" s="760"/>
      <c r="DZD137" s="760"/>
      <c r="DZE137" s="760"/>
      <c r="DZF137" s="760"/>
      <c r="DZG137" s="760"/>
      <c r="DZH137" s="760"/>
      <c r="DZI137" s="760"/>
      <c r="DZJ137" s="760"/>
      <c r="DZK137" s="760"/>
      <c r="DZL137" s="760"/>
      <c r="DZM137" s="760"/>
      <c r="DZN137" s="760"/>
      <c r="DZO137" s="760"/>
      <c r="DZP137" s="760"/>
      <c r="DZQ137" s="760"/>
      <c r="DZR137" s="760"/>
      <c r="DZS137" s="760"/>
      <c r="DZT137" s="760"/>
      <c r="DZU137" s="760"/>
      <c r="DZV137" s="760"/>
      <c r="DZW137" s="760"/>
      <c r="DZX137" s="760"/>
      <c r="DZY137" s="760"/>
      <c r="DZZ137" s="760"/>
      <c r="EAA137" s="760"/>
      <c r="EAB137" s="760"/>
      <c r="EAC137" s="760"/>
      <c r="EAD137" s="760"/>
      <c r="EAE137" s="760"/>
      <c r="EAF137" s="760"/>
      <c r="EAG137" s="760"/>
      <c r="EAH137" s="760"/>
      <c r="EAI137" s="760"/>
      <c r="EAJ137" s="760"/>
      <c r="EAK137" s="760"/>
      <c r="EAL137" s="760"/>
      <c r="EAM137" s="760"/>
      <c r="EAN137" s="760"/>
      <c r="EAO137" s="760"/>
      <c r="EAP137" s="760"/>
      <c r="EAQ137" s="760"/>
      <c r="EAR137" s="760"/>
      <c r="EAS137" s="760"/>
      <c r="EAT137" s="760"/>
      <c r="EAU137" s="760"/>
      <c r="EAV137" s="760"/>
      <c r="EAW137" s="760"/>
      <c r="EAX137" s="760"/>
      <c r="EAY137" s="760"/>
      <c r="EAZ137" s="760"/>
      <c r="EBA137" s="760"/>
      <c r="EBB137" s="760"/>
      <c r="EBC137" s="760"/>
      <c r="EBD137" s="760"/>
      <c r="EBE137" s="760"/>
      <c r="EBF137" s="760"/>
      <c r="EBG137" s="760"/>
      <c r="EBH137" s="760"/>
      <c r="EBI137" s="760"/>
      <c r="EBJ137" s="760"/>
      <c r="EBK137" s="760"/>
      <c r="EBL137" s="760"/>
      <c r="EBM137" s="760"/>
      <c r="EBN137" s="760"/>
      <c r="EBO137" s="760"/>
      <c r="EBP137" s="760"/>
      <c r="EBQ137" s="760"/>
      <c r="EBR137" s="760"/>
      <c r="EBS137" s="760"/>
      <c r="EBT137" s="760"/>
      <c r="EBU137" s="760"/>
      <c r="EBV137" s="760"/>
      <c r="EBW137" s="760"/>
      <c r="EBX137" s="760"/>
      <c r="EBY137" s="760"/>
      <c r="EBZ137" s="760"/>
      <c r="ECA137" s="760"/>
      <c r="ECB137" s="760"/>
      <c r="ECC137" s="760"/>
      <c r="ECD137" s="760"/>
      <c r="ECE137" s="760"/>
      <c r="ECF137" s="760"/>
      <c r="ECG137" s="760"/>
      <c r="ECH137" s="760"/>
      <c r="ECI137" s="760"/>
      <c r="ECJ137" s="760"/>
      <c r="ECK137" s="760"/>
      <c r="ECL137" s="760"/>
      <c r="ECM137" s="760"/>
      <c r="ECN137" s="760"/>
      <c r="ECO137" s="760"/>
      <c r="ECP137" s="760"/>
      <c r="ECQ137" s="760"/>
      <c r="ECR137" s="760"/>
      <c r="ECS137" s="760"/>
      <c r="ECT137" s="760"/>
      <c r="ECU137" s="760"/>
      <c r="ECV137" s="760"/>
      <c r="ECW137" s="760"/>
      <c r="ECX137" s="760"/>
      <c r="ECY137" s="760"/>
      <c r="ECZ137" s="760"/>
      <c r="EDA137" s="760"/>
      <c r="EDB137" s="760"/>
      <c r="EDC137" s="760"/>
      <c r="EDD137" s="760"/>
      <c r="EDE137" s="760"/>
      <c r="EDF137" s="760"/>
      <c r="EDG137" s="760"/>
      <c r="EDH137" s="760"/>
      <c r="EDI137" s="760"/>
      <c r="EDJ137" s="760"/>
      <c r="EDK137" s="760"/>
      <c r="EDL137" s="760"/>
      <c r="EDM137" s="760"/>
      <c r="EDN137" s="760"/>
      <c r="EDO137" s="760"/>
      <c r="EDP137" s="760"/>
      <c r="EDQ137" s="760"/>
      <c r="EDR137" s="760"/>
      <c r="EDS137" s="760"/>
      <c r="EDT137" s="760"/>
      <c r="EDU137" s="760"/>
      <c r="EDV137" s="760"/>
      <c r="EDW137" s="760"/>
      <c r="EDX137" s="760"/>
      <c r="EDY137" s="760"/>
      <c r="EDZ137" s="760"/>
      <c r="EEA137" s="760"/>
      <c r="EEB137" s="760"/>
      <c r="EEC137" s="760"/>
      <c r="EED137" s="760"/>
      <c r="EEE137" s="760"/>
      <c r="EEF137" s="760"/>
      <c r="EEG137" s="760"/>
      <c r="EEH137" s="760"/>
      <c r="EEI137" s="760"/>
      <c r="EEJ137" s="760"/>
      <c r="EEK137" s="760"/>
      <c r="EEL137" s="760"/>
      <c r="EEM137" s="760"/>
      <c r="EEN137" s="760"/>
      <c r="EEO137" s="760"/>
      <c r="EEP137" s="760"/>
      <c r="EEQ137" s="760"/>
      <c r="EER137" s="760"/>
      <c r="EES137" s="760"/>
      <c r="EET137" s="760"/>
      <c r="EEU137" s="760"/>
      <c r="EEV137" s="760"/>
      <c r="EEW137" s="760"/>
      <c r="EEX137" s="760"/>
      <c r="EEY137" s="760"/>
      <c r="EEZ137" s="760"/>
      <c r="EFA137" s="760"/>
      <c r="EFB137" s="760"/>
      <c r="EFC137" s="760"/>
      <c r="EFD137" s="760"/>
      <c r="EFE137" s="760"/>
      <c r="EFF137" s="760"/>
      <c r="EFG137" s="760"/>
      <c r="EFH137" s="760"/>
      <c r="EFI137" s="760"/>
      <c r="EFJ137" s="760"/>
      <c r="EFK137" s="760"/>
      <c r="EFL137" s="760"/>
      <c r="EFM137" s="760"/>
      <c r="EFN137" s="760"/>
      <c r="EFO137" s="760"/>
      <c r="EFP137" s="760"/>
      <c r="EFQ137" s="760"/>
      <c r="EFR137" s="760"/>
      <c r="EFS137" s="760"/>
      <c r="EFT137" s="760"/>
      <c r="EFU137" s="760"/>
      <c r="EFV137" s="760"/>
      <c r="EFW137" s="760"/>
      <c r="EFX137" s="760"/>
      <c r="EFY137" s="760"/>
      <c r="EFZ137" s="760"/>
      <c r="EGA137" s="760"/>
      <c r="EGB137" s="760"/>
      <c r="EGC137" s="760"/>
      <c r="EGD137" s="760"/>
      <c r="EGE137" s="760"/>
      <c r="EGF137" s="760"/>
      <c r="EGG137" s="760"/>
      <c r="EGH137" s="760"/>
      <c r="EGI137" s="760"/>
      <c r="EGJ137" s="760"/>
      <c r="EGK137" s="760"/>
      <c r="EGL137" s="760"/>
      <c r="EGM137" s="760"/>
      <c r="EGN137" s="760"/>
      <c r="EGO137" s="760"/>
      <c r="EGP137" s="760"/>
      <c r="EGQ137" s="760"/>
      <c r="EGR137" s="760"/>
      <c r="EGS137" s="760"/>
      <c r="EGT137" s="760"/>
      <c r="EGU137" s="760"/>
      <c r="EGV137" s="760"/>
      <c r="EGW137" s="760"/>
      <c r="EGX137" s="760"/>
      <c r="EGY137" s="760"/>
      <c r="EGZ137" s="760"/>
      <c r="EHA137" s="760"/>
      <c r="EHB137" s="760"/>
      <c r="EHC137" s="760"/>
      <c r="EHD137" s="760"/>
      <c r="EHE137" s="760"/>
      <c r="EHF137" s="760"/>
      <c r="EHG137" s="760"/>
      <c r="EHH137" s="760"/>
      <c r="EHI137" s="760"/>
      <c r="EHJ137" s="760"/>
      <c r="EHK137" s="760"/>
      <c r="EHL137" s="760"/>
      <c r="EHM137" s="760"/>
      <c r="EHN137" s="760"/>
      <c r="EHO137" s="760"/>
      <c r="EHP137" s="760"/>
      <c r="EHQ137" s="760"/>
      <c r="EHR137" s="760"/>
      <c r="EHS137" s="760"/>
      <c r="EHT137" s="760"/>
      <c r="EHU137" s="760"/>
      <c r="EHV137" s="760"/>
      <c r="EHW137" s="760"/>
      <c r="EHX137" s="760"/>
      <c r="EHY137" s="760"/>
      <c r="EHZ137" s="760"/>
      <c r="EIA137" s="760"/>
      <c r="EIB137" s="760"/>
      <c r="EIC137" s="760"/>
      <c r="EID137" s="760"/>
      <c r="EIE137" s="760"/>
      <c r="EIF137" s="760"/>
      <c r="EIG137" s="760"/>
      <c r="EIH137" s="760"/>
      <c r="EII137" s="760"/>
      <c r="EIJ137" s="760"/>
      <c r="EIK137" s="760"/>
      <c r="EIL137" s="760"/>
      <c r="EIM137" s="760"/>
      <c r="EIN137" s="760"/>
      <c r="EIO137" s="760"/>
      <c r="EIP137" s="760"/>
      <c r="EIQ137" s="760"/>
      <c r="EIR137" s="760"/>
      <c r="EIS137" s="760"/>
      <c r="EIT137" s="760"/>
      <c r="EIU137" s="760"/>
      <c r="EIV137" s="760"/>
      <c r="EIW137" s="760"/>
      <c r="EIX137" s="760"/>
      <c r="EIY137" s="760"/>
      <c r="EIZ137" s="760"/>
      <c r="EJA137" s="760"/>
      <c r="EJB137" s="760"/>
      <c r="EJC137" s="760"/>
      <c r="EJD137" s="760"/>
      <c r="EJE137" s="760"/>
      <c r="EJF137" s="760"/>
      <c r="EJG137" s="760"/>
      <c r="EJH137" s="760"/>
      <c r="EJI137" s="760"/>
      <c r="EJJ137" s="760"/>
      <c r="EJK137" s="760"/>
      <c r="EJL137" s="760"/>
      <c r="EJM137" s="760"/>
      <c r="EJN137" s="760"/>
      <c r="EJO137" s="760"/>
      <c r="EJP137" s="760"/>
      <c r="EJQ137" s="760"/>
      <c r="EJR137" s="760"/>
      <c r="EJS137" s="760"/>
      <c r="EJT137" s="760"/>
      <c r="EJU137" s="760"/>
      <c r="EJV137" s="760"/>
      <c r="EJW137" s="760"/>
      <c r="EJX137" s="760"/>
      <c r="EJY137" s="760"/>
      <c r="EJZ137" s="760"/>
      <c r="EKA137" s="760"/>
      <c r="EKB137" s="760"/>
      <c r="EKC137" s="760"/>
      <c r="EKD137" s="760"/>
      <c r="EKE137" s="760"/>
      <c r="EKF137" s="760"/>
      <c r="EKG137" s="760"/>
      <c r="EKH137" s="760"/>
      <c r="EKI137" s="760"/>
      <c r="EKJ137" s="760"/>
      <c r="EKK137" s="760"/>
      <c r="EKL137" s="760"/>
      <c r="EKM137" s="760"/>
      <c r="EKN137" s="760"/>
      <c r="EKO137" s="760"/>
      <c r="EKP137" s="760"/>
      <c r="EKQ137" s="760"/>
      <c r="EKR137" s="760"/>
      <c r="EKS137" s="760"/>
      <c r="EKT137" s="760"/>
      <c r="EKU137" s="760"/>
      <c r="EKV137" s="760"/>
      <c r="EKW137" s="760"/>
      <c r="EKX137" s="760"/>
      <c r="EKY137" s="760"/>
      <c r="EKZ137" s="760"/>
      <c r="ELA137" s="760"/>
      <c r="ELB137" s="760"/>
      <c r="ELC137" s="760"/>
      <c r="ELD137" s="760"/>
      <c r="ELE137" s="760"/>
      <c r="ELF137" s="760"/>
      <c r="ELG137" s="760"/>
      <c r="ELH137" s="760"/>
      <c r="ELI137" s="760"/>
      <c r="ELJ137" s="760"/>
      <c r="ELK137" s="760"/>
      <c r="ELL137" s="760"/>
      <c r="ELM137" s="760"/>
      <c r="ELN137" s="760"/>
      <c r="ELO137" s="760"/>
      <c r="ELP137" s="760"/>
      <c r="ELQ137" s="760"/>
      <c r="ELR137" s="760"/>
      <c r="ELS137" s="760"/>
      <c r="ELT137" s="760"/>
      <c r="ELU137" s="760"/>
      <c r="ELV137" s="760"/>
      <c r="ELW137" s="760"/>
      <c r="ELX137" s="760"/>
      <c r="ELY137" s="760"/>
      <c r="ELZ137" s="760"/>
      <c r="EMA137" s="760"/>
      <c r="EMB137" s="760"/>
      <c r="EMC137" s="760"/>
      <c r="EMD137" s="760"/>
      <c r="EME137" s="760"/>
      <c r="EMF137" s="760"/>
      <c r="EMG137" s="760"/>
      <c r="EMH137" s="760"/>
      <c r="EMI137" s="760"/>
      <c r="EMJ137" s="760"/>
      <c r="EMK137" s="760"/>
      <c r="EML137" s="760"/>
      <c r="EMM137" s="760"/>
      <c r="EMN137" s="760"/>
      <c r="EMO137" s="760"/>
      <c r="EMP137" s="760"/>
      <c r="EMQ137" s="760"/>
      <c r="EMR137" s="760"/>
      <c r="EMS137" s="760"/>
      <c r="EMT137" s="760"/>
      <c r="EMU137" s="760"/>
      <c r="EMV137" s="760"/>
      <c r="EMW137" s="760"/>
      <c r="EMX137" s="760"/>
      <c r="EMY137" s="760"/>
      <c r="EMZ137" s="760"/>
      <c r="ENA137" s="760"/>
      <c r="ENB137" s="760"/>
      <c r="ENC137" s="760"/>
      <c r="END137" s="760"/>
      <c r="ENE137" s="760"/>
      <c r="ENF137" s="760"/>
      <c r="ENG137" s="760"/>
      <c r="ENH137" s="760"/>
      <c r="ENI137" s="760"/>
      <c r="ENJ137" s="760"/>
      <c r="ENK137" s="760"/>
      <c r="ENL137" s="760"/>
      <c r="ENM137" s="760"/>
      <c r="ENN137" s="760"/>
      <c r="ENO137" s="760"/>
      <c r="ENP137" s="760"/>
      <c r="ENQ137" s="760"/>
      <c r="ENR137" s="760"/>
      <c r="ENS137" s="760"/>
      <c r="ENT137" s="760"/>
      <c r="ENU137" s="760"/>
      <c r="ENV137" s="760"/>
      <c r="ENW137" s="760"/>
      <c r="ENX137" s="760"/>
      <c r="ENY137" s="760"/>
      <c r="ENZ137" s="760"/>
      <c r="EOA137" s="760"/>
      <c r="EOB137" s="760"/>
      <c r="EOC137" s="760"/>
      <c r="EOD137" s="760"/>
      <c r="EOE137" s="760"/>
      <c r="EOF137" s="760"/>
      <c r="EOG137" s="760"/>
      <c r="EOH137" s="760"/>
      <c r="EOI137" s="760"/>
      <c r="EOJ137" s="760"/>
      <c r="EOK137" s="760"/>
      <c r="EOL137" s="760"/>
      <c r="EOM137" s="760"/>
      <c r="EON137" s="760"/>
      <c r="EOO137" s="760"/>
      <c r="EOP137" s="760"/>
      <c r="EOQ137" s="760"/>
      <c r="EOR137" s="760"/>
      <c r="EOS137" s="760"/>
      <c r="EOT137" s="760"/>
      <c r="EOU137" s="760"/>
      <c r="EOV137" s="760"/>
      <c r="EOW137" s="760"/>
      <c r="EOX137" s="760"/>
      <c r="EOY137" s="760"/>
      <c r="EOZ137" s="760"/>
      <c r="EPA137" s="760"/>
      <c r="EPB137" s="760"/>
      <c r="EPC137" s="760"/>
      <c r="EPD137" s="760"/>
      <c r="EPE137" s="760"/>
      <c r="EPF137" s="760"/>
      <c r="EPG137" s="760"/>
      <c r="EPH137" s="760"/>
      <c r="EPI137" s="760"/>
      <c r="EPJ137" s="760"/>
      <c r="EPK137" s="760"/>
      <c r="EPL137" s="760"/>
      <c r="EPM137" s="760"/>
      <c r="EPN137" s="760"/>
      <c r="EPO137" s="760"/>
      <c r="EPP137" s="760"/>
      <c r="EPQ137" s="760"/>
      <c r="EPR137" s="760"/>
      <c r="EPS137" s="760"/>
      <c r="EPT137" s="760"/>
      <c r="EPU137" s="760"/>
      <c r="EPV137" s="760"/>
      <c r="EPW137" s="760"/>
      <c r="EPX137" s="760"/>
      <c r="EPY137" s="760"/>
      <c r="EPZ137" s="760"/>
      <c r="EQA137" s="760"/>
      <c r="EQB137" s="760"/>
      <c r="EQC137" s="760"/>
      <c r="EQD137" s="760"/>
      <c r="EQE137" s="760"/>
      <c r="EQF137" s="760"/>
      <c r="EQG137" s="760"/>
      <c r="EQH137" s="760"/>
      <c r="EQI137" s="760"/>
      <c r="EQJ137" s="760"/>
      <c r="EQK137" s="760"/>
      <c r="EQL137" s="760"/>
      <c r="EQM137" s="760"/>
      <c r="EQN137" s="760"/>
      <c r="EQO137" s="760"/>
      <c r="EQP137" s="760"/>
      <c r="EQQ137" s="760"/>
      <c r="EQR137" s="760"/>
      <c r="EQS137" s="760"/>
      <c r="EQT137" s="760"/>
      <c r="EQU137" s="760"/>
      <c r="EQV137" s="760"/>
      <c r="EQW137" s="760"/>
      <c r="EQX137" s="760"/>
      <c r="EQY137" s="760"/>
      <c r="EQZ137" s="760"/>
      <c r="ERA137" s="760"/>
      <c r="ERB137" s="760"/>
      <c r="ERC137" s="760"/>
      <c r="ERD137" s="760"/>
      <c r="ERE137" s="760"/>
      <c r="ERF137" s="760"/>
      <c r="ERG137" s="760"/>
      <c r="ERH137" s="760"/>
      <c r="ERI137" s="760"/>
      <c r="ERJ137" s="760"/>
      <c r="ERK137" s="760"/>
      <c r="ERL137" s="760"/>
      <c r="ERM137" s="760"/>
      <c r="ERN137" s="760"/>
      <c r="ERO137" s="760"/>
      <c r="ERP137" s="760"/>
      <c r="ERQ137" s="760"/>
      <c r="ERR137" s="760"/>
      <c r="ERS137" s="760"/>
      <c r="ERT137" s="760"/>
      <c r="ERU137" s="760"/>
      <c r="ERV137" s="760"/>
      <c r="ERW137" s="760"/>
      <c r="ERX137" s="760"/>
      <c r="ERY137" s="760"/>
      <c r="ERZ137" s="760"/>
      <c r="ESA137" s="760"/>
      <c r="ESB137" s="760"/>
      <c r="ESC137" s="760"/>
      <c r="ESD137" s="760"/>
      <c r="ESE137" s="760"/>
      <c r="ESF137" s="760"/>
      <c r="ESG137" s="760"/>
      <c r="ESH137" s="760"/>
      <c r="ESI137" s="760"/>
      <c r="ESJ137" s="760"/>
      <c r="ESK137" s="760"/>
      <c r="ESL137" s="760"/>
      <c r="ESM137" s="760"/>
      <c r="ESN137" s="760"/>
      <c r="ESO137" s="760"/>
      <c r="ESP137" s="760"/>
      <c r="ESQ137" s="760"/>
      <c r="ESR137" s="760"/>
      <c r="ESS137" s="760"/>
      <c r="EST137" s="760"/>
      <c r="ESU137" s="760"/>
      <c r="ESV137" s="760"/>
      <c r="ESW137" s="760"/>
      <c r="ESX137" s="760"/>
      <c r="ESY137" s="760"/>
      <c r="ESZ137" s="760"/>
      <c r="ETA137" s="760"/>
      <c r="ETB137" s="760"/>
      <c r="ETC137" s="760"/>
      <c r="ETD137" s="760"/>
      <c r="ETE137" s="760"/>
      <c r="ETF137" s="760"/>
      <c r="ETG137" s="760"/>
      <c r="ETH137" s="760"/>
      <c r="ETI137" s="760"/>
      <c r="ETJ137" s="760"/>
      <c r="ETK137" s="760"/>
      <c r="ETL137" s="760"/>
      <c r="ETM137" s="760"/>
      <c r="ETN137" s="760"/>
      <c r="ETO137" s="760"/>
      <c r="ETP137" s="760"/>
      <c r="ETQ137" s="760"/>
      <c r="ETR137" s="760"/>
      <c r="ETS137" s="760"/>
      <c r="ETT137" s="760"/>
      <c r="ETU137" s="760"/>
      <c r="ETV137" s="760"/>
      <c r="ETW137" s="760"/>
      <c r="ETX137" s="760"/>
      <c r="ETY137" s="760"/>
      <c r="ETZ137" s="760"/>
      <c r="EUA137" s="760"/>
      <c r="EUB137" s="760"/>
      <c r="EUC137" s="760"/>
      <c r="EUD137" s="760"/>
      <c r="EUE137" s="760"/>
      <c r="EUF137" s="760"/>
      <c r="EUG137" s="760"/>
      <c r="EUH137" s="760"/>
      <c r="EUI137" s="760"/>
      <c r="EUJ137" s="760"/>
      <c r="EUK137" s="760"/>
      <c r="EUL137" s="760"/>
      <c r="EUM137" s="760"/>
      <c r="EUN137" s="760"/>
      <c r="EUO137" s="760"/>
      <c r="EUP137" s="760"/>
      <c r="EUQ137" s="760"/>
      <c r="EUR137" s="760"/>
      <c r="EUS137" s="760"/>
      <c r="EUT137" s="760"/>
      <c r="EUU137" s="760"/>
      <c r="EUV137" s="760"/>
      <c r="EUW137" s="760"/>
      <c r="EUX137" s="760"/>
      <c r="EUY137" s="760"/>
      <c r="EUZ137" s="760"/>
      <c r="EVA137" s="760"/>
      <c r="EVB137" s="760"/>
      <c r="EVC137" s="760"/>
      <c r="EVD137" s="760"/>
      <c r="EVE137" s="760"/>
      <c r="EVF137" s="760"/>
      <c r="EVG137" s="760"/>
      <c r="EVH137" s="760"/>
      <c r="EVI137" s="760"/>
      <c r="EVJ137" s="760"/>
      <c r="EVK137" s="760"/>
      <c r="EVL137" s="760"/>
      <c r="EVM137" s="760"/>
      <c r="EVN137" s="760"/>
      <c r="EVO137" s="760"/>
      <c r="EVP137" s="760"/>
      <c r="EVQ137" s="760"/>
      <c r="EVR137" s="760"/>
      <c r="EVS137" s="760"/>
      <c r="EVT137" s="760"/>
      <c r="EVU137" s="760"/>
      <c r="EVV137" s="760"/>
      <c r="EVW137" s="760"/>
      <c r="EVX137" s="760"/>
      <c r="EVY137" s="760"/>
      <c r="EVZ137" s="760"/>
      <c r="EWA137" s="760"/>
      <c r="EWB137" s="760"/>
      <c r="EWC137" s="760"/>
      <c r="EWD137" s="760"/>
      <c r="EWE137" s="760"/>
      <c r="EWF137" s="760"/>
      <c r="EWG137" s="760"/>
      <c r="EWH137" s="760"/>
      <c r="EWI137" s="760"/>
      <c r="EWJ137" s="760"/>
      <c r="EWK137" s="760"/>
      <c r="EWL137" s="760"/>
      <c r="EWM137" s="760"/>
      <c r="EWN137" s="760"/>
      <c r="EWO137" s="760"/>
      <c r="EWP137" s="760"/>
      <c r="EWQ137" s="760"/>
      <c r="EWR137" s="760"/>
      <c r="EWS137" s="760"/>
      <c r="EWT137" s="760"/>
      <c r="EWU137" s="760"/>
      <c r="EWV137" s="760"/>
      <c r="EWW137" s="760"/>
      <c r="EWX137" s="760"/>
      <c r="EWY137" s="760"/>
      <c r="EWZ137" s="760"/>
      <c r="EXA137" s="760"/>
      <c r="EXB137" s="760"/>
      <c r="EXC137" s="760"/>
      <c r="EXD137" s="760"/>
      <c r="EXE137" s="760"/>
      <c r="EXF137" s="760"/>
      <c r="EXG137" s="760"/>
      <c r="EXH137" s="760"/>
      <c r="EXI137" s="760"/>
      <c r="EXJ137" s="760"/>
      <c r="EXK137" s="760"/>
      <c r="EXL137" s="760"/>
      <c r="EXM137" s="760"/>
      <c r="EXN137" s="760"/>
      <c r="EXO137" s="760"/>
      <c r="EXP137" s="760"/>
      <c r="EXQ137" s="760"/>
      <c r="EXR137" s="760"/>
      <c r="EXS137" s="760"/>
      <c r="EXT137" s="760"/>
      <c r="EXU137" s="760"/>
      <c r="EXV137" s="760"/>
      <c r="EXW137" s="760"/>
      <c r="EXX137" s="760"/>
      <c r="EXY137" s="760"/>
      <c r="EXZ137" s="760"/>
      <c r="EYA137" s="760"/>
      <c r="EYB137" s="760"/>
      <c r="EYC137" s="760"/>
      <c r="EYD137" s="760"/>
      <c r="EYE137" s="760"/>
      <c r="EYF137" s="760"/>
      <c r="EYG137" s="760"/>
      <c r="EYH137" s="760"/>
      <c r="EYI137" s="760"/>
      <c r="EYJ137" s="760"/>
      <c r="EYK137" s="760"/>
      <c r="EYL137" s="760"/>
      <c r="EYM137" s="760"/>
      <c r="EYN137" s="760"/>
      <c r="EYO137" s="760"/>
      <c r="EYP137" s="760"/>
      <c r="EYQ137" s="760"/>
      <c r="EYR137" s="760"/>
      <c r="EYS137" s="760"/>
      <c r="EYT137" s="760"/>
      <c r="EYU137" s="760"/>
      <c r="EYV137" s="760"/>
      <c r="EYW137" s="760"/>
      <c r="EYX137" s="760"/>
      <c r="EYY137" s="760"/>
      <c r="EYZ137" s="760"/>
      <c r="EZA137" s="760"/>
      <c r="EZB137" s="760"/>
      <c r="EZC137" s="760"/>
      <c r="EZD137" s="760"/>
      <c r="EZE137" s="760"/>
      <c r="EZF137" s="760"/>
      <c r="EZG137" s="760"/>
      <c r="EZH137" s="760"/>
      <c r="EZI137" s="760"/>
      <c r="EZJ137" s="760"/>
      <c r="EZK137" s="760"/>
      <c r="EZL137" s="760"/>
      <c r="EZM137" s="760"/>
      <c r="EZN137" s="760"/>
      <c r="EZO137" s="760"/>
      <c r="EZP137" s="760"/>
      <c r="EZQ137" s="760"/>
      <c r="EZR137" s="760"/>
      <c r="EZS137" s="760"/>
      <c r="EZT137" s="760"/>
      <c r="EZU137" s="760"/>
      <c r="EZV137" s="760"/>
      <c r="EZW137" s="760"/>
      <c r="EZX137" s="760"/>
      <c r="EZY137" s="760"/>
      <c r="EZZ137" s="760"/>
      <c r="FAA137" s="760"/>
      <c r="FAB137" s="760"/>
      <c r="FAC137" s="760"/>
      <c r="FAD137" s="760"/>
      <c r="FAE137" s="760"/>
      <c r="FAF137" s="760"/>
      <c r="FAG137" s="760"/>
      <c r="FAH137" s="760"/>
      <c r="FAI137" s="760"/>
      <c r="FAJ137" s="760"/>
      <c r="FAK137" s="760"/>
      <c r="FAL137" s="760"/>
      <c r="FAM137" s="760"/>
      <c r="FAN137" s="760"/>
      <c r="FAO137" s="760"/>
      <c r="FAP137" s="760"/>
      <c r="FAQ137" s="760"/>
      <c r="FAR137" s="760"/>
      <c r="FAS137" s="760"/>
      <c r="FAT137" s="760"/>
      <c r="FAU137" s="760"/>
      <c r="FAV137" s="760"/>
      <c r="FAW137" s="760"/>
      <c r="FAX137" s="760"/>
      <c r="FAY137" s="760"/>
      <c r="FAZ137" s="760"/>
      <c r="FBA137" s="760"/>
      <c r="FBB137" s="760"/>
      <c r="FBC137" s="760"/>
      <c r="FBD137" s="760"/>
      <c r="FBE137" s="760"/>
      <c r="FBF137" s="760"/>
      <c r="FBG137" s="760"/>
      <c r="FBH137" s="760"/>
      <c r="FBI137" s="760"/>
      <c r="FBJ137" s="760"/>
      <c r="FBK137" s="760"/>
      <c r="FBL137" s="760"/>
      <c r="FBM137" s="760"/>
      <c r="FBN137" s="760"/>
      <c r="FBO137" s="760"/>
      <c r="FBP137" s="760"/>
      <c r="FBQ137" s="760"/>
      <c r="FBR137" s="760"/>
      <c r="FBS137" s="760"/>
      <c r="FBT137" s="760"/>
      <c r="FBU137" s="760"/>
      <c r="FBV137" s="760"/>
      <c r="FBW137" s="760"/>
      <c r="FBX137" s="760"/>
      <c r="FBY137" s="760"/>
      <c r="FBZ137" s="760"/>
      <c r="FCA137" s="760"/>
      <c r="FCB137" s="760"/>
      <c r="FCC137" s="760"/>
      <c r="FCD137" s="760"/>
      <c r="FCE137" s="760"/>
      <c r="FCF137" s="760"/>
      <c r="FCG137" s="760"/>
      <c r="FCH137" s="760"/>
      <c r="FCI137" s="760"/>
      <c r="FCJ137" s="760"/>
      <c r="FCK137" s="760"/>
      <c r="FCL137" s="760"/>
      <c r="FCM137" s="760"/>
      <c r="FCN137" s="760"/>
      <c r="FCO137" s="760"/>
      <c r="FCP137" s="760"/>
      <c r="FCQ137" s="760"/>
      <c r="FCR137" s="760"/>
      <c r="FCS137" s="760"/>
      <c r="FCT137" s="760"/>
      <c r="FCU137" s="760"/>
      <c r="FCV137" s="760"/>
      <c r="FCW137" s="760"/>
      <c r="FCX137" s="760"/>
      <c r="FCY137" s="760"/>
      <c r="FCZ137" s="760"/>
      <c r="FDA137" s="760"/>
      <c r="FDB137" s="760"/>
      <c r="FDC137" s="760"/>
      <c r="FDD137" s="760"/>
      <c r="FDE137" s="760"/>
      <c r="FDF137" s="760"/>
      <c r="FDG137" s="760"/>
      <c r="FDH137" s="760"/>
      <c r="FDI137" s="760"/>
      <c r="FDJ137" s="760"/>
      <c r="FDK137" s="760"/>
      <c r="FDL137" s="760"/>
      <c r="FDM137" s="760"/>
      <c r="FDN137" s="760"/>
      <c r="FDO137" s="760"/>
      <c r="FDP137" s="760"/>
      <c r="FDQ137" s="760"/>
      <c r="FDR137" s="760"/>
      <c r="FDS137" s="760"/>
      <c r="FDT137" s="760"/>
      <c r="FDU137" s="760"/>
      <c r="FDV137" s="760"/>
      <c r="FDW137" s="760"/>
      <c r="FDX137" s="760"/>
      <c r="FDY137" s="760"/>
      <c r="FDZ137" s="760"/>
      <c r="FEA137" s="760"/>
      <c r="FEB137" s="760"/>
      <c r="FEC137" s="760"/>
      <c r="FED137" s="760"/>
      <c r="FEE137" s="760"/>
      <c r="FEF137" s="760"/>
      <c r="FEG137" s="760"/>
      <c r="FEH137" s="760"/>
      <c r="FEI137" s="760"/>
      <c r="FEJ137" s="760"/>
      <c r="FEK137" s="760"/>
      <c r="FEL137" s="760"/>
      <c r="FEM137" s="760"/>
      <c r="FEN137" s="760"/>
      <c r="FEO137" s="760"/>
      <c r="FEP137" s="760"/>
      <c r="FEQ137" s="760"/>
      <c r="FER137" s="760"/>
      <c r="FES137" s="760"/>
      <c r="FET137" s="760"/>
      <c r="FEU137" s="760"/>
      <c r="FEV137" s="760"/>
      <c r="FEW137" s="760"/>
      <c r="FEX137" s="760"/>
      <c r="FEY137" s="760"/>
      <c r="FEZ137" s="760"/>
      <c r="FFA137" s="760"/>
      <c r="FFB137" s="760"/>
      <c r="FFC137" s="760"/>
      <c r="FFD137" s="760"/>
      <c r="FFE137" s="760"/>
      <c r="FFF137" s="760"/>
      <c r="FFG137" s="760"/>
      <c r="FFH137" s="760"/>
      <c r="FFI137" s="760"/>
      <c r="FFJ137" s="760"/>
      <c r="FFK137" s="760"/>
      <c r="FFL137" s="760"/>
      <c r="FFM137" s="760"/>
      <c r="FFN137" s="760"/>
      <c r="FFO137" s="760"/>
      <c r="FFP137" s="760"/>
      <c r="FFQ137" s="760"/>
      <c r="FFR137" s="760"/>
      <c r="FFS137" s="760"/>
      <c r="FFT137" s="760"/>
      <c r="FFU137" s="760"/>
      <c r="FFV137" s="760"/>
      <c r="FFW137" s="760"/>
      <c r="FFX137" s="760"/>
      <c r="FFY137" s="760"/>
      <c r="FFZ137" s="760"/>
      <c r="FGA137" s="760"/>
      <c r="FGB137" s="760"/>
      <c r="FGC137" s="760"/>
      <c r="FGD137" s="760"/>
      <c r="FGE137" s="760"/>
      <c r="FGF137" s="760"/>
      <c r="FGG137" s="760"/>
      <c r="FGH137" s="760"/>
      <c r="FGI137" s="760"/>
      <c r="FGJ137" s="760"/>
      <c r="FGK137" s="760"/>
      <c r="FGL137" s="760"/>
      <c r="FGM137" s="760"/>
      <c r="FGN137" s="760"/>
      <c r="FGO137" s="760"/>
      <c r="FGP137" s="760"/>
      <c r="FGQ137" s="760"/>
      <c r="FGR137" s="760"/>
      <c r="FGS137" s="760"/>
      <c r="FGT137" s="760"/>
      <c r="FGU137" s="760"/>
      <c r="FGV137" s="760"/>
      <c r="FGW137" s="760"/>
      <c r="FGX137" s="760"/>
      <c r="FGY137" s="760"/>
      <c r="FGZ137" s="760"/>
      <c r="FHA137" s="760"/>
      <c r="FHB137" s="760"/>
      <c r="FHC137" s="760"/>
      <c r="FHD137" s="760"/>
      <c r="FHE137" s="760"/>
      <c r="FHF137" s="760"/>
      <c r="FHG137" s="760"/>
      <c r="FHH137" s="760"/>
      <c r="FHI137" s="760"/>
      <c r="FHJ137" s="760"/>
      <c r="FHK137" s="760"/>
      <c r="FHL137" s="760"/>
      <c r="FHM137" s="760"/>
      <c r="FHN137" s="760"/>
      <c r="FHO137" s="760"/>
      <c r="FHP137" s="760"/>
      <c r="FHQ137" s="760"/>
      <c r="FHR137" s="760"/>
      <c r="FHS137" s="760"/>
      <c r="FHT137" s="760"/>
      <c r="FHU137" s="760"/>
      <c r="FHV137" s="760"/>
      <c r="FHW137" s="760"/>
      <c r="FHX137" s="760"/>
      <c r="FHY137" s="760"/>
      <c r="FHZ137" s="760"/>
      <c r="FIA137" s="760"/>
      <c r="FIB137" s="760"/>
      <c r="FIC137" s="760"/>
      <c r="FID137" s="760"/>
      <c r="FIE137" s="760"/>
      <c r="FIF137" s="760"/>
      <c r="FIG137" s="760"/>
      <c r="FIH137" s="760"/>
      <c r="FII137" s="760"/>
      <c r="FIJ137" s="760"/>
      <c r="FIK137" s="760"/>
      <c r="FIL137" s="760"/>
      <c r="FIM137" s="760"/>
      <c r="FIN137" s="760"/>
      <c r="FIO137" s="760"/>
      <c r="FIP137" s="760"/>
      <c r="FIQ137" s="760"/>
      <c r="FIR137" s="760"/>
      <c r="FIS137" s="760"/>
      <c r="FIT137" s="760"/>
      <c r="FIU137" s="760"/>
      <c r="FIV137" s="760"/>
      <c r="FIW137" s="760"/>
      <c r="FIX137" s="760"/>
      <c r="FIY137" s="760"/>
      <c r="FIZ137" s="760"/>
      <c r="FJA137" s="760"/>
      <c r="FJB137" s="760"/>
      <c r="FJC137" s="760"/>
      <c r="FJD137" s="760"/>
      <c r="FJE137" s="760"/>
      <c r="FJF137" s="760"/>
      <c r="FJG137" s="760"/>
      <c r="FJH137" s="760"/>
      <c r="FJI137" s="760"/>
      <c r="FJJ137" s="760"/>
      <c r="FJK137" s="760"/>
      <c r="FJL137" s="760"/>
      <c r="FJM137" s="760"/>
      <c r="FJN137" s="760"/>
      <c r="FJO137" s="760"/>
      <c r="FJP137" s="760"/>
      <c r="FJQ137" s="760"/>
      <c r="FJR137" s="760"/>
      <c r="FJS137" s="760"/>
      <c r="FJT137" s="760"/>
      <c r="FJU137" s="760"/>
      <c r="FJV137" s="760"/>
      <c r="FJW137" s="760"/>
      <c r="FJX137" s="760"/>
      <c r="FJY137" s="760"/>
      <c r="FJZ137" s="760"/>
      <c r="FKA137" s="760"/>
      <c r="FKB137" s="760"/>
      <c r="FKC137" s="760"/>
      <c r="FKD137" s="760"/>
      <c r="FKE137" s="760"/>
      <c r="FKF137" s="760"/>
      <c r="FKG137" s="760"/>
      <c r="FKH137" s="760"/>
      <c r="FKI137" s="760"/>
      <c r="FKJ137" s="760"/>
      <c r="FKK137" s="760"/>
      <c r="FKL137" s="760"/>
      <c r="FKM137" s="760"/>
      <c r="FKN137" s="760"/>
      <c r="FKO137" s="760"/>
      <c r="FKP137" s="760"/>
      <c r="FKQ137" s="760"/>
      <c r="FKR137" s="760"/>
      <c r="FKS137" s="760"/>
      <c r="FKT137" s="760"/>
      <c r="FKU137" s="760"/>
      <c r="FKV137" s="760"/>
      <c r="FKW137" s="760"/>
      <c r="FKX137" s="760"/>
      <c r="FKY137" s="760"/>
      <c r="FKZ137" s="760"/>
      <c r="FLA137" s="760"/>
      <c r="FLB137" s="760"/>
      <c r="FLC137" s="760"/>
      <c r="FLD137" s="760"/>
      <c r="FLE137" s="760"/>
      <c r="FLF137" s="760"/>
      <c r="FLG137" s="760"/>
      <c r="FLH137" s="760"/>
      <c r="FLI137" s="760"/>
      <c r="FLJ137" s="760"/>
      <c r="FLK137" s="760"/>
      <c r="FLL137" s="760"/>
      <c r="FLM137" s="760"/>
      <c r="FLN137" s="760"/>
      <c r="FLO137" s="760"/>
      <c r="FLP137" s="760"/>
      <c r="FLQ137" s="760"/>
      <c r="FLR137" s="760"/>
      <c r="FLS137" s="760"/>
      <c r="FLT137" s="760"/>
      <c r="FLU137" s="760"/>
      <c r="FLV137" s="760"/>
      <c r="FLW137" s="760"/>
      <c r="FLX137" s="760"/>
      <c r="FLY137" s="760"/>
      <c r="FLZ137" s="760"/>
      <c r="FMA137" s="760"/>
      <c r="FMB137" s="760"/>
      <c r="FMC137" s="760"/>
      <c r="FMD137" s="760"/>
      <c r="FME137" s="760"/>
      <c r="FMF137" s="760"/>
      <c r="FMG137" s="760"/>
      <c r="FMH137" s="760"/>
      <c r="FMI137" s="760"/>
      <c r="FMJ137" s="760"/>
      <c r="FMK137" s="760"/>
      <c r="FML137" s="760"/>
      <c r="FMM137" s="760"/>
      <c r="FMN137" s="760"/>
      <c r="FMO137" s="760"/>
      <c r="FMP137" s="760"/>
      <c r="FMQ137" s="760"/>
      <c r="FMR137" s="760"/>
      <c r="FMS137" s="760"/>
      <c r="FMT137" s="760"/>
      <c r="FMU137" s="760"/>
      <c r="FMV137" s="760"/>
      <c r="FMW137" s="760"/>
      <c r="FMX137" s="760"/>
      <c r="FMY137" s="760"/>
      <c r="FMZ137" s="760"/>
      <c r="FNA137" s="760"/>
      <c r="FNB137" s="760"/>
      <c r="FNC137" s="760"/>
      <c r="FND137" s="760"/>
      <c r="FNE137" s="760"/>
      <c r="FNF137" s="760"/>
      <c r="FNG137" s="760"/>
      <c r="FNH137" s="760"/>
      <c r="FNI137" s="760"/>
      <c r="FNJ137" s="760"/>
      <c r="FNK137" s="760"/>
      <c r="FNL137" s="760"/>
      <c r="FNM137" s="760"/>
      <c r="FNN137" s="760"/>
      <c r="FNO137" s="760"/>
      <c r="FNP137" s="760"/>
      <c r="FNQ137" s="760"/>
      <c r="FNR137" s="760"/>
      <c r="FNS137" s="760"/>
      <c r="FNT137" s="760"/>
      <c r="FNU137" s="760"/>
      <c r="FNV137" s="760"/>
      <c r="FNW137" s="760"/>
      <c r="FNX137" s="760"/>
      <c r="FNY137" s="760"/>
      <c r="FNZ137" s="760"/>
      <c r="FOA137" s="760"/>
      <c r="FOB137" s="760"/>
      <c r="FOC137" s="760"/>
      <c r="FOD137" s="760"/>
      <c r="FOE137" s="760"/>
      <c r="FOF137" s="760"/>
      <c r="FOG137" s="760"/>
      <c r="FOH137" s="760"/>
      <c r="FOI137" s="760"/>
      <c r="FOJ137" s="760"/>
      <c r="FOK137" s="760"/>
      <c r="FOL137" s="760"/>
      <c r="FOM137" s="760"/>
      <c r="FON137" s="760"/>
      <c r="FOO137" s="760"/>
      <c r="FOP137" s="760"/>
      <c r="FOQ137" s="760"/>
      <c r="FOR137" s="760"/>
      <c r="FOS137" s="760"/>
      <c r="FOT137" s="760"/>
      <c r="FOU137" s="760"/>
      <c r="FOV137" s="760"/>
      <c r="FOW137" s="760"/>
      <c r="FOX137" s="760"/>
      <c r="FOY137" s="760"/>
      <c r="FOZ137" s="760"/>
      <c r="FPA137" s="760"/>
      <c r="FPB137" s="760"/>
      <c r="FPC137" s="760"/>
      <c r="FPD137" s="760"/>
      <c r="FPE137" s="760"/>
      <c r="FPF137" s="760"/>
      <c r="FPG137" s="760"/>
      <c r="FPH137" s="760"/>
      <c r="FPI137" s="760"/>
      <c r="FPJ137" s="760"/>
      <c r="FPK137" s="760"/>
      <c r="FPL137" s="760"/>
      <c r="FPM137" s="760"/>
      <c r="FPN137" s="760"/>
      <c r="FPO137" s="760"/>
      <c r="FPP137" s="760"/>
      <c r="FPQ137" s="760"/>
      <c r="FPR137" s="760"/>
      <c r="FPS137" s="760"/>
      <c r="FPT137" s="760"/>
      <c r="FPU137" s="760"/>
      <c r="FPV137" s="760"/>
      <c r="FPW137" s="760"/>
      <c r="FPX137" s="760"/>
      <c r="FPY137" s="760"/>
      <c r="FPZ137" s="760"/>
      <c r="FQA137" s="760"/>
      <c r="FQB137" s="760"/>
      <c r="FQC137" s="760"/>
      <c r="FQD137" s="760"/>
      <c r="FQE137" s="760"/>
      <c r="FQF137" s="760"/>
      <c r="FQG137" s="760"/>
      <c r="FQH137" s="760"/>
      <c r="FQI137" s="760"/>
      <c r="FQJ137" s="760"/>
      <c r="FQK137" s="760"/>
      <c r="FQL137" s="760"/>
      <c r="FQM137" s="760"/>
      <c r="FQN137" s="760"/>
      <c r="FQO137" s="760"/>
      <c r="FQP137" s="760"/>
      <c r="FQQ137" s="760"/>
      <c r="FQR137" s="760"/>
      <c r="FQS137" s="760"/>
      <c r="FQT137" s="760"/>
      <c r="FQU137" s="760"/>
      <c r="FQV137" s="760"/>
      <c r="FQW137" s="760"/>
      <c r="FQX137" s="760"/>
      <c r="FQY137" s="760"/>
      <c r="FQZ137" s="760"/>
      <c r="FRA137" s="760"/>
      <c r="FRB137" s="760"/>
      <c r="FRC137" s="760"/>
      <c r="FRD137" s="760"/>
      <c r="FRE137" s="760"/>
      <c r="FRF137" s="760"/>
      <c r="FRG137" s="760"/>
      <c r="FRH137" s="760"/>
      <c r="FRI137" s="760"/>
      <c r="FRJ137" s="760"/>
      <c r="FRK137" s="760"/>
      <c r="FRL137" s="760"/>
      <c r="FRM137" s="760"/>
      <c r="FRN137" s="760"/>
      <c r="FRO137" s="760"/>
      <c r="FRP137" s="760"/>
      <c r="FRQ137" s="760"/>
      <c r="FRR137" s="760"/>
      <c r="FRS137" s="760"/>
      <c r="FRT137" s="760"/>
      <c r="FRU137" s="760"/>
      <c r="FRV137" s="760"/>
      <c r="FRW137" s="760"/>
      <c r="FRX137" s="760"/>
      <c r="FRY137" s="760"/>
      <c r="FRZ137" s="760"/>
      <c r="FSA137" s="760"/>
      <c r="FSB137" s="760"/>
      <c r="FSC137" s="760"/>
      <c r="FSD137" s="760"/>
      <c r="FSE137" s="760"/>
      <c r="FSF137" s="760"/>
      <c r="FSG137" s="760"/>
      <c r="FSH137" s="760"/>
      <c r="FSI137" s="760"/>
      <c r="FSJ137" s="760"/>
      <c r="FSK137" s="760"/>
      <c r="FSL137" s="760"/>
      <c r="FSM137" s="760"/>
      <c r="FSN137" s="760"/>
      <c r="FSO137" s="760"/>
      <c r="FSP137" s="760"/>
      <c r="FSQ137" s="760"/>
      <c r="FSR137" s="760"/>
      <c r="FSS137" s="760"/>
      <c r="FST137" s="760"/>
      <c r="FSU137" s="760"/>
      <c r="FSV137" s="760"/>
      <c r="FSW137" s="760"/>
      <c r="FSX137" s="760"/>
      <c r="FSY137" s="760"/>
      <c r="FSZ137" s="760"/>
      <c r="FTA137" s="760"/>
      <c r="FTB137" s="760"/>
      <c r="FTC137" s="760"/>
      <c r="FTD137" s="760"/>
      <c r="FTE137" s="760"/>
      <c r="FTF137" s="760"/>
      <c r="FTG137" s="760"/>
      <c r="FTH137" s="760"/>
      <c r="FTI137" s="760"/>
      <c r="FTJ137" s="760"/>
      <c r="FTK137" s="760"/>
      <c r="FTL137" s="760"/>
      <c r="FTM137" s="760"/>
      <c r="FTN137" s="760"/>
      <c r="FTO137" s="760"/>
      <c r="FTP137" s="760"/>
      <c r="FTQ137" s="760"/>
      <c r="FTR137" s="760"/>
      <c r="FTS137" s="760"/>
      <c r="FTT137" s="760"/>
      <c r="FTU137" s="760"/>
      <c r="FTV137" s="760"/>
      <c r="FTW137" s="760"/>
      <c r="FTX137" s="760"/>
      <c r="FTY137" s="760"/>
      <c r="FTZ137" s="760"/>
      <c r="FUA137" s="760"/>
      <c r="FUB137" s="760"/>
      <c r="FUC137" s="760"/>
      <c r="FUD137" s="760"/>
      <c r="FUE137" s="760"/>
      <c r="FUF137" s="760"/>
      <c r="FUG137" s="760"/>
      <c r="FUH137" s="760"/>
      <c r="FUI137" s="760"/>
      <c r="FUJ137" s="760"/>
      <c r="FUK137" s="760"/>
      <c r="FUL137" s="760"/>
      <c r="FUM137" s="760"/>
      <c r="FUN137" s="760"/>
      <c r="FUO137" s="760"/>
      <c r="FUP137" s="760"/>
      <c r="FUQ137" s="760"/>
      <c r="FUR137" s="760"/>
      <c r="FUS137" s="760"/>
      <c r="FUT137" s="760"/>
      <c r="FUU137" s="760"/>
      <c r="FUV137" s="760"/>
      <c r="FUW137" s="760"/>
      <c r="FUX137" s="760"/>
      <c r="FUY137" s="760"/>
      <c r="FUZ137" s="760"/>
      <c r="FVA137" s="760"/>
      <c r="FVB137" s="760"/>
      <c r="FVC137" s="760"/>
      <c r="FVD137" s="760"/>
      <c r="FVE137" s="760"/>
      <c r="FVF137" s="760"/>
      <c r="FVG137" s="760"/>
      <c r="FVH137" s="760"/>
      <c r="FVI137" s="760"/>
      <c r="FVJ137" s="760"/>
      <c r="FVK137" s="760"/>
      <c r="FVL137" s="760"/>
      <c r="FVM137" s="760"/>
      <c r="FVN137" s="760"/>
      <c r="FVO137" s="760"/>
      <c r="FVP137" s="760"/>
      <c r="FVQ137" s="760"/>
      <c r="FVR137" s="760"/>
      <c r="FVS137" s="760"/>
      <c r="FVT137" s="760"/>
      <c r="FVU137" s="760"/>
      <c r="FVV137" s="760"/>
      <c r="FVW137" s="760"/>
      <c r="FVX137" s="760"/>
      <c r="FVY137" s="760"/>
      <c r="FVZ137" s="760"/>
      <c r="FWA137" s="760"/>
      <c r="FWB137" s="760"/>
      <c r="FWC137" s="760"/>
      <c r="FWD137" s="760"/>
      <c r="FWE137" s="760"/>
      <c r="FWF137" s="760"/>
      <c r="FWG137" s="760"/>
      <c r="FWH137" s="760"/>
      <c r="FWI137" s="760"/>
      <c r="FWJ137" s="760"/>
      <c r="FWK137" s="760"/>
      <c r="FWL137" s="760"/>
      <c r="FWM137" s="760"/>
      <c r="FWN137" s="760"/>
      <c r="FWO137" s="760"/>
      <c r="FWP137" s="760"/>
      <c r="FWQ137" s="760"/>
      <c r="FWR137" s="760"/>
      <c r="FWS137" s="760"/>
      <c r="FWT137" s="760"/>
      <c r="FWU137" s="760"/>
      <c r="FWV137" s="760"/>
      <c r="FWW137" s="760"/>
      <c r="FWX137" s="760"/>
      <c r="FWY137" s="760"/>
      <c r="FWZ137" s="760"/>
      <c r="FXA137" s="760"/>
      <c r="FXB137" s="760"/>
      <c r="FXC137" s="760"/>
      <c r="FXD137" s="760"/>
      <c r="FXE137" s="760"/>
      <c r="FXF137" s="760"/>
      <c r="FXG137" s="760"/>
      <c r="FXH137" s="760"/>
      <c r="FXI137" s="760"/>
      <c r="FXJ137" s="760"/>
      <c r="FXK137" s="760"/>
      <c r="FXL137" s="760"/>
      <c r="FXM137" s="760"/>
      <c r="FXN137" s="760"/>
      <c r="FXO137" s="760"/>
      <c r="FXP137" s="760"/>
      <c r="FXQ137" s="760"/>
      <c r="FXR137" s="760"/>
      <c r="FXS137" s="760"/>
      <c r="FXT137" s="760"/>
      <c r="FXU137" s="760"/>
      <c r="FXV137" s="760"/>
      <c r="FXW137" s="760"/>
      <c r="FXX137" s="760"/>
      <c r="FXY137" s="760"/>
      <c r="FXZ137" s="760"/>
      <c r="FYA137" s="760"/>
      <c r="FYB137" s="760"/>
      <c r="FYC137" s="760"/>
      <c r="FYD137" s="760"/>
      <c r="FYE137" s="760"/>
      <c r="FYF137" s="760"/>
      <c r="FYG137" s="760"/>
      <c r="FYH137" s="760"/>
      <c r="FYI137" s="760"/>
      <c r="FYJ137" s="760"/>
      <c r="FYK137" s="760"/>
      <c r="FYL137" s="760"/>
      <c r="FYM137" s="760"/>
      <c r="FYN137" s="760"/>
      <c r="FYO137" s="760"/>
      <c r="FYP137" s="760"/>
      <c r="FYQ137" s="760"/>
      <c r="FYR137" s="760"/>
      <c r="FYS137" s="760"/>
      <c r="FYT137" s="760"/>
      <c r="FYU137" s="760"/>
      <c r="FYV137" s="760"/>
      <c r="FYW137" s="760"/>
      <c r="FYX137" s="760"/>
      <c r="FYY137" s="760"/>
      <c r="FYZ137" s="760"/>
      <c r="FZA137" s="760"/>
      <c r="FZB137" s="760"/>
      <c r="FZC137" s="760"/>
      <c r="FZD137" s="760"/>
      <c r="FZE137" s="760"/>
      <c r="FZF137" s="760"/>
      <c r="FZG137" s="760"/>
      <c r="FZH137" s="760"/>
      <c r="FZI137" s="760"/>
      <c r="FZJ137" s="760"/>
      <c r="FZK137" s="760"/>
      <c r="FZL137" s="760"/>
      <c r="FZM137" s="760"/>
      <c r="FZN137" s="760"/>
      <c r="FZO137" s="760"/>
      <c r="FZP137" s="760"/>
      <c r="FZQ137" s="760"/>
      <c r="FZR137" s="760"/>
      <c r="FZS137" s="760"/>
      <c r="FZT137" s="760"/>
      <c r="FZU137" s="760"/>
      <c r="FZV137" s="760"/>
      <c r="FZW137" s="760"/>
      <c r="FZX137" s="760"/>
      <c r="FZY137" s="760"/>
      <c r="FZZ137" s="760"/>
      <c r="GAA137" s="760"/>
      <c r="GAB137" s="760"/>
      <c r="GAC137" s="760"/>
      <c r="GAD137" s="760"/>
      <c r="GAE137" s="760"/>
      <c r="GAF137" s="760"/>
      <c r="GAG137" s="760"/>
      <c r="GAH137" s="760"/>
      <c r="GAI137" s="760"/>
      <c r="GAJ137" s="760"/>
      <c r="GAK137" s="760"/>
      <c r="GAL137" s="760"/>
      <c r="GAM137" s="760"/>
      <c r="GAN137" s="760"/>
      <c r="GAO137" s="760"/>
      <c r="GAP137" s="760"/>
      <c r="GAQ137" s="760"/>
      <c r="GAR137" s="760"/>
      <c r="GAS137" s="760"/>
      <c r="GAT137" s="760"/>
      <c r="GAU137" s="760"/>
      <c r="GAV137" s="760"/>
      <c r="GAW137" s="760"/>
      <c r="GAX137" s="760"/>
      <c r="GAY137" s="760"/>
      <c r="GAZ137" s="760"/>
      <c r="GBA137" s="760"/>
      <c r="GBB137" s="760"/>
      <c r="GBC137" s="760"/>
      <c r="GBD137" s="760"/>
      <c r="GBE137" s="760"/>
      <c r="GBF137" s="760"/>
      <c r="GBG137" s="760"/>
      <c r="GBH137" s="760"/>
      <c r="GBI137" s="760"/>
      <c r="GBJ137" s="760"/>
      <c r="GBK137" s="760"/>
      <c r="GBL137" s="760"/>
      <c r="GBM137" s="760"/>
      <c r="GBN137" s="760"/>
      <c r="GBO137" s="760"/>
      <c r="GBP137" s="760"/>
      <c r="GBQ137" s="760"/>
      <c r="GBR137" s="760"/>
      <c r="GBS137" s="760"/>
      <c r="GBT137" s="760"/>
      <c r="GBU137" s="760"/>
      <c r="GBV137" s="760"/>
      <c r="GBW137" s="760"/>
      <c r="GBX137" s="760"/>
      <c r="GBY137" s="760"/>
      <c r="GBZ137" s="760"/>
      <c r="GCA137" s="760"/>
      <c r="GCB137" s="760"/>
      <c r="GCC137" s="760"/>
      <c r="GCD137" s="760"/>
      <c r="GCE137" s="760"/>
      <c r="GCF137" s="760"/>
      <c r="GCG137" s="760"/>
      <c r="GCH137" s="760"/>
      <c r="GCI137" s="760"/>
      <c r="GCJ137" s="760"/>
      <c r="GCK137" s="760"/>
      <c r="GCL137" s="760"/>
      <c r="GCM137" s="760"/>
      <c r="GCN137" s="760"/>
      <c r="GCO137" s="760"/>
      <c r="GCP137" s="760"/>
      <c r="GCQ137" s="760"/>
      <c r="GCR137" s="760"/>
      <c r="GCS137" s="760"/>
      <c r="GCT137" s="760"/>
      <c r="GCU137" s="760"/>
      <c r="GCV137" s="760"/>
      <c r="GCW137" s="760"/>
      <c r="GCX137" s="760"/>
      <c r="GCY137" s="760"/>
      <c r="GCZ137" s="760"/>
      <c r="GDA137" s="760"/>
      <c r="GDB137" s="760"/>
      <c r="GDC137" s="760"/>
      <c r="GDD137" s="760"/>
      <c r="GDE137" s="760"/>
      <c r="GDF137" s="760"/>
      <c r="GDG137" s="760"/>
      <c r="GDH137" s="760"/>
      <c r="GDI137" s="760"/>
      <c r="GDJ137" s="760"/>
      <c r="GDK137" s="760"/>
      <c r="GDL137" s="760"/>
      <c r="GDM137" s="760"/>
      <c r="GDN137" s="760"/>
      <c r="GDO137" s="760"/>
      <c r="GDP137" s="760"/>
      <c r="GDQ137" s="760"/>
      <c r="GDR137" s="760"/>
      <c r="GDS137" s="760"/>
      <c r="GDT137" s="760"/>
      <c r="GDU137" s="760"/>
      <c r="GDV137" s="760"/>
      <c r="GDW137" s="760"/>
      <c r="GDX137" s="760"/>
      <c r="GDY137" s="760"/>
      <c r="GDZ137" s="760"/>
      <c r="GEA137" s="760"/>
      <c r="GEB137" s="760"/>
      <c r="GEC137" s="760"/>
      <c r="GED137" s="760"/>
      <c r="GEE137" s="760"/>
      <c r="GEF137" s="760"/>
      <c r="GEG137" s="760"/>
      <c r="GEH137" s="760"/>
      <c r="GEI137" s="760"/>
      <c r="GEJ137" s="760"/>
      <c r="GEK137" s="760"/>
      <c r="GEL137" s="760"/>
      <c r="GEM137" s="760"/>
      <c r="GEN137" s="760"/>
      <c r="GEO137" s="760"/>
      <c r="GEP137" s="760"/>
      <c r="GEQ137" s="760"/>
      <c r="GER137" s="760"/>
      <c r="GES137" s="760"/>
      <c r="GET137" s="760"/>
      <c r="GEU137" s="760"/>
      <c r="GEV137" s="760"/>
      <c r="GEW137" s="760"/>
      <c r="GEX137" s="760"/>
      <c r="GEY137" s="760"/>
      <c r="GEZ137" s="760"/>
      <c r="GFA137" s="760"/>
      <c r="GFB137" s="760"/>
      <c r="GFC137" s="760"/>
      <c r="GFD137" s="760"/>
      <c r="GFE137" s="760"/>
      <c r="GFF137" s="760"/>
      <c r="GFG137" s="760"/>
      <c r="GFH137" s="760"/>
      <c r="GFI137" s="760"/>
      <c r="GFJ137" s="760"/>
      <c r="GFK137" s="760"/>
      <c r="GFL137" s="760"/>
      <c r="GFM137" s="760"/>
      <c r="GFN137" s="760"/>
      <c r="GFO137" s="760"/>
      <c r="GFP137" s="760"/>
      <c r="GFQ137" s="760"/>
      <c r="GFR137" s="760"/>
      <c r="GFS137" s="760"/>
      <c r="GFT137" s="760"/>
      <c r="GFU137" s="760"/>
      <c r="GFV137" s="760"/>
      <c r="GFW137" s="760"/>
      <c r="GFX137" s="760"/>
      <c r="GFY137" s="760"/>
      <c r="GFZ137" s="760"/>
      <c r="GGA137" s="760"/>
      <c r="GGB137" s="760"/>
      <c r="GGC137" s="760"/>
      <c r="GGD137" s="760"/>
      <c r="GGE137" s="760"/>
      <c r="GGF137" s="760"/>
      <c r="GGG137" s="760"/>
      <c r="GGH137" s="760"/>
      <c r="GGI137" s="760"/>
      <c r="GGJ137" s="760"/>
      <c r="GGK137" s="760"/>
      <c r="GGL137" s="760"/>
      <c r="GGM137" s="760"/>
      <c r="GGN137" s="760"/>
      <c r="GGO137" s="760"/>
      <c r="GGP137" s="760"/>
      <c r="GGQ137" s="760"/>
      <c r="GGR137" s="760"/>
      <c r="GGS137" s="760"/>
      <c r="GGT137" s="760"/>
      <c r="GGU137" s="760"/>
      <c r="GGV137" s="760"/>
      <c r="GGW137" s="760"/>
      <c r="GGX137" s="760"/>
      <c r="GGY137" s="760"/>
      <c r="GGZ137" s="760"/>
      <c r="GHA137" s="760"/>
      <c r="GHB137" s="760"/>
      <c r="GHC137" s="760"/>
      <c r="GHD137" s="760"/>
      <c r="GHE137" s="760"/>
      <c r="GHF137" s="760"/>
      <c r="GHG137" s="760"/>
      <c r="GHH137" s="760"/>
      <c r="GHI137" s="760"/>
      <c r="GHJ137" s="760"/>
      <c r="GHK137" s="760"/>
      <c r="GHL137" s="760"/>
      <c r="GHM137" s="760"/>
      <c r="GHN137" s="760"/>
      <c r="GHO137" s="760"/>
      <c r="GHP137" s="760"/>
      <c r="GHQ137" s="760"/>
      <c r="GHR137" s="760"/>
      <c r="GHS137" s="760"/>
      <c r="GHT137" s="760"/>
      <c r="GHU137" s="760"/>
      <c r="GHV137" s="760"/>
      <c r="GHW137" s="760"/>
      <c r="GHX137" s="760"/>
      <c r="GHY137" s="760"/>
      <c r="GHZ137" s="760"/>
      <c r="GIA137" s="760"/>
      <c r="GIB137" s="760"/>
      <c r="GIC137" s="760"/>
      <c r="GID137" s="760"/>
      <c r="GIE137" s="760"/>
      <c r="GIF137" s="760"/>
      <c r="GIG137" s="760"/>
      <c r="GIH137" s="760"/>
      <c r="GII137" s="760"/>
      <c r="GIJ137" s="760"/>
      <c r="GIK137" s="760"/>
      <c r="GIL137" s="760"/>
      <c r="GIM137" s="760"/>
      <c r="GIN137" s="760"/>
      <c r="GIO137" s="760"/>
      <c r="GIP137" s="760"/>
      <c r="GIQ137" s="760"/>
      <c r="GIR137" s="760"/>
      <c r="GIS137" s="760"/>
      <c r="GIT137" s="760"/>
      <c r="GIU137" s="760"/>
      <c r="GIV137" s="760"/>
      <c r="GIW137" s="760"/>
      <c r="GIX137" s="760"/>
      <c r="GIY137" s="760"/>
      <c r="GIZ137" s="760"/>
      <c r="GJA137" s="760"/>
      <c r="GJB137" s="760"/>
      <c r="GJC137" s="760"/>
      <c r="GJD137" s="760"/>
      <c r="GJE137" s="760"/>
      <c r="GJF137" s="760"/>
      <c r="GJG137" s="760"/>
      <c r="GJH137" s="760"/>
      <c r="GJI137" s="760"/>
      <c r="GJJ137" s="760"/>
      <c r="GJK137" s="760"/>
      <c r="GJL137" s="760"/>
      <c r="GJM137" s="760"/>
      <c r="GJN137" s="760"/>
      <c r="GJO137" s="760"/>
      <c r="GJP137" s="760"/>
      <c r="GJQ137" s="760"/>
      <c r="GJR137" s="760"/>
      <c r="GJS137" s="760"/>
      <c r="GJT137" s="760"/>
      <c r="GJU137" s="760"/>
      <c r="GJV137" s="760"/>
      <c r="GJW137" s="760"/>
      <c r="GJX137" s="760"/>
      <c r="GJY137" s="760"/>
      <c r="GJZ137" s="760"/>
      <c r="GKA137" s="760"/>
      <c r="GKB137" s="760"/>
      <c r="GKC137" s="760"/>
      <c r="GKD137" s="760"/>
      <c r="GKE137" s="760"/>
      <c r="GKF137" s="760"/>
      <c r="GKG137" s="760"/>
      <c r="GKH137" s="760"/>
      <c r="GKI137" s="760"/>
      <c r="GKJ137" s="760"/>
      <c r="GKK137" s="760"/>
      <c r="GKL137" s="760"/>
      <c r="GKM137" s="760"/>
      <c r="GKN137" s="760"/>
      <c r="GKO137" s="760"/>
      <c r="GKP137" s="760"/>
      <c r="GKQ137" s="760"/>
      <c r="GKR137" s="760"/>
      <c r="GKS137" s="760"/>
      <c r="GKT137" s="760"/>
      <c r="GKU137" s="760"/>
      <c r="GKV137" s="760"/>
      <c r="GKW137" s="760"/>
      <c r="GKX137" s="760"/>
      <c r="GKY137" s="760"/>
      <c r="GKZ137" s="760"/>
      <c r="GLA137" s="760"/>
      <c r="GLB137" s="760"/>
      <c r="GLC137" s="760"/>
      <c r="GLD137" s="760"/>
      <c r="GLE137" s="760"/>
      <c r="GLF137" s="760"/>
      <c r="GLG137" s="760"/>
      <c r="GLH137" s="760"/>
      <c r="GLI137" s="760"/>
      <c r="GLJ137" s="760"/>
      <c r="GLK137" s="760"/>
      <c r="GLL137" s="760"/>
      <c r="GLM137" s="760"/>
      <c r="GLN137" s="760"/>
      <c r="GLO137" s="760"/>
      <c r="GLP137" s="760"/>
      <c r="GLQ137" s="760"/>
      <c r="GLR137" s="760"/>
      <c r="GLS137" s="760"/>
      <c r="GLT137" s="760"/>
      <c r="GLU137" s="760"/>
      <c r="GLV137" s="760"/>
      <c r="GLW137" s="760"/>
      <c r="GLX137" s="760"/>
      <c r="GLY137" s="760"/>
      <c r="GLZ137" s="760"/>
      <c r="GMA137" s="760"/>
      <c r="GMB137" s="760"/>
      <c r="GMC137" s="760"/>
      <c r="GMD137" s="760"/>
      <c r="GME137" s="760"/>
      <c r="GMF137" s="760"/>
      <c r="GMG137" s="760"/>
      <c r="GMH137" s="760"/>
      <c r="GMI137" s="760"/>
      <c r="GMJ137" s="760"/>
      <c r="GMK137" s="760"/>
      <c r="GML137" s="760"/>
      <c r="GMM137" s="760"/>
      <c r="GMN137" s="760"/>
      <c r="GMO137" s="760"/>
      <c r="GMP137" s="760"/>
      <c r="GMQ137" s="760"/>
      <c r="GMR137" s="760"/>
      <c r="GMS137" s="760"/>
      <c r="GMT137" s="760"/>
      <c r="GMU137" s="760"/>
      <c r="GMV137" s="760"/>
      <c r="GMW137" s="760"/>
      <c r="GMX137" s="760"/>
      <c r="GMY137" s="760"/>
      <c r="GMZ137" s="760"/>
      <c r="GNA137" s="760"/>
      <c r="GNB137" s="760"/>
      <c r="GNC137" s="760"/>
      <c r="GND137" s="760"/>
      <c r="GNE137" s="760"/>
      <c r="GNF137" s="760"/>
      <c r="GNG137" s="760"/>
      <c r="GNH137" s="760"/>
      <c r="GNI137" s="760"/>
      <c r="GNJ137" s="760"/>
      <c r="GNK137" s="760"/>
      <c r="GNL137" s="760"/>
      <c r="GNM137" s="760"/>
      <c r="GNN137" s="760"/>
      <c r="GNO137" s="760"/>
      <c r="GNP137" s="760"/>
      <c r="GNQ137" s="760"/>
      <c r="GNR137" s="760"/>
      <c r="GNS137" s="760"/>
      <c r="GNT137" s="760"/>
      <c r="GNU137" s="760"/>
      <c r="GNV137" s="760"/>
      <c r="GNW137" s="760"/>
      <c r="GNX137" s="760"/>
      <c r="GNY137" s="760"/>
      <c r="GNZ137" s="760"/>
      <c r="GOA137" s="760"/>
      <c r="GOB137" s="760"/>
      <c r="GOC137" s="760"/>
      <c r="GOD137" s="760"/>
      <c r="GOE137" s="760"/>
      <c r="GOF137" s="760"/>
      <c r="GOG137" s="760"/>
      <c r="GOH137" s="760"/>
      <c r="GOI137" s="760"/>
      <c r="GOJ137" s="760"/>
      <c r="GOK137" s="760"/>
      <c r="GOL137" s="760"/>
      <c r="GOM137" s="760"/>
      <c r="GON137" s="760"/>
      <c r="GOO137" s="760"/>
      <c r="GOP137" s="760"/>
      <c r="GOQ137" s="760"/>
      <c r="GOR137" s="760"/>
      <c r="GOS137" s="760"/>
      <c r="GOT137" s="760"/>
      <c r="GOU137" s="760"/>
      <c r="GOV137" s="760"/>
      <c r="GOW137" s="760"/>
      <c r="GOX137" s="760"/>
      <c r="GOY137" s="760"/>
      <c r="GOZ137" s="760"/>
      <c r="GPA137" s="760"/>
      <c r="GPB137" s="760"/>
      <c r="GPC137" s="760"/>
      <c r="GPD137" s="760"/>
      <c r="GPE137" s="760"/>
      <c r="GPF137" s="760"/>
      <c r="GPG137" s="760"/>
      <c r="GPH137" s="760"/>
      <c r="GPI137" s="760"/>
      <c r="GPJ137" s="760"/>
      <c r="GPK137" s="760"/>
      <c r="GPL137" s="760"/>
      <c r="GPM137" s="760"/>
      <c r="GPN137" s="760"/>
      <c r="GPO137" s="760"/>
      <c r="GPP137" s="760"/>
      <c r="GPQ137" s="760"/>
      <c r="GPR137" s="760"/>
      <c r="GPS137" s="760"/>
      <c r="GPT137" s="760"/>
      <c r="GPU137" s="760"/>
      <c r="GPV137" s="760"/>
      <c r="GPW137" s="760"/>
      <c r="GPX137" s="760"/>
      <c r="GPY137" s="760"/>
      <c r="GPZ137" s="760"/>
      <c r="GQA137" s="760"/>
      <c r="GQB137" s="760"/>
      <c r="GQC137" s="760"/>
      <c r="GQD137" s="760"/>
      <c r="GQE137" s="760"/>
      <c r="GQF137" s="760"/>
      <c r="GQG137" s="760"/>
      <c r="GQH137" s="760"/>
      <c r="GQI137" s="760"/>
      <c r="GQJ137" s="760"/>
      <c r="GQK137" s="760"/>
      <c r="GQL137" s="760"/>
      <c r="GQM137" s="760"/>
      <c r="GQN137" s="760"/>
      <c r="GQO137" s="760"/>
      <c r="GQP137" s="760"/>
      <c r="GQQ137" s="760"/>
      <c r="GQR137" s="760"/>
      <c r="GQS137" s="760"/>
      <c r="GQT137" s="760"/>
      <c r="GQU137" s="760"/>
      <c r="GQV137" s="760"/>
      <c r="GQW137" s="760"/>
      <c r="GQX137" s="760"/>
      <c r="GQY137" s="760"/>
      <c r="GQZ137" s="760"/>
      <c r="GRA137" s="760"/>
      <c r="GRB137" s="760"/>
      <c r="GRC137" s="760"/>
      <c r="GRD137" s="760"/>
      <c r="GRE137" s="760"/>
      <c r="GRF137" s="760"/>
      <c r="GRG137" s="760"/>
      <c r="GRH137" s="760"/>
      <c r="GRI137" s="760"/>
      <c r="GRJ137" s="760"/>
      <c r="GRK137" s="760"/>
      <c r="GRL137" s="760"/>
      <c r="GRM137" s="760"/>
      <c r="GRN137" s="760"/>
      <c r="GRO137" s="760"/>
      <c r="GRP137" s="760"/>
      <c r="GRQ137" s="760"/>
      <c r="GRR137" s="760"/>
      <c r="GRS137" s="760"/>
      <c r="GRT137" s="760"/>
      <c r="GRU137" s="760"/>
      <c r="GRV137" s="760"/>
      <c r="GRW137" s="760"/>
      <c r="GRX137" s="760"/>
      <c r="GRY137" s="760"/>
      <c r="GRZ137" s="760"/>
      <c r="GSA137" s="760"/>
      <c r="GSB137" s="760"/>
      <c r="GSC137" s="760"/>
      <c r="GSD137" s="760"/>
      <c r="GSE137" s="760"/>
      <c r="GSF137" s="760"/>
      <c r="GSG137" s="760"/>
      <c r="GSH137" s="760"/>
      <c r="GSI137" s="760"/>
      <c r="GSJ137" s="760"/>
      <c r="GSK137" s="760"/>
      <c r="GSL137" s="760"/>
      <c r="GSM137" s="760"/>
      <c r="GSN137" s="760"/>
      <c r="GSO137" s="760"/>
      <c r="GSP137" s="760"/>
      <c r="GSQ137" s="760"/>
      <c r="GSR137" s="760"/>
      <c r="GSS137" s="760"/>
      <c r="GST137" s="760"/>
      <c r="GSU137" s="760"/>
      <c r="GSV137" s="760"/>
      <c r="GSW137" s="760"/>
      <c r="GSX137" s="760"/>
      <c r="GSY137" s="760"/>
      <c r="GSZ137" s="760"/>
      <c r="GTA137" s="760"/>
      <c r="GTB137" s="760"/>
      <c r="GTC137" s="760"/>
      <c r="GTD137" s="760"/>
      <c r="GTE137" s="760"/>
      <c r="GTF137" s="760"/>
      <c r="GTG137" s="760"/>
      <c r="GTH137" s="760"/>
      <c r="GTI137" s="760"/>
      <c r="GTJ137" s="760"/>
      <c r="GTK137" s="760"/>
      <c r="GTL137" s="760"/>
      <c r="GTM137" s="760"/>
      <c r="GTN137" s="760"/>
      <c r="GTO137" s="760"/>
      <c r="GTP137" s="760"/>
      <c r="GTQ137" s="760"/>
      <c r="GTR137" s="760"/>
      <c r="GTS137" s="760"/>
      <c r="GTT137" s="760"/>
      <c r="GTU137" s="760"/>
      <c r="GTV137" s="760"/>
      <c r="GTW137" s="760"/>
      <c r="GTX137" s="760"/>
      <c r="GTY137" s="760"/>
      <c r="GTZ137" s="760"/>
      <c r="GUA137" s="760"/>
      <c r="GUB137" s="760"/>
      <c r="GUC137" s="760"/>
      <c r="GUD137" s="760"/>
      <c r="GUE137" s="760"/>
      <c r="GUF137" s="760"/>
      <c r="GUG137" s="760"/>
      <c r="GUH137" s="760"/>
      <c r="GUI137" s="760"/>
      <c r="GUJ137" s="760"/>
      <c r="GUK137" s="760"/>
      <c r="GUL137" s="760"/>
      <c r="GUM137" s="760"/>
      <c r="GUN137" s="760"/>
      <c r="GUO137" s="760"/>
      <c r="GUP137" s="760"/>
      <c r="GUQ137" s="760"/>
      <c r="GUR137" s="760"/>
      <c r="GUS137" s="760"/>
      <c r="GUT137" s="760"/>
      <c r="GUU137" s="760"/>
      <c r="GUV137" s="760"/>
      <c r="GUW137" s="760"/>
      <c r="GUX137" s="760"/>
      <c r="GUY137" s="760"/>
      <c r="GUZ137" s="760"/>
      <c r="GVA137" s="760"/>
      <c r="GVB137" s="760"/>
      <c r="GVC137" s="760"/>
      <c r="GVD137" s="760"/>
      <c r="GVE137" s="760"/>
      <c r="GVF137" s="760"/>
      <c r="GVG137" s="760"/>
      <c r="GVH137" s="760"/>
      <c r="GVI137" s="760"/>
      <c r="GVJ137" s="760"/>
      <c r="GVK137" s="760"/>
      <c r="GVL137" s="760"/>
      <c r="GVM137" s="760"/>
      <c r="GVN137" s="760"/>
      <c r="GVO137" s="760"/>
      <c r="GVP137" s="760"/>
      <c r="GVQ137" s="760"/>
      <c r="GVR137" s="760"/>
      <c r="GVS137" s="760"/>
      <c r="GVT137" s="760"/>
      <c r="GVU137" s="760"/>
      <c r="GVV137" s="760"/>
      <c r="GVW137" s="760"/>
      <c r="GVX137" s="760"/>
      <c r="GVY137" s="760"/>
      <c r="GVZ137" s="760"/>
      <c r="GWA137" s="760"/>
      <c r="GWB137" s="760"/>
      <c r="GWC137" s="760"/>
      <c r="GWD137" s="760"/>
      <c r="GWE137" s="760"/>
      <c r="GWF137" s="760"/>
      <c r="GWG137" s="760"/>
      <c r="GWH137" s="760"/>
      <c r="GWI137" s="760"/>
      <c r="GWJ137" s="760"/>
      <c r="GWK137" s="760"/>
      <c r="GWL137" s="760"/>
      <c r="GWM137" s="760"/>
      <c r="GWN137" s="760"/>
      <c r="GWO137" s="760"/>
      <c r="GWP137" s="760"/>
      <c r="GWQ137" s="760"/>
      <c r="GWR137" s="760"/>
      <c r="GWS137" s="760"/>
      <c r="GWT137" s="760"/>
      <c r="GWU137" s="760"/>
      <c r="GWV137" s="760"/>
      <c r="GWW137" s="760"/>
      <c r="GWX137" s="760"/>
      <c r="GWY137" s="760"/>
      <c r="GWZ137" s="760"/>
      <c r="GXA137" s="760"/>
      <c r="GXB137" s="760"/>
      <c r="GXC137" s="760"/>
      <c r="GXD137" s="760"/>
      <c r="GXE137" s="760"/>
      <c r="GXF137" s="760"/>
      <c r="GXG137" s="760"/>
      <c r="GXH137" s="760"/>
      <c r="GXI137" s="760"/>
      <c r="GXJ137" s="760"/>
      <c r="GXK137" s="760"/>
      <c r="GXL137" s="760"/>
      <c r="GXM137" s="760"/>
      <c r="GXN137" s="760"/>
      <c r="GXO137" s="760"/>
      <c r="GXP137" s="760"/>
      <c r="GXQ137" s="760"/>
      <c r="GXR137" s="760"/>
      <c r="GXS137" s="760"/>
      <c r="GXT137" s="760"/>
      <c r="GXU137" s="760"/>
      <c r="GXV137" s="760"/>
      <c r="GXW137" s="760"/>
      <c r="GXX137" s="760"/>
      <c r="GXY137" s="760"/>
      <c r="GXZ137" s="760"/>
      <c r="GYA137" s="760"/>
      <c r="GYB137" s="760"/>
      <c r="GYC137" s="760"/>
      <c r="GYD137" s="760"/>
      <c r="GYE137" s="760"/>
      <c r="GYF137" s="760"/>
      <c r="GYG137" s="760"/>
      <c r="GYH137" s="760"/>
      <c r="GYI137" s="760"/>
      <c r="GYJ137" s="760"/>
      <c r="GYK137" s="760"/>
      <c r="GYL137" s="760"/>
      <c r="GYM137" s="760"/>
      <c r="GYN137" s="760"/>
      <c r="GYO137" s="760"/>
      <c r="GYP137" s="760"/>
      <c r="GYQ137" s="760"/>
      <c r="GYR137" s="760"/>
      <c r="GYS137" s="760"/>
      <c r="GYT137" s="760"/>
      <c r="GYU137" s="760"/>
      <c r="GYV137" s="760"/>
      <c r="GYW137" s="760"/>
      <c r="GYX137" s="760"/>
      <c r="GYY137" s="760"/>
      <c r="GYZ137" s="760"/>
      <c r="GZA137" s="760"/>
      <c r="GZB137" s="760"/>
      <c r="GZC137" s="760"/>
      <c r="GZD137" s="760"/>
      <c r="GZE137" s="760"/>
      <c r="GZF137" s="760"/>
      <c r="GZG137" s="760"/>
      <c r="GZH137" s="760"/>
      <c r="GZI137" s="760"/>
      <c r="GZJ137" s="760"/>
      <c r="GZK137" s="760"/>
      <c r="GZL137" s="760"/>
      <c r="GZM137" s="760"/>
      <c r="GZN137" s="760"/>
      <c r="GZO137" s="760"/>
      <c r="GZP137" s="760"/>
      <c r="GZQ137" s="760"/>
      <c r="GZR137" s="760"/>
      <c r="GZS137" s="760"/>
      <c r="GZT137" s="760"/>
      <c r="GZU137" s="760"/>
      <c r="GZV137" s="760"/>
      <c r="GZW137" s="760"/>
      <c r="GZX137" s="760"/>
      <c r="GZY137" s="760"/>
      <c r="GZZ137" s="760"/>
      <c r="HAA137" s="760"/>
      <c r="HAB137" s="760"/>
      <c r="HAC137" s="760"/>
      <c r="HAD137" s="760"/>
      <c r="HAE137" s="760"/>
      <c r="HAF137" s="760"/>
      <c r="HAG137" s="760"/>
      <c r="HAH137" s="760"/>
      <c r="HAI137" s="760"/>
      <c r="HAJ137" s="760"/>
      <c r="HAK137" s="760"/>
      <c r="HAL137" s="760"/>
      <c r="HAM137" s="760"/>
      <c r="HAN137" s="760"/>
      <c r="HAO137" s="760"/>
      <c r="HAP137" s="760"/>
      <c r="HAQ137" s="760"/>
      <c r="HAR137" s="760"/>
      <c r="HAS137" s="760"/>
      <c r="HAT137" s="760"/>
      <c r="HAU137" s="760"/>
      <c r="HAV137" s="760"/>
      <c r="HAW137" s="760"/>
      <c r="HAX137" s="760"/>
      <c r="HAY137" s="760"/>
      <c r="HAZ137" s="760"/>
      <c r="HBA137" s="760"/>
      <c r="HBB137" s="760"/>
      <c r="HBC137" s="760"/>
      <c r="HBD137" s="760"/>
      <c r="HBE137" s="760"/>
      <c r="HBF137" s="760"/>
      <c r="HBG137" s="760"/>
      <c r="HBH137" s="760"/>
      <c r="HBI137" s="760"/>
      <c r="HBJ137" s="760"/>
      <c r="HBK137" s="760"/>
      <c r="HBL137" s="760"/>
      <c r="HBM137" s="760"/>
      <c r="HBN137" s="760"/>
      <c r="HBO137" s="760"/>
      <c r="HBP137" s="760"/>
      <c r="HBQ137" s="760"/>
      <c r="HBR137" s="760"/>
      <c r="HBS137" s="760"/>
      <c r="HBT137" s="760"/>
      <c r="HBU137" s="760"/>
      <c r="HBV137" s="760"/>
      <c r="HBW137" s="760"/>
      <c r="HBX137" s="760"/>
      <c r="HBY137" s="760"/>
      <c r="HBZ137" s="760"/>
      <c r="HCA137" s="760"/>
      <c r="HCB137" s="760"/>
      <c r="HCC137" s="760"/>
      <c r="HCD137" s="760"/>
      <c r="HCE137" s="760"/>
      <c r="HCF137" s="760"/>
      <c r="HCG137" s="760"/>
      <c r="HCH137" s="760"/>
      <c r="HCI137" s="760"/>
      <c r="HCJ137" s="760"/>
      <c r="HCK137" s="760"/>
      <c r="HCL137" s="760"/>
      <c r="HCM137" s="760"/>
      <c r="HCN137" s="760"/>
      <c r="HCO137" s="760"/>
      <c r="HCP137" s="760"/>
      <c r="HCQ137" s="760"/>
      <c r="HCR137" s="760"/>
      <c r="HCS137" s="760"/>
      <c r="HCT137" s="760"/>
      <c r="HCU137" s="760"/>
      <c r="HCV137" s="760"/>
      <c r="HCW137" s="760"/>
      <c r="HCX137" s="760"/>
      <c r="HCY137" s="760"/>
      <c r="HCZ137" s="760"/>
      <c r="HDA137" s="760"/>
      <c r="HDB137" s="760"/>
      <c r="HDC137" s="760"/>
      <c r="HDD137" s="760"/>
      <c r="HDE137" s="760"/>
      <c r="HDF137" s="760"/>
      <c r="HDG137" s="760"/>
      <c r="HDH137" s="760"/>
      <c r="HDI137" s="760"/>
      <c r="HDJ137" s="760"/>
      <c r="HDK137" s="760"/>
      <c r="HDL137" s="760"/>
      <c r="HDM137" s="760"/>
      <c r="HDN137" s="760"/>
      <c r="HDO137" s="760"/>
      <c r="HDP137" s="760"/>
      <c r="HDQ137" s="760"/>
      <c r="HDR137" s="760"/>
      <c r="HDS137" s="760"/>
      <c r="HDT137" s="760"/>
      <c r="HDU137" s="760"/>
      <c r="HDV137" s="760"/>
      <c r="HDW137" s="760"/>
      <c r="HDX137" s="760"/>
      <c r="HDY137" s="760"/>
      <c r="HDZ137" s="760"/>
      <c r="HEA137" s="760"/>
      <c r="HEB137" s="760"/>
      <c r="HEC137" s="760"/>
      <c r="HED137" s="760"/>
      <c r="HEE137" s="760"/>
      <c r="HEF137" s="760"/>
      <c r="HEG137" s="760"/>
      <c r="HEH137" s="760"/>
      <c r="HEI137" s="760"/>
      <c r="HEJ137" s="760"/>
      <c r="HEK137" s="760"/>
      <c r="HEL137" s="760"/>
      <c r="HEM137" s="760"/>
      <c r="HEN137" s="760"/>
      <c r="HEO137" s="760"/>
      <c r="HEP137" s="760"/>
      <c r="HEQ137" s="760"/>
      <c r="HER137" s="760"/>
      <c r="HES137" s="760"/>
      <c r="HET137" s="760"/>
      <c r="HEU137" s="760"/>
      <c r="HEV137" s="760"/>
      <c r="HEW137" s="760"/>
      <c r="HEX137" s="760"/>
      <c r="HEY137" s="760"/>
      <c r="HEZ137" s="760"/>
      <c r="HFA137" s="760"/>
      <c r="HFB137" s="760"/>
      <c r="HFC137" s="760"/>
      <c r="HFD137" s="760"/>
      <c r="HFE137" s="760"/>
      <c r="HFF137" s="760"/>
      <c r="HFG137" s="760"/>
      <c r="HFH137" s="760"/>
      <c r="HFI137" s="760"/>
      <c r="HFJ137" s="760"/>
      <c r="HFK137" s="760"/>
      <c r="HFL137" s="760"/>
      <c r="HFM137" s="760"/>
      <c r="HFN137" s="760"/>
      <c r="HFO137" s="760"/>
      <c r="HFP137" s="760"/>
      <c r="HFQ137" s="760"/>
      <c r="HFR137" s="760"/>
      <c r="HFS137" s="760"/>
      <c r="HFT137" s="760"/>
      <c r="HFU137" s="760"/>
      <c r="HFV137" s="760"/>
      <c r="HFW137" s="760"/>
      <c r="HFX137" s="760"/>
      <c r="HFY137" s="760"/>
      <c r="HFZ137" s="760"/>
      <c r="HGA137" s="760"/>
      <c r="HGB137" s="760"/>
      <c r="HGC137" s="760"/>
      <c r="HGD137" s="760"/>
      <c r="HGE137" s="760"/>
      <c r="HGF137" s="760"/>
      <c r="HGG137" s="760"/>
      <c r="HGH137" s="760"/>
      <c r="HGI137" s="760"/>
      <c r="HGJ137" s="760"/>
      <c r="HGK137" s="760"/>
      <c r="HGL137" s="760"/>
      <c r="HGM137" s="760"/>
      <c r="HGN137" s="760"/>
      <c r="HGO137" s="760"/>
      <c r="HGP137" s="760"/>
      <c r="HGQ137" s="760"/>
      <c r="HGR137" s="760"/>
      <c r="HGS137" s="760"/>
      <c r="HGT137" s="760"/>
      <c r="HGU137" s="760"/>
      <c r="HGV137" s="760"/>
      <c r="HGW137" s="760"/>
      <c r="HGX137" s="760"/>
      <c r="HGY137" s="760"/>
      <c r="HGZ137" s="760"/>
      <c r="HHA137" s="760"/>
      <c r="HHB137" s="760"/>
      <c r="HHC137" s="760"/>
      <c r="HHD137" s="760"/>
      <c r="HHE137" s="760"/>
      <c r="HHF137" s="760"/>
      <c r="HHG137" s="760"/>
      <c r="HHH137" s="760"/>
      <c r="HHI137" s="760"/>
      <c r="HHJ137" s="760"/>
      <c r="HHK137" s="760"/>
      <c r="HHL137" s="760"/>
      <c r="HHM137" s="760"/>
      <c r="HHN137" s="760"/>
      <c r="HHO137" s="760"/>
      <c r="HHP137" s="760"/>
      <c r="HHQ137" s="760"/>
      <c r="HHR137" s="760"/>
      <c r="HHS137" s="760"/>
      <c r="HHT137" s="760"/>
      <c r="HHU137" s="760"/>
      <c r="HHV137" s="760"/>
      <c r="HHW137" s="760"/>
      <c r="HHX137" s="760"/>
      <c r="HHY137" s="760"/>
      <c r="HHZ137" s="760"/>
      <c r="HIA137" s="760"/>
      <c r="HIB137" s="760"/>
      <c r="HIC137" s="760"/>
      <c r="HID137" s="760"/>
      <c r="HIE137" s="760"/>
      <c r="HIF137" s="760"/>
      <c r="HIG137" s="760"/>
      <c r="HIH137" s="760"/>
      <c r="HII137" s="760"/>
      <c r="HIJ137" s="760"/>
      <c r="HIK137" s="760"/>
      <c r="HIL137" s="760"/>
      <c r="HIM137" s="760"/>
      <c r="HIN137" s="760"/>
      <c r="HIO137" s="760"/>
      <c r="HIP137" s="760"/>
      <c r="HIQ137" s="760"/>
      <c r="HIR137" s="760"/>
      <c r="HIS137" s="760"/>
      <c r="HIT137" s="760"/>
      <c r="HIU137" s="760"/>
      <c r="HIV137" s="760"/>
      <c r="HIW137" s="760"/>
      <c r="HIX137" s="760"/>
      <c r="HIY137" s="760"/>
      <c r="HIZ137" s="760"/>
      <c r="HJA137" s="760"/>
      <c r="HJB137" s="760"/>
      <c r="HJC137" s="760"/>
      <c r="HJD137" s="760"/>
      <c r="HJE137" s="760"/>
      <c r="HJF137" s="760"/>
      <c r="HJG137" s="760"/>
      <c r="HJH137" s="760"/>
      <c r="HJI137" s="760"/>
      <c r="HJJ137" s="760"/>
      <c r="HJK137" s="760"/>
      <c r="HJL137" s="760"/>
      <c r="HJM137" s="760"/>
      <c r="HJN137" s="760"/>
      <c r="HJO137" s="760"/>
      <c r="HJP137" s="760"/>
      <c r="HJQ137" s="760"/>
      <c r="HJR137" s="760"/>
      <c r="HJS137" s="760"/>
      <c r="HJT137" s="760"/>
      <c r="HJU137" s="760"/>
      <c r="HJV137" s="760"/>
      <c r="HJW137" s="760"/>
      <c r="HJX137" s="760"/>
      <c r="HJY137" s="760"/>
      <c r="HJZ137" s="760"/>
      <c r="HKA137" s="760"/>
      <c r="HKB137" s="760"/>
      <c r="HKC137" s="760"/>
      <c r="HKD137" s="760"/>
      <c r="HKE137" s="760"/>
      <c r="HKF137" s="760"/>
      <c r="HKG137" s="760"/>
      <c r="HKH137" s="760"/>
      <c r="HKI137" s="760"/>
      <c r="HKJ137" s="760"/>
      <c r="HKK137" s="760"/>
      <c r="HKL137" s="760"/>
      <c r="HKM137" s="760"/>
      <c r="HKN137" s="760"/>
      <c r="HKO137" s="760"/>
      <c r="HKP137" s="760"/>
      <c r="HKQ137" s="760"/>
      <c r="HKR137" s="760"/>
      <c r="HKS137" s="760"/>
      <c r="HKT137" s="760"/>
      <c r="HKU137" s="760"/>
      <c r="HKV137" s="760"/>
      <c r="HKW137" s="760"/>
      <c r="HKX137" s="760"/>
      <c r="HKY137" s="760"/>
      <c r="HKZ137" s="760"/>
      <c r="HLA137" s="760"/>
      <c r="HLB137" s="760"/>
      <c r="HLC137" s="760"/>
      <c r="HLD137" s="760"/>
      <c r="HLE137" s="760"/>
      <c r="HLF137" s="760"/>
      <c r="HLG137" s="760"/>
      <c r="HLH137" s="760"/>
      <c r="HLI137" s="760"/>
      <c r="HLJ137" s="760"/>
      <c r="HLK137" s="760"/>
      <c r="HLL137" s="760"/>
      <c r="HLM137" s="760"/>
      <c r="HLN137" s="760"/>
      <c r="HLO137" s="760"/>
      <c r="HLP137" s="760"/>
      <c r="HLQ137" s="760"/>
      <c r="HLR137" s="760"/>
      <c r="HLS137" s="760"/>
      <c r="HLT137" s="760"/>
      <c r="HLU137" s="760"/>
      <c r="HLV137" s="760"/>
      <c r="HLW137" s="760"/>
      <c r="HLX137" s="760"/>
      <c r="HLY137" s="760"/>
      <c r="HLZ137" s="760"/>
      <c r="HMA137" s="760"/>
      <c r="HMB137" s="760"/>
      <c r="HMC137" s="760"/>
      <c r="HMD137" s="760"/>
      <c r="HME137" s="760"/>
      <c r="HMF137" s="760"/>
      <c r="HMG137" s="760"/>
      <c r="HMH137" s="760"/>
      <c r="HMI137" s="760"/>
      <c r="HMJ137" s="760"/>
      <c r="HMK137" s="760"/>
      <c r="HML137" s="760"/>
      <c r="HMM137" s="760"/>
      <c r="HMN137" s="760"/>
      <c r="HMO137" s="760"/>
      <c r="HMP137" s="760"/>
      <c r="HMQ137" s="760"/>
      <c r="HMR137" s="760"/>
      <c r="HMS137" s="760"/>
      <c r="HMT137" s="760"/>
      <c r="HMU137" s="760"/>
      <c r="HMV137" s="760"/>
      <c r="HMW137" s="760"/>
      <c r="HMX137" s="760"/>
      <c r="HMY137" s="760"/>
      <c r="HMZ137" s="760"/>
      <c r="HNA137" s="760"/>
      <c r="HNB137" s="760"/>
      <c r="HNC137" s="760"/>
      <c r="HND137" s="760"/>
      <c r="HNE137" s="760"/>
      <c r="HNF137" s="760"/>
      <c r="HNG137" s="760"/>
      <c r="HNH137" s="760"/>
      <c r="HNI137" s="760"/>
      <c r="HNJ137" s="760"/>
      <c r="HNK137" s="760"/>
      <c r="HNL137" s="760"/>
      <c r="HNM137" s="760"/>
      <c r="HNN137" s="760"/>
      <c r="HNO137" s="760"/>
      <c r="HNP137" s="760"/>
      <c r="HNQ137" s="760"/>
      <c r="HNR137" s="760"/>
      <c r="HNS137" s="760"/>
      <c r="HNT137" s="760"/>
      <c r="HNU137" s="760"/>
      <c r="HNV137" s="760"/>
      <c r="HNW137" s="760"/>
      <c r="HNX137" s="760"/>
      <c r="HNY137" s="760"/>
      <c r="HNZ137" s="760"/>
      <c r="HOA137" s="760"/>
      <c r="HOB137" s="760"/>
      <c r="HOC137" s="760"/>
      <c r="HOD137" s="760"/>
      <c r="HOE137" s="760"/>
      <c r="HOF137" s="760"/>
      <c r="HOG137" s="760"/>
      <c r="HOH137" s="760"/>
      <c r="HOI137" s="760"/>
      <c r="HOJ137" s="760"/>
      <c r="HOK137" s="760"/>
      <c r="HOL137" s="760"/>
      <c r="HOM137" s="760"/>
      <c r="HON137" s="760"/>
      <c r="HOO137" s="760"/>
      <c r="HOP137" s="760"/>
      <c r="HOQ137" s="760"/>
      <c r="HOR137" s="760"/>
      <c r="HOS137" s="760"/>
      <c r="HOT137" s="760"/>
      <c r="HOU137" s="760"/>
      <c r="HOV137" s="760"/>
      <c r="HOW137" s="760"/>
      <c r="HOX137" s="760"/>
      <c r="HOY137" s="760"/>
      <c r="HOZ137" s="760"/>
      <c r="HPA137" s="760"/>
      <c r="HPB137" s="760"/>
      <c r="HPC137" s="760"/>
      <c r="HPD137" s="760"/>
      <c r="HPE137" s="760"/>
      <c r="HPF137" s="760"/>
      <c r="HPG137" s="760"/>
      <c r="HPH137" s="760"/>
      <c r="HPI137" s="760"/>
      <c r="HPJ137" s="760"/>
      <c r="HPK137" s="760"/>
      <c r="HPL137" s="760"/>
      <c r="HPM137" s="760"/>
      <c r="HPN137" s="760"/>
      <c r="HPO137" s="760"/>
      <c r="HPP137" s="760"/>
      <c r="HPQ137" s="760"/>
      <c r="HPR137" s="760"/>
      <c r="HPS137" s="760"/>
      <c r="HPT137" s="760"/>
      <c r="HPU137" s="760"/>
      <c r="HPV137" s="760"/>
      <c r="HPW137" s="760"/>
      <c r="HPX137" s="760"/>
      <c r="HPY137" s="760"/>
      <c r="HPZ137" s="760"/>
      <c r="HQA137" s="760"/>
      <c r="HQB137" s="760"/>
      <c r="HQC137" s="760"/>
      <c r="HQD137" s="760"/>
      <c r="HQE137" s="760"/>
      <c r="HQF137" s="760"/>
      <c r="HQG137" s="760"/>
      <c r="HQH137" s="760"/>
      <c r="HQI137" s="760"/>
      <c r="HQJ137" s="760"/>
      <c r="HQK137" s="760"/>
      <c r="HQL137" s="760"/>
      <c r="HQM137" s="760"/>
      <c r="HQN137" s="760"/>
      <c r="HQO137" s="760"/>
      <c r="HQP137" s="760"/>
      <c r="HQQ137" s="760"/>
      <c r="HQR137" s="760"/>
      <c r="HQS137" s="760"/>
      <c r="HQT137" s="760"/>
      <c r="HQU137" s="760"/>
      <c r="HQV137" s="760"/>
      <c r="HQW137" s="760"/>
      <c r="HQX137" s="760"/>
      <c r="HQY137" s="760"/>
      <c r="HQZ137" s="760"/>
      <c r="HRA137" s="760"/>
      <c r="HRB137" s="760"/>
      <c r="HRC137" s="760"/>
      <c r="HRD137" s="760"/>
      <c r="HRE137" s="760"/>
      <c r="HRF137" s="760"/>
      <c r="HRG137" s="760"/>
      <c r="HRH137" s="760"/>
      <c r="HRI137" s="760"/>
      <c r="HRJ137" s="760"/>
      <c r="HRK137" s="760"/>
      <c r="HRL137" s="760"/>
      <c r="HRM137" s="760"/>
      <c r="HRN137" s="760"/>
      <c r="HRO137" s="760"/>
      <c r="HRP137" s="760"/>
      <c r="HRQ137" s="760"/>
      <c r="HRR137" s="760"/>
      <c r="HRS137" s="760"/>
      <c r="HRT137" s="760"/>
      <c r="HRU137" s="760"/>
      <c r="HRV137" s="760"/>
      <c r="HRW137" s="760"/>
      <c r="HRX137" s="760"/>
      <c r="HRY137" s="760"/>
      <c r="HRZ137" s="760"/>
      <c r="HSA137" s="760"/>
      <c r="HSB137" s="760"/>
      <c r="HSC137" s="760"/>
      <c r="HSD137" s="760"/>
      <c r="HSE137" s="760"/>
      <c r="HSF137" s="760"/>
      <c r="HSG137" s="760"/>
      <c r="HSH137" s="760"/>
      <c r="HSI137" s="760"/>
      <c r="HSJ137" s="760"/>
      <c r="HSK137" s="760"/>
      <c r="HSL137" s="760"/>
      <c r="HSM137" s="760"/>
      <c r="HSN137" s="760"/>
      <c r="HSO137" s="760"/>
      <c r="HSP137" s="760"/>
      <c r="HSQ137" s="760"/>
      <c r="HSR137" s="760"/>
      <c r="HSS137" s="760"/>
      <c r="HST137" s="760"/>
      <c r="HSU137" s="760"/>
      <c r="HSV137" s="760"/>
      <c r="HSW137" s="760"/>
      <c r="HSX137" s="760"/>
      <c r="HSY137" s="760"/>
      <c r="HSZ137" s="760"/>
      <c r="HTA137" s="760"/>
      <c r="HTB137" s="760"/>
      <c r="HTC137" s="760"/>
      <c r="HTD137" s="760"/>
      <c r="HTE137" s="760"/>
      <c r="HTF137" s="760"/>
      <c r="HTG137" s="760"/>
      <c r="HTH137" s="760"/>
      <c r="HTI137" s="760"/>
      <c r="HTJ137" s="760"/>
      <c r="HTK137" s="760"/>
      <c r="HTL137" s="760"/>
      <c r="HTM137" s="760"/>
      <c r="HTN137" s="760"/>
      <c r="HTO137" s="760"/>
      <c r="HTP137" s="760"/>
      <c r="HTQ137" s="760"/>
      <c r="HTR137" s="760"/>
      <c r="HTS137" s="760"/>
      <c r="HTT137" s="760"/>
      <c r="HTU137" s="760"/>
      <c r="HTV137" s="760"/>
      <c r="HTW137" s="760"/>
      <c r="HTX137" s="760"/>
      <c r="HTY137" s="760"/>
      <c r="HTZ137" s="760"/>
      <c r="HUA137" s="760"/>
      <c r="HUB137" s="760"/>
      <c r="HUC137" s="760"/>
      <c r="HUD137" s="760"/>
      <c r="HUE137" s="760"/>
      <c r="HUF137" s="760"/>
      <c r="HUG137" s="760"/>
      <c r="HUH137" s="760"/>
      <c r="HUI137" s="760"/>
      <c r="HUJ137" s="760"/>
      <c r="HUK137" s="760"/>
      <c r="HUL137" s="760"/>
      <c r="HUM137" s="760"/>
      <c r="HUN137" s="760"/>
      <c r="HUO137" s="760"/>
      <c r="HUP137" s="760"/>
      <c r="HUQ137" s="760"/>
      <c r="HUR137" s="760"/>
      <c r="HUS137" s="760"/>
      <c r="HUT137" s="760"/>
      <c r="HUU137" s="760"/>
      <c r="HUV137" s="760"/>
      <c r="HUW137" s="760"/>
      <c r="HUX137" s="760"/>
      <c r="HUY137" s="760"/>
      <c r="HUZ137" s="760"/>
      <c r="HVA137" s="760"/>
      <c r="HVB137" s="760"/>
      <c r="HVC137" s="760"/>
      <c r="HVD137" s="760"/>
      <c r="HVE137" s="760"/>
      <c r="HVF137" s="760"/>
      <c r="HVG137" s="760"/>
      <c r="HVH137" s="760"/>
      <c r="HVI137" s="760"/>
      <c r="HVJ137" s="760"/>
      <c r="HVK137" s="760"/>
      <c r="HVL137" s="760"/>
      <c r="HVM137" s="760"/>
      <c r="HVN137" s="760"/>
      <c r="HVO137" s="760"/>
      <c r="HVP137" s="760"/>
      <c r="HVQ137" s="760"/>
      <c r="HVR137" s="760"/>
      <c r="HVS137" s="760"/>
      <c r="HVT137" s="760"/>
      <c r="HVU137" s="760"/>
      <c r="HVV137" s="760"/>
      <c r="HVW137" s="760"/>
      <c r="HVX137" s="760"/>
      <c r="HVY137" s="760"/>
      <c r="HVZ137" s="760"/>
      <c r="HWA137" s="760"/>
      <c r="HWB137" s="760"/>
      <c r="HWC137" s="760"/>
      <c r="HWD137" s="760"/>
      <c r="HWE137" s="760"/>
      <c r="HWF137" s="760"/>
      <c r="HWG137" s="760"/>
      <c r="HWH137" s="760"/>
      <c r="HWI137" s="760"/>
      <c r="HWJ137" s="760"/>
      <c r="HWK137" s="760"/>
      <c r="HWL137" s="760"/>
      <c r="HWM137" s="760"/>
      <c r="HWN137" s="760"/>
      <c r="HWO137" s="760"/>
      <c r="HWP137" s="760"/>
      <c r="HWQ137" s="760"/>
      <c r="HWR137" s="760"/>
      <c r="HWS137" s="760"/>
      <c r="HWT137" s="760"/>
      <c r="HWU137" s="760"/>
      <c r="HWV137" s="760"/>
      <c r="HWW137" s="760"/>
      <c r="HWX137" s="760"/>
      <c r="HWY137" s="760"/>
      <c r="HWZ137" s="760"/>
      <c r="HXA137" s="760"/>
      <c r="HXB137" s="760"/>
      <c r="HXC137" s="760"/>
      <c r="HXD137" s="760"/>
      <c r="HXE137" s="760"/>
      <c r="HXF137" s="760"/>
      <c r="HXG137" s="760"/>
      <c r="HXH137" s="760"/>
      <c r="HXI137" s="760"/>
      <c r="HXJ137" s="760"/>
      <c r="HXK137" s="760"/>
      <c r="HXL137" s="760"/>
      <c r="HXM137" s="760"/>
      <c r="HXN137" s="760"/>
      <c r="HXO137" s="760"/>
      <c r="HXP137" s="760"/>
      <c r="HXQ137" s="760"/>
      <c r="HXR137" s="760"/>
      <c r="HXS137" s="760"/>
      <c r="HXT137" s="760"/>
      <c r="HXU137" s="760"/>
      <c r="HXV137" s="760"/>
      <c r="HXW137" s="760"/>
      <c r="HXX137" s="760"/>
      <c r="HXY137" s="760"/>
      <c r="HXZ137" s="760"/>
      <c r="HYA137" s="760"/>
      <c r="HYB137" s="760"/>
      <c r="HYC137" s="760"/>
      <c r="HYD137" s="760"/>
      <c r="HYE137" s="760"/>
      <c r="HYF137" s="760"/>
      <c r="HYG137" s="760"/>
      <c r="HYH137" s="760"/>
      <c r="HYI137" s="760"/>
      <c r="HYJ137" s="760"/>
      <c r="HYK137" s="760"/>
      <c r="HYL137" s="760"/>
      <c r="HYM137" s="760"/>
      <c r="HYN137" s="760"/>
      <c r="HYO137" s="760"/>
      <c r="HYP137" s="760"/>
      <c r="HYQ137" s="760"/>
      <c r="HYR137" s="760"/>
      <c r="HYS137" s="760"/>
      <c r="HYT137" s="760"/>
      <c r="HYU137" s="760"/>
      <c r="HYV137" s="760"/>
      <c r="HYW137" s="760"/>
      <c r="HYX137" s="760"/>
      <c r="HYY137" s="760"/>
      <c r="HYZ137" s="760"/>
      <c r="HZA137" s="760"/>
      <c r="HZB137" s="760"/>
      <c r="HZC137" s="760"/>
      <c r="HZD137" s="760"/>
      <c r="HZE137" s="760"/>
      <c r="HZF137" s="760"/>
      <c r="HZG137" s="760"/>
      <c r="HZH137" s="760"/>
      <c r="HZI137" s="760"/>
      <c r="HZJ137" s="760"/>
      <c r="HZK137" s="760"/>
      <c r="HZL137" s="760"/>
      <c r="HZM137" s="760"/>
      <c r="HZN137" s="760"/>
      <c r="HZO137" s="760"/>
      <c r="HZP137" s="760"/>
      <c r="HZQ137" s="760"/>
      <c r="HZR137" s="760"/>
      <c r="HZS137" s="760"/>
      <c r="HZT137" s="760"/>
      <c r="HZU137" s="760"/>
      <c r="HZV137" s="760"/>
      <c r="HZW137" s="760"/>
      <c r="HZX137" s="760"/>
      <c r="HZY137" s="760"/>
      <c r="HZZ137" s="760"/>
      <c r="IAA137" s="760"/>
      <c r="IAB137" s="760"/>
      <c r="IAC137" s="760"/>
      <c r="IAD137" s="760"/>
      <c r="IAE137" s="760"/>
      <c r="IAF137" s="760"/>
      <c r="IAG137" s="760"/>
      <c r="IAH137" s="760"/>
      <c r="IAI137" s="760"/>
      <c r="IAJ137" s="760"/>
      <c r="IAK137" s="760"/>
      <c r="IAL137" s="760"/>
      <c r="IAM137" s="760"/>
      <c r="IAN137" s="760"/>
      <c r="IAO137" s="760"/>
      <c r="IAP137" s="760"/>
      <c r="IAQ137" s="760"/>
      <c r="IAR137" s="760"/>
      <c r="IAS137" s="760"/>
      <c r="IAT137" s="760"/>
      <c r="IAU137" s="760"/>
      <c r="IAV137" s="760"/>
      <c r="IAW137" s="760"/>
      <c r="IAX137" s="760"/>
      <c r="IAY137" s="760"/>
      <c r="IAZ137" s="760"/>
      <c r="IBA137" s="760"/>
      <c r="IBB137" s="760"/>
      <c r="IBC137" s="760"/>
      <c r="IBD137" s="760"/>
      <c r="IBE137" s="760"/>
      <c r="IBF137" s="760"/>
      <c r="IBG137" s="760"/>
      <c r="IBH137" s="760"/>
      <c r="IBI137" s="760"/>
      <c r="IBJ137" s="760"/>
      <c r="IBK137" s="760"/>
      <c r="IBL137" s="760"/>
      <c r="IBM137" s="760"/>
      <c r="IBN137" s="760"/>
      <c r="IBO137" s="760"/>
      <c r="IBP137" s="760"/>
      <c r="IBQ137" s="760"/>
      <c r="IBR137" s="760"/>
      <c r="IBS137" s="760"/>
      <c r="IBT137" s="760"/>
      <c r="IBU137" s="760"/>
      <c r="IBV137" s="760"/>
      <c r="IBW137" s="760"/>
      <c r="IBX137" s="760"/>
      <c r="IBY137" s="760"/>
      <c r="IBZ137" s="760"/>
      <c r="ICA137" s="760"/>
      <c r="ICB137" s="760"/>
      <c r="ICC137" s="760"/>
      <c r="ICD137" s="760"/>
      <c r="ICE137" s="760"/>
      <c r="ICF137" s="760"/>
      <c r="ICG137" s="760"/>
      <c r="ICH137" s="760"/>
      <c r="ICI137" s="760"/>
      <c r="ICJ137" s="760"/>
      <c r="ICK137" s="760"/>
      <c r="ICL137" s="760"/>
      <c r="ICM137" s="760"/>
      <c r="ICN137" s="760"/>
      <c r="ICO137" s="760"/>
      <c r="ICP137" s="760"/>
      <c r="ICQ137" s="760"/>
      <c r="ICR137" s="760"/>
      <c r="ICS137" s="760"/>
      <c r="ICT137" s="760"/>
      <c r="ICU137" s="760"/>
      <c r="ICV137" s="760"/>
      <c r="ICW137" s="760"/>
      <c r="ICX137" s="760"/>
      <c r="ICY137" s="760"/>
      <c r="ICZ137" s="760"/>
      <c r="IDA137" s="760"/>
      <c r="IDB137" s="760"/>
      <c r="IDC137" s="760"/>
      <c r="IDD137" s="760"/>
      <c r="IDE137" s="760"/>
      <c r="IDF137" s="760"/>
      <c r="IDG137" s="760"/>
      <c r="IDH137" s="760"/>
      <c r="IDI137" s="760"/>
      <c r="IDJ137" s="760"/>
      <c r="IDK137" s="760"/>
      <c r="IDL137" s="760"/>
      <c r="IDM137" s="760"/>
      <c r="IDN137" s="760"/>
      <c r="IDO137" s="760"/>
      <c r="IDP137" s="760"/>
      <c r="IDQ137" s="760"/>
      <c r="IDR137" s="760"/>
      <c r="IDS137" s="760"/>
      <c r="IDT137" s="760"/>
      <c r="IDU137" s="760"/>
      <c r="IDV137" s="760"/>
      <c r="IDW137" s="760"/>
      <c r="IDX137" s="760"/>
      <c r="IDY137" s="760"/>
      <c r="IDZ137" s="760"/>
      <c r="IEA137" s="760"/>
      <c r="IEB137" s="760"/>
      <c r="IEC137" s="760"/>
      <c r="IED137" s="760"/>
      <c r="IEE137" s="760"/>
      <c r="IEF137" s="760"/>
      <c r="IEG137" s="760"/>
      <c r="IEH137" s="760"/>
      <c r="IEI137" s="760"/>
      <c r="IEJ137" s="760"/>
      <c r="IEK137" s="760"/>
      <c r="IEL137" s="760"/>
      <c r="IEM137" s="760"/>
      <c r="IEN137" s="760"/>
      <c r="IEO137" s="760"/>
      <c r="IEP137" s="760"/>
      <c r="IEQ137" s="760"/>
      <c r="IER137" s="760"/>
      <c r="IES137" s="760"/>
      <c r="IET137" s="760"/>
      <c r="IEU137" s="760"/>
      <c r="IEV137" s="760"/>
      <c r="IEW137" s="760"/>
      <c r="IEX137" s="760"/>
      <c r="IEY137" s="760"/>
      <c r="IEZ137" s="760"/>
      <c r="IFA137" s="760"/>
      <c r="IFB137" s="760"/>
      <c r="IFC137" s="760"/>
      <c r="IFD137" s="760"/>
      <c r="IFE137" s="760"/>
      <c r="IFF137" s="760"/>
      <c r="IFG137" s="760"/>
      <c r="IFH137" s="760"/>
      <c r="IFI137" s="760"/>
      <c r="IFJ137" s="760"/>
      <c r="IFK137" s="760"/>
      <c r="IFL137" s="760"/>
      <c r="IFM137" s="760"/>
      <c r="IFN137" s="760"/>
      <c r="IFO137" s="760"/>
      <c r="IFP137" s="760"/>
      <c r="IFQ137" s="760"/>
      <c r="IFR137" s="760"/>
      <c r="IFS137" s="760"/>
      <c r="IFT137" s="760"/>
      <c r="IFU137" s="760"/>
      <c r="IFV137" s="760"/>
      <c r="IFW137" s="760"/>
      <c r="IFX137" s="760"/>
      <c r="IFY137" s="760"/>
      <c r="IFZ137" s="760"/>
      <c r="IGA137" s="760"/>
      <c r="IGB137" s="760"/>
      <c r="IGC137" s="760"/>
      <c r="IGD137" s="760"/>
      <c r="IGE137" s="760"/>
      <c r="IGF137" s="760"/>
      <c r="IGG137" s="760"/>
      <c r="IGH137" s="760"/>
      <c r="IGI137" s="760"/>
      <c r="IGJ137" s="760"/>
      <c r="IGK137" s="760"/>
      <c r="IGL137" s="760"/>
      <c r="IGM137" s="760"/>
      <c r="IGN137" s="760"/>
      <c r="IGO137" s="760"/>
      <c r="IGP137" s="760"/>
      <c r="IGQ137" s="760"/>
      <c r="IGR137" s="760"/>
      <c r="IGS137" s="760"/>
      <c r="IGT137" s="760"/>
      <c r="IGU137" s="760"/>
      <c r="IGV137" s="760"/>
      <c r="IGW137" s="760"/>
      <c r="IGX137" s="760"/>
      <c r="IGY137" s="760"/>
      <c r="IGZ137" s="760"/>
      <c r="IHA137" s="760"/>
      <c r="IHB137" s="760"/>
      <c r="IHC137" s="760"/>
      <c r="IHD137" s="760"/>
      <c r="IHE137" s="760"/>
      <c r="IHF137" s="760"/>
      <c r="IHG137" s="760"/>
      <c r="IHH137" s="760"/>
      <c r="IHI137" s="760"/>
      <c r="IHJ137" s="760"/>
      <c r="IHK137" s="760"/>
      <c r="IHL137" s="760"/>
      <c r="IHM137" s="760"/>
      <c r="IHN137" s="760"/>
      <c r="IHO137" s="760"/>
      <c r="IHP137" s="760"/>
      <c r="IHQ137" s="760"/>
      <c r="IHR137" s="760"/>
      <c r="IHS137" s="760"/>
      <c r="IHT137" s="760"/>
      <c r="IHU137" s="760"/>
      <c r="IHV137" s="760"/>
      <c r="IHW137" s="760"/>
      <c r="IHX137" s="760"/>
      <c r="IHY137" s="760"/>
      <c r="IHZ137" s="760"/>
      <c r="IIA137" s="760"/>
      <c r="IIB137" s="760"/>
      <c r="IIC137" s="760"/>
      <c r="IID137" s="760"/>
      <c r="IIE137" s="760"/>
      <c r="IIF137" s="760"/>
      <c r="IIG137" s="760"/>
      <c r="IIH137" s="760"/>
      <c r="III137" s="760"/>
      <c r="IIJ137" s="760"/>
      <c r="IIK137" s="760"/>
      <c r="IIL137" s="760"/>
      <c r="IIM137" s="760"/>
      <c r="IIN137" s="760"/>
      <c r="IIO137" s="760"/>
      <c r="IIP137" s="760"/>
      <c r="IIQ137" s="760"/>
      <c r="IIR137" s="760"/>
      <c r="IIS137" s="760"/>
      <c r="IIT137" s="760"/>
      <c r="IIU137" s="760"/>
      <c r="IIV137" s="760"/>
      <c r="IIW137" s="760"/>
      <c r="IIX137" s="760"/>
      <c r="IIY137" s="760"/>
      <c r="IIZ137" s="760"/>
      <c r="IJA137" s="760"/>
      <c r="IJB137" s="760"/>
      <c r="IJC137" s="760"/>
      <c r="IJD137" s="760"/>
      <c r="IJE137" s="760"/>
      <c r="IJF137" s="760"/>
      <c r="IJG137" s="760"/>
      <c r="IJH137" s="760"/>
      <c r="IJI137" s="760"/>
      <c r="IJJ137" s="760"/>
      <c r="IJK137" s="760"/>
      <c r="IJL137" s="760"/>
      <c r="IJM137" s="760"/>
      <c r="IJN137" s="760"/>
      <c r="IJO137" s="760"/>
      <c r="IJP137" s="760"/>
      <c r="IJQ137" s="760"/>
      <c r="IJR137" s="760"/>
      <c r="IJS137" s="760"/>
      <c r="IJT137" s="760"/>
      <c r="IJU137" s="760"/>
      <c r="IJV137" s="760"/>
      <c r="IJW137" s="760"/>
      <c r="IJX137" s="760"/>
      <c r="IJY137" s="760"/>
      <c r="IJZ137" s="760"/>
      <c r="IKA137" s="760"/>
      <c r="IKB137" s="760"/>
      <c r="IKC137" s="760"/>
      <c r="IKD137" s="760"/>
      <c r="IKE137" s="760"/>
      <c r="IKF137" s="760"/>
      <c r="IKG137" s="760"/>
      <c r="IKH137" s="760"/>
      <c r="IKI137" s="760"/>
      <c r="IKJ137" s="760"/>
      <c r="IKK137" s="760"/>
      <c r="IKL137" s="760"/>
      <c r="IKM137" s="760"/>
      <c r="IKN137" s="760"/>
      <c r="IKO137" s="760"/>
      <c r="IKP137" s="760"/>
      <c r="IKQ137" s="760"/>
      <c r="IKR137" s="760"/>
      <c r="IKS137" s="760"/>
      <c r="IKT137" s="760"/>
      <c r="IKU137" s="760"/>
      <c r="IKV137" s="760"/>
      <c r="IKW137" s="760"/>
      <c r="IKX137" s="760"/>
      <c r="IKY137" s="760"/>
      <c r="IKZ137" s="760"/>
      <c r="ILA137" s="760"/>
      <c r="ILB137" s="760"/>
      <c r="ILC137" s="760"/>
      <c r="ILD137" s="760"/>
      <c r="ILE137" s="760"/>
      <c r="ILF137" s="760"/>
      <c r="ILG137" s="760"/>
      <c r="ILH137" s="760"/>
      <c r="ILI137" s="760"/>
      <c r="ILJ137" s="760"/>
      <c r="ILK137" s="760"/>
      <c r="ILL137" s="760"/>
      <c r="ILM137" s="760"/>
      <c r="ILN137" s="760"/>
      <c r="ILO137" s="760"/>
      <c r="ILP137" s="760"/>
      <c r="ILQ137" s="760"/>
      <c r="ILR137" s="760"/>
      <c r="ILS137" s="760"/>
      <c r="ILT137" s="760"/>
      <c r="ILU137" s="760"/>
      <c r="ILV137" s="760"/>
      <c r="ILW137" s="760"/>
      <c r="ILX137" s="760"/>
      <c r="ILY137" s="760"/>
      <c r="ILZ137" s="760"/>
      <c r="IMA137" s="760"/>
      <c r="IMB137" s="760"/>
      <c r="IMC137" s="760"/>
      <c r="IMD137" s="760"/>
      <c r="IME137" s="760"/>
      <c r="IMF137" s="760"/>
      <c r="IMG137" s="760"/>
      <c r="IMH137" s="760"/>
      <c r="IMI137" s="760"/>
      <c r="IMJ137" s="760"/>
      <c r="IMK137" s="760"/>
      <c r="IML137" s="760"/>
      <c r="IMM137" s="760"/>
      <c r="IMN137" s="760"/>
      <c r="IMO137" s="760"/>
      <c r="IMP137" s="760"/>
      <c r="IMQ137" s="760"/>
      <c r="IMR137" s="760"/>
      <c r="IMS137" s="760"/>
      <c r="IMT137" s="760"/>
      <c r="IMU137" s="760"/>
      <c r="IMV137" s="760"/>
      <c r="IMW137" s="760"/>
      <c r="IMX137" s="760"/>
      <c r="IMY137" s="760"/>
      <c r="IMZ137" s="760"/>
      <c r="INA137" s="760"/>
      <c r="INB137" s="760"/>
      <c r="INC137" s="760"/>
      <c r="IND137" s="760"/>
      <c r="INE137" s="760"/>
      <c r="INF137" s="760"/>
      <c r="ING137" s="760"/>
      <c r="INH137" s="760"/>
      <c r="INI137" s="760"/>
      <c r="INJ137" s="760"/>
      <c r="INK137" s="760"/>
      <c r="INL137" s="760"/>
      <c r="INM137" s="760"/>
      <c r="INN137" s="760"/>
      <c r="INO137" s="760"/>
      <c r="INP137" s="760"/>
      <c r="INQ137" s="760"/>
      <c r="INR137" s="760"/>
      <c r="INS137" s="760"/>
      <c r="INT137" s="760"/>
      <c r="INU137" s="760"/>
      <c r="INV137" s="760"/>
      <c r="INW137" s="760"/>
      <c r="INX137" s="760"/>
      <c r="INY137" s="760"/>
      <c r="INZ137" s="760"/>
      <c r="IOA137" s="760"/>
      <c r="IOB137" s="760"/>
      <c r="IOC137" s="760"/>
      <c r="IOD137" s="760"/>
      <c r="IOE137" s="760"/>
      <c r="IOF137" s="760"/>
      <c r="IOG137" s="760"/>
      <c r="IOH137" s="760"/>
      <c r="IOI137" s="760"/>
      <c r="IOJ137" s="760"/>
      <c r="IOK137" s="760"/>
      <c r="IOL137" s="760"/>
      <c r="IOM137" s="760"/>
      <c r="ION137" s="760"/>
      <c r="IOO137" s="760"/>
      <c r="IOP137" s="760"/>
      <c r="IOQ137" s="760"/>
      <c r="IOR137" s="760"/>
      <c r="IOS137" s="760"/>
      <c r="IOT137" s="760"/>
      <c r="IOU137" s="760"/>
      <c r="IOV137" s="760"/>
      <c r="IOW137" s="760"/>
      <c r="IOX137" s="760"/>
      <c r="IOY137" s="760"/>
      <c r="IOZ137" s="760"/>
      <c r="IPA137" s="760"/>
      <c r="IPB137" s="760"/>
      <c r="IPC137" s="760"/>
      <c r="IPD137" s="760"/>
      <c r="IPE137" s="760"/>
      <c r="IPF137" s="760"/>
      <c r="IPG137" s="760"/>
      <c r="IPH137" s="760"/>
      <c r="IPI137" s="760"/>
      <c r="IPJ137" s="760"/>
      <c r="IPK137" s="760"/>
      <c r="IPL137" s="760"/>
      <c r="IPM137" s="760"/>
      <c r="IPN137" s="760"/>
      <c r="IPO137" s="760"/>
      <c r="IPP137" s="760"/>
      <c r="IPQ137" s="760"/>
      <c r="IPR137" s="760"/>
      <c r="IPS137" s="760"/>
      <c r="IPT137" s="760"/>
      <c r="IPU137" s="760"/>
      <c r="IPV137" s="760"/>
      <c r="IPW137" s="760"/>
      <c r="IPX137" s="760"/>
      <c r="IPY137" s="760"/>
      <c r="IPZ137" s="760"/>
      <c r="IQA137" s="760"/>
      <c r="IQB137" s="760"/>
      <c r="IQC137" s="760"/>
      <c r="IQD137" s="760"/>
      <c r="IQE137" s="760"/>
      <c r="IQF137" s="760"/>
      <c r="IQG137" s="760"/>
      <c r="IQH137" s="760"/>
      <c r="IQI137" s="760"/>
      <c r="IQJ137" s="760"/>
      <c r="IQK137" s="760"/>
      <c r="IQL137" s="760"/>
      <c r="IQM137" s="760"/>
      <c r="IQN137" s="760"/>
      <c r="IQO137" s="760"/>
      <c r="IQP137" s="760"/>
      <c r="IQQ137" s="760"/>
      <c r="IQR137" s="760"/>
      <c r="IQS137" s="760"/>
      <c r="IQT137" s="760"/>
      <c r="IQU137" s="760"/>
      <c r="IQV137" s="760"/>
      <c r="IQW137" s="760"/>
      <c r="IQX137" s="760"/>
      <c r="IQY137" s="760"/>
      <c r="IQZ137" s="760"/>
      <c r="IRA137" s="760"/>
      <c r="IRB137" s="760"/>
      <c r="IRC137" s="760"/>
      <c r="IRD137" s="760"/>
      <c r="IRE137" s="760"/>
      <c r="IRF137" s="760"/>
      <c r="IRG137" s="760"/>
      <c r="IRH137" s="760"/>
      <c r="IRI137" s="760"/>
      <c r="IRJ137" s="760"/>
      <c r="IRK137" s="760"/>
      <c r="IRL137" s="760"/>
      <c r="IRM137" s="760"/>
      <c r="IRN137" s="760"/>
      <c r="IRO137" s="760"/>
      <c r="IRP137" s="760"/>
      <c r="IRQ137" s="760"/>
      <c r="IRR137" s="760"/>
      <c r="IRS137" s="760"/>
      <c r="IRT137" s="760"/>
      <c r="IRU137" s="760"/>
      <c r="IRV137" s="760"/>
      <c r="IRW137" s="760"/>
      <c r="IRX137" s="760"/>
      <c r="IRY137" s="760"/>
      <c r="IRZ137" s="760"/>
      <c r="ISA137" s="760"/>
      <c r="ISB137" s="760"/>
      <c r="ISC137" s="760"/>
      <c r="ISD137" s="760"/>
      <c r="ISE137" s="760"/>
      <c r="ISF137" s="760"/>
      <c r="ISG137" s="760"/>
      <c r="ISH137" s="760"/>
      <c r="ISI137" s="760"/>
      <c r="ISJ137" s="760"/>
      <c r="ISK137" s="760"/>
      <c r="ISL137" s="760"/>
      <c r="ISM137" s="760"/>
      <c r="ISN137" s="760"/>
      <c r="ISO137" s="760"/>
      <c r="ISP137" s="760"/>
      <c r="ISQ137" s="760"/>
      <c r="ISR137" s="760"/>
      <c r="ISS137" s="760"/>
      <c r="IST137" s="760"/>
      <c r="ISU137" s="760"/>
      <c r="ISV137" s="760"/>
      <c r="ISW137" s="760"/>
      <c r="ISX137" s="760"/>
      <c r="ISY137" s="760"/>
      <c r="ISZ137" s="760"/>
      <c r="ITA137" s="760"/>
      <c r="ITB137" s="760"/>
      <c r="ITC137" s="760"/>
      <c r="ITD137" s="760"/>
      <c r="ITE137" s="760"/>
      <c r="ITF137" s="760"/>
      <c r="ITG137" s="760"/>
      <c r="ITH137" s="760"/>
      <c r="ITI137" s="760"/>
      <c r="ITJ137" s="760"/>
      <c r="ITK137" s="760"/>
      <c r="ITL137" s="760"/>
      <c r="ITM137" s="760"/>
      <c r="ITN137" s="760"/>
      <c r="ITO137" s="760"/>
      <c r="ITP137" s="760"/>
      <c r="ITQ137" s="760"/>
      <c r="ITR137" s="760"/>
      <c r="ITS137" s="760"/>
      <c r="ITT137" s="760"/>
      <c r="ITU137" s="760"/>
      <c r="ITV137" s="760"/>
      <c r="ITW137" s="760"/>
      <c r="ITX137" s="760"/>
      <c r="ITY137" s="760"/>
      <c r="ITZ137" s="760"/>
      <c r="IUA137" s="760"/>
      <c r="IUB137" s="760"/>
      <c r="IUC137" s="760"/>
      <c r="IUD137" s="760"/>
      <c r="IUE137" s="760"/>
      <c r="IUF137" s="760"/>
      <c r="IUG137" s="760"/>
      <c r="IUH137" s="760"/>
      <c r="IUI137" s="760"/>
      <c r="IUJ137" s="760"/>
      <c r="IUK137" s="760"/>
      <c r="IUL137" s="760"/>
      <c r="IUM137" s="760"/>
      <c r="IUN137" s="760"/>
      <c r="IUO137" s="760"/>
      <c r="IUP137" s="760"/>
      <c r="IUQ137" s="760"/>
      <c r="IUR137" s="760"/>
      <c r="IUS137" s="760"/>
      <c r="IUT137" s="760"/>
      <c r="IUU137" s="760"/>
      <c r="IUV137" s="760"/>
      <c r="IUW137" s="760"/>
      <c r="IUX137" s="760"/>
      <c r="IUY137" s="760"/>
      <c r="IUZ137" s="760"/>
      <c r="IVA137" s="760"/>
      <c r="IVB137" s="760"/>
      <c r="IVC137" s="760"/>
      <c r="IVD137" s="760"/>
      <c r="IVE137" s="760"/>
      <c r="IVF137" s="760"/>
      <c r="IVG137" s="760"/>
      <c r="IVH137" s="760"/>
      <c r="IVI137" s="760"/>
      <c r="IVJ137" s="760"/>
      <c r="IVK137" s="760"/>
      <c r="IVL137" s="760"/>
      <c r="IVM137" s="760"/>
      <c r="IVN137" s="760"/>
      <c r="IVO137" s="760"/>
      <c r="IVP137" s="760"/>
      <c r="IVQ137" s="760"/>
      <c r="IVR137" s="760"/>
      <c r="IVS137" s="760"/>
      <c r="IVT137" s="760"/>
      <c r="IVU137" s="760"/>
      <c r="IVV137" s="760"/>
      <c r="IVW137" s="760"/>
      <c r="IVX137" s="760"/>
      <c r="IVY137" s="760"/>
      <c r="IVZ137" s="760"/>
      <c r="IWA137" s="760"/>
      <c r="IWB137" s="760"/>
      <c r="IWC137" s="760"/>
      <c r="IWD137" s="760"/>
      <c r="IWE137" s="760"/>
      <c r="IWF137" s="760"/>
      <c r="IWG137" s="760"/>
      <c r="IWH137" s="760"/>
      <c r="IWI137" s="760"/>
      <c r="IWJ137" s="760"/>
      <c r="IWK137" s="760"/>
      <c r="IWL137" s="760"/>
      <c r="IWM137" s="760"/>
      <c r="IWN137" s="760"/>
      <c r="IWO137" s="760"/>
      <c r="IWP137" s="760"/>
      <c r="IWQ137" s="760"/>
      <c r="IWR137" s="760"/>
      <c r="IWS137" s="760"/>
      <c r="IWT137" s="760"/>
      <c r="IWU137" s="760"/>
      <c r="IWV137" s="760"/>
      <c r="IWW137" s="760"/>
      <c r="IWX137" s="760"/>
      <c r="IWY137" s="760"/>
      <c r="IWZ137" s="760"/>
      <c r="IXA137" s="760"/>
      <c r="IXB137" s="760"/>
      <c r="IXC137" s="760"/>
      <c r="IXD137" s="760"/>
      <c r="IXE137" s="760"/>
      <c r="IXF137" s="760"/>
      <c r="IXG137" s="760"/>
      <c r="IXH137" s="760"/>
      <c r="IXI137" s="760"/>
      <c r="IXJ137" s="760"/>
      <c r="IXK137" s="760"/>
      <c r="IXL137" s="760"/>
      <c r="IXM137" s="760"/>
      <c r="IXN137" s="760"/>
      <c r="IXO137" s="760"/>
      <c r="IXP137" s="760"/>
      <c r="IXQ137" s="760"/>
      <c r="IXR137" s="760"/>
      <c r="IXS137" s="760"/>
      <c r="IXT137" s="760"/>
      <c r="IXU137" s="760"/>
      <c r="IXV137" s="760"/>
      <c r="IXW137" s="760"/>
      <c r="IXX137" s="760"/>
      <c r="IXY137" s="760"/>
      <c r="IXZ137" s="760"/>
      <c r="IYA137" s="760"/>
      <c r="IYB137" s="760"/>
      <c r="IYC137" s="760"/>
      <c r="IYD137" s="760"/>
      <c r="IYE137" s="760"/>
      <c r="IYF137" s="760"/>
      <c r="IYG137" s="760"/>
      <c r="IYH137" s="760"/>
      <c r="IYI137" s="760"/>
      <c r="IYJ137" s="760"/>
      <c r="IYK137" s="760"/>
      <c r="IYL137" s="760"/>
      <c r="IYM137" s="760"/>
      <c r="IYN137" s="760"/>
      <c r="IYO137" s="760"/>
      <c r="IYP137" s="760"/>
      <c r="IYQ137" s="760"/>
      <c r="IYR137" s="760"/>
      <c r="IYS137" s="760"/>
      <c r="IYT137" s="760"/>
      <c r="IYU137" s="760"/>
      <c r="IYV137" s="760"/>
      <c r="IYW137" s="760"/>
      <c r="IYX137" s="760"/>
      <c r="IYY137" s="760"/>
      <c r="IYZ137" s="760"/>
      <c r="IZA137" s="760"/>
      <c r="IZB137" s="760"/>
      <c r="IZC137" s="760"/>
      <c r="IZD137" s="760"/>
      <c r="IZE137" s="760"/>
      <c r="IZF137" s="760"/>
      <c r="IZG137" s="760"/>
      <c r="IZH137" s="760"/>
      <c r="IZI137" s="760"/>
      <c r="IZJ137" s="760"/>
      <c r="IZK137" s="760"/>
      <c r="IZL137" s="760"/>
      <c r="IZM137" s="760"/>
      <c r="IZN137" s="760"/>
      <c r="IZO137" s="760"/>
      <c r="IZP137" s="760"/>
      <c r="IZQ137" s="760"/>
      <c r="IZR137" s="760"/>
      <c r="IZS137" s="760"/>
      <c r="IZT137" s="760"/>
      <c r="IZU137" s="760"/>
      <c r="IZV137" s="760"/>
      <c r="IZW137" s="760"/>
      <c r="IZX137" s="760"/>
      <c r="IZY137" s="760"/>
      <c r="IZZ137" s="760"/>
      <c r="JAA137" s="760"/>
      <c r="JAB137" s="760"/>
      <c r="JAC137" s="760"/>
      <c r="JAD137" s="760"/>
      <c r="JAE137" s="760"/>
      <c r="JAF137" s="760"/>
      <c r="JAG137" s="760"/>
      <c r="JAH137" s="760"/>
      <c r="JAI137" s="760"/>
      <c r="JAJ137" s="760"/>
      <c r="JAK137" s="760"/>
      <c r="JAL137" s="760"/>
      <c r="JAM137" s="760"/>
      <c r="JAN137" s="760"/>
      <c r="JAO137" s="760"/>
      <c r="JAP137" s="760"/>
      <c r="JAQ137" s="760"/>
      <c r="JAR137" s="760"/>
      <c r="JAS137" s="760"/>
      <c r="JAT137" s="760"/>
      <c r="JAU137" s="760"/>
      <c r="JAV137" s="760"/>
      <c r="JAW137" s="760"/>
      <c r="JAX137" s="760"/>
      <c r="JAY137" s="760"/>
      <c r="JAZ137" s="760"/>
      <c r="JBA137" s="760"/>
      <c r="JBB137" s="760"/>
      <c r="JBC137" s="760"/>
      <c r="JBD137" s="760"/>
      <c r="JBE137" s="760"/>
      <c r="JBF137" s="760"/>
      <c r="JBG137" s="760"/>
      <c r="JBH137" s="760"/>
      <c r="JBI137" s="760"/>
      <c r="JBJ137" s="760"/>
      <c r="JBK137" s="760"/>
      <c r="JBL137" s="760"/>
      <c r="JBM137" s="760"/>
      <c r="JBN137" s="760"/>
      <c r="JBO137" s="760"/>
      <c r="JBP137" s="760"/>
      <c r="JBQ137" s="760"/>
      <c r="JBR137" s="760"/>
      <c r="JBS137" s="760"/>
      <c r="JBT137" s="760"/>
      <c r="JBU137" s="760"/>
      <c r="JBV137" s="760"/>
      <c r="JBW137" s="760"/>
      <c r="JBX137" s="760"/>
      <c r="JBY137" s="760"/>
      <c r="JBZ137" s="760"/>
      <c r="JCA137" s="760"/>
      <c r="JCB137" s="760"/>
      <c r="JCC137" s="760"/>
      <c r="JCD137" s="760"/>
      <c r="JCE137" s="760"/>
      <c r="JCF137" s="760"/>
      <c r="JCG137" s="760"/>
      <c r="JCH137" s="760"/>
      <c r="JCI137" s="760"/>
      <c r="JCJ137" s="760"/>
      <c r="JCK137" s="760"/>
      <c r="JCL137" s="760"/>
      <c r="JCM137" s="760"/>
      <c r="JCN137" s="760"/>
      <c r="JCO137" s="760"/>
      <c r="JCP137" s="760"/>
      <c r="JCQ137" s="760"/>
      <c r="JCR137" s="760"/>
      <c r="JCS137" s="760"/>
      <c r="JCT137" s="760"/>
      <c r="JCU137" s="760"/>
      <c r="JCV137" s="760"/>
      <c r="JCW137" s="760"/>
      <c r="JCX137" s="760"/>
      <c r="JCY137" s="760"/>
      <c r="JCZ137" s="760"/>
      <c r="JDA137" s="760"/>
      <c r="JDB137" s="760"/>
      <c r="JDC137" s="760"/>
      <c r="JDD137" s="760"/>
      <c r="JDE137" s="760"/>
      <c r="JDF137" s="760"/>
      <c r="JDG137" s="760"/>
      <c r="JDH137" s="760"/>
      <c r="JDI137" s="760"/>
      <c r="JDJ137" s="760"/>
      <c r="JDK137" s="760"/>
      <c r="JDL137" s="760"/>
      <c r="JDM137" s="760"/>
      <c r="JDN137" s="760"/>
      <c r="JDO137" s="760"/>
      <c r="JDP137" s="760"/>
      <c r="JDQ137" s="760"/>
      <c r="JDR137" s="760"/>
      <c r="JDS137" s="760"/>
      <c r="JDT137" s="760"/>
      <c r="JDU137" s="760"/>
      <c r="JDV137" s="760"/>
      <c r="JDW137" s="760"/>
      <c r="JDX137" s="760"/>
      <c r="JDY137" s="760"/>
      <c r="JDZ137" s="760"/>
      <c r="JEA137" s="760"/>
      <c r="JEB137" s="760"/>
      <c r="JEC137" s="760"/>
      <c r="JED137" s="760"/>
      <c r="JEE137" s="760"/>
      <c r="JEF137" s="760"/>
      <c r="JEG137" s="760"/>
      <c r="JEH137" s="760"/>
      <c r="JEI137" s="760"/>
      <c r="JEJ137" s="760"/>
      <c r="JEK137" s="760"/>
      <c r="JEL137" s="760"/>
      <c r="JEM137" s="760"/>
      <c r="JEN137" s="760"/>
      <c r="JEO137" s="760"/>
      <c r="JEP137" s="760"/>
      <c r="JEQ137" s="760"/>
      <c r="JER137" s="760"/>
      <c r="JES137" s="760"/>
      <c r="JET137" s="760"/>
      <c r="JEU137" s="760"/>
      <c r="JEV137" s="760"/>
      <c r="JEW137" s="760"/>
      <c r="JEX137" s="760"/>
      <c r="JEY137" s="760"/>
      <c r="JEZ137" s="760"/>
      <c r="JFA137" s="760"/>
      <c r="JFB137" s="760"/>
      <c r="JFC137" s="760"/>
      <c r="JFD137" s="760"/>
      <c r="JFE137" s="760"/>
      <c r="JFF137" s="760"/>
      <c r="JFG137" s="760"/>
      <c r="JFH137" s="760"/>
      <c r="JFI137" s="760"/>
      <c r="JFJ137" s="760"/>
      <c r="JFK137" s="760"/>
      <c r="JFL137" s="760"/>
      <c r="JFM137" s="760"/>
      <c r="JFN137" s="760"/>
      <c r="JFO137" s="760"/>
      <c r="JFP137" s="760"/>
      <c r="JFQ137" s="760"/>
      <c r="JFR137" s="760"/>
      <c r="JFS137" s="760"/>
      <c r="JFT137" s="760"/>
      <c r="JFU137" s="760"/>
      <c r="JFV137" s="760"/>
      <c r="JFW137" s="760"/>
      <c r="JFX137" s="760"/>
      <c r="JFY137" s="760"/>
      <c r="JFZ137" s="760"/>
      <c r="JGA137" s="760"/>
      <c r="JGB137" s="760"/>
      <c r="JGC137" s="760"/>
      <c r="JGD137" s="760"/>
      <c r="JGE137" s="760"/>
      <c r="JGF137" s="760"/>
      <c r="JGG137" s="760"/>
      <c r="JGH137" s="760"/>
      <c r="JGI137" s="760"/>
      <c r="JGJ137" s="760"/>
      <c r="JGK137" s="760"/>
      <c r="JGL137" s="760"/>
      <c r="JGM137" s="760"/>
      <c r="JGN137" s="760"/>
      <c r="JGO137" s="760"/>
      <c r="JGP137" s="760"/>
      <c r="JGQ137" s="760"/>
      <c r="JGR137" s="760"/>
      <c r="JGS137" s="760"/>
      <c r="JGT137" s="760"/>
      <c r="JGU137" s="760"/>
      <c r="JGV137" s="760"/>
      <c r="JGW137" s="760"/>
      <c r="JGX137" s="760"/>
      <c r="JGY137" s="760"/>
      <c r="JGZ137" s="760"/>
      <c r="JHA137" s="760"/>
      <c r="JHB137" s="760"/>
      <c r="JHC137" s="760"/>
      <c r="JHD137" s="760"/>
      <c r="JHE137" s="760"/>
      <c r="JHF137" s="760"/>
      <c r="JHG137" s="760"/>
      <c r="JHH137" s="760"/>
      <c r="JHI137" s="760"/>
      <c r="JHJ137" s="760"/>
      <c r="JHK137" s="760"/>
      <c r="JHL137" s="760"/>
      <c r="JHM137" s="760"/>
      <c r="JHN137" s="760"/>
      <c r="JHO137" s="760"/>
      <c r="JHP137" s="760"/>
      <c r="JHQ137" s="760"/>
      <c r="JHR137" s="760"/>
      <c r="JHS137" s="760"/>
      <c r="JHT137" s="760"/>
      <c r="JHU137" s="760"/>
      <c r="JHV137" s="760"/>
      <c r="JHW137" s="760"/>
      <c r="JHX137" s="760"/>
      <c r="JHY137" s="760"/>
      <c r="JHZ137" s="760"/>
      <c r="JIA137" s="760"/>
      <c r="JIB137" s="760"/>
      <c r="JIC137" s="760"/>
      <c r="JID137" s="760"/>
      <c r="JIE137" s="760"/>
      <c r="JIF137" s="760"/>
      <c r="JIG137" s="760"/>
      <c r="JIH137" s="760"/>
      <c r="JII137" s="760"/>
      <c r="JIJ137" s="760"/>
      <c r="JIK137" s="760"/>
      <c r="JIL137" s="760"/>
      <c r="JIM137" s="760"/>
      <c r="JIN137" s="760"/>
      <c r="JIO137" s="760"/>
      <c r="JIP137" s="760"/>
      <c r="JIQ137" s="760"/>
      <c r="JIR137" s="760"/>
      <c r="JIS137" s="760"/>
      <c r="JIT137" s="760"/>
      <c r="JIU137" s="760"/>
      <c r="JIV137" s="760"/>
      <c r="JIW137" s="760"/>
      <c r="JIX137" s="760"/>
      <c r="JIY137" s="760"/>
      <c r="JIZ137" s="760"/>
      <c r="JJA137" s="760"/>
      <c r="JJB137" s="760"/>
      <c r="JJC137" s="760"/>
      <c r="JJD137" s="760"/>
      <c r="JJE137" s="760"/>
      <c r="JJF137" s="760"/>
      <c r="JJG137" s="760"/>
      <c r="JJH137" s="760"/>
      <c r="JJI137" s="760"/>
      <c r="JJJ137" s="760"/>
      <c r="JJK137" s="760"/>
      <c r="JJL137" s="760"/>
      <c r="JJM137" s="760"/>
      <c r="JJN137" s="760"/>
      <c r="JJO137" s="760"/>
      <c r="JJP137" s="760"/>
      <c r="JJQ137" s="760"/>
      <c r="JJR137" s="760"/>
      <c r="JJS137" s="760"/>
      <c r="JJT137" s="760"/>
      <c r="JJU137" s="760"/>
      <c r="JJV137" s="760"/>
      <c r="JJW137" s="760"/>
      <c r="JJX137" s="760"/>
      <c r="JJY137" s="760"/>
      <c r="JJZ137" s="760"/>
      <c r="JKA137" s="760"/>
      <c r="JKB137" s="760"/>
      <c r="JKC137" s="760"/>
      <c r="JKD137" s="760"/>
      <c r="JKE137" s="760"/>
      <c r="JKF137" s="760"/>
      <c r="JKG137" s="760"/>
      <c r="JKH137" s="760"/>
      <c r="JKI137" s="760"/>
      <c r="JKJ137" s="760"/>
      <c r="JKK137" s="760"/>
      <c r="JKL137" s="760"/>
      <c r="JKM137" s="760"/>
      <c r="JKN137" s="760"/>
      <c r="JKO137" s="760"/>
      <c r="JKP137" s="760"/>
      <c r="JKQ137" s="760"/>
      <c r="JKR137" s="760"/>
      <c r="JKS137" s="760"/>
      <c r="JKT137" s="760"/>
      <c r="JKU137" s="760"/>
      <c r="JKV137" s="760"/>
      <c r="JKW137" s="760"/>
      <c r="JKX137" s="760"/>
      <c r="JKY137" s="760"/>
      <c r="JKZ137" s="760"/>
      <c r="JLA137" s="760"/>
      <c r="JLB137" s="760"/>
      <c r="JLC137" s="760"/>
      <c r="JLD137" s="760"/>
      <c r="JLE137" s="760"/>
      <c r="JLF137" s="760"/>
      <c r="JLG137" s="760"/>
      <c r="JLH137" s="760"/>
      <c r="JLI137" s="760"/>
      <c r="JLJ137" s="760"/>
      <c r="JLK137" s="760"/>
      <c r="JLL137" s="760"/>
      <c r="JLM137" s="760"/>
      <c r="JLN137" s="760"/>
      <c r="JLO137" s="760"/>
      <c r="JLP137" s="760"/>
      <c r="JLQ137" s="760"/>
      <c r="JLR137" s="760"/>
      <c r="JLS137" s="760"/>
      <c r="JLT137" s="760"/>
      <c r="JLU137" s="760"/>
      <c r="JLV137" s="760"/>
      <c r="JLW137" s="760"/>
      <c r="JLX137" s="760"/>
      <c r="JLY137" s="760"/>
      <c r="JLZ137" s="760"/>
      <c r="JMA137" s="760"/>
      <c r="JMB137" s="760"/>
      <c r="JMC137" s="760"/>
      <c r="JMD137" s="760"/>
      <c r="JME137" s="760"/>
      <c r="JMF137" s="760"/>
      <c r="JMG137" s="760"/>
      <c r="JMH137" s="760"/>
      <c r="JMI137" s="760"/>
      <c r="JMJ137" s="760"/>
      <c r="JMK137" s="760"/>
      <c r="JML137" s="760"/>
      <c r="JMM137" s="760"/>
      <c r="JMN137" s="760"/>
      <c r="JMO137" s="760"/>
      <c r="JMP137" s="760"/>
      <c r="JMQ137" s="760"/>
      <c r="JMR137" s="760"/>
      <c r="JMS137" s="760"/>
      <c r="JMT137" s="760"/>
      <c r="JMU137" s="760"/>
      <c r="JMV137" s="760"/>
      <c r="JMW137" s="760"/>
      <c r="JMX137" s="760"/>
      <c r="JMY137" s="760"/>
      <c r="JMZ137" s="760"/>
      <c r="JNA137" s="760"/>
      <c r="JNB137" s="760"/>
      <c r="JNC137" s="760"/>
      <c r="JND137" s="760"/>
      <c r="JNE137" s="760"/>
      <c r="JNF137" s="760"/>
      <c r="JNG137" s="760"/>
      <c r="JNH137" s="760"/>
      <c r="JNI137" s="760"/>
      <c r="JNJ137" s="760"/>
      <c r="JNK137" s="760"/>
      <c r="JNL137" s="760"/>
      <c r="JNM137" s="760"/>
      <c r="JNN137" s="760"/>
      <c r="JNO137" s="760"/>
      <c r="JNP137" s="760"/>
      <c r="JNQ137" s="760"/>
      <c r="JNR137" s="760"/>
      <c r="JNS137" s="760"/>
      <c r="JNT137" s="760"/>
      <c r="JNU137" s="760"/>
      <c r="JNV137" s="760"/>
      <c r="JNW137" s="760"/>
      <c r="JNX137" s="760"/>
      <c r="JNY137" s="760"/>
      <c r="JNZ137" s="760"/>
      <c r="JOA137" s="760"/>
      <c r="JOB137" s="760"/>
      <c r="JOC137" s="760"/>
      <c r="JOD137" s="760"/>
      <c r="JOE137" s="760"/>
      <c r="JOF137" s="760"/>
      <c r="JOG137" s="760"/>
      <c r="JOH137" s="760"/>
      <c r="JOI137" s="760"/>
      <c r="JOJ137" s="760"/>
      <c r="JOK137" s="760"/>
      <c r="JOL137" s="760"/>
      <c r="JOM137" s="760"/>
      <c r="JON137" s="760"/>
      <c r="JOO137" s="760"/>
      <c r="JOP137" s="760"/>
      <c r="JOQ137" s="760"/>
      <c r="JOR137" s="760"/>
      <c r="JOS137" s="760"/>
      <c r="JOT137" s="760"/>
      <c r="JOU137" s="760"/>
      <c r="JOV137" s="760"/>
      <c r="JOW137" s="760"/>
      <c r="JOX137" s="760"/>
      <c r="JOY137" s="760"/>
      <c r="JOZ137" s="760"/>
      <c r="JPA137" s="760"/>
      <c r="JPB137" s="760"/>
      <c r="JPC137" s="760"/>
      <c r="JPD137" s="760"/>
      <c r="JPE137" s="760"/>
      <c r="JPF137" s="760"/>
      <c r="JPG137" s="760"/>
      <c r="JPH137" s="760"/>
      <c r="JPI137" s="760"/>
      <c r="JPJ137" s="760"/>
      <c r="JPK137" s="760"/>
      <c r="JPL137" s="760"/>
      <c r="JPM137" s="760"/>
      <c r="JPN137" s="760"/>
      <c r="JPO137" s="760"/>
      <c r="JPP137" s="760"/>
      <c r="JPQ137" s="760"/>
      <c r="JPR137" s="760"/>
      <c r="JPS137" s="760"/>
      <c r="JPT137" s="760"/>
      <c r="JPU137" s="760"/>
      <c r="JPV137" s="760"/>
      <c r="JPW137" s="760"/>
      <c r="JPX137" s="760"/>
      <c r="JPY137" s="760"/>
      <c r="JPZ137" s="760"/>
      <c r="JQA137" s="760"/>
      <c r="JQB137" s="760"/>
      <c r="JQC137" s="760"/>
      <c r="JQD137" s="760"/>
      <c r="JQE137" s="760"/>
      <c r="JQF137" s="760"/>
      <c r="JQG137" s="760"/>
      <c r="JQH137" s="760"/>
      <c r="JQI137" s="760"/>
      <c r="JQJ137" s="760"/>
      <c r="JQK137" s="760"/>
      <c r="JQL137" s="760"/>
      <c r="JQM137" s="760"/>
      <c r="JQN137" s="760"/>
      <c r="JQO137" s="760"/>
      <c r="JQP137" s="760"/>
      <c r="JQQ137" s="760"/>
      <c r="JQR137" s="760"/>
      <c r="JQS137" s="760"/>
      <c r="JQT137" s="760"/>
      <c r="JQU137" s="760"/>
      <c r="JQV137" s="760"/>
      <c r="JQW137" s="760"/>
      <c r="JQX137" s="760"/>
      <c r="JQY137" s="760"/>
      <c r="JQZ137" s="760"/>
      <c r="JRA137" s="760"/>
      <c r="JRB137" s="760"/>
      <c r="JRC137" s="760"/>
      <c r="JRD137" s="760"/>
      <c r="JRE137" s="760"/>
      <c r="JRF137" s="760"/>
      <c r="JRG137" s="760"/>
      <c r="JRH137" s="760"/>
      <c r="JRI137" s="760"/>
      <c r="JRJ137" s="760"/>
      <c r="JRK137" s="760"/>
      <c r="JRL137" s="760"/>
      <c r="JRM137" s="760"/>
      <c r="JRN137" s="760"/>
      <c r="JRO137" s="760"/>
      <c r="JRP137" s="760"/>
      <c r="JRQ137" s="760"/>
      <c r="JRR137" s="760"/>
      <c r="JRS137" s="760"/>
      <c r="JRT137" s="760"/>
      <c r="JRU137" s="760"/>
      <c r="JRV137" s="760"/>
      <c r="JRW137" s="760"/>
      <c r="JRX137" s="760"/>
      <c r="JRY137" s="760"/>
      <c r="JRZ137" s="760"/>
      <c r="JSA137" s="760"/>
      <c r="JSB137" s="760"/>
      <c r="JSC137" s="760"/>
      <c r="JSD137" s="760"/>
      <c r="JSE137" s="760"/>
      <c r="JSF137" s="760"/>
      <c r="JSG137" s="760"/>
      <c r="JSH137" s="760"/>
      <c r="JSI137" s="760"/>
      <c r="JSJ137" s="760"/>
      <c r="JSK137" s="760"/>
      <c r="JSL137" s="760"/>
      <c r="JSM137" s="760"/>
      <c r="JSN137" s="760"/>
      <c r="JSO137" s="760"/>
      <c r="JSP137" s="760"/>
      <c r="JSQ137" s="760"/>
      <c r="JSR137" s="760"/>
      <c r="JSS137" s="760"/>
      <c r="JST137" s="760"/>
      <c r="JSU137" s="760"/>
      <c r="JSV137" s="760"/>
      <c r="JSW137" s="760"/>
      <c r="JSX137" s="760"/>
      <c r="JSY137" s="760"/>
      <c r="JSZ137" s="760"/>
      <c r="JTA137" s="760"/>
      <c r="JTB137" s="760"/>
      <c r="JTC137" s="760"/>
      <c r="JTD137" s="760"/>
      <c r="JTE137" s="760"/>
      <c r="JTF137" s="760"/>
      <c r="JTG137" s="760"/>
      <c r="JTH137" s="760"/>
      <c r="JTI137" s="760"/>
      <c r="JTJ137" s="760"/>
      <c r="JTK137" s="760"/>
      <c r="JTL137" s="760"/>
      <c r="JTM137" s="760"/>
      <c r="JTN137" s="760"/>
      <c r="JTO137" s="760"/>
      <c r="JTP137" s="760"/>
      <c r="JTQ137" s="760"/>
      <c r="JTR137" s="760"/>
      <c r="JTS137" s="760"/>
      <c r="JTT137" s="760"/>
      <c r="JTU137" s="760"/>
      <c r="JTV137" s="760"/>
      <c r="JTW137" s="760"/>
      <c r="JTX137" s="760"/>
      <c r="JTY137" s="760"/>
      <c r="JTZ137" s="760"/>
      <c r="JUA137" s="760"/>
      <c r="JUB137" s="760"/>
      <c r="JUC137" s="760"/>
      <c r="JUD137" s="760"/>
      <c r="JUE137" s="760"/>
      <c r="JUF137" s="760"/>
      <c r="JUG137" s="760"/>
      <c r="JUH137" s="760"/>
      <c r="JUI137" s="760"/>
      <c r="JUJ137" s="760"/>
      <c r="JUK137" s="760"/>
      <c r="JUL137" s="760"/>
      <c r="JUM137" s="760"/>
      <c r="JUN137" s="760"/>
      <c r="JUO137" s="760"/>
      <c r="JUP137" s="760"/>
      <c r="JUQ137" s="760"/>
      <c r="JUR137" s="760"/>
      <c r="JUS137" s="760"/>
      <c r="JUT137" s="760"/>
      <c r="JUU137" s="760"/>
      <c r="JUV137" s="760"/>
      <c r="JUW137" s="760"/>
      <c r="JUX137" s="760"/>
      <c r="JUY137" s="760"/>
      <c r="JUZ137" s="760"/>
      <c r="JVA137" s="760"/>
      <c r="JVB137" s="760"/>
      <c r="JVC137" s="760"/>
      <c r="JVD137" s="760"/>
      <c r="JVE137" s="760"/>
      <c r="JVF137" s="760"/>
      <c r="JVG137" s="760"/>
      <c r="JVH137" s="760"/>
      <c r="JVI137" s="760"/>
      <c r="JVJ137" s="760"/>
      <c r="JVK137" s="760"/>
      <c r="JVL137" s="760"/>
      <c r="JVM137" s="760"/>
      <c r="JVN137" s="760"/>
      <c r="JVO137" s="760"/>
      <c r="JVP137" s="760"/>
      <c r="JVQ137" s="760"/>
      <c r="JVR137" s="760"/>
      <c r="JVS137" s="760"/>
      <c r="JVT137" s="760"/>
      <c r="JVU137" s="760"/>
      <c r="JVV137" s="760"/>
      <c r="JVW137" s="760"/>
      <c r="JVX137" s="760"/>
      <c r="JVY137" s="760"/>
      <c r="JVZ137" s="760"/>
      <c r="JWA137" s="760"/>
      <c r="JWB137" s="760"/>
      <c r="JWC137" s="760"/>
      <c r="JWD137" s="760"/>
      <c r="JWE137" s="760"/>
      <c r="JWF137" s="760"/>
      <c r="JWG137" s="760"/>
      <c r="JWH137" s="760"/>
      <c r="JWI137" s="760"/>
      <c r="JWJ137" s="760"/>
      <c r="JWK137" s="760"/>
      <c r="JWL137" s="760"/>
      <c r="JWM137" s="760"/>
      <c r="JWN137" s="760"/>
      <c r="JWO137" s="760"/>
      <c r="JWP137" s="760"/>
      <c r="JWQ137" s="760"/>
      <c r="JWR137" s="760"/>
      <c r="JWS137" s="760"/>
      <c r="JWT137" s="760"/>
      <c r="JWU137" s="760"/>
      <c r="JWV137" s="760"/>
      <c r="JWW137" s="760"/>
      <c r="JWX137" s="760"/>
      <c r="JWY137" s="760"/>
      <c r="JWZ137" s="760"/>
      <c r="JXA137" s="760"/>
      <c r="JXB137" s="760"/>
      <c r="JXC137" s="760"/>
      <c r="JXD137" s="760"/>
      <c r="JXE137" s="760"/>
      <c r="JXF137" s="760"/>
      <c r="JXG137" s="760"/>
      <c r="JXH137" s="760"/>
      <c r="JXI137" s="760"/>
      <c r="JXJ137" s="760"/>
      <c r="JXK137" s="760"/>
      <c r="JXL137" s="760"/>
      <c r="JXM137" s="760"/>
      <c r="JXN137" s="760"/>
      <c r="JXO137" s="760"/>
      <c r="JXP137" s="760"/>
      <c r="JXQ137" s="760"/>
      <c r="JXR137" s="760"/>
      <c r="JXS137" s="760"/>
      <c r="JXT137" s="760"/>
      <c r="JXU137" s="760"/>
      <c r="JXV137" s="760"/>
      <c r="JXW137" s="760"/>
      <c r="JXX137" s="760"/>
      <c r="JXY137" s="760"/>
      <c r="JXZ137" s="760"/>
      <c r="JYA137" s="760"/>
      <c r="JYB137" s="760"/>
      <c r="JYC137" s="760"/>
      <c r="JYD137" s="760"/>
      <c r="JYE137" s="760"/>
      <c r="JYF137" s="760"/>
      <c r="JYG137" s="760"/>
      <c r="JYH137" s="760"/>
      <c r="JYI137" s="760"/>
      <c r="JYJ137" s="760"/>
      <c r="JYK137" s="760"/>
      <c r="JYL137" s="760"/>
      <c r="JYM137" s="760"/>
      <c r="JYN137" s="760"/>
      <c r="JYO137" s="760"/>
      <c r="JYP137" s="760"/>
      <c r="JYQ137" s="760"/>
      <c r="JYR137" s="760"/>
      <c r="JYS137" s="760"/>
      <c r="JYT137" s="760"/>
      <c r="JYU137" s="760"/>
      <c r="JYV137" s="760"/>
      <c r="JYW137" s="760"/>
      <c r="JYX137" s="760"/>
      <c r="JYY137" s="760"/>
      <c r="JYZ137" s="760"/>
      <c r="JZA137" s="760"/>
      <c r="JZB137" s="760"/>
      <c r="JZC137" s="760"/>
      <c r="JZD137" s="760"/>
      <c r="JZE137" s="760"/>
      <c r="JZF137" s="760"/>
      <c r="JZG137" s="760"/>
      <c r="JZH137" s="760"/>
      <c r="JZI137" s="760"/>
      <c r="JZJ137" s="760"/>
      <c r="JZK137" s="760"/>
      <c r="JZL137" s="760"/>
      <c r="JZM137" s="760"/>
      <c r="JZN137" s="760"/>
      <c r="JZO137" s="760"/>
      <c r="JZP137" s="760"/>
      <c r="JZQ137" s="760"/>
      <c r="JZR137" s="760"/>
      <c r="JZS137" s="760"/>
      <c r="JZT137" s="760"/>
      <c r="JZU137" s="760"/>
      <c r="JZV137" s="760"/>
      <c r="JZW137" s="760"/>
      <c r="JZX137" s="760"/>
      <c r="JZY137" s="760"/>
      <c r="JZZ137" s="760"/>
      <c r="KAA137" s="760"/>
      <c r="KAB137" s="760"/>
      <c r="KAC137" s="760"/>
      <c r="KAD137" s="760"/>
      <c r="KAE137" s="760"/>
      <c r="KAF137" s="760"/>
      <c r="KAG137" s="760"/>
      <c r="KAH137" s="760"/>
      <c r="KAI137" s="760"/>
      <c r="KAJ137" s="760"/>
      <c r="KAK137" s="760"/>
      <c r="KAL137" s="760"/>
      <c r="KAM137" s="760"/>
      <c r="KAN137" s="760"/>
      <c r="KAO137" s="760"/>
      <c r="KAP137" s="760"/>
      <c r="KAQ137" s="760"/>
      <c r="KAR137" s="760"/>
      <c r="KAS137" s="760"/>
      <c r="KAT137" s="760"/>
      <c r="KAU137" s="760"/>
      <c r="KAV137" s="760"/>
      <c r="KAW137" s="760"/>
      <c r="KAX137" s="760"/>
      <c r="KAY137" s="760"/>
      <c r="KAZ137" s="760"/>
      <c r="KBA137" s="760"/>
      <c r="KBB137" s="760"/>
      <c r="KBC137" s="760"/>
      <c r="KBD137" s="760"/>
      <c r="KBE137" s="760"/>
      <c r="KBF137" s="760"/>
      <c r="KBG137" s="760"/>
      <c r="KBH137" s="760"/>
      <c r="KBI137" s="760"/>
      <c r="KBJ137" s="760"/>
      <c r="KBK137" s="760"/>
      <c r="KBL137" s="760"/>
      <c r="KBM137" s="760"/>
      <c r="KBN137" s="760"/>
      <c r="KBO137" s="760"/>
      <c r="KBP137" s="760"/>
      <c r="KBQ137" s="760"/>
      <c r="KBR137" s="760"/>
      <c r="KBS137" s="760"/>
      <c r="KBT137" s="760"/>
      <c r="KBU137" s="760"/>
      <c r="KBV137" s="760"/>
      <c r="KBW137" s="760"/>
      <c r="KBX137" s="760"/>
      <c r="KBY137" s="760"/>
      <c r="KBZ137" s="760"/>
      <c r="KCA137" s="760"/>
      <c r="KCB137" s="760"/>
      <c r="KCC137" s="760"/>
      <c r="KCD137" s="760"/>
      <c r="KCE137" s="760"/>
      <c r="KCF137" s="760"/>
      <c r="KCG137" s="760"/>
      <c r="KCH137" s="760"/>
      <c r="KCI137" s="760"/>
      <c r="KCJ137" s="760"/>
      <c r="KCK137" s="760"/>
      <c r="KCL137" s="760"/>
      <c r="KCM137" s="760"/>
      <c r="KCN137" s="760"/>
      <c r="KCO137" s="760"/>
      <c r="KCP137" s="760"/>
      <c r="KCQ137" s="760"/>
      <c r="KCR137" s="760"/>
      <c r="KCS137" s="760"/>
      <c r="KCT137" s="760"/>
      <c r="KCU137" s="760"/>
      <c r="KCV137" s="760"/>
      <c r="KCW137" s="760"/>
      <c r="KCX137" s="760"/>
      <c r="KCY137" s="760"/>
      <c r="KCZ137" s="760"/>
      <c r="KDA137" s="760"/>
      <c r="KDB137" s="760"/>
      <c r="KDC137" s="760"/>
      <c r="KDD137" s="760"/>
      <c r="KDE137" s="760"/>
      <c r="KDF137" s="760"/>
      <c r="KDG137" s="760"/>
      <c r="KDH137" s="760"/>
      <c r="KDI137" s="760"/>
      <c r="KDJ137" s="760"/>
      <c r="KDK137" s="760"/>
      <c r="KDL137" s="760"/>
      <c r="KDM137" s="760"/>
      <c r="KDN137" s="760"/>
      <c r="KDO137" s="760"/>
      <c r="KDP137" s="760"/>
      <c r="KDQ137" s="760"/>
      <c r="KDR137" s="760"/>
      <c r="KDS137" s="760"/>
      <c r="KDT137" s="760"/>
      <c r="KDU137" s="760"/>
      <c r="KDV137" s="760"/>
      <c r="KDW137" s="760"/>
      <c r="KDX137" s="760"/>
      <c r="KDY137" s="760"/>
      <c r="KDZ137" s="760"/>
      <c r="KEA137" s="760"/>
      <c r="KEB137" s="760"/>
      <c r="KEC137" s="760"/>
      <c r="KED137" s="760"/>
      <c r="KEE137" s="760"/>
      <c r="KEF137" s="760"/>
      <c r="KEG137" s="760"/>
      <c r="KEH137" s="760"/>
      <c r="KEI137" s="760"/>
      <c r="KEJ137" s="760"/>
      <c r="KEK137" s="760"/>
      <c r="KEL137" s="760"/>
      <c r="KEM137" s="760"/>
      <c r="KEN137" s="760"/>
      <c r="KEO137" s="760"/>
      <c r="KEP137" s="760"/>
      <c r="KEQ137" s="760"/>
      <c r="KER137" s="760"/>
      <c r="KES137" s="760"/>
      <c r="KET137" s="760"/>
      <c r="KEU137" s="760"/>
      <c r="KEV137" s="760"/>
      <c r="KEW137" s="760"/>
      <c r="KEX137" s="760"/>
      <c r="KEY137" s="760"/>
      <c r="KEZ137" s="760"/>
      <c r="KFA137" s="760"/>
      <c r="KFB137" s="760"/>
      <c r="KFC137" s="760"/>
      <c r="KFD137" s="760"/>
      <c r="KFE137" s="760"/>
      <c r="KFF137" s="760"/>
      <c r="KFG137" s="760"/>
      <c r="KFH137" s="760"/>
      <c r="KFI137" s="760"/>
      <c r="KFJ137" s="760"/>
      <c r="KFK137" s="760"/>
      <c r="KFL137" s="760"/>
      <c r="KFM137" s="760"/>
      <c r="KFN137" s="760"/>
      <c r="KFO137" s="760"/>
      <c r="KFP137" s="760"/>
      <c r="KFQ137" s="760"/>
      <c r="KFR137" s="760"/>
      <c r="KFS137" s="760"/>
      <c r="KFT137" s="760"/>
      <c r="KFU137" s="760"/>
      <c r="KFV137" s="760"/>
      <c r="KFW137" s="760"/>
      <c r="KFX137" s="760"/>
      <c r="KFY137" s="760"/>
      <c r="KFZ137" s="760"/>
      <c r="KGA137" s="760"/>
      <c r="KGB137" s="760"/>
      <c r="KGC137" s="760"/>
      <c r="KGD137" s="760"/>
      <c r="KGE137" s="760"/>
      <c r="KGF137" s="760"/>
      <c r="KGG137" s="760"/>
      <c r="KGH137" s="760"/>
      <c r="KGI137" s="760"/>
      <c r="KGJ137" s="760"/>
      <c r="KGK137" s="760"/>
      <c r="KGL137" s="760"/>
      <c r="KGM137" s="760"/>
      <c r="KGN137" s="760"/>
      <c r="KGO137" s="760"/>
      <c r="KGP137" s="760"/>
      <c r="KGQ137" s="760"/>
      <c r="KGR137" s="760"/>
      <c r="KGS137" s="760"/>
      <c r="KGT137" s="760"/>
      <c r="KGU137" s="760"/>
      <c r="KGV137" s="760"/>
      <c r="KGW137" s="760"/>
      <c r="KGX137" s="760"/>
      <c r="KGY137" s="760"/>
      <c r="KGZ137" s="760"/>
      <c r="KHA137" s="760"/>
      <c r="KHB137" s="760"/>
      <c r="KHC137" s="760"/>
      <c r="KHD137" s="760"/>
      <c r="KHE137" s="760"/>
      <c r="KHF137" s="760"/>
      <c r="KHG137" s="760"/>
      <c r="KHH137" s="760"/>
      <c r="KHI137" s="760"/>
      <c r="KHJ137" s="760"/>
      <c r="KHK137" s="760"/>
      <c r="KHL137" s="760"/>
      <c r="KHM137" s="760"/>
      <c r="KHN137" s="760"/>
      <c r="KHO137" s="760"/>
      <c r="KHP137" s="760"/>
      <c r="KHQ137" s="760"/>
      <c r="KHR137" s="760"/>
      <c r="KHS137" s="760"/>
      <c r="KHT137" s="760"/>
      <c r="KHU137" s="760"/>
      <c r="KHV137" s="760"/>
      <c r="KHW137" s="760"/>
      <c r="KHX137" s="760"/>
      <c r="KHY137" s="760"/>
      <c r="KHZ137" s="760"/>
      <c r="KIA137" s="760"/>
      <c r="KIB137" s="760"/>
      <c r="KIC137" s="760"/>
      <c r="KID137" s="760"/>
      <c r="KIE137" s="760"/>
      <c r="KIF137" s="760"/>
      <c r="KIG137" s="760"/>
      <c r="KIH137" s="760"/>
      <c r="KII137" s="760"/>
      <c r="KIJ137" s="760"/>
      <c r="KIK137" s="760"/>
      <c r="KIL137" s="760"/>
      <c r="KIM137" s="760"/>
      <c r="KIN137" s="760"/>
      <c r="KIO137" s="760"/>
      <c r="KIP137" s="760"/>
      <c r="KIQ137" s="760"/>
      <c r="KIR137" s="760"/>
      <c r="KIS137" s="760"/>
      <c r="KIT137" s="760"/>
      <c r="KIU137" s="760"/>
      <c r="KIV137" s="760"/>
      <c r="KIW137" s="760"/>
      <c r="KIX137" s="760"/>
      <c r="KIY137" s="760"/>
      <c r="KIZ137" s="760"/>
      <c r="KJA137" s="760"/>
      <c r="KJB137" s="760"/>
      <c r="KJC137" s="760"/>
      <c r="KJD137" s="760"/>
      <c r="KJE137" s="760"/>
      <c r="KJF137" s="760"/>
      <c r="KJG137" s="760"/>
      <c r="KJH137" s="760"/>
      <c r="KJI137" s="760"/>
      <c r="KJJ137" s="760"/>
      <c r="KJK137" s="760"/>
      <c r="KJL137" s="760"/>
      <c r="KJM137" s="760"/>
      <c r="KJN137" s="760"/>
      <c r="KJO137" s="760"/>
      <c r="KJP137" s="760"/>
      <c r="KJQ137" s="760"/>
      <c r="KJR137" s="760"/>
      <c r="KJS137" s="760"/>
      <c r="KJT137" s="760"/>
      <c r="KJU137" s="760"/>
      <c r="KJV137" s="760"/>
      <c r="KJW137" s="760"/>
      <c r="KJX137" s="760"/>
      <c r="KJY137" s="760"/>
      <c r="KJZ137" s="760"/>
      <c r="KKA137" s="760"/>
      <c r="KKB137" s="760"/>
      <c r="KKC137" s="760"/>
      <c r="KKD137" s="760"/>
      <c r="KKE137" s="760"/>
      <c r="KKF137" s="760"/>
      <c r="KKG137" s="760"/>
      <c r="KKH137" s="760"/>
      <c r="KKI137" s="760"/>
      <c r="KKJ137" s="760"/>
      <c r="KKK137" s="760"/>
      <c r="KKL137" s="760"/>
      <c r="KKM137" s="760"/>
      <c r="KKN137" s="760"/>
      <c r="KKO137" s="760"/>
      <c r="KKP137" s="760"/>
      <c r="KKQ137" s="760"/>
      <c r="KKR137" s="760"/>
      <c r="KKS137" s="760"/>
      <c r="KKT137" s="760"/>
      <c r="KKU137" s="760"/>
      <c r="KKV137" s="760"/>
      <c r="KKW137" s="760"/>
      <c r="KKX137" s="760"/>
      <c r="KKY137" s="760"/>
      <c r="KKZ137" s="760"/>
      <c r="KLA137" s="760"/>
      <c r="KLB137" s="760"/>
      <c r="KLC137" s="760"/>
      <c r="KLD137" s="760"/>
      <c r="KLE137" s="760"/>
      <c r="KLF137" s="760"/>
      <c r="KLG137" s="760"/>
      <c r="KLH137" s="760"/>
      <c r="KLI137" s="760"/>
      <c r="KLJ137" s="760"/>
      <c r="KLK137" s="760"/>
      <c r="KLL137" s="760"/>
      <c r="KLM137" s="760"/>
      <c r="KLN137" s="760"/>
      <c r="KLO137" s="760"/>
      <c r="KLP137" s="760"/>
      <c r="KLQ137" s="760"/>
      <c r="KLR137" s="760"/>
      <c r="KLS137" s="760"/>
      <c r="KLT137" s="760"/>
      <c r="KLU137" s="760"/>
      <c r="KLV137" s="760"/>
      <c r="KLW137" s="760"/>
      <c r="KLX137" s="760"/>
      <c r="KLY137" s="760"/>
      <c r="KLZ137" s="760"/>
      <c r="KMA137" s="760"/>
      <c r="KMB137" s="760"/>
      <c r="KMC137" s="760"/>
      <c r="KMD137" s="760"/>
      <c r="KME137" s="760"/>
      <c r="KMF137" s="760"/>
      <c r="KMG137" s="760"/>
      <c r="KMH137" s="760"/>
      <c r="KMI137" s="760"/>
      <c r="KMJ137" s="760"/>
      <c r="KMK137" s="760"/>
      <c r="KML137" s="760"/>
      <c r="KMM137" s="760"/>
      <c r="KMN137" s="760"/>
      <c r="KMO137" s="760"/>
      <c r="KMP137" s="760"/>
      <c r="KMQ137" s="760"/>
      <c r="KMR137" s="760"/>
      <c r="KMS137" s="760"/>
      <c r="KMT137" s="760"/>
      <c r="KMU137" s="760"/>
      <c r="KMV137" s="760"/>
      <c r="KMW137" s="760"/>
      <c r="KMX137" s="760"/>
      <c r="KMY137" s="760"/>
      <c r="KMZ137" s="760"/>
      <c r="KNA137" s="760"/>
      <c r="KNB137" s="760"/>
      <c r="KNC137" s="760"/>
      <c r="KND137" s="760"/>
      <c r="KNE137" s="760"/>
      <c r="KNF137" s="760"/>
      <c r="KNG137" s="760"/>
      <c r="KNH137" s="760"/>
      <c r="KNI137" s="760"/>
      <c r="KNJ137" s="760"/>
      <c r="KNK137" s="760"/>
      <c r="KNL137" s="760"/>
      <c r="KNM137" s="760"/>
      <c r="KNN137" s="760"/>
      <c r="KNO137" s="760"/>
      <c r="KNP137" s="760"/>
      <c r="KNQ137" s="760"/>
      <c r="KNR137" s="760"/>
      <c r="KNS137" s="760"/>
      <c r="KNT137" s="760"/>
      <c r="KNU137" s="760"/>
      <c r="KNV137" s="760"/>
      <c r="KNW137" s="760"/>
      <c r="KNX137" s="760"/>
      <c r="KNY137" s="760"/>
      <c r="KNZ137" s="760"/>
      <c r="KOA137" s="760"/>
      <c r="KOB137" s="760"/>
      <c r="KOC137" s="760"/>
      <c r="KOD137" s="760"/>
      <c r="KOE137" s="760"/>
      <c r="KOF137" s="760"/>
      <c r="KOG137" s="760"/>
      <c r="KOH137" s="760"/>
      <c r="KOI137" s="760"/>
      <c r="KOJ137" s="760"/>
      <c r="KOK137" s="760"/>
      <c r="KOL137" s="760"/>
      <c r="KOM137" s="760"/>
      <c r="KON137" s="760"/>
      <c r="KOO137" s="760"/>
      <c r="KOP137" s="760"/>
      <c r="KOQ137" s="760"/>
      <c r="KOR137" s="760"/>
      <c r="KOS137" s="760"/>
      <c r="KOT137" s="760"/>
      <c r="KOU137" s="760"/>
      <c r="KOV137" s="760"/>
      <c r="KOW137" s="760"/>
      <c r="KOX137" s="760"/>
      <c r="KOY137" s="760"/>
      <c r="KOZ137" s="760"/>
      <c r="KPA137" s="760"/>
      <c r="KPB137" s="760"/>
      <c r="KPC137" s="760"/>
      <c r="KPD137" s="760"/>
      <c r="KPE137" s="760"/>
      <c r="KPF137" s="760"/>
      <c r="KPG137" s="760"/>
      <c r="KPH137" s="760"/>
      <c r="KPI137" s="760"/>
      <c r="KPJ137" s="760"/>
      <c r="KPK137" s="760"/>
      <c r="KPL137" s="760"/>
      <c r="KPM137" s="760"/>
      <c r="KPN137" s="760"/>
      <c r="KPO137" s="760"/>
      <c r="KPP137" s="760"/>
      <c r="KPQ137" s="760"/>
      <c r="KPR137" s="760"/>
      <c r="KPS137" s="760"/>
      <c r="KPT137" s="760"/>
      <c r="KPU137" s="760"/>
      <c r="KPV137" s="760"/>
      <c r="KPW137" s="760"/>
      <c r="KPX137" s="760"/>
      <c r="KPY137" s="760"/>
      <c r="KPZ137" s="760"/>
      <c r="KQA137" s="760"/>
      <c r="KQB137" s="760"/>
      <c r="KQC137" s="760"/>
      <c r="KQD137" s="760"/>
      <c r="KQE137" s="760"/>
      <c r="KQF137" s="760"/>
      <c r="KQG137" s="760"/>
      <c r="KQH137" s="760"/>
      <c r="KQI137" s="760"/>
      <c r="KQJ137" s="760"/>
      <c r="KQK137" s="760"/>
      <c r="KQL137" s="760"/>
      <c r="KQM137" s="760"/>
      <c r="KQN137" s="760"/>
      <c r="KQO137" s="760"/>
      <c r="KQP137" s="760"/>
      <c r="KQQ137" s="760"/>
      <c r="KQR137" s="760"/>
      <c r="KQS137" s="760"/>
      <c r="KQT137" s="760"/>
      <c r="KQU137" s="760"/>
      <c r="KQV137" s="760"/>
      <c r="KQW137" s="760"/>
      <c r="KQX137" s="760"/>
      <c r="KQY137" s="760"/>
      <c r="KQZ137" s="760"/>
      <c r="KRA137" s="760"/>
      <c r="KRB137" s="760"/>
      <c r="KRC137" s="760"/>
      <c r="KRD137" s="760"/>
      <c r="KRE137" s="760"/>
      <c r="KRF137" s="760"/>
      <c r="KRG137" s="760"/>
      <c r="KRH137" s="760"/>
      <c r="KRI137" s="760"/>
      <c r="KRJ137" s="760"/>
      <c r="KRK137" s="760"/>
      <c r="KRL137" s="760"/>
      <c r="KRM137" s="760"/>
      <c r="KRN137" s="760"/>
      <c r="KRO137" s="760"/>
      <c r="KRP137" s="760"/>
      <c r="KRQ137" s="760"/>
      <c r="KRR137" s="760"/>
      <c r="KRS137" s="760"/>
      <c r="KRT137" s="760"/>
      <c r="KRU137" s="760"/>
      <c r="KRV137" s="760"/>
      <c r="KRW137" s="760"/>
      <c r="KRX137" s="760"/>
      <c r="KRY137" s="760"/>
      <c r="KRZ137" s="760"/>
      <c r="KSA137" s="760"/>
      <c r="KSB137" s="760"/>
      <c r="KSC137" s="760"/>
      <c r="KSD137" s="760"/>
      <c r="KSE137" s="760"/>
      <c r="KSF137" s="760"/>
      <c r="KSG137" s="760"/>
      <c r="KSH137" s="760"/>
      <c r="KSI137" s="760"/>
      <c r="KSJ137" s="760"/>
      <c r="KSK137" s="760"/>
      <c r="KSL137" s="760"/>
      <c r="KSM137" s="760"/>
      <c r="KSN137" s="760"/>
      <c r="KSO137" s="760"/>
      <c r="KSP137" s="760"/>
      <c r="KSQ137" s="760"/>
      <c r="KSR137" s="760"/>
      <c r="KSS137" s="760"/>
      <c r="KST137" s="760"/>
      <c r="KSU137" s="760"/>
      <c r="KSV137" s="760"/>
      <c r="KSW137" s="760"/>
      <c r="KSX137" s="760"/>
      <c r="KSY137" s="760"/>
      <c r="KSZ137" s="760"/>
      <c r="KTA137" s="760"/>
      <c r="KTB137" s="760"/>
      <c r="KTC137" s="760"/>
      <c r="KTD137" s="760"/>
      <c r="KTE137" s="760"/>
      <c r="KTF137" s="760"/>
      <c r="KTG137" s="760"/>
      <c r="KTH137" s="760"/>
      <c r="KTI137" s="760"/>
      <c r="KTJ137" s="760"/>
      <c r="KTK137" s="760"/>
      <c r="KTL137" s="760"/>
      <c r="KTM137" s="760"/>
      <c r="KTN137" s="760"/>
      <c r="KTO137" s="760"/>
      <c r="KTP137" s="760"/>
      <c r="KTQ137" s="760"/>
      <c r="KTR137" s="760"/>
      <c r="KTS137" s="760"/>
      <c r="KTT137" s="760"/>
      <c r="KTU137" s="760"/>
      <c r="KTV137" s="760"/>
      <c r="KTW137" s="760"/>
      <c r="KTX137" s="760"/>
      <c r="KTY137" s="760"/>
      <c r="KTZ137" s="760"/>
      <c r="KUA137" s="760"/>
      <c r="KUB137" s="760"/>
      <c r="KUC137" s="760"/>
      <c r="KUD137" s="760"/>
      <c r="KUE137" s="760"/>
      <c r="KUF137" s="760"/>
      <c r="KUG137" s="760"/>
      <c r="KUH137" s="760"/>
      <c r="KUI137" s="760"/>
      <c r="KUJ137" s="760"/>
      <c r="KUK137" s="760"/>
      <c r="KUL137" s="760"/>
      <c r="KUM137" s="760"/>
      <c r="KUN137" s="760"/>
      <c r="KUO137" s="760"/>
      <c r="KUP137" s="760"/>
      <c r="KUQ137" s="760"/>
      <c r="KUR137" s="760"/>
      <c r="KUS137" s="760"/>
      <c r="KUT137" s="760"/>
      <c r="KUU137" s="760"/>
      <c r="KUV137" s="760"/>
      <c r="KUW137" s="760"/>
      <c r="KUX137" s="760"/>
      <c r="KUY137" s="760"/>
      <c r="KUZ137" s="760"/>
      <c r="KVA137" s="760"/>
      <c r="KVB137" s="760"/>
      <c r="KVC137" s="760"/>
      <c r="KVD137" s="760"/>
      <c r="KVE137" s="760"/>
      <c r="KVF137" s="760"/>
      <c r="KVG137" s="760"/>
      <c r="KVH137" s="760"/>
      <c r="KVI137" s="760"/>
      <c r="KVJ137" s="760"/>
      <c r="KVK137" s="760"/>
      <c r="KVL137" s="760"/>
      <c r="KVM137" s="760"/>
      <c r="KVN137" s="760"/>
      <c r="KVO137" s="760"/>
      <c r="KVP137" s="760"/>
      <c r="KVQ137" s="760"/>
      <c r="KVR137" s="760"/>
      <c r="KVS137" s="760"/>
      <c r="KVT137" s="760"/>
      <c r="KVU137" s="760"/>
      <c r="KVV137" s="760"/>
      <c r="KVW137" s="760"/>
      <c r="KVX137" s="760"/>
      <c r="KVY137" s="760"/>
      <c r="KVZ137" s="760"/>
      <c r="KWA137" s="760"/>
      <c r="KWB137" s="760"/>
      <c r="KWC137" s="760"/>
      <c r="KWD137" s="760"/>
      <c r="KWE137" s="760"/>
      <c r="KWF137" s="760"/>
      <c r="KWG137" s="760"/>
      <c r="KWH137" s="760"/>
      <c r="KWI137" s="760"/>
      <c r="KWJ137" s="760"/>
      <c r="KWK137" s="760"/>
      <c r="KWL137" s="760"/>
      <c r="KWM137" s="760"/>
      <c r="KWN137" s="760"/>
      <c r="KWO137" s="760"/>
      <c r="KWP137" s="760"/>
      <c r="KWQ137" s="760"/>
      <c r="KWR137" s="760"/>
      <c r="KWS137" s="760"/>
      <c r="KWT137" s="760"/>
      <c r="KWU137" s="760"/>
      <c r="KWV137" s="760"/>
      <c r="KWW137" s="760"/>
      <c r="KWX137" s="760"/>
      <c r="KWY137" s="760"/>
      <c r="KWZ137" s="760"/>
      <c r="KXA137" s="760"/>
      <c r="KXB137" s="760"/>
      <c r="KXC137" s="760"/>
      <c r="KXD137" s="760"/>
      <c r="KXE137" s="760"/>
      <c r="KXF137" s="760"/>
      <c r="KXG137" s="760"/>
      <c r="KXH137" s="760"/>
      <c r="KXI137" s="760"/>
      <c r="KXJ137" s="760"/>
      <c r="KXK137" s="760"/>
      <c r="KXL137" s="760"/>
      <c r="KXM137" s="760"/>
      <c r="KXN137" s="760"/>
      <c r="KXO137" s="760"/>
      <c r="KXP137" s="760"/>
      <c r="KXQ137" s="760"/>
      <c r="KXR137" s="760"/>
      <c r="KXS137" s="760"/>
      <c r="KXT137" s="760"/>
      <c r="KXU137" s="760"/>
      <c r="KXV137" s="760"/>
      <c r="KXW137" s="760"/>
      <c r="KXX137" s="760"/>
      <c r="KXY137" s="760"/>
      <c r="KXZ137" s="760"/>
      <c r="KYA137" s="760"/>
      <c r="KYB137" s="760"/>
      <c r="KYC137" s="760"/>
      <c r="KYD137" s="760"/>
      <c r="KYE137" s="760"/>
      <c r="KYF137" s="760"/>
      <c r="KYG137" s="760"/>
      <c r="KYH137" s="760"/>
      <c r="KYI137" s="760"/>
      <c r="KYJ137" s="760"/>
      <c r="KYK137" s="760"/>
      <c r="KYL137" s="760"/>
      <c r="KYM137" s="760"/>
      <c r="KYN137" s="760"/>
      <c r="KYO137" s="760"/>
      <c r="KYP137" s="760"/>
      <c r="KYQ137" s="760"/>
      <c r="KYR137" s="760"/>
      <c r="KYS137" s="760"/>
      <c r="KYT137" s="760"/>
      <c r="KYU137" s="760"/>
      <c r="KYV137" s="760"/>
      <c r="KYW137" s="760"/>
      <c r="KYX137" s="760"/>
      <c r="KYY137" s="760"/>
      <c r="KYZ137" s="760"/>
      <c r="KZA137" s="760"/>
      <c r="KZB137" s="760"/>
      <c r="KZC137" s="760"/>
      <c r="KZD137" s="760"/>
      <c r="KZE137" s="760"/>
      <c r="KZF137" s="760"/>
      <c r="KZG137" s="760"/>
      <c r="KZH137" s="760"/>
      <c r="KZI137" s="760"/>
      <c r="KZJ137" s="760"/>
      <c r="KZK137" s="760"/>
      <c r="KZL137" s="760"/>
      <c r="KZM137" s="760"/>
      <c r="KZN137" s="760"/>
      <c r="KZO137" s="760"/>
      <c r="KZP137" s="760"/>
      <c r="KZQ137" s="760"/>
      <c r="KZR137" s="760"/>
      <c r="KZS137" s="760"/>
      <c r="KZT137" s="760"/>
      <c r="KZU137" s="760"/>
      <c r="KZV137" s="760"/>
      <c r="KZW137" s="760"/>
      <c r="KZX137" s="760"/>
      <c r="KZY137" s="760"/>
      <c r="KZZ137" s="760"/>
      <c r="LAA137" s="760"/>
      <c r="LAB137" s="760"/>
      <c r="LAC137" s="760"/>
      <c r="LAD137" s="760"/>
      <c r="LAE137" s="760"/>
      <c r="LAF137" s="760"/>
      <c r="LAG137" s="760"/>
      <c r="LAH137" s="760"/>
      <c r="LAI137" s="760"/>
      <c r="LAJ137" s="760"/>
      <c r="LAK137" s="760"/>
      <c r="LAL137" s="760"/>
      <c r="LAM137" s="760"/>
      <c r="LAN137" s="760"/>
      <c r="LAO137" s="760"/>
      <c r="LAP137" s="760"/>
      <c r="LAQ137" s="760"/>
      <c r="LAR137" s="760"/>
      <c r="LAS137" s="760"/>
      <c r="LAT137" s="760"/>
      <c r="LAU137" s="760"/>
      <c r="LAV137" s="760"/>
      <c r="LAW137" s="760"/>
      <c r="LAX137" s="760"/>
      <c r="LAY137" s="760"/>
      <c r="LAZ137" s="760"/>
      <c r="LBA137" s="760"/>
      <c r="LBB137" s="760"/>
      <c r="LBC137" s="760"/>
      <c r="LBD137" s="760"/>
      <c r="LBE137" s="760"/>
      <c r="LBF137" s="760"/>
      <c r="LBG137" s="760"/>
      <c r="LBH137" s="760"/>
      <c r="LBI137" s="760"/>
      <c r="LBJ137" s="760"/>
      <c r="LBK137" s="760"/>
      <c r="LBL137" s="760"/>
      <c r="LBM137" s="760"/>
      <c r="LBN137" s="760"/>
      <c r="LBO137" s="760"/>
      <c r="LBP137" s="760"/>
      <c r="LBQ137" s="760"/>
      <c r="LBR137" s="760"/>
      <c r="LBS137" s="760"/>
      <c r="LBT137" s="760"/>
      <c r="LBU137" s="760"/>
      <c r="LBV137" s="760"/>
      <c r="LBW137" s="760"/>
      <c r="LBX137" s="760"/>
      <c r="LBY137" s="760"/>
      <c r="LBZ137" s="760"/>
      <c r="LCA137" s="760"/>
      <c r="LCB137" s="760"/>
      <c r="LCC137" s="760"/>
      <c r="LCD137" s="760"/>
      <c r="LCE137" s="760"/>
      <c r="LCF137" s="760"/>
      <c r="LCG137" s="760"/>
      <c r="LCH137" s="760"/>
      <c r="LCI137" s="760"/>
      <c r="LCJ137" s="760"/>
      <c r="LCK137" s="760"/>
      <c r="LCL137" s="760"/>
      <c r="LCM137" s="760"/>
      <c r="LCN137" s="760"/>
      <c r="LCO137" s="760"/>
      <c r="LCP137" s="760"/>
      <c r="LCQ137" s="760"/>
      <c r="LCR137" s="760"/>
      <c r="LCS137" s="760"/>
      <c r="LCT137" s="760"/>
      <c r="LCU137" s="760"/>
      <c r="LCV137" s="760"/>
      <c r="LCW137" s="760"/>
      <c r="LCX137" s="760"/>
      <c r="LCY137" s="760"/>
      <c r="LCZ137" s="760"/>
      <c r="LDA137" s="760"/>
      <c r="LDB137" s="760"/>
      <c r="LDC137" s="760"/>
      <c r="LDD137" s="760"/>
      <c r="LDE137" s="760"/>
      <c r="LDF137" s="760"/>
      <c r="LDG137" s="760"/>
      <c r="LDH137" s="760"/>
      <c r="LDI137" s="760"/>
      <c r="LDJ137" s="760"/>
      <c r="LDK137" s="760"/>
      <c r="LDL137" s="760"/>
      <c r="LDM137" s="760"/>
      <c r="LDN137" s="760"/>
      <c r="LDO137" s="760"/>
      <c r="LDP137" s="760"/>
      <c r="LDQ137" s="760"/>
      <c r="LDR137" s="760"/>
      <c r="LDS137" s="760"/>
      <c r="LDT137" s="760"/>
      <c r="LDU137" s="760"/>
      <c r="LDV137" s="760"/>
      <c r="LDW137" s="760"/>
      <c r="LDX137" s="760"/>
      <c r="LDY137" s="760"/>
      <c r="LDZ137" s="760"/>
      <c r="LEA137" s="760"/>
      <c r="LEB137" s="760"/>
      <c r="LEC137" s="760"/>
      <c r="LED137" s="760"/>
      <c r="LEE137" s="760"/>
      <c r="LEF137" s="760"/>
      <c r="LEG137" s="760"/>
      <c r="LEH137" s="760"/>
      <c r="LEI137" s="760"/>
      <c r="LEJ137" s="760"/>
      <c r="LEK137" s="760"/>
      <c r="LEL137" s="760"/>
      <c r="LEM137" s="760"/>
      <c r="LEN137" s="760"/>
      <c r="LEO137" s="760"/>
      <c r="LEP137" s="760"/>
      <c r="LEQ137" s="760"/>
      <c r="LER137" s="760"/>
      <c r="LES137" s="760"/>
      <c r="LET137" s="760"/>
      <c r="LEU137" s="760"/>
      <c r="LEV137" s="760"/>
      <c r="LEW137" s="760"/>
      <c r="LEX137" s="760"/>
      <c r="LEY137" s="760"/>
      <c r="LEZ137" s="760"/>
      <c r="LFA137" s="760"/>
      <c r="LFB137" s="760"/>
      <c r="LFC137" s="760"/>
      <c r="LFD137" s="760"/>
      <c r="LFE137" s="760"/>
      <c r="LFF137" s="760"/>
      <c r="LFG137" s="760"/>
      <c r="LFH137" s="760"/>
      <c r="LFI137" s="760"/>
      <c r="LFJ137" s="760"/>
      <c r="LFK137" s="760"/>
      <c r="LFL137" s="760"/>
      <c r="LFM137" s="760"/>
      <c r="LFN137" s="760"/>
      <c r="LFO137" s="760"/>
      <c r="LFP137" s="760"/>
      <c r="LFQ137" s="760"/>
      <c r="LFR137" s="760"/>
      <c r="LFS137" s="760"/>
      <c r="LFT137" s="760"/>
      <c r="LFU137" s="760"/>
      <c r="LFV137" s="760"/>
      <c r="LFW137" s="760"/>
      <c r="LFX137" s="760"/>
      <c r="LFY137" s="760"/>
      <c r="LFZ137" s="760"/>
      <c r="LGA137" s="760"/>
      <c r="LGB137" s="760"/>
      <c r="LGC137" s="760"/>
      <c r="LGD137" s="760"/>
      <c r="LGE137" s="760"/>
      <c r="LGF137" s="760"/>
      <c r="LGG137" s="760"/>
      <c r="LGH137" s="760"/>
      <c r="LGI137" s="760"/>
      <c r="LGJ137" s="760"/>
      <c r="LGK137" s="760"/>
      <c r="LGL137" s="760"/>
      <c r="LGM137" s="760"/>
      <c r="LGN137" s="760"/>
      <c r="LGO137" s="760"/>
      <c r="LGP137" s="760"/>
      <c r="LGQ137" s="760"/>
      <c r="LGR137" s="760"/>
      <c r="LGS137" s="760"/>
      <c r="LGT137" s="760"/>
      <c r="LGU137" s="760"/>
      <c r="LGV137" s="760"/>
      <c r="LGW137" s="760"/>
      <c r="LGX137" s="760"/>
      <c r="LGY137" s="760"/>
      <c r="LGZ137" s="760"/>
      <c r="LHA137" s="760"/>
      <c r="LHB137" s="760"/>
      <c r="LHC137" s="760"/>
      <c r="LHD137" s="760"/>
      <c r="LHE137" s="760"/>
      <c r="LHF137" s="760"/>
      <c r="LHG137" s="760"/>
      <c r="LHH137" s="760"/>
      <c r="LHI137" s="760"/>
      <c r="LHJ137" s="760"/>
      <c r="LHK137" s="760"/>
      <c r="LHL137" s="760"/>
      <c r="LHM137" s="760"/>
      <c r="LHN137" s="760"/>
      <c r="LHO137" s="760"/>
      <c r="LHP137" s="760"/>
      <c r="LHQ137" s="760"/>
      <c r="LHR137" s="760"/>
      <c r="LHS137" s="760"/>
      <c r="LHT137" s="760"/>
      <c r="LHU137" s="760"/>
      <c r="LHV137" s="760"/>
      <c r="LHW137" s="760"/>
      <c r="LHX137" s="760"/>
      <c r="LHY137" s="760"/>
      <c r="LHZ137" s="760"/>
      <c r="LIA137" s="760"/>
      <c r="LIB137" s="760"/>
      <c r="LIC137" s="760"/>
      <c r="LID137" s="760"/>
      <c r="LIE137" s="760"/>
      <c r="LIF137" s="760"/>
      <c r="LIG137" s="760"/>
      <c r="LIH137" s="760"/>
      <c r="LII137" s="760"/>
      <c r="LIJ137" s="760"/>
      <c r="LIK137" s="760"/>
      <c r="LIL137" s="760"/>
      <c r="LIM137" s="760"/>
      <c r="LIN137" s="760"/>
      <c r="LIO137" s="760"/>
      <c r="LIP137" s="760"/>
      <c r="LIQ137" s="760"/>
      <c r="LIR137" s="760"/>
      <c r="LIS137" s="760"/>
      <c r="LIT137" s="760"/>
      <c r="LIU137" s="760"/>
      <c r="LIV137" s="760"/>
      <c r="LIW137" s="760"/>
      <c r="LIX137" s="760"/>
      <c r="LIY137" s="760"/>
      <c r="LIZ137" s="760"/>
      <c r="LJA137" s="760"/>
      <c r="LJB137" s="760"/>
      <c r="LJC137" s="760"/>
      <c r="LJD137" s="760"/>
      <c r="LJE137" s="760"/>
      <c r="LJF137" s="760"/>
      <c r="LJG137" s="760"/>
      <c r="LJH137" s="760"/>
      <c r="LJI137" s="760"/>
      <c r="LJJ137" s="760"/>
      <c r="LJK137" s="760"/>
      <c r="LJL137" s="760"/>
      <c r="LJM137" s="760"/>
      <c r="LJN137" s="760"/>
      <c r="LJO137" s="760"/>
      <c r="LJP137" s="760"/>
      <c r="LJQ137" s="760"/>
      <c r="LJR137" s="760"/>
      <c r="LJS137" s="760"/>
      <c r="LJT137" s="760"/>
      <c r="LJU137" s="760"/>
      <c r="LJV137" s="760"/>
      <c r="LJW137" s="760"/>
      <c r="LJX137" s="760"/>
      <c r="LJY137" s="760"/>
      <c r="LJZ137" s="760"/>
      <c r="LKA137" s="760"/>
      <c r="LKB137" s="760"/>
      <c r="LKC137" s="760"/>
      <c r="LKD137" s="760"/>
      <c r="LKE137" s="760"/>
      <c r="LKF137" s="760"/>
      <c r="LKG137" s="760"/>
      <c r="LKH137" s="760"/>
      <c r="LKI137" s="760"/>
      <c r="LKJ137" s="760"/>
      <c r="LKK137" s="760"/>
      <c r="LKL137" s="760"/>
      <c r="LKM137" s="760"/>
      <c r="LKN137" s="760"/>
      <c r="LKO137" s="760"/>
      <c r="LKP137" s="760"/>
      <c r="LKQ137" s="760"/>
      <c r="LKR137" s="760"/>
      <c r="LKS137" s="760"/>
      <c r="LKT137" s="760"/>
      <c r="LKU137" s="760"/>
      <c r="LKV137" s="760"/>
      <c r="LKW137" s="760"/>
      <c r="LKX137" s="760"/>
      <c r="LKY137" s="760"/>
      <c r="LKZ137" s="760"/>
      <c r="LLA137" s="760"/>
      <c r="LLB137" s="760"/>
      <c r="LLC137" s="760"/>
      <c r="LLD137" s="760"/>
      <c r="LLE137" s="760"/>
      <c r="LLF137" s="760"/>
      <c r="LLG137" s="760"/>
      <c r="LLH137" s="760"/>
      <c r="LLI137" s="760"/>
      <c r="LLJ137" s="760"/>
      <c r="LLK137" s="760"/>
      <c r="LLL137" s="760"/>
      <c r="LLM137" s="760"/>
      <c r="LLN137" s="760"/>
      <c r="LLO137" s="760"/>
      <c r="LLP137" s="760"/>
      <c r="LLQ137" s="760"/>
      <c r="LLR137" s="760"/>
      <c r="LLS137" s="760"/>
      <c r="LLT137" s="760"/>
      <c r="LLU137" s="760"/>
      <c r="LLV137" s="760"/>
      <c r="LLW137" s="760"/>
      <c r="LLX137" s="760"/>
      <c r="LLY137" s="760"/>
      <c r="LLZ137" s="760"/>
      <c r="LMA137" s="760"/>
      <c r="LMB137" s="760"/>
      <c r="LMC137" s="760"/>
      <c r="LMD137" s="760"/>
      <c r="LME137" s="760"/>
      <c r="LMF137" s="760"/>
      <c r="LMG137" s="760"/>
      <c r="LMH137" s="760"/>
      <c r="LMI137" s="760"/>
      <c r="LMJ137" s="760"/>
      <c r="LMK137" s="760"/>
      <c r="LML137" s="760"/>
      <c r="LMM137" s="760"/>
      <c r="LMN137" s="760"/>
      <c r="LMO137" s="760"/>
      <c r="LMP137" s="760"/>
      <c r="LMQ137" s="760"/>
      <c r="LMR137" s="760"/>
      <c r="LMS137" s="760"/>
      <c r="LMT137" s="760"/>
      <c r="LMU137" s="760"/>
      <c r="LMV137" s="760"/>
      <c r="LMW137" s="760"/>
      <c r="LMX137" s="760"/>
      <c r="LMY137" s="760"/>
      <c r="LMZ137" s="760"/>
      <c r="LNA137" s="760"/>
      <c r="LNB137" s="760"/>
      <c r="LNC137" s="760"/>
      <c r="LND137" s="760"/>
      <c r="LNE137" s="760"/>
      <c r="LNF137" s="760"/>
      <c r="LNG137" s="760"/>
      <c r="LNH137" s="760"/>
      <c r="LNI137" s="760"/>
      <c r="LNJ137" s="760"/>
      <c r="LNK137" s="760"/>
      <c r="LNL137" s="760"/>
      <c r="LNM137" s="760"/>
      <c r="LNN137" s="760"/>
      <c r="LNO137" s="760"/>
      <c r="LNP137" s="760"/>
      <c r="LNQ137" s="760"/>
      <c r="LNR137" s="760"/>
      <c r="LNS137" s="760"/>
      <c r="LNT137" s="760"/>
      <c r="LNU137" s="760"/>
      <c r="LNV137" s="760"/>
      <c r="LNW137" s="760"/>
      <c r="LNX137" s="760"/>
      <c r="LNY137" s="760"/>
      <c r="LNZ137" s="760"/>
      <c r="LOA137" s="760"/>
      <c r="LOB137" s="760"/>
      <c r="LOC137" s="760"/>
      <c r="LOD137" s="760"/>
      <c r="LOE137" s="760"/>
      <c r="LOF137" s="760"/>
      <c r="LOG137" s="760"/>
      <c r="LOH137" s="760"/>
      <c r="LOI137" s="760"/>
      <c r="LOJ137" s="760"/>
      <c r="LOK137" s="760"/>
      <c r="LOL137" s="760"/>
      <c r="LOM137" s="760"/>
      <c r="LON137" s="760"/>
      <c r="LOO137" s="760"/>
      <c r="LOP137" s="760"/>
      <c r="LOQ137" s="760"/>
      <c r="LOR137" s="760"/>
      <c r="LOS137" s="760"/>
      <c r="LOT137" s="760"/>
      <c r="LOU137" s="760"/>
      <c r="LOV137" s="760"/>
      <c r="LOW137" s="760"/>
      <c r="LOX137" s="760"/>
      <c r="LOY137" s="760"/>
      <c r="LOZ137" s="760"/>
      <c r="LPA137" s="760"/>
      <c r="LPB137" s="760"/>
      <c r="LPC137" s="760"/>
      <c r="LPD137" s="760"/>
      <c r="LPE137" s="760"/>
      <c r="LPF137" s="760"/>
      <c r="LPG137" s="760"/>
      <c r="LPH137" s="760"/>
      <c r="LPI137" s="760"/>
      <c r="LPJ137" s="760"/>
      <c r="LPK137" s="760"/>
      <c r="LPL137" s="760"/>
      <c r="LPM137" s="760"/>
      <c r="LPN137" s="760"/>
      <c r="LPO137" s="760"/>
      <c r="LPP137" s="760"/>
      <c r="LPQ137" s="760"/>
      <c r="LPR137" s="760"/>
      <c r="LPS137" s="760"/>
      <c r="LPT137" s="760"/>
      <c r="LPU137" s="760"/>
      <c r="LPV137" s="760"/>
      <c r="LPW137" s="760"/>
      <c r="LPX137" s="760"/>
      <c r="LPY137" s="760"/>
      <c r="LPZ137" s="760"/>
      <c r="LQA137" s="760"/>
      <c r="LQB137" s="760"/>
      <c r="LQC137" s="760"/>
      <c r="LQD137" s="760"/>
      <c r="LQE137" s="760"/>
      <c r="LQF137" s="760"/>
      <c r="LQG137" s="760"/>
      <c r="LQH137" s="760"/>
      <c r="LQI137" s="760"/>
      <c r="LQJ137" s="760"/>
      <c r="LQK137" s="760"/>
      <c r="LQL137" s="760"/>
      <c r="LQM137" s="760"/>
      <c r="LQN137" s="760"/>
      <c r="LQO137" s="760"/>
      <c r="LQP137" s="760"/>
      <c r="LQQ137" s="760"/>
      <c r="LQR137" s="760"/>
      <c r="LQS137" s="760"/>
      <c r="LQT137" s="760"/>
      <c r="LQU137" s="760"/>
      <c r="LQV137" s="760"/>
      <c r="LQW137" s="760"/>
      <c r="LQX137" s="760"/>
      <c r="LQY137" s="760"/>
      <c r="LQZ137" s="760"/>
      <c r="LRA137" s="760"/>
      <c r="LRB137" s="760"/>
      <c r="LRC137" s="760"/>
      <c r="LRD137" s="760"/>
      <c r="LRE137" s="760"/>
      <c r="LRF137" s="760"/>
      <c r="LRG137" s="760"/>
      <c r="LRH137" s="760"/>
      <c r="LRI137" s="760"/>
      <c r="LRJ137" s="760"/>
      <c r="LRK137" s="760"/>
      <c r="LRL137" s="760"/>
      <c r="LRM137" s="760"/>
      <c r="LRN137" s="760"/>
      <c r="LRO137" s="760"/>
      <c r="LRP137" s="760"/>
      <c r="LRQ137" s="760"/>
      <c r="LRR137" s="760"/>
      <c r="LRS137" s="760"/>
      <c r="LRT137" s="760"/>
      <c r="LRU137" s="760"/>
      <c r="LRV137" s="760"/>
      <c r="LRW137" s="760"/>
      <c r="LRX137" s="760"/>
      <c r="LRY137" s="760"/>
      <c r="LRZ137" s="760"/>
      <c r="LSA137" s="760"/>
      <c r="LSB137" s="760"/>
      <c r="LSC137" s="760"/>
      <c r="LSD137" s="760"/>
      <c r="LSE137" s="760"/>
      <c r="LSF137" s="760"/>
      <c r="LSG137" s="760"/>
      <c r="LSH137" s="760"/>
      <c r="LSI137" s="760"/>
      <c r="LSJ137" s="760"/>
      <c r="LSK137" s="760"/>
      <c r="LSL137" s="760"/>
      <c r="LSM137" s="760"/>
      <c r="LSN137" s="760"/>
      <c r="LSO137" s="760"/>
      <c r="LSP137" s="760"/>
      <c r="LSQ137" s="760"/>
      <c r="LSR137" s="760"/>
      <c r="LSS137" s="760"/>
      <c r="LST137" s="760"/>
      <c r="LSU137" s="760"/>
      <c r="LSV137" s="760"/>
      <c r="LSW137" s="760"/>
      <c r="LSX137" s="760"/>
      <c r="LSY137" s="760"/>
      <c r="LSZ137" s="760"/>
      <c r="LTA137" s="760"/>
      <c r="LTB137" s="760"/>
      <c r="LTC137" s="760"/>
      <c r="LTD137" s="760"/>
      <c r="LTE137" s="760"/>
      <c r="LTF137" s="760"/>
      <c r="LTG137" s="760"/>
      <c r="LTH137" s="760"/>
      <c r="LTI137" s="760"/>
      <c r="LTJ137" s="760"/>
      <c r="LTK137" s="760"/>
      <c r="LTL137" s="760"/>
      <c r="LTM137" s="760"/>
      <c r="LTN137" s="760"/>
      <c r="LTO137" s="760"/>
      <c r="LTP137" s="760"/>
      <c r="LTQ137" s="760"/>
      <c r="LTR137" s="760"/>
      <c r="LTS137" s="760"/>
      <c r="LTT137" s="760"/>
      <c r="LTU137" s="760"/>
      <c r="LTV137" s="760"/>
      <c r="LTW137" s="760"/>
      <c r="LTX137" s="760"/>
      <c r="LTY137" s="760"/>
      <c r="LTZ137" s="760"/>
      <c r="LUA137" s="760"/>
      <c r="LUB137" s="760"/>
      <c r="LUC137" s="760"/>
      <c r="LUD137" s="760"/>
      <c r="LUE137" s="760"/>
      <c r="LUF137" s="760"/>
      <c r="LUG137" s="760"/>
      <c r="LUH137" s="760"/>
      <c r="LUI137" s="760"/>
      <c r="LUJ137" s="760"/>
      <c r="LUK137" s="760"/>
      <c r="LUL137" s="760"/>
      <c r="LUM137" s="760"/>
      <c r="LUN137" s="760"/>
      <c r="LUO137" s="760"/>
      <c r="LUP137" s="760"/>
      <c r="LUQ137" s="760"/>
      <c r="LUR137" s="760"/>
      <c r="LUS137" s="760"/>
      <c r="LUT137" s="760"/>
      <c r="LUU137" s="760"/>
      <c r="LUV137" s="760"/>
      <c r="LUW137" s="760"/>
      <c r="LUX137" s="760"/>
      <c r="LUY137" s="760"/>
      <c r="LUZ137" s="760"/>
      <c r="LVA137" s="760"/>
      <c r="LVB137" s="760"/>
      <c r="LVC137" s="760"/>
      <c r="LVD137" s="760"/>
      <c r="LVE137" s="760"/>
      <c r="LVF137" s="760"/>
      <c r="LVG137" s="760"/>
      <c r="LVH137" s="760"/>
      <c r="LVI137" s="760"/>
      <c r="LVJ137" s="760"/>
      <c r="LVK137" s="760"/>
      <c r="LVL137" s="760"/>
      <c r="LVM137" s="760"/>
      <c r="LVN137" s="760"/>
      <c r="LVO137" s="760"/>
      <c r="LVP137" s="760"/>
      <c r="LVQ137" s="760"/>
      <c r="LVR137" s="760"/>
      <c r="LVS137" s="760"/>
      <c r="LVT137" s="760"/>
      <c r="LVU137" s="760"/>
      <c r="LVV137" s="760"/>
      <c r="LVW137" s="760"/>
      <c r="LVX137" s="760"/>
      <c r="LVY137" s="760"/>
      <c r="LVZ137" s="760"/>
      <c r="LWA137" s="760"/>
      <c r="LWB137" s="760"/>
      <c r="LWC137" s="760"/>
      <c r="LWD137" s="760"/>
      <c r="LWE137" s="760"/>
      <c r="LWF137" s="760"/>
      <c r="LWG137" s="760"/>
      <c r="LWH137" s="760"/>
      <c r="LWI137" s="760"/>
      <c r="LWJ137" s="760"/>
      <c r="LWK137" s="760"/>
      <c r="LWL137" s="760"/>
      <c r="LWM137" s="760"/>
      <c r="LWN137" s="760"/>
      <c r="LWO137" s="760"/>
      <c r="LWP137" s="760"/>
      <c r="LWQ137" s="760"/>
      <c r="LWR137" s="760"/>
      <c r="LWS137" s="760"/>
      <c r="LWT137" s="760"/>
      <c r="LWU137" s="760"/>
      <c r="LWV137" s="760"/>
      <c r="LWW137" s="760"/>
      <c r="LWX137" s="760"/>
      <c r="LWY137" s="760"/>
      <c r="LWZ137" s="760"/>
      <c r="LXA137" s="760"/>
      <c r="LXB137" s="760"/>
      <c r="LXC137" s="760"/>
      <c r="LXD137" s="760"/>
      <c r="LXE137" s="760"/>
      <c r="LXF137" s="760"/>
      <c r="LXG137" s="760"/>
      <c r="LXH137" s="760"/>
      <c r="LXI137" s="760"/>
      <c r="LXJ137" s="760"/>
      <c r="LXK137" s="760"/>
      <c r="LXL137" s="760"/>
      <c r="LXM137" s="760"/>
      <c r="LXN137" s="760"/>
      <c r="LXO137" s="760"/>
      <c r="LXP137" s="760"/>
      <c r="LXQ137" s="760"/>
      <c r="LXR137" s="760"/>
      <c r="LXS137" s="760"/>
      <c r="LXT137" s="760"/>
      <c r="LXU137" s="760"/>
      <c r="LXV137" s="760"/>
      <c r="LXW137" s="760"/>
      <c r="LXX137" s="760"/>
      <c r="LXY137" s="760"/>
      <c r="LXZ137" s="760"/>
      <c r="LYA137" s="760"/>
      <c r="LYB137" s="760"/>
      <c r="LYC137" s="760"/>
      <c r="LYD137" s="760"/>
      <c r="LYE137" s="760"/>
      <c r="LYF137" s="760"/>
      <c r="LYG137" s="760"/>
      <c r="LYH137" s="760"/>
      <c r="LYI137" s="760"/>
      <c r="LYJ137" s="760"/>
      <c r="LYK137" s="760"/>
      <c r="LYL137" s="760"/>
      <c r="LYM137" s="760"/>
      <c r="LYN137" s="760"/>
      <c r="LYO137" s="760"/>
      <c r="LYP137" s="760"/>
      <c r="LYQ137" s="760"/>
      <c r="LYR137" s="760"/>
      <c r="LYS137" s="760"/>
      <c r="LYT137" s="760"/>
      <c r="LYU137" s="760"/>
      <c r="LYV137" s="760"/>
      <c r="LYW137" s="760"/>
      <c r="LYX137" s="760"/>
      <c r="LYY137" s="760"/>
      <c r="LYZ137" s="760"/>
      <c r="LZA137" s="760"/>
      <c r="LZB137" s="760"/>
      <c r="LZC137" s="760"/>
      <c r="LZD137" s="760"/>
      <c r="LZE137" s="760"/>
      <c r="LZF137" s="760"/>
      <c r="LZG137" s="760"/>
      <c r="LZH137" s="760"/>
      <c r="LZI137" s="760"/>
      <c r="LZJ137" s="760"/>
      <c r="LZK137" s="760"/>
      <c r="LZL137" s="760"/>
      <c r="LZM137" s="760"/>
      <c r="LZN137" s="760"/>
      <c r="LZO137" s="760"/>
      <c r="LZP137" s="760"/>
      <c r="LZQ137" s="760"/>
      <c r="LZR137" s="760"/>
      <c r="LZS137" s="760"/>
      <c r="LZT137" s="760"/>
      <c r="LZU137" s="760"/>
      <c r="LZV137" s="760"/>
      <c r="LZW137" s="760"/>
      <c r="LZX137" s="760"/>
      <c r="LZY137" s="760"/>
      <c r="LZZ137" s="760"/>
      <c r="MAA137" s="760"/>
      <c r="MAB137" s="760"/>
      <c r="MAC137" s="760"/>
      <c r="MAD137" s="760"/>
      <c r="MAE137" s="760"/>
      <c r="MAF137" s="760"/>
      <c r="MAG137" s="760"/>
      <c r="MAH137" s="760"/>
      <c r="MAI137" s="760"/>
      <c r="MAJ137" s="760"/>
      <c r="MAK137" s="760"/>
      <c r="MAL137" s="760"/>
      <c r="MAM137" s="760"/>
      <c r="MAN137" s="760"/>
      <c r="MAO137" s="760"/>
      <c r="MAP137" s="760"/>
      <c r="MAQ137" s="760"/>
      <c r="MAR137" s="760"/>
      <c r="MAS137" s="760"/>
      <c r="MAT137" s="760"/>
      <c r="MAU137" s="760"/>
      <c r="MAV137" s="760"/>
      <c r="MAW137" s="760"/>
      <c r="MAX137" s="760"/>
      <c r="MAY137" s="760"/>
      <c r="MAZ137" s="760"/>
      <c r="MBA137" s="760"/>
      <c r="MBB137" s="760"/>
      <c r="MBC137" s="760"/>
      <c r="MBD137" s="760"/>
      <c r="MBE137" s="760"/>
      <c r="MBF137" s="760"/>
      <c r="MBG137" s="760"/>
      <c r="MBH137" s="760"/>
      <c r="MBI137" s="760"/>
      <c r="MBJ137" s="760"/>
      <c r="MBK137" s="760"/>
      <c r="MBL137" s="760"/>
      <c r="MBM137" s="760"/>
      <c r="MBN137" s="760"/>
      <c r="MBO137" s="760"/>
      <c r="MBP137" s="760"/>
      <c r="MBQ137" s="760"/>
      <c r="MBR137" s="760"/>
      <c r="MBS137" s="760"/>
      <c r="MBT137" s="760"/>
      <c r="MBU137" s="760"/>
      <c r="MBV137" s="760"/>
      <c r="MBW137" s="760"/>
      <c r="MBX137" s="760"/>
      <c r="MBY137" s="760"/>
      <c r="MBZ137" s="760"/>
      <c r="MCA137" s="760"/>
      <c r="MCB137" s="760"/>
      <c r="MCC137" s="760"/>
      <c r="MCD137" s="760"/>
      <c r="MCE137" s="760"/>
      <c r="MCF137" s="760"/>
      <c r="MCG137" s="760"/>
      <c r="MCH137" s="760"/>
      <c r="MCI137" s="760"/>
      <c r="MCJ137" s="760"/>
      <c r="MCK137" s="760"/>
      <c r="MCL137" s="760"/>
      <c r="MCM137" s="760"/>
      <c r="MCN137" s="760"/>
      <c r="MCO137" s="760"/>
      <c r="MCP137" s="760"/>
      <c r="MCQ137" s="760"/>
      <c r="MCR137" s="760"/>
      <c r="MCS137" s="760"/>
      <c r="MCT137" s="760"/>
      <c r="MCU137" s="760"/>
      <c r="MCV137" s="760"/>
      <c r="MCW137" s="760"/>
      <c r="MCX137" s="760"/>
      <c r="MCY137" s="760"/>
      <c r="MCZ137" s="760"/>
      <c r="MDA137" s="760"/>
      <c r="MDB137" s="760"/>
      <c r="MDC137" s="760"/>
      <c r="MDD137" s="760"/>
      <c r="MDE137" s="760"/>
      <c r="MDF137" s="760"/>
      <c r="MDG137" s="760"/>
      <c r="MDH137" s="760"/>
      <c r="MDI137" s="760"/>
      <c r="MDJ137" s="760"/>
      <c r="MDK137" s="760"/>
      <c r="MDL137" s="760"/>
      <c r="MDM137" s="760"/>
      <c r="MDN137" s="760"/>
      <c r="MDO137" s="760"/>
      <c r="MDP137" s="760"/>
      <c r="MDQ137" s="760"/>
      <c r="MDR137" s="760"/>
      <c r="MDS137" s="760"/>
      <c r="MDT137" s="760"/>
      <c r="MDU137" s="760"/>
      <c r="MDV137" s="760"/>
      <c r="MDW137" s="760"/>
      <c r="MDX137" s="760"/>
      <c r="MDY137" s="760"/>
      <c r="MDZ137" s="760"/>
      <c r="MEA137" s="760"/>
      <c r="MEB137" s="760"/>
      <c r="MEC137" s="760"/>
      <c r="MED137" s="760"/>
      <c r="MEE137" s="760"/>
      <c r="MEF137" s="760"/>
      <c r="MEG137" s="760"/>
      <c r="MEH137" s="760"/>
      <c r="MEI137" s="760"/>
      <c r="MEJ137" s="760"/>
      <c r="MEK137" s="760"/>
      <c r="MEL137" s="760"/>
      <c r="MEM137" s="760"/>
      <c r="MEN137" s="760"/>
      <c r="MEO137" s="760"/>
      <c r="MEP137" s="760"/>
      <c r="MEQ137" s="760"/>
      <c r="MER137" s="760"/>
      <c r="MES137" s="760"/>
      <c r="MET137" s="760"/>
      <c r="MEU137" s="760"/>
      <c r="MEV137" s="760"/>
      <c r="MEW137" s="760"/>
      <c r="MEX137" s="760"/>
      <c r="MEY137" s="760"/>
      <c r="MEZ137" s="760"/>
      <c r="MFA137" s="760"/>
      <c r="MFB137" s="760"/>
      <c r="MFC137" s="760"/>
      <c r="MFD137" s="760"/>
      <c r="MFE137" s="760"/>
      <c r="MFF137" s="760"/>
      <c r="MFG137" s="760"/>
      <c r="MFH137" s="760"/>
      <c r="MFI137" s="760"/>
      <c r="MFJ137" s="760"/>
      <c r="MFK137" s="760"/>
      <c r="MFL137" s="760"/>
      <c r="MFM137" s="760"/>
      <c r="MFN137" s="760"/>
      <c r="MFO137" s="760"/>
      <c r="MFP137" s="760"/>
      <c r="MFQ137" s="760"/>
      <c r="MFR137" s="760"/>
      <c r="MFS137" s="760"/>
      <c r="MFT137" s="760"/>
      <c r="MFU137" s="760"/>
      <c r="MFV137" s="760"/>
      <c r="MFW137" s="760"/>
      <c r="MFX137" s="760"/>
      <c r="MFY137" s="760"/>
      <c r="MFZ137" s="760"/>
      <c r="MGA137" s="760"/>
      <c r="MGB137" s="760"/>
      <c r="MGC137" s="760"/>
      <c r="MGD137" s="760"/>
      <c r="MGE137" s="760"/>
      <c r="MGF137" s="760"/>
      <c r="MGG137" s="760"/>
      <c r="MGH137" s="760"/>
      <c r="MGI137" s="760"/>
      <c r="MGJ137" s="760"/>
      <c r="MGK137" s="760"/>
      <c r="MGL137" s="760"/>
      <c r="MGM137" s="760"/>
      <c r="MGN137" s="760"/>
      <c r="MGO137" s="760"/>
      <c r="MGP137" s="760"/>
      <c r="MGQ137" s="760"/>
      <c r="MGR137" s="760"/>
      <c r="MGS137" s="760"/>
      <c r="MGT137" s="760"/>
      <c r="MGU137" s="760"/>
      <c r="MGV137" s="760"/>
      <c r="MGW137" s="760"/>
      <c r="MGX137" s="760"/>
      <c r="MGY137" s="760"/>
      <c r="MGZ137" s="760"/>
      <c r="MHA137" s="760"/>
      <c r="MHB137" s="760"/>
      <c r="MHC137" s="760"/>
      <c r="MHD137" s="760"/>
      <c r="MHE137" s="760"/>
      <c r="MHF137" s="760"/>
      <c r="MHG137" s="760"/>
      <c r="MHH137" s="760"/>
      <c r="MHI137" s="760"/>
      <c r="MHJ137" s="760"/>
      <c r="MHK137" s="760"/>
      <c r="MHL137" s="760"/>
      <c r="MHM137" s="760"/>
      <c r="MHN137" s="760"/>
      <c r="MHO137" s="760"/>
      <c r="MHP137" s="760"/>
      <c r="MHQ137" s="760"/>
      <c r="MHR137" s="760"/>
      <c r="MHS137" s="760"/>
      <c r="MHT137" s="760"/>
      <c r="MHU137" s="760"/>
      <c r="MHV137" s="760"/>
      <c r="MHW137" s="760"/>
      <c r="MHX137" s="760"/>
      <c r="MHY137" s="760"/>
      <c r="MHZ137" s="760"/>
      <c r="MIA137" s="760"/>
      <c r="MIB137" s="760"/>
      <c r="MIC137" s="760"/>
      <c r="MID137" s="760"/>
      <c r="MIE137" s="760"/>
      <c r="MIF137" s="760"/>
      <c r="MIG137" s="760"/>
      <c r="MIH137" s="760"/>
      <c r="MII137" s="760"/>
      <c r="MIJ137" s="760"/>
      <c r="MIK137" s="760"/>
      <c r="MIL137" s="760"/>
      <c r="MIM137" s="760"/>
      <c r="MIN137" s="760"/>
      <c r="MIO137" s="760"/>
      <c r="MIP137" s="760"/>
      <c r="MIQ137" s="760"/>
      <c r="MIR137" s="760"/>
      <c r="MIS137" s="760"/>
      <c r="MIT137" s="760"/>
      <c r="MIU137" s="760"/>
      <c r="MIV137" s="760"/>
      <c r="MIW137" s="760"/>
      <c r="MIX137" s="760"/>
      <c r="MIY137" s="760"/>
      <c r="MIZ137" s="760"/>
      <c r="MJA137" s="760"/>
      <c r="MJB137" s="760"/>
      <c r="MJC137" s="760"/>
      <c r="MJD137" s="760"/>
      <c r="MJE137" s="760"/>
      <c r="MJF137" s="760"/>
      <c r="MJG137" s="760"/>
      <c r="MJH137" s="760"/>
      <c r="MJI137" s="760"/>
      <c r="MJJ137" s="760"/>
      <c r="MJK137" s="760"/>
      <c r="MJL137" s="760"/>
      <c r="MJM137" s="760"/>
      <c r="MJN137" s="760"/>
      <c r="MJO137" s="760"/>
      <c r="MJP137" s="760"/>
      <c r="MJQ137" s="760"/>
      <c r="MJR137" s="760"/>
      <c r="MJS137" s="760"/>
      <c r="MJT137" s="760"/>
      <c r="MJU137" s="760"/>
      <c r="MJV137" s="760"/>
      <c r="MJW137" s="760"/>
      <c r="MJX137" s="760"/>
      <c r="MJY137" s="760"/>
      <c r="MJZ137" s="760"/>
      <c r="MKA137" s="760"/>
      <c r="MKB137" s="760"/>
      <c r="MKC137" s="760"/>
      <c r="MKD137" s="760"/>
      <c r="MKE137" s="760"/>
      <c r="MKF137" s="760"/>
      <c r="MKG137" s="760"/>
      <c r="MKH137" s="760"/>
      <c r="MKI137" s="760"/>
      <c r="MKJ137" s="760"/>
      <c r="MKK137" s="760"/>
      <c r="MKL137" s="760"/>
      <c r="MKM137" s="760"/>
      <c r="MKN137" s="760"/>
      <c r="MKO137" s="760"/>
      <c r="MKP137" s="760"/>
      <c r="MKQ137" s="760"/>
      <c r="MKR137" s="760"/>
      <c r="MKS137" s="760"/>
      <c r="MKT137" s="760"/>
      <c r="MKU137" s="760"/>
      <c r="MKV137" s="760"/>
      <c r="MKW137" s="760"/>
      <c r="MKX137" s="760"/>
      <c r="MKY137" s="760"/>
      <c r="MKZ137" s="760"/>
      <c r="MLA137" s="760"/>
      <c r="MLB137" s="760"/>
      <c r="MLC137" s="760"/>
      <c r="MLD137" s="760"/>
      <c r="MLE137" s="760"/>
      <c r="MLF137" s="760"/>
      <c r="MLG137" s="760"/>
      <c r="MLH137" s="760"/>
      <c r="MLI137" s="760"/>
      <c r="MLJ137" s="760"/>
      <c r="MLK137" s="760"/>
      <c r="MLL137" s="760"/>
      <c r="MLM137" s="760"/>
      <c r="MLN137" s="760"/>
      <c r="MLO137" s="760"/>
      <c r="MLP137" s="760"/>
      <c r="MLQ137" s="760"/>
      <c r="MLR137" s="760"/>
      <c r="MLS137" s="760"/>
      <c r="MLT137" s="760"/>
      <c r="MLU137" s="760"/>
      <c r="MLV137" s="760"/>
      <c r="MLW137" s="760"/>
      <c r="MLX137" s="760"/>
      <c r="MLY137" s="760"/>
      <c r="MLZ137" s="760"/>
      <c r="MMA137" s="760"/>
      <c r="MMB137" s="760"/>
      <c r="MMC137" s="760"/>
      <c r="MMD137" s="760"/>
      <c r="MME137" s="760"/>
      <c r="MMF137" s="760"/>
      <c r="MMG137" s="760"/>
      <c r="MMH137" s="760"/>
      <c r="MMI137" s="760"/>
      <c r="MMJ137" s="760"/>
      <c r="MMK137" s="760"/>
      <c r="MML137" s="760"/>
      <c r="MMM137" s="760"/>
      <c r="MMN137" s="760"/>
      <c r="MMO137" s="760"/>
      <c r="MMP137" s="760"/>
      <c r="MMQ137" s="760"/>
      <c r="MMR137" s="760"/>
      <c r="MMS137" s="760"/>
      <c r="MMT137" s="760"/>
      <c r="MMU137" s="760"/>
      <c r="MMV137" s="760"/>
      <c r="MMW137" s="760"/>
      <c r="MMX137" s="760"/>
      <c r="MMY137" s="760"/>
      <c r="MMZ137" s="760"/>
      <c r="MNA137" s="760"/>
      <c r="MNB137" s="760"/>
      <c r="MNC137" s="760"/>
      <c r="MND137" s="760"/>
      <c r="MNE137" s="760"/>
      <c r="MNF137" s="760"/>
      <c r="MNG137" s="760"/>
      <c r="MNH137" s="760"/>
      <c r="MNI137" s="760"/>
      <c r="MNJ137" s="760"/>
      <c r="MNK137" s="760"/>
      <c r="MNL137" s="760"/>
      <c r="MNM137" s="760"/>
      <c r="MNN137" s="760"/>
      <c r="MNO137" s="760"/>
      <c r="MNP137" s="760"/>
      <c r="MNQ137" s="760"/>
      <c r="MNR137" s="760"/>
      <c r="MNS137" s="760"/>
      <c r="MNT137" s="760"/>
      <c r="MNU137" s="760"/>
      <c r="MNV137" s="760"/>
      <c r="MNW137" s="760"/>
      <c r="MNX137" s="760"/>
      <c r="MNY137" s="760"/>
      <c r="MNZ137" s="760"/>
      <c r="MOA137" s="760"/>
      <c r="MOB137" s="760"/>
      <c r="MOC137" s="760"/>
      <c r="MOD137" s="760"/>
      <c r="MOE137" s="760"/>
      <c r="MOF137" s="760"/>
      <c r="MOG137" s="760"/>
      <c r="MOH137" s="760"/>
      <c r="MOI137" s="760"/>
      <c r="MOJ137" s="760"/>
      <c r="MOK137" s="760"/>
      <c r="MOL137" s="760"/>
      <c r="MOM137" s="760"/>
      <c r="MON137" s="760"/>
      <c r="MOO137" s="760"/>
      <c r="MOP137" s="760"/>
      <c r="MOQ137" s="760"/>
      <c r="MOR137" s="760"/>
      <c r="MOS137" s="760"/>
      <c r="MOT137" s="760"/>
      <c r="MOU137" s="760"/>
      <c r="MOV137" s="760"/>
      <c r="MOW137" s="760"/>
      <c r="MOX137" s="760"/>
      <c r="MOY137" s="760"/>
      <c r="MOZ137" s="760"/>
      <c r="MPA137" s="760"/>
      <c r="MPB137" s="760"/>
      <c r="MPC137" s="760"/>
      <c r="MPD137" s="760"/>
      <c r="MPE137" s="760"/>
      <c r="MPF137" s="760"/>
      <c r="MPG137" s="760"/>
      <c r="MPH137" s="760"/>
      <c r="MPI137" s="760"/>
      <c r="MPJ137" s="760"/>
      <c r="MPK137" s="760"/>
      <c r="MPL137" s="760"/>
      <c r="MPM137" s="760"/>
      <c r="MPN137" s="760"/>
      <c r="MPO137" s="760"/>
      <c r="MPP137" s="760"/>
      <c r="MPQ137" s="760"/>
      <c r="MPR137" s="760"/>
      <c r="MPS137" s="760"/>
      <c r="MPT137" s="760"/>
      <c r="MPU137" s="760"/>
      <c r="MPV137" s="760"/>
      <c r="MPW137" s="760"/>
      <c r="MPX137" s="760"/>
      <c r="MPY137" s="760"/>
      <c r="MPZ137" s="760"/>
      <c r="MQA137" s="760"/>
      <c r="MQB137" s="760"/>
      <c r="MQC137" s="760"/>
      <c r="MQD137" s="760"/>
      <c r="MQE137" s="760"/>
      <c r="MQF137" s="760"/>
      <c r="MQG137" s="760"/>
      <c r="MQH137" s="760"/>
      <c r="MQI137" s="760"/>
      <c r="MQJ137" s="760"/>
      <c r="MQK137" s="760"/>
      <c r="MQL137" s="760"/>
      <c r="MQM137" s="760"/>
      <c r="MQN137" s="760"/>
      <c r="MQO137" s="760"/>
      <c r="MQP137" s="760"/>
      <c r="MQQ137" s="760"/>
      <c r="MQR137" s="760"/>
      <c r="MQS137" s="760"/>
      <c r="MQT137" s="760"/>
      <c r="MQU137" s="760"/>
      <c r="MQV137" s="760"/>
      <c r="MQW137" s="760"/>
      <c r="MQX137" s="760"/>
      <c r="MQY137" s="760"/>
      <c r="MQZ137" s="760"/>
      <c r="MRA137" s="760"/>
      <c r="MRB137" s="760"/>
      <c r="MRC137" s="760"/>
      <c r="MRD137" s="760"/>
      <c r="MRE137" s="760"/>
      <c r="MRF137" s="760"/>
      <c r="MRG137" s="760"/>
      <c r="MRH137" s="760"/>
      <c r="MRI137" s="760"/>
      <c r="MRJ137" s="760"/>
      <c r="MRK137" s="760"/>
      <c r="MRL137" s="760"/>
      <c r="MRM137" s="760"/>
      <c r="MRN137" s="760"/>
      <c r="MRO137" s="760"/>
      <c r="MRP137" s="760"/>
      <c r="MRQ137" s="760"/>
      <c r="MRR137" s="760"/>
      <c r="MRS137" s="760"/>
      <c r="MRT137" s="760"/>
      <c r="MRU137" s="760"/>
      <c r="MRV137" s="760"/>
      <c r="MRW137" s="760"/>
      <c r="MRX137" s="760"/>
      <c r="MRY137" s="760"/>
      <c r="MRZ137" s="760"/>
      <c r="MSA137" s="760"/>
      <c r="MSB137" s="760"/>
      <c r="MSC137" s="760"/>
      <c r="MSD137" s="760"/>
      <c r="MSE137" s="760"/>
      <c r="MSF137" s="760"/>
      <c r="MSG137" s="760"/>
      <c r="MSH137" s="760"/>
      <c r="MSI137" s="760"/>
      <c r="MSJ137" s="760"/>
      <c r="MSK137" s="760"/>
      <c r="MSL137" s="760"/>
      <c r="MSM137" s="760"/>
      <c r="MSN137" s="760"/>
      <c r="MSO137" s="760"/>
      <c r="MSP137" s="760"/>
      <c r="MSQ137" s="760"/>
      <c r="MSR137" s="760"/>
      <c r="MSS137" s="760"/>
      <c r="MST137" s="760"/>
      <c r="MSU137" s="760"/>
      <c r="MSV137" s="760"/>
      <c r="MSW137" s="760"/>
      <c r="MSX137" s="760"/>
      <c r="MSY137" s="760"/>
      <c r="MSZ137" s="760"/>
      <c r="MTA137" s="760"/>
      <c r="MTB137" s="760"/>
      <c r="MTC137" s="760"/>
      <c r="MTD137" s="760"/>
      <c r="MTE137" s="760"/>
      <c r="MTF137" s="760"/>
      <c r="MTG137" s="760"/>
      <c r="MTH137" s="760"/>
      <c r="MTI137" s="760"/>
      <c r="MTJ137" s="760"/>
      <c r="MTK137" s="760"/>
      <c r="MTL137" s="760"/>
      <c r="MTM137" s="760"/>
      <c r="MTN137" s="760"/>
      <c r="MTO137" s="760"/>
      <c r="MTP137" s="760"/>
      <c r="MTQ137" s="760"/>
      <c r="MTR137" s="760"/>
      <c r="MTS137" s="760"/>
      <c r="MTT137" s="760"/>
      <c r="MTU137" s="760"/>
      <c r="MTV137" s="760"/>
      <c r="MTW137" s="760"/>
      <c r="MTX137" s="760"/>
      <c r="MTY137" s="760"/>
      <c r="MTZ137" s="760"/>
      <c r="MUA137" s="760"/>
      <c r="MUB137" s="760"/>
      <c r="MUC137" s="760"/>
      <c r="MUD137" s="760"/>
      <c r="MUE137" s="760"/>
      <c r="MUF137" s="760"/>
      <c r="MUG137" s="760"/>
      <c r="MUH137" s="760"/>
      <c r="MUI137" s="760"/>
      <c r="MUJ137" s="760"/>
      <c r="MUK137" s="760"/>
      <c r="MUL137" s="760"/>
      <c r="MUM137" s="760"/>
      <c r="MUN137" s="760"/>
      <c r="MUO137" s="760"/>
      <c r="MUP137" s="760"/>
      <c r="MUQ137" s="760"/>
      <c r="MUR137" s="760"/>
      <c r="MUS137" s="760"/>
      <c r="MUT137" s="760"/>
      <c r="MUU137" s="760"/>
      <c r="MUV137" s="760"/>
      <c r="MUW137" s="760"/>
      <c r="MUX137" s="760"/>
      <c r="MUY137" s="760"/>
      <c r="MUZ137" s="760"/>
      <c r="MVA137" s="760"/>
      <c r="MVB137" s="760"/>
      <c r="MVC137" s="760"/>
      <c r="MVD137" s="760"/>
      <c r="MVE137" s="760"/>
      <c r="MVF137" s="760"/>
      <c r="MVG137" s="760"/>
      <c r="MVH137" s="760"/>
      <c r="MVI137" s="760"/>
      <c r="MVJ137" s="760"/>
      <c r="MVK137" s="760"/>
      <c r="MVL137" s="760"/>
      <c r="MVM137" s="760"/>
      <c r="MVN137" s="760"/>
      <c r="MVO137" s="760"/>
      <c r="MVP137" s="760"/>
      <c r="MVQ137" s="760"/>
      <c r="MVR137" s="760"/>
      <c r="MVS137" s="760"/>
      <c r="MVT137" s="760"/>
      <c r="MVU137" s="760"/>
      <c r="MVV137" s="760"/>
      <c r="MVW137" s="760"/>
      <c r="MVX137" s="760"/>
      <c r="MVY137" s="760"/>
      <c r="MVZ137" s="760"/>
      <c r="MWA137" s="760"/>
      <c r="MWB137" s="760"/>
      <c r="MWC137" s="760"/>
      <c r="MWD137" s="760"/>
      <c r="MWE137" s="760"/>
      <c r="MWF137" s="760"/>
      <c r="MWG137" s="760"/>
      <c r="MWH137" s="760"/>
      <c r="MWI137" s="760"/>
      <c r="MWJ137" s="760"/>
      <c r="MWK137" s="760"/>
      <c r="MWL137" s="760"/>
      <c r="MWM137" s="760"/>
      <c r="MWN137" s="760"/>
      <c r="MWO137" s="760"/>
      <c r="MWP137" s="760"/>
      <c r="MWQ137" s="760"/>
      <c r="MWR137" s="760"/>
      <c r="MWS137" s="760"/>
      <c r="MWT137" s="760"/>
      <c r="MWU137" s="760"/>
      <c r="MWV137" s="760"/>
      <c r="MWW137" s="760"/>
      <c r="MWX137" s="760"/>
      <c r="MWY137" s="760"/>
      <c r="MWZ137" s="760"/>
      <c r="MXA137" s="760"/>
      <c r="MXB137" s="760"/>
      <c r="MXC137" s="760"/>
      <c r="MXD137" s="760"/>
      <c r="MXE137" s="760"/>
      <c r="MXF137" s="760"/>
      <c r="MXG137" s="760"/>
      <c r="MXH137" s="760"/>
      <c r="MXI137" s="760"/>
      <c r="MXJ137" s="760"/>
      <c r="MXK137" s="760"/>
      <c r="MXL137" s="760"/>
      <c r="MXM137" s="760"/>
      <c r="MXN137" s="760"/>
      <c r="MXO137" s="760"/>
      <c r="MXP137" s="760"/>
      <c r="MXQ137" s="760"/>
      <c r="MXR137" s="760"/>
      <c r="MXS137" s="760"/>
      <c r="MXT137" s="760"/>
      <c r="MXU137" s="760"/>
      <c r="MXV137" s="760"/>
      <c r="MXW137" s="760"/>
      <c r="MXX137" s="760"/>
      <c r="MXY137" s="760"/>
      <c r="MXZ137" s="760"/>
      <c r="MYA137" s="760"/>
      <c r="MYB137" s="760"/>
      <c r="MYC137" s="760"/>
      <c r="MYD137" s="760"/>
      <c r="MYE137" s="760"/>
      <c r="MYF137" s="760"/>
      <c r="MYG137" s="760"/>
      <c r="MYH137" s="760"/>
      <c r="MYI137" s="760"/>
      <c r="MYJ137" s="760"/>
      <c r="MYK137" s="760"/>
      <c r="MYL137" s="760"/>
      <c r="MYM137" s="760"/>
      <c r="MYN137" s="760"/>
      <c r="MYO137" s="760"/>
      <c r="MYP137" s="760"/>
      <c r="MYQ137" s="760"/>
      <c r="MYR137" s="760"/>
      <c r="MYS137" s="760"/>
      <c r="MYT137" s="760"/>
      <c r="MYU137" s="760"/>
      <c r="MYV137" s="760"/>
      <c r="MYW137" s="760"/>
      <c r="MYX137" s="760"/>
      <c r="MYY137" s="760"/>
      <c r="MYZ137" s="760"/>
      <c r="MZA137" s="760"/>
      <c r="MZB137" s="760"/>
      <c r="MZC137" s="760"/>
      <c r="MZD137" s="760"/>
      <c r="MZE137" s="760"/>
      <c r="MZF137" s="760"/>
      <c r="MZG137" s="760"/>
      <c r="MZH137" s="760"/>
      <c r="MZI137" s="760"/>
      <c r="MZJ137" s="760"/>
      <c r="MZK137" s="760"/>
      <c r="MZL137" s="760"/>
      <c r="MZM137" s="760"/>
      <c r="MZN137" s="760"/>
      <c r="MZO137" s="760"/>
      <c r="MZP137" s="760"/>
      <c r="MZQ137" s="760"/>
      <c r="MZR137" s="760"/>
      <c r="MZS137" s="760"/>
      <c r="MZT137" s="760"/>
      <c r="MZU137" s="760"/>
      <c r="MZV137" s="760"/>
      <c r="MZW137" s="760"/>
      <c r="MZX137" s="760"/>
      <c r="MZY137" s="760"/>
      <c r="MZZ137" s="760"/>
      <c r="NAA137" s="760"/>
      <c r="NAB137" s="760"/>
      <c r="NAC137" s="760"/>
      <c r="NAD137" s="760"/>
      <c r="NAE137" s="760"/>
      <c r="NAF137" s="760"/>
      <c r="NAG137" s="760"/>
      <c r="NAH137" s="760"/>
      <c r="NAI137" s="760"/>
      <c r="NAJ137" s="760"/>
      <c r="NAK137" s="760"/>
      <c r="NAL137" s="760"/>
      <c r="NAM137" s="760"/>
      <c r="NAN137" s="760"/>
      <c r="NAO137" s="760"/>
      <c r="NAP137" s="760"/>
      <c r="NAQ137" s="760"/>
      <c r="NAR137" s="760"/>
      <c r="NAS137" s="760"/>
      <c r="NAT137" s="760"/>
      <c r="NAU137" s="760"/>
      <c r="NAV137" s="760"/>
      <c r="NAW137" s="760"/>
      <c r="NAX137" s="760"/>
      <c r="NAY137" s="760"/>
      <c r="NAZ137" s="760"/>
      <c r="NBA137" s="760"/>
      <c r="NBB137" s="760"/>
      <c r="NBC137" s="760"/>
      <c r="NBD137" s="760"/>
      <c r="NBE137" s="760"/>
      <c r="NBF137" s="760"/>
      <c r="NBG137" s="760"/>
      <c r="NBH137" s="760"/>
      <c r="NBI137" s="760"/>
      <c r="NBJ137" s="760"/>
      <c r="NBK137" s="760"/>
      <c r="NBL137" s="760"/>
      <c r="NBM137" s="760"/>
      <c r="NBN137" s="760"/>
      <c r="NBO137" s="760"/>
      <c r="NBP137" s="760"/>
      <c r="NBQ137" s="760"/>
      <c r="NBR137" s="760"/>
      <c r="NBS137" s="760"/>
      <c r="NBT137" s="760"/>
      <c r="NBU137" s="760"/>
      <c r="NBV137" s="760"/>
      <c r="NBW137" s="760"/>
      <c r="NBX137" s="760"/>
      <c r="NBY137" s="760"/>
      <c r="NBZ137" s="760"/>
      <c r="NCA137" s="760"/>
      <c r="NCB137" s="760"/>
      <c r="NCC137" s="760"/>
      <c r="NCD137" s="760"/>
      <c r="NCE137" s="760"/>
      <c r="NCF137" s="760"/>
      <c r="NCG137" s="760"/>
      <c r="NCH137" s="760"/>
      <c r="NCI137" s="760"/>
      <c r="NCJ137" s="760"/>
      <c r="NCK137" s="760"/>
      <c r="NCL137" s="760"/>
      <c r="NCM137" s="760"/>
      <c r="NCN137" s="760"/>
      <c r="NCO137" s="760"/>
      <c r="NCP137" s="760"/>
      <c r="NCQ137" s="760"/>
      <c r="NCR137" s="760"/>
      <c r="NCS137" s="760"/>
      <c r="NCT137" s="760"/>
      <c r="NCU137" s="760"/>
      <c r="NCV137" s="760"/>
      <c r="NCW137" s="760"/>
      <c r="NCX137" s="760"/>
      <c r="NCY137" s="760"/>
      <c r="NCZ137" s="760"/>
      <c r="NDA137" s="760"/>
      <c r="NDB137" s="760"/>
      <c r="NDC137" s="760"/>
      <c r="NDD137" s="760"/>
      <c r="NDE137" s="760"/>
      <c r="NDF137" s="760"/>
      <c r="NDG137" s="760"/>
      <c r="NDH137" s="760"/>
      <c r="NDI137" s="760"/>
      <c r="NDJ137" s="760"/>
      <c r="NDK137" s="760"/>
      <c r="NDL137" s="760"/>
      <c r="NDM137" s="760"/>
      <c r="NDN137" s="760"/>
      <c r="NDO137" s="760"/>
      <c r="NDP137" s="760"/>
      <c r="NDQ137" s="760"/>
      <c r="NDR137" s="760"/>
      <c r="NDS137" s="760"/>
      <c r="NDT137" s="760"/>
      <c r="NDU137" s="760"/>
      <c r="NDV137" s="760"/>
      <c r="NDW137" s="760"/>
      <c r="NDX137" s="760"/>
      <c r="NDY137" s="760"/>
      <c r="NDZ137" s="760"/>
      <c r="NEA137" s="760"/>
      <c r="NEB137" s="760"/>
      <c r="NEC137" s="760"/>
      <c r="NED137" s="760"/>
      <c r="NEE137" s="760"/>
      <c r="NEF137" s="760"/>
      <c r="NEG137" s="760"/>
      <c r="NEH137" s="760"/>
      <c r="NEI137" s="760"/>
      <c r="NEJ137" s="760"/>
      <c r="NEK137" s="760"/>
      <c r="NEL137" s="760"/>
      <c r="NEM137" s="760"/>
      <c r="NEN137" s="760"/>
      <c r="NEO137" s="760"/>
      <c r="NEP137" s="760"/>
      <c r="NEQ137" s="760"/>
      <c r="NER137" s="760"/>
      <c r="NES137" s="760"/>
      <c r="NET137" s="760"/>
      <c r="NEU137" s="760"/>
      <c r="NEV137" s="760"/>
      <c r="NEW137" s="760"/>
      <c r="NEX137" s="760"/>
      <c r="NEY137" s="760"/>
      <c r="NEZ137" s="760"/>
      <c r="NFA137" s="760"/>
      <c r="NFB137" s="760"/>
      <c r="NFC137" s="760"/>
      <c r="NFD137" s="760"/>
      <c r="NFE137" s="760"/>
      <c r="NFF137" s="760"/>
      <c r="NFG137" s="760"/>
      <c r="NFH137" s="760"/>
      <c r="NFI137" s="760"/>
      <c r="NFJ137" s="760"/>
      <c r="NFK137" s="760"/>
      <c r="NFL137" s="760"/>
      <c r="NFM137" s="760"/>
      <c r="NFN137" s="760"/>
      <c r="NFO137" s="760"/>
      <c r="NFP137" s="760"/>
      <c r="NFQ137" s="760"/>
      <c r="NFR137" s="760"/>
      <c r="NFS137" s="760"/>
      <c r="NFT137" s="760"/>
      <c r="NFU137" s="760"/>
      <c r="NFV137" s="760"/>
      <c r="NFW137" s="760"/>
      <c r="NFX137" s="760"/>
      <c r="NFY137" s="760"/>
      <c r="NFZ137" s="760"/>
      <c r="NGA137" s="760"/>
      <c r="NGB137" s="760"/>
      <c r="NGC137" s="760"/>
      <c r="NGD137" s="760"/>
      <c r="NGE137" s="760"/>
      <c r="NGF137" s="760"/>
      <c r="NGG137" s="760"/>
      <c r="NGH137" s="760"/>
      <c r="NGI137" s="760"/>
      <c r="NGJ137" s="760"/>
      <c r="NGK137" s="760"/>
      <c r="NGL137" s="760"/>
      <c r="NGM137" s="760"/>
      <c r="NGN137" s="760"/>
      <c r="NGO137" s="760"/>
      <c r="NGP137" s="760"/>
      <c r="NGQ137" s="760"/>
      <c r="NGR137" s="760"/>
      <c r="NGS137" s="760"/>
      <c r="NGT137" s="760"/>
      <c r="NGU137" s="760"/>
      <c r="NGV137" s="760"/>
      <c r="NGW137" s="760"/>
      <c r="NGX137" s="760"/>
      <c r="NGY137" s="760"/>
      <c r="NGZ137" s="760"/>
      <c r="NHA137" s="760"/>
      <c r="NHB137" s="760"/>
      <c r="NHC137" s="760"/>
      <c r="NHD137" s="760"/>
      <c r="NHE137" s="760"/>
      <c r="NHF137" s="760"/>
      <c r="NHG137" s="760"/>
      <c r="NHH137" s="760"/>
      <c r="NHI137" s="760"/>
      <c r="NHJ137" s="760"/>
      <c r="NHK137" s="760"/>
      <c r="NHL137" s="760"/>
      <c r="NHM137" s="760"/>
      <c r="NHN137" s="760"/>
      <c r="NHO137" s="760"/>
      <c r="NHP137" s="760"/>
      <c r="NHQ137" s="760"/>
      <c r="NHR137" s="760"/>
      <c r="NHS137" s="760"/>
      <c r="NHT137" s="760"/>
      <c r="NHU137" s="760"/>
      <c r="NHV137" s="760"/>
      <c r="NHW137" s="760"/>
      <c r="NHX137" s="760"/>
      <c r="NHY137" s="760"/>
      <c r="NHZ137" s="760"/>
      <c r="NIA137" s="760"/>
      <c r="NIB137" s="760"/>
      <c r="NIC137" s="760"/>
      <c r="NID137" s="760"/>
      <c r="NIE137" s="760"/>
      <c r="NIF137" s="760"/>
      <c r="NIG137" s="760"/>
      <c r="NIH137" s="760"/>
      <c r="NII137" s="760"/>
      <c r="NIJ137" s="760"/>
      <c r="NIK137" s="760"/>
      <c r="NIL137" s="760"/>
      <c r="NIM137" s="760"/>
      <c r="NIN137" s="760"/>
      <c r="NIO137" s="760"/>
      <c r="NIP137" s="760"/>
      <c r="NIQ137" s="760"/>
      <c r="NIR137" s="760"/>
      <c r="NIS137" s="760"/>
      <c r="NIT137" s="760"/>
      <c r="NIU137" s="760"/>
      <c r="NIV137" s="760"/>
      <c r="NIW137" s="760"/>
      <c r="NIX137" s="760"/>
      <c r="NIY137" s="760"/>
      <c r="NIZ137" s="760"/>
      <c r="NJA137" s="760"/>
      <c r="NJB137" s="760"/>
      <c r="NJC137" s="760"/>
      <c r="NJD137" s="760"/>
      <c r="NJE137" s="760"/>
      <c r="NJF137" s="760"/>
      <c r="NJG137" s="760"/>
      <c r="NJH137" s="760"/>
      <c r="NJI137" s="760"/>
      <c r="NJJ137" s="760"/>
      <c r="NJK137" s="760"/>
      <c r="NJL137" s="760"/>
      <c r="NJM137" s="760"/>
      <c r="NJN137" s="760"/>
      <c r="NJO137" s="760"/>
      <c r="NJP137" s="760"/>
      <c r="NJQ137" s="760"/>
      <c r="NJR137" s="760"/>
      <c r="NJS137" s="760"/>
      <c r="NJT137" s="760"/>
      <c r="NJU137" s="760"/>
      <c r="NJV137" s="760"/>
      <c r="NJW137" s="760"/>
      <c r="NJX137" s="760"/>
      <c r="NJY137" s="760"/>
      <c r="NJZ137" s="760"/>
      <c r="NKA137" s="760"/>
      <c r="NKB137" s="760"/>
      <c r="NKC137" s="760"/>
      <c r="NKD137" s="760"/>
      <c r="NKE137" s="760"/>
      <c r="NKF137" s="760"/>
      <c r="NKG137" s="760"/>
      <c r="NKH137" s="760"/>
      <c r="NKI137" s="760"/>
      <c r="NKJ137" s="760"/>
      <c r="NKK137" s="760"/>
      <c r="NKL137" s="760"/>
      <c r="NKM137" s="760"/>
      <c r="NKN137" s="760"/>
      <c r="NKO137" s="760"/>
      <c r="NKP137" s="760"/>
      <c r="NKQ137" s="760"/>
      <c r="NKR137" s="760"/>
      <c r="NKS137" s="760"/>
      <c r="NKT137" s="760"/>
      <c r="NKU137" s="760"/>
      <c r="NKV137" s="760"/>
      <c r="NKW137" s="760"/>
      <c r="NKX137" s="760"/>
      <c r="NKY137" s="760"/>
      <c r="NKZ137" s="760"/>
      <c r="NLA137" s="760"/>
      <c r="NLB137" s="760"/>
      <c r="NLC137" s="760"/>
      <c r="NLD137" s="760"/>
      <c r="NLE137" s="760"/>
      <c r="NLF137" s="760"/>
      <c r="NLG137" s="760"/>
      <c r="NLH137" s="760"/>
      <c r="NLI137" s="760"/>
      <c r="NLJ137" s="760"/>
      <c r="NLK137" s="760"/>
      <c r="NLL137" s="760"/>
      <c r="NLM137" s="760"/>
      <c r="NLN137" s="760"/>
      <c r="NLO137" s="760"/>
      <c r="NLP137" s="760"/>
      <c r="NLQ137" s="760"/>
      <c r="NLR137" s="760"/>
      <c r="NLS137" s="760"/>
      <c r="NLT137" s="760"/>
      <c r="NLU137" s="760"/>
      <c r="NLV137" s="760"/>
      <c r="NLW137" s="760"/>
      <c r="NLX137" s="760"/>
      <c r="NLY137" s="760"/>
      <c r="NLZ137" s="760"/>
      <c r="NMA137" s="760"/>
      <c r="NMB137" s="760"/>
      <c r="NMC137" s="760"/>
      <c r="NMD137" s="760"/>
      <c r="NME137" s="760"/>
      <c r="NMF137" s="760"/>
      <c r="NMG137" s="760"/>
      <c r="NMH137" s="760"/>
      <c r="NMI137" s="760"/>
      <c r="NMJ137" s="760"/>
      <c r="NMK137" s="760"/>
      <c r="NML137" s="760"/>
      <c r="NMM137" s="760"/>
      <c r="NMN137" s="760"/>
      <c r="NMO137" s="760"/>
      <c r="NMP137" s="760"/>
      <c r="NMQ137" s="760"/>
      <c r="NMR137" s="760"/>
      <c r="NMS137" s="760"/>
      <c r="NMT137" s="760"/>
      <c r="NMU137" s="760"/>
      <c r="NMV137" s="760"/>
      <c r="NMW137" s="760"/>
      <c r="NMX137" s="760"/>
      <c r="NMY137" s="760"/>
      <c r="NMZ137" s="760"/>
      <c r="NNA137" s="760"/>
      <c r="NNB137" s="760"/>
      <c r="NNC137" s="760"/>
      <c r="NND137" s="760"/>
      <c r="NNE137" s="760"/>
      <c r="NNF137" s="760"/>
      <c r="NNG137" s="760"/>
      <c r="NNH137" s="760"/>
      <c r="NNI137" s="760"/>
      <c r="NNJ137" s="760"/>
      <c r="NNK137" s="760"/>
      <c r="NNL137" s="760"/>
      <c r="NNM137" s="760"/>
      <c r="NNN137" s="760"/>
      <c r="NNO137" s="760"/>
      <c r="NNP137" s="760"/>
      <c r="NNQ137" s="760"/>
      <c r="NNR137" s="760"/>
      <c r="NNS137" s="760"/>
      <c r="NNT137" s="760"/>
      <c r="NNU137" s="760"/>
      <c r="NNV137" s="760"/>
      <c r="NNW137" s="760"/>
      <c r="NNX137" s="760"/>
      <c r="NNY137" s="760"/>
      <c r="NNZ137" s="760"/>
      <c r="NOA137" s="760"/>
      <c r="NOB137" s="760"/>
      <c r="NOC137" s="760"/>
      <c r="NOD137" s="760"/>
      <c r="NOE137" s="760"/>
      <c r="NOF137" s="760"/>
      <c r="NOG137" s="760"/>
      <c r="NOH137" s="760"/>
      <c r="NOI137" s="760"/>
      <c r="NOJ137" s="760"/>
      <c r="NOK137" s="760"/>
      <c r="NOL137" s="760"/>
      <c r="NOM137" s="760"/>
      <c r="NON137" s="760"/>
      <c r="NOO137" s="760"/>
      <c r="NOP137" s="760"/>
      <c r="NOQ137" s="760"/>
      <c r="NOR137" s="760"/>
      <c r="NOS137" s="760"/>
      <c r="NOT137" s="760"/>
      <c r="NOU137" s="760"/>
      <c r="NOV137" s="760"/>
      <c r="NOW137" s="760"/>
      <c r="NOX137" s="760"/>
      <c r="NOY137" s="760"/>
      <c r="NOZ137" s="760"/>
      <c r="NPA137" s="760"/>
      <c r="NPB137" s="760"/>
      <c r="NPC137" s="760"/>
      <c r="NPD137" s="760"/>
      <c r="NPE137" s="760"/>
      <c r="NPF137" s="760"/>
      <c r="NPG137" s="760"/>
      <c r="NPH137" s="760"/>
      <c r="NPI137" s="760"/>
      <c r="NPJ137" s="760"/>
      <c r="NPK137" s="760"/>
      <c r="NPL137" s="760"/>
      <c r="NPM137" s="760"/>
      <c r="NPN137" s="760"/>
      <c r="NPO137" s="760"/>
      <c r="NPP137" s="760"/>
      <c r="NPQ137" s="760"/>
      <c r="NPR137" s="760"/>
      <c r="NPS137" s="760"/>
      <c r="NPT137" s="760"/>
      <c r="NPU137" s="760"/>
      <c r="NPV137" s="760"/>
      <c r="NPW137" s="760"/>
      <c r="NPX137" s="760"/>
      <c r="NPY137" s="760"/>
      <c r="NPZ137" s="760"/>
      <c r="NQA137" s="760"/>
      <c r="NQB137" s="760"/>
      <c r="NQC137" s="760"/>
      <c r="NQD137" s="760"/>
      <c r="NQE137" s="760"/>
      <c r="NQF137" s="760"/>
      <c r="NQG137" s="760"/>
      <c r="NQH137" s="760"/>
      <c r="NQI137" s="760"/>
      <c r="NQJ137" s="760"/>
      <c r="NQK137" s="760"/>
      <c r="NQL137" s="760"/>
      <c r="NQM137" s="760"/>
      <c r="NQN137" s="760"/>
      <c r="NQO137" s="760"/>
      <c r="NQP137" s="760"/>
      <c r="NQQ137" s="760"/>
      <c r="NQR137" s="760"/>
      <c r="NQS137" s="760"/>
      <c r="NQT137" s="760"/>
      <c r="NQU137" s="760"/>
      <c r="NQV137" s="760"/>
      <c r="NQW137" s="760"/>
      <c r="NQX137" s="760"/>
      <c r="NQY137" s="760"/>
      <c r="NQZ137" s="760"/>
      <c r="NRA137" s="760"/>
      <c r="NRB137" s="760"/>
      <c r="NRC137" s="760"/>
      <c r="NRD137" s="760"/>
      <c r="NRE137" s="760"/>
      <c r="NRF137" s="760"/>
      <c r="NRG137" s="760"/>
      <c r="NRH137" s="760"/>
      <c r="NRI137" s="760"/>
      <c r="NRJ137" s="760"/>
      <c r="NRK137" s="760"/>
      <c r="NRL137" s="760"/>
      <c r="NRM137" s="760"/>
      <c r="NRN137" s="760"/>
      <c r="NRO137" s="760"/>
      <c r="NRP137" s="760"/>
      <c r="NRQ137" s="760"/>
      <c r="NRR137" s="760"/>
      <c r="NRS137" s="760"/>
      <c r="NRT137" s="760"/>
      <c r="NRU137" s="760"/>
      <c r="NRV137" s="760"/>
      <c r="NRW137" s="760"/>
      <c r="NRX137" s="760"/>
      <c r="NRY137" s="760"/>
      <c r="NRZ137" s="760"/>
      <c r="NSA137" s="760"/>
      <c r="NSB137" s="760"/>
      <c r="NSC137" s="760"/>
      <c r="NSD137" s="760"/>
      <c r="NSE137" s="760"/>
      <c r="NSF137" s="760"/>
      <c r="NSG137" s="760"/>
      <c r="NSH137" s="760"/>
      <c r="NSI137" s="760"/>
      <c r="NSJ137" s="760"/>
      <c r="NSK137" s="760"/>
      <c r="NSL137" s="760"/>
      <c r="NSM137" s="760"/>
      <c r="NSN137" s="760"/>
      <c r="NSO137" s="760"/>
      <c r="NSP137" s="760"/>
      <c r="NSQ137" s="760"/>
      <c r="NSR137" s="760"/>
      <c r="NSS137" s="760"/>
      <c r="NST137" s="760"/>
      <c r="NSU137" s="760"/>
      <c r="NSV137" s="760"/>
      <c r="NSW137" s="760"/>
      <c r="NSX137" s="760"/>
      <c r="NSY137" s="760"/>
      <c r="NSZ137" s="760"/>
      <c r="NTA137" s="760"/>
      <c r="NTB137" s="760"/>
      <c r="NTC137" s="760"/>
      <c r="NTD137" s="760"/>
      <c r="NTE137" s="760"/>
      <c r="NTF137" s="760"/>
      <c r="NTG137" s="760"/>
      <c r="NTH137" s="760"/>
      <c r="NTI137" s="760"/>
      <c r="NTJ137" s="760"/>
      <c r="NTK137" s="760"/>
      <c r="NTL137" s="760"/>
      <c r="NTM137" s="760"/>
      <c r="NTN137" s="760"/>
      <c r="NTO137" s="760"/>
      <c r="NTP137" s="760"/>
      <c r="NTQ137" s="760"/>
      <c r="NTR137" s="760"/>
      <c r="NTS137" s="760"/>
      <c r="NTT137" s="760"/>
      <c r="NTU137" s="760"/>
      <c r="NTV137" s="760"/>
      <c r="NTW137" s="760"/>
      <c r="NTX137" s="760"/>
      <c r="NTY137" s="760"/>
      <c r="NTZ137" s="760"/>
      <c r="NUA137" s="760"/>
      <c r="NUB137" s="760"/>
      <c r="NUC137" s="760"/>
      <c r="NUD137" s="760"/>
      <c r="NUE137" s="760"/>
      <c r="NUF137" s="760"/>
      <c r="NUG137" s="760"/>
      <c r="NUH137" s="760"/>
      <c r="NUI137" s="760"/>
      <c r="NUJ137" s="760"/>
      <c r="NUK137" s="760"/>
      <c r="NUL137" s="760"/>
      <c r="NUM137" s="760"/>
      <c r="NUN137" s="760"/>
      <c r="NUO137" s="760"/>
      <c r="NUP137" s="760"/>
      <c r="NUQ137" s="760"/>
      <c r="NUR137" s="760"/>
      <c r="NUS137" s="760"/>
      <c r="NUT137" s="760"/>
      <c r="NUU137" s="760"/>
      <c r="NUV137" s="760"/>
      <c r="NUW137" s="760"/>
      <c r="NUX137" s="760"/>
      <c r="NUY137" s="760"/>
      <c r="NUZ137" s="760"/>
      <c r="NVA137" s="760"/>
      <c r="NVB137" s="760"/>
      <c r="NVC137" s="760"/>
      <c r="NVD137" s="760"/>
      <c r="NVE137" s="760"/>
      <c r="NVF137" s="760"/>
      <c r="NVG137" s="760"/>
      <c r="NVH137" s="760"/>
      <c r="NVI137" s="760"/>
      <c r="NVJ137" s="760"/>
      <c r="NVK137" s="760"/>
      <c r="NVL137" s="760"/>
      <c r="NVM137" s="760"/>
      <c r="NVN137" s="760"/>
      <c r="NVO137" s="760"/>
      <c r="NVP137" s="760"/>
      <c r="NVQ137" s="760"/>
      <c r="NVR137" s="760"/>
      <c r="NVS137" s="760"/>
      <c r="NVT137" s="760"/>
      <c r="NVU137" s="760"/>
      <c r="NVV137" s="760"/>
      <c r="NVW137" s="760"/>
      <c r="NVX137" s="760"/>
      <c r="NVY137" s="760"/>
      <c r="NVZ137" s="760"/>
      <c r="NWA137" s="760"/>
      <c r="NWB137" s="760"/>
      <c r="NWC137" s="760"/>
      <c r="NWD137" s="760"/>
      <c r="NWE137" s="760"/>
      <c r="NWF137" s="760"/>
      <c r="NWG137" s="760"/>
      <c r="NWH137" s="760"/>
      <c r="NWI137" s="760"/>
      <c r="NWJ137" s="760"/>
      <c r="NWK137" s="760"/>
      <c r="NWL137" s="760"/>
      <c r="NWM137" s="760"/>
      <c r="NWN137" s="760"/>
      <c r="NWO137" s="760"/>
      <c r="NWP137" s="760"/>
      <c r="NWQ137" s="760"/>
      <c r="NWR137" s="760"/>
      <c r="NWS137" s="760"/>
      <c r="NWT137" s="760"/>
      <c r="NWU137" s="760"/>
      <c r="NWV137" s="760"/>
      <c r="NWW137" s="760"/>
      <c r="NWX137" s="760"/>
      <c r="NWY137" s="760"/>
      <c r="NWZ137" s="760"/>
      <c r="NXA137" s="760"/>
      <c r="NXB137" s="760"/>
      <c r="NXC137" s="760"/>
      <c r="NXD137" s="760"/>
      <c r="NXE137" s="760"/>
      <c r="NXF137" s="760"/>
      <c r="NXG137" s="760"/>
      <c r="NXH137" s="760"/>
      <c r="NXI137" s="760"/>
      <c r="NXJ137" s="760"/>
      <c r="NXK137" s="760"/>
      <c r="NXL137" s="760"/>
      <c r="NXM137" s="760"/>
      <c r="NXN137" s="760"/>
      <c r="NXO137" s="760"/>
      <c r="NXP137" s="760"/>
      <c r="NXQ137" s="760"/>
      <c r="NXR137" s="760"/>
      <c r="NXS137" s="760"/>
      <c r="NXT137" s="760"/>
      <c r="NXU137" s="760"/>
      <c r="NXV137" s="760"/>
      <c r="NXW137" s="760"/>
      <c r="NXX137" s="760"/>
      <c r="NXY137" s="760"/>
      <c r="NXZ137" s="760"/>
      <c r="NYA137" s="760"/>
      <c r="NYB137" s="760"/>
      <c r="NYC137" s="760"/>
      <c r="NYD137" s="760"/>
      <c r="NYE137" s="760"/>
      <c r="NYF137" s="760"/>
      <c r="NYG137" s="760"/>
      <c r="NYH137" s="760"/>
      <c r="NYI137" s="760"/>
      <c r="NYJ137" s="760"/>
      <c r="NYK137" s="760"/>
      <c r="NYL137" s="760"/>
      <c r="NYM137" s="760"/>
      <c r="NYN137" s="760"/>
      <c r="NYO137" s="760"/>
      <c r="NYP137" s="760"/>
      <c r="NYQ137" s="760"/>
      <c r="NYR137" s="760"/>
      <c r="NYS137" s="760"/>
      <c r="NYT137" s="760"/>
      <c r="NYU137" s="760"/>
      <c r="NYV137" s="760"/>
      <c r="NYW137" s="760"/>
      <c r="NYX137" s="760"/>
      <c r="NYY137" s="760"/>
      <c r="NYZ137" s="760"/>
      <c r="NZA137" s="760"/>
      <c r="NZB137" s="760"/>
      <c r="NZC137" s="760"/>
      <c r="NZD137" s="760"/>
      <c r="NZE137" s="760"/>
      <c r="NZF137" s="760"/>
      <c r="NZG137" s="760"/>
      <c r="NZH137" s="760"/>
      <c r="NZI137" s="760"/>
      <c r="NZJ137" s="760"/>
      <c r="NZK137" s="760"/>
      <c r="NZL137" s="760"/>
      <c r="NZM137" s="760"/>
      <c r="NZN137" s="760"/>
      <c r="NZO137" s="760"/>
      <c r="NZP137" s="760"/>
      <c r="NZQ137" s="760"/>
      <c r="NZR137" s="760"/>
      <c r="NZS137" s="760"/>
      <c r="NZT137" s="760"/>
      <c r="NZU137" s="760"/>
      <c r="NZV137" s="760"/>
      <c r="NZW137" s="760"/>
      <c r="NZX137" s="760"/>
      <c r="NZY137" s="760"/>
      <c r="NZZ137" s="760"/>
      <c r="OAA137" s="760"/>
      <c r="OAB137" s="760"/>
      <c r="OAC137" s="760"/>
      <c r="OAD137" s="760"/>
      <c r="OAE137" s="760"/>
      <c r="OAF137" s="760"/>
      <c r="OAG137" s="760"/>
      <c r="OAH137" s="760"/>
      <c r="OAI137" s="760"/>
      <c r="OAJ137" s="760"/>
      <c r="OAK137" s="760"/>
      <c r="OAL137" s="760"/>
      <c r="OAM137" s="760"/>
      <c r="OAN137" s="760"/>
      <c r="OAO137" s="760"/>
      <c r="OAP137" s="760"/>
      <c r="OAQ137" s="760"/>
      <c r="OAR137" s="760"/>
      <c r="OAS137" s="760"/>
      <c r="OAT137" s="760"/>
      <c r="OAU137" s="760"/>
      <c r="OAV137" s="760"/>
      <c r="OAW137" s="760"/>
      <c r="OAX137" s="760"/>
      <c r="OAY137" s="760"/>
      <c r="OAZ137" s="760"/>
      <c r="OBA137" s="760"/>
      <c r="OBB137" s="760"/>
      <c r="OBC137" s="760"/>
      <c r="OBD137" s="760"/>
      <c r="OBE137" s="760"/>
      <c r="OBF137" s="760"/>
      <c r="OBG137" s="760"/>
      <c r="OBH137" s="760"/>
      <c r="OBI137" s="760"/>
      <c r="OBJ137" s="760"/>
      <c r="OBK137" s="760"/>
      <c r="OBL137" s="760"/>
      <c r="OBM137" s="760"/>
      <c r="OBN137" s="760"/>
      <c r="OBO137" s="760"/>
      <c r="OBP137" s="760"/>
      <c r="OBQ137" s="760"/>
      <c r="OBR137" s="760"/>
      <c r="OBS137" s="760"/>
      <c r="OBT137" s="760"/>
      <c r="OBU137" s="760"/>
      <c r="OBV137" s="760"/>
      <c r="OBW137" s="760"/>
      <c r="OBX137" s="760"/>
      <c r="OBY137" s="760"/>
      <c r="OBZ137" s="760"/>
      <c r="OCA137" s="760"/>
      <c r="OCB137" s="760"/>
      <c r="OCC137" s="760"/>
      <c r="OCD137" s="760"/>
      <c r="OCE137" s="760"/>
      <c r="OCF137" s="760"/>
      <c r="OCG137" s="760"/>
      <c r="OCH137" s="760"/>
      <c r="OCI137" s="760"/>
      <c r="OCJ137" s="760"/>
      <c r="OCK137" s="760"/>
      <c r="OCL137" s="760"/>
      <c r="OCM137" s="760"/>
      <c r="OCN137" s="760"/>
      <c r="OCO137" s="760"/>
      <c r="OCP137" s="760"/>
      <c r="OCQ137" s="760"/>
      <c r="OCR137" s="760"/>
      <c r="OCS137" s="760"/>
      <c r="OCT137" s="760"/>
      <c r="OCU137" s="760"/>
      <c r="OCV137" s="760"/>
      <c r="OCW137" s="760"/>
      <c r="OCX137" s="760"/>
      <c r="OCY137" s="760"/>
      <c r="OCZ137" s="760"/>
      <c r="ODA137" s="760"/>
      <c r="ODB137" s="760"/>
      <c r="ODC137" s="760"/>
      <c r="ODD137" s="760"/>
      <c r="ODE137" s="760"/>
      <c r="ODF137" s="760"/>
      <c r="ODG137" s="760"/>
      <c r="ODH137" s="760"/>
      <c r="ODI137" s="760"/>
      <c r="ODJ137" s="760"/>
      <c r="ODK137" s="760"/>
      <c r="ODL137" s="760"/>
      <c r="ODM137" s="760"/>
      <c r="ODN137" s="760"/>
      <c r="ODO137" s="760"/>
      <c r="ODP137" s="760"/>
      <c r="ODQ137" s="760"/>
      <c r="ODR137" s="760"/>
      <c r="ODS137" s="760"/>
      <c r="ODT137" s="760"/>
      <c r="ODU137" s="760"/>
      <c r="ODV137" s="760"/>
      <c r="ODW137" s="760"/>
      <c r="ODX137" s="760"/>
      <c r="ODY137" s="760"/>
      <c r="ODZ137" s="760"/>
      <c r="OEA137" s="760"/>
      <c r="OEB137" s="760"/>
      <c r="OEC137" s="760"/>
      <c r="OED137" s="760"/>
      <c r="OEE137" s="760"/>
      <c r="OEF137" s="760"/>
      <c r="OEG137" s="760"/>
      <c r="OEH137" s="760"/>
      <c r="OEI137" s="760"/>
      <c r="OEJ137" s="760"/>
      <c r="OEK137" s="760"/>
      <c r="OEL137" s="760"/>
      <c r="OEM137" s="760"/>
      <c r="OEN137" s="760"/>
      <c r="OEO137" s="760"/>
      <c r="OEP137" s="760"/>
      <c r="OEQ137" s="760"/>
      <c r="OER137" s="760"/>
      <c r="OES137" s="760"/>
      <c r="OET137" s="760"/>
      <c r="OEU137" s="760"/>
      <c r="OEV137" s="760"/>
      <c r="OEW137" s="760"/>
      <c r="OEX137" s="760"/>
      <c r="OEY137" s="760"/>
      <c r="OEZ137" s="760"/>
      <c r="OFA137" s="760"/>
      <c r="OFB137" s="760"/>
      <c r="OFC137" s="760"/>
      <c r="OFD137" s="760"/>
      <c r="OFE137" s="760"/>
      <c r="OFF137" s="760"/>
      <c r="OFG137" s="760"/>
      <c r="OFH137" s="760"/>
      <c r="OFI137" s="760"/>
      <c r="OFJ137" s="760"/>
      <c r="OFK137" s="760"/>
      <c r="OFL137" s="760"/>
      <c r="OFM137" s="760"/>
      <c r="OFN137" s="760"/>
      <c r="OFO137" s="760"/>
      <c r="OFP137" s="760"/>
      <c r="OFQ137" s="760"/>
      <c r="OFR137" s="760"/>
      <c r="OFS137" s="760"/>
      <c r="OFT137" s="760"/>
      <c r="OFU137" s="760"/>
      <c r="OFV137" s="760"/>
      <c r="OFW137" s="760"/>
      <c r="OFX137" s="760"/>
      <c r="OFY137" s="760"/>
      <c r="OFZ137" s="760"/>
      <c r="OGA137" s="760"/>
      <c r="OGB137" s="760"/>
      <c r="OGC137" s="760"/>
      <c r="OGD137" s="760"/>
      <c r="OGE137" s="760"/>
      <c r="OGF137" s="760"/>
      <c r="OGG137" s="760"/>
      <c r="OGH137" s="760"/>
      <c r="OGI137" s="760"/>
      <c r="OGJ137" s="760"/>
      <c r="OGK137" s="760"/>
      <c r="OGL137" s="760"/>
      <c r="OGM137" s="760"/>
      <c r="OGN137" s="760"/>
      <c r="OGO137" s="760"/>
      <c r="OGP137" s="760"/>
      <c r="OGQ137" s="760"/>
      <c r="OGR137" s="760"/>
      <c r="OGS137" s="760"/>
      <c r="OGT137" s="760"/>
      <c r="OGU137" s="760"/>
      <c r="OGV137" s="760"/>
      <c r="OGW137" s="760"/>
      <c r="OGX137" s="760"/>
      <c r="OGY137" s="760"/>
      <c r="OGZ137" s="760"/>
      <c r="OHA137" s="760"/>
      <c r="OHB137" s="760"/>
      <c r="OHC137" s="760"/>
      <c r="OHD137" s="760"/>
      <c r="OHE137" s="760"/>
      <c r="OHF137" s="760"/>
      <c r="OHG137" s="760"/>
      <c r="OHH137" s="760"/>
      <c r="OHI137" s="760"/>
      <c r="OHJ137" s="760"/>
      <c r="OHK137" s="760"/>
      <c r="OHL137" s="760"/>
      <c r="OHM137" s="760"/>
      <c r="OHN137" s="760"/>
      <c r="OHO137" s="760"/>
      <c r="OHP137" s="760"/>
      <c r="OHQ137" s="760"/>
      <c r="OHR137" s="760"/>
      <c r="OHS137" s="760"/>
      <c r="OHT137" s="760"/>
      <c r="OHU137" s="760"/>
      <c r="OHV137" s="760"/>
      <c r="OHW137" s="760"/>
      <c r="OHX137" s="760"/>
      <c r="OHY137" s="760"/>
      <c r="OHZ137" s="760"/>
      <c r="OIA137" s="760"/>
      <c r="OIB137" s="760"/>
      <c r="OIC137" s="760"/>
      <c r="OID137" s="760"/>
      <c r="OIE137" s="760"/>
      <c r="OIF137" s="760"/>
      <c r="OIG137" s="760"/>
      <c r="OIH137" s="760"/>
      <c r="OII137" s="760"/>
      <c r="OIJ137" s="760"/>
      <c r="OIK137" s="760"/>
      <c r="OIL137" s="760"/>
      <c r="OIM137" s="760"/>
      <c r="OIN137" s="760"/>
      <c r="OIO137" s="760"/>
      <c r="OIP137" s="760"/>
      <c r="OIQ137" s="760"/>
      <c r="OIR137" s="760"/>
      <c r="OIS137" s="760"/>
      <c r="OIT137" s="760"/>
      <c r="OIU137" s="760"/>
      <c r="OIV137" s="760"/>
      <c r="OIW137" s="760"/>
      <c r="OIX137" s="760"/>
      <c r="OIY137" s="760"/>
      <c r="OIZ137" s="760"/>
      <c r="OJA137" s="760"/>
      <c r="OJB137" s="760"/>
      <c r="OJC137" s="760"/>
      <c r="OJD137" s="760"/>
      <c r="OJE137" s="760"/>
      <c r="OJF137" s="760"/>
      <c r="OJG137" s="760"/>
      <c r="OJH137" s="760"/>
      <c r="OJI137" s="760"/>
      <c r="OJJ137" s="760"/>
      <c r="OJK137" s="760"/>
      <c r="OJL137" s="760"/>
      <c r="OJM137" s="760"/>
      <c r="OJN137" s="760"/>
      <c r="OJO137" s="760"/>
      <c r="OJP137" s="760"/>
      <c r="OJQ137" s="760"/>
      <c r="OJR137" s="760"/>
      <c r="OJS137" s="760"/>
      <c r="OJT137" s="760"/>
      <c r="OJU137" s="760"/>
      <c r="OJV137" s="760"/>
      <c r="OJW137" s="760"/>
      <c r="OJX137" s="760"/>
      <c r="OJY137" s="760"/>
      <c r="OJZ137" s="760"/>
      <c r="OKA137" s="760"/>
      <c r="OKB137" s="760"/>
      <c r="OKC137" s="760"/>
      <c r="OKD137" s="760"/>
      <c r="OKE137" s="760"/>
      <c r="OKF137" s="760"/>
      <c r="OKG137" s="760"/>
      <c r="OKH137" s="760"/>
      <c r="OKI137" s="760"/>
      <c r="OKJ137" s="760"/>
      <c r="OKK137" s="760"/>
      <c r="OKL137" s="760"/>
      <c r="OKM137" s="760"/>
      <c r="OKN137" s="760"/>
      <c r="OKO137" s="760"/>
      <c r="OKP137" s="760"/>
      <c r="OKQ137" s="760"/>
      <c r="OKR137" s="760"/>
      <c r="OKS137" s="760"/>
      <c r="OKT137" s="760"/>
      <c r="OKU137" s="760"/>
      <c r="OKV137" s="760"/>
      <c r="OKW137" s="760"/>
      <c r="OKX137" s="760"/>
      <c r="OKY137" s="760"/>
      <c r="OKZ137" s="760"/>
      <c r="OLA137" s="760"/>
      <c r="OLB137" s="760"/>
      <c r="OLC137" s="760"/>
      <c r="OLD137" s="760"/>
      <c r="OLE137" s="760"/>
      <c r="OLF137" s="760"/>
      <c r="OLG137" s="760"/>
      <c r="OLH137" s="760"/>
      <c r="OLI137" s="760"/>
      <c r="OLJ137" s="760"/>
      <c r="OLK137" s="760"/>
      <c r="OLL137" s="760"/>
      <c r="OLM137" s="760"/>
      <c r="OLN137" s="760"/>
      <c r="OLO137" s="760"/>
      <c r="OLP137" s="760"/>
      <c r="OLQ137" s="760"/>
      <c r="OLR137" s="760"/>
      <c r="OLS137" s="760"/>
      <c r="OLT137" s="760"/>
      <c r="OLU137" s="760"/>
      <c r="OLV137" s="760"/>
      <c r="OLW137" s="760"/>
      <c r="OLX137" s="760"/>
      <c r="OLY137" s="760"/>
      <c r="OLZ137" s="760"/>
      <c r="OMA137" s="760"/>
      <c r="OMB137" s="760"/>
      <c r="OMC137" s="760"/>
      <c r="OMD137" s="760"/>
      <c r="OME137" s="760"/>
      <c r="OMF137" s="760"/>
      <c r="OMG137" s="760"/>
      <c r="OMH137" s="760"/>
      <c r="OMI137" s="760"/>
      <c r="OMJ137" s="760"/>
      <c r="OMK137" s="760"/>
      <c r="OML137" s="760"/>
      <c r="OMM137" s="760"/>
      <c r="OMN137" s="760"/>
      <c r="OMO137" s="760"/>
      <c r="OMP137" s="760"/>
      <c r="OMQ137" s="760"/>
      <c r="OMR137" s="760"/>
      <c r="OMS137" s="760"/>
      <c r="OMT137" s="760"/>
      <c r="OMU137" s="760"/>
      <c r="OMV137" s="760"/>
      <c r="OMW137" s="760"/>
      <c r="OMX137" s="760"/>
      <c r="OMY137" s="760"/>
      <c r="OMZ137" s="760"/>
      <c r="ONA137" s="760"/>
      <c r="ONB137" s="760"/>
      <c r="ONC137" s="760"/>
      <c r="OND137" s="760"/>
      <c r="ONE137" s="760"/>
      <c r="ONF137" s="760"/>
      <c r="ONG137" s="760"/>
      <c r="ONH137" s="760"/>
      <c r="ONI137" s="760"/>
      <c r="ONJ137" s="760"/>
      <c r="ONK137" s="760"/>
      <c r="ONL137" s="760"/>
      <c r="ONM137" s="760"/>
      <c r="ONN137" s="760"/>
      <c r="ONO137" s="760"/>
      <c r="ONP137" s="760"/>
      <c r="ONQ137" s="760"/>
      <c r="ONR137" s="760"/>
      <c r="ONS137" s="760"/>
      <c r="ONT137" s="760"/>
      <c r="ONU137" s="760"/>
      <c r="ONV137" s="760"/>
      <c r="ONW137" s="760"/>
      <c r="ONX137" s="760"/>
      <c r="ONY137" s="760"/>
      <c r="ONZ137" s="760"/>
      <c r="OOA137" s="760"/>
      <c r="OOB137" s="760"/>
      <c r="OOC137" s="760"/>
      <c r="OOD137" s="760"/>
      <c r="OOE137" s="760"/>
      <c r="OOF137" s="760"/>
      <c r="OOG137" s="760"/>
      <c r="OOH137" s="760"/>
      <c r="OOI137" s="760"/>
      <c r="OOJ137" s="760"/>
      <c r="OOK137" s="760"/>
      <c r="OOL137" s="760"/>
      <c r="OOM137" s="760"/>
      <c r="OON137" s="760"/>
      <c r="OOO137" s="760"/>
      <c r="OOP137" s="760"/>
      <c r="OOQ137" s="760"/>
      <c r="OOR137" s="760"/>
      <c r="OOS137" s="760"/>
      <c r="OOT137" s="760"/>
      <c r="OOU137" s="760"/>
      <c r="OOV137" s="760"/>
      <c r="OOW137" s="760"/>
      <c r="OOX137" s="760"/>
      <c r="OOY137" s="760"/>
      <c r="OOZ137" s="760"/>
      <c r="OPA137" s="760"/>
      <c r="OPB137" s="760"/>
      <c r="OPC137" s="760"/>
      <c r="OPD137" s="760"/>
      <c r="OPE137" s="760"/>
      <c r="OPF137" s="760"/>
      <c r="OPG137" s="760"/>
      <c r="OPH137" s="760"/>
      <c r="OPI137" s="760"/>
      <c r="OPJ137" s="760"/>
      <c r="OPK137" s="760"/>
      <c r="OPL137" s="760"/>
      <c r="OPM137" s="760"/>
      <c r="OPN137" s="760"/>
      <c r="OPO137" s="760"/>
      <c r="OPP137" s="760"/>
      <c r="OPQ137" s="760"/>
      <c r="OPR137" s="760"/>
      <c r="OPS137" s="760"/>
      <c r="OPT137" s="760"/>
      <c r="OPU137" s="760"/>
      <c r="OPV137" s="760"/>
      <c r="OPW137" s="760"/>
      <c r="OPX137" s="760"/>
      <c r="OPY137" s="760"/>
      <c r="OPZ137" s="760"/>
      <c r="OQA137" s="760"/>
      <c r="OQB137" s="760"/>
      <c r="OQC137" s="760"/>
      <c r="OQD137" s="760"/>
      <c r="OQE137" s="760"/>
      <c r="OQF137" s="760"/>
      <c r="OQG137" s="760"/>
      <c r="OQH137" s="760"/>
      <c r="OQI137" s="760"/>
      <c r="OQJ137" s="760"/>
      <c r="OQK137" s="760"/>
      <c r="OQL137" s="760"/>
      <c r="OQM137" s="760"/>
      <c r="OQN137" s="760"/>
      <c r="OQO137" s="760"/>
      <c r="OQP137" s="760"/>
      <c r="OQQ137" s="760"/>
      <c r="OQR137" s="760"/>
      <c r="OQS137" s="760"/>
      <c r="OQT137" s="760"/>
      <c r="OQU137" s="760"/>
      <c r="OQV137" s="760"/>
      <c r="OQW137" s="760"/>
      <c r="OQX137" s="760"/>
      <c r="OQY137" s="760"/>
      <c r="OQZ137" s="760"/>
      <c r="ORA137" s="760"/>
      <c r="ORB137" s="760"/>
      <c r="ORC137" s="760"/>
      <c r="ORD137" s="760"/>
      <c r="ORE137" s="760"/>
      <c r="ORF137" s="760"/>
      <c r="ORG137" s="760"/>
      <c r="ORH137" s="760"/>
      <c r="ORI137" s="760"/>
      <c r="ORJ137" s="760"/>
      <c r="ORK137" s="760"/>
      <c r="ORL137" s="760"/>
      <c r="ORM137" s="760"/>
      <c r="ORN137" s="760"/>
      <c r="ORO137" s="760"/>
      <c r="ORP137" s="760"/>
      <c r="ORQ137" s="760"/>
      <c r="ORR137" s="760"/>
      <c r="ORS137" s="760"/>
      <c r="ORT137" s="760"/>
      <c r="ORU137" s="760"/>
      <c r="ORV137" s="760"/>
      <c r="ORW137" s="760"/>
      <c r="ORX137" s="760"/>
      <c r="ORY137" s="760"/>
      <c r="ORZ137" s="760"/>
      <c r="OSA137" s="760"/>
      <c r="OSB137" s="760"/>
      <c r="OSC137" s="760"/>
      <c r="OSD137" s="760"/>
      <c r="OSE137" s="760"/>
      <c r="OSF137" s="760"/>
      <c r="OSG137" s="760"/>
      <c r="OSH137" s="760"/>
      <c r="OSI137" s="760"/>
      <c r="OSJ137" s="760"/>
      <c r="OSK137" s="760"/>
      <c r="OSL137" s="760"/>
      <c r="OSM137" s="760"/>
      <c r="OSN137" s="760"/>
      <c r="OSO137" s="760"/>
      <c r="OSP137" s="760"/>
      <c r="OSQ137" s="760"/>
      <c r="OSR137" s="760"/>
      <c r="OSS137" s="760"/>
      <c r="OST137" s="760"/>
      <c r="OSU137" s="760"/>
      <c r="OSV137" s="760"/>
      <c r="OSW137" s="760"/>
      <c r="OSX137" s="760"/>
      <c r="OSY137" s="760"/>
      <c r="OSZ137" s="760"/>
      <c r="OTA137" s="760"/>
      <c r="OTB137" s="760"/>
      <c r="OTC137" s="760"/>
      <c r="OTD137" s="760"/>
      <c r="OTE137" s="760"/>
      <c r="OTF137" s="760"/>
      <c r="OTG137" s="760"/>
      <c r="OTH137" s="760"/>
      <c r="OTI137" s="760"/>
      <c r="OTJ137" s="760"/>
      <c r="OTK137" s="760"/>
      <c r="OTL137" s="760"/>
      <c r="OTM137" s="760"/>
      <c r="OTN137" s="760"/>
      <c r="OTO137" s="760"/>
      <c r="OTP137" s="760"/>
      <c r="OTQ137" s="760"/>
      <c r="OTR137" s="760"/>
      <c r="OTS137" s="760"/>
      <c r="OTT137" s="760"/>
      <c r="OTU137" s="760"/>
      <c r="OTV137" s="760"/>
      <c r="OTW137" s="760"/>
      <c r="OTX137" s="760"/>
      <c r="OTY137" s="760"/>
      <c r="OTZ137" s="760"/>
      <c r="OUA137" s="760"/>
      <c r="OUB137" s="760"/>
      <c r="OUC137" s="760"/>
      <c r="OUD137" s="760"/>
      <c r="OUE137" s="760"/>
      <c r="OUF137" s="760"/>
      <c r="OUG137" s="760"/>
      <c r="OUH137" s="760"/>
      <c r="OUI137" s="760"/>
      <c r="OUJ137" s="760"/>
      <c r="OUK137" s="760"/>
      <c r="OUL137" s="760"/>
      <c r="OUM137" s="760"/>
      <c r="OUN137" s="760"/>
      <c r="OUO137" s="760"/>
      <c r="OUP137" s="760"/>
      <c r="OUQ137" s="760"/>
      <c r="OUR137" s="760"/>
      <c r="OUS137" s="760"/>
      <c r="OUT137" s="760"/>
      <c r="OUU137" s="760"/>
      <c r="OUV137" s="760"/>
      <c r="OUW137" s="760"/>
      <c r="OUX137" s="760"/>
      <c r="OUY137" s="760"/>
      <c r="OUZ137" s="760"/>
      <c r="OVA137" s="760"/>
      <c r="OVB137" s="760"/>
      <c r="OVC137" s="760"/>
      <c r="OVD137" s="760"/>
      <c r="OVE137" s="760"/>
      <c r="OVF137" s="760"/>
      <c r="OVG137" s="760"/>
      <c r="OVH137" s="760"/>
      <c r="OVI137" s="760"/>
      <c r="OVJ137" s="760"/>
      <c r="OVK137" s="760"/>
      <c r="OVL137" s="760"/>
      <c r="OVM137" s="760"/>
      <c r="OVN137" s="760"/>
      <c r="OVO137" s="760"/>
      <c r="OVP137" s="760"/>
      <c r="OVQ137" s="760"/>
      <c r="OVR137" s="760"/>
      <c r="OVS137" s="760"/>
      <c r="OVT137" s="760"/>
      <c r="OVU137" s="760"/>
      <c r="OVV137" s="760"/>
      <c r="OVW137" s="760"/>
      <c r="OVX137" s="760"/>
      <c r="OVY137" s="760"/>
      <c r="OVZ137" s="760"/>
      <c r="OWA137" s="760"/>
      <c r="OWB137" s="760"/>
      <c r="OWC137" s="760"/>
      <c r="OWD137" s="760"/>
      <c r="OWE137" s="760"/>
      <c r="OWF137" s="760"/>
      <c r="OWG137" s="760"/>
      <c r="OWH137" s="760"/>
      <c r="OWI137" s="760"/>
      <c r="OWJ137" s="760"/>
      <c r="OWK137" s="760"/>
      <c r="OWL137" s="760"/>
      <c r="OWM137" s="760"/>
      <c r="OWN137" s="760"/>
      <c r="OWO137" s="760"/>
      <c r="OWP137" s="760"/>
      <c r="OWQ137" s="760"/>
      <c r="OWR137" s="760"/>
      <c r="OWS137" s="760"/>
      <c r="OWT137" s="760"/>
      <c r="OWU137" s="760"/>
      <c r="OWV137" s="760"/>
      <c r="OWW137" s="760"/>
      <c r="OWX137" s="760"/>
      <c r="OWY137" s="760"/>
      <c r="OWZ137" s="760"/>
      <c r="OXA137" s="760"/>
      <c r="OXB137" s="760"/>
      <c r="OXC137" s="760"/>
      <c r="OXD137" s="760"/>
      <c r="OXE137" s="760"/>
      <c r="OXF137" s="760"/>
      <c r="OXG137" s="760"/>
      <c r="OXH137" s="760"/>
      <c r="OXI137" s="760"/>
      <c r="OXJ137" s="760"/>
      <c r="OXK137" s="760"/>
      <c r="OXL137" s="760"/>
      <c r="OXM137" s="760"/>
      <c r="OXN137" s="760"/>
      <c r="OXO137" s="760"/>
      <c r="OXP137" s="760"/>
      <c r="OXQ137" s="760"/>
      <c r="OXR137" s="760"/>
      <c r="OXS137" s="760"/>
      <c r="OXT137" s="760"/>
      <c r="OXU137" s="760"/>
      <c r="OXV137" s="760"/>
      <c r="OXW137" s="760"/>
      <c r="OXX137" s="760"/>
      <c r="OXY137" s="760"/>
      <c r="OXZ137" s="760"/>
      <c r="OYA137" s="760"/>
      <c r="OYB137" s="760"/>
      <c r="OYC137" s="760"/>
      <c r="OYD137" s="760"/>
      <c r="OYE137" s="760"/>
      <c r="OYF137" s="760"/>
      <c r="OYG137" s="760"/>
      <c r="OYH137" s="760"/>
      <c r="OYI137" s="760"/>
      <c r="OYJ137" s="760"/>
      <c r="OYK137" s="760"/>
      <c r="OYL137" s="760"/>
      <c r="OYM137" s="760"/>
      <c r="OYN137" s="760"/>
      <c r="OYO137" s="760"/>
      <c r="OYP137" s="760"/>
      <c r="OYQ137" s="760"/>
      <c r="OYR137" s="760"/>
      <c r="OYS137" s="760"/>
      <c r="OYT137" s="760"/>
      <c r="OYU137" s="760"/>
      <c r="OYV137" s="760"/>
      <c r="OYW137" s="760"/>
      <c r="OYX137" s="760"/>
      <c r="OYY137" s="760"/>
      <c r="OYZ137" s="760"/>
      <c r="OZA137" s="760"/>
      <c r="OZB137" s="760"/>
      <c r="OZC137" s="760"/>
      <c r="OZD137" s="760"/>
      <c r="OZE137" s="760"/>
      <c r="OZF137" s="760"/>
      <c r="OZG137" s="760"/>
      <c r="OZH137" s="760"/>
      <c r="OZI137" s="760"/>
      <c r="OZJ137" s="760"/>
      <c r="OZK137" s="760"/>
      <c r="OZL137" s="760"/>
      <c r="OZM137" s="760"/>
      <c r="OZN137" s="760"/>
      <c r="OZO137" s="760"/>
      <c r="OZP137" s="760"/>
      <c r="OZQ137" s="760"/>
      <c r="OZR137" s="760"/>
      <c r="OZS137" s="760"/>
      <c r="OZT137" s="760"/>
      <c r="OZU137" s="760"/>
      <c r="OZV137" s="760"/>
      <c r="OZW137" s="760"/>
      <c r="OZX137" s="760"/>
      <c r="OZY137" s="760"/>
      <c r="OZZ137" s="760"/>
      <c r="PAA137" s="760"/>
      <c r="PAB137" s="760"/>
      <c r="PAC137" s="760"/>
      <c r="PAD137" s="760"/>
      <c r="PAE137" s="760"/>
      <c r="PAF137" s="760"/>
      <c r="PAG137" s="760"/>
      <c r="PAH137" s="760"/>
      <c r="PAI137" s="760"/>
      <c r="PAJ137" s="760"/>
      <c r="PAK137" s="760"/>
      <c r="PAL137" s="760"/>
      <c r="PAM137" s="760"/>
      <c r="PAN137" s="760"/>
      <c r="PAO137" s="760"/>
      <c r="PAP137" s="760"/>
      <c r="PAQ137" s="760"/>
      <c r="PAR137" s="760"/>
      <c r="PAS137" s="760"/>
      <c r="PAT137" s="760"/>
      <c r="PAU137" s="760"/>
      <c r="PAV137" s="760"/>
      <c r="PAW137" s="760"/>
      <c r="PAX137" s="760"/>
      <c r="PAY137" s="760"/>
      <c r="PAZ137" s="760"/>
      <c r="PBA137" s="760"/>
      <c r="PBB137" s="760"/>
      <c r="PBC137" s="760"/>
      <c r="PBD137" s="760"/>
      <c r="PBE137" s="760"/>
      <c r="PBF137" s="760"/>
      <c r="PBG137" s="760"/>
      <c r="PBH137" s="760"/>
      <c r="PBI137" s="760"/>
      <c r="PBJ137" s="760"/>
      <c r="PBK137" s="760"/>
      <c r="PBL137" s="760"/>
      <c r="PBM137" s="760"/>
      <c r="PBN137" s="760"/>
      <c r="PBO137" s="760"/>
      <c r="PBP137" s="760"/>
      <c r="PBQ137" s="760"/>
      <c r="PBR137" s="760"/>
      <c r="PBS137" s="760"/>
      <c r="PBT137" s="760"/>
      <c r="PBU137" s="760"/>
      <c r="PBV137" s="760"/>
      <c r="PBW137" s="760"/>
      <c r="PBX137" s="760"/>
      <c r="PBY137" s="760"/>
      <c r="PBZ137" s="760"/>
      <c r="PCA137" s="760"/>
      <c r="PCB137" s="760"/>
      <c r="PCC137" s="760"/>
      <c r="PCD137" s="760"/>
      <c r="PCE137" s="760"/>
      <c r="PCF137" s="760"/>
      <c r="PCG137" s="760"/>
      <c r="PCH137" s="760"/>
      <c r="PCI137" s="760"/>
      <c r="PCJ137" s="760"/>
      <c r="PCK137" s="760"/>
      <c r="PCL137" s="760"/>
      <c r="PCM137" s="760"/>
      <c r="PCN137" s="760"/>
      <c r="PCO137" s="760"/>
      <c r="PCP137" s="760"/>
      <c r="PCQ137" s="760"/>
      <c r="PCR137" s="760"/>
      <c r="PCS137" s="760"/>
      <c r="PCT137" s="760"/>
      <c r="PCU137" s="760"/>
      <c r="PCV137" s="760"/>
      <c r="PCW137" s="760"/>
      <c r="PCX137" s="760"/>
      <c r="PCY137" s="760"/>
      <c r="PCZ137" s="760"/>
      <c r="PDA137" s="760"/>
      <c r="PDB137" s="760"/>
      <c r="PDC137" s="760"/>
      <c r="PDD137" s="760"/>
      <c r="PDE137" s="760"/>
      <c r="PDF137" s="760"/>
      <c r="PDG137" s="760"/>
      <c r="PDH137" s="760"/>
      <c r="PDI137" s="760"/>
      <c r="PDJ137" s="760"/>
      <c r="PDK137" s="760"/>
      <c r="PDL137" s="760"/>
      <c r="PDM137" s="760"/>
      <c r="PDN137" s="760"/>
      <c r="PDO137" s="760"/>
      <c r="PDP137" s="760"/>
      <c r="PDQ137" s="760"/>
      <c r="PDR137" s="760"/>
      <c r="PDS137" s="760"/>
      <c r="PDT137" s="760"/>
      <c r="PDU137" s="760"/>
      <c r="PDV137" s="760"/>
      <c r="PDW137" s="760"/>
      <c r="PDX137" s="760"/>
      <c r="PDY137" s="760"/>
      <c r="PDZ137" s="760"/>
      <c r="PEA137" s="760"/>
      <c r="PEB137" s="760"/>
      <c r="PEC137" s="760"/>
      <c r="PED137" s="760"/>
      <c r="PEE137" s="760"/>
      <c r="PEF137" s="760"/>
      <c r="PEG137" s="760"/>
      <c r="PEH137" s="760"/>
      <c r="PEI137" s="760"/>
      <c r="PEJ137" s="760"/>
      <c r="PEK137" s="760"/>
      <c r="PEL137" s="760"/>
      <c r="PEM137" s="760"/>
      <c r="PEN137" s="760"/>
      <c r="PEO137" s="760"/>
      <c r="PEP137" s="760"/>
      <c r="PEQ137" s="760"/>
      <c r="PER137" s="760"/>
      <c r="PES137" s="760"/>
      <c r="PET137" s="760"/>
      <c r="PEU137" s="760"/>
      <c r="PEV137" s="760"/>
      <c r="PEW137" s="760"/>
      <c r="PEX137" s="760"/>
      <c r="PEY137" s="760"/>
      <c r="PEZ137" s="760"/>
      <c r="PFA137" s="760"/>
      <c r="PFB137" s="760"/>
      <c r="PFC137" s="760"/>
      <c r="PFD137" s="760"/>
      <c r="PFE137" s="760"/>
      <c r="PFF137" s="760"/>
      <c r="PFG137" s="760"/>
      <c r="PFH137" s="760"/>
      <c r="PFI137" s="760"/>
      <c r="PFJ137" s="760"/>
      <c r="PFK137" s="760"/>
      <c r="PFL137" s="760"/>
      <c r="PFM137" s="760"/>
      <c r="PFN137" s="760"/>
      <c r="PFO137" s="760"/>
      <c r="PFP137" s="760"/>
      <c r="PFQ137" s="760"/>
      <c r="PFR137" s="760"/>
      <c r="PFS137" s="760"/>
      <c r="PFT137" s="760"/>
      <c r="PFU137" s="760"/>
      <c r="PFV137" s="760"/>
      <c r="PFW137" s="760"/>
      <c r="PFX137" s="760"/>
      <c r="PFY137" s="760"/>
      <c r="PFZ137" s="760"/>
      <c r="PGA137" s="760"/>
      <c r="PGB137" s="760"/>
      <c r="PGC137" s="760"/>
      <c r="PGD137" s="760"/>
      <c r="PGE137" s="760"/>
      <c r="PGF137" s="760"/>
      <c r="PGG137" s="760"/>
      <c r="PGH137" s="760"/>
      <c r="PGI137" s="760"/>
      <c r="PGJ137" s="760"/>
      <c r="PGK137" s="760"/>
      <c r="PGL137" s="760"/>
      <c r="PGM137" s="760"/>
      <c r="PGN137" s="760"/>
      <c r="PGO137" s="760"/>
      <c r="PGP137" s="760"/>
      <c r="PGQ137" s="760"/>
      <c r="PGR137" s="760"/>
      <c r="PGS137" s="760"/>
      <c r="PGT137" s="760"/>
      <c r="PGU137" s="760"/>
      <c r="PGV137" s="760"/>
      <c r="PGW137" s="760"/>
      <c r="PGX137" s="760"/>
      <c r="PGY137" s="760"/>
      <c r="PGZ137" s="760"/>
      <c r="PHA137" s="760"/>
      <c r="PHB137" s="760"/>
      <c r="PHC137" s="760"/>
      <c r="PHD137" s="760"/>
      <c r="PHE137" s="760"/>
      <c r="PHF137" s="760"/>
      <c r="PHG137" s="760"/>
      <c r="PHH137" s="760"/>
      <c r="PHI137" s="760"/>
      <c r="PHJ137" s="760"/>
      <c r="PHK137" s="760"/>
      <c r="PHL137" s="760"/>
      <c r="PHM137" s="760"/>
      <c r="PHN137" s="760"/>
      <c r="PHO137" s="760"/>
      <c r="PHP137" s="760"/>
      <c r="PHQ137" s="760"/>
      <c r="PHR137" s="760"/>
      <c r="PHS137" s="760"/>
      <c r="PHT137" s="760"/>
      <c r="PHU137" s="760"/>
      <c r="PHV137" s="760"/>
      <c r="PHW137" s="760"/>
      <c r="PHX137" s="760"/>
      <c r="PHY137" s="760"/>
      <c r="PHZ137" s="760"/>
      <c r="PIA137" s="760"/>
      <c r="PIB137" s="760"/>
      <c r="PIC137" s="760"/>
      <c r="PID137" s="760"/>
      <c r="PIE137" s="760"/>
      <c r="PIF137" s="760"/>
      <c r="PIG137" s="760"/>
      <c r="PIH137" s="760"/>
      <c r="PII137" s="760"/>
      <c r="PIJ137" s="760"/>
      <c r="PIK137" s="760"/>
      <c r="PIL137" s="760"/>
      <c r="PIM137" s="760"/>
      <c r="PIN137" s="760"/>
      <c r="PIO137" s="760"/>
      <c r="PIP137" s="760"/>
      <c r="PIQ137" s="760"/>
      <c r="PIR137" s="760"/>
      <c r="PIS137" s="760"/>
      <c r="PIT137" s="760"/>
      <c r="PIU137" s="760"/>
      <c r="PIV137" s="760"/>
      <c r="PIW137" s="760"/>
      <c r="PIX137" s="760"/>
      <c r="PIY137" s="760"/>
      <c r="PIZ137" s="760"/>
      <c r="PJA137" s="760"/>
      <c r="PJB137" s="760"/>
      <c r="PJC137" s="760"/>
      <c r="PJD137" s="760"/>
      <c r="PJE137" s="760"/>
      <c r="PJF137" s="760"/>
      <c r="PJG137" s="760"/>
      <c r="PJH137" s="760"/>
      <c r="PJI137" s="760"/>
      <c r="PJJ137" s="760"/>
      <c r="PJK137" s="760"/>
      <c r="PJL137" s="760"/>
      <c r="PJM137" s="760"/>
      <c r="PJN137" s="760"/>
      <c r="PJO137" s="760"/>
      <c r="PJP137" s="760"/>
      <c r="PJQ137" s="760"/>
      <c r="PJR137" s="760"/>
      <c r="PJS137" s="760"/>
      <c r="PJT137" s="760"/>
      <c r="PJU137" s="760"/>
      <c r="PJV137" s="760"/>
      <c r="PJW137" s="760"/>
      <c r="PJX137" s="760"/>
      <c r="PJY137" s="760"/>
      <c r="PJZ137" s="760"/>
      <c r="PKA137" s="760"/>
      <c r="PKB137" s="760"/>
      <c r="PKC137" s="760"/>
      <c r="PKD137" s="760"/>
      <c r="PKE137" s="760"/>
      <c r="PKF137" s="760"/>
      <c r="PKG137" s="760"/>
      <c r="PKH137" s="760"/>
      <c r="PKI137" s="760"/>
      <c r="PKJ137" s="760"/>
      <c r="PKK137" s="760"/>
      <c r="PKL137" s="760"/>
      <c r="PKM137" s="760"/>
      <c r="PKN137" s="760"/>
      <c r="PKO137" s="760"/>
      <c r="PKP137" s="760"/>
      <c r="PKQ137" s="760"/>
      <c r="PKR137" s="760"/>
      <c r="PKS137" s="760"/>
      <c r="PKT137" s="760"/>
      <c r="PKU137" s="760"/>
      <c r="PKV137" s="760"/>
      <c r="PKW137" s="760"/>
      <c r="PKX137" s="760"/>
      <c r="PKY137" s="760"/>
      <c r="PKZ137" s="760"/>
      <c r="PLA137" s="760"/>
      <c r="PLB137" s="760"/>
      <c r="PLC137" s="760"/>
      <c r="PLD137" s="760"/>
      <c r="PLE137" s="760"/>
      <c r="PLF137" s="760"/>
      <c r="PLG137" s="760"/>
      <c r="PLH137" s="760"/>
      <c r="PLI137" s="760"/>
      <c r="PLJ137" s="760"/>
      <c r="PLK137" s="760"/>
      <c r="PLL137" s="760"/>
      <c r="PLM137" s="760"/>
      <c r="PLN137" s="760"/>
      <c r="PLO137" s="760"/>
      <c r="PLP137" s="760"/>
      <c r="PLQ137" s="760"/>
      <c r="PLR137" s="760"/>
      <c r="PLS137" s="760"/>
      <c r="PLT137" s="760"/>
      <c r="PLU137" s="760"/>
      <c r="PLV137" s="760"/>
      <c r="PLW137" s="760"/>
      <c r="PLX137" s="760"/>
      <c r="PLY137" s="760"/>
      <c r="PLZ137" s="760"/>
      <c r="PMA137" s="760"/>
      <c r="PMB137" s="760"/>
      <c r="PMC137" s="760"/>
      <c r="PMD137" s="760"/>
      <c r="PME137" s="760"/>
      <c r="PMF137" s="760"/>
      <c r="PMG137" s="760"/>
      <c r="PMH137" s="760"/>
      <c r="PMI137" s="760"/>
      <c r="PMJ137" s="760"/>
      <c r="PMK137" s="760"/>
      <c r="PML137" s="760"/>
      <c r="PMM137" s="760"/>
      <c r="PMN137" s="760"/>
      <c r="PMO137" s="760"/>
      <c r="PMP137" s="760"/>
      <c r="PMQ137" s="760"/>
      <c r="PMR137" s="760"/>
      <c r="PMS137" s="760"/>
      <c r="PMT137" s="760"/>
      <c r="PMU137" s="760"/>
      <c r="PMV137" s="760"/>
      <c r="PMW137" s="760"/>
      <c r="PMX137" s="760"/>
      <c r="PMY137" s="760"/>
      <c r="PMZ137" s="760"/>
      <c r="PNA137" s="760"/>
      <c r="PNB137" s="760"/>
      <c r="PNC137" s="760"/>
      <c r="PND137" s="760"/>
      <c r="PNE137" s="760"/>
      <c r="PNF137" s="760"/>
      <c r="PNG137" s="760"/>
      <c r="PNH137" s="760"/>
      <c r="PNI137" s="760"/>
      <c r="PNJ137" s="760"/>
      <c r="PNK137" s="760"/>
      <c r="PNL137" s="760"/>
      <c r="PNM137" s="760"/>
      <c r="PNN137" s="760"/>
      <c r="PNO137" s="760"/>
      <c r="PNP137" s="760"/>
      <c r="PNQ137" s="760"/>
      <c r="PNR137" s="760"/>
      <c r="PNS137" s="760"/>
      <c r="PNT137" s="760"/>
      <c r="PNU137" s="760"/>
      <c r="PNV137" s="760"/>
      <c r="PNW137" s="760"/>
      <c r="PNX137" s="760"/>
      <c r="PNY137" s="760"/>
      <c r="PNZ137" s="760"/>
      <c r="POA137" s="760"/>
      <c r="POB137" s="760"/>
      <c r="POC137" s="760"/>
      <c r="POD137" s="760"/>
      <c r="POE137" s="760"/>
      <c r="POF137" s="760"/>
      <c r="POG137" s="760"/>
      <c r="POH137" s="760"/>
      <c r="POI137" s="760"/>
      <c r="POJ137" s="760"/>
      <c r="POK137" s="760"/>
      <c r="POL137" s="760"/>
      <c r="POM137" s="760"/>
      <c r="PON137" s="760"/>
      <c r="POO137" s="760"/>
      <c r="POP137" s="760"/>
      <c r="POQ137" s="760"/>
      <c r="POR137" s="760"/>
      <c r="POS137" s="760"/>
      <c r="POT137" s="760"/>
      <c r="POU137" s="760"/>
      <c r="POV137" s="760"/>
      <c r="POW137" s="760"/>
      <c r="POX137" s="760"/>
      <c r="POY137" s="760"/>
      <c r="POZ137" s="760"/>
      <c r="PPA137" s="760"/>
      <c r="PPB137" s="760"/>
      <c r="PPC137" s="760"/>
      <c r="PPD137" s="760"/>
      <c r="PPE137" s="760"/>
      <c r="PPF137" s="760"/>
      <c r="PPG137" s="760"/>
      <c r="PPH137" s="760"/>
      <c r="PPI137" s="760"/>
      <c r="PPJ137" s="760"/>
      <c r="PPK137" s="760"/>
      <c r="PPL137" s="760"/>
      <c r="PPM137" s="760"/>
      <c r="PPN137" s="760"/>
      <c r="PPO137" s="760"/>
      <c r="PPP137" s="760"/>
      <c r="PPQ137" s="760"/>
      <c r="PPR137" s="760"/>
      <c r="PPS137" s="760"/>
      <c r="PPT137" s="760"/>
      <c r="PPU137" s="760"/>
      <c r="PPV137" s="760"/>
      <c r="PPW137" s="760"/>
      <c r="PPX137" s="760"/>
      <c r="PPY137" s="760"/>
      <c r="PPZ137" s="760"/>
      <c r="PQA137" s="760"/>
      <c r="PQB137" s="760"/>
      <c r="PQC137" s="760"/>
      <c r="PQD137" s="760"/>
      <c r="PQE137" s="760"/>
      <c r="PQF137" s="760"/>
      <c r="PQG137" s="760"/>
      <c r="PQH137" s="760"/>
      <c r="PQI137" s="760"/>
      <c r="PQJ137" s="760"/>
      <c r="PQK137" s="760"/>
      <c r="PQL137" s="760"/>
      <c r="PQM137" s="760"/>
      <c r="PQN137" s="760"/>
      <c r="PQO137" s="760"/>
      <c r="PQP137" s="760"/>
      <c r="PQQ137" s="760"/>
      <c r="PQR137" s="760"/>
      <c r="PQS137" s="760"/>
      <c r="PQT137" s="760"/>
      <c r="PQU137" s="760"/>
      <c r="PQV137" s="760"/>
      <c r="PQW137" s="760"/>
      <c r="PQX137" s="760"/>
      <c r="PQY137" s="760"/>
      <c r="PQZ137" s="760"/>
      <c r="PRA137" s="760"/>
      <c r="PRB137" s="760"/>
      <c r="PRC137" s="760"/>
      <c r="PRD137" s="760"/>
      <c r="PRE137" s="760"/>
      <c r="PRF137" s="760"/>
      <c r="PRG137" s="760"/>
      <c r="PRH137" s="760"/>
      <c r="PRI137" s="760"/>
      <c r="PRJ137" s="760"/>
      <c r="PRK137" s="760"/>
      <c r="PRL137" s="760"/>
      <c r="PRM137" s="760"/>
      <c r="PRN137" s="760"/>
      <c r="PRO137" s="760"/>
      <c r="PRP137" s="760"/>
      <c r="PRQ137" s="760"/>
      <c r="PRR137" s="760"/>
      <c r="PRS137" s="760"/>
      <c r="PRT137" s="760"/>
      <c r="PRU137" s="760"/>
      <c r="PRV137" s="760"/>
      <c r="PRW137" s="760"/>
      <c r="PRX137" s="760"/>
      <c r="PRY137" s="760"/>
      <c r="PRZ137" s="760"/>
      <c r="PSA137" s="760"/>
      <c r="PSB137" s="760"/>
      <c r="PSC137" s="760"/>
      <c r="PSD137" s="760"/>
      <c r="PSE137" s="760"/>
      <c r="PSF137" s="760"/>
      <c r="PSG137" s="760"/>
      <c r="PSH137" s="760"/>
      <c r="PSI137" s="760"/>
      <c r="PSJ137" s="760"/>
      <c r="PSK137" s="760"/>
      <c r="PSL137" s="760"/>
      <c r="PSM137" s="760"/>
      <c r="PSN137" s="760"/>
      <c r="PSO137" s="760"/>
      <c r="PSP137" s="760"/>
      <c r="PSQ137" s="760"/>
      <c r="PSR137" s="760"/>
      <c r="PSS137" s="760"/>
      <c r="PST137" s="760"/>
      <c r="PSU137" s="760"/>
      <c r="PSV137" s="760"/>
      <c r="PSW137" s="760"/>
      <c r="PSX137" s="760"/>
      <c r="PSY137" s="760"/>
      <c r="PSZ137" s="760"/>
      <c r="PTA137" s="760"/>
      <c r="PTB137" s="760"/>
      <c r="PTC137" s="760"/>
      <c r="PTD137" s="760"/>
      <c r="PTE137" s="760"/>
      <c r="PTF137" s="760"/>
      <c r="PTG137" s="760"/>
      <c r="PTH137" s="760"/>
      <c r="PTI137" s="760"/>
      <c r="PTJ137" s="760"/>
      <c r="PTK137" s="760"/>
      <c r="PTL137" s="760"/>
      <c r="PTM137" s="760"/>
      <c r="PTN137" s="760"/>
      <c r="PTO137" s="760"/>
      <c r="PTP137" s="760"/>
      <c r="PTQ137" s="760"/>
      <c r="PTR137" s="760"/>
      <c r="PTS137" s="760"/>
      <c r="PTT137" s="760"/>
      <c r="PTU137" s="760"/>
      <c r="PTV137" s="760"/>
      <c r="PTW137" s="760"/>
      <c r="PTX137" s="760"/>
      <c r="PTY137" s="760"/>
      <c r="PTZ137" s="760"/>
      <c r="PUA137" s="760"/>
      <c r="PUB137" s="760"/>
      <c r="PUC137" s="760"/>
      <c r="PUD137" s="760"/>
      <c r="PUE137" s="760"/>
      <c r="PUF137" s="760"/>
      <c r="PUG137" s="760"/>
      <c r="PUH137" s="760"/>
      <c r="PUI137" s="760"/>
      <c r="PUJ137" s="760"/>
      <c r="PUK137" s="760"/>
      <c r="PUL137" s="760"/>
      <c r="PUM137" s="760"/>
      <c r="PUN137" s="760"/>
      <c r="PUO137" s="760"/>
      <c r="PUP137" s="760"/>
      <c r="PUQ137" s="760"/>
      <c r="PUR137" s="760"/>
      <c r="PUS137" s="760"/>
      <c r="PUT137" s="760"/>
      <c r="PUU137" s="760"/>
      <c r="PUV137" s="760"/>
      <c r="PUW137" s="760"/>
      <c r="PUX137" s="760"/>
      <c r="PUY137" s="760"/>
      <c r="PUZ137" s="760"/>
      <c r="PVA137" s="760"/>
      <c r="PVB137" s="760"/>
      <c r="PVC137" s="760"/>
      <c r="PVD137" s="760"/>
      <c r="PVE137" s="760"/>
      <c r="PVF137" s="760"/>
      <c r="PVG137" s="760"/>
      <c r="PVH137" s="760"/>
      <c r="PVI137" s="760"/>
      <c r="PVJ137" s="760"/>
      <c r="PVK137" s="760"/>
      <c r="PVL137" s="760"/>
      <c r="PVM137" s="760"/>
      <c r="PVN137" s="760"/>
      <c r="PVO137" s="760"/>
      <c r="PVP137" s="760"/>
      <c r="PVQ137" s="760"/>
      <c r="PVR137" s="760"/>
      <c r="PVS137" s="760"/>
      <c r="PVT137" s="760"/>
      <c r="PVU137" s="760"/>
      <c r="PVV137" s="760"/>
      <c r="PVW137" s="760"/>
      <c r="PVX137" s="760"/>
      <c r="PVY137" s="760"/>
      <c r="PVZ137" s="760"/>
      <c r="PWA137" s="760"/>
      <c r="PWB137" s="760"/>
      <c r="PWC137" s="760"/>
      <c r="PWD137" s="760"/>
      <c r="PWE137" s="760"/>
      <c r="PWF137" s="760"/>
      <c r="PWG137" s="760"/>
      <c r="PWH137" s="760"/>
      <c r="PWI137" s="760"/>
      <c r="PWJ137" s="760"/>
      <c r="PWK137" s="760"/>
      <c r="PWL137" s="760"/>
      <c r="PWM137" s="760"/>
      <c r="PWN137" s="760"/>
      <c r="PWO137" s="760"/>
      <c r="PWP137" s="760"/>
      <c r="PWQ137" s="760"/>
      <c r="PWR137" s="760"/>
      <c r="PWS137" s="760"/>
      <c r="PWT137" s="760"/>
      <c r="PWU137" s="760"/>
      <c r="PWV137" s="760"/>
      <c r="PWW137" s="760"/>
      <c r="PWX137" s="760"/>
      <c r="PWY137" s="760"/>
      <c r="PWZ137" s="760"/>
      <c r="PXA137" s="760"/>
      <c r="PXB137" s="760"/>
      <c r="PXC137" s="760"/>
      <c r="PXD137" s="760"/>
      <c r="PXE137" s="760"/>
      <c r="PXF137" s="760"/>
      <c r="PXG137" s="760"/>
      <c r="PXH137" s="760"/>
      <c r="PXI137" s="760"/>
      <c r="PXJ137" s="760"/>
      <c r="PXK137" s="760"/>
      <c r="PXL137" s="760"/>
      <c r="PXM137" s="760"/>
      <c r="PXN137" s="760"/>
      <c r="PXO137" s="760"/>
      <c r="PXP137" s="760"/>
      <c r="PXQ137" s="760"/>
      <c r="PXR137" s="760"/>
      <c r="PXS137" s="760"/>
      <c r="PXT137" s="760"/>
      <c r="PXU137" s="760"/>
      <c r="PXV137" s="760"/>
      <c r="PXW137" s="760"/>
      <c r="PXX137" s="760"/>
      <c r="PXY137" s="760"/>
      <c r="PXZ137" s="760"/>
      <c r="PYA137" s="760"/>
      <c r="PYB137" s="760"/>
      <c r="PYC137" s="760"/>
      <c r="PYD137" s="760"/>
      <c r="PYE137" s="760"/>
      <c r="PYF137" s="760"/>
      <c r="PYG137" s="760"/>
      <c r="PYH137" s="760"/>
      <c r="PYI137" s="760"/>
      <c r="PYJ137" s="760"/>
      <c r="PYK137" s="760"/>
      <c r="PYL137" s="760"/>
      <c r="PYM137" s="760"/>
      <c r="PYN137" s="760"/>
      <c r="PYO137" s="760"/>
      <c r="PYP137" s="760"/>
      <c r="PYQ137" s="760"/>
      <c r="PYR137" s="760"/>
      <c r="PYS137" s="760"/>
      <c r="PYT137" s="760"/>
      <c r="PYU137" s="760"/>
      <c r="PYV137" s="760"/>
      <c r="PYW137" s="760"/>
      <c r="PYX137" s="760"/>
      <c r="PYY137" s="760"/>
      <c r="PYZ137" s="760"/>
      <c r="PZA137" s="760"/>
      <c r="PZB137" s="760"/>
      <c r="PZC137" s="760"/>
      <c r="PZD137" s="760"/>
      <c r="PZE137" s="760"/>
      <c r="PZF137" s="760"/>
      <c r="PZG137" s="760"/>
      <c r="PZH137" s="760"/>
      <c r="PZI137" s="760"/>
      <c r="PZJ137" s="760"/>
      <c r="PZK137" s="760"/>
      <c r="PZL137" s="760"/>
      <c r="PZM137" s="760"/>
      <c r="PZN137" s="760"/>
      <c r="PZO137" s="760"/>
      <c r="PZP137" s="760"/>
      <c r="PZQ137" s="760"/>
      <c r="PZR137" s="760"/>
      <c r="PZS137" s="760"/>
      <c r="PZT137" s="760"/>
      <c r="PZU137" s="760"/>
      <c r="PZV137" s="760"/>
      <c r="PZW137" s="760"/>
      <c r="PZX137" s="760"/>
      <c r="PZY137" s="760"/>
      <c r="PZZ137" s="760"/>
      <c r="QAA137" s="760"/>
      <c r="QAB137" s="760"/>
      <c r="QAC137" s="760"/>
      <c r="QAD137" s="760"/>
      <c r="QAE137" s="760"/>
      <c r="QAF137" s="760"/>
      <c r="QAG137" s="760"/>
      <c r="QAH137" s="760"/>
      <c r="QAI137" s="760"/>
      <c r="QAJ137" s="760"/>
      <c r="QAK137" s="760"/>
      <c r="QAL137" s="760"/>
      <c r="QAM137" s="760"/>
      <c r="QAN137" s="760"/>
      <c r="QAO137" s="760"/>
      <c r="QAP137" s="760"/>
      <c r="QAQ137" s="760"/>
      <c r="QAR137" s="760"/>
      <c r="QAS137" s="760"/>
      <c r="QAT137" s="760"/>
      <c r="QAU137" s="760"/>
      <c r="QAV137" s="760"/>
      <c r="QAW137" s="760"/>
      <c r="QAX137" s="760"/>
      <c r="QAY137" s="760"/>
      <c r="QAZ137" s="760"/>
      <c r="QBA137" s="760"/>
      <c r="QBB137" s="760"/>
      <c r="QBC137" s="760"/>
      <c r="QBD137" s="760"/>
      <c r="QBE137" s="760"/>
      <c r="QBF137" s="760"/>
      <c r="QBG137" s="760"/>
      <c r="QBH137" s="760"/>
      <c r="QBI137" s="760"/>
      <c r="QBJ137" s="760"/>
      <c r="QBK137" s="760"/>
      <c r="QBL137" s="760"/>
      <c r="QBM137" s="760"/>
      <c r="QBN137" s="760"/>
      <c r="QBO137" s="760"/>
      <c r="QBP137" s="760"/>
      <c r="QBQ137" s="760"/>
      <c r="QBR137" s="760"/>
      <c r="QBS137" s="760"/>
      <c r="QBT137" s="760"/>
      <c r="QBU137" s="760"/>
      <c r="QBV137" s="760"/>
      <c r="QBW137" s="760"/>
      <c r="QBX137" s="760"/>
      <c r="QBY137" s="760"/>
      <c r="QBZ137" s="760"/>
      <c r="QCA137" s="760"/>
      <c r="QCB137" s="760"/>
      <c r="QCC137" s="760"/>
      <c r="QCD137" s="760"/>
      <c r="QCE137" s="760"/>
      <c r="QCF137" s="760"/>
      <c r="QCG137" s="760"/>
      <c r="QCH137" s="760"/>
      <c r="QCI137" s="760"/>
      <c r="QCJ137" s="760"/>
      <c r="QCK137" s="760"/>
      <c r="QCL137" s="760"/>
      <c r="QCM137" s="760"/>
      <c r="QCN137" s="760"/>
      <c r="QCO137" s="760"/>
      <c r="QCP137" s="760"/>
      <c r="QCQ137" s="760"/>
      <c r="QCR137" s="760"/>
      <c r="QCS137" s="760"/>
      <c r="QCT137" s="760"/>
      <c r="QCU137" s="760"/>
      <c r="QCV137" s="760"/>
      <c r="QCW137" s="760"/>
      <c r="QCX137" s="760"/>
      <c r="QCY137" s="760"/>
      <c r="QCZ137" s="760"/>
      <c r="QDA137" s="760"/>
      <c r="QDB137" s="760"/>
      <c r="QDC137" s="760"/>
      <c r="QDD137" s="760"/>
      <c r="QDE137" s="760"/>
      <c r="QDF137" s="760"/>
      <c r="QDG137" s="760"/>
      <c r="QDH137" s="760"/>
      <c r="QDI137" s="760"/>
      <c r="QDJ137" s="760"/>
      <c r="QDK137" s="760"/>
      <c r="QDL137" s="760"/>
      <c r="QDM137" s="760"/>
      <c r="QDN137" s="760"/>
      <c r="QDO137" s="760"/>
      <c r="QDP137" s="760"/>
      <c r="QDQ137" s="760"/>
      <c r="QDR137" s="760"/>
      <c r="QDS137" s="760"/>
      <c r="QDT137" s="760"/>
      <c r="QDU137" s="760"/>
      <c r="QDV137" s="760"/>
      <c r="QDW137" s="760"/>
      <c r="QDX137" s="760"/>
      <c r="QDY137" s="760"/>
      <c r="QDZ137" s="760"/>
      <c r="QEA137" s="760"/>
      <c r="QEB137" s="760"/>
      <c r="QEC137" s="760"/>
      <c r="QED137" s="760"/>
      <c r="QEE137" s="760"/>
      <c r="QEF137" s="760"/>
      <c r="QEG137" s="760"/>
      <c r="QEH137" s="760"/>
      <c r="QEI137" s="760"/>
      <c r="QEJ137" s="760"/>
      <c r="QEK137" s="760"/>
      <c r="QEL137" s="760"/>
      <c r="QEM137" s="760"/>
      <c r="QEN137" s="760"/>
      <c r="QEO137" s="760"/>
      <c r="QEP137" s="760"/>
      <c r="QEQ137" s="760"/>
      <c r="QER137" s="760"/>
      <c r="QES137" s="760"/>
      <c r="QET137" s="760"/>
      <c r="QEU137" s="760"/>
      <c r="QEV137" s="760"/>
      <c r="QEW137" s="760"/>
      <c r="QEX137" s="760"/>
      <c r="QEY137" s="760"/>
      <c r="QEZ137" s="760"/>
      <c r="QFA137" s="760"/>
      <c r="QFB137" s="760"/>
      <c r="QFC137" s="760"/>
      <c r="QFD137" s="760"/>
      <c r="QFE137" s="760"/>
      <c r="QFF137" s="760"/>
      <c r="QFG137" s="760"/>
      <c r="QFH137" s="760"/>
      <c r="QFI137" s="760"/>
      <c r="QFJ137" s="760"/>
      <c r="QFK137" s="760"/>
      <c r="QFL137" s="760"/>
      <c r="QFM137" s="760"/>
      <c r="QFN137" s="760"/>
      <c r="QFO137" s="760"/>
      <c r="QFP137" s="760"/>
      <c r="QFQ137" s="760"/>
      <c r="QFR137" s="760"/>
      <c r="QFS137" s="760"/>
      <c r="QFT137" s="760"/>
      <c r="QFU137" s="760"/>
      <c r="QFV137" s="760"/>
      <c r="QFW137" s="760"/>
      <c r="QFX137" s="760"/>
      <c r="QFY137" s="760"/>
      <c r="QFZ137" s="760"/>
      <c r="QGA137" s="760"/>
      <c r="QGB137" s="760"/>
      <c r="QGC137" s="760"/>
      <c r="QGD137" s="760"/>
      <c r="QGE137" s="760"/>
      <c r="QGF137" s="760"/>
      <c r="QGG137" s="760"/>
      <c r="QGH137" s="760"/>
      <c r="QGI137" s="760"/>
      <c r="QGJ137" s="760"/>
      <c r="QGK137" s="760"/>
      <c r="QGL137" s="760"/>
      <c r="QGM137" s="760"/>
      <c r="QGN137" s="760"/>
      <c r="QGO137" s="760"/>
      <c r="QGP137" s="760"/>
      <c r="QGQ137" s="760"/>
      <c r="QGR137" s="760"/>
      <c r="QGS137" s="760"/>
      <c r="QGT137" s="760"/>
      <c r="QGU137" s="760"/>
      <c r="QGV137" s="760"/>
      <c r="QGW137" s="760"/>
      <c r="QGX137" s="760"/>
      <c r="QGY137" s="760"/>
      <c r="QGZ137" s="760"/>
      <c r="QHA137" s="760"/>
      <c r="QHB137" s="760"/>
      <c r="QHC137" s="760"/>
      <c r="QHD137" s="760"/>
      <c r="QHE137" s="760"/>
      <c r="QHF137" s="760"/>
      <c r="QHG137" s="760"/>
      <c r="QHH137" s="760"/>
      <c r="QHI137" s="760"/>
      <c r="QHJ137" s="760"/>
      <c r="QHK137" s="760"/>
      <c r="QHL137" s="760"/>
      <c r="QHM137" s="760"/>
      <c r="QHN137" s="760"/>
      <c r="QHO137" s="760"/>
      <c r="QHP137" s="760"/>
      <c r="QHQ137" s="760"/>
      <c r="QHR137" s="760"/>
      <c r="QHS137" s="760"/>
      <c r="QHT137" s="760"/>
      <c r="QHU137" s="760"/>
      <c r="QHV137" s="760"/>
      <c r="QHW137" s="760"/>
      <c r="QHX137" s="760"/>
      <c r="QHY137" s="760"/>
      <c r="QHZ137" s="760"/>
      <c r="QIA137" s="760"/>
      <c r="QIB137" s="760"/>
      <c r="QIC137" s="760"/>
      <c r="QID137" s="760"/>
      <c r="QIE137" s="760"/>
      <c r="QIF137" s="760"/>
      <c r="QIG137" s="760"/>
      <c r="QIH137" s="760"/>
      <c r="QII137" s="760"/>
      <c r="QIJ137" s="760"/>
      <c r="QIK137" s="760"/>
      <c r="QIL137" s="760"/>
      <c r="QIM137" s="760"/>
      <c r="QIN137" s="760"/>
      <c r="QIO137" s="760"/>
      <c r="QIP137" s="760"/>
      <c r="QIQ137" s="760"/>
      <c r="QIR137" s="760"/>
      <c r="QIS137" s="760"/>
      <c r="QIT137" s="760"/>
      <c r="QIU137" s="760"/>
      <c r="QIV137" s="760"/>
      <c r="QIW137" s="760"/>
      <c r="QIX137" s="760"/>
      <c r="QIY137" s="760"/>
      <c r="QIZ137" s="760"/>
      <c r="QJA137" s="760"/>
      <c r="QJB137" s="760"/>
      <c r="QJC137" s="760"/>
      <c r="QJD137" s="760"/>
      <c r="QJE137" s="760"/>
      <c r="QJF137" s="760"/>
      <c r="QJG137" s="760"/>
      <c r="QJH137" s="760"/>
      <c r="QJI137" s="760"/>
      <c r="QJJ137" s="760"/>
      <c r="QJK137" s="760"/>
      <c r="QJL137" s="760"/>
      <c r="QJM137" s="760"/>
      <c r="QJN137" s="760"/>
      <c r="QJO137" s="760"/>
      <c r="QJP137" s="760"/>
      <c r="QJQ137" s="760"/>
      <c r="QJR137" s="760"/>
      <c r="QJS137" s="760"/>
      <c r="QJT137" s="760"/>
      <c r="QJU137" s="760"/>
      <c r="QJV137" s="760"/>
      <c r="QJW137" s="760"/>
      <c r="QJX137" s="760"/>
      <c r="QJY137" s="760"/>
      <c r="QJZ137" s="760"/>
      <c r="QKA137" s="760"/>
      <c r="QKB137" s="760"/>
      <c r="QKC137" s="760"/>
      <c r="QKD137" s="760"/>
      <c r="QKE137" s="760"/>
      <c r="QKF137" s="760"/>
      <c r="QKG137" s="760"/>
      <c r="QKH137" s="760"/>
      <c r="QKI137" s="760"/>
      <c r="QKJ137" s="760"/>
      <c r="QKK137" s="760"/>
      <c r="QKL137" s="760"/>
      <c r="QKM137" s="760"/>
      <c r="QKN137" s="760"/>
      <c r="QKO137" s="760"/>
      <c r="QKP137" s="760"/>
      <c r="QKQ137" s="760"/>
      <c r="QKR137" s="760"/>
      <c r="QKS137" s="760"/>
      <c r="QKT137" s="760"/>
      <c r="QKU137" s="760"/>
      <c r="QKV137" s="760"/>
      <c r="QKW137" s="760"/>
      <c r="QKX137" s="760"/>
      <c r="QKY137" s="760"/>
      <c r="QKZ137" s="760"/>
      <c r="QLA137" s="760"/>
      <c r="QLB137" s="760"/>
      <c r="QLC137" s="760"/>
      <c r="QLD137" s="760"/>
      <c r="QLE137" s="760"/>
      <c r="QLF137" s="760"/>
      <c r="QLG137" s="760"/>
      <c r="QLH137" s="760"/>
      <c r="QLI137" s="760"/>
      <c r="QLJ137" s="760"/>
      <c r="QLK137" s="760"/>
      <c r="QLL137" s="760"/>
      <c r="QLM137" s="760"/>
      <c r="QLN137" s="760"/>
      <c r="QLO137" s="760"/>
      <c r="QLP137" s="760"/>
      <c r="QLQ137" s="760"/>
      <c r="QLR137" s="760"/>
      <c r="QLS137" s="760"/>
      <c r="QLT137" s="760"/>
      <c r="QLU137" s="760"/>
      <c r="QLV137" s="760"/>
      <c r="QLW137" s="760"/>
      <c r="QLX137" s="760"/>
      <c r="QLY137" s="760"/>
      <c r="QLZ137" s="760"/>
      <c r="QMA137" s="760"/>
      <c r="QMB137" s="760"/>
      <c r="QMC137" s="760"/>
      <c r="QMD137" s="760"/>
      <c r="QME137" s="760"/>
      <c r="QMF137" s="760"/>
      <c r="QMG137" s="760"/>
      <c r="QMH137" s="760"/>
      <c r="QMI137" s="760"/>
      <c r="QMJ137" s="760"/>
      <c r="QMK137" s="760"/>
      <c r="QML137" s="760"/>
      <c r="QMM137" s="760"/>
      <c r="QMN137" s="760"/>
      <c r="QMO137" s="760"/>
      <c r="QMP137" s="760"/>
      <c r="QMQ137" s="760"/>
      <c r="QMR137" s="760"/>
      <c r="QMS137" s="760"/>
      <c r="QMT137" s="760"/>
      <c r="QMU137" s="760"/>
      <c r="QMV137" s="760"/>
      <c r="QMW137" s="760"/>
      <c r="QMX137" s="760"/>
      <c r="QMY137" s="760"/>
      <c r="QMZ137" s="760"/>
      <c r="QNA137" s="760"/>
      <c r="QNB137" s="760"/>
      <c r="QNC137" s="760"/>
      <c r="QND137" s="760"/>
      <c r="QNE137" s="760"/>
      <c r="QNF137" s="760"/>
      <c r="QNG137" s="760"/>
      <c r="QNH137" s="760"/>
      <c r="QNI137" s="760"/>
      <c r="QNJ137" s="760"/>
      <c r="QNK137" s="760"/>
      <c r="QNL137" s="760"/>
      <c r="QNM137" s="760"/>
      <c r="QNN137" s="760"/>
      <c r="QNO137" s="760"/>
      <c r="QNP137" s="760"/>
      <c r="QNQ137" s="760"/>
      <c r="QNR137" s="760"/>
      <c r="QNS137" s="760"/>
      <c r="QNT137" s="760"/>
      <c r="QNU137" s="760"/>
      <c r="QNV137" s="760"/>
      <c r="QNW137" s="760"/>
      <c r="QNX137" s="760"/>
      <c r="QNY137" s="760"/>
      <c r="QNZ137" s="760"/>
      <c r="QOA137" s="760"/>
      <c r="QOB137" s="760"/>
      <c r="QOC137" s="760"/>
      <c r="QOD137" s="760"/>
      <c r="QOE137" s="760"/>
      <c r="QOF137" s="760"/>
      <c r="QOG137" s="760"/>
      <c r="QOH137" s="760"/>
      <c r="QOI137" s="760"/>
      <c r="QOJ137" s="760"/>
      <c r="QOK137" s="760"/>
      <c r="QOL137" s="760"/>
      <c r="QOM137" s="760"/>
      <c r="QON137" s="760"/>
      <c r="QOO137" s="760"/>
      <c r="QOP137" s="760"/>
      <c r="QOQ137" s="760"/>
      <c r="QOR137" s="760"/>
      <c r="QOS137" s="760"/>
      <c r="QOT137" s="760"/>
      <c r="QOU137" s="760"/>
      <c r="QOV137" s="760"/>
      <c r="QOW137" s="760"/>
      <c r="QOX137" s="760"/>
      <c r="QOY137" s="760"/>
      <c r="QOZ137" s="760"/>
      <c r="QPA137" s="760"/>
      <c r="QPB137" s="760"/>
      <c r="QPC137" s="760"/>
      <c r="QPD137" s="760"/>
      <c r="QPE137" s="760"/>
      <c r="QPF137" s="760"/>
      <c r="QPG137" s="760"/>
      <c r="QPH137" s="760"/>
      <c r="QPI137" s="760"/>
      <c r="QPJ137" s="760"/>
      <c r="QPK137" s="760"/>
      <c r="QPL137" s="760"/>
      <c r="QPM137" s="760"/>
      <c r="QPN137" s="760"/>
      <c r="QPO137" s="760"/>
      <c r="QPP137" s="760"/>
      <c r="QPQ137" s="760"/>
      <c r="QPR137" s="760"/>
      <c r="QPS137" s="760"/>
      <c r="QPT137" s="760"/>
      <c r="QPU137" s="760"/>
      <c r="QPV137" s="760"/>
      <c r="QPW137" s="760"/>
      <c r="QPX137" s="760"/>
      <c r="QPY137" s="760"/>
      <c r="QPZ137" s="760"/>
      <c r="QQA137" s="760"/>
      <c r="QQB137" s="760"/>
      <c r="QQC137" s="760"/>
      <c r="QQD137" s="760"/>
      <c r="QQE137" s="760"/>
      <c r="QQF137" s="760"/>
      <c r="QQG137" s="760"/>
      <c r="QQH137" s="760"/>
      <c r="QQI137" s="760"/>
      <c r="QQJ137" s="760"/>
      <c r="QQK137" s="760"/>
      <c r="QQL137" s="760"/>
      <c r="QQM137" s="760"/>
      <c r="QQN137" s="760"/>
      <c r="QQO137" s="760"/>
      <c r="QQP137" s="760"/>
      <c r="QQQ137" s="760"/>
      <c r="QQR137" s="760"/>
      <c r="QQS137" s="760"/>
      <c r="QQT137" s="760"/>
      <c r="QQU137" s="760"/>
      <c r="QQV137" s="760"/>
      <c r="QQW137" s="760"/>
      <c r="QQX137" s="760"/>
      <c r="QQY137" s="760"/>
      <c r="QQZ137" s="760"/>
      <c r="QRA137" s="760"/>
      <c r="QRB137" s="760"/>
      <c r="QRC137" s="760"/>
      <c r="QRD137" s="760"/>
      <c r="QRE137" s="760"/>
      <c r="QRF137" s="760"/>
      <c r="QRG137" s="760"/>
      <c r="QRH137" s="760"/>
      <c r="QRI137" s="760"/>
      <c r="QRJ137" s="760"/>
      <c r="QRK137" s="760"/>
      <c r="QRL137" s="760"/>
      <c r="QRM137" s="760"/>
      <c r="QRN137" s="760"/>
      <c r="QRO137" s="760"/>
      <c r="QRP137" s="760"/>
      <c r="QRQ137" s="760"/>
      <c r="QRR137" s="760"/>
      <c r="QRS137" s="760"/>
      <c r="QRT137" s="760"/>
      <c r="QRU137" s="760"/>
      <c r="QRV137" s="760"/>
      <c r="QRW137" s="760"/>
      <c r="QRX137" s="760"/>
      <c r="QRY137" s="760"/>
      <c r="QRZ137" s="760"/>
      <c r="QSA137" s="760"/>
      <c r="QSB137" s="760"/>
      <c r="QSC137" s="760"/>
      <c r="QSD137" s="760"/>
      <c r="QSE137" s="760"/>
      <c r="QSF137" s="760"/>
      <c r="QSG137" s="760"/>
      <c r="QSH137" s="760"/>
      <c r="QSI137" s="760"/>
      <c r="QSJ137" s="760"/>
      <c r="QSK137" s="760"/>
      <c r="QSL137" s="760"/>
      <c r="QSM137" s="760"/>
      <c r="QSN137" s="760"/>
      <c r="QSO137" s="760"/>
      <c r="QSP137" s="760"/>
      <c r="QSQ137" s="760"/>
      <c r="QSR137" s="760"/>
      <c r="QSS137" s="760"/>
      <c r="QST137" s="760"/>
      <c r="QSU137" s="760"/>
      <c r="QSV137" s="760"/>
      <c r="QSW137" s="760"/>
      <c r="QSX137" s="760"/>
      <c r="QSY137" s="760"/>
      <c r="QSZ137" s="760"/>
      <c r="QTA137" s="760"/>
      <c r="QTB137" s="760"/>
      <c r="QTC137" s="760"/>
      <c r="QTD137" s="760"/>
      <c r="QTE137" s="760"/>
      <c r="QTF137" s="760"/>
      <c r="QTG137" s="760"/>
      <c r="QTH137" s="760"/>
      <c r="QTI137" s="760"/>
      <c r="QTJ137" s="760"/>
      <c r="QTK137" s="760"/>
      <c r="QTL137" s="760"/>
      <c r="QTM137" s="760"/>
      <c r="QTN137" s="760"/>
      <c r="QTO137" s="760"/>
      <c r="QTP137" s="760"/>
      <c r="QTQ137" s="760"/>
      <c r="QTR137" s="760"/>
      <c r="QTS137" s="760"/>
      <c r="QTT137" s="760"/>
      <c r="QTU137" s="760"/>
      <c r="QTV137" s="760"/>
      <c r="QTW137" s="760"/>
      <c r="QTX137" s="760"/>
      <c r="QTY137" s="760"/>
      <c r="QTZ137" s="760"/>
      <c r="QUA137" s="760"/>
      <c r="QUB137" s="760"/>
      <c r="QUC137" s="760"/>
      <c r="QUD137" s="760"/>
      <c r="QUE137" s="760"/>
      <c r="QUF137" s="760"/>
      <c r="QUG137" s="760"/>
      <c r="QUH137" s="760"/>
      <c r="QUI137" s="760"/>
      <c r="QUJ137" s="760"/>
      <c r="QUK137" s="760"/>
      <c r="QUL137" s="760"/>
      <c r="QUM137" s="760"/>
      <c r="QUN137" s="760"/>
      <c r="QUO137" s="760"/>
      <c r="QUP137" s="760"/>
      <c r="QUQ137" s="760"/>
      <c r="QUR137" s="760"/>
      <c r="QUS137" s="760"/>
      <c r="QUT137" s="760"/>
      <c r="QUU137" s="760"/>
      <c r="QUV137" s="760"/>
      <c r="QUW137" s="760"/>
      <c r="QUX137" s="760"/>
      <c r="QUY137" s="760"/>
      <c r="QUZ137" s="760"/>
      <c r="QVA137" s="760"/>
      <c r="QVB137" s="760"/>
      <c r="QVC137" s="760"/>
      <c r="QVD137" s="760"/>
      <c r="QVE137" s="760"/>
      <c r="QVF137" s="760"/>
      <c r="QVG137" s="760"/>
      <c r="QVH137" s="760"/>
      <c r="QVI137" s="760"/>
      <c r="QVJ137" s="760"/>
      <c r="QVK137" s="760"/>
      <c r="QVL137" s="760"/>
      <c r="QVM137" s="760"/>
      <c r="QVN137" s="760"/>
      <c r="QVO137" s="760"/>
      <c r="QVP137" s="760"/>
      <c r="QVQ137" s="760"/>
      <c r="QVR137" s="760"/>
      <c r="QVS137" s="760"/>
      <c r="QVT137" s="760"/>
      <c r="QVU137" s="760"/>
      <c r="QVV137" s="760"/>
      <c r="QVW137" s="760"/>
      <c r="QVX137" s="760"/>
      <c r="QVY137" s="760"/>
      <c r="QVZ137" s="760"/>
      <c r="QWA137" s="760"/>
      <c r="QWB137" s="760"/>
      <c r="QWC137" s="760"/>
      <c r="QWD137" s="760"/>
      <c r="QWE137" s="760"/>
      <c r="QWF137" s="760"/>
      <c r="QWG137" s="760"/>
      <c r="QWH137" s="760"/>
      <c r="QWI137" s="760"/>
      <c r="QWJ137" s="760"/>
      <c r="QWK137" s="760"/>
      <c r="QWL137" s="760"/>
      <c r="QWM137" s="760"/>
      <c r="QWN137" s="760"/>
      <c r="QWO137" s="760"/>
      <c r="QWP137" s="760"/>
      <c r="QWQ137" s="760"/>
      <c r="QWR137" s="760"/>
      <c r="QWS137" s="760"/>
      <c r="QWT137" s="760"/>
      <c r="QWU137" s="760"/>
      <c r="QWV137" s="760"/>
      <c r="QWW137" s="760"/>
      <c r="QWX137" s="760"/>
      <c r="QWY137" s="760"/>
      <c r="QWZ137" s="760"/>
      <c r="QXA137" s="760"/>
      <c r="QXB137" s="760"/>
      <c r="QXC137" s="760"/>
      <c r="QXD137" s="760"/>
      <c r="QXE137" s="760"/>
      <c r="QXF137" s="760"/>
      <c r="QXG137" s="760"/>
      <c r="QXH137" s="760"/>
      <c r="QXI137" s="760"/>
      <c r="QXJ137" s="760"/>
      <c r="QXK137" s="760"/>
      <c r="QXL137" s="760"/>
      <c r="QXM137" s="760"/>
      <c r="QXN137" s="760"/>
      <c r="QXO137" s="760"/>
      <c r="QXP137" s="760"/>
      <c r="QXQ137" s="760"/>
      <c r="QXR137" s="760"/>
      <c r="QXS137" s="760"/>
      <c r="QXT137" s="760"/>
      <c r="QXU137" s="760"/>
      <c r="QXV137" s="760"/>
      <c r="QXW137" s="760"/>
      <c r="QXX137" s="760"/>
      <c r="QXY137" s="760"/>
      <c r="QXZ137" s="760"/>
      <c r="QYA137" s="760"/>
      <c r="QYB137" s="760"/>
      <c r="QYC137" s="760"/>
      <c r="QYD137" s="760"/>
      <c r="QYE137" s="760"/>
      <c r="QYF137" s="760"/>
      <c r="QYG137" s="760"/>
      <c r="QYH137" s="760"/>
      <c r="QYI137" s="760"/>
      <c r="QYJ137" s="760"/>
      <c r="QYK137" s="760"/>
      <c r="QYL137" s="760"/>
      <c r="QYM137" s="760"/>
      <c r="QYN137" s="760"/>
      <c r="QYO137" s="760"/>
      <c r="QYP137" s="760"/>
      <c r="QYQ137" s="760"/>
      <c r="QYR137" s="760"/>
      <c r="QYS137" s="760"/>
      <c r="QYT137" s="760"/>
      <c r="QYU137" s="760"/>
      <c r="QYV137" s="760"/>
      <c r="QYW137" s="760"/>
      <c r="QYX137" s="760"/>
      <c r="QYY137" s="760"/>
      <c r="QYZ137" s="760"/>
      <c r="QZA137" s="760"/>
      <c r="QZB137" s="760"/>
      <c r="QZC137" s="760"/>
      <c r="QZD137" s="760"/>
      <c r="QZE137" s="760"/>
      <c r="QZF137" s="760"/>
      <c r="QZG137" s="760"/>
      <c r="QZH137" s="760"/>
      <c r="QZI137" s="760"/>
      <c r="QZJ137" s="760"/>
      <c r="QZK137" s="760"/>
      <c r="QZL137" s="760"/>
      <c r="QZM137" s="760"/>
      <c r="QZN137" s="760"/>
      <c r="QZO137" s="760"/>
      <c r="QZP137" s="760"/>
      <c r="QZQ137" s="760"/>
      <c r="QZR137" s="760"/>
      <c r="QZS137" s="760"/>
      <c r="QZT137" s="760"/>
      <c r="QZU137" s="760"/>
      <c r="QZV137" s="760"/>
      <c r="QZW137" s="760"/>
      <c r="QZX137" s="760"/>
      <c r="QZY137" s="760"/>
      <c r="QZZ137" s="760"/>
      <c r="RAA137" s="760"/>
      <c r="RAB137" s="760"/>
      <c r="RAC137" s="760"/>
      <c r="RAD137" s="760"/>
      <c r="RAE137" s="760"/>
      <c r="RAF137" s="760"/>
      <c r="RAG137" s="760"/>
      <c r="RAH137" s="760"/>
      <c r="RAI137" s="760"/>
      <c r="RAJ137" s="760"/>
      <c r="RAK137" s="760"/>
      <c r="RAL137" s="760"/>
      <c r="RAM137" s="760"/>
      <c r="RAN137" s="760"/>
      <c r="RAO137" s="760"/>
      <c r="RAP137" s="760"/>
      <c r="RAQ137" s="760"/>
      <c r="RAR137" s="760"/>
      <c r="RAS137" s="760"/>
      <c r="RAT137" s="760"/>
      <c r="RAU137" s="760"/>
      <c r="RAV137" s="760"/>
      <c r="RAW137" s="760"/>
      <c r="RAX137" s="760"/>
      <c r="RAY137" s="760"/>
      <c r="RAZ137" s="760"/>
      <c r="RBA137" s="760"/>
      <c r="RBB137" s="760"/>
      <c r="RBC137" s="760"/>
      <c r="RBD137" s="760"/>
      <c r="RBE137" s="760"/>
      <c r="RBF137" s="760"/>
      <c r="RBG137" s="760"/>
      <c r="RBH137" s="760"/>
      <c r="RBI137" s="760"/>
      <c r="RBJ137" s="760"/>
      <c r="RBK137" s="760"/>
      <c r="RBL137" s="760"/>
      <c r="RBM137" s="760"/>
      <c r="RBN137" s="760"/>
      <c r="RBO137" s="760"/>
      <c r="RBP137" s="760"/>
      <c r="RBQ137" s="760"/>
      <c r="RBR137" s="760"/>
      <c r="RBS137" s="760"/>
      <c r="RBT137" s="760"/>
      <c r="RBU137" s="760"/>
      <c r="RBV137" s="760"/>
      <c r="RBW137" s="760"/>
      <c r="RBX137" s="760"/>
      <c r="RBY137" s="760"/>
      <c r="RBZ137" s="760"/>
      <c r="RCA137" s="760"/>
      <c r="RCB137" s="760"/>
      <c r="RCC137" s="760"/>
      <c r="RCD137" s="760"/>
      <c r="RCE137" s="760"/>
      <c r="RCF137" s="760"/>
      <c r="RCG137" s="760"/>
      <c r="RCH137" s="760"/>
      <c r="RCI137" s="760"/>
      <c r="RCJ137" s="760"/>
      <c r="RCK137" s="760"/>
      <c r="RCL137" s="760"/>
      <c r="RCM137" s="760"/>
      <c r="RCN137" s="760"/>
      <c r="RCO137" s="760"/>
      <c r="RCP137" s="760"/>
      <c r="RCQ137" s="760"/>
      <c r="RCR137" s="760"/>
      <c r="RCS137" s="760"/>
      <c r="RCT137" s="760"/>
      <c r="RCU137" s="760"/>
      <c r="RCV137" s="760"/>
      <c r="RCW137" s="760"/>
      <c r="RCX137" s="760"/>
      <c r="RCY137" s="760"/>
      <c r="RCZ137" s="760"/>
      <c r="RDA137" s="760"/>
      <c r="RDB137" s="760"/>
      <c r="RDC137" s="760"/>
      <c r="RDD137" s="760"/>
      <c r="RDE137" s="760"/>
      <c r="RDF137" s="760"/>
      <c r="RDG137" s="760"/>
      <c r="RDH137" s="760"/>
      <c r="RDI137" s="760"/>
      <c r="RDJ137" s="760"/>
      <c r="RDK137" s="760"/>
      <c r="RDL137" s="760"/>
      <c r="RDM137" s="760"/>
      <c r="RDN137" s="760"/>
      <c r="RDO137" s="760"/>
      <c r="RDP137" s="760"/>
      <c r="RDQ137" s="760"/>
      <c r="RDR137" s="760"/>
      <c r="RDS137" s="760"/>
      <c r="RDT137" s="760"/>
      <c r="RDU137" s="760"/>
      <c r="RDV137" s="760"/>
      <c r="RDW137" s="760"/>
      <c r="RDX137" s="760"/>
      <c r="RDY137" s="760"/>
      <c r="RDZ137" s="760"/>
      <c r="REA137" s="760"/>
      <c r="REB137" s="760"/>
      <c r="REC137" s="760"/>
      <c r="RED137" s="760"/>
      <c r="REE137" s="760"/>
      <c r="REF137" s="760"/>
      <c r="REG137" s="760"/>
      <c r="REH137" s="760"/>
      <c r="REI137" s="760"/>
      <c r="REJ137" s="760"/>
      <c r="REK137" s="760"/>
      <c r="REL137" s="760"/>
      <c r="REM137" s="760"/>
      <c r="REN137" s="760"/>
      <c r="REO137" s="760"/>
      <c r="REP137" s="760"/>
      <c r="REQ137" s="760"/>
      <c r="RER137" s="760"/>
      <c r="RES137" s="760"/>
      <c r="RET137" s="760"/>
      <c r="REU137" s="760"/>
      <c r="REV137" s="760"/>
      <c r="REW137" s="760"/>
      <c r="REX137" s="760"/>
      <c r="REY137" s="760"/>
      <c r="REZ137" s="760"/>
      <c r="RFA137" s="760"/>
      <c r="RFB137" s="760"/>
      <c r="RFC137" s="760"/>
      <c r="RFD137" s="760"/>
      <c r="RFE137" s="760"/>
      <c r="RFF137" s="760"/>
      <c r="RFG137" s="760"/>
      <c r="RFH137" s="760"/>
      <c r="RFI137" s="760"/>
      <c r="RFJ137" s="760"/>
      <c r="RFK137" s="760"/>
      <c r="RFL137" s="760"/>
      <c r="RFM137" s="760"/>
      <c r="RFN137" s="760"/>
      <c r="RFO137" s="760"/>
      <c r="RFP137" s="760"/>
      <c r="RFQ137" s="760"/>
      <c r="RFR137" s="760"/>
      <c r="RFS137" s="760"/>
      <c r="RFT137" s="760"/>
      <c r="RFU137" s="760"/>
      <c r="RFV137" s="760"/>
      <c r="RFW137" s="760"/>
      <c r="RFX137" s="760"/>
      <c r="RFY137" s="760"/>
      <c r="RFZ137" s="760"/>
      <c r="RGA137" s="760"/>
      <c r="RGB137" s="760"/>
      <c r="RGC137" s="760"/>
      <c r="RGD137" s="760"/>
      <c r="RGE137" s="760"/>
      <c r="RGF137" s="760"/>
      <c r="RGG137" s="760"/>
      <c r="RGH137" s="760"/>
      <c r="RGI137" s="760"/>
      <c r="RGJ137" s="760"/>
      <c r="RGK137" s="760"/>
      <c r="RGL137" s="760"/>
      <c r="RGM137" s="760"/>
      <c r="RGN137" s="760"/>
      <c r="RGO137" s="760"/>
      <c r="RGP137" s="760"/>
      <c r="RGQ137" s="760"/>
      <c r="RGR137" s="760"/>
      <c r="RGS137" s="760"/>
      <c r="RGT137" s="760"/>
      <c r="RGU137" s="760"/>
      <c r="RGV137" s="760"/>
      <c r="RGW137" s="760"/>
      <c r="RGX137" s="760"/>
      <c r="RGY137" s="760"/>
      <c r="RGZ137" s="760"/>
      <c r="RHA137" s="760"/>
      <c r="RHB137" s="760"/>
      <c r="RHC137" s="760"/>
      <c r="RHD137" s="760"/>
      <c r="RHE137" s="760"/>
      <c r="RHF137" s="760"/>
      <c r="RHG137" s="760"/>
      <c r="RHH137" s="760"/>
      <c r="RHI137" s="760"/>
      <c r="RHJ137" s="760"/>
      <c r="RHK137" s="760"/>
      <c r="RHL137" s="760"/>
      <c r="RHM137" s="760"/>
      <c r="RHN137" s="760"/>
      <c r="RHO137" s="760"/>
      <c r="RHP137" s="760"/>
      <c r="RHQ137" s="760"/>
      <c r="RHR137" s="760"/>
      <c r="RHS137" s="760"/>
      <c r="RHT137" s="760"/>
      <c r="RHU137" s="760"/>
      <c r="RHV137" s="760"/>
      <c r="RHW137" s="760"/>
      <c r="RHX137" s="760"/>
      <c r="RHY137" s="760"/>
      <c r="RHZ137" s="760"/>
      <c r="RIA137" s="760"/>
      <c r="RIB137" s="760"/>
      <c r="RIC137" s="760"/>
      <c r="RID137" s="760"/>
      <c r="RIE137" s="760"/>
      <c r="RIF137" s="760"/>
      <c r="RIG137" s="760"/>
      <c r="RIH137" s="760"/>
      <c r="RII137" s="760"/>
      <c r="RIJ137" s="760"/>
      <c r="RIK137" s="760"/>
      <c r="RIL137" s="760"/>
      <c r="RIM137" s="760"/>
      <c r="RIN137" s="760"/>
      <c r="RIO137" s="760"/>
      <c r="RIP137" s="760"/>
      <c r="RIQ137" s="760"/>
      <c r="RIR137" s="760"/>
      <c r="RIS137" s="760"/>
      <c r="RIT137" s="760"/>
      <c r="RIU137" s="760"/>
      <c r="RIV137" s="760"/>
      <c r="RIW137" s="760"/>
      <c r="RIX137" s="760"/>
      <c r="RIY137" s="760"/>
      <c r="RIZ137" s="760"/>
      <c r="RJA137" s="760"/>
      <c r="RJB137" s="760"/>
      <c r="RJC137" s="760"/>
      <c r="RJD137" s="760"/>
      <c r="RJE137" s="760"/>
      <c r="RJF137" s="760"/>
      <c r="RJG137" s="760"/>
      <c r="RJH137" s="760"/>
      <c r="RJI137" s="760"/>
      <c r="RJJ137" s="760"/>
      <c r="RJK137" s="760"/>
      <c r="RJL137" s="760"/>
      <c r="RJM137" s="760"/>
      <c r="RJN137" s="760"/>
      <c r="RJO137" s="760"/>
      <c r="RJP137" s="760"/>
      <c r="RJQ137" s="760"/>
      <c r="RJR137" s="760"/>
      <c r="RJS137" s="760"/>
      <c r="RJT137" s="760"/>
      <c r="RJU137" s="760"/>
      <c r="RJV137" s="760"/>
      <c r="RJW137" s="760"/>
      <c r="RJX137" s="760"/>
      <c r="RJY137" s="760"/>
      <c r="RJZ137" s="760"/>
      <c r="RKA137" s="760"/>
      <c r="RKB137" s="760"/>
      <c r="RKC137" s="760"/>
      <c r="RKD137" s="760"/>
      <c r="RKE137" s="760"/>
      <c r="RKF137" s="760"/>
      <c r="RKG137" s="760"/>
      <c r="RKH137" s="760"/>
      <c r="RKI137" s="760"/>
      <c r="RKJ137" s="760"/>
      <c r="RKK137" s="760"/>
      <c r="RKL137" s="760"/>
      <c r="RKM137" s="760"/>
      <c r="RKN137" s="760"/>
      <c r="RKO137" s="760"/>
      <c r="RKP137" s="760"/>
      <c r="RKQ137" s="760"/>
      <c r="RKR137" s="760"/>
      <c r="RKS137" s="760"/>
      <c r="RKT137" s="760"/>
      <c r="RKU137" s="760"/>
      <c r="RKV137" s="760"/>
      <c r="RKW137" s="760"/>
      <c r="RKX137" s="760"/>
      <c r="RKY137" s="760"/>
      <c r="RKZ137" s="760"/>
      <c r="RLA137" s="760"/>
      <c r="RLB137" s="760"/>
      <c r="RLC137" s="760"/>
      <c r="RLD137" s="760"/>
      <c r="RLE137" s="760"/>
      <c r="RLF137" s="760"/>
      <c r="RLG137" s="760"/>
      <c r="RLH137" s="760"/>
      <c r="RLI137" s="760"/>
      <c r="RLJ137" s="760"/>
      <c r="RLK137" s="760"/>
      <c r="RLL137" s="760"/>
      <c r="RLM137" s="760"/>
      <c r="RLN137" s="760"/>
      <c r="RLO137" s="760"/>
      <c r="RLP137" s="760"/>
      <c r="RLQ137" s="760"/>
      <c r="RLR137" s="760"/>
      <c r="RLS137" s="760"/>
      <c r="RLT137" s="760"/>
      <c r="RLU137" s="760"/>
      <c r="RLV137" s="760"/>
      <c r="RLW137" s="760"/>
      <c r="RLX137" s="760"/>
      <c r="RLY137" s="760"/>
      <c r="RLZ137" s="760"/>
      <c r="RMA137" s="760"/>
      <c r="RMB137" s="760"/>
      <c r="RMC137" s="760"/>
      <c r="RMD137" s="760"/>
      <c r="RME137" s="760"/>
      <c r="RMF137" s="760"/>
      <c r="RMG137" s="760"/>
      <c r="RMH137" s="760"/>
      <c r="RMI137" s="760"/>
      <c r="RMJ137" s="760"/>
      <c r="RMK137" s="760"/>
      <c r="RML137" s="760"/>
      <c r="RMM137" s="760"/>
      <c r="RMN137" s="760"/>
      <c r="RMO137" s="760"/>
      <c r="RMP137" s="760"/>
      <c r="RMQ137" s="760"/>
      <c r="RMR137" s="760"/>
      <c r="RMS137" s="760"/>
      <c r="RMT137" s="760"/>
      <c r="RMU137" s="760"/>
      <c r="RMV137" s="760"/>
      <c r="RMW137" s="760"/>
      <c r="RMX137" s="760"/>
      <c r="RMY137" s="760"/>
      <c r="RMZ137" s="760"/>
      <c r="RNA137" s="760"/>
      <c r="RNB137" s="760"/>
      <c r="RNC137" s="760"/>
      <c r="RND137" s="760"/>
      <c r="RNE137" s="760"/>
      <c r="RNF137" s="760"/>
      <c r="RNG137" s="760"/>
      <c r="RNH137" s="760"/>
      <c r="RNI137" s="760"/>
      <c r="RNJ137" s="760"/>
      <c r="RNK137" s="760"/>
      <c r="RNL137" s="760"/>
      <c r="RNM137" s="760"/>
      <c r="RNN137" s="760"/>
      <c r="RNO137" s="760"/>
      <c r="RNP137" s="760"/>
      <c r="RNQ137" s="760"/>
      <c r="RNR137" s="760"/>
      <c r="RNS137" s="760"/>
      <c r="RNT137" s="760"/>
      <c r="RNU137" s="760"/>
      <c r="RNV137" s="760"/>
      <c r="RNW137" s="760"/>
      <c r="RNX137" s="760"/>
      <c r="RNY137" s="760"/>
      <c r="RNZ137" s="760"/>
      <c r="ROA137" s="760"/>
      <c r="ROB137" s="760"/>
      <c r="ROC137" s="760"/>
      <c r="ROD137" s="760"/>
      <c r="ROE137" s="760"/>
      <c r="ROF137" s="760"/>
      <c r="ROG137" s="760"/>
      <c r="ROH137" s="760"/>
      <c r="ROI137" s="760"/>
      <c r="ROJ137" s="760"/>
      <c r="ROK137" s="760"/>
      <c r="ROL137" s="760"/>
      <c r="ROM137" s="760"/>
      <c r="RON137" s="760"/>
      <c r="ROO137" s="760"/>
      <c r="ROP137" s="760"/>
      <c r="ROQ137" s="760"/>
      <c r="ROR137" s="760"/>
      <c r="ROS137" s="760"/>
      <c r="ROT137" s="760"/>
      <c r="ROU137" s="760"/>
      <c r="ROV137" s="760"/>
      <c r="ROW137" s="760"/>
      <c r="ROX137" s="760"/>
      <c r="ROY137" s="760"/>
      <c r="ROZ137" s="760"/>
      <c r="RPA137" s="760"/>
      <c r="RPB137" s="760"/>
      <c r="RPC137" s="760"/>
      <c r="RPD137" s="760"/>
      <c r="RPE137" s="760"/>
      <c r="RPF137" s="760"/>
      <c r="RPG137" s="760"/>
      <c r="RPH137" s="760"/>
      <c r="RPI137" s="760"/>
      <c r="RPJ137" s="760"/>
      <c r="RPK137" s="760"/>
      <c r="RPL137" s="760"/>
      <c r="RPM137" s="760"/>
      <c r="RPN137" s="760"/>
      <c r="RPO137" s="760"/>
      <c r="RPP137" s="760"/>
      <c r="RPQ137" s="760"/>
      <c r="RPR137" s="760"/>
      <c r="RPS137" s="760"/>
      <c r="RPT137" s="760"/>
      <c r="RPU137" s="760"/>
      <c r="RPV137" s="760"/>
      <c r="RPW137" s="760"/>
      <c r="RPX137" s="760"/>
      <c r="RPY137" s="760"/>
      <c r="RPZ137" s="760"/>
      <c r="RQA137" s="760"/>
      <c r="RQB137" s="760"/>
      <c r="RQC137" s="760"/>
      <c r="RQD137" s="760"/>
      <c r="RQE137" s="760"/>
      <c r="RQF137" s="760"/>
      <c r="RQG137" s="760"/>
      <c r="RQH137" s="760"/>
      <c r="RQI137" s="760"/>
      <c r="RQJ137" s="760"/>
      <c r="RQK137" s="760"/>
      <c r="RQL137" s="760"/>
      <c r="RQM137" s="760"/>
      <c r="RQN137" s="760"/>
      <c r="RQO137" s="760"/>
      <c r="RQP137" s="760"/>
      <c r="RQQ137" s="760"/>
      <c r="RQR137" s="760"/>
      <c r="RQS137" s="760"/>
      <c r="RQT137" s="760"/>
      <c r="RQU137" s="760"/>
      <c r="RQV137" s="760"/>
      <c r="RQW137" s="760"/>
      <c r="RQX137" s="760"/>
      <c r="RQY137" s="760"/>
      <c r="RQZ137" s="760"/>
      <c r="RRA137" s="760"/>
      <c r="RRB137" s="760"/>
      <c r="RRC137" s="760"/>
      <c r="RRD137" s="760"/>
      <c r="RRE137" s="760"/>
      <c r="RRF137" s="760"/>
      <c r="RRG137" s="760"/>
      <c r="RRH137" s="760"/>
      <c r="RRI137" s="760"/>
      <c r="RRJ137" s="760"/>
      <c r="RRK137" s="760"/>
      <c r="RRL137" s="760"/>
      <c r="RRM137" s="760"/>
      <c r="RRN137" s="760"/>
      <c r="RRO137" s="760"/>
      <c r="RRP137" s="760"/>
      <c r="RRQ137" s="760"/>
      <c r="RRR137" s="760"/>
      <c r="RRS137" s="760"/>
      <c r="RRT137" s="760"/>
      <c r="RRU137" s="760"/>
      <c r="RRV137" s="760"/>
      <c r="RRW137" s="760"/>
      <c r="RRX137" s="760"/>
      <c r="RRY137" s="760"/>
      <c r="RRZ137" s="760"/>
      <c r="RSA137" s="760"/>
      <c r="RSB137" s="760"/>
      <c r="RSC137" s="760"/>
      <c r="RSD137" s="760"/>
      <c r="RSE137" s="760"/>
      <c r="RSF137" s="760"/>
      <c r="RSG137" s="760"/>
      <c r="RSH137" s="760"/>
      <c r="RSI137" s="760"/>
      <c r="RSJ137" s="760"/>
      <c r="RSK137" s="760"/>
      <c r="RSL137" s="760"/>
      <c r="RSM137" s="760"/>
      <c r="RSN137" s="760"/>
      <c r="RSO137" s="760"/>
      <c r="RSP137" s="760"/>
      <c r="RSQ137" s="760"/>
      <c r="RSR137" s="760"/>
      <c r="RSS137" s="760"/>
      <c r="RST137" s="760"/>
      <c r="RSU137" s="760"/>
      <c r="RSV137" s="760"/>
      <c r="RSW137" s="760"/>
      <c r="RSX137" s="760"/>
      <c r="RSY137" s="760"/>
      <c r="RSZ137" s="760"/>
      <c r="RTA137" s="760"/>
      <c r="RTB137" s="760"/>
      <c r="RTC137" s="760"/>
      <c r="RTD137" s="760"/>
      <c r="RTE137" s="760"/>
      <c r="RTF137" s="760"/>
      <c r="RTG137" s="760"/>
      <c r="RTH137" s="760"/>
      <c r="RTI137" s="760"/>
      <c r="RTJ137" s="760"/>
      <c r="RTK137" s="760"/>
      <c r="RTL137" s="760"/>
      <c r="RTM137" s="760"/>
      <c r="RTN137" s="760"/>
      <c r="RTO137" s="760"/>
      <c r="RTP137" s="760"/>
      <c r="RTQ137" s="760"/>
      <c r="RTR137" s="760"/>
      <c r="RTS137" s="760"/>
      <c r="RTT137" s="760"/>
      <c r="RTU137" s="760"/>
      <c r="RTV137" s="760"/>
      <c r="RTW137" s="760"/>
      <c r="RTX137" s="760"/>
      <c r="RTY137" s="760"/>
      <c r="RTZ137" s="760"/>
      <c r="RUA137" s="760"/>
      <c r="RUB137" s="760"/>
      <c r="RUC137" s="760"/>
      <c r="RUD137" s="760"/>
      <c r="RUE137" s="760"/>
      <c r="RUF137" s="760"/>
      <c r="RUG137" s="760"/>
      <c r="RUH137" s="760"/>
      <c r="RUI137" s="760"/>
      <c r="RUJ137" s="760"/>
      <c r="RUK137" s="760"/>
      <c r="RUL137" s="760"/>
      <c r="RUM137" s="760"/>
      <c r="RUN137" s="760"/>
      <c r="RUO137" s="760"/>
      <c r="RUP137" s="760"/>
      <c r="RUQ137" s="760"/>
      <c r="RUR137" s="760"/>
      <c r="RUS137" s="760"/>
      <c r="RUT137" s="760"/>
      <c r="RUU137" s="760"/>
      <c r="RUV137" s="760"/>
      <c r="RUW137" s="760"/>
      <c r="RUX137" s="760"/>
      <c r="RUY137" s="760"/>
      <c r="RUZ137" s="760"/>
      <c r="RVA137" s="760"/>
      <c r="RVB137" s="760"/>
      <c r="RVC137" s="760"/>
      <c r="RVD137" s="760"/>
      <c r="RVE137" s="760"/>
      <c r="RVF137" s="760"/>
      <c r="RVG137" s="760"/>
      <c r="RVH137" s="760"/>
      <c r="RVI137" s="760"/>
      <c r="RVJ137" s="760"/>
      <c r="RVK137" s="760"/>
      <c r="RVL137" s="760"/>
      <c r="RVM137" s="760"/>
      <c r="RVN137" s="760"/>
      <c r="RVO137" s="760"/>
      <c r="RVP137" s="760"/>
      <c r="RVQ137" s="760"/>
      <c r="RVR137" s="760"/>
      <c r="RVS137" s="760"/>
      <c r="RVT137" s="760"/>
      <c r="RVU137" s="760"/>
      <c r="RVV137" s="760"/>
      <c r="RVW137" s="760"/>
      <c r="RVX137" s="760"/>
      <c r="RVY137" s="760"/>
      <c r="RVZ137" s="760"/>
      <c r="RWA137" s="760"/>
      <c r="RWB137" s="760"/>
      <c r="RWC137" s="760"/>
      <c r="RWD137" s="760"/>
      <c r="RWE137" s="760"/>
      <c r="RWF137" s="760"/>
      <c r="RWG137" s="760"/>
      <c r="RWH137" s="760"/>
      <c r="RWI137" s="760"/>
      <c r="RWJ137" s="760"/>
      <c r="RWK137" s="760"/>
      <c r="RWL137" s="760"/>
      <c r="RWM137" s="760"/>
      <c r="RWN137" s="760"/>
      <c r="RWO137" s="760"/>
      <c r="RWP137" s="760"/>
      <c r="RWQ137" s="760"/>
      <c r="RWR137" s="760"/>
      <c r="RWS137" s="760"/>
      <c r="RWT137" s="760"/>
      <c r="RWU137" s="760"/>
      <c r="RWV137" s="760"/>
      <c r="RWW137" s="760"/>
      <c r="RWX137" s="760"/>
      <c r="RWY137" s="760"/>
      <c r="RWZ137" s="760"/>
      <c r="RXA137" s="760"/>
      <c r="RXB137" s="760"/>
      <c r="RXC137" s="760"/>
      <c r="RXD137" s="760"/>
      <c r="RXE137" s="760"/>
      <c r="RXF137" s="760"/>
      <c r="RXG137" s="760"/>
      <c r="RXH137" s="760"/>
      <c r="RXI137" s="760"/>
      <c r="RXJ137" s="760"/>
      <c r="RXK137" s="760"/>
      <c r="RXL137" s="760"/>
      <c r="RXM137" s="760"/>
      <c r="RXN137" s="760"/>
      <c r="RXO137" s="760"/>
      <c r="RXP137" s="760"/>
      <c r="RXQ137" s="760"/>
      <c r="RXR137" s="760"/>
      <c r="RXS137" s="760"/>
      <c r="RXT137" s="760"/>
      <c r="RXU137" s="760"/>
      <c r="RXV137" s="760"/>
      <c r="RXW137" s="760"/>
      <c r="RXX137" s="760"/>
      <c r="RXY137" s="760"/>
      <c r="RXZ137" s="760"/>
      <c r="RYA137" s="760"/>
      <c r="RYB137" s="760"/>
      <c r="RYC137" s="760"/>
      <c r="RYD137" s="760"/>
      <c r="RYE137" s="760"/>
      <c r="RYF137" s="760"/>
      <c r="RYG137" s="760"/>
      <c r="RYH137" s="760"/>
      <c r="RYI137" s="760"/>
      <c r="RYJ137" s="760"/>
      <c r="RYK137" s="760"/>
      <c r="RYL137" s="760"/>
      <c r="RYM137" s="760"/>
      <c r="RYN137" s="760"/>
      <c r="RYO137" s="760"/>
      <c r="RYP137" s="760"/>
      <c r="RYQ137" s="760"/>
      <c r="RYR137" s="760"/>
      <c r="RYS137" s="760"/>
      <c r="RYT137" s="760"/>
      <c r="RYU137" s="760"/>
      <c r="RYV137" s="760"/>
      <c r="RYW137" s="760"/>
      <c r="RYX137" s="760"/>
      <c r="RYY137" s="760"/>
      <c r="RYZ137" s="760"/>
      <c r="RZA137" s="760"/>
      <c r="RZB137" s="760"/>
      <c r="RZC137" s="760"/>
      <c r="RZD137" s="760"/>
      <c r="RZE137" s="760"/>
      <c r="RZF137" s="760"/>
      <c r="RZG137" s="760"/>
      <c r="RZH137" s="760"/>
      <c r="RZI137" s="760"/>
      <c r="RZJ137" s="760"/>
      <c r="RZK137" s="760"/>
      <c r="RZL137" s="760"/>
      <c r="RZM137" s="760"/>
      <c r="RZN137" s="760"/>
      <c r="RZO137" s="760"/>
      <c r="RZP137" s="760"/>
      <c r="RZQ137" s="760"/>
      <c r="RZR137" s="760"/>
      <c r="RZS137" s="760"/>
      <c r="RZT137" s="760"/>
      <c r="RZU137" s="760"/>
      <c r="RZV137" s="760"/>
      <c r="RZW137" s="760"/>
      <c r="RZX137" s="760"/>
      <c r="RZY137" s="760"/>
      <c r="RZZ137" s="760"/>
      <c r="SAA137" s="760"/>
      <c r="SAB137" s="760"/>
      <c r="SAC137" s="760"/>
      <c r="SAD137" s="760"/>
      <c r="SAE137" s="760"/>
      <c r="SAF137" s="760"/>
      <c r="SAG137" s="760"/>
      <c r="SAH137" s="760"/>
      <c r="SAI137" s="760"/>
      <c r="SAJ137" s="760"/>
      <c r="SAK137" s="760"/>
      <c r="SAL137" s="760"/>
      <c r="SAM137" s="760"/>
      <c r="SAN137" s="760"/>
      <c r="SAO137" s="760"/>
      <c r="SAP137" s="760"/>
      <c r="SAQ137" s="760"/>
      <c r="SAR137" s="760"/>
      <c r="SAS137" s="760"/>
      <c r="SAT137" s="760"/>
      <c r="SAU137" s="760"/>
      <c r="SAV137" s="760"/>
      <c r="SAW137" s="760"/>
      <c r="SAX137" s="760"/>
      <c r="SAY137" s="760"/>
      <c r="SAZ137" s="760"/>
      <c r="SBA137" s="760"/>
      <c r="SBB137" s="760"/>
      <c r="SBC137" s="760"/>
      <c r="SBD137" s="760"/>
      <c r="SBE137" s="760"/>
      <c r="SBF137" s="760"/>
      <c r="SBG137" s="760"/>
      <c r="SBH137" s="760"/>
      <c r="SBI137" s="760"/>
      <c r="SBJ137" s="760"/>
      <c r="SBK137" s="760"/>
      <c r="SBL137" s="760"/>
      <c r="SBM137" s="760"/>
      <c r="SBN137" s="760"/>
      <c r="SBO137" s="760"/>
      <c r="SBP137" s="760"/>
      <c r="SBQ137" s="760"/>
      <c r="SBR137" s="760"/>
      <c r="SBS137" s="760"/>
      <c r="SBT137" s="760"/>
      <c r="SBU137" s="760"/>
      <c r="SBV137" s="760"/>
      <c r="SBW137" s="760"/>
      <c r="SBX137" s="760"/>
      <c r="SBY137" s="760"/>
      <c r="SBZ137" s="760"/>
      <c r="SCA137" s="760"/>
      <c r="SCB137" s="760"/>
      <c r="SCC137" s="760"/>
      <c r="SCD137" s="760"/>
      <c r="SCE137" s="760"/>
      <c r="SCF137" s="760"/>
      <c r="SCG137" s="760"/>
      <c r="SCH137" s="760"/>
      <c r="SCI137" s="760"/>
      <c r="SCJ137" s="760"/>
      <c r="SCK137" s="760"/>
      <c r="SCL137" s="760"/>
      <c r="SCM137" s="760"/>
      <c r="SCN137" s="760"/>
      <c r="SCO137" s="760"/>
      <c r="SCP137" s="760"/>
      <c r="SCQ137" s="760"/>
      <c r="SCR137" s="760"/>
      <c r="SCS137" s="760"/>
      <c r="SCT137" s="760"/>
      <c r="SCU137" s="760"/>
      <c r="SCV137" s="760"/>
      <c r="SCW137" s="760"/>
      <c r="SCX137" s="760"/>
      <c r="SCY137" s="760"/>
      <c r="SCZ137" s="760"/>
      <c r="SDA137" s="760"/>
      <c r="SDB137" s="760"/>
      <c r="SDC137" s="760"/>
      <c r="SDD137" s="760"/>
      <c r="SDE137" s="760"/>
      <c r="SDF137" s="760"/>
      <c r="SDG137" s="760"/>
      <c r="SDH137" s="760"/>
      <c r="SDI137" s="760"/>
      <c r="SDJ137" s="760"/>
      <c r="SDK137" s="760"/>
      <c r="SDL137" s="760"/>
      <c r="SDM137" s="760"/>
      <c r="SDN137" s="760"/>
      <c r="SDO137" s="760"/>
      <c r="SDP137" s="760"/>
      <c r="SDQ137" s="760"/>
      <c r="SDR137" s="760"/>
      <c r="SDS137" s="760"/>
      <c r="SDT137" s="760"/>
      <c r="SDU137" s="760"/>
      <c r="SDV137" s="760"/>
      <c r="SDW137" s="760"/>
      <c r="SDX137" s="760"/>
      <c r="SDY137" s="760"/>
      <c r="SDZ137" s="760"/>
      <c r="SEA137" s="760"/>
      <c r="SEB137" s="760"/>
      <c r="SEC137" s="760"/>
      <c r="SED137" s="760"/>
      <c r="SEE137" s="760"/>
      <c r="SEF137" s="760"/>
      <c r="SEG137" s="760"/>
      <c r="SEH137" s="760"/>
      <c r="SEI137" s="760"/>
      <c r="SEJ137" s="760"/>
      <c r="SEK137" s="760"/>
      <c r="SEL137" s="760"/>
      <c r="SEM137" s="760"/>
      <c r="SEN137" s="760"/>
      <c r="SEO137" s="760"/>
      <c r="SEP137" s="760"/>
      <c r="SEQ137" s="760"/>
      <c r="SER137" s="760"/>
      <c r="SES137" s="760"/>
      <c r="SET137" s="760"/>
      <c r="SEU137" s="760"/>
      <c r="SEV137" s="760"/>
      <c r="SEW137" s="760"/>
      <c r="SEX137" s="760"/>
      <c r="SEY137" s="760"/>
      <c r="SEZ137" s="760"/>
      <c r="SFA137" s="760"/>
      <c r="SFB137" s="760"/>
      <c r="SFC137" s="760"/>
      <c r="SFD137" s="760"/>
      <c r="SFE137" s="760"/>
      <c r="SFF137" s="760"/>
      <c r="SFG137" s="760"/>
      <c r="SFH137" s="760"/>
      <c r="SFI137" s="760"/>
      <c r="SFJ137" s="760"/>
      <c r="SFK137" s="760"/>
      <c r="SFL137" s="760"/>
      <c r="SFM137" s="760"/>
      <c r="SFN137" s="760"/>
      <c r="SFO137" s="760"/>
      <c r="SFP137" s="760"/>
      <c r="SFQ137" s="760"/>
      <c r="SFR137" s="760"/>
      <c r="SFS137" s="760"/>
      <c r="SFT137" s="760"/>
      <c r="SFU137" s="760"/>
      <c r="SFV137" s="760"/>
      <c r="SFW137" s="760"/>
      <c r="SFX137" s="760"/>
      <c r="SFY137" s="760"/>
      <c r="SFZ137" s="760"/>
      <c r="SGA137" s="760"/>
      <c r="SGB137" s="760"/>
      <c r="SGC137" s="760"/>
      <c r="SGD137" s="760"/>
      <c r="SGE137" s="760"/>
      <c r="SGF137" s="760"/>
      <c r="SGG137" s="760"/>
      <c r="SGH137" s="760"/>
      <c r="SGI137" s="760"/>
      <c r="SGJ137" s="760"/>
      <c r="SGK137" s="760"/>
      <c r="SGL137" s="760"/>
      <c r="SGM137" s="760"/>
      <c r="SGN137" s="760"/>
      <c r="SGO137" s="760"/>
      <c r="SGP137" s="760"/>
      <c r="SGQ137" s="760"/>
      <c r="SGR137" s="760"/>
      <c r="SGS137" s="760"/>
      <c r="SGT137" s="760"/>
      <c r="SGU137" s="760"/>
      <c r="SGV137" s="760"/>
      <c r="SGW137" s="760"/>
      <c r="SGX137" s="760"/>
      <c r="SGY137" s="760"/>
      <c r="SGZ137" s="760"/>
      <c r="SHA137" s="760"/>
      <c r="SHB137" s="760"/>
      <c r="SHC137" s="760"/>
      <c r="SHD137" s="760"/>
      <c r="SHE137" s="760"/>
      <c r="SHF137" s="760"/>
      <c r="SHG137" s="760"/>
      <c r="SHH137" s="760"/>
      <c r="SHI137" s="760"/>
      <c r="SHJ137" s="760"/>
      <c r="SHK137" s="760"/>
      <c r="SHL137" s="760"/>
      <c r="SHM137" s="760"/>
      <c r="SHN137" s="760"/>
      <c r="SHO137" s="760"/>
      <c r="SHP137" s="760"/>
      <c r="SHQ137" s="760"/>
      <c r="SHR137" s="760"/>
      <c r="SHS137" s="760"/>
      <c r="SHT137" s="760"/>
      <c r="SHU137" s="760"/>
      <c r="SHV137" s="760"/>
      <c r="SHW137" s="760"/>
      <c r="SHX137" s="760"/>
      <c r="SHY137" s="760"/>
      <c r="SHZ137" s="760"/>
      <c r="SIA137" s="760"/>
      <c r="SIB137" s="760"/>
      <c r="SIC137" s="760"/>
      <c r="SID137" s="760"/>
      <c r="SIE137" s="760"/>
      <c r="SIF137" s="760"/>
      <c r="SIG137" s="760"/>
      <c r="SIH137" s="760"/>
      <c r="SII137" s="760"/>
      <c r="SIJ137" s="760"/>
      <c r="SIK137" s="760"/>
      <c r="SIL137" s="760"/>
      <c r="SIM137" s="760"/>
      <c r="SIN137" s="760"/>
      <c r="SIO137" s="760"/>
      <c r="SIP137" s="760"/>
      <c r="SIQ137" s="760"/>
      <c r="SIR137" s="760"/>
      <c r="SIS137" s="760"/>
      <c r="SIT137" s="760"/>
      <c r="SIU137" s="760"/>
      <c r="SIV137" s="760"/>
      <c r="SIW137" s="760"/>
      <c r="SIX137" s="760"/>
      <c r="SIY137" s="760"/>
      <c r="SIZ137" s="760"/>
      <c r="SJA137" s="760"/>
      <c r="SJB137" s="760"/>
      <c r="SJC137" s="760"/>
      <c r="SJD137" s="760"/>
      <c r="SJE137" s="760"/>
      <c r="SJF137" s="760"/>
      <c r="SJG137" s="760"/>
      <c r="SJH137" s="760"/>
      <c r="SJI137" s="760"/>
      <c r="SJJ137" s="760"/>
      <c r="SJK137" s="760"/>
      <c r="SJL137" s="760"/>
      <c r="SJM137" s="760"/>
      <c r="SJN137" s="760"/>
      <c r="SJO137" s="760"/>
      <c r="SJP137" s="760"/>
      <c r="SJQ137" s="760"/>
      <c r="SJR137" s="760"/>
      <c r="SJS137" s="760"/>
      <c r="SJT137" s="760"/>
      <c r="SJU137" s="760"/>
      <c r="SJV137" s="760"/>
      <c r="SJW137" s="760"/>
      <c r="SJX137" s="760"/>
      <c r="SJY137" s="760"/>
      <c r="SJZ137" s="760"/>
      <c r="SKA137" s="760"/>
      <c r="SKB137" s="760"/>
      <c r="SKC137" s="760"/>
      <c r="SKD137" s="760"/>
      <c r="SKE137" s="760"/>
      <c r="SKF137" s="760"/>
      <c r="SKG137" s="760"/>
      <c r="SKH137" s="760"/>
      <c r="SKI137" s="760"/>
      <c r="SKJ137" s="760"/>
      <c r="SKK137" s="760"/>
      <c r="SKL137" s="760"/>
      <c r="SKM137" s="760"/>
      <c r="SKN137" s="760"/>
      <c r="SKO137" s="760"/>
      <c r="SKP137" s="760"/>
      <c r="SKQ137" s="760"/>
      <c r="SKR137" s="760"/>
      <c r="SKS137" s="760"/>
      <c r="SKT137" s="760"/>
      <c r="SKU137" s="760"/>
      <c r="SKV137" s="760"/>
      <c r="SKW137" s="760"/>
      <c r="SKX137" s="760"/>
      <c r="SKY137" s="760"/>
      <c r="SKZ137" s="760"/>
      <c r="SLA137" s="760"/>
      <c r="SLB137" s="760"/>
      <c r="SLC137" s="760"/>
      <c r="SLD137" s="760"/>
      <c r="SLE137" s="760"/>
      <c r="SLF137" s="760"/>
      <c r="SLG137" s="760"/>
      <c r="SLH137" s="760"/>
      <c r="SLI137" s="760"/>
      <c r="SLJ137" s="760"/>
      <c r="SLK137" s="760"/>
      <c r="SLL137" s="760"/>
      <c r="SLM137" s="760"/>
      <c r="SLN137" s="760"/>
      <c r="SLO137" s="760"/>
      <c r="SLP137" s="760"/>
      <c r="SLQ137" s="760"/>
      <c r="SLR137" s="760"/>
      <c r="SLS137" s="760"/>
      <c r="SLT137" s="760"/>
      <c r="SLU137" s="760"/>
      <c r="SLV137" s="760"/>
      <c r="SLW137" s="760"/>
      <c r="SLX137" s="760"/>
      <c r="SLY137" s="760"/>
      <c r="SLZ137" s="760"/>
      <c r="SMA137" s="760"/>
      <c r="SMB137" s="760"/>
      <c r="SMC137" s="760"/>
      <c r="SMD137" s="760"/>
      <c r="SME137" s="760"/>
      <c r="SMF137" s="760"/>
      <c r="SMG137" s="760"/>
      <c r="SMH137" s="760"/>
      <c r="SMI137" s="760"/>
      <c r="SMJ137" s="760"/>
      <c r="SMK137" s="760"/>
      <c r="SML137" s="760"/>
      <c r="SMM137" s="760"/>
      <c r="SMN137" s="760"/>
      <c r="SMO137" s="760"/>
      <c r="SMP137" s="760"/>
      <c r="SMQ137" s="760"/>
      <c r="SMR137" s="760"/>
      <c r="SMS137" s="760"/>
      <c r="SMT137" s="760"/>
      <c r="SMU137" s="760"/>
      <c r="SMV137" s="760"/>
      <c r="SMW137" s="760"/>
      <c r="SMX137" s="760"/>
      <c r="SMY137" s="760"/>
      <c r="SMZ137" s="760"/>
      <c r="SNA137" s="760"/>
      <c r="SNB137" s="760"/>
      <c r="SNC137" s="760"/>
      <c r="SND137" s="760"/>
      <c r="SNE137" s="760"/>
      <c r="SNF137" s="760"/>
      <c r="SNG137" s="760"/>
      <c r="SNH137" s="760"/>
      <c r="SNI137" s="760"/>
      <c r="SNJ137" s="760"/>
      <c r="SNK137" s="760"/>
      <c r="SNL137" s="760"/>
      <c r="SNM137" s="760"/>
      <c r="SNN137" s="760"/>
      <c r="SNO137" s="760"/>
      <c r="SNP137" s="760"/>
      <c r="SNQ137" s="760"/>
      <c r="SNR137" s="760"/>
      <c r="SNS137" s="760"/>
      <c r="SNT137" s="760"/>
      <c r="SNU137" s="760"/>
      <c r="SNV137" s="760"/>
      <c r="SNW137" s="760"/>
      <c r="SNX137" s="760"/>
      <c r="SNY137" s="760"/>
      <c r="SNZ137" s="760"/>
      <c r="SOA137" s="760"/>
      <c r="SOB137" s="760"/>
      <c r="SOC137" s="760"/>
      <c r="SOD137" s="760"/>
      <c r="SOE137" s="760"/>
      <c r="SOF137" s="760"/>
      <c r="SOG137" s="760"/>
      <c r="SOH137" s="760"/>
      <c r="SOI137" s="760"/>
      <c r="SOJ137" s="760"/>
      <c r="SOK137" s="760"/>
      <c r="SOL137" s="760"/>
      <c r="SOM137" s="760"/>
      <c r="SON137" s="760"/>
      <c r="SOO137" s="760"/>
      <c r="SOP137" s="760"/>
      <c r="SOQ137" s="760"/>
      <c r="SOR137" s="760"/>
      <c r="SOS137" s="760"/>
      <c r="SOT137" s="760"/>
      <c r="SOU137" s="760"/>
      <c r="SOV137" s="760"/>
      <c r="SOW137" s="760"/>
      <c r="SOX137" s="760"/>
      <c r="SOY137" s="760"/>
      <c r="SOZ137" s="760"/>
      <c r="SPA137" s="760"/>
      <c r="SPB137" s="760"/>
      <c r="SPC137" s="760"/>
      <c r="SPD137" s="760"/>
      <c r="SPE137" s="760"/>
      <c r="SPF137" s="760"/>
      <c r="SPG137" s="760"/>
      <c r="SPH137" s="760"/>
      <c r="SPI137" s="760"/>
      <c r="SPJ137" s="760"/>
      <c r="SPK137" s="760"/>
      <c r="SPL137" s="760"/>
      <c r="SPM137" s="760"/>
      <c r="SPN137" s="760"/>
      <c r="SPO137" s="760"/>
      <c r="SPP137" s="760"/>
      <c r="SPQ137" s="760"/>
      <c r="SPR137" s="760"/>
      <c r="SPS137" s="760"/>
      <c r="SPT137" s="760"/>
      <c r="SPU137" s="760"/>
      <c r="SPV137" s="760"/>
      <c r="SPW137" s="760"/>
      <c r="SPX137" s="760"/>
      <c r="SPY137" s="760"/>
      <c r="SPZ137" s="760"/>
      <c r="SQA137" s="760"/>
      <c r="SQB137" s="760"/>
      <c r="SQC137" s="760"/>
      <c r="SQD137" s="760"/>
      <c r="SQE137" s="760"/>
      <c r="SQF137" s="760"/>
      <c r="SQG137" s="760"/>
      <c r="SQH137" s="760"/>
      <c r="SQI137" s="760"/>
      <c r="SQJ137" s="760"/>
      <c r="SQK137" s="760"/>
      <c r="SQL137" s="760"/>
      <c r="SQM137" s="760"/>
      <c r="SQN137" s="760"/>
      <c r="SQO137" s="760"/>
      <c r="SQP137" s="760"/>
      <c r="SQQ137" s="760"/>
      <c r="SQR137" s="760"/>
      <c r="SQS137" s="760"/>
      <c r="SQT137" s="760"/>
      <c r="SQU137" s="760"/>
      <c r="SQV137" s="760"/>
      <c r="SQW137" s="760"/>
      <c r="SQX137" s="760"/>
      <c r="SQY137" s="760"/>
      <c r="SQZ137" s="760"/>
      <c r="SRA137" s="760"/>
      <c r="SRB137" s="760"/>
      <c r="SRC137" s="760"/>
      <c r="SRD137" s="760"/>
      <c r="SRE137" s="760"/>
      <c r="SRF137" s="760"/>
      <c r="SRG137" s="760"/>
      <c r="SRH137" s="760"/>
      <c r="SRI137" s="760"/>
      <c r="SRJ137" s="760"/>
      <c r="SRK137" s="760"/>
      <c r="SRL137" s="760"/>
      <c r="SRM137" s="760"/>
      <c r="SRN137" s="760"/>
      <c r="SRO137" s="760"/>
      <c r="SRP137" s="760"/>
      <c r="SRQ137" s="760"/>
      <c r="SRR137" s="760"/>
      <c r="SRS137" s="760"/>
      <c r="SRT137" s="760"/>
      <c r="SRU137" s="760"/>
      <c r="SRV137" s="760"/>
      <c r="SRW137" s="760"/>
      <c r="SRX137" s="760"/>
      <c r="SRY137" s="760"/>
      <c r="SRZ137" s="760"/>
      <c r="SSA137" s="760"/>
      <c r="SSB137" s="760"/>
      <c r="SSC137" s="760"/>
      <c r="SSD137" s="760"/>
      <c r="SSE137" s="760"/>
      <c r="SSF137" s="760"/>
      <c r="SSG137" s="760"/>
      <c r="SSH137" s="760"/>
      <c r="SSI137" s="760"/>
      <c r="SSJ137" s="760"/>
      <c r="SSK137" s="760"/>
      <c r="SSL137" s="760"/>
      <c r="SSM137" s="760"/>
      <c r="SSN137" s="760"/>
      <c r="SSO137" s="760"/>
      <c r="SSP137" s="760"/>
      <c r="SSQ137" s="760"/>
      <c r="SSR137" s="760"/>
      <c r="SSS137" s="760"/>
      <c r="SST137" s="760"/>
      <c r="SSU137" s="760"/>
      <c r="SSV137" s="760"/>
      <c r="SSW137" s="760"/>
      <c r="SSX137" s="760"/>
      <c r="SSY137" s="760"/>
      <c r="SSZ137" s="760"/>
      <c r="STA137" s="760"/>
      <c r="STB137" s="760"/>
      <c r="STC137" s="760"/>
      <c r="STD137" s="760"/>
      <c r="STE137" s="760"/>
      <c r="STF137" s="760"/>
      <c r="STG137" s="760"/>
      <c r="STH137" s="760"/>
      <c r="STI137" s="760"/>
      <c r="STJ137" s="760"/>
      <c r="STK137" s="760"/>
      <c r="STL137" s="760"/>
      <c r="STM137" s="760"/>
      <c r="STN137" s="760"/>
      <c r="STO137" s="760"/>
      <c r="STP137" s="760"/>
      <c r="STQ137" s="760"/>
      <c r="STR137" s="760"/>
      <c r="STS137" s="760"/>
      <c r="STT137" s="760"/>
      <c r="STU137" s="760"/>
      <c r="STV137" s="760"/>
      <c r="STW137" s="760"/>
      <c r="STX137" s="760"/>
      <c r="STY137" s="760"/>
      <c r="STZ137" s="760"/>
      <c r="SUA137" s="760"/>
      <c r="SUB137" s="760"/>
      <c r="SUC137" s="760"/>
      <c r="SUD137" s="760"/>
      <c r="SUE137" s="760"/>
      <c r="SUF137" s="760"/>
      <c r="SUG137" s="760"/>
      <c r="SUH137" s="760"/>
      <c r="SUI137" s="760"/>
      <c r="SUJ137" s="760"/>
      <c r="SUK137" s="760"/>
      <c r="SUL137" s="760"/>
      <c r="SUM137" s="760"/>
      <c r="SUN137" s="760"/>
      <c r="SUO137" s="760"/>
      <c r="SUP137" s="760"/>
      <c r="SUQ137" s="760"/>
      <c r="SUR137" s="760"/>
      <c r="SUS137" s="760"/>
      <c r="SUT137" s="760"/>
      <c r="SUU137" s="760"/>
      <c r="SUV137" s="760"/>
      <c r="SUW137" s="760"/>
      <c r="SUX137" s="760"/>
      <c r="SUY137" s="760"/>
      <c r="SUZ137" s="760"/>
      <c r="SVA137" s="760"/>
      <c r="SVB137" s="760"/>
      <c r="SVC137" s="760"/>
      <c r="SVD137" s="760"/>
      <c r="SVE137" s="760"/>
      <c r="SVF137" s="760"/>
      <c r="SVG137" s="760"/>
      <c r="SVH137" s="760"/>
      <c r="SVI137" s="760"/>
      <c r="SVJ137" s="760"/>
      <c r="SVK137" s="760"/>
      <c r="SVL137" s="760"/>
      <c r="SVM137" s="760"/>
      <c r="SVN137" s="760"/>
      <c r="SVO137" s="760"/>
      <c r="SVP137" s="760"/>
      <c r="SVQ137" s="760"/>
      <c r="SVR137" s="760"/>
      <c r="SVS137" s="760"/>
      <c r="SVT137" s="760"/>
      <c r="SVU137" s="760"/>
      <c r="SVV137" s="760"/>
      <c r="SVW137" s="760"/>
      <c r="SVX137" s="760"/>
      <c r="SVY137" s="760"/>
      <c r="SVZ137" s="760"/>
      <c r="SWA137" s="760"/>
      <c r="SWB137" s="760"/>
      <c r="SWC137" s="760"/>
      <c r="SWD137" s="760"/>
      <c r="SWE137" s="760"/>
      <c r="SWF137" s="760"/>
      <c r="SWG137" s="760"/>
      <c r="SWH137" s="760"/>
      <c r="SWI137" s="760"/>
      <c r="SWJ137" s="760"/>
      <c r="SWK137" s="760"/>
      <c r="SWL137" s="760"/>
      <c r="SWM137" s="760"/>
      <c r="SWN137" s="760"/>
      <c r="SWO137" s="760"/>
      <c r="SWP137" s="760"/>
      <c r="SWQ137" s="760"/>
      <c r="SWR137" s="760"/>
      <c r="SWS137" s="760"/>
      <c r="SWT137" s="760"/>
      <c r="SWU137" s="760"/>
      <c r="SWV137" s="760"/>
      <c r="SWW137" s="760"/>
      <c r="SWX137" s="760"/>
      <c r="SWY137" s="760"/>
      <c r="SWZ137" s="760"/>
      <c r="SXA137" s="760"/>
      <c r="SXB137" s="760"/>
      <c r="SXC137" s="760"/>
      <c r="SXD137" s="760"/>
      <c r="SXE137" s="760"/>
      <c r="SXF137" s="760"/>
      <c r="SXG137" s="760"/>
      <c r="SXH137" s="760"/>
      <c r="SXI137" s="760"/>
      <c r="SXJ137" s="760"/>
      <c r="SXK137" s="760"/>
      <c r="SXL137" s="760"/>
      <c r="SXM137" s="760"/>
      <c r="SXN137" s="760"/>
      <c r="SXO137" s="760"/>
      <c r="SXP137" s="760"/>
      <c r="SXQ137" s="760"/>
      <c r="SXR137" s="760"/>
      <c r="SXS137" s="760"/>
      <c r="SXT137" s="760"/>
      <c r="SXU137" s="760"/>
      <c r="SXV137" s="760"/>
      <c r="SXW137" s="760"/>
      <c r="SXX137" s="760"/>
      <c r="SXY137" s="760"/>
      <c r="SXZ137" s="760"/>
      <c r="SYA137" s="760"/>
      <c r="SYB137" s="760"/>
      <c r="SYC137" s="760"/>
      <c r="SYD137" s="760"/>
      <c r="SYE137" s="760"/>
      <c r="SYF137" s="760"/>
      <c r="SYG137" s="760"/>
      <c r="SYH137" s="760"/>
      <c r="SYI137" s="760"/>
      <c r="SYJ137" s="760"/>
      <c r="SYK137" s="760"/>
      <c r="SYL137" s="760"/>
      <c r="SYM137" s="760"/>
      <c r="SYN137" s="760"/>
      <c r="SYO137" s="760"/>
      <c r="SYP137" s="760"/>
      <c r="SYQ137" s="760"/>
      <c r="SYR137" s="760"/>
      <c r="SYS137" s="760"/>
      <c r="SYT137" s="760"/>
      <c r="SYU137" s="760"/>
      <c r="SYV137" s="760"/>
      <c r="SYW137" s="760"/>
      <c r="SYX137" s="760"/>
      <c r="SYY137" s="760"/>
      <c r="SYZ137" s="760"/>
      <c r="SZA137" s="760"/>
      <c r="SZB137" s="760"/>
      <c r="SZC137" s="760"/>
      <c r="SZD137" s="760"/>
      <c r="SZE137" s="760"/>
      <c r="SZF137" s="760"/>
      <c r="SZG137" s="760"/>
      <c r="SZH137" s="760"/>
      <c r="SZI137" s="760"/>
      <c r="SZJ137" s="760"/>
      <c r="SZK137" s="760"/>
      <c r="SZL137" s="760"/>
      <c r="SZM137" s="760"/>
      <c r="SZN137" s="760"/>
      <c r="SZO137" s="760"/>
      <c r="SZP137" s="760"/>
      <c r="SZQ137" s="760"/>
      <c r="SZR137" s="760"/>
      <c r="SZS137" s="760"/>
      <c r="SZT137" s="760"/>
      <c r="SZU137" s="760"/>
      <c r="SZV137" s="760"/>
      <c r="SZW137" s="760"/>
      <c r="SZX137" s="760"/>
      <c r="SZY137" s="760"/>
      <c r="SZZ137" s="760"/>
      <c r="TAA137" s="760"/>
      <c r="TAB137" s="760"/>
      <c r="TAC137" s="760"/>
      <c r="TAD137" s="760"/>
      <c r="TAE137" s="760"/>
      <c r="TAF137" s="760"/>
      <c r="TAG137" s="760"/>
      <c r="TAH137" s="760"/>
      <c r="TAI137" s="760"/>
      <c r="TAJ137" s="760"/>
      <c r="TAK137" s="760"/>
      <c r="TAL137" s="760"/>
      <c r="TAM137" s="760"/>
      <c r="TAN137" s="760"/>
      <c r="TAO137" s="760"/>
      <c r="TAP137" s="760"/>
      <c r="TAQ137" s="760"/>
      <c r="TAR137" s="760"/>
      <c r="TAS137" s="760"/>
      <c r="TAT137" s="760"/>
      <c r="TAU137" s="760"/>
      <c r="TAV137" s="760"/>
      <c r="TAW137" s="760"/>
      <c r="TAX137" s="760"/>
      <c r="TAY137" s="760"/>
      <c r="TAZ137" s="760"/>
      <c r="TBA137" s="760"/>
      <c r="TBB137" s="760"/>
      <c r="TBC137" s="760"/>
      <c r="TBD137" s="760"/>
      <c r="TBE137" s="760"/>
      <c r="TBF137" s="760"/>
      <c r="TBG137" s="760"/>
      <c r="TBH137" s="760"/>
      <c r="TBI137" s="760"/>
      <c r="TBJ137" s="760"/>
      <c r="TBK137" s="760"/>
      <c r="TBL137" s="760"/>
      <c r="TBM137" s="760"/>
      <c r="TBN137" s="760"/>
      <c r="TBO137" s="760"/>
      <c r="TBP137" s="760"/>
      <c r="TBQ137" s="760"/>
      <c r="TBR137" s="760"/>
      <c r="TBS137" s="760"/>
      <c r="TBT137" s="760"/>
      <c r="TBU137" s="760"/>
      <c r="TBV137" s="760"/>
      <c r="TBW137" s="760"/>
      <c r="TBX137" s="760"/>
      <c r="TBY137" s="760"/>
      <c r="TBZ137" s="760"/>
      <c r="TCA137" s="760"/>
      <c r="TCB137" s="760"/>
      <c r="TCC137" s="760"/>
      <c r="TCD137" s="760"/>
      <c r="TCE137" s="760"/>
      <c r="TCF137" s="760"/>
      <c r="TCG137" s="760"/>
      <c r="TCH137" s="760"/>
      <c r="TCI137" s="760"/>
      <c r="TCJ137" s="760"/>
      <c r="TCK137" s="760"/>
      <c r="TCL137" s="760"/>
      <c r="TCM137" s="760"/>
      <c r="TCN137" s="760"/>
      <c r="TCO137" s="760"/>
      <c r="TCP137" s="760"/>
      <c r="TCQ137" s="760"/>
      <c r="TCR137" s="760"/>
      <c r="TCS137" s="760"/>
      <c r="TCT137" s="760"/>
      <c r="TCU137" s="760"/>
      <c r="TCV137" s="760"/>
      <c r="TCW137" s="760"/>
      <c r="TCX137" s="760"/>
      <c r="TCY137" s="760"/>
      <c r="TCZ137" s="760"/>
      <c r="TDA137" s="760"/>
      <c r="TDB137" s="760"/>
      <c r="TDC137" s="760"/>
      <c r="TDD137" s="760"/>
      <c r="TDE137" s="760"/>
      <c r="TDF137" s="760"/>
      <c r="TDG137" s="760"/>
      <c r="TDH137" s="760"/>
      <c r="TDI137" s="760"/>
      <c r="TDJ137" s="760"/>
      <c r="TDK137" s="760"/>
      <c r="TDL137" s="760"/>
      <c r="TDM137" s="760"/>
      <c r="TDN137" s="760"/>
      <c r="TDO137" s="760"/>
      <c r="TDP137" s="760"/>
      <c r="TDQ137" s="760"/>
      <c r="TDR137" s="760"/>
      <c r="TDS137" s="760"/>
      <c r="TDT137" s="760"/>
      <c r="TDU137" s="760"/>
      <c r="TDV137" s="760"/>
      <c r="TDW137" s="760"/>
      <c r="TDX137" s="760"/>
      <c r="TDY137" s="760"/>
      <c r="TDZ137" s="760"/>
      <c r="TEA137" s="760"/>
      <c r="TEB137" s="760"/>
      <c r="TEC137" s="760"/>
      <c r="TED137" s="760"/>
      <c r="TEE137" s="760"/>
      <c r="TEF137" s="760"/>
      <c r="TEG137" s="760"/>
      <c r="TEH137" s="760"/>
      <c r="TEI137" s="760"/>
      <c r="TEJ137" s="760"/>
      <c r="TEK137" s="760"/>
      <c r="TEL137" s="760"/>
      <c r="TEM137" s="760"/>
      <c r="TEN137" s="760"/>
      <c r="TEO137" s="760"/>
      <c r="TEP137" s="760"/>
      <c r="TEQ137" s="760"/>
      <c r="TER137" s="760"/>
      <c r="TES137" s="760"/>
      <c r="TET137" s="760"/>
      <c r="TEU137" s="760"/>
      <c r="TEV137" s="760"/>
      <c r="TEW137" s="760"/>
      <c r="TEX137" s="760"/>
      <c r="TEY137" s="760"/>
      <c r="TEZ137" s="760"/>
      <c r="TFA137" s="760"/>
      <c r="TFB137" s="760"/>
      <c r="TFC137" s="760"/>
      <c r="TFD137" s="760"/>
      <c r="TFE137" s="760"/>
      <c r="TFF137" s="760"/>
      <c r="TFG137" s="760"/>
      <c r="TFH137" s="760"/>
      <c r="TFI137" s="760"/>
      <c r="TFJ137" s="760"/>
      <c r="TFK137" s="760"/>
      <c r="TFL137" s="760"/>
      <c r="TFM137" s="760"/>
      <c r="TFN137" s="760"/>
      <c r="TFO137" s="760"/>
      <c r="TFP137" s="760"/>
      <c r="TFQ137" s="760"/>
      <c r="TFR137" s="760"/>
      <c r="TFS137" s="760"/>
      <c r="TFT137" s="760"/>
      <c r="TFU137" s="760"/>
      <c r="TFV137" s="760"/>
      <c r="TFW137" s="760"/>
      <c r="TFX137" s="760"/>
      <c r="TFY137" s="760"/>
      <c r="TFZ137" s="760"/>
      <c r="TGA137" s="760"/>
      <c r="TGB137" s="760"/>
      <c r="TGC137" s="760"/>
      <c r="TGD137" s="760"/>
      <c r="TGE137" s="760"/>
      <c r="TGF137" s="760"/>
      <c r="TGG137" s="760"/>
      <c r="TGH137" s="760"/>
      <c r="TGI137" s="760"/>
      <c r="TGJ137" s="760"/>
      <c r="TGK137" s="760"/>
      <c r="TGL137" s="760"/>
      <c r="TGM137" s="760"/>
      <c r="TGN137" s="760"/>
      <c r="TGO137" s="760"/>
      <c r="TGP137" s="760"/>
      <c r="TGQ137" s="760"/>
      <c r="TGR137" s="760"/>
      <c r="TGS137" s="760"/>
      <c r="TGT137" s="760"/>
      <c r="TGU137" s="760"/>
      <c r="TGV137" s="760"/>
      <c r="TGW137" s="760"/>
      <c r="TGX137" s="760"/>
      <c r="TGY137" s="760"/>
      <c r="TGZ137" s="760"/>
      <c r="THA137" s="760"/>
      <c r="THB137" s="760"/>
      <c r="THC137" s="760"/>
      <c r="THD137" s="760"/>
      <c r="THE137" s="760"/>
      <c r="THF137" s="760"/>
      <c r="THG137" s="760"/>
      <c r="THH137" s="760"/>
      <c r="THI137" s="760"/>
      <c r="THJ137" s="760"/>
      <c r="THK137" s="760"/>
      <c r="THL137" s="760"/>
      <c r="THM137" s="760"/>
      <c r="THN137" s="760"/>
      <c r="THO137" s="760"/>
      <c r="THP137" s="760"/>
      <c r="THQ137" s="760"/>
      <c r="THR137" s="760"/>
      <c r="THS137" s="760"/>
      <c r="THT137" s="760"/>
      <c r="THU137" s="760"/>
      <c r="THV137" s="760"/>
      <c r="THW137" s="760"/>
      <c r="THX137" s="760"/>
      <c r="THY137" s="760"/>
      <c r="THZ137" s="760"/>
      <c r="TIA137" s="760"/>
      <c r="TIB137" s="760"/>
      <c r="TIC137" s="760"/>
      <c r="TID137" s="760"/>
      <c r="TIE137" s="760"/>
      <c r="TIF137" s="760"/>
      <c r="TIG137" s="760"/>
      <c r="TIH137" s="760"/>
      <c r="TII137" s="760"/>
      <c r="TIJ137" s="760"/>
      <c r="TIK137" s="760"/>
      <c r="TIL137" s="760"/>
      <c r="TIM137" s="760"/>
      <c r="TIN137" s="760"/>
      <c r="TIO137" s="760"/>
      <c r="TIP137" s="760"/>
      <c r="TIQ137" s="760"/>
      <c r="TIR137" s="760"/>
      <c r="TIS137" s="760"/>
      <c r="TIT137" s="760"/>
      <c r="TIU137" s="760"/>
      <c r="TIV137" s="760"/>
      <c r="TIW137" s="760"/>
      <c r="TIX137" s="760"/>
      <c r="TIY137" s="760"/>
      <c r="TIZ137" s="760"/>
      <c r="TJA137" s="760"/>
      <c r="TJB137" s="760"/>
      <c r="TJC137" s="760"/>
      <c r="TJD137" s="760"/>
      <c r="TJE137" s="760"/>
      <c r="TJF137" s="760"/>
      <c r="TJG137" s="760"/>
      <c r="TJH137" s="760"/>
      <c r="TJI137" s="760"/>
      <c r="TJJ137" s="760"/>
      <c r="TJK137" s="760"/>
      <c r="TJL137" s="760"/>
      <c r="TJM137" s="760"/>
      <c r="TJN137" s="760"/>
      <c r="TJO137" s="760"/>
      <c r="TJP137" s="760"/>
      <c r="TJQ137" s="760"/>
      <c r="TJR137" s="760"/>
      <c r="TJS137" s="760"/>
      <c r="TJT137" s="760"/>
      <c r="TJU137" s="760"/>
      <c r="TJV137" s="760"/>
      <c r="TJW137" s="760"/>
      <c r="TJX137" s="760"/>
      <c r="TJY137" s="760"/>
      <c r="TJZ137" s="760"/>
      <c r="TKA137" s="760"/>
      <c r="TKB137" s="760"/>
      <c r="TKC137" s="760"/>
      <c r="TKD137" s="760"/>
      <c r="TKE137" s="760"/>
      <c r="TKF137" s="760"/>
      <c r="TKG137" s="760"/>
      <c r="TKH137" s="760"/>
      <c r="TKI137" s="760"/>
      <c r="TKJ137" s="760"/>
      <c r="TKK137" s="760"/>
      <c r="TKL137" s="760"/>
      <c r="TKM137" s="760"/>
      <c r="TKN137" s="760"/>
      <c r="TKO137" s="760"/>
      <c r="TKP137" s="760"/>
      <c r="TKQ137" s="760"/>
      <c r="TKR137" s="760"/>
      <c r="TKS137" s="760"/>
      <c r="TKT137" s="760"/>
      <c r="TKU137" s="760"/>
      <c r="TKV137" s="760"/>
      <c r="TKW137" s="760"/>
      <c r="TKX137" s="760"/>
      <c r="TKY137" s="760"/>
      <c r="TKZ137" s="760"/>
      <c r="TLA137" s="760"/>
      <c r="TLB137" s="760"/>
      <c r="TLC137" s="760"/>
      <c r="TLD137" s="760"/>
      <c r="TLE137" s="760"/>
      <c r="TLF137" s="760"/>
      <c r="TLG137" s="760"/>
      <c r="TLH137" s="760"/>
      <c r="TLI137" s="760"/>
      <c r="TLJ137" s="760"/>
      <c r="TLK137" s="760"/>
      <c r="TLL137" s="760"/>
      <c r="TLM137" s="760"/>
      <c r="TLN137" s="760"/>
      <c r="TLO137" s="760"/>
      <c r="TLP137" s="760"/>
      <c r="TLQ137" s="760"/>
      <c r="TLR137" s="760"/>
      <c r="TLS137" s="760"/>
      <c r="TLT137" s="760"/>
      <c r="TLU137" s="760"/>
      <c r="TLV137" s="760"/>
      <c r="TLW137" s="760"/>
      <c r="TLX137" s="760"/>
      <c r="TLY137" s="760"/>
      <c r="TLZ137" s="760"/>
      <c r="TMA137" s="760"/>
      <c r="TMB137" s="760"/>
      <c r="TMC137" s="760"/>
      <c r="TMD137" s="760"/>
      <c r="TME137" s="760"/>
      <c r="TMF137" s="760"/>
      <c r="TMG137" s="760"/>
      <c r="TMH137" s="760"/>
      <c r="TMI137" s="760"/>
      <c r="TMJ137" s="760"/>
      <c r="TMK137" s="760"/>
      <c r="TML137" s="760"/>
      <c r="TMM137" s="760"/>
      <c r="TMN137" s="760"/>
      <c r="TMO137" s="760"/>
      <c r="TMP137" s="760"/>
      <c r="TMQ137" s="760"/>
      <c r="TMR137" s="760"/>
      <c r="TMS137" s="760"/>
      <c r="TMT137" s="760"/>
      <c r="TMU137" s="760"/>
      <c r="TMV137" s="760"/>
      <c r="TMW137" s="760"/>
      <c r="TMX137" s="760"/>
      <c r="TMY137" s="760"/>
      <c r="TMZ137" s="760"/>
      <c r="TNA137" s="760"/>
      <c r="TNB137" s="760"/>
      <c r="TNC137" s="760"/>
      <c r="TND137" s="760"/>
      <c r="TNE137" s="760"/>
      <c r="TNF137" s="760"/>
      <c r="TNG137" s="760"/>
      <c r="TNH137" s="760"/>
      <c r="TNI137" s="760"/>
      <c r="TNJ137" s="760"/>
      <c r="TNK137" s="760"/>
      <c r="TNL137" s="760"/>
      <c r="TNM137" s="760"/>
      <c r="TNN137" s="760"/>
      <c r="TNO137" s="760"/>
      <c r="TNP137" s="760"/>
      <c r="TNQ137" s="760"/>
      <c r="TNR137" s="760"/>
      <c r="TNS137" s="760"/>
      <c r="TNT137" s="760"/>
      <c r="TNU137" s="760"/>
      <c r="TNV137" s="760"/>
      <c r="TNW137" s="760"/>
      <c r="TNX137" s="760"/>
      <c r="TNY137" s="760"/>
      <c r="TNZ137" s="760"/>
      <c r="TOA137" s="760"/>
      <c r="TOB137" s="760"/>
      <c r="TOC137" s="760"/>
      <c r="TOD137" s="760"/>
      <c r="TOE137" s="760"/>
      <c r="TOF137" s="760"/>
      <c r="TOG137" s="760"/>
      <c r="TOH137" s="760"/>
      <c r="TOI137" s="760"/>
      <c r="TOJ137" s="760"/>
      <c r="TOK137" s="760"/>
      <c r="TOL137" s="760"/>
      <c r="TOM137" s="760"/>
      <c r="TON137" s="760"/>
      <c r="TOO137" s="760"/>
      <c r="TOP137" s="760"/>
      <c r="TOQ137" s="760"/>
      <c r="TOR137" s="760"/>
      <c r="TOS137" s="760"/>
      <c r="TOT137" s="760"/>
      <c r="TOU137" s="760"/>
      <c r="TOV137" s="760"/>
      <c r="TOW137" s="760"/>
      <c r="TOX137" s="760"/>
      <c r="TOY137" s="760"/>
      <c r="TOZ137" s="760"/>
      <c r="TPA137" s="760"/>
      <c r="TPB137" s="760"/>
      <c r="TPC137" s="760"/>
      <c r="TPD137" s="760"/>
      <c r="TPE137" s="760"/>
      <c r="TPF137" s="760"/>
      <c r="TPG137" s="760"/>
      <c r="TPH137" s="760"/>
      <c r="TPI137" s="760"/>
      <c r="TPJ137" s="760"/>
      <c r="TPK137" s="760"/>
      <c r="TPL137" s="760"/>
      <c r="TPM137" s="760"/>
      <c r="TPN137" s="760"/>
      <c r="TPO137" s="760"/>
      <c r="TPP137" s="760"/>
      <c r="TPQ137" s="760"/>
      <c r="TPR137" s="760"/>
      <c r="TPS137" s="760"/>
      <c r="TPT137" s="760"/>
      <c r="TPU137" s="760"/>
      <c r="TPV137" s="760"/>
      <c r="TPW137" s="760"/>
      <c r="TPX137" s="760"/>
      <c r="TPY137" s="760"/>
      <c r="TPZ137" s="760"/>
      <c r="TQA137" s="760"/>
      <c r="TQB137" s="760"/>
      <c r="TQC137" s="760"/>
      <c r="TQD137" s="760"/>
      <c r="TQE137" s="760"/>
      <c r="TQF137" s="760"/>
      <c r="TQG137" s="760"/>
      <c r="TQH137" s="760"/>
      <c r="TQI137" s="760"/>
      <c r="TQJ137" s="760"/>
      <c r="TQK137" s="760"/>
      <c r="TQL137" s="760"/>
      <c r="TQM137" s="760"/>
      <c r="TQN137" s="760"/>
      <c r="TQO137" s="760"/>
      <c r="TQP137" s="760"/>
      <c r="TQQ137" s="760"/>
      <c r="TQR137" s="760"/>
      <c r="TQS137" s="760"/>
      <c r="TQT137" s="760"/>
      <c r="TQU137" s="760"/>
      <c r="TQV137" s="760"/>
      <c r="TQW137" s="760"/>
      <c r="TQX137" s="760"/>
      <c r="TQY137" s="760"/>
      <c r="TQZ137" s="760"/>
      <c r="TRA137" s="760"/>
      <c r="TRB137" s="760"/>
      <c r="TRC137" s="760"/>
      <c r="TRD137" s="760"/>
      <c r="TRE137" s="760"/>
      <c r="TRF137" s="760"/>
      <c r="TRG137" s="760"/>
      <c r="TRH137" s="760"/>
      <c r="TRI137" s="760"/>
      <c r="TRJ137" s="760"/>
      <c r="TRK137" s="760"/>
      <c r="TRL137" s="760"/>
      <c r="TRM137" s="760"/>
      <c r="TRN137" s="760"/>
      <c r="TRO137" s="760"/>
      <c r="TRP137" s="760"/>
      <c r="TRQ137" s="760"/>
      <c r="TRR137" s="760"/>
      <c r="TRS137" s="760"/>
      <c r="TRT137" s="760"/>
      <c r="TRU137" s="760"/>
      <c r="TRV137" s="760"/>
      <c r="TRW137" s="760"/>
      <c r="TRX137" s="760"/>
      <c r="TRY137" s="760"/>
      <c r="TRZ137" s="760"/>
      <c r="TSA137" s="760"/>
      <c r="TSB137" s="760"/>
      <c r="TSC137" s="760"/>
      <c r="TSD137" s="760"/>
      <c r="TSE137" s="760"/>
      <c r="TSF137" s="760"/>
      <c r="TSG137" s="760"/>
      <c r="TSH137" s="760"/>
      <c r="TSI137" s="760"/>
      <c r="TSJ137" s="760"/>
      <c r="TSK137" s="760"/>
      <c r="TSL137" s="760"/>
      <c r="TSM137" s="760"/>
      <c r="TSN137" s="760"/>
      <c r="TSO137" s="760"/>
      <c r="TSP137" s="760"/>
      <c r="TSQ137" s="760"/>
      <c r="TSR137" s="760"/>
      <c r="TSS137" s="760"/>
      <c r="TST137" s="760"/>
      <c r="TSU137" s="760"/>
      <c r="TSV137" s="760"/>
      <c r="TSW137" s="760"/>
      <c r="TSX137" s="760"/>
      <c r="TSY137" s="760"/>
      <c r="TSZ137" s="760"/>
      <c r="TTA137" s="760"/>
      <c r="TTB137" s="760"/>
      <c r="TTC137" s="760"/>
      <c r="TTD137" s="760"/>
      <c r="TTE137" s="760"/>
      <c r="TTF137" s="760"/>
      <c r="TTG137" s="760"/>
      <c r="TTH137" s="760"/>
      <c r="TTI137" s="760"/>
      <c r="TTJ137" s="760"/>
      <c r="TTK137" s="760"/>
      <c r="TTL137" s="760"/>
      <c r="TTM137" s="760"/>
      <c r="TTN137" s="760"/>
      <c r="TTO137" s="760"/>
      <c r="TTP137" s="760"/>
      <c r="TTQ137" s="760"/>
      <c r="TTR137" s="760"/>
      <c r="TTS137" s="760"/>
      <c r="TTT137" s="760"/>
      <c r="TTU137" s="760"/>
      <c r="TTV137" s="760"/>
      <c r="TTW137" s="760"/>
      <c r="TTX137" s="760"/>
      <c r="TTY137" s="760"/>
      <c r="TTZ137" s="760"/>
      <c r="TUA137" s="760"/>
      <c r="TUB137" s="760"/>
      <c r="TUC137" s="760"/>
      <c r="TUD137" s="760"/>
      <c r="TUE137" s="760"/>
      <c r="TUF137" s="760"/>
      <c r="TUG137" s="760"/>
      <c r="TUH137" s="760"/>
      <c r="TUI137" s="760"/>
      <c r="TUJ137" s="760"/>
      <c r="TUK137" s="760"/>
      <c r="TUL137" s="760"/>
      <c r="TUM137" s="760"/>
      <c r="TUN137" s="760"/>
      <c r="TUO137" s="760"/>
      <c r="TUP137" s="760"/>
      <c r="TUQ137" s="760"/>
      <c r="TUR137" s="760"/>
      <c r="TUS137" s="760"/>
      <c r="TUT137" s="760"/>
      <c r="TUU137" s="760"/>
      <c r="TUV137" s="760"/>
      <c r="TUW137" s="760"/>
      <c r="TUX137" s="760"/>
      <c r="TUY137" s="760"/>
      <c r="TUZ137" s="760"/>
      <c r="TVA137" s="760"/>
      <c r="TVB137" s="760"/>
      <c r="TVC137" s="760"/>
      <c r="TVD137" s="760"/>
      <c r="TVE137" s="760"/>
      <c r="TVF137" s="760"/>
      <c r="TVG137" s="760"/>
      <c r="TVH137" s="760"/>
      <c r="TVI137" s="760"/>
      <c r="TVJ137" s="760"/>
      <c r="TVK137" s="760"/>
      <c r="TVL137" s="760"/>
      <c r="TVM137" s="760"/>
      <c r="TVN137" s="760"/>
      <c r="TVO137" s="760"/>
      <c r="TVP137" s="760"/>
      <c r="TVQ137" s="760"/>
      <c r="TVR137" s="760"/>
      <c r="TVS137" s="760"/>
      <c r="TVT137" s="760"/>
      <c r="TVU137" s="760"/>
      <c r="TVV137" s="760"/>
      <c r="TVW137" s="760"/>
      <c r="TVX137" s="760"/>
      <c r="TVY137" s="760"/>
      <c r="TVZ137" s="760"/>
      <c r="TWA137" s="760"/>
      <c r="TWB137" s="760"/>
      <c r="TWC137" s="760"/>
      <c r="TWD137" s="760"/>
      <c r="TWE137" s="760"/>
      <c r="TWF137" s="760"/>
      <c r="TWG137" s="760"/>
      <c r="TWH137" s="760"/>
      <c r="TWI137" s="760"/>
      <c r="TWJ137" s="760"/>
      <c r="TWK137" s="760"/>
      <c r="TWL137" s="760"/>
      <c r="TWM137" s="760"/>
      <c r="TWN137" s="760"/>
      <c r="TWO137" s="760"/>
      <c r="TWP137" s="760"/>
      <c r="TWQ137" s="760"/>
      <c r="TWR137" s="760"/>
      <c r="TWS137" s="760"/>
      <c r="TWT137" s="760"/>
      <c r="TWU137" s="760"/>
      <c r="TWV137" s="760"/>
      <c r="TWW137" s="760"/>
      <c r="TWX137" s="760"/>
      <c r="TWY137" s="760"/>
      <c r="TWZ137" s="760"/>
      <c r="TXA137" s="760"/>
      <c r="TXB137" s="760"/>
      <c r="TXC137" s="760"/>
      <c r="TXD137" s="760"/>
      <c r="TXE137" s="760"/>
      <c r="TXF137" s="760"/>
      <c r="TXG137" s="760"/>
      <c r="TXH137" s="760"/>
      <c r="TXI137" s="760"/>
      <c r="TXJ137" s="760"/>
      <c r="TXK137" s="760"/>
      <c r="TXL137" s="760"/>
      <c r="TXM137" s="760"/>
      <c r="TXN137" s="760"/>
      <c r="TXO137" s="760"/>
      <c r="TXP137" s="760"/>
      <c r="TXQ137" s="760"/>
      <c r="TXR137" s="760"/>
      <c r="TXS137" s="760"/>
      <c r="TXT137" s="760"/>
      <c r="TXU137" s="760"/>
      <c r="TXV137" s="760"/>
      <c r="TXW137" s="760"/>
      <c r="TXX137" s="760"/>
      <c r="TXY137" s="760"/>
      <c r="TXZ137" s="760"/>
      <c r="TYA137" s="760"/>
      <c r="TYB137" s="760"/>
      <c r="TYC137" s="760"/>
      <c r="TYD137" s="760"/>
      <c r="TYE137" s="760"/>
      <c r="TYF137" s="760"/>
      <c r="TYG137" s="760"/>
      <c r="TYH137" s="760"/>
      <c r="TYI137" s="760"/>
      <c r="TYJ137" s="760"/>
      <c r="TYK137" s="760"/>
      <c r="TYL137" s="760"/>
      <c r="TYM137" s="760"/>
      <c r="TYN137" s="760"/>
      <c r="TYO137" s="760"/>
      <c r="TYP137" s="760"/>
      <c r="TYQ137" s="760"/>
      <c r="TYR137" s="760"/>
      <c r="TYS137" s="760"/>
      <c r="TYT137" s="760"/>
      <c r="TYU137" s="760"/>
      <c r="TYV137" s="760"/>
      <c r="TYW137" s="760"/>
      <c r="TYX137" s="760"/>
      <c r="TYY137" s="760"/>
      <c r="TYZ137" s="760"/>
      <c r="TZA137" s="760"/>
      <c r="TZB137" s="760"/>
      <c r="TZC137" s="760"/>
      <c r="TZD137" s="760"/>
      <c r="TZE137" s="760"/>
      <c r="TZF137" s="760"/>
      <c r="TZG137" s="760"/>
      <c r="TZH137" s="760"/>
      <c r="TZI137" s="760"/>
      <c r="TZJ137" s="760"/>
      <c r="TZK137" s="760"/>
      <c r="TZL137" s="760"/>
      <c r="TZM137" s="760"/>
      <c r="TZN137" s="760"/>
      <c r="TZO137" s="760"/>
      <c r="TZP137" s="760"/>
      <c r="TZQ137" s="760"/>
      <c r="TZR137" s="760"/>
      <c r="TZS137" s="760"/>
      <c r="TZT137" s="760"/>
      <c r="TZU137" s="760"/>
      <c r="TZV137" s="760"/>
      <c r="TZW137" s="760"/>
      <c r="TZX137" s="760"/>
      <c r="TZY137" s="760"/>
      <c r="TZZ137" s="760"/>
      <c r="UAA137" s="760"/>
      <c r="UAB137" s="760"/>
      <c r="UAC137" s="760"/>
      <c r="UAD137" s="760"/>
      <c r="UAE137" s="760"/>
      <c r="UAF137" s="760"/>
      <c r="UAG137" s="760"/>
      <c r="UAH137" s="760"/>
      <c r="UAI137" s="760"/>
      <c r="UAJ137" s="760"/>
      <c r="UAK137" s="760"/>
      <c r="UAL137" s="760"/>
      <c r="UAM137" s="760"/>
      <c r="UAN137" s="760"/>
      <c r="UAO137" s="760"/>
      <c r="UAP137" s="760"/>
      <c r="UAQ137" s="760"/>
      <c r="UAR137" s="760"/>
      <c r="UAS137" s="760"/>
      <c r="UAT137" s="760"/>
      <c r="UAU137" s="760"/>
      <c r="UAV137" s="760"/>
      <c r="UAW137" s="760"/>
      <c r="UAX137" s="760"/>
      <c r="UAY137" s="760"/>
      <c r="UAZ137" s="760"/>
      <c r="UBA137" s="760"/>
      <c r="UBB137" s="760"/>
      <c r="UBC137" s="760"/>
      <c r="UBD137" s="760"/>
      <c r="UBE137" s="760"/>
      <c r="UBF137" s="760"/>
      <c r="UBG137" s="760"/>
      <c r="UBH137" s="760"/>
      <c r="UBI137" s="760"/>
      <c r="UBJ137" s="760"/>
      <c r="UBK137" s="760"/>
      <c r="UBL137" s="760"/>
      <c r="UBM137" s="760"/>
      <c r="UBN137" s="760"/>
      <c r="UBO137" s="760"/>
      <c r="UBP137" s="760"/>
      <c r="UBQ137" s="760"/>
      <c r="UBR137" s="760"/>
      <c r="UBS137" s="760"/>
      <c r="UBT137" s="760"/>
      <c r="UBU137" s="760"/>
      <c r="UBV137" s="760"/>
      <c r="UBW137" s="760"/>
      <c r="UBX137" s="760"/>
      <c r="UBY137" s="760"/>
      <c r="UBZ137" s="760"/>
      <c r="UCA137" s="760"/>
      <c r="UCB137" s="760"/>
      <c r="UCC137" s="760"/>
      <c r="UCD137" s="760"/>
      <c r="UCE137" s="760"/>
      <c r="UCF137" s="760"/>
      <c r="UCG137" s="760"/>
      <c r="UCH137" s="760"/>
      <c r="UCI137" s="760"/>
      <c r="UCJ137" s="760"/>
      <c r="UCK137" s="760"/>
      <c r="UCL137" s="760"/>
      <c r="UCM137" s="760"/>
      <c r="UCN137" s="760"/>
      <c r="UCO137" s="760"/>
      <c r="UCP137" s="760"/>
      <c r="UCQ137" s="760"/>
      <c r="UCR137" s="760"/>
      <c r="UCS137" s="760"/>
      <c r="UCT137" s="760"/>
      <c r="UCU137" s="760"/>
      <c r="UCV137" s="760"/>
      <c r="UCW137" s="760"/>
      <c r="UCX137" s="760"/>
      <c r="UCY137" s="760"/>
      <c r="UCZ137" s="760"/>
      <c r="UDA137" s="760"/>
      <c r="UDB137" s="760"/>
      <c r="UDC137" s="760"/>
      <c r="UDD137" s="760"/>
      <c r="UDE137" s="760"/>
      <c r="UDF137" s="760"/>
      <c r="UDG137" s="760"/>
      <c r="UDH137" s="760"/>
      <c r="UDI137" s="760"/>
      <c r="UDJ137" s="760"/>
      <c r="UDK137" s="760"/>
      <c r="UDL137" s="760"/>
      <c r="UDM137" s="760"/>
      <c r="UDN137" s="760"/>
      <c r="UDO137" s="760"/>
      <c r="UDP137" s="760"/>
      <c r="UDQ137" s="760"/>
      <c r="UDR137" s="760"/>
      <c r="UDS137" s="760"/>
      <c r="UDT137" s="760"/>
      <c r="UDU137" s="760"/>
      <c r="UDV137" s="760"/>
      <c r="UDW137" s="760"/>
      <c r="UDX137" s="760"/>
      <c r="UDY137" s="760"/>
      <c r="UDZ137" s="760"/>
      <c r="UEA137" s="760"/>
      <c r="UEB137" s="760"/>
      <c r="UEC137" s="760"/>
      <c r="UED137" s="760"/>
      <c r="UEE137" s="760"/>
      <c r="UEF137" s="760"/>
      <c r="UEG137" s="760"/>
      <c r="UEH137" s="760"/>
      <c r="UEI137" s="760"/>
      <c r="UEJ137" s="760"/>
      <c r="UEK137" s="760"/>
      <c r="UEL137" s="760"/>
      <c r="UEM137" s="760"/>
      <c r="UEN137" s="760"/>
      <c r="UEO137" s="760"/>
      <c r="UEP137" s="760"/>
      <c r="UEQ137" s="760"/>
      <c r="UER137" s="760"/>
      <c r="UES137" s="760"/>
      <c r="UET137" s="760"/>
      <c r="UEU137" s="760"/>
      <c r="UEV137" s="760"/>
      <c r="UEW137" s="760"/>
      <c r="UEX137" s="760"/>
      <c r="UEY137" s="760"/>
      <c r="UEZ137" s="760"/>
      <c r="UFA137" s="760"/>
      <c r="UFB137" s="760"/>
      <c r="UFC137" s="760"/>
      <c r="UFD137" s="760"/>
      <c r="UFE137" s="760"/>
      <c r="UFF137" s="760"/>
      <c r="UFG137" s="760"/>
      <c r="UFH137" s="760"/>
      <c r="UFI137" s="760"/>
      <c r="UFJ137" s="760"/>
      <c r="UFK137" s="760"/>
      <c r="UFL137" s="760"/>
      <c r="UFM137" s="760"/>
      <c r="UFN137" s="760"/>
      <c r="UFO137" s="760"/>
      <c r="UFP137" s="760"/>
      <c r="UFQ137" s="760"/>
      <c r="UFR137" s="760"/>
      <c r="UFS137" s="760"/>
      <c r="UFT137" s="760"/>
      <c r="UFU137" s="760"/>
      <c r="UFV137" s="760"/>
      <c r="UFW137" s="760"/>
      <c r="UFX137" s="760"/>
      <c r="UFY137" s="760"/>
      <c r="UFZ137" s="760"/>
      <c r="UGA137" s="760"/>
      <c r="UGB137" s="760"/>
      <c r="UGC137" s="760"/>
      <c r="UGD137" s="760"/>
      <c r="UGE137" s="760"/>
      <c r="UGF137" s="760"/>
      <c r="UGG137" s="760"/>
      <c r="UGH137" s="760"/>
      <c r="UGI137" s="760"/>
      <c r="UGJ137" s="760"/>
      <c r="UGK137" s="760"/>
      <c r="UGL137" s="760"/>
      <c r="UGM137" s="760"/>
      <c r="UGN137" s="760"/>
      <c r="UGO137" s="760"/>
      <c r="UGP137" s="760"/>
      <c r="UGQ137" s="760"/>
      <c r="UGR137" s="760"/>
      <c r="UGS137" s="760"/>
      <c r="UGT137" s="760"/>
      <c r="UGU137" s="760"/>
      <c r="UGV137" s="760"/>
      <c r="UGW137" s="760"/>
      <c r="UGX137" s="760"/>
      <c r="UGY137" s="760"/>
      <c r="UGZ137" s="760"/>
      <c r="UHA137" s="760"/>
      <c r="UHB137" s="760"/>
      <c r="UHC137" s="760"/>
      <c r="UHD137" s="760"/>
      <c r="UHE137" s="760"/>
      <c r="UHF137" s="760"/>
      <c r="UHG137" s="760"/>
      <c r="UHH137" s="760"/>
      <c r="UHI137" s="760"/>
      <c r="UHJ137" s="760"/>
      <c r="UHK137" s="760"/>
      <c r="UHL137" s="760"/>
      <c r="UHM137" s="760"/>
      <c r="UHN137" s="760"/>
      <c r="UHO137" s="760"/>
      <c r="UHP137" s="760"/>
      <c r="UHQ137" s="760"/>
      <c r="UHR137" s="760"/>
      <c r="UHS137" s="760"/>
      <c r="UHT137" s="760"/>
      <c r="UHU137" s="760"/>
      <c r="UHV137" s="760"/>
      <c r="UHW137" s="760"/>
      <c r="UHX137" s="760"/>
      <c r="UHY137" s="760"/>
      <c r="UHZ137" s="760"/>
      <c r="UIA137" s="760"/>
      <c r="UIB137" s="760"/>
      <c r="UIC137" s="760"/>
      <c r="UID137" s="760"/>
      <c r="UIE137" s="760"/>
      <c r="UIF137" s="760"/>
      <c r="UIG137" s="760"/>
      <c r="UIH137" s="760"/>
      <c r="UII137" s="760"/>
      <c r="UIJ137" s="760"/>
      <c r="UIK137" s="760"/>
      <c r="UIL137" s="760"/>
      <c r="UIM137" s="760"/>
      <c r="UIN137" s="760"/>
      <c r="UIO137" s="760"/>
      <c r="UIP137" s="760"/>
      <c r="UIQ137" s="760"/>
      <c r="UIR137" s="760"/>
      <c r="UIS137" s="760"/>
      <c r="UIT137" s="760"/>
      <c r="UIU137" s="760"/>
      <c r="UIV137" s="760"/>
      <c r="UIW137" s="760"/>
      <c r="UIX137" s="760"/>
      <c r="UIY137" s="760"/>
      <c r="UIZ137" s="760"/>
      <c r="UJA137" s="760"/>
      <c r="UJB137" s="760"/>
      <c r="UJC137" s="760"/>
      <c r="UJD137" s="760"/>
      <c r="UJE137" s="760"/>
      <c r="UJF137" s="760"/>
      <c r="UJG137" s="760"/>
      <c r="UJH137" s="760"/>
      <c r="UJI137" s="760"/>
      <c r="UJJ137" s="760"/>
      <c r="UJK137" s="760"/>
      <c r="UJL137" s="760"/>
      <c r="UJM137" s="760"/>
      <c r="UJN137" s="760"/>
      <c r="UJO137" s="760"/>
      <c r="UJP137" s="760"/>
      <c r="UJQ137" s="760"/>
      <c r="UJR137" s="760"/>
      <c r="UJS137" s="760"/>
      <c r="UJT137" s="760"/>
      <c r="UJU137" s="760"/>
      <c r="UJV137" s="760"/>
      <c r="UJW137" s="760"/>
      <c r="UJX137" s="760"/>
      <c r="UJY137" s="760"/>
      <c r="UJZ137" s="760"/>
      <c r="UKA137" s="760"/>
      <c r="UKB137" s="760"/>
      <c r="UKC137" s="760"/>
      <c r="UKD137" s="760"/>
      <c r="UKE137" s="760"/>
      <c r="UKF137" s="760"/>
      <c r="UKG137" s="760"/>
      <c r="UKH137" s="760"/>
      <c r="UKI137" s="760"/>
      <c r="UKJ137" s="760"/>
      <c r="UKK137" s="760"/>
      <c r="UKL137" s="760"/>
      <c r="UKM137" s="760"/>
      <c r="UKN137" s="760"/>
      <c r="UKO137" s="760"/>
      <c r="UKP137" s="760"/>
      <c r="UKQ137" s="760"/>
      <c r="UKR137" s="760"/>
      <c r="UKS137" s="760"/>
      <c r="UKT137" s="760"/>
      <c r="UKU137" s="760"/>
      <c r="UKV137" s="760"/>
      <c r="UKW137" s="760"/>
      <c r="UKX137" s="760"/>
      <c r="UKY137" s="760"/>
      <c r="UKZ137" s="760"/>
      <c r="ULA137" s="760"/>
      <c r="ULB137" s="760"/>
      <c r="ULC137" s="760"/>
      <c r="ULD137" s="760"/>
      <c r="ULE137" s="760"/>
      <c r="ULF137" s="760"/>
      <c r="ULG137" s="760"/>
      <c r="ULH137" s="760"/>
      <c r="ULI137" s="760"/>
      <c r="ULJ137" s="760"/>
      <c r="ULK137" s="760"/>
      <c r="ULL137" s="760"/>
      <c r="ULM137" s="760"/>
      <c r="ULN137" s="760"/>
      <c r="ULO137" s="760"/>
      <c r="ULP137" s="760"/>
      <c r="ULQ137" s="760"/>
      <c r="ULR137" s="760"/>
      <c r="ULS137" s="760"/>
      <c r="ULT137" s="760"/>
      <c r="ULU137" s="760"/>
      <c r="ULV137" s="760"/>
      <c r="ULW137" s="760"/>
      <c r="ULX137" s="760"/>
      <c r="ULY137" s="760"/>
      <c r="ULZ137" s="760"/>
      <c r="UMA137" s="760"/>
      <c r="UMB137" s="760"/>
      <c r="UMC137" s="760"/>
      <c r="UMD137" s="760"/>
      <c r="UME137" s="760"/>
      <c r="UMF137" s="760"/>
      <c r="UMG137" s="760"/>
      <c r="UMH137" s="760"/>
      <c r="UMI137" s="760"/>
      <c r="UMJ137" s="760"/>
      <c r="UMK137" s="760"/>
      <c r="UML137" s="760"/>
      <c r="UMM137" s="760"/>
      <c r="UMN137" s="760"/>
      <c r="UMO137" s="760"/>
      <c r="UMP137" s="760"/>
      <c r="UMQ137" s="760"/>
      <c r="UMR137" s="760"/>
      <c r="UMS137" s="760"/>
      <c r="UMT137" s="760"/>
      <c r="UMU137" s="760"/>
      <c r="UMV137" s="760"/>
      <c r="UMW137" s="760"/>
      <c r="UMX137" s="760"/>
      <c r="UMY137" s="760"/>
      <c r="UMZ137" s="760"/>
      <c r="UNA137" s="760"/>
      <c r="UNB137" s="760"/>
      <c r="UNC137" s="760"/>
      <c r="UND137" s="760"/>
      <c r="UNE137" s="760"/>
      <c r="UNF137" s="760"/>
      <c r="UNG137" s="760"/>
      <c r="UNH137" s="760"/>
      <c r="UNI137" s="760"/>
      <c r="UNJ137" s="760"/>
      <c r="UNK137" s="760"/>
      <c r="UNL137" s="760"/>
      <c r="UNM137" s="760"/>
      <c r="UNN137" s="760"/>
      <c r="UNO137" s="760"/>
      <c r="UNP137" s="760"/>
      <c r="UNQ137" s="760"/>
      <c r="UNR137" s="760"/>
      <c r="UNS137" s="760"/>
      <c r="UNT137" s="760"/>
      <c r="UNU137" s="760"/>
      <c r="UNV137" s="760"/>
      <c r="UNW137" s="760"/>
      <c r="UNX137" s="760"/>
      <c r="UNY137" s="760"/>
      <c r="UNZ137" s="760"/>
      <c r="UOA137" s="760"/>
      <c r="UOB137" s="760"/>
      <c r="UOC137" s="760"/>
      <c r="UOD137" s="760"/>
      <c r="UOE137" s="760"/>
      <c r="UOF137" s="760"/>
      <c r="UOG137" s="760"/>
      <c r="UOH137" s="760"/>
      <c r="UOI137" s="760"/>
      <c r="UOJ137" s="760"/>
      <c r="UOK137" s="760"/>
      <c r="UOL137" s="760"/>
      <c r="UOM137" s="760"/>
      <c r="UON137" s="760"/>
      <c r="UOO137" s="760"/>
      <c r="UOP137" s="760"/>
      <c r="UOQ137" s="760"/>
      <c r="UOR137" s="760"/>
      <c r="UOS137" s="760"/>
      <c r="UOT137" s="760"/>
      <c r="UOU137" s="760"/>
      <c r="UOV137" s="760"/>
      <c r="UOW137" s="760"/>
      <c r="UOX137" s="760"/>
      <c r="UOY137" s="760"/>
      <c r="UOZ137" s="760"/>
      <c r="UPA137" s="760"/>
      <c r="UPB137" s="760"/>
      <c r="UPC137" s="760"/>
      <c r="UPD137" s="760"/>
      <c r="UPE137" s="760"/>
      <c r="UPF137" s="760"/>
      <c r="UPG137" s="760"/>
      <c r="UPH137" s="760"/>
      <c r="UPI137" s="760"/>
      <c r="UPJ137" s="760"/>
      <c r="UPK137" s="760"/>
      <c r="UPL137" s="760"/>
      <c r="UPM137" s="760"/>
      <c r="UPN137" s="760"/>
      <c r="UPO137" s="760"/>
      <c r="UPP137" s="760"/>
      <c r="UPQ137" s="760"/>
      <c r="UPR137" s="760"/>
      <c r="UPS137" s="760"/>
      <c r="UPT137" s="760"/>
      <c r="UPU137" s="760"/>
      <c r="UPV137" s="760"/>
      <c r="UPW137" s="760"/>
      <c r="UPX137" s="760"/>
      <c r="UPY137" s="760"/>
      <c r="UPZ137" s="760"/>
      <c r="UQA137" s="760"/>
      <c r="UQB137" s="760"/>
      <c r="UQC137" s="760"/>
      <c r="UQD137" s="760"/>
      <c r="UQE137" s="760"/>
      <c r="UQF137" s="760"/>
      <c r="UQG137" s="760"/>
      <c r="UQH137" s="760"/>
      <c r="UQI137" s="760"/>
      <c r="UQJ137" s="760"/>
      <c r="UQK137" s="760"/>
      <c r="UQL137" s="760"/>
      <c r="UQM137" s="760"/>
      <c r="UQN137" s="760"/>
      <c r="UQO137" s="760"/>
      <c r="UQP137" s="760"/>
      <c r="UQQ137" s="760"/>
      <c r="UQR137" s="760"/>
      <c r="UQS137" s="760"/>
      <c r="UQT137" s="760"/>
      <c r="UQU137" s="760"/>
      <c r="UQV137" s="760"/>
      <c r="UQW137" s="760"/>
      <c r="UQX137" s="760"/>
      <c r="UQY137" s="760"/>
      <c r="UQZ137" s="760"/>
      <c r="URA137" s="760"/>
      <c r="URB137" s="760"/>
      <c r="URC137" s="760"/>
      <c r="URD137" s="760"/>
      <c r="URE137" s="760"/>
      <c r="URF137" s="760"/>
      <c r="URG137" s="760"/>
      <c r="URH137" s="760"/>
      <c r="URI137" s="760"/>
      <c r="URJ137" s="760"/>
      <c r="URK137" s="760"/>
      <c r="URL137" s="760"/>
      <c r="URM137" s="760"/>
      <c r="URN137" s="760"/>
      <c r="URO137" s="760"/>
      <c r="URP137" s="760"/>
      <c r="URQ137" s="760"/>
      <c r="URR137" s="760"/>
      <c r="URS137" s="760"/>
      <c r="URT137" s="760"/>
      <c r="URU137" s="760"/>
      <c r="URV137" s="760"/>
      <c r="URW137" s="760"/>
      <c r="URX137" s="760"/>
      <c r="URY137" s="760"/>
      <c r="URZ137" s="760"/>
      <c r="USA137" s="760"/>
      <c r="USB137" s="760"/>
      <c r="USC137" s="760"/>
      <c r="USD137" s="760"/>
      <c r="USE137" s="760"/>
      <c r="USF137" s="760"/>
      <c r="USG137" s="760"/>
      <c r="USH137" s="760"/>
      <c r="USI137" s="760"/>
      <c r="USJ137" s="760"/>
      <c r="USK137" s="760"/>
      <c r="USL137" s="760"/>
      <c r="USM137" s="760"/>
      <c r="USN137" s="760"/>
      <c r="USO137" s="760"/>
      <c r="USP137" s="760"/>
      <c r="USQ137" s="760"/>
      <c r="USR137" s="760"/>
      <c r="USS137" s="760"/>
      <c r="UST137" s="760"/>
      <c r="USU137" s="760"/>
      <c r="USV137" s="760"/>
      <c r="USW137" s="760"/>
      <c r="USX137" s="760"/>
      <c r="USY137" s="760"/>
      <c r="USZ137" s="760"/>
      <c r="UTA137" s="760"/>
      <c r="UTB137" s="760"/>
      <c r="UTC137" s="760"/>
      <c r="UTD137" s="760"/>
      <c r="UTE137" s="760"/>
      <c r="UTF137" s="760"/>
      <c r="UTG137" s="760"/>
      <c r="UTH137" s="760"/>
      <c r="UTI137" s="760"/>
      <c r="UTJ137" s="760"/>
      <c r="UTK137" s="760"/>
      <c r="UTL137" s="760"/>
      <c r="UTM137" s="760"/>
      <c r="UTN137" s="760"/>
      <c r="UTO137" s="760"/>
      <c r="UTP137" s="760"/>
      <c r="UTQ137" s="760"/>
      <c r="UTR137" s="760"/>
      <c r="UTS137" s="760"/>
      <c r="UTT137" s="760"/>
      <c r="UTU137" s="760"/>
      <c r="UTV137" s="760"/>
      <c r="UTW137" s="760"/>
      <c r="UTX137" s="760"/>
      <c r="UTY137" s="760"/>
      <c r="UTZ137" s="760"/>
      <c r="UUA137" s="760"/>
      <c r="UUB137" s="760"/>
      <c r="UUC137" s="760"/>
      <c r="UUD137" s="760"/>
      <c r="UUE137" s="760"/>
      <c r="UUF137" s="760"/>
      <c r="UUG137" s="760"/>
      <c r="UUH137" s="760"/>
      <c r="UUI137" s="760"/>
      <c r="UUJ137" s="760"/>
      <c r="UUK137" s="760"/>
      <c r="UUL137" s="760"/>
      <c r="UUM137" s="760"/>
      <c r="UUN137" s="760"/>
      <c r="UUO137" s="760"/>
      <c r="UUP137" s="760"/>
      <c r="UUQ137" s="760"/>
      <c r="UUR137" s="760"/>
      <c r="UUS137" s="760"/>
      <c r="UUT137" s="760"/>
      <c r="UUU137" s="760"/>
      <c r="UUV137" s="760"/>
      <c r="UUW137" s="760"/>
      <c r="UUX137" s="760"/>
      <c r="UUY137" s="760"/>
      <c r="UUZ137" s="760"/>
      <c r="UVA137" s="760"/>
      <c r="UVB137" s="760"/>
      <c r="UVC137" s="760"/>
      <c r="UVD137" s="760"/>
      <c r="UVE137" s="760"/>
      <c r="UVF137" s="760"/>
      <c r="UVG137" s="760"/>
      <c r="UVH137" s="760"/>
      <c r="UVI137" s="760"/>
      <c r="UVJ137" s="760"/>
      <c r="UVK137" s="760"/>
      <c r="UVL137" s="760"/>
      <c r="UVM137" s="760"/>
      <c r="UVN137" s="760"/>
      <c r="UVO137" s="760"/>
      <c r="UVP137" s="760"/>
      <c r="UVQ137" s="760"/>
      <c r="UVR137" s="760"/>
      <c r="UVS137" s="760"/>
      <c r="UVT137" s="760"/>
      <c r="UVU137" s="760"/>
      <c r="UVV137" s="760"/>
      <c r="UVW137" s="760"/>
      <c r="UVX137" s="760"/>
      <c r="UVY137" s="760"/>
      <c r="UVZ137" s="760"/>
      <c r="UWA137" s="760"/>
      <c r="UWB137" s="760"/>
      <c r="UWC137" s="760"/>
      <c r="UWD137" s="760"/>
      <c r="UWE137" s="760"/>
      <c r="UWF137" s="760"/>
      <c r="UWG137" s="760"/>
      <c r="UWH137" s="760"/>
      <c r="UWI137" s="760"/>
      <c r="UWJ137" s="760"/>
      <c r="UWK137" s="760"/>
      <c r="UWL137" s="760"/>
      <c r="UWM137" s="760"/>
      <c r="UWN137" s="760"/>
      <c r="UWO137" s="760"/>
      <c r="UWP137" s="760"/>
      <c r="UWQ137" s="760"/>
      <c r="UWR137" s="760"/>
      <c r="UWS137" s="760"/>
      <c r="UWT137" s="760"/>
      <c r="UWU137" s="760"/>
      <c r="UWV137" s="760"/>
      <c r="UWW137" s="760"/>
      <c r="UWX137" s="760"/>
      <c r="UWY137" s="760"/>
      <c r="UWZ137" s="760"/>
      <c r="UXA137" s="760"/>
      <c r="UXB137" s="760"/>
      <c r="UXC137" s="760"/>
      <c r="UXD137" s="760"/>
      <c r="UXE137" s="760"/>
      <c r="UXF137" s="760"/>
      <c r="UXG137" s="760"/>
      <c r="UXH137" s="760"/>
      <c r="UXI137" s="760"/>
      <c r="UXJ137" s="760"/>
      <c r="UXK137" s="760"/>
      <c r="UXL137" s="760"/>
      <c r="UXM137" s="760"/>
      <c r="UXN137" s="760"/>
      <c r="UXO137" s="760"/>
      <c r="UXP137" s="760"/>
      <c r="UXQ137" s="760"/>
      <c r="UXR137" s="760"/>
      <c r="UXS137" s="760"/>
      <c r="UXT137" s="760"/>
      <c r="UXU137" s="760"/>
      <c r="UXV137" s="760"/>
      <c r="UXW137" s="760"/>
      <c r="UXX137" s="760"/>
      <c r="UXY137" s="760"/>
      <c r="UXZ137" s="760"/>
      <c r="UYA137" s="760"/>
      <c r="UYB137" s="760"/>
      <c r="UYC137" s="760"/>
      <c r="UYD137" s="760"/>
      <c r="UYE137" s="760"/>
      <c r="UYF137" s="760"/>
      <c r="UYG137" s="760"/>
      <c r="UYH137" s="760"/>
      <c r="UYI137" s="760"/>
      <c r="UYJ137" s="760"/>
      <c r="UYK137" s="760"/>
      <c r="UYL137" s="760"/>
      <c r="UYM137" s="760"/>
      <c r="UYN137" s="760"/>
      <c r="UYO137" s="760"/>
      <c r="UYP137" s="760"/>
      <c r="UYQ137" s="760"/>
      <c r="UYR137" s="760"/>
      <c r="UYS137" s="760"/>
      <c r="UYT137" s="760"/>
      <c r="UYU137" s="760"/>
      <c r="UYV137" s="760"/>
      <c r="UYW137" s="760"/>
      <c r="UYX137" s="760"/>
      <c r="UYY137" s="760"/>
      <c r="UYZ137" s="760"/>
      <c r="UZA137" s="760"/>
      <c r="UZB137" s="760"/>
      <c r="UZC137" s="760"/>
      <c r="UZD137" s="760"/>
      <c r="UZE137" s="760"/>
      <c r="UZF137" s="760"/>
      <c r="UZG137" s="760"/>
      <c r="UZH137" s="760"/>
      <c r="UZI137" s="760"/>
      <c r="UZJ137" s="760"/>
      <c r="UZK137" s="760"/>
      <c r="UZL137" s="760"/>
      <c r="UZM137" s="760"/>
      <c r="UZN137" s="760"/>
      <c r="UZO137" s="760"/>
      <c r="UZP137" s="760"/>
      <c r="UZQ137" s="760"/>
      <c r="UZR137" s="760"/>
      <c r="UZS137" s="760"/>
      <c r="UZT137" s="760"/>
      <c r="UZU137" s="760"/>
      <c r="UZV137" s="760"/>
      <c r="UZW137" s="760"/>
      <c r="UZX137" s="760"/>
      <c r="UZY137" s="760"/>
      <c r="UZZ137" s="760"/>
      <c r="VAA137" s="760"/>
      <c r="VAB137" s="760"/>
      <c r="VAC137" s="760"/>
      <c r="VAD137" s="760"/>
      <c r="VAE137" s="760"/>
      <c r="VAF137" s="760"/>
      <c r="VAG137" s="760"/>
      <c r="VAH137" s="760"/>
      <c r="VAI137" s="760"/>
      <c r="VAJ137" s="760"/>
      <c r="VAK137" s="760"/>
      <c r="VAL137" s="760"/>
      <c r="VAM137" s="760"/>
      <c r="VAN137" s="760"/>
      <c r="VAO137" s="760"/>
      <c r="VAP137" s="760"/>
      <c r="VAQ137" s="760"/>
      <c r="VAR137" s="760"/>
      <c r="VAS137" s="760"/>
      <c r="VAT137" s="760"/>
      <c r="VAU137" s="760"/>
      <c r="VAV137" s="760"/>
      <c r="VAW137" s="760"/>
      <c r="VAX137" s="760"/>
      <c r="VAY137" s="760"/>
      <c r="VAZ137" s="760"/>
      <c r="VBA137" s="760"/>
      <c r="VBB137" s="760"/>
      <c r="VBC137" s="760"/>
      <c r="VBD137" s="760"/>
      <c r="VBE137" s="760"/>
      <c r="VBF137" s="760"/>
      <c r="VBG137" s="760"/>
      <c r="VBH137" s="760"/>
      <c r="VBI137" s="760"/>
      <c r="VBJ137" s="760"/>
      <c r="VBK137" s="760"/>
      <c r="VBL137" s="760"/>
      <c r="VBM137" s="760"/>
      <c r="VBN137" s="760"/>
      <c r="VBO137" s="760"/>
      <c r="VBP137" s="760"/>
      <c r="VBQ137" s="760"/>
      <c r="VBR137" s="760"/>
      <c r="VBS137" s="760"/>
      <c r="VBT137" s="760"/>
      <c r="VBU137" s="760"/>
      <c r="VBV137" s="760"/>
      <c r="VBW137" s="760"/>
      <c r="VBX137" s="760"/>
      <c r="VBY137" s="760"/>
      <c r="VBZ137" s="760"/>
      <c r="VCA137" s="760"/>
      <c r="VCB137" s="760"/>
      <c r="VCC137" s="760"/>
      <c r="VCD137" s="760"/>
      <c r="VCE137" s="760"/>
      <c r="VCF137" s="760"/>
      <c r="VCG137" s="760"/>
      <c r="VCH137" s="760"/>
      <c r="VCI137" s="760"/>
      <c r="VCJ137" s="760"/>
      <c r="VCK137" s="760"/>
      <c r="VCL137" s="760"/>
      <c r="VCM137" s="760"/>
      <c r="VCN137" s="760"/>
      <c r="VCO137" s="760"/>
      <c r="VCP137" s="760"/>
      <c r="VCQ137" s="760"/>
      <c r="VCR137" s="760"/>
      <c r="VCS137" s="760"/>
      <c r="VCT137" s="760"/>
      <c r="VCU137" s="760"/>
      <c r="VCV137" s="760"/>
      <c r="VCW137" s="760"/>
      <c r="VCX137" s="760"/>
      <c r="VCY137" s="760"/>
      <c r="VCZ137" s="760"/>
      <c r="VDA137" s="760"/>
      <c r="VDB137" s="760"/>
      <c r="VDC137" s="760"/>
      <c r="VDD137" s="760"/>
      <c r="VDE137" s="760"/>
      <c r="VDF137" s="760"/>
      <c r="VDG137" s="760"/>
      <c r="VDH137" s="760"/>
      <c r="VDI137" s="760"/>
      <c r="VDJ137" s="760"/>
      <c r="VDK137" s="760"/>
      <c r="VDL137" s="760"/>
      <c r="VDM137" s="760"/>
      <c r="VDN137" s="760"/>
      <c r="VDO137" s="760"/>
      <c r="VDP137" s="760"/>
      <c r="VDQ137" s="760"/>
      <c r="VDR137" s="760"/>
      <c r="VDS137" s="760"/>
      <c r="VDT137" s="760"/>
      <c r="VDU137" s="760"/>
      <c r="VDV137" s="760"/>
      <c r="VDW137" s="760"/>
      <c r="VDX137" s="760"/>
      <c r="VDY137" s="760"/>
      <c r="VDZ137" s="760"/>
      <c r="VEA137" s="760"/>
      <c r="VEB137" s="760"/>
      <c r="VEC137" s="760"/>
      <c r="VED137" s="760"/>
      <c r="VEE137" s="760"/>
      <c r="VEF137" s="760"/>
      <c r="VEG137" s="760"/>
      <c r="VEH137" s="760"/>
      <c r="VEI137" s="760"/>
      <c r="VEJ137" s="760"/>
      <c r="VEK137" s="760"/>
      <c r="VEL137" s="760"/>
      <c r="VEM137" s="760"/>
      <c r="VEN137" s="760"/>
      <c r="VEO137" s="760"/>
      <c r="VEP137" s="760"/>
      <c r="VEQ137" s="760"/>
      <c r="VER137" s="760"/>
      <c r="VES137" s="760"/>
      <c r="VET137" s="760"/>
      <c r="VEU137" s="760"/>
      <c r="VEV137" s="760"/>
      <c r="VEW137" s="760"/>
      <c r="VEX137" s="760"/>
      <c r="VEY137" s="760"/>
      <c r="VEZ137" s="760"/>
      <c r="VFA137" s="760"/>
      <c r="VFB137" s="760"/>
      <c r="VFC137" s="760"/>
      <c r="VFD137" s="760"/>
      <c r="VFE137" s="760"/>
      <c r="VFF137" s="760"/>
      <c r="VFG137" s="760"/>
      <c r="VFH137" s="760"/>
      <c r="VFI137" s="760"/>
      <c r="VFJ137" s="760"/>
      <c r="VFK137" s="760"/>
      <c r="VFL137" s="760"/>
      <c r="VFM137" s="760"/>
      <c r="VFN137" s="760"/>
      <c r="VFO137" s="760"/>
      <c r="VFP137" s="760"/>
      <c r="VFQ137" s="760"/>
      <c r="VFR137" s="760"/>
      <c r="VFS137" s="760"/>
      <c r="VFT137" s="760"/>
      <c r="VFU137" s="760"/>
      <c r="VFV137" s="760"/>
      <c r="VFW137" s="760"/>
      <c r="VFX137" s="760"/>
      <c r="VFY137" s="760"/>
      <c r="VFZ137" s="760"/>
      <c r="VGA137" s="760"/>
      <c r="VGB137" s="760"/>
      <c r="VGC137" s="760"/>
      <c r="VGD137" s="760"/>
      <c r="VGE137" s="760"/>
      <c r="VGF137" s="760"/>
      <c r="VGG137" s="760"/>
      <c r="VGH137" s="760"/>
      <c r="VGI137" s="760"/>
      <c r="VGJ137" s="760"/>
      <c r="VGK137" s="760"/>
      <c r="VGL137" s="760"/>
      <c r="VGM137" s="760"/>
      <c r="VGN137" s="760"/>
      <c r="VGO137" s="760"/>
      <c r="VGP137" s="760"/>
      <c r="VGQ137" s="760"/>
      <c r="VGR137" s="760"/>
      <c r="VGS137" s="760"/>
      <c r="VGT137" s="760"/>
      <c r="VGU137" s="760"/>
      <c r="VGV137" s="760"/>
      <c r="VGW137" s="760"/>
      <c r="VGX137" s="760"/>
      <c r="VGY137" s="760"/>
      <c r="VGZ137" s="760"/>
      <c r="VHA137" s="760"/>
      <c r="VHB137" s="760"/>
      <c r="VHC137" s="760"/>
      <c r="VHD137" s="760"/>
      <c r="VHE137" s="760"/>
      <c r="VHF137" s="760"/>
      <c r="VHG137" s="760"/>
      <c r="VHH137" s="760"/>
      <c r="VHI137" s="760"/>
      <c r="VHJ137" s="760"/>
      <c r="VHK137" s="760"/>
      <c r="VHL137" s="760"/>
      <c r="VHM137" s="760"/>
      <c r="VHN137" s="760"/>
      <c r="VHO137" s="760"/>
      <c r="VHP137" s="760"/>
      <c r="VHQ137" s="760"/>
      <c r="VHR137" s="760"/>
      <c r="VHS137" s="760"/>
      <c r="VHT137" s="760"/>
      <c r="VHU137" s="760"/>
      <c r="VHV137" s="760"/>
      <c r="VHW137" s="760"/>
      <c r="VHX137" s="760"/>
      <c r="VHY137" s="760"/>
      <c r="VHZ137" s="760"/>
      <c r="VIA137" s="760"/>
      <c r="VIB137" s="760"/>
      <c r="VIC137" s="760"/>
      <c r="VID137" s="760"/>
      <c r="VIE137" s="760"/>
      <c r="VIF137" s="760"/>
      <c r="VIG137" s="760"/>
      <c r="VIH137" s="760"/>
      <c r="VII137" s="760"/>
      <c r="VIJ137" s="760"/>
      <c r="VIK137" s="760"/>
      <c r="VIL137" s="760"/>
      <c r="VIM137" s="760"/>
      <c r="VIN137" s="760"/>
      <c r="VIO137" s="760"/>
      <c r="VIP137" s="760"/>
      <c r="VIQ137" s="760"/>
      <c r="VIR137" s="760"/>
      <c r="VIS137" s="760"/>
      <c r="VIT137" s="760"/>
      <c r="VIU137" s="760"/>
      <c r="VIV137" s="760"/>
      <c r="VIW137" s="760"/>
      <c r="VIX137" s="760"/>
      <c r="VIY137" s="760"/>
      <c r="VIZ137" s="760"/>
      <c r="VJA137" s="760"/>
      <c r="VJB137" s="760"/>
      <c r="VJC137" s="760"/>
      <c r="VJD137" s="760"/>
      <c r="VJE137" s="760"/>
      <c r="VJF137" s="760"/>
      <c r="VJG137" s="760"/>
      <c r="VJH137" s="760"/>
      <c r="VJI137" s="760"/>
      <c r="VJJ137" s="760"/>
      <c r="VJK137" s="760"/>
      <c r="VJL137" s="760"/>
      <c r="VJM137" s="760"/>
      <c r="VJN137" s="760"/>
      <c r="VJO137" s="760"/>
      <c r="VJP137" s="760"/>
      <c r="VJQ137" s="760"/>
      <c r="VJR137" s="760"/>
      <c r="VJS137" s="760"/>
      <c r="VJT137" s="760"/>
      <c r="VJU137" s="760"/>
      <c r="VJV137" s="760"/>
      <c r="VJW137" s="760"/>
      <c r="VJX137" s="760"/>
      <c r="VJY137" s="760"/>
      <c r="VJZ137" s="760"/>
      <c r="VKA137" s="760"/>
      <c r="VKB137" s="760"/>
      <c r="VKC137" s="760"/>
      <c r="VKD137" s="760"/>
      <c r="VKE137" s="760"/>
      <c r="VKF137" s="760"/>
      <c r="VKG137" s="760"/>
      <c r="VKH137" s="760"/>
      <c r="VKI137" s="760"/>
      <c r="VKJ137" s="760"/>
      <c r="VKK137" s="760"/>
      <c r="VKL137" s="760"/>
      <c r="VKM137" s="760"/>
      <c r="VKN137" s="760"/>
      <c r="VKO137" s="760"/>
      <c r="VKP137" s="760"/>
      <c r="VKQ137" s="760"/>
      <c r="VKR137" s="760"/>
      <c r="VKS137" s="760"/>
      <c r="VKT137" s="760"/>
      <c r="VKU137" s="760"/>
      <c r="VKV137" s="760"/>
      <c r="VKW137" s="760"/>
      <c r="VKX137" s="760"/>
      <c r="VKY137" s="760"/>
      <c r="VKZ137" s="760"/>
      <c r="VLA137" s="760"/>
      <c r="VLB137" s="760"/>
      <c r="VLC137" s="760"/>
      <c r="VLD137" s="760"/>
      <c r="VLE137" s="760"/>
      <c r="VLF137" s="760"/>
      <c r="VLG137" s="760"/>
      <c r="VLH137" s="760"/>
      <c r="VLI137" s="760"/>
      <c r="VLJ137" s="760"/>
      <c r="VLK137" s="760"/>
      <c r="VLL137" s="760"/>
      <c r="VLM137" s="760"/>
      <c r="VLN137" s="760"/>
      <c r="VLO137" s="760"/>
      <c r="VLP137" s="760"/>
      <c r="VLQ137" s="760"/>
      <c r="VLR137" s="760"/>
      <c r="VLS137" s="760"/>
      <c r="VLT137" s="760"/>
      <c r="VLU137" s="760"/>
      <c r="VLV137" s="760"/>
      <c r="VLW137" s="760"/>
      <c r="VLX137" s="760"/>
      <c r="VLY137" s="760"/>
      <c r="VLZ137" s="760"/>
      <c r="VMA137" s="760"/>
      <c r="VMB137" s="760"/>
      <c r="VMC137" s="760"/>
      <c r="VMD137" s="760"/>
      <c r="VME137" s="760"/>
      <c r="VMF137" s="760"/>
      <c r="VMG137" s="760"/>
      <c r="VMH137" s="760"/>
      <c r="VMI137" s="760"/>
      <c r="VMJ137" s="760"/>
      <c r="VMK137" s="760"/>
      <c r="VML137" s="760"/>
      <c r="VMM137" s="760"/>
      <c r="VMN137" s="760"/>
      <c r="VMO137" s="760"/>
      <c r="VMP137" s="760"/>
      <c r="VMQ137" s="760"/>
      <c r="VMR137" s="760"/>
      <c r="VMS137" s="760"/>
      <c r="VMT137" s="760"/>
      <c r="VMU137" s="760"/>
      <c r="VMV137" s="760"/>
      <c r="VMW137" s="760"/>
      <c r="VMX137" s="760"/>
      <c r="VMY137" s="760"/>
      <c r="VMZ137" s="760"/>
      <c r="VNA137" s="760"/>
      <c r="VNB137" s="760"/>
      <c r="VNC137" s="760"/>
      <c r="VND137" s="760"/>
      <c r="VNE137" s="760"/>
      <c r="VNF137" s="760"/>
      <c r="VNG137" s="760"/>
      <c r="VNH137" s="760"/>
      <c r="VNI137" s="760"/>
      <c r="VNJ137" s="760"/>
      <c r="VNK137" s="760"/>
      <c r="VNL137" s="760"/>
      <c r="VNM137" s="760"/>
      <c r="VNN137" s="760"/>
      <c r="VNO137" s="760"/>
      <c r="VNP137" s="760"/>
      <c r="VNQ137" s="760"/>
      <c r="VNR137" s="760"/>
      <c r="VNS137" s="760"/>
      <c r="VNT137" s="760"/>
      <c r="VNU137" s="760"/>
      <c r="VNV137" s="760"/>
      <c r="VNW137" s="760"/>
      <c r="VNX137" s="760"/>
      <c r="VNY137" s="760"/>
      <c r="VNZ137" s="760"/>
      <c r="VOA137" s="760"/>
      <c r="VOB137" s="760"/>
      <c r="VOC137" s="760"/>
      <c r="VOD137" s="760"/>
      <c r="VOE137" s="760"/>
      <c r="VOF137" s="760"/>
      <c r="VOG137" s="760"/>
      <c r="VOH137" s="760"/>
      <c r="VOI137" s="760"/>
      <c r="VOJ137" s="760"/>
      <c r="VOK137" s="760"/>
      <c r="VOL137" s="760"/>
      <c r="VOM137" s="760"/>
      <c r="VON137" s="760"/>
      <c r="VOO137" s="760"/>
      <c r="VOP137" s="760"/>
      <c r="VOQ137" s="760"/>
      <c r="VOR137" s="760"/>
      <c r="VOS137" s="760"/>
      <c r="VOT137" s="760"/>
      <c r="VOU137" s="760"/>
      <c r="VOV137" s="760"/>
      <c r="VOW137" s="760"/>
      <c r="VOX137" s="760"/>
      <c r="VOY137" s="760"/>
      <c r="VOZ137" s="760"/>
      <c r="VPA137" s="760"/>
      <c r="VPB137" s="760"/>
      <c r="VPC137" s="760"/>
      <c r="VPD137" s="760"/>
      <c r="VPE137" s="760"/>
      <c r="VPF137" s="760"/>
      <c r="VPG137" s="760"/>
      <c r="VPH137" s="760"/>
      <c r="VPI137" s="760"/>
      <c r="VPJ137" s="760"/>
      <c r="VPK137" s="760"/>
      <c r="VPL137" s="760"/>
      <c r="VPM137" s="760"/>
      <c r="VPN137" s="760"/>
      <c r="VPO137" s="760"/>
      <c r="VPP137" s="760"/>
      <c r="VPQ137" s="760"/>
      <c r="VPR137" s="760"/>
      <c r="VPS137" s="760"/>
      <c r="VPT137" s="760"/>
      <c r="VPU137" s="760"/>
      <c r="VPV137" s="760"/>
      <c r="VPW137" s="760"/>
      <c r="VPX137" s="760"/>
      <c r="VPY137" s="760"/>
      <c r="VPZ137" s="760"/>
      <c r="VQA137" s="760"/>
      <c r="VQB137" s="760"/>
      <c r="VQC137" s="760"/>
      <c r="VQD137" s="760"/>
      <c r="VQE137" s="760"/>
      <c r="VQF137" s="760"/>
      <c r="VQG137" s="760"/>
      <c r="VQH137" s="760"/>
      <c r="VQI137" s="760"/>
      <c r="VQJ137" s="760"/>
      <c r="VQK137" s="760"/>
      <c r="VQL137" s="760"/>
      <c r="VQM137" s="760"/>
      <c r="VQN137" s="760"/>
      <c r="VQO137" s="760"/>
      <c r="VQP137" s="760"/>
      <c r="VQQ137" s="760"/>
      <c r="VQR137" s="760"/>
      <c r="VQS137" s="760"/>
      <c r="VQT137" s="760"/>
      <c r="VQU137" s="760"/>
      <c r="VQV137" s="760"/>
      <c r="VQW137" s="760"/>
      <c r="VQX137" s="760"/>
      <c r="VQY137" s="760"/>
      <c r="VQZ137" s="760"/>
      <c r="VRA137" s="760"/>
      <c r="VRB137" s="760"/>
      <c r="VRC137" s="760"/>
      <c r="VRD137" s="760"/>
      <c r="VRE137" s="760"/>
      <c r="VRF137" s="760"/>
      <c r="VRG137" s="760"/>
      <c r="VRH137" s="760"/>
      <c r="VRI137" s="760"/>
      <c r="VRJ137" s="760"/>
      <c r="VRK137" s="760"/>
      <c r="VRL137" s="760"/>
      <c r="VRM137" s="760"/>
      <c r="VRN137" s="760"/>
      <c r="VRO137" s="760"/>
      <c r="VRP137" s="760"/>
      <c r="VRQ137" s="760"/>
      <c r="VRR137" s="760"/>
      <c r="VRS137" s="760"/>
      <c r="VRT137" s="760"/>
      <c r="VRU137" s="760"/>
      <c r="VRV137" s="760"/>
      <c r="VRW137" s="760"/>
      <c r="VRX137" s="760"/>
      <c r="VRY137" s="760"/>
      <c r="VRZ137" s="760"/>
      <c r="VSA137" s="760"/>
      <c r="VSB137" s="760"/>
      <c r="VSC137" s="760"/>
      <c r="VSD137" s="760"/>
      <c r="VSE137" s="760"/>
      <c r="VSF137" s="760"/>
      <c r="VSG137" s="760"/>
      <c r="VSH137" s="760"/>
      <c r="VSI137" s="760"/>
      <c r="VSJ137" s="760"/>
      <c r="VSK137" s="760"/>
      <c r="VSL137" s="760"/>
      <c r="VSM137" s="760"/>
      <c r="VSN137" s="760"/>
      <c r="VSO137" s="760"/>
      <c r="VSP137" s="760"/>
      <c r="VSQ137" s="760"/>
      <c r="VSR137" s="760"/>
      <c r="VSS137" s="760"/>
      <c r="VST137" s="760"/>
      <c r="VSU137" s="760"/>
      <c r="VSV137" s="760"/>
      <c r="VSW137" s="760"/>
      <c r="VSX137" s="760"/>
      <c r="VSY137" s="760"/>
      <c r="VSZ137" s="760"/>
      <c r="VTA137" s="760"/>
      <c r="VTB137" s="760"/>
      <c r="VTC137" s="760"/>
      <c r="VTD137" s="760"/>
      <c r="VTE137" s="760"/>
      <c r="VTF137" s="760"/>
      <c r="VTG137" s="760"/>
      <c r="VTH137" s="760"/>
      <c r="VTI137" s="760"/>
      <c r="VTJ137" s="760"/>
      <c r="VTK137" s="760"/>
      <c r="VTL137" s="760"/>
      <c r="VTM137" s="760"/>
      <c r="VTN137" s="760"/>
      <c r="VTO137" s="760"/>
      <c r="VTP137" s="760"/>
      <c r="VTQ137" s="760"/>
      <c r="VTR137" s="760"/>
      <c r="VTS137" s="760"/>
      <c r="VTT137" s="760"/>
      <c r="VTU137" s="760"/>
      <c r="VTV137" s="760"/>
      <c r="VTW137" s="760"/>
      <c r="VTX137" s="760"/>
      <c r="VTY137" s="760"/>
      <c r="VTZ137" s="760"/>
      <c r="VUA137" s="760"/>
      <c r="VUB137" s="760"/>
      <c r="VUC137" s="760"/>
      <c r="VUD137" s="760"/>
      <c r="VUE137" s="760"/>
      <c r="VUF137" s="760"/>
      <c r="VUG137" s="760"/>
      <c r="VUH137" s="760"/>
      <c r="VUI137" s="760"/>
      <c r="VUJ137" s="760"/>
      <c r="VUK137" s="760"/>
      <c r="VUL137" s="760"/>
      <c r="VUM137" s="760"/>
      <c r="VUN137" s="760"/>
      <c r="VUO137" s="760"/>
      <c r="VUP137" s="760"/>
      <c r="VUQ137" s="760"/>
      <c r="VUR137" s="760"/>
      <c r="VUS137" s="760"/>
      <c r="VUT137" s="760"/>
      <c r="VUU137" s="760"/>
      <c r="VUV137" s="760"/>
      <c r="VUW137" s="760"/>
      <c r="VUX137" s="760"/>
      <c r="VUY137" s="760"/>
      <c r="VUZ137" s="760"/>
      <c r="VVA137" s="760"/>
      <c r="VVB137" s="760"/>
      <c r="VVC137" s="760"/>
      <c r="VVD137" s="760"/>
      <c r="VVE137" s="760"/>
      <c r="VVF137" s="760"/>
      <c r="VVG137" s="760"/>
      <c r="VVH137" s="760"/>
      <c r="VVI137" s="760"/>
      <c r="VVJ137" s="760"/>
      <c r="VVK137" s="760"/>
      <c r="VVL137" s="760"/>
      <c r="VVM137" s="760"/>
      <c r="VVN137" s="760"/>
      <c r="VVO137" s="760"/>
      <c r="VVP137" s="760"/>
      <c r="VVQ137" s="760"/>
      <c r="VVR137" s="760"/>
      <c r="VVS137" s="760"/>
      <c r="VVT137" s="760"/>
      <c r="VVU137" s="760"/>
      <c r="VVV137" s="760"/>
      <c r="VVW137" s="760"/>
      <c r="VVX137" s="760"/>
      <c r="VVY137" s="760"/>
      <c r="VVZ137" s="760"/>
      <c r="VWA137" s="760"/>
      <c r="VWB137" s="760"/>
      <c r="VWC137" s="760"/>
      <c r="VWD137" s="760"/>
      <c r="VWE137" s="760"/>
      <c r="VWF137" s="760"/>
      <c r="VWG137" s="760"/>
      <c r="VWH137" s="760"/>
      <c r="VWI137" s="760"/>
      <c r="VWJ137" s="760"/>
      <c r="VWK137" s="760"/>
      <c r="VWL137" s="760"/>
      <c r="VWM137" s="760"/>
      <c r="VWN137" s="760"/>
      <c r="VWO137" s="760"/>
      <c r="VWP137" s="760"/>
      <c r="VWQ137" s="760"/>
      <c r="VWR137" s="760"/>
      <c r="VWS137" s="760"/>
      <c r="VWT137" s="760"/>
      <c r="VWU137" s="760"/>
      <c r="VWV137" s="760"/>
      <c r="VWW137" s="760"/>
      <c r="VWX137" s="760"/>
      <c r="VWY137" s="760"/>
      <c r="VWZ137" s="760"/>
      <c r="VXA137" s="760"/>
      <c r="VXB137" s="760"/>
      <c r="VXC137" s="760"/>
      <c r="VXD137" s="760"/>
      <c r="VXE137" s="760"/>
      <c r="VXF137" s="760"/>
      <c r="VXG137" s="760"/>
      <c r="VXH137" s="760"/>
      <c r="VXI137" s="760"/>
      <c r="VXJ137" s="760"/>
      <c r="VXK137" s="760"/>
      <c r="VXL137" s="760"/>
      <c r="VXM137" s="760"/>
      <c r="VXN137" s="760"/>
      <c r="VXO137" s="760"/>
      <c r="VXP137" s="760"/>
      <c r="VXQ137" s="760"/>
      <c r="VXR137" s="760"/>
      <c r="VXS137" s="760"/>
      <c r="VXT137" s="760"/>
      <c r="VXU137" s="760"/>
      <c r="VXV137" s="760"/>
      <c r="VXW137" s="760"/>
      <c r="VXX137" s="760"/>
      <c r="VXY137" s="760"/>
      <c r="VXZ137" s="760"/>
      <c r="VYA137" s="760"/>
      <c r="VYB137" s="760"/>
      <c r="VYC137" s="760"/>
      <c r="VYD137" s="760"/>
      <c r="VYE137" s="760"/>
      <c r="VYF137" s="760"/>
      <c r="VYG137" s="760"/>
      <c r="VYH137" s="760"/>
      <c r="VYI137" s="760"/>
      <c r="VYJ137" s="760"/>
      <c r="VYK137" s="760"/>
      <c r="VYL137" s="760"/>
      <c r="VYM137" s="760"/>
      <c r="VYN137" s="760"/>
      <c r="VYO137" s="760"/>
      <c r="VYP137" s="760"/>
      <c r="VYQ137" s="760"/>
      <c r="VYR137" s="760"/>
      <c r="VYS137" s="760"/>
      <c r="VYT137" s="760"/>
      <c r="VYU137" s="760"/>
      <c r="VYV137" s="760"/>
      <c r="VYW137" s="760"/>
      <c r="VYX137" s="760"/>
      <c r="VYY137" s="760"/>
      <c r="VYZ137" s="760"/>
      <c r="VZA137" s="760"/>
      <c r="VZB137" s="760"/>
      <c r="VZC137" s="760"/>
      <c r="VZD137" s="760"/>
      <c r="VZE137" s="760"/>
      <c r="VZF137" s="760"/>
      <c r="VZG137" s="760"/>
      <c r="VZH137" s="760"/>
      <c r="VZI137" s="760"/>
      <c r="VZJ137" s="760"/>
      <c r="VZK137" s="760"/>
      <c r="VZL137" s="760"/>
      <c r="VZM137" s="760"/>
      <c r="VZN137" s="760"/>
      <c r="VZO137" s="760"/>
      <c r="VZP137" s="760"/>
      <c r="VZQ137" s="760"/>
      <c r="VZR137" s="760"/>
      <c r="VZS137" s="760"/>
      <c r="VZT137" s="760"/>
      <c r="VZU137" s="760"/>
      <c r="VZV137" s="760"/>
      <c r="VZW137" s="760"/>
      <c r="VZX137" s="760"/>
      <c r="VZY137" s="760"/>
      <c r="VZZ137" s="760"/>
      <c r="WAA137" s="760"/>
      <c r="WAB137" s="760"/>
      <c r="WAC137" s="760"/>
      <c r="WAD137" s="760"/>
      <c r="WAE137" s="760"/>
      <c r="WAF137" s="760"/>
      <c r="WAG137" s="760"/>
      <c r="WAH137" s="760"/>
      <c r="WAI137" s="760"/>
      <c r="WAJ137" s="760"/>
      <c r="WAK137" s="760"/>
      <c r="WAL137" s="760"/>
      <c r="WAM137" s="760"/>
      <c r="WAN137" s="760"/>
      <c r="WAO137" s="760"/>
      <c r="WAP137" s="760"/>
      <c r="WAQ137" s="760"/>
      <c r="WAR137" s="760"/>
      <c r="WAS137" s="760"/>
      <c r="WAT137" s="760"/>
      <c r="WAU137" s="760"/>
      <c r="WAV137" s="760"/>
      <c r="WAW137" s="760"/>
      <c r="WAX137" s="760"/>
      <c r="WAY137" s="760"/>
      <c r="WAZ137" s="760"/>
      <c r="WBA137" s="760"/>
      <c r="WBB137" s="760"/>
      <c r="WBC137" s="760"/>
      <c r="WBD137" s="760"/>
      <c r="WBE137" s="760"/>
      <c r="WBF137" s="760"/>
      <c r="WBG137" s="760"/>
      <c r="WBH137" s="760"/>
      <c r="WBI137" s="760"/>
      <c r="WBJ137" s="760"/>
      <c r="WBK137" s="760"/>
      <c r="WBL137" s="760"/>
      <c r="WBM137" s="760"/>
      <c r="WBN137" s="760"/>
      <c r="WBO137" s="760"/>
      <c r="WBP137" s="760"/>
      <c r="WBQ137" s="760"/>
      <c r="WBR137" s="760"/>
      <c r="WBS137" s="760"/>
      <c r="WBT137" s="760"/>
      <c r="WBU137" s="760"/>
      <c r="WBV137" s="760"/>
      <c r="WBW137" s="760"/>
      <c r="WBX137" s="760"/>
      <c r="WBY137" s="760"/>
      <c r="WBZ137" s="760"/>
      <c r="WCA137" s="760"/>
      <c r="WCB137" s="760"/>
      <c r="WCC137" s="760"/>
      <c r="WCD137" s="760"/>
      <c r="WCE137" s="760"/>
      <c r="WCF137" s="760"/>
      <c r="WCG137" s="760"/>
      <c r="WCH137" s="760"/>
      <c r="WCI137" s="760"/>
      <c r="WCJ137" s="760"/>
      <c r="WCK137" s="760"/>
      <c r="WCL137" s="760"/>
      <c r="WCM137" s="760"/>
      <c r="WCN137" s="760"/>
      <c r="WCO137" s="760"/>
      <c r="WCP137" s="760"/>
      <c r="WCQ137" s="760"/>
      <c r="WCR137" s="760"/>
      <c r="WCS137" s="760"/>
      <c r="WCT137" s="760"/>
      <c r="WCU137" s="760"/>
      <c r="WCV137" s="760"/>
      <c r="WCW137" s="760"/>
      <c r="WCX137" s="760"/>
      <c r="WCY137" s="760"/>
      <c r="WCZ137" s="760"/>
      <c r="WDA137" s="760"/>
      <c r="WDB137" s="760"/>
      <c r="WDC137" s="760"/>
      <c r="WDD137" s="760"/>
      <c r="WDE137" s="760"/>
      <c r="WDF137" s="760"/>
      <c r="WDG137" s="760"/>
      <c r="WDH137" s="760"/>
      <c r="WDI137" s="760"/>
      <c r="WDJ137" s="760"/>
      <c r="WDK137" s="760"/>
      <c r="WDL137" s="760"/>
      <c r="WDM137" s="760"/>
      <c r="WDN137" s="760"/>
      <c r="WDO137" s="760"/>
      <c r="WDP137" s="760"/>
      <c r="WDQ137" s="760"/>
      <c r="WDR137" s="760"/>
      <c r="WDS137" s="760"/>
      <c r="WDT137" s="760"/>
      <c r="WDU137" s="760"/>
      <c r="WDV137" s="760"/>
      <c r="WDW137" s="760"/>
      <c r="WDX137" s="760"/>
      <c r="WDY137" s="760"/>
      <c r="WDZ137" s="760"/>
      <c r="WEA137" s="760"/>
      <c r="WEB137" s="760"/>
      <c r="WEC137" s="760"/>
      <c r="WED137" s="760"/>
      <c r="WEE137" s="760"/>
      <c r="WEF137" s="760"/>
      <c r="WEG137" s="760"/>
      <c r="WEH137" s="760"/>
      <c r="WEI137" s="760"/>
      <c r="WEJ137" s="760"/>
      <c r="WEK137" s="760"/>
      <c r="WEL137" s="760"/>
      <c r="WEM137" s="760"/>
      <c r="WEN137" s="760"/>
      <c r="WEO137" s="760"/>
      <c r="WEP137" s="760"/>
      <c r="WEQ137" s="760"/>
      <c r="WER137" s="760"/>
      <c r="WES137" s="760"/>
      <c r="WET137" s="760"/>
      <c r="WEU137" s="760"/>
      <c r="WEV137" s="760"/>
      <c r="WEW137" s="760"/>
      <c r="WEX137" s="760"/>
      <c r="WEY137" s="760"/>
      <c r="WEZ137" s="760"/>
      <c r="WFA137" s="760"/>
      <c r="WFB137" s="760"/>
      <c r="WFC137" s="760"/>
      <c r="WFD137" s="760"/>
      <c r="WFE137" s="760"/>
      <c r="WFF137" s="760"/>
      <c r="WFG137" s="760"/>
      <c r="WFH137" s="760"/>
      <c r="WFI137" s="760"/>
      <c r="WFJ137" s="760"/>
      <c r="WFK137" s="760"/>
      <c r="WFL137" s="760"/>
      <c r="WFM137" s="760"/>
      <c r="WFN137" s="760"/>
      <c r="WFO137" s="760"/>
      <c r="WFP137" s="760"/>
      <c r="WFQ137" s="760"/>
      <c r="WFR137" s="760"/>
      <c r="WFS137" s="760"/>
      <c r="WFT137" s="760"/>
      <c r="WFU137" s="760"/>
      <c r="WFV137" s="760"/>
      <c r="WFW137" s="760"/>
      <c r="WFX137" s="760"/>
      <c r="WFY137" s="760"/>
      <c r="WFZ137" s="760"/>
      <c r="WGA137" s="760"/>
      <c r="WGB137" s="760"/>
      <c r="WGC137" s="760"/>
      <c r="WGD137" s="760"/>
      <c r="WGE137" s="760"/>
      <c r="WGF137" s="760"/>
      <c r="WGG137" s="760"/>
      <c r="WGH137" s="760"/>
      <c r="WGI137" s="760"/>
      <c r="WGJ137" s="760"/>
      <c r="WGK137" s="760"/>
      <c r="WGL137" s="760"/>
      <c r="WGM137" s="760"/>
      <c r="WGN137" s="760"/>
      <c r="WGO137" s="760"/>
      <c r="WGP137" s="760"/>
      <c r="WGQ137" s="760"/>
      <c r="WGR137" s="760"/>
      <c r="WGS137" s="760"/>
      <c r="WGT137" s="760"/>
      <c r="WGU137" s="760"/>
      <c r="WGV137" s="760"/>
      <c r="WGW137" s="760"/>
      <c r="WGX137" s="760"/>
      <c r="WGY137" s="760"/>
      <c r="WGZ137" s="760"/>
      <c r="WHA137" s="760"/>
      <c r="WHB137" s="760"/>
      <c r="WHC137" s="760"/>
      <c r="WHD137" s="760"/>
      <c r="WHE137" s="760"/>
      <c r="WHF137" s="760"/>
      <c r="WHG137" s="760"/>
      <c r="WHH137" s="760"/>
      <c r="WHI137" s="760"/>
      <c r="WHJ137" s="760"/>
      <c r="WHK137" s="760"/>
      <c r="WHL137" s="760"/>
      <c r="WHM137" s="760"/>
      <c r="WHN137" s="760"/>
      <c r="WHO137" s="760"/>
      <c r="WHP137" s="760"/>
      <c r="WHQ137" s="760"/>
      <c r="WHR137" s="760"/>
      <c r="WHS137" s="760"/>
      <c r="WHT137" s="760"/>
      <c r="WHU137" s="760"/>
      <c r="WHV137" s="760"/>
      <c r="WHW137" s="760"/>
      <c r="WHX137" s="760"/>
      <c r="WHY137" s="760"/>
      <c r="WHZ137" s="760"/>
      <c r="WIA137" s="760"/>
      <c r="WIB137" s="760"/>
      <c r="WIC137" s="760"/>
      <c r="WID137" s="760"/>
      <c r="WIE137" s="760"/>
      <c r="WIF137" s="760"/>
      <c r="WIG137" s="760"/>
      <c r="WIH137" s="760"/>
      <c r="WII137" s="760"/>
      <c r="WIJ137" s="760"/>
      <c r="WIK137" s="760"/>
      <c r="WIL137" s="760"/>
      <c r="WIM137" s="760"/>
      <c r="WIN137" s="760"/>
      <c r="WIO137" s="760"/>
      <c r="WIP137" s="760"/>
      <c r="WIQ137" s="760"/>
      <c r="WIR137" s="760"/>
      <c r="WIS137" s="760"/>
      <c r="WIT137" s="760"/>
      <c r="WIU137" s="760"/>
      <c r="WIV137" s="760"/>
      <c r="WIW137" s="760"/>
      <c r="WIX137" s="760"/>
      <c r="WIY137" s="760"/>
      <c r="WIZ137" s="760"/>
      <c r="WJA137" s="760"/>
      <c r="WJB137" s="760"/>
      <c r="WJC137" s="760"/>
      <c r="WJD137" s="760"/>
      <c r="WJE137" s="760"/>
      <c r="WJF137" s="760"/>
      <c r="WJG137" s="760"/>
      <c r="WJH137" s="760"/>
      <c r="WJI137" s="760"/>
      <c r="WJJ137" s="760"/>
      <c r="WJK137" s="760"/>
      <c r="WJL137" s="760"/>
      <c r="WJM137" s="760"/>
      <c r="WJN137" s="760"/>
      <c r="WJO137" s="760"/>
      <c r="WJP137" s="760"/>
      <c r="WJQ137" s="760"/>
      <c r="WJR137" s="760"/>
      <c r="WJS137" s="760"/>
      <c r="WJT137" s="760"/>
      <c r="WJU137" s="760"/>
      <c r="WJV137" s="760"/>
      <c r="WJW137" s="760"/>
      <c r="WJX137" s="760"/>
      <c r="WJY137" s="760"/>
      <c r="WJZ137" s="760"/>
      <c r="WKA137" s="760"/>
      <c r="WKB137" s="760"/>
      <c r="WKC137" s="760"/>
      <c r="WKD137" s="760"/>
      <c r="WKE137" s="760"/>
      <c r="WKF137" s="760"/>
      <c r="WKG137" s="760"/>
      <c r="WKH137" s="760"/>
      <c r="WKI137" s="760"/>
      <c r="WKJ137" s="760"/>
      <c r="WKK137" s="760"/>
      <c r="WKL137" s="760"/>
      <c r="WKM137" s="760"/>
      <c r="WKN137" s="760"/>
      <c r="WKO137" s="760"/>
      <c r="WKP137" s="760"/>
      <c r="WKQ137" s="760"/>
      <c r="WKR137" s="760"/>
      <c r="WKS137" s="760"/>
      <c r="WKT137" s="760"/>
      <c r="WKU137" s="760"/>
      <c r="WKV137" s="760"/>
      <c r="WKW137" s="760"/>
      <c r="WKX137" s="760"/>
      <c r="WKY137" s="760"/>
      <c r="WKZ137" s="760"/>
      <c r="WLA137" s="760"/>
      <c r="WLB137" s="760"/>
      <c r="WLC137" s="760"/>
      <c r="WLD137" s="760"/>
      <c r="WLE137" s="760"/>
      <c r="WLF137" s="760"/>
      <c r="WLG137" s="760"/>
      <c r="WLH137" s="760"/>
      <c r="WLI137" s="760"/>
      <c r="WLJ137" s="760"/>
      <c r="WLK137" s="760"/>
      <c r="WLL137" s="760"/>
      <c r="WLM137" s="760"/>
      <c r="WLN137" s="760"/>
      <c r="WLO137" s="760"/>
      <c r="WLP137" s="760"/>
      <c r="WLQ137" s="760"/>
      <c r="WLR137" s="760"/>
      <c r="WLS137" s="760"/>
      <c r="WLT137" s="760"/>
      <c r="WLU137" s="760"/>
      <c r="WLV137" s="760"/>
      <c r="WLW137" s="760"/>
      <c r="WLX137" s="760"/>
      <c r="WLY137" s="760"/>
      <c r="WLZ137" s="760"/>
      <c r="WMA137" s="760"/>
      <c r="WMB137" s="760"/>
      <c r="WMC137" s="760"/>
      <c r="WMD137" s="760"/>
      <c r="WME137" s="760"/>
      <c r="WMF137" s="760"/>
      <c r="WMG137" s="760"/>
      <c r="WMH137" s="760"/>
      <c r="WMI137" s="760"/>
      <c r="WMJ137" s="760"/>
      <c r="WMK137" s="760"/>
      <c r="WML137" s="760"/>
      <c r="WMM137" s="760"/>
      <c r="WMN137" s="760"/>
      <c r="WMO137" s="760"/>
      <c r="WMP137" s="760"/>
      <c r="WMQ137" s="760"/>
      <c r="WMR137" s="760"/>
      <c r="WMS137" s="760"/>
      <c r="WMT137" s="760"/>
      <c r="WMU137" s="760"/>
      <c r="WMV137" s="760"/>
      <c r="WMW137" s="760"/>
      <c r="WMX137" s="760"/>
      <c r="WMY137" s="760"/>
      <c r="WMZ137" s="760"/>
      <c r="WNA137" s="760"/>
      <c r="WNB137" s="760"/>
      <c r="WNC137" s="760"/>
      <c r="WND137" s="760"/>
      <c r="WNE137" s="760"/>
      <c r="WNF137" s="760"/>
      <c r="WNG137" s="760"/>
      <c r="WNH137" s="760"/>
      <c r="WNI137" s="760"/>
      <c r="WNJ137" s="760"/>
      <c r="WNK137" s="760"/>
      <c r="WNL137" s="760"/>
      <c r="WNM137" s="760"/>
      <c r="WNN137" s="760"/>
      <c r="WNO137" s="760"/>
      <c r="WNP137" s="760"/>
      <c r="WNQ137" s="760"/>
      <c r="WNR137" s="760"/>
      <c r="WNS137" s="760"/>
      <c r="WNT137" s="760"/>
      <c r="WNU137" s="760"/>
      <c r="WNV137" s="760"/>
      <c r="WNW137" s="760"/>
      <c r="WNX137" s="760"/>
      <c r="WNY137" s="760"/>
      <c r="WNZ137" s="760"/>
      <c r="WOA137" s="760"/>
      <c r="WOB137" s="760"/>
      <c r="WOC137" s="760"/>
      <c r="WOD137" s="760"/>
      <c r="WOE137" s="760"/>
      <c r="WOF137" s="760"/>
      <c r="WOG137" s="760"/>
      <c r="WOH137" s="760"/>
      <c r="WOI137" s="760"/>
      <c r="WOJ137" s="760"/>
      <c r="WOK137" s="760"/>
      <c r="WOL137" s="760"/>
      <c r="WOM137" s="760"/>
      <c r="WON137" s="760"/>
      <c r="WOO137" s="760"/>
      <c r="WOP137" s="760"/>
      <c r="WOQ137" s="760"/>
      <c r="WOR137" s="760"/>
      <c r="WOS137" s="760"/>
      <c r="WOT137" s="760"/>
      <c r="WOU137" s="760"/>
      <c r="WOV137" s="760"/>
      <c r="WOW137" s="760"/>
      <c r="WOX137" s="760"/>
      <c r="WOY137" s="760"/>
      <c r="WOZ137" s="760"/>
      <c r="WPA137" s="760"/>
      <c r="WPB137" s="760"/>
      <c r="WPC137" s="760"/>
      <c r="WPD137" s="760"/>
      <c r="WPE137" s="760"/>
      <c r="WPF137" s="760"/>
      <c r="WPG137" s="760"/>
      <c r="WPH137" s="760"/>
      <c r="WPI137" s="760"/>
      <c r="WPJ137" s="760"/>
      <c r="WPK137" s="760"/>
      <c r="WPL137" s="760"/>
      <c r="WPM137" s="760"/>
      <c r="WPN137" s="760"/>
      <c r="WPO137" s="760"/>
      <c r="WPP137" s="760"/>
      <c r="WPQ137" s="760"/>
      <c r="WPR137" s="760"/>
      <c r="WPS137" s="760"/>
      <c r="WPT137" s="760"/>
      <c r="WPU137" s="760"/>
      <c r="WPV137" s="760"/>
      <c r="WPW137" s="760"/>
      <c r="WPX137" s="760"/>
      <c r="WPY137" s="760"/>
      <c r="WPZ137" s="760"/>
      <c r="WQA137" s="760"/>
      <c r="WQB137" s="760"/>
      <c r="WQC137" s="760"/>
      <c r="WQD137" s="760"/>
      <c r="WQE137" s="760"/>
      <c r="WQF137" s="760"/>
      <c r="WQG137" s="760"/>
      <c r="WQH137" s="760"/>
      <c r="WQI137" s="760"/>
      <c r="WQJ137" s="760"/>
      <c r="WQK137" s="760"/>
      <c r="WQL137" s="760"/>
      <c r="WQM137" s="760"/>
      <c r="WQN137" s="760"/>
      <c r="WQO137" s="760"/>
      <c r="WQP137" s="760"/>
      <c r="WQQ137" s="760"/>
      <c r="WQR137" s="760"/>
      <c r="WQS137" s="760"/>
      <c r="WQT137" s="760"/>
      <c r="WQU137" s="760"/>
      <c r="WQV137" s="760"/>
      <c r="WQW137" s="760"/>
      <c r="WQX137" s="760"/>
      <c r="WQY137" s="760"/>
      <c r="WQZ137" s="760"/>
      <c r="WRA137" s="760"/>
      <c r="WRB137" s="760"/>
      <c r="WRC137" s="760"/>
      <c r="WRD137" s="760"/>
      <c r="WRE137" s="760"/>
      <c r="WRF137" s="760"/>
      <c r="WRG137" s="760"/>
      <c r="WRH137" s="760"/>
      <c r="WRI137" s="760"/>
      <c r="WRJ137" s="760"/>
      <c r="WRK137" s="760"/>
      <c r="WRL137" s="760"/>
      <c r="WRM137" s="760"/>
      <c r="WRN137" s="760"/>
      <c r="WRO137" s="760"/>
      <c r="WRP137" s="760"/>
      <c r="WRQ137" s="760"/>
      <c r="WRR137" s="760"/>
      <c r="WRS137" s="760"/>
      <c r="WRT137" s="760"/>
      <c r="WRU137" s="760"/>
      <c r="WRV137" s="760"/>
      <c r="WRW137" s="760"/>
      <c r="WRX137" s="760"/>
      <c r="WRY137" s="760"/>
      <c r="WRZ137" s="760"/>
      <c r="WSA137" s="760"/>
      <c r="WSB137" s="760"/>
      <c r="WSC137" s="760"/>
      <c r="WSD137" s="760"/>
      <c r="WSE137" s="760"/>
      <c r="WSF137" s="760"/>
      <c r="WSG137" s="760"/>
      <c r="WSH137" s="760"/>
      <c r="WSI137" s="760"/>
      <c r="WSJ137" s="760"/>
      <c r="WSK137" s="760"/>
      <c r="WSL137" s="760"/>
      <c r="WSM137" s="760"/>
      <c r="WSN137" s="760"/>
      <c r="WSO137" s="760"/>
      <c r="WSP137" s="760"/>
      <c r="WSQ137" s="760"/>
      <c r="WSR137" s="760"/>
      <c r="WSS137" s="760"/>
      <c r="WST137" s="760"/>
      <c r="WSU137" s="760"/>
      <c r="WSV137" s="760"/>
      <c r="WSW137" s="760"/>
      <c r="WSX137" s="760"/>
      <c r="WSY137" s="760"/>
      <c r="WSZ137" s="760"/>
      <c r="WTA137" s="760"/>
      <c r="WTB137" s="760"/>
      <c r="WTC137" s="760"/>
      <c r="WTD137" s="760"/>
      <c r="WTE137" s="760"/>
      <c r="WTF137" s="760"/>
      <c r="WTG137" s="760"/>
      <c r="WTH137" s="760"/>
      <c r="WTI137" s="760"/>
      <c r="WTJ137" s="760"/>
      <c r="WTK137" s="760"/>
      <c r="WTL137" s="760"/>
      <c r="WTM137" s="760"/>
      <c r="WTN137" s="760"/>
      <c r="WTO137" s="760"/>
      <c r="WTP137" s="760"/>
      <c r="WTQ137" s="760"/>
      <c r="WTR137" s="760"/>
      <c r="WTS137" s="760"/>
      <c r="WTT137" s="760"/>
      <c r="WTU137" s="760"/>
      <c r="WTV137" s="760"/>
      <c r="WTW137" s="760"/>
      <c r="WTX137" s="760"/>
      <c r="WTY137" s="760"/>
      <c r="WTZ137" s="760"/>
      <c r="WUA137" s="760"/>
      <c r="WUB137" s="760"/>
      <c r="WUC137" s="760"/>
      <c r="WUD137" s="760"/>
      <c r="WUE137" s="760"/>
      <c r="WUF137" s="760"/>
      <c r="WUG137" s="760"/>
      <c r="WUH137" s="760"/>
      <c r="WUI137" s="760"/>
      <c r="WUJ137" s="760"/>
      <c r="WUK137" s="760"/>
      <c r="WUL137" s="760"/>
      <c r="WUM137" s="760"/>
      <c r="WUN137" s="760"/>
      <c r="WUO137" s="760"/>
      <c r="WUP137" s="760"/>
      <c r="WUQ137" s="760"/>
      <c r="WUR137" s="760"/>
      <c r="WUS137" s="760"/>
      <c r="WUT137" s="760"/>
      <c r="WUU137" s="760"/>
      <c r="WUV137" s="760"/>
      <c r="WUW137" s="760"/>
      <c r="WUX137" s="760"/>
      <c r="WUY137" s="760"/>
      <c r="WUZ137" s="760"/>
      <c r="WVA137" s="760"/>
      <c r="WVB137" s="760"/>
      <c r="WVC137" s="760"/>
      <c r="WVD137" s="760"/>
      <c r="WVE137" s="760"/>
      <c r="WVF137" s="760"/>
      <c r="WVG137" s="760"/>
      <c r="WVH137" s="760"/>
      <c r="WVI137" s="760"/>
      <c r="WVJ137" s="760"/>
      <c r="WVK137" s="760"/>
      <c r="WVL137" s="760"/>
      <c r="WVM137" s="760"/>
      <c r="WVN137" s="760"/>
      <c r="WVO137" s="760"/>
      <c r="WVP137" s="760"/>
      <c r="WVQ137" s="760"/>
      <c r="WVR137" s="760"/>
      <c r="WVS137" s="760"/>
      <c r="WVT137" s="760"/>
      <c r="WVU137" s="760"/>
      <c r="WVV137" s="760"/>
      <c r="WVW137" s="760"/>
      <c r="WVX137" s="760"/>
      <c r="WVY137" s="760"/>
      <c r="WVZ137" s="760"/>
      <c r="WWA137" s="760"/>
      <c r="WWB137" s="760"/>
      <c r="WWC137" s="760"/>
      <c r="WWD137" s="760"/>
      <c r="WWE137" s="760"/>
      <c r="WWF137" s="760"/>
      <c r="WWG137" s="760"/>
      <c r="WWH137" s="760"/>
      <c r="WWI137" s="760"/>
      <c r="WWJ137" s="760"/>
      <c r="WWK137" s="760"/>
      <c r="WWL137" s="760"/>
      <c r="WWM137" s="760"/>
      <c r="WWN137" s="760"/>
      <c r="WWO137" s="760"/>
      <c r="WWP137" s="760"/>
      <c r="WWQ137" s="760"/>
      <c r="WWR137" s="760"/>
      <c r="WWS137" s="760"/>
      <c r="WWT137" s="760"/>
      <c r="WWU137" s="760"/>
      <c r="WWV137" s="760"/>
      <c r="WWW137" s="760"/>
      <c r="WWX137" s="760"/>
      <c r="WWY137" s="760"/>
      <c r="WWZ137" s="760"/>
      <c r="WXA137" s="760"/>
      <c r="WXB137" s="760"/>
      <c r="WXC137" s="760"/>
      <c r="WXD137" s="760"/>
      <c r="WXE137" s="760"/>
      <c r="WXF137" s="760"/>
      <c r="WXG137" s="760"/>
      <c r="WXH137" s="760"/>
      <c r="WXI137" s="760"/>
      <c r="WXJ137" s="760"/>
      <c r="WXK137" s="760"/>
      <c r="WXL137" s="760"/>
      <c r="WXM137" s="760"/>
      <c r="WXN137" s="760"/>
      <c r="WXO137" s="760"/>
      <c r="WXP137" s="760"/>
      <c r="WXQ137" s="760"/>
      <c r="WXR137" s="760"/>
      <c r="WXS137" s="760"/>
      <c r="WXT137" s="760"/>
      <c r="WXU137" s="760"/>
      <c r="WXV137" s="760"/>
      <c r="WXW137" s="760"/>
      <c r="WXX137" s="760"/>
      <c r="WXY137" s="760"/>
      <c r="WXZ137" s="760"/>
      <c r="WYA137" s="760"/>
      <c r="WYB137" s="760"/>
      <c r="WYC137" s="760"/>
      <c r="WYD137" s="760"/>
      <c r="WYE137" s="760"/>
      <c r="WYF137" s="760"/>
      <c r="WYG137" s="760"/>
      <c r="WYH137" s="760"/>
      <c r="WYI137" s="760"/>
      <c r="WYJ137" s="760"/>
      <c r="WYK137" s="760"/>
      <c r="WYL137" s="760"/>
      <c r="WYM137" s="760"/>
      <c r="WYN137" s="760"/>
      <c r="WYO137" s="760"/>
      <c r="WYP137" s="760"/>
      <c r="WYQ137" s="760"/>
      <c r="WYR137" s="760"/>
      <c r="WYS137" s="760"/>
      <c r="WYT137" s="760"/>
      <c r="WYU137" s="760"/>
      <c r="WYV137" s="760"/>
      <c r="WYW137" s="760"/>
      <c r="WYX137" s="760"/>
      <c r="WYY137" s="760"/>
      <c r="WYZ137" s="760"/>
      <c r="WZA137" s="760"/>
      <c r="WZB137" s="760"/>
      <c r="WZC137" s="760"/>
      <c r="WZD137" s="760"/>
      <c r="WZE137" s="760"/>
      <c r="WZF137" s="760"/>
      <c r="WZG137" s="760"/>
      <c r="WZH137" s="760"/>
      <c r="WZI137" s="760"/>
      <c r="WZJ137" s="760"/>
      <c r="WZK137" s="760"/>
      <c r="WZL137" s="760"/>
      <c r="WZM137" s="760"/>
      <c r="WZN137" s="760"/>
      <c r="WZO137" s="760"/>
      <c r="WZP137" s="760"/>
      <c r="WZQ137" s="760"/>
      <c r="WZR137" s="760"/>
      <c r="WZS137" s="760"/>
      <c r="WZT137" s="760"/>
      <c r="WZU137" s="760"/>
      <c r="WZV137" s="760"/>
      <c r="WZW137" s="760"/>
      <c r="WZX137" s="760"/>
      <c r="WZY137" s="760"/>
      <c r="WZZ137" s="760"/>
      <c r="XAA137" s="760"/>
      <c r="XAB137" s="760"/>
      <c r="XAC137" s="760"/>
      <c r="XAD137" s="760"/>
      <c r="XAE137" s="760"/>
      <c r="XAF137" s="760"/>
      <c r="XAG137" s="760"/>
      <c r="XAH137" s="760"/>
      <c r="XAI137" s="760"/>
      <c r="XAJ137" s="760"/>
      <c r="XAK137" s="760"/>
      <c r="XAL137" s="760"/>
      <c r="XAM137" s="760"/>
      <c r="XAN137" s="760"/>
      <c r="XAO137" s="760"/>
      <c r="XAP137" s="760"/>
      <c r="XAQ137" s="760"/>
      <c r="XAR137" s="760"/>
      <c r="XAS137" s="760"/>
      <c r="XAT137" s="760"/>
      <c r="XAU137" s="760"/>
      <c r="XAV137" s="760"/>
      <c r="XAW137" s="760"/>
      <c r="XAX137" s="760"/>
      <c r="XAY137" s="760"/>
      <c r="XAZ137" s="760"/>
      <c r="XBA137" s="760"/>
      <c r="XBB137" s="760"/>
      <c r="XBC137" s="760"/>
      <c r="XBD137" s="760"/>
      <c r="XBE137" s="760"/>
      <c r="XBF137" s="760"/>
      <c r="XBG137" s="760"/>
      <c r="XBH137" s="760"/>
      <c r="XBI137" s="760"/>
      <c r="XBJ137" s="760"/>
      <c r="XBK137" s="760"/>
      <c r="XBL137" s="760"/>
      <c r="XBM137" s="760"/>
      <c r="XBN137" s="760"/>
      <c r="XBO137" s="760"/>
      <c r="XBP137" s="760"/>
      <c r="XBQ137" s="760"/>
      <c r="XBR137" s="760"/>
      <c r="XBS137" s="760"/>
      <c r="XBT137" s="760"/>
      <c r="XBU137" s="760"/>
      <c r="XBV137" s="760"/>
      <c r="XBW137" s="760"/>
      <c r="XBX137" s="760"/>
      <c r="XBY137" s="760"/>
      <c r="XBZ137" s="760"/>
      <c r="XCA137" s="760"/>
      <c r="XCB137" s="760"/>
      <c r="XCC137" s="760"/>
      <c r="XCD137" s="760"/>
      <c r="XCE137" s="760"/>
      <c r="XCF137" s="760"/>
      <c r="XCG137" s="760"/>
      <c r="XCH137" s="760"/>
      <c r="XCI137" s="760"/>
      <c r="XCJ137" s="760"/>
      <c r="XCK137" s="760"/>
      <c r="XCL137" s="760"/>
      <c r="XCM137" s="760"/>
      <c r="XCN137" s="760"/>
      <c r="XCO137" s="760"/>
      <c r="XCP137" s="760"/>
      <c r="XCQ137" s="760"/>
      <c r="XCR137" s="760"/>
      <c r="XCS137" s="760"/>
      <c r="XCT137" s="760"/>
      <c r="XCU137" s="760"/>
      <c r="XCV137" s="760"/>
      <c r="XCW137" s="760"/>
      <c r="XCX137" s="760"/>
      <c r="XCY137" s="760"/>
      <c r="XCZ137" s="760"/>
      <c r="XDA137" s="760"/>
      <c r="XDB137" s="760"/>
      <c r="XDC137" s="760"/>
      <c r="XDD137" s="760"/>
      <c r="XDE137" s="760"/>
      <c r="XDF137" s="760"/>
      <c r="XDG137" s="760"/>
      <c r="XDH137" s="760"/>
      <c r="XDI137" s="760"/>
      <c r="XDJ137" s="760"/>
      <c r="XDK137" s="760"/>
      <c r="XDL137" s="760"/>
      <c r="XDM137" s="760"/>
      <c r="XDN137" s="760"/>
      <c r="XDO137" s="760"/>
      <c r="XDP137" s="760"/>
      <c r="XDQ137" s="760"/>
      <c r="XDR137" s="760"/>
      <c r="XDS137" s="760"/>
      <c r="XDT137" s="760"/>
      <c r="XDU137" s="760"/>
      <c r="XDV137" s="760"/>
      <c r="XDW137" s="760"/>
      <c r="XDX137" s="760"/>
      <c r="XDY137" s="760"/>
      <c r="XDZ137" s="760"/>
      <c r="XEA137" s="760"/>
      <c r="XEB137" s="760"/>
      <c r="XEC137" s="760"/>
      <c r="XED137" s="760"/>
      <c r="XEE137" s="760"/>
      <c r="XEF137" s="760"/>
      <c r="XEG137" s="760"/>
      <c r="XEH137" s="760"/>
      <c r="XEI137" s="760"/>
      <c r="XEJ137" s="760"/>
      <c r="XEK137" s="760"/>
      <c r="XEL137" s="760"/>
      <c r="XEM137" s="760"/>
      <c r="XEN137" s="760"/>
      <c r="XEO137" s="760"/>
      <c r="XEP137" s="760"/>
      <c r="XEQ137" s="760"/>
      <c r="XER137" s="760"/>
      <c r="XES137" s="760"/>
      <c r="XET137" s="760"/>
      <c r="XEU137" s="760"/>
      <c r="XEV137" s="760"/>
      <c r="XEW137" s="760"/>
      <c r="XEX137" s="760"/>
      <c r="XEY137" s="760"/>
      <c r="XEZ137" s="760"/>
      <c r="XFA137" s="760"/>
      <c r="XFB137" s="760"/>
    </row>
    <row r="138" spans="1:16382" s="2245" customFormat="1" ht="15" customHeight="1" x14ac:dyDescent="0.3">
      <c r="A138" s="828">
        <v>6409</v>
      </c>
      <c r="B138" s="2243">
        <v>6409</v>
      </c>
      <c r="C138" s="2243" t="s">
        <v>76</v>
      </c>
      <c r="D138" s="2244" t="s">
        <v>276</v>
      </c>
      <c r="E138" s="1913">
        <v>0</v>
      </c>
      <c r="F138" s="1913">
        <v>0</v>
      </c>
      <c r="G138" s="1913">
        <v>0</v>
      </c>
      <c r="H138" s="504">
        <v>16000</v>
      </c>
      <c r="I138" s="504">
        <v>16000</v>
      </c>
      <c r="J138" s="764"/>
      <c r="K138" s="764"/>
      <c r="L138" s="769"/>
      <c r="M138" s="769"/>
      <c r="N138" s="769"/>
      <c r="O138" s="769"/>
      <c r="P138" s="769"/>
      <c r="Q138" s="770"/>
      <c r="R138" s="769"/>
      <c r="S138" s="768"/>
      <c r="T138" s="771"/>
      <c r="U138" s="760"/>
      <c r="V138" s="760"/>
      <c r="W138" s="760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  <c r="AR138" s="760"/>
      <c r="AS138" s="760"/>
      <c r="AT138" s="760"/>
      <c r="AU138" s="760"/>
      <c r="AV138" s="760"/>
      <c r="AW138" s="760"/>
      <c r="AX138" s="760"/>
      <c r="AY138" s="760"/>
      <c r="AZ138" s="760"/>
      <c r="BA138" s="760"/>
      <c r="BB138" s="760"/>
      <c r="BC138" s="760"/>
      <c r="BD138" s="760"/>
      <c r="BE138" s="760"/>
      <c r="BF138" s="760"/>
      <c r="BG138" s="760"/>
      <c r="BH138" s="760"/>
      <c r="BI138" s="760"/>
      <c r="BJ138" s="760"/>
      <c r="BK138" s="760"/>
      <c r="BL138" s="760"/>
      <c r="BM138" s="760"/>
      <c r="BN138" s="760"/>
      <c r="BO138" s="760"/>
      <c r="BP138" s="760"/>
      <c r="BQ138" s="760"/>
      <c r="BR138" s="760"/>
      <c r="BS138" s="760"/>
      <c r="BT138" s="760"/>
      <c r="BU138" s="760"/>
      <c r="BV138" s="760"/>
      <c r="BW138" s="760"/>
      <c r="BX138" s="760"/>
      <c r="BY138" s="760"/>
      <c r="BZ138" s="760"/>
      <c r="CA138" s="760"/>
      <c r="CB138" s="760"/>
      <c r="CC138" s="760"/>
      <c r="CD138" s="760"/>
      <c r="CE138" s="760"/>
      <c r="CF138" s="760"/>
      <c r="CG138" s="760"/>
      <c r="CH138" s="760"/>
      <c r="CI138" s="760"/>
      <c r="CJ138" s="760"/>
      <c r="CK138" s="760"/>
      <c r="CL138" s="760"/>
      <c r="CM138" s="760"/>
      <c r="CN138" s="760"/>
      <c r="CO138" s="760"/>
      <c r="CP138" s="760"/>
      <c r="CQ138" s="760"/>
      <c r="CR138" s="760"/>
      <c r="CS138" s="760"/>
      <c r="CT138" s="760"/>
      <c r="CU138" s="760"/>
      <c r="CV138" s="760"/>
      <c r="CW138" s="760"/>
      <c r="CX138" s="760"/>
      <c r="CY138" s="760"/>
      <c r="CZ138" s="760"/>
      <c r="DA138" s="760"/>
      <c r="DB138" s="760"/>
      <c r="DC138" s="760"/>
      <c r="DD138" s="760"/>
      <c r="DE138" s="760"/>
      <c r="DF138" s="760"/>
      <c r="DG138" s="760"/>
      <c r="DH138" s="760"/>
      <c r="DI138" s="760"/>
      <c r="DJ138" s="760"/>
      <c r="DK138" s="760"/>
      <c r="DL138" s="760"/>
      <c r="DM138" s="760"/>
      <c r="DN138" s="760"/>
      <c r="DO138" s="760"/>
      <c r="DP138" s="760"/>
      <c r="DQ138" s="760"/>
      <c r="DR138" s="760"/>
      <c r="DS138" s="760"/>
      <c r="DT138" s="760"/>
      <c r="DU138" s="760"/>
      <c r="DV138" s="760"/>
      <c r="DW138" s="760"/>
      <c r="DX138" s="760"/>
      <c r="DY138" s="760"/>
      <c r="DZ138" s="760"/>
      <c r="EA138" s="760"/>
      <c r="EB138" s="760"/>
      <c r="EC138" s="760"/>
      <c r="ED138" s="760"/>
      <c r="EE138" s="760"/>
      <c r="EF138" s="760"/>
      <c r="EG138" s="760"/>
      <c r="EH138" s="760"/>
      <c r="EI138" s="760"/>
      <c r="EJ138" s="760"/>
      <c r="EK138" s="760"/>
      <c r="EL138" s="760"/>
      <c r="EM138" s="760"/>
      <c r="EN138" s="760"/>
      <c r="EO138" s="760"/>
      <c r="EP138" s="760"/>
      <c r="EQ138" s="760"/>
      <c r="ER138" s="760"/>
      <c r="ES138" s="760"/>
      <c r="ET138" s="760"/>
      <c r="EU138" s="760"/>
      <c r="EV138" s="760"/>
      <c r="EW138" s="760"/>
      <c r="EX138" s="760"/>
      <c r="EY138" s="760"/>
      <c r="EZ138" s="760"/>
      <c r="FA138" s="760"/>
      <c r="FB138" s="760"/>
      <c r="FC138" s="760"/>
      <c r="FD138" s="760"/>
      <c r="FE138" s="760"/>
      <c r="FF138" s="760"/>
      <c r="FG138" s="760"/>
      <c r="FH138" s="760"/>
      <c r="FI138" s="760"/>
      <c r="FJ138" s="760"/>
      <c r="FK138" s="760"/>
      <c r="FL138" s="760"/>
      <c r="FM138" s="760"/>
      <c r="FN138" s="760"/>
      <c r="FO138" s="760"/>
      <c r="FP138" s="760"/>
      <c r="FQ138" s="760"/>
      <c r="FR138" s="760"/>
      <c r="FS138" s="760"/>
      <c r="FT138" s="760"/>
      <c r="FU138" s="760"/>
      <c r="FV138" s="760"/>
      <c r="FW138" s="760"/>
      <c r="FX138" s="760"/>
      <c r="FY138" s="760"/>
      <c r="FZ138" s="760"/>
      <c r="GA138" s="760"/>
      <c r="GB138" s="760"/>
      <c r="GC138" s="760"/>
      <c r="GD138" s="760"/>
      <c r="GE138" s="760"/>
      <c r="GF138" s="760"/>
      <c r="GG138" s="760"/>
      <c r="GH138" s="760"/>
      <c r="GI138" s="760"/>
      <c r="GJ138" s="760"/>
      <c r="GK138" s="760"/>
      <c r="GL138" s="760"/>
      <c r="GM138" s="760"/>
      <c r="GN138" s="760"/>
      <c r="GO138" s="760"/>
      <c r="GP138" s="760"/>
      <c r="GQ138" s="760"/>
      <c r="GR138" s="760"/>
      <c r="GS138" s="760"/>
      <c r="GT138" s="760"/>
      <c r="GU138" s="760"/>
      <c r="GV138" s="760"/>
      <c r="GW138" s="760"/>
      <c r="GX138" s="760"/>
      <c r="GY138" s="760"/>
      <c r="GZ138" s="760"/>
      <c r="HA138" s="760"/>
      <c r="HB138" s="760"/>
      <c r="HC138" s="760"/>
      <c r="HD138" s="760"/>
      <c r="HE138" s="760"/>
      <c r="HF138" s="760"/>
      <c r="HG138" s="760"/>
      <c r="HH138" s="760"/>
      <c r="HI138" s="760"/>
      <c r="HJ138" s="760"/>
      <c r="HK138" s="760"/>
      <c r="HL138" s="760"/>
      <c r="HM138" s="760"/>
      <c r="HN138" s="760"/>
      <c r="HO138" s="760"/>
      <c r="HP138" s="760"/>
      <c r="HQ138" s="760"/>
      <c r="HR138" s="760"/>
      <c r="HS138" s="760"/>
      <c r="HT138" s="760"/>
      <c r="HU138" s="760"/>
      <c r="HV138" s="760"/>
      <c r="HW138" s="760"/>
      <c r="HX138" s="760"/>
      <c r="HY138" s="760"/>
      <c r="HZ138" s="760"/>
      <c r="IA138" s="760"/>
      <c r="IB138" s="760"/>
      <c r="IC138" s="760"/>
      <c r="ID138" s="760"/>
      <c r="IE138" s="760"/>
      <c r="IF138" s="760"/>
      <c r="IG138" s="760"/>
      <c r="IH138" s="760"/>
      <c r="II138" s="760"/>
      <c r="IJ138" s="760"/>
      <c r="IK138" s="760"/>
      <c r="IL138" s="760"/>
      <c r="IM138" s="760"/>
      <c r="IN138" s="760"/>
      <c r="IO138" s="760"/>
      <c r="IP138" s="760"/>
      <c r="IQ138" s="760"/>
      <c r="IR138" s="760"/>
      <c r="IS138" s="760"/>
      <c r="IT138" s="760"/>
      <c r="IU138" s="760"/>
      <c r="IV138" s="760"/>
      <c r="IW138" s="760"/>
      <c r="IX138" s="760"/>
      <c r="IY138" s="760"/>
      <c r="IZ138" s="760"/>
      <c r="JA138" s="760"/>
      <c r="JB138" s="760"/>
      <c r="JC138" s="760"/>
      <c r="JD138" s="760"/>
      <c r="JE138" s="760"/>
      <c r="JF138" s="760"/>
      <c r="JG138" s="760"/>
      <c r="JH138" s="760"/>
      <c r="JI138" s="760"/>
      <c r="JJ138" s="760"/>
      <c r="JK138" s="760"/>
      <c r="JL138" s="760"/>
      <c r="JM138" s="760"/>
      <c r="JN138" s="760"/>
      <c r="JO138" s="760"/>
      <c r="JP138" s="760"/>
      <c r="JQ138" s="760"/>
      <c r="JR138" s="760"/>
      <c r="JS138" s="760"/>
      <c r="JT138" s="760"/>
      <c r="JU138" s="760"/>
      <c r="JV138" s="760"/>
      <c r="JW138" s="760"/>
      <c r="JX138" s="760"/>
      <c r="JY138" s="760"/>
      <c r="JZ138" s="760"/>
      <c r="KA138" s="760"/>
      <c r="KB138" s="760"/>
      <c r="KC138" s="760"/>
      <c r="KD138" s="760"/>
      <c r="KE138" s="760"/>
      <c r="KF138" s="760"/>
      <c r="KG138" s="760"/>
      <c r="KH138" s="760"/>
      <c r="KI138" s="760"/>
      <c r="KJ138" s="760"/>
      <c r="KK138" s="760"/>
      <c r="KL138" s="760"/>
      <c r="KM138" s="760"/>
      <c r="KN138" s="760"/>
      <c r="KO138" s="760"/>
      <c r="KP138" s="760"/>
      <c r="KQ138" s="760"/>
      <c r="KR138" s="760"/>
      <c r="KS138" s="760"/>
      <c r="KT138" s="760"/>
      <c r="KU138" s="760"/>
      <c r="KV138" s="760"/>
      <c r="KW138" s="760"/>
      <c r="KX138" s="760"/>
      <c r="KY138" s="760"/>
      <c r="KZ138" s="760"/>
      <c r="LA138" s="760"/>
      <c r="LB138" s="760"/>
      <c r="LC138" s="760"/>
      <c r="LD138" s="760"/>
      <c r="LE138" s="760"/>
      <c r="LF138" s="760"/>
      <c r="LG138" s="760"/>
      <c r="LH138" s="760"/>
      <c r="LI138" s="760"/>
      <c r="LJ138" s="760"/>
      <c r="LK138" s="760"/>
      <c r="LL138" s="760"/>
      <c r="LM138" s="760"/>
      <c r="LN138" s="760"/>
      <c r="LO138" s="760"/>
      <c r="LP138" s="760"/>
      <c r="LQ138" s="760"/>
      <c r="LR138" s="760"/>
      <c r="LS138" s="760"/>
      <c r="LT138" s="760"/>
      <c r="LU138" s="760"/>
      <c r="LV138" s="760"/>
      <c r="LW138" s="760"/>
      <c r="LX138" s="760"/>
      <c r="LY138" s="760"/>
      <c r="LZ138" s="760"/>
      <c r="MA138" s="760"/>
      <c r="MB138" s="760"/>
      <c r="MC138" s="760"/>
      <c r="MD138" s="760"/>
      <c r="ME138" s="760"/>
      <c r="MF138" s="760"/>
      <c r="MG138" s="760"/>
      <c r="MH138" s="760"/>
      <c r="MI138" s="760"/>
      <c r="MJ138" s="760"/>
      <c r="MK138" s="760"/>
      <c r="ML138" s="760"/>
      <c r="MM138" s="760"/>
      <c r="MN138" s="760"/>
      <c r="MO138" s="760"/>
      <c r="MP138" s="760"/>
      <c r="MQ138" s="760"/>
      <c r="MR138" s="760"/>
      <c r="MS138" s="760"/>
      <c r="MT138" s="760"/>
      <c r="MU138" s="760"/>
      <c r="MV138" s="760"/>
      <c r="MW138" s="760"/>
      <c r="MX138" s="760"/>
      <c r="MY138" s="760"/>
      <c r="MZ138" s="760"/>
      <c r="NA138" s="760"/>
      <c r="NB138" s="760"/>
      <c r="NC138" s="760"/>
      <c r="ND138" s="760"/>
      <c r="NE138" s="760"/>
      <c r="NF138" s="760"/>
      <c r="NG138" s="760"/>
      <c r="NH138" s="760"/>
      <c r="NI138" s="760"/>
      <c r="NJ138" s="760"/>
      <c r="NK138" s="760"/>
      <c r="NL138" s="760"/>
      <c r="NM138" s="760"/>
      <c r="NN138" s="760"/>
      <c r="NO138" s="760"/>
      <c r="NP138" s="760"/>
      <c r="NQ138" s="760"/>
      <c r="NR138" s="760"/>
      <c r="NS138" s="760"/>
      <c r="NT138" s="760"/>
      <c r="NU138" s="760"/>
      <c r="NV138" s="760"/>
      <c r="NW138" s="760"/>
      <c r="NX138" s="760"/>
      <c r="NY138" s="760"/>
      <c r="NZ138" s="760"/>
      <c r="OA138" s="760"/>
      <c r="OB138" s="760"/>
      <c r="OC138" s="760"/>
      <c r="OD138" s="760"/>
      <c r="OE138" s="760"/>
      <c r="OF138" s="760"/>
      <c r="OG138" s="760"/>
      <c r="OH138" s="760"/>
      <c r="OI138" s="760"/>
      <c r="OJ138" s="760"/>
      <c r="OK138" s="760"/>
      <c r="OL138" s="760"/>
      <c r="OM138" s="760"/>
      <c r="ON138" s="760"/>
      <c r="OO138" s="760"/>
      <c r="OP138" s="760"/>
      <c r="OQ138" s="760"/>
      <c r="OR138" s="760"/>
      <c r="OS138" s="760"/>
      <c r="OT138" s="760"/>
      <c r="OU138" s="760"/>
      <c r="OV138" s="760"/>
      <c r="OW138" s="760"/>
      <c r="OX138" s="760"/>
      <c r="OY138" s="760"/>
      <c r="OZ138" s="760"/>
      <c r="PA138" s="760"/>
      <c r="PB138" s="760"/>
      <c r="PC138" s="760"/>
      <c r="PD138" s="760"/>
      <c r="PE138" s="760"/>
      <c r="PF138" s="760"/>
      <c r="PG138" s="760"/>
      <c r="PH138" s="760"/>
      <c r="PI138" s="760"/>
      <c r="PJ138" s="760"/>
      <c r="PK138" s="760"/>
      <c r="PL138" s="760"/>
      <c r="PM138" s="760"/>
      <c r="PN138" s="760"/>
      <c r="PO138" s="760"/>
      <c r="PP138" s="760"/>
      <c r="PQ138" s="760"/>
      <c r="PR138" s="760"/>
      <c r="PS138" s="760"/>
      <c r="PT138" s="760"/>
      <c r="PU138" s="760"/>
      <c r="PV138" s="760"/>
      <c r="PW138" s="760"/>
      <c r="PX138" s="760"/>
      <c r="PY138" s="760"/>
      <c r="PZ138" s="760"/>
      <c r="QA138" s="760"/>
      <c r="QB138" s="760"/>
      <c r="QC138" s="760"/>
      <c r="QD138" s="760"/>
      <c r="QE138" s="760"/>
      <c r="QF138" s="760"/>
      <c r="QG138" s="760"/>
      <c r="QH138" s="760"/>
      <c r="QI138" s="760"/>
      <c r="QJ138" s="760"/>
      <c r="QK138" s="760"/>
      <c r="QL138" s="760"/>
      <c r="QM138" s="760"/>
      <c r="QN138" s="760"/>
      <c r="QO138" s="760"/>
      <c r="QP138" s="760"/>
      <c r="QQ138" s="760"/>
      <c r="QR138" s="760"/>
      <c r="QS138" s="760"/>
      <c r="QT138" s="760"/>
      <c r="QU138" s="760"/>
      <c r="QV138" s="760"/>
      <c r="QW138" s="760"/>
      <c r="QX138" s="760"/>
      <c r="QY138" s="760"/>
      <c r="QZ138" s="760"/>
      <c r="RA138" s="760"/>
      <c r="RB138" s="760"/>
      <c r="RC138" s="760"/>
      <c r="RD138" s="760"/>
      <c r="RE138" s="760"/>
      <c r="RF138" s="760"/>
      <c r="RG138" s="760"/>
      <c r="RH138" s="760"/>
      <c r="RI138" s="760"/>
      <c r="RJ138" s="760"/>
      <c r="RK138" s="760"/>
      <c r="RL138" s="760"/>
      <c r="RM138" s="760"/>
      <c r="RN138" s="760"/>
      <c r="RO138" s="760"/>
      <c r="RP138" s="760"/>
      <c r="RQ138" s="760"/>
      <c r="RR138" s="760"/>
      <c r="RS138" s="760"/>
      <c r="RT138" s="760"/>
      <c r="RU138" s="760"/>
      <c r="RV138" s="760"/>
      <c r="RW138" s="760"/>
      <c r="RX138" s="760"/>
      <c r="RY138" s="760"/>
      <c r="RZ138" s="760"/>
      <c r="SA138" s="760"/>
      <c r="SB138" s="760"/>
      <c r="SC138" s="760"/>
      <c r="SD138" s="760"/>
      <c r="SE138" s="760"/>
      <c r="SF138" s="760"/>
      <c r="SG138" s="760"/>
      <c r="SH138" s="760"/>
      <c r="SI138" s="760"/>
      <c r="SJ138" s="760"/>
      <c r="SK138" s="760"/>
      <c r="SL138" s="760"/>
      <c r="SM138" s="760"/>
      <c r="SN138" s="760"/>
      <c r="SO138" s="760"/>
      <c r="SP138" s="760"/>
      <c r="SQ138" s="760"/>
      <c r="SR138" s="760"/>
      <c r="SS138" s="760"/>
      <c r="ST138" s="760"/>
      <c r="SU138" s="760"/>
      <c r="SV138" s="760"/>
      <c r="SW138" s="760"/>
      <c r="SX138" s="760"/>
      <c r="SY138" s="760"/>
      <c r="SZ138" s="760"/>
      <c r="TA138" s="760"/>
      <c r="TB138" s="760"/>
      <c r="TC138" s="760"/>
      <c r="TD138" s="760"/>
      <c r="TE138" s="760"/>
      <c r="TF138" s="760"/>
      <c r="TG138" s="760"/>
      <c r="TH138" s="760"/>
      <c r="TI138" s="760"/>
      <c r="TJ138" s="760"/>
      <c r="TK138" s="760"/>
      <c r="TL138" s="760"/>
      <c r="TM138" s="760"/>
      <c r="TN138" s="760"/>
      <c r="TO138" s="760"/>
      <c r="TP138" s="760"/>
      <c r="TQ138" s="760"/>
      <c r="TR138" s="760"/>
      <c r="TS138" s="760"/>
      <c r="TT138" s="760"/>
      <c r="TU138" s="760"/>
      <c r="TV138" s="760"/>
      <c r="TW138" s="760"/>
      <c r="TX138" s="760"/>
      <c r="TY138" s="760"/>
      <c r="TZ138" s="760"/>
      <c r="UA138" s="760"/>
      <c r="UB138" s="760"/>
      <c r="UC138" s="760"/>
      <c r="UD138" s="760"/>
      <c r="UE138" s="760"/>
      <c r="UF138" s="760"/>
      <c r="UG138" s="760"/>
      <c r="UH138" s="760"/>
      <c r="UI138" s="760"/>
      <c r="UJ138" s="760"/>
      <c r="UK138" s="760"/>
      <c r="UL138" s="760"/>
      <c r="UM138" s="760"/>
      <c r="UN138" s="760"/>
      <c r="UO138" s="760"/>
      <c r="UP138" s="760"/>
      <c r="UQ138" s="760"/>
      <c r="UR138" s="760"/>
      <c r="US138" s="760"/>
      <c r="UT138" s="760"/>
      <c r="UU138" s="760"/>
      <c r="UV138" s="760"/>
      <c r="UW138" s="760"/>
      <c r="UX138" s="760"/>
      <c r="UY138" s="760"/>
      <c r="UZ138" s="760"/>
      <c r="VA138" s="760"/>
      <c r="VB138" s="760"/>
      <c r="VC138" s="760"/>
      <c r="VD138" s="760"/>
      <c r="VE138" s="760"/>
      <c r="VF138" s="760"/>
      <c r="VG138" s="760"/>
      <c r="VH138" s="760"/>
      <c r="VI138" s="760"/>
      <c r="VJ138" s="760"/>
      <c r="VK138" s="760"/>
      <c r="VL138" s="760"/>
      <c r="VM138" s="760"/>
      <c r="VN138" s="760"/>
      <c r="VO138" s="760"/>
      <c r="VP138" s="760"/>
      <c r="VQ138" s="760"/>
      <c r="VR138" s="760"/>
      <c r="VS138" s="760"/>
      <c r="VT138" s="760"/>
      <c r="VU138" s="760"/>
      <c r="VV138" s="760"/>
      <c r="VW138" s="760"/>
      <c r="VX138" s="760"/>
      <c r="VY138" s="760"/>
      <c r="VZ138" s="760"/>
      <c r="WA138" s="760"/>
      <c r="WB138" s="760"/>
      <c r="WC138" s="760"/>
      <c r="WD138" s="760"/>
      <c r="WE138" s="760"/>
      <c r="WF138" s="760"/>
      <c r="WG138" s="760"/>
      <c r="WH138" s="760"/>
      <c r="WI138" s="760"/>
      <c r="WJ138" s="760"/>
      <c r="WK138" s="760"/>
      <c r="WL138" s="760"/>
      <c r="WM138" s="760"/>
      <c r="WN138" s="760"/>
      <c r="WO138" s="760"/>
      <c r="WP138" s="760"/>
      <c r="WQ138" s="760"/>
      <c r="WR138" s="760"/>
      <c r="WS138" s="760"/>
      <c r="WT138" s="760"/>
      <c r="WU138" s="760"/>
      <c r="WV138" s="760"/>
      <c r="WW138" s="760"/>
      <c r="WX138" s="760"/>
      <c r="WY138" s="760"/>
      <c r="WZ138" s="760"/>
      <c r="XA138" s="760"/>
      <c r="XB138" s="760"/>
      <c r="XC138" s="760"/>
      <c r="XD138" s="760"/>
      <c r="XE138" s="760"/>
      <c r="XF138" s="760"/>
      <c r="XG138" s="760"/>
      <c r="XH138" s="760"/>
      <c r="XI138" s="760"/>
      <c r="XJ138" s="760"/>
      <c r="XK138" s="760"/>
      <c r="XL138" s="760"/>
      <c r="XM138" s="760"/>
      <c r="XN138" s="760"/>
      <c r="XO138" s="760"/>
      <c r="XP138" s="760"/>
      <c r="XQ138" s="760"/>
      <c r="XR138" s="760"/>
      <c r="XS138" s="760"/>
      <c r="XT138" s="760"/>
      <c r="XU138" s="760"/>
      <c r="XV138" s="760"/>
      <c r="XW138" s="760"/>
      <c r="XX138" s="760"/>
      <c r="XY138" s="760"/>
      <c r="XZ138" s="760"/>
      <c r="YA138" s="760"/>
      <c r="YB138" s="760"/>
      <c r="YC138" s="760"/>
      <c r="YD138" s="760"/>
      <c r="YE138" s="760"/>
      <c r="YF138" s="760"/>
      <c r="YG138" s="760"/>
      <c r="YH138" s="760"/>
      <c r="YI138" s="760"/>
      <c r="YJ138" s="760"/>
      <c r="YK138" s="760"/>
      <c r="YL138" s="760"/>
      <c r="YM138" s="760"/>
      <c r="YN138" s="760"/>
      <c r="YO138" s="760"/>
      <c r="YP138" s="760"/>
      <c r="YQ138" s="760"/>
      <c r="YR138" s="760"/>
      <c r="YS138" s="760"/>
      <c r="YT138" s="760"/>
      <c r="YU138" s="760"/>
      <c r="YV138" s="760"/>
      <c r="YW138" s="760"/>
      <c r="YX138" s="760"/>
      <c r="YY138" s="760"/>
      <c r="YZ138" s="760"/>
      <c r="ZA138" s="760"/>
      <c r="ZB138" s="760"/>
      <c r="ZC138" s="760"/>
      <c r="ZD138" s="760"/>
      <c r="ZE138" s="760"/>
      <c r="ZF138" s="760"/>
      <c r="ZG138" s="760"/>
      <c r="ZH138" s="760"/>
      <c r="ZI138" s="760"/>
      <c r="ZJ138" s="760"/>
      <c r="ZK138" s="760"/>
      <c r="ZL138" s="760"/>
      <c r="ZM138" s="760"/>
      <c r="ZN138" s="760"/>
      <c r="ZO138" s="760"/>
      <c r="ZP138" s="760"/>
      <c r="ZQ138" s="760"/>
      <c r="ZR138" s="760"/>
      <c r="ZS138" s="760"/>
      <c r="ZT138" s="760"/>
      <c r="ZU138" s="760"/>
      <c r="ZV138" s="760"/>
      <c r="ZW138" s="760"/>
      <c r="ZX138" s="760"/>
      <c r="ZY138" s="760"/>
      <c r="ZZ138" s="760"/>
      <c r="AAA138" s="760"/>
      <c r="AAB138" s="760"/>
      <c r="AAC138" s="760"/>
      <c r="AAD138" s="760"/>
      <c r="AAE138" s="760"/>
      <c r="AAF138" s="760"/>
      <c r="AAG138" s="760"/>
      <c r="AAH138" s="760"/>
      <c r="AAI138" s="760"/>
      <c r="AAJ138" s="760"/>
      <c r="AAK138" s="760"/>
      <c r="AAL138" s="760"/>
      <c r="AAM138" s="760"/>
      <c r="AAN138" s="760"/>
      <c r="AAO138" s="760"/>
      <c r="AAP138" s="760"/>
      <c r="AAQ138" s="760"/>
      <c r="AAR138" s="760"/>
      <c r="AAS138" s="760"/>
      <c r="AAT138" s="760"/>
      <c r="AAU138" s="760"/>
      <c r="AAV138" s="760"/>
      <c r="AAW138" s="760"/>
      <c r="AAX138" s="760"/>
      <c r="AAY138" s="760"/>
      <c r="AAZ138" s="760"/>
      <c r="ABA138" s="760"/>
      <c r="ABB138" s="760"/>
      <c r="ABC138" s="760"/>
      <c r="ABD138" s="760"/>
      <c r="ABE138" s="760"/>
      <c r="ABF138" s="760"/>
      <c r="ABG138" s="760"/>
      <c r="ABH138" s="760"/>
      <c r="ABI138" s="760"/>
      <c r="ABJ138" s="760"/>
      <c r="ABK138" s="760"/>
      <c r="ABL138" s="760"/>
      <c r="ABM138" s="760"/>
      <c r="ABN138" s="760"/>
      <c r="ABO138" s="760"/>
      <c r="ABP138" s="760"/>
      <c r="ABQ138" s="760"/>
      <c r="ABR138" s="760"/>
      <c r="ABS138" s="760"/>
      <c r="ABT138" s="760"/>
      <c r="ABU138" s="760"/>
      <c r="ABV138" s="760"/>
      <c r="ABW138" s="760"/>
      <c r="ABX138" s="760"/>
      <c r="ABY138" s="760"/>
      <c r="ABZ138" s="760"/>
      <c r="ACA138" s="760"/>
      <c r="ACB138" s="760"/>
      <c r="ACC138" s="760"/>
      <c r="ACD138" s="760"/>
      <c r="ACE138" s="760"/>
      <c r="ACF138" s="760"/>
      <c r="ACG138" s="760"/>
      <c r="ACH138" s="760"/>
      <c r="ACI138" s="760"/>
      <c r="ACJ138" s="760"/>
      <c r="ACK138" s="760"/>
      <c r="ACL138" s="760"/>
      <c r="ACM138" s="760"/>
      <c r="ACN138" s="760"/>
      <c r="ACO138" s="760"/>
      <c r="ACP138" s="760"/>
      <c r="ACQ138" s="760"/>
      <c r="ACR138" s="760"/>
      <c r="ACS138" s="760"/>
      <c r="ACT138" s="760"/>
      <c r="ACU138" s="760"/>
      <c r="ACV138" s="760"/>
      <c r="ACW138" s="760"/>
      <c r="ACX138" s="760"/>
      <c r="ACY138" s="760"/>
      <c r="ACZ138" s="760"/>
      <c r="ADA138" s="760"/>
      <c r="ADB138" s="760"/>
      <c r="ADC138" s="760"/>
      <c r="ADD138" s="760"/>
      <c r="ADE138" s="760"/>
      <c r="ADF138" s="760"/>
      <c r="ADG138" s="760"/>
      <c r="ADH138" s="760"/>
      <c r="ADI138" s="760"/>
      <c r="ADJ138" s="760"/>
      <c r="ADK138" s="760"/>
      <c r="ADL138" s="760"/>
      <c r="ADM138" s="760"/>
      <c r="ADN138" s="760"/>
      <c r="ADO138" s="760"/>
      <c r="ADP138" s="760"/>
      <c r="ADQ138" s="760"/>
      <c r="ADR138" s="760"/>
      <c r="ADS138" s="760"/>
      <c r="ADT138" s="760"/>
      <c r="ADU138" s="760"/>
      <c r="ADV138" s="760"/>
      <c r="ADW138" s="760"/>
      <c r="ADX138" s="760"/>
      <c r="ADY138" s="760"/>
      <c r="ADZ138" s="760"/>
      <c r="AEA138" s="760"/>
      <c r="AEB138" s="760"/>
      <c r="AEC138" s="760"/>
      <c r="AED138" s="760"/>
      <c r="AEE138" s="760"/>
      <c r="AEF138" s="760"/>
      <c r="AEG138" s="760"/>
      <c r="AEH138" s="760"/>
      <c r="AEI138" s="760"/>
      <c r="AEJ138" s="760"/>
      <c r="AEK138" s="760"/>
      <c r="AEL138" s="760"/>
      <c r="AEM138" s="760"/>
      <c r="AEN138" s="760"/>
      <c r="AEO138" s="760"/>
      <c r="AEP138" s="760"/>
      <c r="AEQ138" s="760"/>
      <c r="AER138" s="760"/>
      <c r="AES138" s="760"/>
      <c r="AET138" s="760"/>
      <c r="AEU138" s="760"/>
      <c r="AEV138" s="760"/>
      <c r="AEW138" s="760"/>
      <c r="AEX138" s="760"/>
      <c r="AEY138" s="760"/>
      <c r="AEZ138" s="760"/>
      <c r="AFA138" s="760"/>
      <c r="AFB138" s="760"/>
      <c r="AFC138" s="760"/>
      <c r="AFD138" s="760"/>
      <c r="AFE138" s="760"/>
      <c r="AFF138" s="760"/>
      <c r="AFG138" s="760"/>
      <c r="AFH138" s="760"/>
      <c r="AFI138" s="760"/>
      <c r="AFJ138" s="760"/>
      <c r="AFK138" s="760"/>
      <c r="AFL138" s="760"/>
      <c r="AFM138" s="760"/>
      <c r="AFN138" s="760"/>
      <c r="AFO138" s="760"/>
      <c r="AFP138" s="760"/>
      <c r="AFQ138" s="760"/>
      <c r="AFR138" s="760"/>
      <c r="AFS138" s="760"/>
      <c r="AFT138" s="760"/>
      <c r="AFU138" s="760"/>
      <c r="AFV138" s="760"/>
      <c r="AFW138" s="760"/>
      <c r="AFX138" s="760"/>
      <c r="AFY138" s="760"/>
      <c r="AFZ138" s="760"/>
      <c r="AGA138" s="760"/>
      <c r="AGB138" s="760"/>
      <c r="AGC138" s="760"/>
      <c r="AGD138" s="760"/>
      <c r="AGE138" s="760"/>
      <c r="AGF138" s="760"/>
      <c r="AGG138" s="760"/>
      <c r="AGH138" s="760"/>
      <c r="AGI138" s="760"/>
      <c r="AGJ138" s="760"/>
      <c r="AGK138" s="760"/>
      <c r="AGL138" s="760"/>
      <c r="AGM138" s="760"/>
      <c r="AGN138" s="760"/>
      <c r="AGO138" s="760"/>
      <c r="AGP138" s="760"/>
      <c r="AGQ138" s="760"/>
      <c r="AGR138" s="760"/>
      <c r="AGS138" s="760"/>
      <c r="AGT138" s="760"/>
      <c r="AGU138" s="760"/>
      <c r="AGV138" s="760"/>
      <c r="AGW138" s="760"/>
      <c r="AGX138" s="760"/>
      <c r="AGY138" s="760"/>
      <c r="AGZ138" s="760"/>
      <c r="AHA138" s="760"/>
      <c r="AHB138" s="760"/>
      <c r="AHC138" s="760"/>
      <c r="AHD138" s="760"/>
      <c r="AHE138" s="760"/>
      <c r="AHF138" s="760"/>
      <c r="AHG138" s="760"/>
      <c r="AHH138" s="760"/>
      <c r="AHI138" s="760"/>
      <c r="AHJ138" s="760"/>
      <c r="AHK138" s="760"/>
      <c r="AHL138" s="760"/>
      <c r="AHM138" s="760"/>
      <c r="AHN138" s="760"/>
      <c r="AHO138" s="760"/>
      <c r="AHP138" s="760"/>
      <c r="AHQ138" s="760"/>
      <c r="AHR138" s="760"/>
      <c r="AHS138" s="760"/>
      <c r="AHT138" s="760"/>
      <c r="AHU138" s="760"/>
      <c r="AHV138" s="760"/>
      <c r="AHW138" s="760"/>
      <c r="AHX138" s="760"/>
      <c r="AHY138" s="760"/>
      <c r="AHZ138" s="760"/>
      <c r="AIA138" s="760"/>
      <c r="AIB138" s="760"/>
      <c r="AIC138" s="760"/>
      <c r="AID138" s="760"/>
      <c r="AIE138" s="760"/>
      <c r="AIF138" s="760"/>
      <c r="AIG138" s="760"/>
      <c r="AIH138" s="760"/>
      <c r="AII138" s="760"/>
      <c r="AIJ138" s="760"/>
      <c r="AIK138" s="760"/>
      <c r="AIL138" s="760"/>
      <c r="AIM138" s="760"/>
      <c r="AIN138" s="760"/>
      <c r="AIO138" s="760"/>
      <c r="AIP138" s="760"/>
      <c r="AIQ138" s="760"/>
      <c r="AIR138" s="760"/>
      <c r="AIS138" s="760"/>
      <c r="AIT138" s="760"/>
      <c r="AIU138" s="760"/>
      <c r="AIV138" s="760"/>
      <c r="AIW138" s="760"/>
      <c r="AIX138" s="760"/>
      <c r="AIY138" s="760"/>
      <c r="AIZ138" s="760"/>
      <c r="AJA138" s="760"/>
      <c r="AJB138" s="760"/>
      <c r="AJC138" s="760"/>
      <c r="AJD138" s="760"/>
      <c r="AJE138" s="760"/>
      <c r="AJF138" s="760"/>
      <c r="AJG138" s="760"/>
      <c r="AJH138" s="760"/>
      <c r="AJI138" s="760"/>
      <c r="AJJ138" s="760"/>
      <c r="AJK138" s="760"/>
      <c r="AJL138" s="760"/>
      <c r="AJM138" s="760"/>
      <c r="AJN138" s="760"/>
      <c r="AJO138" s="760"/>
      <c r="AJP138" s="760"/>
      <c r="AJQ138" s="760"/>
      <c r="AJR138" s="760"/>
      <c r="AJS138" s="760"/>
      <c r="AJT138" s="760"/>
      <c r="AJU138" s="760"/>
      <c r="AJV138" s="760"/>
      <c r="AJW138" s="760"/>
      <c r="AJX138" s="760"/>
      <c r="AJY138" s="760"/>
      <c r="AJZ138" s="760"/>
      <c r="AKA138" s="760"/>
      <c r="AKB138" s="760"/>
      <c r="AKC138" s="760"/>
      <c r="AKD138" s="760"/>
      <c r="AKE138" s="760"/>
      <c r="AKF138" s="760"/>
      <c r="AKG138" s="760"/>
      <c r="AKH138" s="760"/>
      <c r="AKI138" s="760"/>
      <c r="AKJ138" s="760"/>
      <c r="AKK138" s="760"/>
      <c r="AKL138" s="760"/>
      <c r="AKM138" s="760"/>
      <c r="AKN138" s="760"/>
      <c r="AKO138" s="760"/>
      <c r="AKP138" s="760"/>
      <c r="AKQ138" s="760"/>
      <c r="AKR138" s="760"/>
      <c r="AKS138" s="760"/>
      <c r="AKT138" s="760"/>
      <c r="AKU138" s="760"/>
      <c r="AKV138" s="760"/>
      <c r="AKW138" s="760"/>
      <c r="AKX138" s="760"/>
      <c r="AKY138" s="760"/>
      <c r="AKZ138" s="760"/>
      <c r="ALA138" s="760"/>
      <c r="ALB138" s="760"/>
      <c r="ALC138" s="760"/>
      <c r="ALD138" s="760"/>
      <c r="ALE138" s="760"/>
      <c r="ALF138" s="760"/>
      <c r="ALG138" s="760"/>
      <c r="ALH138" s="760"/>
      <c r="ALI138" s="760"/>
      <c r="ALJ138" s="760"/>
      <c r="ALK138" s="760"/>
      <c r="ALL138" s="760"/>
      <c r="ALM138" s="760"/>
      <c r="ALN138" s="760"/>
      <c r="ALO138" s="760"/>
      <c r="ALP138" s="760"/>
      <c r="ALQ138" s="760"/>
      <c r="ALR138" s="760"/>
      <c r="ALS138" s="760"/>
      <c r="ALT138" s="760"/>
      <c r="ALU138" s="760"/>
      <c r="ALV138" s="760"/>
      <c r="ALW138" s="760"/>
      <c r="ALX138" s="760"/>
      <c r="ALY138" s="760"/>
      <c r="ALZ138" s="760"/>
      <c r="AMA138" s="760"/>
      <c r="AMB138" s="760"/>
      <c r="AMC138" s="760"/>
      <c r="AMD138" s="760"/>
      <c r="AME138" s="760"/>
      <c r="AMF138" s="760"/>
      <c r="AMG138" s="760"/>
      <c r="AMH138" s="760"/>
      <c r="AMI138" s="760"/>
      <c r="AMJ138" s="760"/>
      <c r="AMK138" s="760"/>
      <c r="AML138" s="760"/>
      <c r="AMM138" s="760"/>
      <c r="AMN138" s="760"/>
      <c r="AMO138" s="760"/>
      <c r="AMP138" s="760"/>
      <c r="AMQ138" s="760"/>
      <c r="AMR138" s="760"/>
      <c r="AMS138" s="760"/>
      <c r="AMT138" s="760"/>
      <c r="AMU138" s="760"/>
      <c r="AMV138" s="760"/>
      <c r="AMW138" s="760"/>
      <c r="AMX138" s="760"/>
      <c r="AMY138" s="760"/>
      <c r="AMZ138" s="760"/>
      <c r="ANA138" s="760"/>
      <c r="ANB138" s="760"/>
      <c r="ANC138" s="760"/>
      <c r="AND138" s="760"/>
      <c r="ANE138" s="760"/>
      <c r="ANF138" s="760"/>
      <c r="ANG138" s="760"/>
      <c r="ANH138" s="760"/>
      <c r="ANI138" s="760"/>
      <c r="ANJ138" s="760"/>
      <c r="ANK138" s="760"/>
      <c r="ANL138" s="760"/>
      <c r="ANM138" s="760"/>
      <c r="ANN138" s="760"/>
      <c r="ANO138" s="760"/>
      <c r="ANP138" s="760"/>
      <c r="ANQ138" s="760"/>
      <c r="ANR138" s="760"/>
      <c r="ANS138" s="760"/>
      <c r="ANT138" s="760"/>
      <c r="ANU138" s="760"/>
      <c r="ANV138" s="760"/>
      <c r="ANW138" s="760"/>
      <c r="ANX138" s="760"/>
      <c r="ANY138" s="760"/>
      <c r="ANZ138" s="760"/>
      <c r="AOA138" s="760"/>
      <c r="AOB138" s="760"/>
      <c r="AOC138" s="760"/>
      <c r="AOD138" s="760"/>
      <c r="AOE138" s="760"/>
      <c r="AOF138" s="760"/>
      <c r="AOG138" s="760"/>
      <c r="AOH138" s="760"/>
      <c r="AOI138" s="760"/>
      <c r="AOJ138" s="760"/>
      <c r="AOK138" s="760"/>
      <c r="AOL138" s="760"/>
      <c r="AOM138" s="760"/>
      <c r="AON138" s="760"/>
      <c r="AOO138" s="760"/>
      <c r="AOP138" s="760"/>
      <c r="AOQ138" s="760"/>
      <c r="AOR138" s="760"/>
      <c r="AOS138" s="760"/>
      <c r="AOT138" s="760"/>
      <c r="AOU138" s="760"/>
      <c r="AOV138" s="760"/>
      <c r="AOW138" s="760"/>
      <c r="AOX138" s="760"/>
      <c r="AOY138" s="760"/>
      <c r="AOZ138" s="760"/>
      <c r="APA138" s="760"/>
      <c r="APB138" s="760"/>
      <c r="APC138" s="760"/>
      <c r="APD138" s="760"/>
      <c r="APE138" s="760"/>
      <c r="APF138" s="760"/>
      <c r="APG138" s="760"/>
      <c r="APH138" s="760"/>
      <c r="API138" s="760"/>
      <c r="APJ138" s="760"/>
      <c r="APK138" s="760"/>
      <c r="APL138" s="760"/>
      <c r="APM138" s="760"/>
      <c r="APN138" s="760"/>
      <c r="APO138" s="760"/>
      <c r="APP138" s="760"/>
      <c r="APQ138" s="760"/>
      <c r="APR138" s="760"/>
      <c r="APS138" s="760"/>
      <c r="APT138" s="760"/>
      <c r="APU138" s="760"/>
      <c r="APV138" s="760"/>
      <c r="APW138" s="760"/>
      <c r="APX138" s="760"/>
      <c r="APY138" s="760"/>
      <c r="APZ138" s="760"/>
      <c r="AQA138" s="760"/>
      <c r="AQB138" s="760"/>
      <c r="AQC138" s="760"/>
      <c r="AQD138" s="760"/>
      <c r="AQE138" s="760"/>
      <c r="AQF138" s="760"/>
      <c r="AQG138" s="760"/>
      <c r="AQH138" s="760"/>
      <c r="AQI138" s="760"/>
      <c r="AQJ138" s="760"/>
      <c r="AQK138" s="760"/>
      <c r="AQL138" s="760"/>
      <c r="AQM138" s="760"/>
      <c r="AQN138" s="760"/>
      <c r="AQO138" s="760"/>
      <c r="AQP138" s="760"/>
      <c r="AQQ138" s="760"/>
      <c r="AQR138" s="760"/>
      <c r="AQS138" s="760"/>
      <c r="AQT138" s="760"/>
      <c r="AQU138" s="760"/>
      <c r="AQV138" s="760"/>
      <c r="AQW138" s="760"/>
      <c r="AQX138" s="760"/>
      <c r="AQY138" s="760"/>
      <c r="AQZ138" s="760"/>
      <c r="ARA138" s="760"/>
      <c r="ARB138" s="760"/>
      <c r="ARC138" s="760"/>
      <c r="ARD138" s="760"/>
      <c r="ARE138" s="760"/>
      <c r="ARF138" s="760"/>
      <c r="ARG138" s="760"/>
      <c r="ARH138" s="760"/>
      <c r="ARI138" s="760"/>
      <c r="ARJ138" s="760"/>
      <c r="ARK138" s="760"/>
      <c r="ARL138" s="760"/>
      <c r="ARM138" s="760"/>
      <c r="ARN138" s="760"/>
      <c r="ARO138" s="760"/>
      <c r="ARP138" s="760"/>
      <c r="ARQ138" s="760"/>
      <c r="ARR138" s="760"/>
      <c r="ARS138" s="760"/>
      <c r="ART138" s="760"/>
      <c r="ARU138" s="760"/>
      <c r="ARV138" s="760"/>
      <c r="ARW138" s="760"/>
      <c r="ARX138" s="760"/>
      <c r="ARY138" s="760"/>
      <c r="ARZ138" s="760"/>
      <c r="ASA138" s="760"/>
      <c r="ASB138" s="760"/>
      <c r="ASC138" s="760"/>
      <c r="ASD138" s="760"/>
      <c r="ASE138" s="760"/>
      <c r="ASF138" s="760"/>
      <c r="ASG138" s="760"/>
      <c r="ASH138" s="760"/>
      <c r="ASI138" s="760"/>
      <c r="ASJ138" s="760"/>
      <c r="ASK138" s="760"/>
      <c r="ASL138" s="760"/>
      <c r="ASM138" s="760"/>
      <c r="ASN138" s="760"/>
      <c r="ASO138" s="760"/>
      <c r="ASP138" s="760"/>
      <c r="ASQ138" s="760"/>
      <c r="ASR138" s="760"/>
      <c r="ASS138" s="760"/>
      <c r="AST138" s="760"/>
      <c r="ASU138" s="760"/>
      <c r="ASV138" s="760"/>
      <c r="ASW138" s="760"/>
      <c r="ASX138" s="760"/>
      <c r="ASY138" s="760"/>
      <c r="ASZ138" s="760"/>
      <c r="ATA138" s="760"/>
      <c r="ATB138" s="760"/>
      <c r="ATC138" s="760"/>
      <c r="ATD138" s="760"/>
      <c r="ATE138" s="760"/>
      <c r="ATF138" s="760"/>
      <c r="ATG138" s="760"/>
      <c r="ATH138" s="760"/>
      <c r="ATI138" s="760"/>
      <c r="ATJ138" s="760"/>
      <c r="ATK138" s="760"/>
      <c r="ATL138" s="760"/>
      <c r="ATM138" s="760"/>
      <c r="ATN138" s="760"/>
      <c r="ATO138" s="760"/>
      <c r="ATP138" s="760"/>
      <c r="ATQ138" s="760"/>
      <c r="ATR138" s="760"/>
      <c r="ATS138" s="760"/>
      <c r="ATT138" s="760"/>
      <c r="ATU138" s="760"/>
      <c r="ATV138" s="760"/>
      <c r="ATW138" s="760"/>
      <c r="ATX138" s="760"/>
      <c r="ATY138" s="760"/>
      <c r="ATZ138" s="760"/>
      <c r="AUA138" s="760"/>
      <c r="AUB138" s="760"/>
      <c r="AUC138" s="760"/>
      <c r="AUD138" s="760"/>
      <c r="AUE138" s="760"/>
      <c r="AUF138" s="760"/>
      <c r="AUG138" s="760"/>
      <c r="AUH138" s="760"/>
      <c r="AUI138" s="760"/>
      <c r="AUJ138" s="760"/>
      <c r="AUK138" s="760"/>
      <c r="AUL138" s="760"/>
      <c r="AUM138" s="760"/>
      <c r="AUN138" s="760"/>
      <c r="AUO138" s="760"/>
      <c r="AUP138" s="760"/>
      <c r="AUQ138" s="760"/>
      <c r="AUR138" s="760"/>
      <c r="AUS138" s="760"/>
      <c r="AUT138" s="760"/>
      <c r="AUU138" s="760"/>
      <c r="AUV138" s="760"/>
      <c r="AUW138" s="760"/>
      <c r="AUX138" s="760"/>
      <c r="AUY138" s="760"/>
      <c r="AUZ138" s="760"/>
      <c r="AVA138" s="760"/>
      <c r="AVB138" s="760"/>
      <c r="AVC138" s="760"/>
      <c r="AVD138" s="760"/>
      <c r="AVE138" s="760"/>
      <c r="AVF138" s="760"/>
      <c r="AVG138" s="760"/>
      <c r="AVH138" s="760"/>
      <c r="AVI138" s="760"/>
      <c r="AVJ138" s="760"/>
      <c r="AVK138" s="760"/>
      <c r="AVL138" s="760"/>
      <c r="AVM138" s="760"/>
      <c r="AVN138" s="760"/>
      <c r="AVO138" s="760"/>
      <c r="AVP138" s="760"/>
      <c r="AVQ138" s="760"/>
      <c r="AVR138" s="760"/>
      <c r="AVS138" s="760"/>
      <c r="AVT138" s="760"/>
      <c r="AVU138" s="760"/>
      <c r="AVV138" s="760"/>
      <c r="AVW138" s="760"/>
      <c r="AVX138" s="760"/>
      <c r="AVY138" s="760"/>
      <c r="AVZ138" s="760"/>
      <c r="AWA138" s="760"/>
      <c r="AWB138" s="760"/>
      <c r="AWC138" s="760"/>
      <c r="AWD138" s="760"/>
      <c r="AWE138" s="760"/>
      <c r="AWF138" s="760"/>
      <c r="AWG138" s="760"/>
      <c r="AWH138" s="760"/>
      <c r="AWI138" s="760"/>
      <c r="AWJ138" s="760"/>
      <c r="AWK138" s="760"/>
      <c r="AWL138" s="760"/>
      <c r="AWM138" s="760"/>
      <c r="AWN138" s="760"/>
      <c r="AWO138" s="760"/>
      <c r="AWP138" s="760"/>
      <c r="AWQ138" s="760"/>
      <c r="AWR138" s="760"/>
      <c r="AWS138" s="760"/>
      <c r="AWT138" s="760"/>
      <c r="AWU138" s="760"/>
      <c r="AWV138" s="760"/>
      <c r="AWW138" s="760"/>
      <c r="AWX138" s="760"/>
      <c r="AWY138" s="760"/>
      <c r="AWZ138" s="760"/>
      <c r="AXA138" s="760"/>
      <c r="AXB138" s="760"/>
      <c r="AXC138" s="760"/>
      <c r="AXD138" s="760"/>
      <c r="AXE138" s="760"/>
      <c r="AXF138" s="760"/>
      <c r="AXG138" s="760"/>
      <c r="AXH138" s="760"/>
      <c r="AXI138" s="760"/>
      <c r="AXJ138" s="760"/>
      <c r="AXK138" s="760"/>
      <c r="AXL138" s="760"/>
      <c r="AXM138" s="760"/>
      <c r="AXN138" s="760"/>
      <c r="AXO138" s="760"/>
      <c r="AXP138" s="760"/>
      <c r="AXQ138" s="760"/>
      <c r="AXR138" s="760"/>
      <c r="AXS138" s="760"/>
      <c r="AXT138" s="760"/>
      <c r="AXU138" s="760"/>
      <c r="AXV138" s="760"/>
      <c r="AXW138" s="760"/>
      <c r="AXX138" s="760"/>
      <c r="AXY138" s="760"/>
      <c r="AXZ138" s="760"/>
      <c r="AYA138" s="760"/>
      <c r="AYB138" s="760"/>
      <c r="AYC138" s="760"/>
      <c r="AYD138" s="760"/>
      <c r="AYE138" s="760"/>
      <c r="AYF138" s="760"/>
      <c r="AYG138" s="760"/>
      <c r="AYH138" s="760"/>
      <c r="AYI138" s="760"/>
      <c r="AYJ138" s="760"/>
      <c r="AYK138" s="760"/>
      <c r="AYL138" s="760"/>
      <c r="AYM138" s="760"/>
      <c r="AYN138" s="760"/>
      <c r="AYO138" s="760"/>
      <c r="AYP138" s="760"/>
      <c r="AYQ138" s="760"/>
      <c r="AYR138" s="760"/>
      <c r="AYS138" s="760"/>
      <c r="AYT138" s="760"/>
      <c r="AYU138" s="760"/>
      <c r="AYV138" s="760"/>
      <c r="AYW138" s="760"/>
      <c r="AYX138" s="760"/>
      <c r="AYY138" s="760"/>
      <c r="AYZ138" s="760"/>
      <c r="AZA138" s="760"/>
      <c r="AZB138" s="760"/>
      <c r="AZC138" s="760"/>
      <c r="AZD138" s="760"/>
      <c r="AZE138" s="760"/>
      <c r="AZF138" s="760"/>
      <c r="AZG138" s="760"/>
      <c r="AZH138" s="760"/>
      <c r="AZI138" s="760"/>
      <c r="AZJ138" s="760"/>
      <c r="AZK138" s="760"/>
      <c r="AZL138" s="760"/>
      <c r="AZM138" s="760"/>
      <c r="AZN138" s="760"/>
      <c r="AZO138" s="760"/>
      <c r="AZP138" s="760"/>
      <c r="AZQ138" s="760"/>
      <c r="AZR138" s="760"/>
      <c r="AZS138" s="760"/>
      <c r="AZT138" s="760"/>
      <c r="AZU138" s="760"/>
      <c r="AZV138" s="760"/>
      <c r="AZW138" s="760"/>
      <c r="AZX138" s="760"/>
      <c r="AZY138" s="760"/>
      <c r="AZZ138" s="760"/>
      <c r="BAA138" s="760"/>
      <c r="BAB138" s="760"/>
      <c r="BAC138" s="760"/>
      <c r="BAD138" s="760"/>
      <c r="BAE138" s="760"/>
      <c r="BAF138" s="760"/>
      <c r="BAG138" s="760"/>
      <c r="BAH138" s="760"/>
      <c r="BAI138" s="760"/>
      <c r="BAJ138" s="760"/>
      <c r="BAK138" s="760"/>
      <c r="BAL138" s="760"/>
      <c r="BAM138" s="760"/>
      <c r="BAN138" s="760"/>
      <c r="BAO138" s="760"/>
      <c r="BAP138" s="760"/>
      <c r="BAQ138" s="760"/>
      <c r="BAR138" s="760"/>
      <c r="BAS138" s="760"/>
      <c r="BAT138" s="760"/>
      <c r="BAU138" s="760"/>
      <c r="BAV138" s="760"/>
      <c r="BAW138" s="760"/>
      <c r="BAX138" s="760"/>
      <c r="BAY138" s="760"/>
      <c r="BAZ138" s="760"/>
      <c r="BBA138" s="760"/>
      <c r="BBB138" s="760"/>
      <c r="BBC138" s="760"/>
      <c r="BBD138" s="760"/>
      <c r="BBE138" s="760"/>
      <c r="BBF138" s="760"/>
      <c r="BBG138" s="760"/>
      <c r="BBH138" s="760"/>
      <c r="BBI138" s="760"/>
      <c r="BBJ138" s="760"/>
      <c r="BBK138" s="760"/>
      <c r="BBL138" s="760"/>
      <c r="BBM138" s="760"/>
      <c r="BBN138" s="760"/>
      <c r="BBO138" s="760"/>
      <c r="BBP138" s="760"/>
      <c r="BBQ138" s="760"/>
      <c r="BBR138" s="760"/>
      <c r="BBS138" s="760"/>
      <c r="BBT138" s="760"/>
      <c r="BBU138" s="760"/>
      <c r="BBV138" s="760"/>
      <c r="BBW138" s="760"/>
      <c r="BBX138" s="760"/>
      <c r="BBY138" s="760"/>
      <c r="BBZ138" s="760"/>
      <c r="BCA138" s="760"/>
      <c r="BCB138" s="760"/>
      <c r="BCC138" s="760"/>
      <c r="BCD138" s="760"/>
      <c r="BCE138" s="760"/>
      <c r="BCF138" s="760"/>
      <c r="BCG138" s="760"/>
      <c r="BCH138" s="760"/>
      <c r="BCI138" s="760"/>
      <c r="BCJ138" s="760"/>
      <c r="BCK138" s="760"/>
      <c r="BCL138" s="760"/>
      <c r="BCM138" s="760"/>
      <c r="BCN138" s="760"/>
      <c r="BCO138" s="760"/>
      <c r="BCP138" s="760"/>
      <c r="BCQ138" s="760"/>
      <c r="BCR138" s="760"/>
      <c r="BCS138" s="760"/>
      <c r="BCT138" s="760"/>
      <c r="BCU138" s="760"/>
      <c r="BCV138" s="760"/>
      <c r="BCW138" s="760"/>
      <c r="BCX138" s="760"/>
      <c r="BCY138" s="760"/>
      <c r="BCZ138" s="760"/>
      <c r="BDA138" s="760"/>
      <c r="BDB138" s="760"/>
      <c r="BDC138" s="760"/>
      <c r="BDD138" s="760"/>
      <c r="BDE138" s="760"/>
      <c r="BDF138" s="760"/>
      <c r="BDG138" s="760"/>
      <c r="BDH138" s="760"/>
      <c r="BDI138" s="760"/>
      <c r="BDJ138" s="760"/>
      <c r="BDK138" s="760"/>
      <c r="BDL138" s="760"/>
      <c r="BDM138" s="760"/>
      <c r="BDN138" s="760"/>
      <c r="BDO138" s="760"/>
      <c r="BDP138" s="760"/>
      <c r="BDQ138" s="760"/>
      <c r="BDR138" s="760"/>
      <c r="BDS138" s="760"/>
      <c r="BDT138" s="760"/>
      <c r="BDU138" s="760"/>
      <c r="BDV138" s="760"/>
      <c r="BDW138" s="760"/>
      <c r="BDX138" s="760"/>
      <c r="BDY138" s="760"/>
      <c r="BDZ138" s="760"/>
      <c r="BEA138" s="760"/>
      <c r="BEB138" s="760"/>
      <c r="BEC138" s="760"/>
      <c r="BED138" s="760"/>
      <c r="BEE138" s="760"/>
      <c r="BEF138" s="760"/>
      <c r="BEG138" s="760"/>
      <c r="BEH138" s="760"/>
      <c r="BEI138" s="760"/>
      <c r="BEJ138" s="760"/>
      <c r="BEK138" s="760"/>
      <c r="BEL138" s="760"/>
      <c r="BEM138" s="760"/>
      <c r="BEN138" s="760"/>
      <c r="BEO138" s="760"/>
      <c r="BEP138" s="760"/>
      <c r="BEQ138" s="760"/>
      <c r="BER138" s="760"/>
      <c r="BES138" s="760"/>
      <c r="BET138" s="760"/>
      <c r="BEU138" s="760"/>
      <c r="BEV138" s="760"/>
      <c r="BEW138" s="760"/>
      <c r="BEX138" s="760"/>
      <c r="BEY138" s="760"/>
      <c r="BEZ138" s="760"/>
      <c r="BFA138" s="760"/>
      <c r="BFB138" s="760"/>
      <c r="BFC138" s="760"/>
      <c r="BFD138" s="760"/>
      <c r="BFE138" s="760"/>
      <c r="BFF138" s="760"/>
      <c r="BFG138" s="760"/>
      <c r="BFH138" s="760"/>
      <c r="BFI138" s="760"/>
      <c r="BFJ138" s="760"/>
      <c r="BFK138" s="760"/>
      <c r="BFL138" s="760"/>
      <c r="BFM138" s="760"/>
      <c r="BFN138" s="760"/>
      <c r="BFO138" s="760"/>
      <c r="BFP138" s="760"/>
      <c r="BFQ138" s="760"/>
      <c r="BFR138" s="760"/>
      <c r="BFS138" s="760"/>
      <c r="BFT138" s="760"/>
      <c r="BFU138" s="760"/>
      <c r="BFV138" s="760"/>
      <c r="BFW138" s="760"/>
      <c r="BFX138" s="760"/>
      <c r="BFY138" s="760"/>
      <c r="BFZ138" s="760"/>
      <c r="BGA138" s="760"/>
      <c r="BGB138" s="760"/>
      <c r="BGC138" s="760"/>
      <c r="BGD138" s="760"/>
      <c r="BGE138" s="760"/>
      <c r="BGF138" s="760"/>
      <c r="BGG138" s="760"/>
      <c r="BGH138" s="760"/>
      <c r="BGI138" s="760"/>
      <c r="BGJ138" s="760"/>
      <c r="BGK138" s="760"/>
      <c r="BGL138" s="760"/>
      <c r="BGM138" s="760"/>
      <c r="BGN138" s="760"/>
      <c r="BGO138" s="760"/>
      <c r="BGP138" s="760"/>
      <c r="BGQ138" s="760"/>
      <c r="BGR138" s="760"/>
      <c r="BGS138" s="760"/>
      <c r="BGT138" s="760"/>
      <c r="BGU138" s="760"/>
      <c r="BGV138" s="760"/>
      <c r="BGW138" s="760"/>
      <c r="BGX138" s="760"/>
      <c r="BGY138" s="760"/>
      <c r="BGZ138" s="760"/>
      <c r="BHA138" s="760"/>
      <c r="BHB138" s="760"/>
      <c r="BHC138" s="760"/>
      <c r="BHD138" s="760"/>
      <c r="BHE138" s="760"/>
      <c r="BHF138" s="760"/>
      <c r="BHG138" s="760"/>
      <c r="BHH138" s="760"/>
      <c r="BHI138" s="760"/>
      <c r="BHJ138" s="760"/>
      <c r="BHK138" s="760"/>
      <c r="BHL138" s="760"/>
      <c r="BHM138" s="760"/>
      <c r="BHN138" s="760"/>
      <c r="BHO138" s="760"/>
      <c r="BHP138" s="760"/>
      <c r="BHQ138" s="760"/>
      <c r="BHR138" s="760"/>
      <c r="BHS138" s="760"/>
      <c r="BHT138" s="760"/>
      <c r="BHU138" s="760"/>
      <c r="BHV138" s="760"/>
      <c r="BHW138" s="760"/>
      <c r="BHX138" s="760"/>
      <c r="BHY138" s="760"/>
      <c r="BHZ138" s="760"/>
      <c r="BIA138" s="760"/>
      <c r="BIB138" s="760"/>
      <c r="BIC138" s="760"/>
      <c r="BID138" s="760"/>
      <c r="BIE138" s="760"/>
      <c r="BIF138" s="760"/>
      <c r="BIG138" s="760"/>
      <c r="BIH138" s="760"/>
      <c r="BII138" s="760"/>
      <c r="BIJ138" s="760"/>
      <c r="BIK138" s="760"/>
      <c r="BIL138" s="760"/>
      <c r="BIM138" s="760"/>
      <c r="BIN138" s="760"/>
      <c r="BIO138" s="760"/>
      <c r="BIP138" s="760"/>
      <c r="BIQ138" s="760"/>
      <c r="BIR138" s="760"/>
      <c r="BIS138" s="760"/>
      <c r="BIT138" s="760"/>
      <c r="BIU138" s="760"/>
      <c r="BIV138" s="760"/>
      <c r="BIW138" s="760"/>
      <c r="BIX138" s="760"/>
      <c r="BIY138" s="760"/>
      <c r="BIZ138" s="760"/>
      <c r="BJA138" s="760"/>
      <c r="BJB138" s="760"/>
      <c r="BJC138" s="760"/>
      <c r="BJD138" s="760"/>
      <c r="BJE138" s="760"/>
      <c r="BJF138" s="760"/>
      <c r="BJG138" s="760"/>
      <c r="BJH138" s="760"/>
      <c r="BJI138" s="760"/>
      <c r="BJJ138" s="760"/>
      <c r="BJK138" s="760"/>
      <c r="BJL138" s="760"/>
      <c r="BJM138" s="760"/>
      <c r="BJN138" s="760"/>
      <c r="BJO138" s="760"/>
      <c r="BJP138" s="760"/>
      <c r="BJQ138" s="760"/>
      <c r="BJR138" s="760"/>
      <c r="BJS138" s="760"/>
      <c r="BJT138" s="760"/>
      <c r="BJU138" s="760"/>
      <c r="BJV138" s="760"/>
      <c r="BJW138" s="760"/>
      <c r="BJX138" s="760"/>
      <c r="BJY138" s="760"/>
      <c r="BJZ138" s="760"/>
      <c r="BKA138" s="760"/>
      <c r="BKB138" s="760"/>
      <c r="BKC138" s="760"/>
      <c r="BKD138" s="760"/>
      <c r="BKE138" s="760"/>
      <c r="BKF138" s="760"/>
      <c r="BKG138" s="760"/>
      <c r="BKH138" s="760"/>
      <c r="BKI138" s="760"/>
      <c r="BKJ138" s="760"/>
      <c r="BKK138" s="760"/>
      <c r="BKL138" s="760"/>
      <c r="BKM138" s="760"/>
      <c r="BKN138" s="760"/>
      <c r="BKO138" s="760"/>
      <c r="BKP138" s="760"/>
      <c r="BKQ138" s="760"/>
      <c r="BKR138" s="760"/>
      <c r="BKS138" s="760"/>
      <c r="BKT138" s="760"/>
      <c r="BKU138" s="760"/>
      <c r="BKV138" s="760"/>
      <c r="BKW138" s="760"/>
      <c r="BKX138" s="760"/>
      <c r="BKY138" s="760"/>
      <c r="BKZ138" s="760"/>
      <c r="BLA138" s="760"/>
      <c r="BLB138" s="760"/>
      <c r="BLC138" s="760"/>
      <c r="BLD138" s="760"/>
      <c r="BLE138" s="760"/>
      <c r="BLF138" s="760"/>
      <c r="BLG138" s="760"/>
      <c r="BLH138" s="760"/>
      <c r="BLI138" s="760"/>
      <c r="BLJ138" s="760"/>
      <c r="BLK138" s="760"/>
      <c r="BLL138" s="760"/>
      <c r="BLM138" s="760"/>
      <c r="BLN138" s="760"/>
      <c r="BLO138" s="760"/>
      <c r="BLP138" s="760"/>
      <c r="BLQ138" s="760"/>
      <c r="BLR138" s="760"/>
      <c r="BLS138" s="760"/>
      <c r="BLT138" s="760"/>
      <c r="BLU138" s="760"/>
      <c r="BLV138" s="760"/>
      <c r="BLW138" s="760"/>
      <c r="BLX138" s="760"/>
      <c r="BLY138" s="760"/>
      <c r="BLZ138" s="760"/>
      <c r="BMA138" s="760"/>
      <c r="BMB138" s="760"/>
      <c r="BMC138" s="760"/>
      <c r="BMD138" s="760"/>
      <c r="BME138" s="760"/>
      <c r="BMF138" s="760"/>
      <c r="BMG138" s="760"/>
      <c r="BMH138" s="760"/>
      <c r="BMI138" s="760"/>
      <c r="BMJ138" s="760"/>
      <c r="BMK138" s="760"/>
      <c r="BML138" s="760"/>
      <c r="BMM138" s="760"/>
      <c r="BMN138" s="760"/>
      <c r="BMO138" s="760"/>
      <c r="BMP138" s="760"/>
      <c r="BMQ138" s="760"/>
      <c r="BMR138" s="760"/>
      <c r="BMS138" s="760"/>
      <c r="BMT138" s="760"/>
      <c r="BMU138" s="760"/>
      <c r="BMV138" s="760"/>
      <c r="BMW138" s="760"/>
      <c r="BMX138" s="760"/>
      <c r="BMY138" s="760"/>
      <c r="BMZ138" s="760"/>
      <c r="BNA138" s="760"/>
      <c r="BNB138" s="760"/>
      <c r="BNC138" s="760"/>
      <c r="BND138" s="760"/>
      <c r="BNE138" s="760"/>
      <c r="BNF138" s="760"/>
      <c r="BNG138" s="760"/>
      <c r="BNH138" s="760"/>
      <c r="BNI138" s="760"/>
      <c r="BNJ138" s="760"/>
      <c r="BNK138" s="760"/>
      <c r="BNL138" s="760"/>
      <c r="BNM138" s="760"/>
      <c r="BNN138" s="760"/>
      <c r="BNO138" s="760"/>
      <c r="BNP138" s="760"/>
      <c r="BNQ138" s="760"/>
      <c r="BNR138" s="760"/>
      <c r="BNS138" s="760"/>
      <c r="BNT138" s="760"/>
      <c r="BNU138" s="760"/>
      <c r="BNV138" s="760"/>
      <c r="BNW138" s="760"/>
      <c r="BNX138" s="760"/>
      <c r="BNY138" s="760"/>
      <c r="BNZ138" s="760"/>
      <c r="BOA138" s="760"/>
      <c r="BOB138" s="760"/>
      <c r="BOC138" s="760"/>
      <c r="BOD138" s="760"/>
      <c r="BOE138" s="760"/>
      <c r="BOF138" s="760"/>
      <c r="BOG138" s="760"/>
      <c r="BOH138" s="760"/>
      <c r="BOI138" s="760"/>
      <c r="BOJ138" s="760"/>
      <c r="BOK138" s="760"/>
      <c r="BOL138" s="760"/>
      <c r="BOM138" s="760"/>
      <c r="BON138" s="760"/>
      <c r="BOO138" s="760"/>
      <c r="BOP138" s="760"/>
      <c r="BOQ138" s="760"/>
      <c r="BOR138" s="760"/>
      <c r="BOS138" s="760"/>
      <c r="BOT138" s="760"/>
      <c r="BOU138" s="760"/>
      <c r="BOV138" s="760"/>
      <c r="BOW138" s="760"/>
      <c r="BOX138" s="760"/>
      <c r="BOY138" s="760"/>
      <c r="BOZ138" s="760"/>
      <c r="BPA138" s="760"/>
      <c r="BPB138" s="760"/>
      <c r="BPC138" s="760"/>
      <c r="BPD138" s="760"/>
      <c r="BPE138" s="760"/>
      <c r="BPF138" s="760"/>
      <c r="BPG138" s="760"/>
      <c r="BPH138" s="760"/>
      <c r="BPI138" s="760"/>
      <c r="BPJ138" s="760"/>
      <c r="BPK138" s="760"/>
      <c r="BPL138" s="760"/>
      <c r="BPM138" s="760"/>
      <c r="BPN138" s="760"/>
      <c r="BPO138" s="760"/>
      <c r="BPP138" s="760"/>
      <c r="BPQ138" s="760"/>
      <c r="BPR138" s="760"/>
      <c r="BPS138" s="760"/>
      <c r="BPT138" s="760"/>
      <c r="BPU138" s="760"/>
      <c r="BPV138" s="760"/>
      <c r="BPW138" s="760"/>
      <c r="BPX138" s="760"/>
      <c r="BPY138" s="760"/>
      <c r="BPZ138" s="760"/>
      <c r="BQA138" s="760"/>
      <c r="BQB138" s="760"/>
      <c r="BQC138" s="760"/>
      <c r="BQD138" s="760"/>
      <c r="BQE138" s="760"/>
      <c r="BQF138" s="760"/>
      <c r="BQG138" s="760"/>
      <c r="BQH138" s="760"/>
      <c r="BQI138" s="760"/>
      <c r="BQJ138" s="760"/>
      <c r="BQK138" s="760"/>
      <c r="BQL138" s="760"/>
      <c r="BQM138" s="760"/>
      <c r="BQN138" s="760"/>
      <c r="BQO138" s="760"/>
      <c r="BQP138" s="760"/>
      <c r="BQQ138" s="760"/>
      <c r="BQR138" s="760"/>
      <c r="BQS138" s="760"/>
      <c r="BQT138" s="760"/>
      <c r="BQU138" s="760"/>
      <c r="BQV138" s="760"/>
      <c r="BQW138" s="760"/>
      <c r="BQX138" s="760"/>
      <c r="BQY138" s="760"/>
      <c r="BQZ138" s="760"/>
      <c r="BRA138" s="760"/>
      <c r="BRB138" s="760"/>
      <c r="BRC138" s="760"/>
      <c r="BRD138" s="760"/>
      <c r="BRE138" s="760"/>
      <c r="BRF138" s="760"/>
      <c r="BRG138" s="760"/>
      <c r="BRH138" s="760"/>
      <c r="BRI138" s="760"/>
      <c r="BRJ138" s="760"/>
      <c r="BRK138" s="760"/>
      <c r="BRL138" s="760"/>
      <c r="BRM138" s="760"/>
      <c r="BRN138" s="760"/>
      <c r="BRO138" s="760"/>
      <c r="BRP138" s="760"/>
      <c r="BRQ138" s="760"/>
      <c r="BRR138" s="760"/>
      <c r="BRS138" s="760"/>
      <c r="BRT138" s="760"/>
      <c r="BRU138" s="760"/>
      <c r="BRV138" s="760"/>
      <c r="BRW138" s="760"/>
      <c r="BRX138" s="760"/>
      <c r="BRY138" s="760"/>
      <c r="BRZ138" s="760"/>
      <c r="BSA138" s="760"/>
      <c r="BSB138" s="760"/>
      <c r="BSC138" s="760"/>
      <c r="BSD138" s="760"/>
      <c r="BSE138" s="760"/>
      <c r="BSF138" s="760"/>
      <c r="BSG138" s="760"/>
      <c r="BSH138" s="760"/>
      <c r="BSI138" s="760"/>
      <c r="BSJ138" s="760"/>
      <c r="BSK138" s="760"/>
      <c r="BSL138" s="760"/>
      <c r="BSM138" s="760"/>
      <c r="BSN138" s="760"/>
      <c r="BSO138" s="760"/>
      <c r="BSP138" s="760"/>
      <c r="BSQ138" s="760"/>
      <c r="BSR138" s="760"/>
      <c r="BSS138" s="760"/>
      <c r="BST138" s="760"/>
      <c r="BSU138" s="760"/>
      <c r="BSV138" s="760"/>
      <c r="BSW138" s="760"/>
      <c r="BSX138" s="760"/>
      <c r="BSY138" s="760"/>
      <c r="BSZ138" s="760"/>
      <c r="BTA138" s="760"/>
      <c r="BTB138" s="760"/>
      <c r="BTC138" s="760"/>
      <c r="BTD138" s="760"/>
      <c r="BTE138" s="760"/>
      <c r="BTF138" s="760"/>
      <c r="BTG138" s="760"/>
      <c r="BTH138" s="760"/>
      <c r="BTI138" s="760"/>
      <c r="BTJ138" s="760"/>
      <c r="BTK138" s="760"/>
      <c r="BTL138" s="760"/>
      <c r="BTM138" s="760"/>
      <c r="BTN138" s="760"/>
      <c r="BTO138" s="760"/>
      <c r="BTP138" s="760"/>
      <c r="BTQ138" s="760"/>
      <c r="BTR138" s="760"/>
      <c r="BTS138" s="760"/>
      <c r="BTT138" s="760"/>
      <c r="BTU138" s="760"/>
      <c r="BTV138" s="760"/>
      <c r="BTW138" s="760"/>
      <c r="BTX138" s="760"/>
      <c r="BTY138" s="760"/>
      <c r="BTZ138" s="760"/>
      <c r="BUA138" s="760"/>
      <c r="BUB138" s="760"/>
      <c r="BUC138" s="760"/>
      <c r="BUD138" s="760"/>
      <c r="BUE138" s="760"/>
      <c r="BUF138" s="760"/>
      <c r="BUG138" s="760"/>
      <c r="BUH138" s="760"/>
      <c r="BUI138" s="760"/>
      <c r="BUJ138" s="760"/>
      <c r="BUK138" s="760"/>
      <c r="BUL138" s="760"/>
      <c r="BUM138" s="760"/>
      <c r="BUN138" s="760"/>
      <c r="BUO138" s="760"/>
      <c r="BUP138" s="760"/>
      <c r="BUQ138" s="760"/>
      <c r="BUR138" s="760"/>
      <c r="BUS138" s="760"/>
      <c r="BUT138" s="760"/>
      <c r="BUU138" s="760"/>
      <c r="BUV138" s="760"/>
      <c r="BUW138" s="760"/>
      <c r="BUX138" s="760"/>
      <c r="BUY138" s="760"/>
      <c r="BUZ138" s="760"/>
      <c r="BVA138" s="760"/>
      <c r="BVB138" s="760"/>
      <c r="BVC138" s="760"/>
      <c r="BVD138" s="760"/>
      <c r="BVE138" s="760"/>
      <c r="BVF138" s="760"/>
      <c r="BVG138" s="760"/>
      <c r="BVH138" s="760"/>
      <c r="BVI138" s="760"/>
      <c r="BVJ138" s="760"/>
      <c r="BVK138" s="760"/>
      <c r="BVL138" s="760"/>
      <c r="BVM138" s="760"/>
      <c r="BVN138" s="760"/>
      <c r="BVO138" s="760"/>
      <c r="BVP138" s="760"/>
      <c r="BVQ138" s="760"/>
      <c r="BVR138" s="760"/>
      <c r="BVS138" s="760"/>
      <c r="BVT138" s="760"/>
      <c r="BVU138" s="760"/>
      <c r="BVV138" s="760"/>
      <c r="BVW138" s="760"/>
      <c r="BVX138" s="760"/>
      <c r="BVY138" s="760"/>
      <c r="BVZ138" s="760"/>
      <c r="BWA138" s="760"/>
      <c r="BWB138" s="760"/>
      <c r="BWC138" s="760"/>
      <c r="BWD138" s="760"/>
      <c r="BWE138" s="760"/>
      <c r="BWF138" s="760"/>
      <c r="BWG138" s="760"/>
      <c r="BWH138" s="760"/>
      <c r="BWI138" s="760"/>
      <c r="BWJ138" s="760"/>
      <c r="BWK138" s="760"/>
      <c r="BWL138" s="760"/>
      <c r="BWM138" s="760"/>
      <c r="BWN138" s="760"/>
      <c r="BWO138" s="760"/>
      <c r="BWP138" s="760"/>
      <c r="BWQ138" s="760"/>
      <c r="BWR138" s="760"/>
      <c r="BWS138" s="760"/>
      <c r="BWT138" s="760"/>
      <c r="BWU138" s="760"/>
      <c r="BWV138" s="760"/>
      <c r="BWW138" s="760"/>
      <c r="BWX138" s="760"/>
      <c r="BWY138" s="760"/>
      <c r="BWZ138" s="760"/>
      <c r="BXA138" s="760"/>
      <c r="BXB138" s="760"/>
      <c r="BXC138" s="760"/>
      <c r="BXD138" s="760"/>
      <c r="BXE138" s="760"/>
      <c r="BXF138" s="760"/>
      <c r="BXG138" s="760"/>
      <c r="BXH138" s="760"/>
      <c r="BXI138" s="760"/>
      <c r="BXJ138" s="760"/>
      <c r="BXK138" s="760"/>
      <c r="BXL138" s="760"/>
      <c r="BXM138" s="760"/>
      <c r="BXN138" s="760"/>
      <c r="BXO138" s="760"/>
      <c r="BXP138" s="760"/>
      <c r="BXQ138" s="760"/>
      <c r="BXR138" s="760"/>
      <c r="BXS138" s="760"/>
      <c r="BXT138" s="760"/>
      <c r="BXU138" s="760"/>
      <c r="BXV138" s="760"/>
      <c r="BXW138" s="760"/>
      <c r="BXX138" s="760"/>
      <c r="BXY138" s="760"/>
      <c r="BXZ138" s="760"/>
      <c r="BYA138" s="760"/>
      <c r="BYB138" s="760"/>
      <c r="BYC138" s="760"/>
      <c r="BYD138" s="760"/>
      <c r="BYE138" s="760"/>
      <c r="BYF138" s="760"/>
      <c r="BYG138" s="760"/>
      <c r="BYH138" s="760"/>
      <c r="BYI138" s="760"/>
      <c r="BYJ138" s="760"/>
      <c r="BYK138" s="760"/>
      <c r="BYL138" s="760"/>
      <c r="BYM138" s="760"/>
      <c r="BYN138" s="760"/>
      <c r="BYO138" s="760"/>
      <c r="BYP138" s="760"/>
      <c r="BYQ138" s="760"/>
      <c r="BYR138" s="760"/>
      <c r="BYS138" s="760"/>
      <c r="BYT138" s="760"/>
      <c r="BYU138" s="760"/>
      <c r="BYV138" s="760"/>
      <c r="BYW138" s="760"/>
      <c r="BYX138" s="760"/>
      <c r="BYY138" s="760"/>
      <c r="BYZ138" s="760"/>
      <c r="BZA138" s="760"/>
      <c r="BZB138" s="760"/>
      <c r="BZC138" s="760"/>
      <c r="BZD138" s="760"/>
      <c r="BZE138" s="760"/>
      <c r="BZF138" s="760"/>
      <c r="BZG138" s="760"/>
      <c r="BZH138" s="760"/>
      <c r="BZI138" s="760"/>
      <c r="BZJ138" s="760"/>
      <c r="BZK138" s="760"/>
      <c r="BZL138" s="760"/>
      <c r="BZM138" s="760"/>
      <c r="BZN138" s="760"/>
      <c r="BZO138" s="760"/>
      <c r="BZP138" s="760"/>
      <c r="BZQ138" s="760"/>
      <c r="BZR138" s="760"/>
      <c r="BZS138" s="760"/>
      <c r="BZT138" s="760"/>
      <c r="BZU138" s="760"/>
      <c r="BZV138" s="760"/>
      <c r="BZW138" s="760"/>
      <c r="BZX138" s="760"/>
      <c r="BZY138" s="760"/>
      <c r="BZZ138" s="760"/>
      <c r="CAA138" s="760"/>
      <c r="CAB138" s="760"/>
      <c r="CAC138" s="760"/>
      <c r="CAD138" s="760"/>
      <c r="CAE138" s="760"/>
      <c r="CAF138" s="760"/>
      <c r="CAG138" s="760"/>
      <c r="CAH138" s="760"/>
      <c r="CAI138" s="760"/>
      <c r="CAJ138" s="760"/>
      <c r="CAK138" s="760"/>
      <c r="CAL138" s="760"/>
      <c r="CAM138" s="760"/>
      <c r="CAN138" s="760"/>
      <c r="CAO138" s="760"/>
      <c r="CAP138" s="760"/>
      <c r="CAQ138" s="760"/>
      <c r="CAR138" s="760"/>
      <c r="CAS138" s="760"/>
      <c r="CAT138" s="760"/>
      <c r="CAU138" s="760"/>
      <c r="CAV138" s="760"/>
      <c r="CAW138" s="760"/>
      <c r="CAX138" s="760"/>
      <c r="CAY138" s="760"/>
      <c r="CAZ138" s="760"/>
      <c r="CBA138" s="760"/>
      <c r="CBB138" s="760"/>
      <c r="CBC138" s="760"/>
      <c r="CBD138" s="760"/>
      <c r="CBE138" s="760"/>
      <c r="CBF138" s="760"/>
      <c r="CBG138" s="760"/>
      <c r="CBH138" s="760"/>
      <c r="CBI138" s="760"/>
      <c r="CBJ138" s="760"/>
      <c r="CBK138" s="760"/>
      <c r="CBL138" s="760"/>
      <c r="CBM138" s="760"/>
      <c r="CBN138" s="760"/>
      <c r="CBO138" s="760"/>
      <c r="CBP138" s="760"/>
      <c r="CBQ138" s="760"/>
      <c r="CBR138" s="760"/>
      <c r="CBS138" s="760"/>
      <c r="CBT138" s="760"/>
      <c r="CBU138" s="760"/>
      <c r="CBV138" s="760"/>
      <c r="CBW138" s="760"/>
      <c r="CBX138" s="760"/>
      <c r="CBY138" s="760"/>
      <c r="CBZ138" s="760"/>
      <c r="CCA138" s="760"/>
      <c r="CCB138" s="760"/>
      <c r="CCC138" s="760"/>
      <c r="CCD138" s="760"/>
      <c r="CCE138" s="760"/>
      <c r="CCF138" s="760"/>
      <c r="CCG138" s="760"/>
      <c r="CCH138" s="760"/>
      <c r="CCI138" s="760"/>
      <c r="CCJ138" s="760"/>
      <c r="CCK138" s="760"/>
      <c r="CCL138" s="760"/>
      <c r="CCM138" s="760"/>
      <c r="CCN138" s="760"/>
      <c r="CCO138" s="760"/>
      <c r="CCP138" s="760"/>
      <c r="CCQ138" s="760"/>
      <c r="CCR138" s="760"/>
      <c r="CCS138" s="760"/>
      <c r="CCT138" s="760"/>
      <c r="CCU138" s="760"/>
      <c r="CCV138" s="760"/>
      <c r="CCW138" s="760"/>
      <c r="CCX138" s="760"/>
      <c r="CCY138" s="760"/>
      <c r="CCZ138" s="760"/>
      <c r="CDA138" s="760"/>
      <c r="CDB138" s="760"/>
      <c r="CDC138" s="760"/>
      <c r="CDD138" s="760"/>
      <c r="CDE138" s="760"/>
      <c r="CDF138" s="760"/>
      <c r="CDG138" s="760"/>
      <c r="CDH138" s="760"/>
      <c r="CDI138" s="760"/>
      <c r="CDJ138" s="760"/>
      <c r="CDK138" s="760"/>
      <c r="CDL138" s="760"/>
      <c r="CDM138" s="760"/>
      <c r="CDN138" s="760"/>
      <c r="CDO138" s="760"/>
      <c r="CDP138" s="760"/>
      <c r="CDQ138" s="760"/>
      <c r="CDR138" s="760"/>
      <c r="CDS138" s="760"/>
      <c r="CDT138" s="760"/>
      <c r="CDU138" s="760"/>
      <c r="CDV138" s="760"/>
      <c r="CDW138" s="760"/>
      <c r="CDX138" s="760"/>
      <c r="CDY138" s="760"/>
      <c r="CDZ138" s="760"/>
      <c r="CEA138" s="760"/>
      <c r="CEB138" s="760"/>
      <c r="CEC138" s="760"/>
      <c r="CED138" s="760"/>
      <c r="CEE138" s="760"/>
      <c r="CEF138" s="760"/>
      <c r="CEG138" s="760"/>
      <c r="CEH138" s="760"/>
      <c r="CEI138" s="760"/>
      <c r="CEJ138" s="760"/>
      <c r="CEK138" s="760"/>
      <c r="CEL138" s="760"/>
      <c r="CEM138" s="760"/>
      <c r="CEN138" s="760"/>
      <c r="CEO138" s="760"/>
      <c r="CEP138" s="760"/>
      <c r="CEQ138" s="760"/>
      <c r="CER138" s="760"/>
      <c r="CES138" s="760"/>
      <c r="CET138" s="760"/>
      <c r="CEU138" s="760"/>
      <c r="CEV138" s="760"/>
      <c r="CEW138" s="760"/>
      <c r="CEX138" s="760"/>
      <c r="CEY138" s="760"/>
      <c r="CEZ138" s="760"/>
      <c r="CFA138" s="760"/>
      <c r="CFB138" s="760"/>
      <c r="CFC138" s="760"/>
      <c r="CFD138" s="760"/>
      <c r="CFE138" s="760"/>
      <c r="CFF138" s="760"/>
      <c r="CFG138" s="760"/>
      <c r="CFH138" s="760"/>
      <c r="CFI138" s="760"/>
      <c r="CFJ138" s="760"/>
      <c r="CFK138" s="760"/>
      <c r="CFL138" s="760"/>
      <c r="CFM138" s="760"/>
      <c r="CFN138" s="760"/>
      <c r="CFO138" s="760"/>
      <c r="CFP138" s="760"/>
      <c r="CFQ138" s="760"/>
      <c r="CFR138" s="760"/>
      <c r="CFS138" s="760"/>
      <c r="CFT138" s="760"/>
      <c r="CFU138" s="760"/>
      <c r="CFV138" s="760"/>
      <c r="CFW138" s="760"/>
      <c r="CFX138" s="760"/>
      <c r="CFY138" s="760"/>
      <c r="CFZ138" s="760"/>
      <c r="CGA138" s="760"/>
      <c r="CGB138" s="760"/>
      <c r="CGC138" s="760"/>
      <c r="CGD138" s="760"/>
      <c r="CGE138" s="760"/>
      <c r="CGF138" s="760"/>
      <c r="CGG138" s="760"/>
      <c r="CGH138" s="760"/>
      <c r="CGI138" s="760"/>
      <c r="CGJ138" s="760"/>
      <c r="CGK138" s="760"/>
      <c r="CGL138" s="760"/>
      <c r="CGM138" s="760"/>
      <c r="CGN138" s="760"/>
      <c r="CGO138" s="760"/>
      <c r="CGP138" s="760"/>
      <c r="CGQ138" s="760"/>
      <c r="CGR138" s="760"/>
      <c r="CGS138" s="760"/>
      <c r="CGT138" s="760"/>
      <c r="CGU138" s="760"/>
      <c r="CGV138" s="760"/>
      <c r="CGW138" s="760"/>
      <c r="CGX138" s="760"/>
      <c r="CGY138" s="760"/>
      <c r="CGZ138" s="760"/>
      <c r="CHA138" s="760"/>
      <c r="CHB138" s="760"/>
      <c r="CHC138" s="760"/>
      <c r="CHD138" s="760"/>
      <c r="CHE138" s="760"/>
      <c r="CHF138" s="760"/>
      <c r="CHG138" s="760"/>
      <c r="CHH138" s="760"/>
      <c r="CHI138" s="760"/>
      <c r="CHJ138" s="760"/>
      <c r="CHK138" s="760"/>
      <c r="CHL138" s="760"/>
      <c r="CHM138" s="760"/>
      <c r="CHN138" s="760"/>
      <c r="CHO138" s="760"/>
      <c r="CHP138" s="760"/>
      <c r="CHQ138" s="760"/>
      <c r="CHR138" s="760"/>
      <c r="CHS138" s="760"/>
      <c r="CHT138" s="760"/>
      <c r="CHU138" s="760"/>
      <c r="CHV138" s="760"/>
      <c r="CHW138" s="760"/>
      <c r="CHX138" s="760"/>
      <c r="CHY138" s="760"/>
      <c r="CHZ138" s="760"/>
      <c r="CIA138" s="760"/>
      <c r="CIB138" s="760"/>
      <c r="CIC138" s="760"/>
      <c r="CID138" s="760"/>
      <c r="CIE138" s="760"/>
      <c r="CIF138" s="760"/>
      <c r="CIG138" s="760"/>
      <c r="CIH138" s="760"/>
      <c r="CII138" s="760"/>
      <c r="CIJ138" s="760"/>
      <c r="CIK138" s="760"/>
      <c r="CIL138" s="760"/>
      <c r="CIM138" s="760"/>
      <c r="CIN138" s="760"/>
      <c r="CIO138" s="760"/>
      <c r="CIP138" s="760"/>
      <c r="CIQ138" s="760"/>
      <c r="CIR138" s="760"/>
      <c r="CIS138" s="760"/>
      <c r="CIT138" s="760"/>
      <c r="CIU138" s="760"/>
      <c r="CIV138" s="760"/>
      <c r="CIW138" s="760"/>
      <c r="CIX138" s="760"/>
      <c r="CIY138" s="760"/>
      <c r="CIZ138" s="760"/>
      <c r="CJA138" s="760"/>
      <c r="CJB138" s="760"/>
      <c r="CJC138" s="760"/>
      <c r="CJD138" s="760"/>
      <c r="CJE138" s="760"/>
      <c r="CJF138" s="760"/>
      <c r="CJG138" s="760"/>
      <c r="CJH138" s="760"/>
      <c r="CJI138" s="760"/>
      <c r="CJJ138" s="760"/>
      <c r="CJK138" s="760"/>
      <c r="CJL138" s="760"/>
      <c r="CJM138" s="760"/>
      <c r="CJN138" s="760"/>
      <c r="CJO138" s="760"/>
      <c r="CJP138" s="760"/>
      <c r="CJQ138" s="760"/>
      <c r="CJR138" s="760"/>
      <c r="CJS138" s="760"/>
      <c r="CJT138" s="760"/>
      <c r="CJU138" s="760"/>
      <c r="CJV138" s="760"/>
      <c r="CJW138" s="760"/>
      <c r="CJX138" s="760"/>
      <c r="CJY138" s="760"/>
      <c r="CJZ138" s="760"/>
      <c r="CKA138" s="760"/>
      <c r="CKB138" s="760"/>
      <c r="CKC138" s="760"/>
      <c r="CKD138" s="760"/>
      <c r="CKE138" s="760"/>
      <c r="CKF138" s="760"/>
      <c r="CKG138" s="760"/>
      <c r="CKH138" s="760"/>
      <c r="CKI138" s="760"/>
      <c r="CKJ138" s="760"/>
      <c r="CKK138" s="760"/>
      <c r="CKL138" s="760"/>
      <c r="CKM138" s="760"/>
      <c r="CKN138" s="760"/>
      <c r="CKO138" s="760"/>
      <c r="CKP138" s="760"/>
      <c r="CKQ138" s="760"/>
      <c r="CKR138" s="760"/>
      <c r="CKS138" s="760"/>
      <c r="CKT138" s="760"/>
      <c r="CKU138" s="760"/>
      <c r="CKV138" s="760"/>
      <c r="CKW138" s="760"/>
      <c r="CKX138" s="760"/>
      <c r="CKY138" s="760"/>
      <c r="CKZ138" s="760"/>
      <c r="CLA138" s="760"/>
      <c r="CLB138" s="760"/>
      <c r="CLC138" s="760"/>
      <c r="CLD138" s="760"/>
      <c r="CLE138" s="760"/>
      <c r="CLF138" s="760"/>
      <c r="CLG138" s="760"/>
      <c r="CLH138" s="760"/>
      <c r="CLI138" s="760"/>
      <c r="CLJ138" s="760"/>
      <c r="CLK138" s="760"/>
      <c r="CLL138" s="760"/>
      <c r="CLM138" s="760"/>
      <c r="CLN138" s="760"/>
      <c r="CLO138" s="760"/>
      <c r="CLP138" s="760"/>
      <c r="CLQ138" s="760"/>
      <c r="CLR138" s="760"/>
      <c r="CLS138" s="760"/>
      <c r="CLT138" s="760"/>
      <c r="CLU138" s="760"/>
      <c r="CLV138" s="760"/>
      <c r="CLW138" s="760"/>
      <c r="CLX138" s="760"/>
      <c r="CLY138" s="760"/>
      <c r="CLZ138" s="760"/>
      <c r="CMA138" s="760"/>
      <c r="CMB138" s="760"/>
      <c r="CMC138" s="760"/>
      <c r="CMD138" s="760"/>
      <c r="CME138" s="760"/>
      <c r="CMF138" s="760"/>
      <c r="CMG138" s="760"/>
      <c r="CMH138" s="760"/>
      <c r="CMI138" s="760"/>
      <c r="CMJ138" s="760"/>
      <c r="CMK138" s="760"/>
      <c r="CML138" s="760"/>
      <c r="CMM138" s="760"/>
      <c r="CMN138" s="760"/>
      <c r="CMO138" s="760"/>
      <c r="CMP138" s="760"/>
      <c r="CMQ138" s="760"/>
      <c r="CMR138" s="760"/>
      <c r="CMS138" s="760"/>
      <c r="CMT138" s="760"/>
      <c r="CMU138" s="760"/>
      <c r="CMV138" s="760"/>
      <c r="CMW138" s="760"/>
      <c r="CMX138" s="760"/>
      <c r="CMY138" s="760"/>
      <c r="CMZ138" s="760"/>
      <c r="CNA138" s="760"/>
      <c r="CNB138" s="760"/>
      <c r="CNC138" s="760"/>
      <c r="CND138" s="760"/>
      <c r="CNE138" s="760"/>
      <c r="CNF138" s="760"/>
      <c r="CNG138" s="760"/>
      <c r="CNH138" s="760"/>
      <c r="CNI138" s="760"/>
      <c r="CNJ138" s="760"/>
      <c r="CNK138" s="760"/>
      <c r="CNL138" s="760"/>
      <c r="CNM138" s="760"/>
      <c r="CNN138" s="760"/>
      <c r="CNO138" s="760"/>
      <c r="CNP138" s="760"/>
      <c r="CNQ138" s="760"/>
      <c r="CNR138" s="760"/>
      <c r="CNS138" s="760"/>
      <c r="CNT138" s="760"/>
      <c r="CNU138" s="760"/>
      <c r="CNV138" s="760"/>
      <c r="CNW138" s="760"/>
      <c r="CNX138" s="760"/>
      <c r="CNY138" s="760"/>
      <c r="CNZ138" s="760"/>
      <c r="COA138" s="760"/>
      <c r="COB138" s="760"/>
      <c r="COC138" s="760"/>
      <c r="COD138" s="760"/>
      <c r="COE138" s="760"/>
      <c r="COF138" s="760"/>
      <c r="COG138" s="760"/>
      <c r="COH138" s="760"/>
      <c r="COI138" s="760"/>
      <c r="COJ138" s="760"/>
      <c r="COK138" s="760"/>
      <c r="COL138" s="760"/>
      <c r="COM138" s="760"/>
      <c r="CON138" s="760"/>
      <c r="COO138" s="760"/>
      <c r="COP138" s="760"/>
      <c r="COQ138" s="760"/>
      <c r="COR138" s="760"/>
      <c r="COS138" s="760"/>
      <c r="COT138" s="760"/>
      <c r="COU138" s="760"/>
      <c r="COV138" s="760"/>
      <c r="COW138" s="760"/>
      <c r="COX138" s="760"/>
      <c r="COY138" s="760"/>
      <c r="COZ138" s="760"/>
      <c r="CPA138" s="760"/>
      <c r="CPB138" s="760"/>
      <c r="CPC138" s="760"/>
      <c r="CPD138" s="760"/>
      <c r="CPE138" s="760"/>
      <c r="CPF138" s="760"/>
      <c r="CPG138" s="760"/>
      <c r="CPH138" s="760"/>
      <c r="CPI138" s="760"/>
      <c r="CPJ138" s="760"/>
      <c r="CPK138" s="760"/>
      <c r="CPL138" s="760"/>
      <c r="CPM138" s="760"/>
      <c r="CPN138" s="760"/>
      <c r="CPO138" s="760"/>
      <c r="CPP138" s="760"/>
      <c r="CPQ138" s="760"/>
      <c r="CPR138" s="760"/>
      <c r="CPS138" s="760"/>
      <c r="CPT138" s="760"/>
      <c r="CPU138" s="760"/>
      <c r="CPV138" s="760"/>
      <c r="CPW138" s="760"/>
      <c r="CPX138" s="760"/>
      <c r="CPY138" s="760"/>
      <c r="CPZ138" s="760"/>
      <c r="CQA138" s="760"/>
      <c r="CQB138" s="760"/>
      <c r="CQC138" s="760"/>
      <c r="CQD138" s="760"/>
      <c r="CQE138" s="760"/>
      <c r="CQF138" s="760"/>
      <c r="CQG138" s="760"/>
      <c r="CQH138" s="760"/>
      <c r="CQI138" s="760"/>
      <c r="CQJ138" s="760"/>
      <c r="CQK138" s="760"/>
      <c r="CQL138" s="760"/>
      <c r="CQM138" s="760"/>
      <c r="CQN138" s="760"/>
      <c r="CQO138" s="760"/>
      <c r="CQP138" s="760"/>
      <c r="CQQ138" s="760"/>
      <c r="CQR138" s="760"/>
      <c r="CQS138" s="760"/>
      <c r="CQT138" s="760"/>
      <c r="CQU138" s="760"/>
      <c r="CQV138" s="760"/>
      <c r="CQW138" s="760"/>
      <c r="CQX138" s="760"/>
      <c r="CQY138" s="760"/>
      <c r="CQZ138" s="760"/>
      <c r="CRA138" s="760"/>
      <c r="CRB138" s="760"/>
      <c r="CRC138" s="760"/>
      <c r="CRD138" s="760"/>
      <c r="CRE138" s="760"/>
      <c r="CRF138" s="760"/>
      <c r="CRG138" s="760"/>
      <c r="CRH138" s="760"/>
      <c r="CRI138" s="760"/>
      <c r="CRJ138" s="760"/>
      <c r="CRK138" s="760"/>
      <c r="CRL138" s="760"/>
      <c r="CRM138" s="760"/>
      <c r="CRN138" s="760"/>
      <c r="CRO138" s="760"/>
      <c r="CRP138" s="760"/>
      <c r="CRQ138" s="760"/>
      <c r="CRR138" s="760"/>
      <c r="CRS138" s="760"/>
      <c r="CRT138" s="760"/>
      <c r="CRU138" s="760"/>
      <c r="CRV138" s="760"/>
      <c r="CRW138" s="760"/>
      <c r="CRX138" s="760"/>
      <c r="CRY138" s="760"/>
      <c r="CRZ138" s="760"/>
      <c r="CSA138" s="760"/>
      <c r="CSB138" s="760"/>
      <c r="CSC138" s="760"/>
      <c r="CSD138" s="760"/>
      <c r="CSE138" s="760"/>
      <c r="CSF138" s="760"/>
      <c r="CSG138" s="760"/>
      <c r="CSH138" s="760"/>
      <c r="CSI138" s="760"/>
      <c r="CSJ138" s="760"/>
      <c r="CSK138" s="760"/>
      <c r="CSL138" s="760"/>
      <c r="CSM138" s="760"/>
      <c r="CSN138" s="760"/>
      <c r="CSO138" s="760"/>
      <c r="CSP138" s="760"/>
      <c r="CSQ138" s="760"/>
      <c r="CSR138" s="760"/>
      <c r="CSS138" s="760"/>
      <c r="CST138" s="760"/>
      <c r="CSU138" s="760"/>
      <c r="CSV138" s="760"/>
      <c r="CSW138" s="760"/>
      <c r="CSX138" s="760"/>
      <c r="CSY138" s="760"/>
      <c r="CSZ138" s="760"/>
      <c r="CTA138" s="760"/>
      <c r="CTB138" s="760"/>
      <c r="CTC138" s="760"/>
      <c r="CTD138" s="760"/>
      <c r="CTE138" s="760"/>
      <c r="CTF138" s="760"/>
      <c r="CTG138" s="760"/>
      <c r="CTH138" s="760"/>
      <c r="CTI138" s="760"/>
      <c r="CTJ138" s="760"/>
      <c r="CTK138" s="760"/>
      <c r="CTL138" s="760"/>
      <c r="CTM138" s="760"/>
      <c r="CTN138" s="760"/>
      <c r="CTO138" s="760"/>
      <c r="CTP138" s="760"/>
      <c r="CTQ138" s="760"/>
      <c r="CTR138" s="760"/>
      <c r="CTS138" s="760"/>
      <c r="CTT138" s="760"/>
      <c r="CTU138" s="760"/>
      <c r="CTV138" s="760"/>
      <c r="CTW138" s="760"/>
      <c r="CTX138" s="760"/>
      <c r="CTY138" s="760"/>
      <c r="CTZ138" s="760"/>
      <c r="CUA138" s="760"/>
      <c r="CUB138" s="760"/>
      <c r="CUC138" s="760"/>
      <c r="CUD138" s="760"/>
      <c r="CUE138" s="760"/>
      <c r="CUF138" s="760"/>
      <c r="CUG138" s="760"/>
      <c r="CUH138" s="760"/>
      <c r="CUI138" s="760"/>
      <c r="CUJ138" s="760"/>
      <c r="CUK138" s="760"/>
      <c r="CUL138" s="760"/>
      <c r="CUM138" s="760"/>
      <c r="CUN138" s="760"/>
      <c r="CUO138" s="760"/>
      <c r="CUP138" s="760"/>
      <c r="CUQ138" s="760"/>
      <c r="CUR138" s="760"/>
      <c r="CUS138" s="760"/>
      <c r="CUT138" s="760"/>
      <c r="CUU138" s="760"/>
      <c r="CUV138" s="760"/>
      <c r="CUW138" s="760"/>
      <c r="CUX138" s="760"/>
      <c r="CUY138" s="760"/>
      <c r="CUZ138" s="760"/>
      <c r="CVA138" s="760"/>
      <c r="CVB138" s="760"/>
      <c r="CVC138" s="760"/>
      <c r="CVD138" s="760"/>
      <c r="CVE138" s="760"/>
      <c r="CVF138" s="760"/>
      <c r="CVG138" s="760"/>
      <c r="CVH138" s="760"/>
      <c r="CVI138" s="760"/>
      <c r="CVJ138" s="760"/>
      <c r="CVK138" s="760"/>
      <c r="CVL138" s="760"/>
      <c r="CVM138" s="760"/>
      <c r="CVN138" s="760"/>
      <c r="CVO138" s="760"/>
      <c r="CVP138" s="760"/>
      <c r="CVQ138" s="760"/>
      <c r="CVR138" s="760"/>
      <c r="CVS138" s="760"/>
      <c r="CVT138" s="760"/>
      <c r="CVU138" s="760"/>
      <c r="CVV138" s="760"/>
      <c r="CVW138" s="760"/>
      <c r="CVX138" s="760"/>
      <c r="CVY138" s="760"/>
      <c r="CVZ138" s="760"/>
      <c r="CWA138" s="760"/>
      <c r="CWB138" s="760"/>
      <c r="CWC138" s="760"/>
      <c r="CWD138" s="760"/>
      <c r="CWE138" s="760"/>
      <c r="CWF138" s="760"/>
      <c r="CWG138" s="760"/>
      <c r="CWH138" s="760"/>
      <c r="CWI138" s="760"/>
      <c r="CWJ138" s="760"/>
      <c r="CWK138" s="760"/>
      <c r="CWL138" s="760"/>
      <c r="CWM138" s="760"/>
      <c r="CWN138" s="760"/>
      <c r="CWO138" s="760"/>
      <c r="CWP138" s="760"/>
      <c r="CWQ138" s="760"/>
      <c r="CWR138" s="760"/>
      <c r="CWS138" s="760"/>
      <c r="CWT138" s="760"/>
      <c r="CWU138" s="760"/>
      <c r="CWV138" s="760"/>
      <c r="CWW138" s="760"/>
      <c r="CWX138" s="760"/>
      <c r="CWY138" s="760"/>
      <c r="CWZ138" s="760"/>
      <c r="CXA138" s="760"/>
      <c r="CXB138" s="760"/>
      <c r="CXC138" s="760"/>
      <c r="CXD138" s="760"/>
      <c r="CXE138" s="760"/>
      <c r="CXF138" s="760"/>
      <c r="CXG138" s="760"/>
      <c r="CXH138" s="760"/>
      <c r="CXI138" s="760"/>
      <c r="CXJ138" s="760"/>
      <c r="CXK138" s="760"/>
      <c r="CXL138" s="760"/>
      <c r="CXM138" s="760"/>
      <c r="CXN138" s="760"/>
      <c r="CXO138" s="760"/>
      <c r="CXP138" s="760"/>
      <c r="CXQ138" s="760"/>
      <c r="CXR138" s="760"/>
      <c r="CXS138" s="760"/>
      <c r="CXT138" s="760"/>
      <c r="CXU138" s="760"/>
      <c r="CXV138" s="760"/>
      <c r="CXW138" s="760"/>
      <c r="CXX138" s="760"/>
      <c r="CXY138" s="760"/>
      <c r="CXZ138" s="760"/>
      <c r="CYA138" s="760"/>
      <c r="CYB138" s="760"/>
      <c r="CYC138" s="760"/>
      <c r="CYD138" s="760"/>
      <c r="CYE138" s="760"/>
      <c r="CYF138" s="760"/>
      <c r="CYG138" s="760"/>
      <c r="CYH138" s="760"/>
      <c r="CYI138" s="760"/>
      <c r="CYJ138" s="760"/>
      <c r="CYK138" s="760"/>
      <c r="CYL138" s="760"/>
      <c r="CYM138" s="760"/>
      <c r="CYN138" s="760"/>
      <c r="CYO138" s="760"/>
      <c r="CYP138" s="760"/>
      <c r="CYQ138" s="760"/>
      <c r="CYR138" s="760"/>
      <c r="CYS138" s="760"/>
      <c r="CYT138" s="760"/>
      <c r="CYU138" s="760"/>
      <c r="CYV138" s="760"/>
      <c r="CYW138" s="760"/>
      <c r="CYX138" s="760"/>
      <c r="CYY138" s="760"/>
      <c r="CYZ138" s="760"/>
      <c r="CZA138" s="760"/>
      <c r="CZB138" s="760"/>
      <c r="CZC138" s="760"/>
      <c r="CZD138" s="760"/>
      <c r="CZE138" s="760"/>
      <c r="CZF138" s="760"/>
      <c r="CZG138" s="760"/>
      <c r="CZH138" s="760"/>
      <c r="CZI138" s="760"/>
      <c r="CZJ138" s="760"/>
      <c r="CZK138" s="760"/>
      <c r="CZL138" s="760"/>
      <c r="CZM138" s="760"/>
      <c r="CZN138" s="760"/>
      <c r="CZO138" s="760"/>
      <c r="CZP138" s="760"/>
      <c r="CZQ138" s="760"/>
      <c r="CZR138" s="760"/>
      <c r="CZS138" s="760"/>
      <c r="CZT138" s="760"/>
      <c r="CZU138" s="760"/>
      <c r="CZV138" s="760"/>
      <c r="CZW138" s="760"/>
      <c r="CZX138" s="760"/>
      <c r="CZY138" s="760"/>
      <c r="CZZ138" s="760"/>
      <c r="DAA138" s="760"/>
      <c r="DAB138" s="760"/>
      <c r="DAC138" s="760"/>
      <c r="DAD138" s="760"/>
      <c r="DAE138" s="760"/>
      <c r="DAF138" s="760"/>
      <c r="DAG138" s="760"/>
      <c r="DAH138" s="760"/>
      <c r="DAI138" s="760"/>
      <c r="DAJ138" s="760"/>
      <c r="DAK138" s="760"/>
      <c r="DAL138" s="760"/>
      <c r="DAM138" s="760"/>
      <c r="DAN138" s="760"/>
      <c r="DAO138" s="760"/>
      <c r="DAP138" s="760"/>
      <c r="DAQ138" s="760"/>
      <c r="DAR138" s="760"/>
      <c r="DAS138" s="760"/>
      <c r="DAT138" s="760"/>
      <c r="DAU138" s="760"/>
      <c r="DAV138" s="760"/>
      <c r="DAW138" s="760"/>
      <c r="DAX138" s="760"/>
      <c r="DAY138" s="760"/>
      <c r="DAZ138" s="760"/>
      <c r="DBA138" s="760"/>
      <c r="DBB138" s="760"/>
      <c r="DBC138" s="760"/>
      <c r="DBD138" s="760"/>
      <c r="DBE138" s="760"/>
      <c r="DBF138" s="760"/>
      <c r="DBG138" s="760"/>
      <c r="DBH138" s="760"/>
      <c r="DBI138" s="760"/>
      <c r="DBJ138" s="760"/>
      <c r="DBK138" s="760"/>
      <c r="DBL138" s="760"/>
      <c r="DBM138" s="760"/>
      <c r="DBN138" s="760"/>
      <c r="DBO138" s="760"/>
      <c r="DBP138" s="760"/>
      <c r="DBQ138" s="760"/>
      <c r="DBR138" s="760"/>
      <c r="DBS138" s="760"/>
      <c r="DBT138" s="760"/>
      <c r="DBU138" s="760"/>
      <c r="DBV138" s="760"/>
      <c r="DBW138" s="760"/>
      <c r="DBX138" s="760"/>
      <c r="DBY138" s="760"/>
      <c r="DBZ138" s="760"/>
      <c r="DCA138" s="760"/>
      <c r="DCB138" s="760"/>
      <c r="DCC138" s="760"/>
      <c r="DCD138" s="760"/>
      <c r="DCE138" s="760"/>
      <c r="DCF138" s="760"/>
      <c r="DCG138" s="760"/>
      <c r="DCH138" s="760"/>
      <c r="DCI138" s="760"/>
      <c r="DCJ138" s="760"/>
      <c r="DCK138" s="760"/>
      <c r="DCL138" s="760"/>
      <c r="DCM138" s="760"/>
      <c r="DCN138" s="760"/>
      <c r="DCO138" s="760"/>
      <c r="DCP138" s="760"/>
      <c r="DCQ138" s="760"/>
      <c r="DCR138" s="760"/>
      <c r="DCS138" s="760"/>
      <c r="DCT138" s="760"/>
      <c r="DCU138" s="760"/>
      <c r="DCV138" s="760"/>
      <c r="DCW138" s="760"/>
      <c r="DCX138" s="760"/>
      <c r="DCY138" s="760"/>
      <c r="DCZ138" s="760"/>
      <c r="DDA138" s="760"/>
      <c r="DDB138" s="760"/>
      <c r="DDC138" s="760"/>
      <c r="DDD138" s="760"/>
      <c r="DDE138" s="760"/>
      <c r="DDF138" s="760"/>
      <c r="DDG138" s="760"/>
      <c r="DDH138" s="760"/>
      <c r="DDI138" s="760"/>
      <c r="DDJ138" s="760"/>
      <c r="DDK138" s="760"/>
      <c r="DDL138" s="760"/>
      <c r="DDM138" s="760"/>
      <c r="DDN138" s="760"/>
      <c r="DDO138" s="760"/>
      <c r="DDP138" s="760"/>
      <c r="DDQ138" s="760"/>
      <c r="DDR138" s="760"/>
      <c r="DDS138" s="760"/>
      <c r="DDT138" s="760"/>
      <c r="DDU138" s="760"/>
      <c r="DDV138" s="760"/>
      <c r="DDW138" s="760"/>
      <c r="DDX138" s="760"/>
      <c r="DDY138" s="760"/>
      <c r="DDZ138" s="760"/>
      <c r="DEA138" s="760"/>
      <c r="DEB138" s="760"/>
      <c r="DEC138" s="760"/>
      <c r="DED138" s="760"/>
      <c r="DEE138" s="760"/>
      <c r="DEF138" s="760"/>
      <c r="DEG138" s="760"/>
      <c r="DEH138" s="760"/>
      <c r="DEI138" s="760"/>
      <c r="DEJ138" s="760"/>
      <c r="DEK138" s="760"/>
      <c r="DEL138" s="760"/>
      <c r="DEM138" s="760"/>
      <c r="DEN138" s="760"/>
      <c r="DEO138" s="760"/>
      <c r="DEP138" s="760"/>
      <c r="DEQ138" s="760"/>
      <c r="DER138" s="760"/>
      <c r="DES138" s="760"/>
      <c r="DET138" s="760"/>
      <c r="DEU138" s="760"/>
      <c r="DEV138" s="760"/>
      <c r="DEW138" s="760"/>
      <c r="DEX138" s="760"/>
      <c r="DEY138" s="760"/>
      <c r="DEZ138" s="760"/>
      <c r="DFA138" s="760"/>
      <c r="DFB138" s="760"/>
      <c r="DFC138" s="760"/>
      <c r="DFD138" s="760"/>
      <c r="DFE138" s="760"/>
      <c r="DFF138" s="760"/>
      <c r="DFG138" s="760"/>
      <c r="DFH138" s="760"/>
      <c r="DFI138" s="760"/>
      <c r="DFJ138" s="760"/>
      <c r="DFK138" s="760"/>
      <c r="DFL138" s="760"/>
      <c r="DFM138" s="760"/>
      <c r="DFN138" s="760"/>
      <c r="DFO138" s="760"/>
      <c r="DFP138" s="760"/>
      <c r="DFQ138" s="760"/>
      <c r="DFR138" s="760"/>
      <c r="DFS138" s="760"/>
      <c r="DFT138" s="760"/>
      <c r="DFU138" s="760"/>
      <c r="DFV138" s="760"/>
      <c r="DFW138" s="760"/>
      <c r="DFX138" s="760"/>
      <c r="DFY138" s="760"/>
      <c r="DFZ138" s="760"/>
      <c r="DGA138" s="760"/>
      <c r="DGB138" s="760"/>
      <c r="DGC138" s="760"/>
      <c r="DGD138" s="760"/>
      <c r="DGE138" s="760"/>
      <c r="DGF138" s="760"/>
      <c r="DGG138" s="760"/>
      <c r="DGH138" s="760"/>
      <c r="DGI138" s="760"/>
      <c r="DGJ138" s="760"/>
      <c r="DGK138" s="760"/>
      <c r="DGL138" s="760"/>
      <c r="DGM138" s="760"/>
      <c r="DGN138" s="760"/>
      <c r="DGO138" s="760"/>
      <c r="DGP138" s="760"/>
      <c r="DGQ138" s="760"/>
      <c r="DGR138" s="760"/>
      <c r="DGS138" s="760"/>
      <c r="DGT138" s="760"/>
      <c r="DGU138" s="760"/>
      <c r="DGV138" s="760"/>
      <c r="DGW138" s="760"/>
      <c r="DGX138" s="760"/>
      <c r="DGY138" s="760"/>
      <c r="DGZ138" s="760"/>
      <c r="DHA138" s="760"/>
      <c r="DHB138" s="760"/>
      <c r="DHC138" s="760"/>
      <c r="DHD138" s="760"/>
      <c r="DHE138" s="760"/>
      <c r="DHF138" s="760"/>
      <c r="DHG138" s="760"/>
      <c r="DHH138" s="760"/>
      <c r="DHI138" s="760"/>
      <c r="DHJ138" s="760"/>
      <c r="DHK138" s="760"/>
      <c r="DHL138" s="760"/>
      <c r="DHM138" s="760"/>
      <c r="DHN138" s="760"/>
      <c r="DHO138" s="760"/>
      <c r="DHP138" s="760"/>
      <c r="DHQ138" s="760"/>
      <c r="DHR138" s="760"/>
      <c r="DHS138" s="760"/>
      <c r="DHT138" s="760"/>
      <c r="DHU138" s="760"/>
      <c r="DHV138" s="760"/>
      <c r="DHW138" s="760"/>
      <c r="DHX138" s="760"/>
      <c r="DHY138" s="760"/>
      <c r="DHZ138" s="760"/>
      <c r="DIA138" s="760"/>
      <c r="DIB138" s="760"/>
      <c r="DIC138" s="760"/>
      <c r="DID138" s="760"/>
      <c r="DIE138" s="760"/>
      <c r="DIF138" s="760"/>
      <c r="DIG138" s="760"/>
      <c r="DIH138" s="760"/>
      <c r="DII138" s="760"/>
      <c r="DIJ138" s="760"/>
      <c r="DIK138" s="760"/>
      <c r="DIL138" s="760"/>
      <c r="DIM138" s="760"/>
      <c r="DIN138" s="760"/>
      <c r="DIO138" s="760"/>
      <c r="DIP138" s="760"/>
      <c r="DIQ138" s="760"/>
      <c r="DIR138" s="760"/>
      <c r="DIS138" s="760"/>
      <c r="DIT138" s="760"/>
      <c r="DIU138" s="760"/>
      <c r="DIV138" s="760"/>
      <c r="DIW138" s="760"/>
      <c r="DIX138" s="760"/>
      <c r="DIY138" s="760"/>
      <c r="DIZ138" s="760"/>
      <c r="DJA138" s="760"/>
      <c r="DJB138" s="760"/>
      <c r="DJC138" s="760"/>
      <c r="DJD138" s="760"/>
      <c r="DJE138" s="760"/>
      <c r="DJF138" s="760"/>
      <c r="DJG138" s="760"/>
      <c r="DJH138" s="760"/>
      <c r="DJI138" s="760"/>
      <c r="DJJ138" s="760"/>
      <c r="DJK138" s="760"/>
      <c r="DJL138" s="760"/>
      <c r="DJM138" s="760"/>
      <c r="DJN138" s="760"/>
      <c r="DJO138" s="760"/>
      <c r="DJP138" s="760"/>
      <c r="DJQ138" s="760"/>
      <c r="DJR138" s="760"/>
      <c r="DJS138" s="760"/>
      <c r="DJT138" s="760"/>
      <c r="DJU138" s="760"/>
      <c r="DJV138" s="760"/>
      <c r="DJW138" s="760"/>
      <c r="DJX138" s="760"/>
      <c r="DJY138" s="760"/>
      <c r="DJZ138" s="760"/>
      <c r="DKA138" s="760"/>
      <c r="DKB138" s="760"/>
      <c r="DKC138" s="760"/>
      <c r="DKD138" s="760"/>
      <c r="DKE138" s="760"/>
      <c r="DKF138" s="760"/>
      <c r="DKG138" s="760"/>
      <c r="DKH138" s="760"/>
      <c r="DKI138" s="760"/>
      <c r="DKJ138" s="760"/>
      <c r="DKK138" s="760"/>
      <c r="DKL138" s="760"/>
      <c r="DKM138" s="760"/>
      <c r="DKN138" s="760"/>
      <c r="DKO138" s="760"/>
      <c r="DKP138" s="760"/>
      <c r="DKQ138" s="760"/>
      <c r="DKR138" s="760"/>
      <c r="DKS138" s="760"/>
      <c r="DKT138" s="760"/>
      <c r="DKU138" s="760"/>
      <c r="DKV138" s="760"/>
      <c r="DKW138" s="760"/>
      <c r="DKX138" s="760"/>
      <c r="DKY138" s="760"/>
      <c r="DKZ138" s="760"/>
      <c r="DLA138" s="760"/>
      <c r="DLB138" s="760"/>
      <c r="DLC138" s="760"/>
      <c r="DLD138" s="760"/>
      <c r="DLE138" s="760"/>
      <c r="DLF138" s="760"/>
      <c r="DLG138" s="760"/>
      <c r="DLH138" s="760"/>
      <c r="DLI138" s="760"/>
      <c r="DLJ138" s="760"/>
      <c r="DLK138" s="760"/>
      <c r="DLL138" s="760"/>
      <c r="DLM138" s="760"/>
      <c r="DLN138" s="760"/>
      <c r="DLO138" s="760"/>
      <c r="DLP138" s="760"/>
      <c r="DLQ138" s="760"/>
      <c r="DLR138" s="760"/>
      <c r="DLS138" s="760"/>
      <c r="DLT138" s="760"/>
      <c r="DLU138" s="760"/>
      <c r="DLV138" s="760"/>
      <c r="DLW138" s="760"/>
      <c r="DLX138" s="760"/>
      <c r="DLY138" s="760"/>
      <c r="DLZ138" s="760"/>
      <c r="DMA138" s="760"/>
      <c r="DMB138" s="760"/>
      <c r="DMC138" s="760"/>
      <c r="DMD138" s="760"/>
      <c r="DME138" s="760"/>
      <c r="DMF138" s="760"/>
      <c r="DMG138" s="760"/>
      <c r="DMH138" s="760"/>
      <c r="DMI138" s="760"/>
      <c r="DMJ138" s="760"/>
      <c r="DMK138" s="760"/>
      <c r="DML138" s="760"/>
      <c r="DMM138" s="760"/>
      <c r="DMN138" s="760"/>
      <c r="DMO138" s="760"/>
      <c r="DMP138" s="760"/>
      <c r="DMQ138" s="760"/>
      <c r="DMR138" s="760"/>
      <c r="DMS138" s="760"/>
      <c r="DMT138" s="760"/>
      <c r="DMU138" s="760"/>
      <c r="DMV138" s="760"/>
      <c r="DMW138" s="760"/>
      <c r="DMX138" s="760"/>
      <c r="DMY138" s="760"/>
      <c r="DMZ138" s="760"/>
      <c r="DNA138" s="760"/>
      <c r="DNB138" s="760"/>
      <c r="DNC138" s="760"/>
      <c r="DND138" s="760"/>
      <c r="DNE138" s="760"/>
      <c r="DNF138" s="760"/>
      <c r="DNG138" s="760"/>
      <c r="DNH138" s="760"/>
      <c r="DNI138" s="760"/>
      <c r="DNJ138" s="760"/>
      <c r="DNK138" s="760"/>
      <c r="DNL138" s="760"/>
      <c r="DNM138" s="760"/>
      <c r="DNN138" s="760"/>
      <c r="DNO138" s="760"/>
      <c r="DNP138" s="760"/>
      <c r="DNQ138" s="760"/>
      <c r="DNR138" s="760"/>
      <c r="DNS138" s="760"/>
      <c r="DNT138" s="760"/>
      <c r="DNU138" s="760"/>
      <c r="DNV138" s="760"/>
      <c r="DNW138" s="760"/>
      <c r="DNX138" s="760"/>
      <c r="DNY138" s="760"/>
      <c r="DNZ138" s="760"/>
      <c r="DOA138" s="760"/>
      <c r="DOB138" s="760"/>
      <c r="DOC138" s="760"/>
      <c r="DOD138" s="760"/>
      <c r="DOE138" s="760"/>
      <c r="DOF138" s="760"/>
      <c r="DOG138" s="760"/>
      <c r="DOH138" s="760"/>
      <c r="DOI138" s="760"/>
      <c r="DOJ138" s="760"/>
      <c r="DOK138" s="760"/>
      <c r="DOL138" s="760"/>
      <c r="DOM138" s="760"/>
      <c r="DON138" s="760"/>
      <c r="DOO138" s="760"/>
      <c r="DOP138" s="760"/>
      <c r="DOQ138" s="760"/>
      <c r="DOR138" s="760"/>
      <c r="DOS138" s="760"/>
      <c r="DOT138" s="760"/>
      <c r="DOU138" s="760"/>
      <c r="DOV138" s="760"/>
      <c r="DOW138" s="760"/>
      <c r="DOX138" s="760"/>
      <c r="DOY138" s="760"/>
      <c r="DOZ138" s="760"/>
      <c r="DPA138" s="760"/>
      <c r="DPB138" s="760"/>
      <c r="DPC138" s="760"/>
      <c r="DPD138" s="760"/>
      <c r="DPE138" s="760"/>
      <c r="DPF138" s="760"/>
      <c r="DPG138" s="760"/>
      <c r="DPH138" s="760"/>
      <c r="DPI138" s="760"/>
      <c r="DPJ138" s="760"/>
      <c r="DPK138" s="760"/>
      <c r="DPL138" s="760"/>
      <c r="DPM138" s="760"/>
      <c r="DPN138" s="760"/>
      <c r="DPO138" s="760"/>
      <c r="DPP138" s="760"/>
      <c r="DPQ138" s="760"/>
      <c r="DPR138" s="760"/>
      <c r="DPS138" s="760"/>
      <c r="DPT138" s="760"/>
      <c r="DPU138" s="760"/>
      <c r="DPV138" s="760"/>
      <c r="DPW138" s="760"/>
      <c r="DPX138" s="760"/>
      <c r="DPY138" s="760"/>
      <c r="DPZ138" s="760"/>
      <c r="DQA138" s="760"/>
      <c r="DQB138" s="760"/>
      <c r="DQC138" s="760"/>
      <c r="DQD138" s="760"/>
      <c r="DQE138" s="760"/>
      <c r="DQF138" s="760"/>
      <c r="DQG138" s="760"/>
      <c r="DQH138" s="760"/>
      <c r="DQI138" s="760"/>
      <c r="DQJ138" s="760"/>
      <c r="DQK138" s="760"/>
      <c r="DQL138" s="760"/>
      <c r="DQM138" s="760"/>
      <c r="DQN138" s="760"/>
      <c r="DQO138" s="760"/>
      <c r="DQP138" s="760"/>
      <c r="DQQ138" s="760"/>
      <c r="DQR138" s="760"/>
      <c r="DQS138" s="760"/>
      <c r="DQT138" s="760"/>
      <c r="DQU138" s="760"/>
      <c r="DQV138" s="760"/>
      <c r="DQW138" s="760"/>
      <c r="DQX138" s="760"/>
      <c r="DQY138" s="760"/>
      <c r="DQZ138" s="760"/>
      <c r="DRA138" s="760"/>
      <c r="DRB138" s="760"/>
      <c r="DRC138" s="760"/>
      <c r="DRD138" s="760"/>
      <c r="DRE138" s="760"/>
      <c r="DRF138" s="760"/>
      <c r="DRG138" s="760"/>
      <c r="DRH138" s="760"/>
      <c r="DRI138" s="760"/>
      <c r="DRJ138" s="760"/>
      <c r="DRK138" s="760"/>
      <c r="DRL138" s="760"/>
      <c r="DRM138" s="760"/>
      <c r="DRN138" s="760"/>
      <c r="DRO138" s="760"/>
      <c r="DRP138" s="760"/>
      <c r="DRQ138" s="760"/>
      <c r="DRR138" s="760"/>
      <c r="DRS138" s="760"/>
      <c r="DRT138" s="760"/>
      <c r="DRU138" s="760"/>
      <c r="DRV138" s="760"/>
      <c r="DRW138" s="760"/>
      <c r="DRX138" s="760"/>
      <c r="DRY138" s="760"/>
      <c r="DRZ138" s="760"/>
      <c r="DSA138" s="760"/>
      <c r="DSB138" s="760"/>
      <c r="DSC138" s="760"/>
      <c r="DSD138" s="760"/>
      <c r="DSE138" s="760"/>
      <c r="DSF138" s="760"/>
      <c r="DSG138" s="760"/>
      <c r="DSH138" s="760"/>
      <c r="DSI138" s="760"/>
      <c r="DSJ138" s="760"/>
      <c r="DSK138" s="760"/>
      <c r="DSL138" s="760"/>
      <c r="DSM138" s="760"/>
      <c r="DSN138" s="760"/>
      <c r="DSO138" s="760"/>
      <c r="DSP138" s="760"/>
      <c r="DSQ138" s="760"/>
      <c r="DSR138" s="760"/>
      <c r="DSS138" s="760"/>
      <c r="DST138" s="760"/>
      <c r="DSU138" s="760"/>
      <c r="DSV138" s="760"/>
      <c r="DSW138" s="760"/>
      <c r="DSX138" s="760"/>
      <c r="DSY138" s="760"/>
      <c r="DSZ138" s="760"/>
      <c r="DTA138" s="760"/>
      <c r="DTB138" s="760"/>
      <c r="DTC138" s="760"/>
      <c r="DTD138" s="760"/>
      <c r="DTE138" s="760"/>
      <c r="DTF138" s="760"/>
      <c r="DTG138" s="760"/>
      <c r="DTH138" s="760"/>
      <c r="DTI138" s="760"/>
      <c r="DTJ138" s="760"/>
      <c r="DTK138" s="760"/>
      <c r="DTL138" s="760"/>
      <c r="DTM138" s="760"/>
      <c r="DTN138" s="760"/>
      <c r="DTO138" s="760"/>
      <c r="DTP138" s="760"/>
      <c r="DTQ138" s="760"/>
      <c r="DTR138" s="760"/>
      <c r="DTS138" s="760"/>
      <c r="DTT138" s="760"/>
      <c r="DTU138" s="760"/>
      <c r="DTV138" s="760"/>
      <c r="DTW138" s="760"/>
      <c r="DTX138" s="760"/>
      <c r="DTY138" s="760"/>
      <c r="DTZ138" s="760"/>
      <c r="DUA138" s="760"/>
      <c r="DUB138" s="760"/>
      <c r="DUC138" s="760"/>
      <c r="DUD138" s="760"/>
      <c r="DUE138" s="760"/>
      <c r="DUF138" s="760"/>
      <c r="DUG138" s="760"/>
      <c r="DUH138" s="760"/>
      <c r="DUI138" s="760"/>
      <c r="DUJ138" s="760"/>
      <c r="DUK138" s="760"/>
      <c r="DUL138" s="760"/>
      <c r="DUM138" s="760"/>
      <c r="DUN138" s="760"/>
      <c r="DUO138" s="760"/>
      <c r="DUP138" s="760"/>
      <c r="DUQ138" s="760"/>
      <c r="DUR138" s="760"/>
      <c r="DUS138" s="760"/>
      <c r="DUT138" s="760"/>
      <c r="DUU138" s="760"/>
      <c r="DUV138" s="760"/>
      <c r="DUW138" s="760"/>
      <c r="DUX138" s="760"/>
      <c r="DUY138" s="760"/>
      <c r="DUZ138" s="760"/>
      <c r="DVA138" s="760"/>
      <c r="DVB138" s="760"/>
      <c r="DVC138" s="760"/>
      <c r="DVD138" s="760"/>
      <c r="DVE138" s="760"/>
      <c r="DVF138" s="760"/>
      <c r="DVG138" s="760"/>
      <c r="DVH138" s="760"/>
      <c r="DVI138" s="760"/>
      <c r="DVJ138" s="760"/>
      <c r="DVK138" s="760"/>
      <c r="DVL138" s="760"/>
      <c r="DVM138" s="760"/>
      <c r="DVN138" s="760"/>
      <c r="DVO138" s="760"/>
      <c r="DVP138" s="760"/>
      <c r="DVQ138" s="760"/>
      <c r="DVR138" s="760"/>
      <c r="DVS138" s="760"/>
      <c r="DVT138" s="760"/>
      <c r="DVU138" s="760"/>
      <c r="DVV138" s="760"/>
      <c r="DVW138" s="760"/>
      <c r="DVX138" s="760"/>
      <c r="DVY138" s="760"/>
      <c r="DVZ138" s="760"/>
      <c r="DWA138" s="760"/>
      <c r="DWB138" s="760"/>
      <c r="DWC138" s="760"/>
      <c r="DWD138" s="760"/>
      <c r="DWE138" s="760"/>
      <c r="DWF138" s="760"/>
      <c r="DWG138" s="760"/>
      <c r="DWH138" s="760"/>
      <c r="DWI138" s="760"/>
      <c r="DWJ138" s="760"/>
      <c r="DWK138" s="760"/>
      <c r="DWL138" s="760"/>
      <c r="DWM138" s="760"/>
      <c r="DWN138" s="760"/>
      <c r="DWO138" s="760"/>
      <c r="DWP138" s="760"/>
      <c r="DWQ138" s="760"/>
      <c r="DWR138" s="760"/>
      <c r="DWS138" s="760"/>
      <c r="DWT138" s="760"/>
      <c r="DWU138" s="760"/>
      <c r="DWV138" s="760"/>
      <c r="DWW138" s="760"/>
      <c r="DWX138" s="760"/>
      <c r="DWY138" s="760"/>
      <c r="DWZ138" s="760"/>
      <c r="DXA138" s="760"/>
      <c r="DXB138" s="760"/>
      <c r="DXC138" s="760"/>
      <c r="DXD138" s="760"/>
      <c r="DXE138" s="760"/>
      <c r="DXF138" s="760"/>
      <c r="DXG138" s="760"/>
      <c r="DXH138" s="760"/>
      <c r="DXI138" s="760"/>
      <c r="DXJ138" s="760"/>
      <c r="DXK138" s="760"/>
      <c r="DXL138" s="760"/>
      <c r="DXM138" s="760"/>
      <c r="DXN138" s="760"/>
      <c r="DXO138" s="760"/>
      <c r="DXP138" s="760"/>
      <c r="DXQ138" s="760"/>
      <c r="DXR138" s="760"/>
      <c r="DXS138" s="760"/>
      <c r="DXT138" s="760"/>
      <c r="DXU138" s="760"/>
      <c r="DXV138" s="760"/>
      <c r="DXW138" s="760"/>
      <c r="DXX138" s="760"/>
      <c r="DXY138" s="760"/>
      <c r="DXZ138" s="760"/>
      <c r="DYA138" s="760"/>
      <c r="DYB138" s="760"/>
      <c r="DYC138" s="760"/>
      <c r="DYD138" s="760"/>
      <c r="DYE138" s="760"/>
      <c r="DYF138" s="760"/>
      <c r="DYG138" s="760"/>
      <c r="DYH138" s="760"/>
      <c r="DYI138" s="760"/>
      <c r="DYJ138" s="760"/>
      <c r="DYK138" s="760"/>
      <c r="DYL138" s="760"/>
      <c r="DYM138" s="760"/>
      <c r="DYN138" s="760"/>
      <c r="DYO138" s="760"/>
      <c r="DYP138" s="760"/>
      <c r="DYQ138" s="760"/>
      <c r="DYR138" s="760"/>
      <c r="DYS138" s="760"/>
      <c r="DYT138" s="760"/>
      <c r="DYU138" s="760"/>
      <c r="DYV138" s="760"/>
      <c r="DYW138" s="760"/>
      <c r="DYX138" s="760"/>
      <c r="DYY138" s="760"/>
      <c r="DYZ138" s="760"/>
      <c r="DZA138" s="760"/>
      <c r="DZB138" s="760"/>
      <c r="DZC138" s="760"/>
      <c r="DZD138" s="760"/>
      <c r="DZE138" s="760"/>
      <c r="DZF138" s="760"/>
      <c r="DZG138" s="760"/>
      <c r="DZH138" s="760"/>
      <c r="DZI138" s="760"/>
      <c r="DZJ138" s="760"/>
      <c r="DZK138" s="760"/>
      <c r="DZL138" s="760"/>
      <c r="DZM138" s="760"/>
      <c r="DZN138" s="760"/>
      <c r="DZO138" s="760"/>
      <c r="DZP138" s="760"/>
      <c r="DZQ138" s="760"/>
      <c r="DZR138" s="760"/>
      <c r="DZS138" s="760"/>
      <c r="DZT138" s="760"/>
      <c r="DZU138" s="760"/>
      <c r="DZV138" s="760"/>
      <c r="DZW138" s="760"/>
      <c r="DZX138" s="760"/>
      <c r="DZY138" s="760"/>
      <c r="DZZ138" s="760"/>
      <c r="EAA138" s="760"/>
      <c r="EAB138" s="760"/>
      <c r="EAC138" s="760"/>
      <c r="EAD138" s="760"/>
      <c r="EAE138" s="760"/>
      <c r="EAF138" s="760"/>
      <c r="EAG138" s="760"/>
      <c r="EAH138" s="760"/>
      <c r="EAI138" s="760"/>
      <c r="EAJ138" s="760"/>
      <c r="EAK138" s="760"/>
      <c r="EAL138" s="760"/>
      <c r="EAM138" s="760"/>
      <c r="EAN138" s="760"/>
      <c r="EAO138" s="760"/>
      <c r="EAP138" s="760"/>
      <c r="EAQ138" s="760"/>
      <c r="EAR138" s="760"/>
      <c r="EAS138" s="760"/>
      <c r="EAT138" s="760"/>
      <c r="EAU138" s="760"/>
      <c r="EAV138" s="760"/>
      <c r="EAW138" s="760"/>
      <c r="EAX138" s="760"/>
      <c r="EAY138" s="760"/>
      <c r="EAZ138" s="760"/>
      <c r="EBA138" s="760"/>
      <c r="EBB138" s="760"/>
      <c r="EBC138" s="760"/>
      <c r="EBD138" s="760"/>
      <c r="EBE138" s="760"/>
      <c r="EBF138" s="760"/>
      <c r="EBG138" s="760"/>
      <c r="EBH138" s="760"/>
      <c r="EBI138" s="760"/>
      <c r="EBJ138" s="760"/>
      <c r="EBK138" s="760"/>
      <c r="EBL138" s="760"/>
      <c r="EBM138" s="760"/>
      <c r="EBN138" s="760"/>
      <c r="EBO138" s="760"/>
      <c r="EBP138" s="760"/>
      <c r="EBQ138" s="760"/>
      <c r="EBR138" s="760"/>
      <c r="EBS138" s="760"/>
      <c r="EBT138" s="760"/>
      <c r="EBU138" s="760"/>
      <c r="EBV138" s="760"/>
      <c r="EBW138" s="760"/>
      <c r="EBX138" s="760"/>
      <c r="EBY138" s="760"/>
      <c r="EBZ138" s="760"/>
      <c r="ECA138" s="760"/>
      <c r="ECB138" s="760"/>
      <c r="ECC138" s="760"/>
      <c r="ECD138" s="760"/>
      <c r="ECE138" s="760"/>
      <c r="ECF138" s="760"/>
      <c r="ECG138" s="760"/>
      <c r="ECH138" s="760"/>
      <c r="ECI138" s="760"/>
      <c r="ECJ138" s="760"/>
      <c r="ECK138" s="760"/>
      <c r="ECL138" s="760"/>
      <c r="ECM138" s="760"/>
      <c r="ECN138" s="760"/>
      <c r="ECO138" s="760"/>
      <c r="ECP138" s="760"/>
      <c r="ECQ138" s="760"/>
      <c r="ECR138" s="760"/>
      <c r="ECS138" s="760"/>
      <c r="ECT138" s="760"/>
      <c r="ECU138" s="760"/>
      <c r="ECV138" s="760"/>
      <c r="ECW138" s="760"/>
      <c r="ECX138" s="760"/>
      <c r="ECY138" s="760"/>
      <c r="ECZ138" s="760"/>
      <c r="EDA138" s="760"/>
      <c r="EDB138" s="760"/>
      <c r="EDC138" s="760"/>
      <c r="EDD138" s="760"/>
      <c r="EDE138" s="760"/>
      <c r="EDF138" s="760"/>
      <c r="EDG138" s="760"/>
      <c r="EDH138" s="760"/>
      <c r="EDI138" s="760"/>
      <c r="EDJ138" s="760"/>
      <c r="EDK138" s="760"/>
      <c r="EDL138" s="760"/>
      <c r="EDM138" s="760"/>
      <c r="EDN138" s="760"/>
      <c r="EDO138" s="760"/>
      <c r="EDP138" s="760"/>
      <c r="EDQ138" s="760"/>
      <c r="EDR138" s="760"/>
      <c r="EDS138" s="760"/>
      <c r="EDT138" s="760"/>
      <c r="EDU138" s="760"/>
      <c r="EDV138" s="760"/>
      <c r="EDW138" s="760"/>
      <c r="EDX138" s="760"/>
      <c r="EDY138" s="760"/>
      <c r="EDZ138" s="760"/>
      <c r="EEA138" s="760"/>
      <c r="EEB138" s="760"/>
      <c r="EEC138" s="760"/>
      <c r="EED138" s="760"/>
      <c r="EEE138" s="760"/>
      <c r="EEF138" s="760"/>
      <c r="EEG138" s="760"/>
      <c r="EEH138" s="760"/>
      <c r="EEI138" s="760"/>
      <c r="EEJ138" s="760"/>
      <c r="EEK138" s="760"/>
      <c r="EEL138" s="760"/>
      <c r="EEM138" s="760"/>
      <c r="EEN138" s="760"/>
      <c r="EEO138" s="760"/>
      <c r="EEP138" s="760"/>
      <c r="EEQ138" s="760"/>
      <c r="EER138" s="760"/>
      <c r="EES138" s="760"/>
      <c r="EET138" s="760"/>
      <c r="EEU138" s="760"/>
      <c r="EEV138" s="760"/>
      <c r="EEW138" s="760"/>
      <c r="EEX138" s="760"/>
      <c r="EEY138" s="760"/>
      <c r="EEZ138" s="760"/>
      <c r="EFA138" s="760"/>
      <c r="EFB138" s="760"/>
      <c r="EFC138" s="760"/>
      <c r="EFD138" s="760"/>
      <c r="EFE138" s="760"/>
      <c r="EFF138" s="760"/>
      <c r="EFG138" s="760"/>
      <c r="EFH138" s="760"/>
      <c r="EFI138" s="760"/>
      <c r="EFJ138" s="760"/>
      <c r="EFK138" s="760"/>
      <c r="EFL138" s="760"/>
      <c r="EFM138" s="760"/>
      <c r="EFN138" s="760"/>
      <c r="EFO138" s="760"/>
      <c r="EFP138" s="760"/>
      <c r="EFQ138" s="760"/>
      <c r="EFR138" s="760"/>
      <c r="EFS138" s="760"/>
      <c r="EFT138" s="760"/>
      <c r="EFU138" s="760"/>
      <c r="EFV138" s="760"/>
      <c r="EFW138" s="760"/>
      <c r="EFX138" s="760"/>
      <c r="EFY138" s="760"/>
      <c r="EFZ138" s="760"/>
      <c r="EGA138" s="760"/>
      <c r="EGB138" s="760"/>
      <c r="EGC138" s="760"/>
      <c r="EGD138" s="760"/>
      <c r="EGE138" s="760"/>
      <c r="EGF138" s="760"/>
      <c r="EGG138" s="760"/>
      <c r="EGH138" s="760"/>
      <c r="EGI138" s="760"/>
      <c r="EGJ138" s="760"/>
      <c r="EGK138" s="760"/>
      <c r="EGL138" s="760"/>
      <c r="EGM138" s="760"/>
      <c r="EGN138" s="760"/>
      <c r="EGO138" s="760"/>
      <c r="EGP138" s="760"/>
      <c r="EGQ138" s="760"/>
      <c r="EGR138" s="760"/>
      <c r="EGS138" s="760"/>
      <c r="EGT138" s="760"/>
      <c r="EGU138" s="760"/>
      <c r="EGV138" s="760"/>
      <c r="EGW138" s="760"/>
      <c r="EGX138" s="760"/>
      <c r="EGY138" s="760"/>
      <c r="EGZ138" s="760"/>
      <c r="EHA138" s="760"/>
      <c r="EHB138" s="760"/>
      <c r="EHC138" s="760"/>
      <c r="EHD138" s="760"/>
      <c r="EHE138" s="760"/>
      <c r="EHF138" s="760"/>
      <c r="EHG138" s="760"/>
      <c r="EHH138" s="760"/>
      <c r="EHI138" s="760"/>
      <c r="EHJ138" s="760"/>
      <c r="EHK138" s="760"/>
      <c r="EHL138" s="760"/>
      <c r="EHM138" s="760"/>
      <c r="EHN138" s="760"/>
      <c r="EHO138" s="760"/>
      <c r="EHP138" s="760"/>
      <c r="EHQ138" s="760"/>
      <c r="EHR138" s="760"/>
      <c r="EHS138" s="760"/>
      <c r="EHT138" s="760"/>
      <c r="EHU138" s="760"/>
      <c r="EHV138" s="760"/>
      <c r="EHW138" s="760"/>
      <c r="EHX138" s="760"/>
      <c r="EHY138" s="760"/>
      <c r="EHZ138" s="760"/>
      <c r="EIA138" s="760"/>
      <c r="EIB138" s="760"/>
      <c r="EIC138" s="760"/>
      <c r="EID138" s="760"/>
      <c r="EIE138" s="760"/>
      <c r="EIF138" s="760"/>
      <c r="EIG138" s="760"/>
      <c r="EIH138" s="760"/>
      <c r="EII138" s="760"/>
      <c r="EIJ138" s="760"/>
      <c r="EIK138" s="760"/>
      <c r="EIL138" s="760"/>
      <c r="EIM138" s="760"/>
      <c r="EIN138" s="760"/>
      <c r="EIO138" s="760"/>
      <c r="EIP138" s="760"/>
      <c r="EIQ138" s="760"/>
      <c r="EIR138" s="760"/>
      <c r="EIS138" s="760"/>
      <c r="EIT138" s="760"/>
      <c r="EIU138" s="760"/>
      <c r="EIV138" s="760"/>
      <c r="EIW138" s="760"/>
      <c r="EIX138" s="760"/>
      <c r="EIY138" s="760"/>
      <c r="EIZ138" s="760"/>
      <c r="EJA138" s="760"/>
      <c r="EJB138" s="760"/>
      <c r="EJC138" s="760"/>
      <c r="EJD138" s="760"/>
      <c r="EJE138" s="760"/>
      <c r="EJF138" s="760"/>
      <c r="EJG138" s="760"/>
      <c r="EJH138" s="760"/>
      <c r="EJI138" s="760"/>
      <c r="EJJ138" s="760"/>
      <c r="EJK138" s="760"/>
      <c r="EJL138" s="760"/>
      <c r="EJM138" s="760"/>
      <c r="EJN138" s="760"/>
      <c r="EJO138" s="760"/>
      <c r="EJP138" s="760"/>
      <c r="EJQ138" s="760"/>
      <c r="EJR138" s="760"/>
      <c r="EJS138" s="760"/>
      <c r="EJT138" s="760"/>
      <c r="EJU138" s="760"/>
      <c r="EJV138" s="760"/>
      <c r="EJW138" s="760"/>
      <c r="EJX138" s="760"/>
      <c r="EJY138" s="760"/>
      <c r="EJZ138" s="760"/>
      <c r="EKA138" s="760"/>
      <c r="EKB138" s="760"/>
      <c r="EKC138" s="760"/>
      <c r="EKD138" s="760"/>
      <c r="EKE138" s="760"/>
      <c r="EKF138" s="760"/>
      <c r="EKG138" s="760"/>
      <c r="EKH138" s="760"/>
      <c r="EKI138" s="760"/>
      <c r="EKJ138" s="760"/>
      <c r="EKK138" s="760"/>
      <c r="EKL138" s="760"/>
      <c r="EKM138" s="760"/>
      <c r="EKN138" s="760"/>
      <c r="EKO138" s="760"/>
      <c r="EKP138" s="760"/>
      <c r="EKQ138" s="760"/>
      <c r="EKR138" s="760"/>
      <c r="EKS138" s="760"/>
      <c r="EKT138" s="760"/>
      <c r="EKU138" s="760"/>
      <c r="EKV138" s="760"/>
      <c r="EKW138" s="760"/>
      <c r="EKX138" s="760"/>
      <c r="EKY138" s="760"/>
      <c r="EKZ138" s="760"/>
      <c r="ELA138" s="760"/>
      <c r="ELB138" s="760"/>
      <c r="ELC138" s="760"/>
      <c r="ELD138" s="760"/>
      <c r="ELE138" s="760"/>
      <c r="ELF138" s="760"/>
      <c r="ELG138" s="760"/>
      <c r="ELH138" s="760"/>
      <c r="ELI138" s="760"/>
      <c r="ELJ138" s="760"/>
      <c r="ELK138" s="760"/>
      <c r="ELL138" s="760"/>
      <c r="ELM138" s="760"/>
      <c r="ELN138" s="760"/>
      <c r="ELO138" s="760"/>
      <c r="ELP138" s="760"/>
      <c r="ELQ138" s="760"/>
      <c r="ELR138" s="760"/>
      <c r="ELS138" s="760"/>
      <c r="ELT138" s="760"/>
      <c r="ELU138" s="760"/>
      <c r="ELV138" s="760"/>
      <c r="ELW138" s="760"/>
      <c r="ELX138" s="760"/>
      <c r="ELY138" s="760"/>
      <c r="ELZ138" s="760"/>
      <c r="EMA138" s="760"/>
      <c r="EMB138" s="760"/>
      <c r="EMC138" s="760"/>
      <c r="EMD138" s="760"/>
      <c r="EME138" s="760"/>
      <c r="EMF138" s="760"/>
      <c r="EMG138" s="760"/>
      <c r="EMH138" s="760"/>
      <c r="EMI138" s="760"/>
      <c r="EMJ138" s="760"/>
      <c r="EMK138" s="760"/>
      <c r="EML138" s="760"/>
      <c r="EMM138" s="760"/>
      <c r="EMN138" s="760"/>
      <c r="EMO138" s="760"/>
      <c r="EMP138" s="760"/>
      <c r="EMQ138" s="760"/>
      <c r="EMR138" s="760"/>
      <c r="EMS138" s="760"/>
      <c r="EMT138" s="760"/>
      <c r="EMU138" s="760"/>
      <c r="EMV138" s="760"/>
      <c r="EMW138" s="760"/>
      <c r="EMX138" s="760"/>
      <c r="EMY138" s="760"/>
      <c r="EMZ138" s="760"/>
      <c r="ENA138" s="760"/>
      <c r="ENB138" s="760"/>
      <c r="ENC138" s="760"/>
      <c r="END138" s="760"/>
      <c r="ENE138" s="760"/>
      <c r="ENF138" s="760"/>
      <c r="ENG138" s="760"/>
      <c r="ENH138" s="760"/>
      <c r="ENI138" s="760"/>
      <c r="ENJ138" s="760"/>
      <c r="ENK138" s="760"/>
      <c r="ENL138" s="760"/>
      <c r="ENM138" s="760"/>
      <c r="ENN138" s="760"/>
      <c r="ENO138" s="760"/>
      <c r="ENP138" s="760"/>
      <c r="ENQ138" s="760"/>
      <c r="ENR138" s="760"/>
      <c r="ENS138" s="760"/>
      <c r="ENT138" s="760"/>
      <c r="ENU138" s="760"/>
      <c r="ENV138" s="760"/>
      <c r="ENW138" s="760"/>
      <c r="ENX138" s="760"/>
      <c r="ENY138" s="760"/>
      <c r="ENZ138" s="760"/>
      <c r="EOA138" s="760"/>
      <c r="EOB138" s="760"/>
      <c r="EOC138" s="760"/>
      <c r="EOD138" s="760"/>
      <c r="EOE138" s="760"/>
      <c r="EOF138" s="760"/>
      <c r="EOG138" s="760"/>
      <c r="EOH138" s="760"/>
      <c r="EOI138" s="760"/>
      <c r="EOJ138" s="760"/>
      <c r="EOK138" s="760"/>
      <c r="EOL138" s="760"/>
      <c r="EOM138" s="760"/>
      <c r="EON138" s="760"/>
      <c r="EOO138" s="760"/>
      <c r="EOP138" s="760"/>
      <c r="EOQ138" s="760"/>
      <c r="EOR138" s="760"/>
      <c r="EOS138" s="760"/>
      <c r="EOT138" s="760"/>
      <c r="EOU138" s="760"/>
      <c r="EOV138" s="760"/>
      <c r="EOW138" s="760"/>
      <c r="EOX138" s="760"/>
      <c r="EOY138" s="760"/>
      <c r="EOZ138" s="760"/>
      <c r="EPA138" s="760"/>
      <c r="EPB138" s="760"/>
      <c r="EPC138" s="760"/>
      <c r="EPD138" s="760"/>
      <c r="EPE138" s="760"/>
      <c r="EPF138" s="760"/>
      <c r="EPG138" s="760"/>
      <c r="EPH138" s="760"/>
      <c r="EPI138" s="760"/>
      <c r="EPJ138" s="760"/>
      <c r="EPK138" s="760"/>
      <c r="EPL138" s="760"/>
      <c r="EPM138" s="760"/>
      <c r="EPN138" s="760"/>
      <c r="EPO138" s="760"/>
      <c r="EPP138" s="760"/>
      <c r="EPQ138" s="760"/>
      <c r="EPR138" s="760"/>
      <c r="EPS138" s="760"/>
      <c r="EPT138" s="760"/>
      <c r="EPU138" s="760"/>
      <c r="EPV138" s="760"/>
      <c r="EPW138" s="760"/>
      <c r="EPX138" s="760"/>
      <c r="EPY138" s="760"/>
      <c r="EPZ138" s="760"/>
      <c r="EQA138" s="760"/>
      <c r="EQB138" s="760"/>
      <c r="EQC138" s="760"/>
      <c r="EQD138" s="760"/>
      <c r="EQE138" s="760"/>
      <c r="EQF138" s="760"/>
      <c r="EQG138" s="760"/>
      <c r="EQH138" s="760"/>
      <c r="EQI138" s="760"/>
      <c r="EQJ138" s="760"/>
      <c r="EQK138" s="760"/>
      <c r="EQL138" s="760"/>
      <c r="EQM138" s="760"/>
      <c r="EQN138" s="760"/>
      <c r="EQO138" s="760"/>
      <c r="EQP138" s="760"/>
      <c r="EQQ138" s="760"/>
      <c r="EQR138" s="760"/>
      <c r="EQS138" s="760"/>
      <c r="EQT138" s="760"/>
      <c r="EQU138" s="760"/>
      <c r="EQV138" s="760"/>
      <c r="EQW138" s="760"/>
      <c r="EQX138" s="760"/>
      <c r="EQY138" s="760"/>
      <c r="EQZ138" s="760"/>
      <c r="ERA138" s="760"/>
      <c r="ERB138" s="760"/>
      <c r="ERC138" s="760"/>
      <c r="ERD138" s="760"/>
      <c r="ERE138" s="760"/>
      <c r="ERF138" s="760"/>
      <c r="ERG138" s="760"/>
      <c r="ERH138" s="760"/>
      <c r="ERI138" s="760"/>
      <c r="ERJ138" s="760"/>
      <c r="ERK138" s="760"/>
      <c r="ERL138" s="760"/>
      <c r="ERM138" s="760"/>
      <c r="ERN138" s="760"/>
      <c r="ERO138" s="760"/>
      <c r="ERP138" s="760"/>
      <c r="ERQ138" s="760"/>
      <c r="ERR138" s="760"/>
      <c r="ERS138" s="760"/>
      <c r="ERT138" s="760"/>
      <c r="ERU138" s="760"/>
      <c r="ERV138" s="760"/>
      <c r="ERW138" s="760"/>
      <c r="ERX138" s="760"/>
      <c r="ERY138" s="760"/>
      <c r="ERZ138" s="760"/>
      <c r="ESA138" s="760"/>
      <c r="ESB138" s="760"/>
      <c r="ESC138" s="760"/>
      <c r="ESD138" s="760"/>
      <c r="ESE138" s="760"/>
      <c r="ESF138" s="760"/>
      <c r="ESG138" s="760"/>
      <c r="ESH138" s="760"/>
      <c r="ESI138" s="760"/>
      <c r="ESJ138" s="760"/>
      <c r="ESK138" s="760"/>
      <c r="ESL138" s="760"/>
      <c r="ESM138" s="760"/>
      <c r="ESN138" s="760"/>
      <c r="ESO138" s="760"/>
      <c r="ESP138" s="760"/>
      <c r="ESQ138" s="760"/>
      <c r="ESR138" s="760"/>
      <c r="ESS138" s="760"/>
      <c r="EST138" s="760"/>
      <c r="ESU138" s="760"/>
      <c r="ESV138" s="760"/>
      <c r="ESW138" s="760"/>
      <c r="ESX138" s="760"/>
      <c r="ESY138" s="760"/>
      <c r="ESZ138" s="760"/>
      <c r="ETA138" s="760"/>
      <c r="ETB138" s="760"/>
      <c r="ETC138" s="760"/>
      <c r="ETD138" s="760"/>
      <c r="ETE138" s="760"/>
      <c r="ETF138" s="760"/>
      <c r="ETG138" s="760"/>
      <c r="ETH138" s="760"/>
      <c r="ETI138" s="760"/>
      <c r="ETJ138" s="760"/>
      <c r="ETK138" s="760"/>
      <c r="ETL138" s="760"/>
      <c r="ETM138" s="760"/>
      <c r="ETN138" s="760"/>
      <c r="ETO138" s="760"/>
      <c r="ETP138" s="760"/>
      <c r="ETQ138" s="760"/>
      <c r="ETR138" s="760"/>
      <c r="ETS138" s="760"/>
      <c r="ETT138" s="760"/>
      <c r="ETU138" s="760"/>
      <c r="ETV138" s="760"/>
      <c r="ETW138" s="760"/>
      <c r="ETX138" s="760"/>
      <c r="ETY138" s="760"/>
      <c r="ETZ138" s="760"/>
      <c r="EUA138" s="760"/>
      <c r="EUB138" s="760"/>
      <c r="EUC138" s="760"/>
      <c r="EUD138" s="760"/>
      <c r="EUE138" s="760"/>
      <c r="EUF138" s="760"/>
      <c r="EUG138" s="760"/>
      <c r="EUH138" s="760"/>
      <c r="EUI138" s="760"/>
      <c r="EUJ138" s="760"/>
      <c r="EUK138" s="760"/>
      <c r="EUL138" s="760"/>
      <c r="EUM138" s="760"/>
      <c r="EUN138" s="760"/>
      <c r="EUO138" s="760"/>
      <c r="EUP138" s="760"/>
      <c r="EUQ138" s="760"/>
      <c r="EUR138" s="760"/>
      <c r="EUS138" s="760"/>
      <c r="EUT138" s="760"/>
      <c r="EUU138" s="760"/>
      <c r="EUV138" s="760"/>
      <c r="EUW138" s="760"/>
      <c r="EUX138" s="760"/>
      <c r="EUY138" s="760"/>
      <c r="EUZ138" s="760"/>
      <c r="EVA138" s="760"/>
      <c r="EVB138" s="760"/>
      <c r="EVC138" s="760"/>
      <c r="EVD138" s="760"/>
      <c r="EVE138" s="760"/>
      <c r="EVF138" s="760"/>
      <c r="EVG138" s="760"/>
      <c r="EVH138" s="760"/>
      <c r="EVI138" s="760"/>
      <c r="EVJ138" s="760"/>
      <c r="EVK138" s="760"/>
      <c r="EVL138" s="760"/>
      <c r="EVM138" s="760"/>
      <c r="EVN138" s="760"/>
      <c r="EVO138" s="760"/>
      <c r="EVP138" s="760"/>
      <c r="EVQ138" s="760"/>
      <c r="EVR138" s="760"/>
      <c r="EVS138" s="760"/>
      <c r="EVT138" s="760"/>
      <c r="EVU138" s="760"/>
      <c r="EVV138" s="760"/>
      <c r="EVW138" s="760"/>
      <c r="EVX138" s="760"/>
      <c r="EVY138" s="760"/>
      <c r="EVZ138" s="760"/>
      <c r="EWA138" s="760"/>
      <c r="EWB138" s="760"/>
      <c r="EWC138" s="760"/>
      <c r="EWD138" s="760"/>
      <c r="EWE138" s="760"/>
      <c r="EWF138" s="760"/>
      <c r="EWG138" s="760"/>
      <c r="EWH138" s="760"/>
      <c r="EWI138" s="760"/>
      <c r="EWJ138" s="760"/>
      <c r="EWK138" s="760"/>
      <c r="EWL138" s="760"/>
      <c r="EWM138" s="760"/>
      <c r="EWN138" s="760"/>
      <c r="EWO138" s="760"/>
      <c r="EWP138" s="760"/>
      <c r="EWQ138" s="760"/>
      <c r="EWR138" s="760"/>
      <c r="EWS138" s="760"/>
      <c r="EWT138" s="760"/>
      <c r="EWU138" s="760"/>
      <c r="EWV138" s="760"/>
      <c r="EWW138" s="760"/>
      <c r="EWX138" s="760"/>
      <c r="EWY138" s="760"/>
      <c r="EWZ138" s="760"/>
      <c r="EXA138" s="760"/>
      <c r="EXB138" s="760"/>
      <c r="EXC138" s="760"/>
      <c r="EXD138" s="760"/>
      <c r="EXE138" s="760"/>
      <c r="EXF138" s="760"/>
      <c r="EXG138" s="760"/>
      <c r="EXH138" s="760"/>
      <c r="EXI138" s="760"/>
      <c r="EXJ138" s="760"/>
      <c r="EXK138" s="760"/>
      <c r="EXL138" s="760"/>
      <c r="EXM138" s="760"/>
      <c r="EXN138" s="760"/>
      <c r="EXO138" s="760"/>
      <c r="EXP138" s="760"/>
      <c r="EXQ138" s="760"/>
      <c r="EXR138" s="760"/>
      <c r="EXS138" s="760"/>
      <c r="EXT138" s="760"/>
      <c r="EXU138" s="760"/>
      <c r="EXV138" s="760"/>
      <c r="EXW138" s="760"/>
      <c r="EXX138" s="760"/>
      <c r="EXY138" s="760"/>
      <c r="EXZ138" s="760"/>
      <c r="EYA138" s="760"/>
      <c r="EYB138" s="760"/>
      <c r="EYC138" s="760"/>
      <c r="EYD138" s="760"/>
      <c r="EYE138" s="760"/>
      <c r="EYF138" s="760"/>
      <c r="EYG138" s="760"/>
      <c r="EYH138" s="760"/>
      <c r="EYI138" s="760"/>
      <c r="EYJ138" s="760"/>
      <c r="EYK138" s="760"/>
      <c r="EYL138" s="760"/>
      <c r="EYM138" s="760"/>
      <c r="EYN138" s="760"/>
      <c r="EYO138" s="760"/>
      <c r="EYP138" s="760"/>
      <c r="EYQ138" s="760"/>
      <c r="EYR138" s="760"/>
      <c r="EYS138" s="760"/>
      <c r="EYT138" s="760"/>
      <c r="EYU138" s="760"/>
      <c r="EYV138" s="760"/>
      <c r="EYW138" s="760"/>
      <c r="EYX138" s="760"/>
      <c r="EYY138" s="760"/>
      <c r="EYZ138" s="760"/>
      <c r="EZA138" s="760"/>
      <c r="EZB138" s="760"/>
      <c r="EZC138" s="760"/>
      <c r="EZD138" s="760"/>
      <c r="EZE138" s="760"/>
      <c r="EZF138" s="760"/>
      <c r="EZG138" s="760"/>
      <c r="EZH138" s="760"/>
      <c r="EZI138" s="760"/>
      <c r="EZJ138" s="760"/>
      <c r="EZK138" s="760"/>
      <c r="EZL138" s="760"/>
      <c r="EZM138" s="760"/>
      <c r="EZN138" s="760"/>
      <c r="EZO138" s="760"/>
      <c r="EZP138" s="760"/>
      <c r="EZQ138" s="760"/>
      <c r="EZR138" s="760"/>
      <c r="EZS138" s="760"/>
      <c r="EZT138" s="760"/>
      <c r="EZU138" s="760"/>
      <c r="EZV138" s="760"/>
      <c r="EZW138" s="760"/>
      <c r="EZX138" s="760"/>
      <c r="EZY138" s="760"/>
      <c r="EZZ138" s="760"/>
      <c r="FAA138" s="760"/>
      <c r="FAB138" s="760"/>
      <c r="FAC138" s="760"/>
      <c r="FAD138" s="760"/>
      <c r="FAE138" s="760"/>
      <c r="FAF138" s="760"/>
      <c r="FAG138" s="760"/>
      <c r="FAH138" s="760"/>
      <c r="FAI138" s="760"/>
      <c r="FAJ138" s="760"/>
      <c r="FAK138" s="760"/>
      <c r="FAL138" s="760"/>
      <c r="FAM138" s="760"/>
      <c r="FAN138" s="760"/>
      <c r="FAO138" s="760"/>
      <c r="FAP138" s="760"/>
      <c r="FAQ138" s="760"/>
      <c r="FAR138" s="760"/>
      <c r="FAS138" s="760"/>
      <c r="FAT138" s="760"/>
      <c r="FAU138" s="760"/>
      <c r="FAV138" s="760"/>
      <c r="FAW138" s="760"/>
      <c r="FAX138" s="760"/>
      <c r="FAY138" s="760"/>
      <c r="FAZ138" s="760"/>
      <c r="FBA138" s="760"/>
      <c r="FBB138" s="760"/>
      <c r="FBC138" s="760"/>
      <c r="FBD138" s="760"/>
      <c r="FBE138" s="760"/>
      <c r="FBF138" s="760"/>
      <c r="FBG138" s="760"/>
      <c r="FBH138" s="760"/>
      <c r="FBI138" s="760"/>
      <c r="FBJ138" s="760"/>
      <c r="FBK138" s="760"/>
      <c r="FBL138" s="760"/>
      <c r="FBM138" s="760"/>
      <c r="FBN138" s="760"/>
      <c r="FBO138" s="760"/>
      <c r="FBP138" s="760"/>
      <c r="FBQ138" s="760"/>
      <c r="FBR138" s="760"/>
      <c r="FBS138" s="760"/>
      <c r="FBT138" s="760"/>
      <c r="FBU138" s="760"/>
      <c r="FBV138" s="760"/>
      <c r="FBW138" s="760"/>
      <c r="FBX138" s="760"/>
      <c r="FBY138" s="760"/>
      <c r="FBZ138" s="760"/>
      <c r="FCA138" s="760"/>
      <c r="FCB138" s="760"/>
      <c r="FCC138" s="760"/>
      <c r="FCD138" s="760"/>
      <c r="FCE138" s="760"/>
      <c r="FCF138" s="760"/>
      <c r="FCG138" s="760"/>
      <c r="FCH138" s="760"/>
      <c r="FCI138" s="760"/>
      <c r="FCJ138" s="760"/>
      <c r="FCK138" s="760"/>
      <c r="FCL138" s="760"/>
      <c r="FCM138" s="760"/>
      <c r="FCN138" s="760"/>
      <c r="FCO138" s="760"/>
      <c r="FCP138" s="760"/>
      <c r="FCQ138" s="760"/>
      <c r="FCR138" s="760"/>
      <c r="FCS138" s="760"/>
      <c r="FCT138" s="760"/>
      <c r="FCU138" s="760"/>
      <c r="FCV138" s="760"/>
      <c r="FCW138" s="760"/>
      <c r="FCX138" s="760"/>
      <c r="FCY138" s="760"/>
      <c r="FCZ138" s="760"/>
      <c r="FDA138" s="760"/>
      <c r="FDB138" s="760"/>
      <c r="FDC138" s="760"/>
      <c r="FDD138" s="760"/>
      <c r="FDE138" s="760"/>
      <c r="FDF138" s="760"/>
      <c r="FDG138" s="760"/>
      <c r="FDH138" s="760"/>
      <c r="FDI138" s="760"/>
      <c r="FDJ138" s="760"/>
      <c r="FDK138" s="760"/>
      <c r="FDL138" s="760"/>
      <c r="FDM138" s="760"/>
      <c r="FDN138" s="760"/>
      <c r="FDO138" s="760"/>
      <c r="FDP138" s="760"/>
      <c r="FDQ138" s="760"/>
      <c r="FDR138" s="760"/>
      <c r="FDS138" s="760"/>
      <c r="FDT138" s="760"/>
      <c r="FDU138" s="760"/>
      <c r="FDV138" s="760"/>
      <c r="FDW138" s="760"/>
      <c r="FDX138" s="760"/>
      <c r="FDY138" s="760"/>
      <c r="FDZ138" s="760"/>
      <c r="FEA138" s="760"/>
      <c r="FEB138" s="760"/>
      <c r="FEC138" s="760"/>
      <c r="FED138" s="760"/>
      <c r="FEE138" s="760"/>
      <c r="FEF138" s="760"/>
      <c r="FEG138" s="760"/>
      <c r="FEH138" s="760"/>
      <c r="FEI138" s="760"/>
      <c r="FEJ138" s="760"/>
      <c r="FEK138" s="760"/>
      <c r="FEL138" s="760"/>
      <c r="FEM138" s="760"/>
      <c r="FEN138" s="760"/>
      <c r="FEO138" s="760"/>
      <c r="FEP138" s="760"/>
      <c r="FEQ138" s="760"/>
      <c r="FER138" s="760"/>
      <c r="FES138" s="760"/>
      <c r="FET138" s="760"/>
      <c r="FEU138" s="760"/>
      <c r="FEV138" s="760"/>
      <c r="FEW138" s="760"/>
      <c r="FEX138" s="760"/>
      <c r="FEY138" s="760"/>
      <c r="FEZ138" s="760"/>
      <c r="FFA138" s="760"/>
      <c r="FFB138" s="760"/>
      <c r="FFC138" s="760"/>
      <c r="FFD138" s="760"/>
      <c r="FFE138" s="760"/>
      <c r="FFF138" s="760"/>
      <c r="FFG138" s="760"/>
      <c r="FFH138" s="760"/>
      <c r="FFI138" s="760"/>
      <c r="FFJ138" s="760"/>
      <c r="FFK138" s="760"/>
      <c r="FFL138" s="760"/>
      <c r="FFM138" s="760"/>
      <c r="FFN138" s="760"/>
      <c r="FFO138" s="760"/>
      <c r="FFP138" s="760"/>
      <c r="FFQ138" s="760"/>
      <c r="FFR138" s="760"/>
      <c r="FFS138" s="760"/>
      <c r="FFT138" s="760"/>
      <c r="FFU138" s="760"/>
      <c r="FFV138" s="760"/>
      <c r="FFW138" s="760"/>
      <c r="FFX138" s="760"/>
      <c r="FFY138" s="760"/>
      <c r="FFZ138" s="760"/>
      <c r="FGA138" s="760"/>
      <c r="FGB138" s="760"/>
      <c r="FGC138" s="760"/>
      <c r="FGD138" s="760"/>
      <c r="FGE138" s="760"/>
      <c r="FGF138" s="760"/>
      <c r="FGG138" s="760"/>
      <c r="FGH138" s="760"/>
      <c r="FGI138" s="760"/>
      <c r="FGJ138" s="760"/>
      <c r="FGK138" s="760"/>
      <c r="FGL138" s="760"/>
      <c r="FGM138" s="760"/>
      <c r="FGN138" s="760"/>
      <c r="FGO138" s="760"/>
      <c r="FGP138" s="760"/>
      <c r="FGQ138" s="760"/>
      <c r="FGR138" s="760"/>
      <c r="FGS138" s="760"/>
      <c r="FGT138" s="760"/>
      <c r="FGU138" s="760"/>
      <c r="FGV138" s="760"/>
      <c r="FGW138" s="760"/>
      <c r="FGX138" s="760"/>
      <c r="FGY138" s="760"/>
      <c r="FGZ138" s="760"/>
      <c r="FHA138" s="760"/>
      <c r="FHB138" s="760"/>
      <c r="FHC138" s="760"/>
      <c r="FHD138" s="760"/>
      <c r="FHE138" s="760"/>
      <c r="FHF138" s="760"/>
      <c r="FHG138" s="760"/>
      <c r="FHH138" s="760"/>
      <c r="FHI138" s="760"/>
      <c r="FHJ138" s="760"/>
      <c r="FHK138" s="760"/>
      <c r="FHL138" s="760"/>
      <c r="FHM138" s="760"/>
      <c r="FHN138" s="760"/>
      <c r="FHO138" s="760"/>
      <c r="FHP138" s="760"/>
      <c r="FHQ138" s="760"/>
      <c r="FHR138" s="760"/>
      <c r="FHS138" s="760"/>
      <c r="FHT138" s="760"/>
      <c r="FHU138" s="760"/>
      <c r="FHV138" s="760"/>
      <c r="FHW138" s="760"/>
      <c r="FHX138" s="760"/>
      <c r="FHY138" s="760"/>
      <c r="FHZ138" s="760"/>
      <c r="FIA138" s="760"/>
      <c r="FIB138" s="760"/>
      <c r="FIC138" s="760"/>
      <c r="FID138" s="760"/>
      <c r="FIE138" s="760"/>
      <c r="FIF138" s="760"/>
      <c r="FIG138" s="760"/>
      <c r="FIH138" s="760"/>
      <c r="FII138" s="760"/>
      <c r="FIJ138" s="760"/>
      <c r="FIK138" s="760"/>
      <c r="FIL138" s="760"/>
      <c r="FIM138" s="760"/>
      <c r="FIN138" s="760"/>
      <c r="FIO138" s="760"/>
      <c r="FIP138" s="760"/>
      <c r="FIQ138" s="760"/>
      <c r="FIR138" s="760"/>
      <c r="FIS138" s="760"/>
      <c r="FIT138" s="760"/>
      <c r="FIU138" s="760"/>
      <c r="FIV138" s="760"/>
      <c r="FIW138" s="760"/>
      <c r="FIX138" s="760"/>
      <c r="FIY138" s="760"/>
      <c r="FIZ138" s="760"/>
      <c r="FJA138" s="760"/>
      <c r="FJB138" s="760"/>
      <c r="FJC138" s="760"/>
      <c r="FJD138" s="760"/>
      <c r="FJE138" s="760"/>
      <c r="FJF138" s="760"/>
      <c r="FJG138" s="760"/>
      <c r="FJH138" s="760"/>
      <c r="FJI138" s="760"/>
      <c r="FJJ138" s="760"/>
      <c r="FJK138" s="760"/>
      <c r="FJL138" s="760"/>
      <c r="FJM138" s="760"/>
      <c r="FJN138" s="760"/>
      <c r="FJO138" s="760"/>
      <c r="FJP138" s="760"/>
      <c r="FJQ138" s="760"/>
      <c r="FJR138" s="760"/>
      <c r="FJS138" s="760"/>
      <c r="FJT138" s="760"/>
      <c r="FJU138" s="760"/>
      <c r="FJV138" s="760"/>
      <c r="FJW138" s="760"/>
      <c r="FJX138" s="760"/>
      <c r="FJY138" s="760"/>
      <c r="FJZ138" s="760"/>
      <c r="FKA138" s="760"/>
      <c r="FKB138" s="760"/>
      <c r="FKC138" s="760"/>
      <c r="FKD138" s="760"/>
      <c r="FKE138" s="760"/>
      <c r="FKF138" s="760"/>
      <c r="FKG138" s="760"/>
      <c r="FKH138" s="760"/>
      <c r="FKI138" s="760"/>
      <c r="FKJ138" s="760"/>
      <c r="FKK138" s="760"/>
      <c r="FKL138" s="760"/>
      <c r="FKM138" s="760"/>
      <c r="FKN138" s="760"/>
      <c r="FKO138" s="760"/>
      <c r="FKP138" s="760"/>
      <c r="FKQ138" s="760"/>
      <c r="FKR138" s="760"/>
      <c r="FKS138" s="760"/>
      <c r="FKT138" s="760"/>
      <c r="FKU138" s="760"/>
      <c r="FKV138" s="760"/>
      <c r="FKW138" s="760"/>
      <c r="FKX138" s="760"/>
      <c r="FKY138" s="760"/>
      <c r="FKZ138" s="760"/>
      <c r="FLA138" s="760"/>
      <c r="FLB138" s="760"/>
      <c r="FLC138" s="760"/>
      <c r="FLD138" s="760"/>
      <c r="FLE138" s="760"/>
      <c r="FLF138" s="760"/>
      <c r="FLG138" s="760"/>
      <c r="FLH138" s="760"/>
      <c r="FLI138" s="760"/>
      <c r="FLJ138" s="760"/>
      <c r="FLK138" s="760"/>
      <c r="FLL138" s="760"/>
      <c r="FLM138" s="760"/>
      <c r="FLN138" s="760"/>
      <c r="FLO138" s="760"/>
      <c r="FLP138" s="760"/>
      <c r="FLQ138" s="760"/>
      <c r="FLR138" s="760"/>
      <c r="FLS138" s="760"/>
      <c r="FLT138" s="760"/>
      <c r="FLU138" s="760"/>
      <c r="FLV138" s="760"/>
      <c r="FLW138" s="760"/>
      <c r="FLX138" s="760"/>
      <c r="FLY138" s="760"/>
      <c r="FLZ138" s="760"/>
      <c r="FMA138" s="760"/>
      <c r="FMB138" s="760"/>
      <c r="FMC138" s="760"/>
      <c r="FMD138" s="760"/>
      <c r="FME138" s="760"/>
      <c r="FMF138" s="760"/>
      <c r="FMG138" s="760"/>
      <c r="FMH138" s="760"/>
      <c r="FMI138" s="760"/>
      <c r="FMJ138" s="760"/>
      <c r="FMK138" s="760"/>
      <c r="FML138" s="760"/>
      <c r="FMM138" s="760"/>
      <c r="FMN138" s="760"/>
      <c r="FMO138" s="760"/>
      <c r="FMP138" s="760"/>
      <c r="FMQ138" s="760"/>
      <c r="FMR138" s="760"/>
      <c r="FMS138" s="760"/>
      <c r="FMT138" s="760"/>
      <c r="FMU138" s="760"/>
      <c r="FMV138" s="760"/>
      <c r="FMW138" s="760"/>
      <c r="FMX138" s="760"/>
      <c r="FMY138" s="760"/>
      <c r="FMZ138" s="760"/>
      <c r="FNA138" s="760"/>
      <c r="FNB138" s="760"/>
      <c r="FNC138" s="760"/>
      <c r="FND138" s="760"/>
      <c r="FNE138" s="760"/>
      <c r="FNF138" s="760"/>
      <c r="FNG138" s="760"/>
      <c r="FNH138" s="760"/>
      <c r="FNI138" s="760"/>
      <c r="FNJ138" s="760"/>
      <c r="FNK138" s="760"/>
      <c r="FNL138" s="760"/>
      <c r="FNM138" s="760"/>
      <c r="FNN138" s="760"/>
      <c r="FNO138" s="760"/>
      <c r="FNP138" s="760"/>
      <c r="FNQ138" s="760"/>
      <c r="FNR138" s="760"/>
      <c r="FNS138" s="760"/>
      <c r="FNT138" s="760"/>
      <c r="FNU138" s="760"/>
      <c r="FNV138" s="760"/>
      <c r="FNW138" s="760"/>
      <c r="FNX138" s="760"/>
      <c r="FNY138" s="760"/>
      <c r="FNZ138" s="760"/>
      <c r="FOA138" s="760"/>
      <c r="FOB138" s="760"/>
      <c r="FOC138" s="760"/>
      <c r="FOD138" s="760"/>
      <c r="FOE138" s="760"/>
      <c r="FOF138" s="760"/>
      <c r="FOG138" s="760"/>
      <c r="FOH138" s="760"/>
      <c r="FOI138" s="760"/>
      <c r="FOJ138" s="760"/>
      <c r="FOK138" s="760"/>
      <c r="FOL138" s="760"/>
      <c r="FOM138" s="760"/>
      <c r="FON138" s="760"/>
      <c r="FOO138" s="760"/>
      <c r="FOP138" s="760"/>
      <c r="FOQ138" s="760"/>
      <c r="FOR138" s="760"/>
      <c r="FOS138" s="760"/>
      <c r="FOT138" s="760"/>
      <c r="FOU138" s="760"/>
      <c r="FOV138" s="760"/>
      <c r="FOW138" s="760"/>
      <c r="FOX138" s="760"/>
      <c r="FOY138" s="760"/>
      <c r="FOZ138" s="760"/>
      <c r="FPA138" s="760"/>
      <c r="FPB138" s="760"/>
      <c r="FPC138" s="760"/>
      <c r="FPD138" s="760"/>
      <c r="FPE138" s="760"/>
      <c r="FPF138" s="760"/>
      <c r="FPG138" s="760"/>
      <c r="FPH138" s="760"/>
      <c r="FPI138" s="760"/>
      <c r="FPJ138" s="760"/>
      <c r="FPK138" s="760"/>
      <c r="FPL138" s="760"/>
      <c r="FPM138" s="760"/>
      <c r="FPN138" s="760"/>
      <c r="FPO138" s="760"/>
      <c r="FPP138" s="760"/>
      <c r="FPQ138" s="760"/>
      <c r="FPR138" s="760"/>
      <c r="FPS138" s="760"/>
      <c r="FPT138" s="760"/>
      <c r="FPU138" s="760"/>
      <c r="FPV138" s="760"/>
      <c r="FPW138" s="760"/>
      <c r="FPX138" s="760"/>
      <c r="FPY138" s="760"/>
      <c r="FPZ138" s="760"/>
      <c r="FQA138" s="760"/>
      <c r="FQB138" s="760"/>
      <c r="FQC138" s="760"/>
      <c r="FQD138" s="760"/>
      <c r="FQE138" s="760"/>
      <c r="FQF138" s="760"/>
      <c r="FQG138" s="760"/>
      <c r="FQH138" s="760"/>
      <c r="FQI138" s="760"/>
      <c r="FQJ138" s="760"/>
      <c r="FQK138" s="760"/>
      <c r="FQL138" s="760"/>
      <c r="FQM138" s="760"/>
      <c r="FQN138" s="760"/>
      <c r="FQO138" s="760"/>
      <c r="FQP138" s="760"/>
      <c r="FQQ138" s="760"/>
      <c r="FQR138" s="760"/>
      <c r="FQS138" s="760"/>
      <c r="FQT138" s="760"/>
      <c r="FQU138" s="760"/>
      <c r="FQV138" s="760"/>
      <c r="FQW138" s="760"/>
      <c r="FQX138" s="760"/>
      <c r="FQY138" s="760"/>
      <c r="FQZ138" s="760"/>
      <c r="FRA138" s="760"/>
      <c r="FRB138" s="760"/>
      <c r="FRC138" s="760"/>
      <c r="FRD138" s="760"/>
      <c r="FRE138" s="760"/>
      <c r="FRF138" s="760"/>
      <c r="FRG138" s="760"/>
      <c r="FRH138" s="760"/>
      <c r="FRI138" s="760"/>
      <c r="FRJ138" s="760"/>
      <c r="FRK138" s="760"/>
      <c r="FRL138" s="760"/>
      <c r="FRM138" s="760"/>
      <c r="FRN138" s="760"/>
      <c r="FRO138" s="760"/>
      <c r="FRP138" s="760"/>
      <c r="FRQ138" s="760"/>
      <c r="FRR138" s="760"/>
      <c r="FRS138" s="760"/>
      <c r="FRT138" s="760"/>
      <c r="FRU138" s="760"/>
      <c r="FRV138" s="760"/>
      <c r="FRW138" s="760"/>
      <c r="FRX138" s="760"/>
      <c r="FRY138" s="760"/>
      <c r="FRZ138" s="760"/>
      <c r="FSA138" s="760"/>
      <c r="FSB138" s="760"/>
      <c r="FSC138" s="760"/>
      <c r="FSD138" s="760"/>
      <c r="FSE138" s="760"/>
      <c r="FSF138" s="760"/>
      <c r="FSG138" s="760"/>
      <c r="FSH138" s="760"/>
      <c r="FSI138" s="760"/>
      <c r="FSJ138" s="760"/>
      <c r="FSK138" s="760"/>
      <c r="FSL138" s="760"/>
      <c r="FSM138" s="760"/>
      <c r="FSN138" s="760"/>
      <c r="FSO138" s="760"/>
      <c r="FSP138" s="760"/>
      <c r="FSQ138" s="760"/>
      <c r="FSR138" s="760"/>
      <c r="FSS138" s="760"/>
      <c r="FST138" s="760"/>
      <c r="FSU138" s="760"/>
      <c r="FSV138" s="760"/>
      <c r="FSW138" s="760"/>
      <c r="FSX138" s="760"/>
      <c r="FSY138" s="760"/>
      <c r="FSZ138" s="760"/>
      <c r="FTA138" s="760"/>
      <c r="FTB138" s="760"/>
      <c r="FTC138" s="760"/>
      <c r="FTD138" s="760"/>
      <c r="FTE138" s="760"/>
      <c r="FTF138" s="760"/>
      <c r="FTG138" s="760"/>
      <c r="FTH138" s="760"/>
      <c r="FTI138" s="760"/>
      <c r="FTJ138" s="760"/>
      <c r="FTK138" s="760"/>
      <c r="FTL138" s="760"/>
      <c r="FTM138" s="760"/>
      <c r="FTN138" s="760"/>
      <c r="FTO138" s="760"/>
      <c r="FTP138" s="760"/>
      <c r="FTQ138" s="760"/>
      <c r="FTR138" s="760"/>
      <c r="FTS138" s="760"/>
      <c r="FTT138" s="760"/>
      <c r="FTU138" s="760"/>
      <c r="FTV138" s="760"/>
      <c r="FTW138" s="760"/>
      <c r="FTX138" s="760"/>
      <c r="FTY138" s="760"/>
      <c r="FTZ138" s="760"/>
      <c r="FUA138" s="760"/>
      <c r="FUB138" s="760"/>
      <c r="FUC138" s="760"/>
      <c r="FUD138" s="760"/>
      <c r="FUE138" s="760"/>
      <c r="FUF138" s="760"/>
      <c r="FUG138" s="760"/>
      <c r="FUH138" s="760"/>
      <c r="FUI138" s="760"/>
      <c r="FUJ138" s="760"/>
      <c r="FUK138" s="760"/>
      <c r="FUL138" s="760"/>
      <c r="FUM138" s="760"/>
      <c r="FUN138" s="760"/>
      <c r="FUO138" s="760"/>
      <c r="FUP138" s="760"/>
      <c r="FUQ138" s="760"/>
      <c r="FUR138" s="760"/>
      <c r="FUS138" s="760"/>
      <c r="FUT138" s="760"/>
      <c r="FUU138" s="760"/>
      <c r="FUV138" s="760"/>
      <c r="FUW138" s="760"/>
      <c r="FUX138" s="760"/>
      <c r="FUY138" s="760"/>
      <c r="FUZ138" s="760"/>
      <c r="FVA138" s="760"/>
      <c r="FVB138" s="760"/>
      <c r="FVC138" s="760"/>
      <c r="FVD138" s="760"/>
      <c r="FVE138" s="760"/>
      <c r="FVF138" s="760"/>
      <c r="FVG138" s="760"/>
      <c r="FVH138" s="760"/>
      <c r="FVI138" s="760"/>
      <c r="FVJ138" s="760"/>
      <c r="FVK138" s="760"/>
      <c r="FVL138" s="760"/>
      <c r="FVM138" s="760"/>
      <c r="FVN138" s="760"/>
      <c r="FVO138" s="760"/>
      <c r="FVP138" s="760"/>
      <c r="FVQ138" s="760"/>
      <c r="FVR138" s="760"/>
      <c r="FVS138" s="760"/>
      <c r="FVT138" s="760"/>
      <c r="FVU138" s="760"/>
      <c r="FVV138" s="760"/>
      <c r="FVW138" s="760"/>
      <c r="FVX138" s="760"/>
      <c r="FVY138" s="760"/>
      <c r="FVZ138" s="760"/>
      <c r="FWA138" s="760"/>
      <c r="FWB138" s="760"/>
      <c r="FWC138" s="760"/>
      <c r="FWD138" s="760"/>
      <c r="FWE138" s="760"/>
      <c r="FWF138" s="760"/>
      <c r="FWG138" s="760"/>
      <c r="FWH138" s="760"/>
      <c r="FWI138" s="760"/>
      <c r="FWJ138" s="760"/>
      <c r="FWK138" s="760"/>
      <c r="FWL138" s="760"/>
      <c r="FWM138" s="760"/>
      <c r="FWN138" s="760"/>
      <c r="FWO138" s="760"/>
      <c r="FWP138" s="760"/>
      <c r="FWQ138" s="760"/>
      <c r="FWR138" s="760"/>
      <c r="FWS138" s="760"/>
      <c r="FWT138" s="760"/>
      <c r="FWU138" s="760"/>
      <c r="FWV138" s="760"/>
      <c r="FWW138" s="760"/>
      <c r="FWX138" s="760"/>
      <c r="FWY138" s="760"/>
      <c r="FWZ138" s="760"/>
      <c r="FXA138" s="760"/>
      <c r="FXB138" s="760"/>
      <c r="FXC138" s="760"/>
      <c r="FXD138" s="760"/>
      <c r="FXE138" s="760"/>
      <c r="FXF138" s="760"/>
      <c r="FXG138" s="760"/>
      <c r="FXH138" s="760"/>
      <c r="FXI138" s="760"/>
      <c r="FXJ138" s="760"/>
      <c r="FXK138" s="760"/>
      <c r="FXL138" s="760"/>
      <c r="FXM138" s="760"/>
      <c r="FXN138" s="760"/>
      <c r="FXO138" s="760"/>
      <c r="FXP138" s="760"/>
      <c r="FXQ138" s="760"/>
      <c r="FXR138" s="760"/>
      <c r="FXS138" s="760"/>
      <c r="FXT138" s="760"/>
      <c r="FXU138" s="760"/>
      <c r="FXV138" s="760"/>
      <c r="FXW138" s="760"/>
      <c r="FXX138" s="760"/>
      <c r="FXY138" s="760"/>
      <c r="FXZ138" s="760"/>
      <c r="FYA138" s="760"/>
      <c r="FYB138" s="760"/>
      <c r="FYC138" s="760"/>
      <c r="FYD138" s="760"/>
      <c r="FYE138" s="760"/>
      <c r="FYF138" s="760"/>
      <c r="FYG138" s="760"/>
      <c r="FYH138" s="760"/>
      <c r="FYI138" s="760"/>
      <c r="FYJ138" s="760"/>
      <c r="FYK138" s="760"/>
      <c r="FYL138" s="760"/>
      <c r="FYM138" s="760"/>
      <c r="FYN138" s="760"/>
      <c r="FYO138" s="760"/>
      <c r="FYP138" s="760"/>
      <c r="FYQ138" s="760"/>
      <c r="FYR138" s="760"/>
      <c r="FYS138" s="760"/>
      <c r="FYT138" s="760"/>
      <c r="FYU138" s="760"/>
      <c r="FYV138" s="760"/>
      <c r="FYW138" s="760"/>
      <c r="FYX138" s="760"/>
      <c r="FYY138" s="760"/>
      <c r="FYZ138" s="760"/>
      <c r="FZA138" s="760"/>
      <c r="FZB138" s="760"/>
      <c r="FZC138" s="760"/>
      <c r="FZD138" s="760"/>
      <c r="FZE138" s="760"/>
      <c r="FZF138" s="760"/>
      <c r="FZG138" s="760"/>
      <c r="FZH138" s="760"/>
      <c r="FZI138" s="760"/>
      <c r="FZJ138" s="760"/>
      <c r="FZK138" s="760"/>
      <c r="FZL138" s="760"/>
      <c r="FZM138" s="760"/>
      <c r="FZN138" s="760"/>
      <c r="FZO138" s="760"/>
      <c r="FZP138" s="760"/>
      <c r="FZQ138" s="760"/>
      <c r="FZR138" s="760"/>
      <c r="FZS138" s="760"/>
      <c r="FZT138" s="760"/>
      <c r="FZU138" s="760"/>
      <c r="FZV138" s="760"/>
      <c r="FZW138" s="760"/>
      <c r="FZX138" s="760"/>
      <c r="FZY138" s="760"/>
      <c r="FZZ138" s="760"/>
      <c r="GAA138" s="760"/>
      <c r="GAB138" s="760"/>
      <c r="GAC138" s="760"/>
      <c r="GAD138" s="760"/>
      <c r="GAE138" s="760"/>
      <c r="GAF138" s="760"/>
      <c r="GAG138" s="760"/>
      <c r="GAH138" s="760"/>
      <c r="GAI138" s="760"/>
      <c r="GAJ138" s="760"/>
      <c r="GAK138" s="760"/>
      <c r="GAL138" s="760"/>
      <c r="GAM138" s="760"/>
      <c r="GAN138" s="760"/>
      <c r="GAO138" s="760"/>
      <c r="GAP138" s="760"/>
      <c r="GAQ138" s="760"/>
      <c r="GAR138" s="760"/>
      <c r="GAS138" s="760"/>
      <c r="GAT138" s="760"/>
      <c r="GAU138" s="760"/>
      <c r="GAV138" s="760"/>
      <c r="GAW138" s="760"/>
      <c r="GAX138" s="760"/>
      <c r="GAY138" s="760"/>
      <c r="GAZ138" s="760"/>
      <c r="GBA138" s="760"/>
      <c r="GBB138" s="760"/>
      <c r="GBC138" s="760"/>
      <c r="GBD138" s="760"/>
      <c r="GBE138" s="760"/>
      <c r="GBF138" s="760"/>
      <c r="GBG138" s="760"/>
      <c r="GBH138" s="760"/>
      <c r="GBI138" s="760"/>
      <c r="GBJ138" s="760"/>
      <c r="GBK138" s="760"/>
      <c r="GBL138" s="760"/>
      <c r="GBM138" s="760"/>
      <c r="GBN138" s="760"/>
      <c r="GBO138" s="760"/>
      <c r="GBP138" s="760"/>
      <c r="GBQ138" s="760"/>
      <c r="GBR138" s="760"/>
      <c r="GBS138" s="760"/>
      <c r="GBT138" s="760"/>
      <c r="GBU138" s="760"/>
      <c r="GBV138" s="760"/>
      <c r="GBW138" s="760"/>
      <c r="GBX138" s="760"/>
      <c r="GBY138" s="760"/>
      <c r="GBZ138" s="760"/>
      <c r="GCA138" s="760"/>
      <c r="GCB138" s="760"/>
      <c r="GCC138" s="760"/>
      <c r="GCD138" s="760"/>
      <c r="GCE138" s="760"/>
      <c r="GCF138" s="760"/>
      <c r="GCG138" s="760"/>
      <c r="GCH138" s="760"/>
      <c r="GCI138" s="760"/>
      <c r="GCJ138" s="760"/>
      <c r="GCK138" s="760"/>
      <c r="GCL138" s="760"/>
      <c r="GCM138" s="760"/>
      <c r="GCN138" s="760"/>
      <c r="GCO138" s="760"/>
      <c r="GCP138" s="760"/>
      <c r="GCQ138" s="760"/>
      <c r="GCR138" s="760"/>
      <c r="GCS138" s="760"/>
      <c r="GCT138" s="760"/>
      <c r="GCU138" s="760"/>
      <c r="GCV138" s="760"/>
      <c r="GCW138" s="760"/>
      <c r="GCX138" s="760"/>
      <c r="GCY138" s="760"/>
      <c r="GCZ138" s="760"/>
      <c r="GDA138" s="760"/>
      <c r="GDB138" s="760"/>
      <c r="GDC138" s="760"/>
      <c r="GDD138" s="760"/>
      <c r="GDE138" s="760"/>
      <c r="GDF138" s="760"/>
      <c r="GDG138" s="760"/>
      <c r="GDH138" s="760"/>
      <c r="GDI138" s="760"/>
      <c r="GDJ138" s="760"/>
      <c r="GDK138" s="760"/>
      <c r="GDL138" s="760"/>
      <c r="GDM138" s="760"/>
      <c r="GDN138" s="760"/>
      <c r="GDO138" s="760"/>
      <c r="GDP138" s="760"/>
      <c r="GDQ138" s="760"/>
      <c r="GDR138" s="760"/>
      <c r="GDS138" s="760"/>
      <c r="GDT138" s="760"/>
      <c r="GDU138" s="760"/>
      <c r="GDV138" s="760"/>
      <c r="GDW138" s="760"/>
      <c r="GDX138" s="760"/>
      <c r="GDY138" s="760"/>
      <c r="GDZ138" s="760"/>
      <c r="GEA138" s="760"/>
      <c r="GEB138" s="760"/>
      <c r="GEC138" s="760"/>
      <c r="GED138" s="760"/>
      <c r="GEE138" s="760"/>
      <c r="GEF138" s="760"/>
      <c r="GEG138" s="760"/>
      <c r="GEH138" s="760"/>
      <c r="GEI138" s="760"/>
      <c r="GEJ138" s="760"/>
      <c r="GEK138" s="760"/>
      <c r="GEL138" s="760"/>
      <c r="GEM138" s="760"/>
      <c r="GEN138" s="760"/>
      <c r="GEO138" s="760"/>
      <c r="GEP138" s="760"/>
      <c r="GEQ138" s="760"/>
      <c r="GER138" s="760"/>
      <c r="GES138" s="760"/>
      <c r="GET138" s="760"/>
      <c r="GEU138" s="760"/>
      <c r="GEV138" s="760"/>
      <c r="GEW138" s="760"/>
      <c r="GEX138" s="760"/>
      <c r="GEY138" s="760"/>
      <c r="GEZ138" s="760"/>
      <c r="GFA138" s="760"/>
      <c r="GFB138" s="760"/>
      <c r="GFC138" s="760"/>
      <c r="GFD138" s="760"/>
      <c r="GFE138" s="760"/>
      <c r="GFF138" s="760"/>
      <c r="GFG138" s="760"/>
      <c r="GFH138" s="760"/>
      <c r="GFI138" s="760"/>
      <c r="GFJ138" s="760"/>
      <c r="GFK138" s="760"/>
      <c r="GFL138" s="760"/>
      <c r="GFM138" s="760"/>
      <c r="GFN138" s="760"/>
      <c r="GFO138" s="760"/>
      <c r="GFP138" s="760"/>
      <c r="GFQ138" s="760"/>
      <c r="GFR138" s="760"/>
      <c r="GFS138" s="760"/>
      <c r="GFT138" s="760"/>
      <c r="GFU138" s="760"/>
      <c r="GFV138" s="760"/>
      <c r="GFW138" s="760"/>
      <c r="GFX138" s="760"/>
      <c r="GFY138" s="760"/>
      <c r="GFZ138" s="760"/>
      <c r="GGA138" s="760"/>
      <c r="GGB138" s="760"/>
      <c r="GGC138" s="760"/>
      <c r="GGD138" s="760"/>
      <c r="GGE138" s="760"/>
      <c r="GGF138" s="760"/>
      <c r="GGG138" s="760"/>
      <c r="GGH138" s="760"/>
      <c r="GGI138" s="760"/>
      <c r="GGJ138" s="760"/>
      <c r="GGK138" s="760"/>
      <c r="GGL138" s="760"/>
      <c r="GGM138" s="760"/>
      <c r="GGN138" s="760"/>
      <c r="GGO138" s="760"/>
      <c r="GGP138" s="760"/>
      <c r="GGQ138" s="760"/>
      <c r="GGR138" s="760"/>
      <c r="GGS138" s="760"/>
      <c r="GGT138" s="760"/>
      <c r="GGU138" s="760"/>
      <c r="GGV138" s="760"/>
      <c r="GGW138" s="760"/>
      <c r="GGX138" s="760"/>
      <c r="GGY138" s="760"/>
      <c r="GGZ138" s="760"/>
      <c r="GHA138" s="760"/>
      <c r="GHB138" s="760"/>
      <c r="GHC138" s="760"/>
      <c r="GHD138" s="760"/>
      <c r="GHE138" s="760"/>
      <c r="GHF138" s="760"/>
      <c r="GHG138" s="760"/>
      <c r="GHH138" s="760"/>
      <c r="GHI138" s="760"/>
      <c r="GHJ138" s="760"/>
      <c r="GHK138" s="760"/>
      <c r="GHL138" s="760"/>
      <c r="GHM138" s="760"/>
      <c r="GHN138" s="760"/>
      <c r="GHO138" s="760"/>
      <c r="GHP138" s="760"/>
      <c r="GHQ138" s="760"/>
      <c r="GHR138" s="760"/>
      <c r="GHS138" s="760"/>
      <c r="GHT138" s="760"/>
      <c r="GHU138" s="760"/>
      <c r="GHV138" s="760"/>
      <c r="GHW138" s="760"/>
      <c r="GHX138" s="760"/>
      <c r="GHY138" s="760"/>
      <c r="GHZ138" s="760"/>
      <c r="GIA138" s="760"/>
      <c r="GIB138" s="760"/>
      <c r="GIC138" s="760"/>
      <c r="GID138" s="760"/>
      <c r="GIE138" s="760"/>
      <c r="GIF138" s="760"/>
      <c r="GIG138" s="760"/>
      <c r="GIH138" s="760"/>
      <c r="GII138" s="760"/>
      <c r="GIJ138" s="760"/>
      <c r="GIK138" s="760"/>
      <c r="GIL138" s="760"/>
      <c r="GIM138" s="760"/>
      <c r="GIN138" s="760"/>
      <c r="GIO138" s="760"/>
      <c r="GIP138" s="760"/>
      <c r="GIQ138" s="760"/>
      <c r="GIR138" s="760"/>
      <c r="GIS138" s="760"/>
      <c r="GIT138" s="760"/>
      <c r="GIU138" s="760"/>
      <c r="GIV138" s="760"/>
      <c r="GIW138" s="760"/>
      <c r="GIX138" s="760"/>
      <c r="GIY138" s="760"/>
      <c r="GIZ138" s="760"/>
      <c r="GJA138" s="760"/>
      <c r="GJB138" s="760"/>
      <c r="GJC138" s="760"/>
      <c r="GJD138" s="760"/>
      <c r="GJE138" s="760"/>
      <c r="GJF138" s="760"/>
      <c r="GJG138" s="760"/>
      <c r="GJH138" s="760"/>
      <c r="GJI138" s="760"/>
      <c r="GJJ138" s="760"/>
      <c r="GJK138" s="760"/>
      <c r="GJL138" s="760"/>
      <c r="GJM138" s="760"/>
      <c r="GJN138" s="760"/>
      <c r="GJO138" s="760"/>
      <c r="GJP138" s="760"/>
      <c r="GJQ138" s="760"/>
      <c r="GJR138" s="760"/>
      <c r="GJS138" s="760"/>
      <c r="GJT138" s="760"/>
      <c r="GJU138" s="760"/>
      <c r="GJV138" s="760"/>
      <c r="GJW138" s="760"/>
      <c r="GJX138" s="760"/>
      <c r="GJY138" s="760"/>
      <c r="GJZ138" s="760"/>
      <c r="GKA138" s="760"/>
      <c r="GKB138" s="760"/>
      <c r="GKC138" s="760"/>
      <c r="GKD138" s="760"/>
      <c r="GKE138" s="760"/>
      <c r="GKF138" s="760"/>
      <c r="GKG138" s="760"/>
      <c r="GKH138" s="760"/>
      <c r="GKI138" s="760"/>
      <c r="GKJ138" s="760"/>
      <c r="GKK138" s="760"/>
      <c r="GKL138" s="760"/>
      <c r="GKM138" s="760"/>
      <c r="GKN138" s="760"/>
      <c r="GKO138" s="760"/>
      <c r="GKP138" s="760"/>
      <c r="GKQ138" s="760"/>
      <c r="GKR138" s="760"/>
      <c r="GKS138" s="760"/>
      <c r="GKT138" s="760"/>
      <c r="GKU138" s="760"/>
      <c r="GKV138" s="760"/>
      <c r="GKW138" s="760"/>
      <c r="GKX138" s="760"/>
      <c r="GKY138" s="760"/>
      <c r="GKZ138" s="760"/>
      <c r="GLA138" s="760"/>
      <c r="GLB138" s="760"/>
      <c r="GLC138" s="760"/>
      <c r="GLD138" s="760"/>
      <c r="GLE138" s="760"/>
      <c r="GLF138" s="760"/>
      <c r="GLG138" s="760"/>
      <c r="GLH138" s="760"/>
      <c r="GLI138" s="760"/>
      <c r="GLJ138" s="760"/>
      <c r="GLK138" s="760"/>
      <c r="GLL138" s="760"/>
      <c r="GLM138" s="760"/>
      <c r="GLN138" s="760"/>
      <c r="GLO138" s="760"/>
      <c r="GLP138" s="760"/>
      <c r="GLQ138" s="760"/>
      <c r="GLR138" s="760"/>
      <c r="GLS138" s="760"/>
      <c r="GLT138" s="760"/>
      <c r="GLU138" s="760"/>
      <c r="GLV138" s="760"/>
      <c r="GLW138" s="760"/>
      <c r="GLX138" s="760"/>
      <c r="GLY138" s="760"/>
      <c r="GLZ138" s="760"/>
      <c r="GMA138" s="760"/>
      <c r="GMB138" s="760"/>
      <c r="GMC138" s="760"/>
      <c r="GMD138" s="760"/>
      <c r="GME138" s="760"/>
      <c r="GMF138" s="760"/>
      <c r="GMG138" s="760"/>
      <c r="GMH138" s="760"/>
      <c r="GMI138" s="760"/>
      <c r="GMJ138" s="760"/>
      <c r="GMK138" s="760"/>
      <c r="GML138" s="760"/>
      <c r="GMM138" s="760"/>
      <c r="GMN138" s="760"/>
      <c r="GMO138" s="760"/>
      <c r="GMP138" s="760"/>
      <c r="GMQ138" s="760"/>
      <c r="GMR138" s="760"/>
      <c r="GMS138" s="760"/>
      <c r="GMT138" s="760"/>
      <c r="GMU138" s="760"/>
      <c r="GMV138" s="760"/>
      <c r="GMW138" s="760"/>
      <c r="GMX138" s="760"/>
      <c r="GMY138" s="760"/>
      <c r="GMZ138" s="760"/>
      <c r="GNA138" s="760"/>
      <c r="GNB138" s="760"/>
      <c r="GNC138" s="760"/>
      <c r="GND138" s="760"/>
      <c r="GNE138" s="760"/>
      <c r="GNF138" s="760"/>
      <c r="GNG138" s="760"/>
      <c r="GNH138" s="760"/>
      <c r="GNI138" s="760"/>
      <c r="GNJ138" s="760"/>
      <c r="GNK138" s="760"/>
      <c r="GNL138" s="760"/>
      <c r="GNM138" s="760"/>
      <c r="GNN138" s="760"/>
      <c r="GNO138" s="760"/>
      <c r="GNP138" s="760"/>
      <c r="GNQ138" s="760"/>
      <c r="GNR138" s="760"/>
      <c r="GNS138" s="760"/>
      <c r="GNT138" s="760"/>
      <c r="GNU138" s="760"/>
      <c r="GNV138" s="760"/>
      <c r="GNW138" s="760"/>
      <c r="GNX138" s="760"/>
      <c r="GNY138" s="760"/>
      <c r="GNZ138" s="760"/>
      <c r="GOA138" s="760"/>
      <c r="GOB138" s="760"/>
      <c r="GOC138" s="760"/>
      <c r="GOD138" s="760"/>
      <c r="GOE138" s="760"/>
      <c r="GOF138" s="760"/>
      <c r="GOG138" s="760"/>
      <c r="GOH138" s="760"/>
      <c r="GOI138" s="760"/>
      <c r="GOJ138" s="760"/>
      <c r="GOK138" s="760"/>
      <c r="GOL138" s="760"/>
      <c r="GOM138" s="760"/>
      <c r="GON138" s="760"/>
      <c r="GOO138" s="760"/>
      <c r="GOP138" s="760"/>
      <c r="GOQ138" s="760"/>
      <c r="GOR138" s="760"/>
      <c r="GOS138" s="760"/>
      <c r="GOT138" s="760"/>
      <c r="GOU138" s="760"/>
      <c r="GOV138" s="760"/>
      <c r="GOW138" s="760"/>
      <c r="GOX138" s="760"/>
      <c r="GOY138" s="760"/>
      <c r="GOZ138" s="760"/>
      <c r="GPA138" s="760"/>
      <c r="GPB138" s="760"/>
      <c r="GPC138" s="760"/>
      <c r="GPD138" s="760"/>
      <c r="GPE138" s="760"/>
      <c r="GPF138" s="760"/>
      <c r="GPG138" s="760"/>
      <c r="GPH138" s="760"/>
      <c r="GPI138" s="760"/>
      <c r="GPJ138" s="760"/>
      <c r="GPK138" s="760"/>
      <c r="GPL138" s="760"/>
      <c r="GPM138" s="760"/>
      <c r="GPN138" s="760"/>
      <c r="GPO138" s="760"/>
      <c r="GPP138" s="760"/>
      <c r="GPQ138" s="760"/>
      <c r="GPR138" s="760"/>
      <c r="GPS138" s="760"/>
      <c r="GPT138" s="760"/>
      <c r="GPU138" s="760"/>
      <c r="GPV138" s="760"/>
      <c r="GPW138" s="760"/>
      <c r="GPX138" s="760"/>
      <c r="GPY138" s="760"/>
      <c r="GPZ138" s="760"/>
      <c r="GQA138" s="760"/>
      <c r="GQB138" s="760"/>
      <c r="GQC138" s="760"/>
      <c r="GQD138" s="760"/>
      <c r="GQE138" s="760"/>
      <c r="GQF138" s="760"/>
      <c r="GQG138" s="760"/>
      <c r="GQH138" s="760"/>
      <c r="GQI138" s="760"/>
      <c r="GQJ138" s="760"/>
      <c r="GQK138" s="760"/>
      <c r="GQL138" s="760"/>
      <c r="GQM138" s="760"/>
      <c r="GQN138" s="760"/>
      <c r="GQO138" s="760"/>
      <c r="GQP138" s="760"/>
      <c r="GQQ138" s="760"/>
      <c r="GQR138" s="760"/>
      <c r="GQS138" s="760"/>
      <c r="GQT138" s="760"/>
      <c r="GQU138" s="760"/>
      <c r="GQV138" s="760"/>
      <c r="GQW138" s="760"/>
      <c r="GQX138" s="760"/>
      <c r="GQY138" s="760"/>
      <c r="GQZ138" s="760"/>
      <c r="GRA138" s="760"/>
      <c r="GRB138" s="760"/>
      <c r="GRC138" s="760"/>
      <c r="GRD138" s="760"/>
      <c r="GRE138" s="760"/>
      <c r="GRF138" s="760"/>
      <c r="GRG138" s="760"/>
      <c r="GRH138" s="760"/>
      <c r="GRI138" s="760"/>
      <c r="GRJ138" s="760"/>
      <c r="GRK138" s="760"/>
      <c r="GRL138" s="760"/>
      <c r="GRM138" s="760"/>
      <c r="GRN138" s="760"/>
      <c r="GRO138" s="760"/>
      <c r="GRP138" s="760"/>
      <c r="GRQ138" s="760"/>
      <c r="GRR138" s="760"/>
      <c r="GRS138" s="760"/>
      <c r="GRT138" s="760"/>
      <c r="GRU138" s="760"/>
      <c r="GRV138" s="760"/>
      <c r="GRW138" s="760"/>
      <c r="GRX138" s="760"/>
      <c r="GRY138" s="760"/>
      <c r="GRZ138" s="760"/>
      <c r="GSA138" s="760"/>
      <c r="GSB138" s="760"/>
      <c r="GSC138" s="760"/>
      <c r="GSD138" s="760"/>
      <c r="GSE138" s="760"/>
      <c r="GSF138" s="760"/>
      <c r="GSG138" s="760"/>
      <c r="GSH138" s="760"/>
      <c r="GSI138" s="760"/>
      <c r="GSJ138" s="760"/>
      <c r="GSK138" s="760"/>
      <c r="GSL138" s="760"/>
      <c r="GSM138" s="760"/>
      <c r="GSN138" s="760"/>
      <c r="GSO138" s="760"/>
      <c r="GSP138" s="760"/>
      <c r="GSQ138" s="760"/>
      <c r="GSR138" s="760"/>
      <c r="GSS138" s="760"/>
      <c r="GST138" s="760"/>
      <c r="GSU138" s="760"/>
      <c r="GSV138" s="760"/>
      <c r="GSW138" s="760"/>
      <c r="GSX138" s="760"/>
      <c r="GSY138" s="760"/>
      <c r="GSZ138" s="760"/>
      <c r="GTA138" s="760"/>
      <c r="GTB138" s="760"/>
      <c r="GTC138" s="760"/>
      <c r="GTD138" s="760"/>
      <c r="GTE138" s="760"/>
      <c r="GTF138" s="760"/>
      <c r="GTG138" s="760"/>
      <c r="GTH138" s="760"/>
      <c r="GTI138" s="760"/>
      <c r="GTJ138" s="760"/>
      <c r="GTK138" s="760"/>
      <c r="GTL138" s="760"/>
      <c r="GTM138" s="760"/>
      <c r="GTN138" s="760"/>
      <c r="GTO138" s="760"/>
      <c r="GTP138" s="760"/>
      <c r="GTQ138" s="760"/>
      <c r="GTR138" s="760"/>
      <c r="GTS138" s="760"/>
      <c r="GTT138" s="760"/>
      <c r="GTU138" s="760"/>
      <c r="GTV138" s="760"/>
      <c r="GTW138" s="760"/>
      <c r="GTX138" s="760"/>
      <c r="GTY138" s="760"/>
      <c r="GTZ138" s="760"/>
      <c r="GUA138" s="760"/>
      <c r="GUB138" s="760"/>
      <c r="GUC138" s="760"/>
      <c r="GUD138" s="760"/>
      <c r="GUE138" s="760"/>
      <c r="GUF138" s="760"/>
      <c r="GUG138" s="760"/>
      <c r="GUH138" s="760"/>
      <c r="GUI138" s="760"/>
      <c r="GUJ138" s="760"/>
      <c r="GUK138" s="760"/>
      <c r="GUL138" s="760"/>
      <c r="GUM138" s="760"/>
      <c r="GUN138" s="760"/>
      <c r="GUO138" s="760"/>
      <c r="GUP138" s="760"/>
      <c r="GUQ138" s="760"/>
      <c r="GUR138" s="760"/>
      <c r="GUS138" s="760"/>
      <c r="GUT138" s="760"/>
      <c r="GUU138" s="760"/>
      <c r="GUV138" s="760"/>
      <c r="GUW138" s="760"/>
      <c r="GUX138" s="760"/>
      <c r="GUY138" s="760"/>
      <c r="GUZ138" s="760"/>
      <c r="GVA138" s="760"/>
      <c r="GVB138" s="760"/>
      <c r="GVC138" s="760"/>
      <c r="GVD138" s="760"/>
      <c r="GVE138" s="760"/>
      <c r="GVF138" s="760"/>
      <c r="GVG138" s="760"/>
      <c r="GVH138" s="760"/>
      <c r="GVI138" s="760"/>
      <c r="GVJ138" s="760"/>
      <c r="GVK138" s="760"/>
      <c r="GVL138" s="760"/>
      <c r="GVM138" s="760"/>
      <c r="GVN138" s="760"/>
      <c r="GVO138" s="760"/>
      <c r="GVP138" s="760"/>
      <c r="GVQ138" s="760"/>
      <c r="GVR138" s="760"/>
      <c r="GVS138" s="760"/>
      <c r="GVT138" s="760"/>
      <c r="GVU138" s="760"/>
      <c r="GVV138" s="760"/>
      <c r="GVW138" s="760"/>
      <c r="GVX138" s="760"/>
      <c r="GVY138" s="760"/>
      <c r="GVZ138" s="760"/>
      <c r="GWA138" s="760"/>
      <c r="GWB138" s="760"/>
      <c r="GWC138" s="760"/>
      <c r="GWD138" s="760"/>
      <c r="GWE138" s="760"/>
      <c r="GWF138" s="760"/>
      <c r="GWG138" s="760"/>
      <c r="GWH138" s="760"/>
      <c r="GWI138" s="760"/>
      <c r="GWJ138" s="760"/>
      <c r="GWK138" s="760"/>
      <c r="GWL138" s="760"/>
      <c r="GWM138" s="760"/>
      <c r="GWN138" s="760"/>
      <c r="GWO138" s="760"/>
      <c r="GWP138" s="760"/>
      <c r="GWQ138" s="760"/>
      <c r="GWR138" s="760"/>
      <c r="GWS138" s="760"/>
      <c r="GWT138" s="760"/>
      <c r="GWU138" s="760"/>
      <c r="GWV138" s="760"/>
      <c r="GWW138" s="760"/>
      <c r="GWX138" s="760"/>
      <c r="GWY138" s="760"/>
      <c r="GWZ138" s="760"/>
      <c r="GXA138" s="760"/>
      <c r="GXB138" s="760"/>
      <c r="GXC138" s="760"/>
      <c r="GXD138" s="760"/>
      <c r="GXE138" s="760"/>
      <c r="GXF138" s="760"/>
      <c r="GXG138" s="760"/>
      <c r="GXH138" s="760"/>
      <c r="GXI138" s="760"/>
      <c r="GXJ138" s="760"/>
      <c r="GXK138" s="760"/>
      <c r="GXL138" s="760"/>
      <c r="GXM138" s="760"/>
      <c r="GXN138" s="760"/>
      <c r="GXO138" s="760"/>
      <c r="GXP138" s="760"/>
      <c r="GXQ138" s="760"/>
      <c r="GXR138" s="760"/>
      <c r="GXS138" s="760"/>
      <c r="GXT138" s="760"/>
      <c r="GXU138" s="760"/>
      <c r="GXV138" s="760"/>
      <c r="GXW138" s="760"/>
      <c r="GXX138" s="760"/>
      <c r="GXY138" s="760"/>
      <c r="GXZ138" s="760"/>
      <c r="GYA138" s="760"/>
      <c r="GYB138" s="760"/>
      <c r="GYC138" s="760"/>
      <c r="GYD138" s="760"/>
      <c r="GYE138" s="760"/>
      <c r="GYF138" s="760"/>
      <c r="GYG138" s="760"/>
      <c r="GYH138" s="760"/>
      <c r="GYI138" s="760"/>
      <c r="GYJ138" s="760"/>
      <c r="GYK138" s="760"/>
      <c r="GYL138" s="760"/>
      <c r="GYM138" s="760"/>
      <c r="GYN138" s="760"/>
      <c r="GYO138" s="760"/>
      <c r="GYP138" s="760"/>
      <c r="GYQ138" s="760"/>
      <c r="GYR138" s="760"/>
      <c r="GYS138" s="760"/>
      <c r="GYT138" s="760"/>
      <c r="GYU138" s="760"/>
      <c r="GYV138" s="760"/>
      <c r="GYW138" s="760"/>
      <c r="GYX138" s="760"/>
      <c r="GYY138" s="760"/>
      <c r="GYZ138" s="760"/>
      <c r="GZA138" s="760"/>
      <c r="GZB138" s="760"/>
      <c r="GZC138" s="760"/>
      <c r="GZD138" s="760"/>
      <c r="GZE138" s="760"/>
      <c r="GZF138" s="760"/>
      <c r="GZG138" s="760"/>
      <c r="GZH138" s="760"/>
      <c r="GZI138" s="760"/>
      <c r="GZJ138" s="760"/>
      <c r="GZK138" s="760"/>
      <c r="GZL138" s="760"/>
      <c r="GZM138" s="760"/>
      <c r="GZN138" s="760"/>
      <c r="GZO138" s="760"/>
      <c r="GZP138" s="760"/>
      <c r="GZQ138" s="760"/>
      <c r="GZR138" s="760"/>
      <c r="GZS138" s="760"/>
      <c r="GZT138" s="760"/>
      <c r="GZU138" s="760"/>
      <c r="GZV138" s="760"/>
      <c r="GZW138" s="760"/>
      <c r="GZX138" s="760"/>
      <c r="GZY138" s="760"/>
      <c r="GZZ138" s="760"/>
      <c r="HAA138" s="760"/>
      <c r="HAB138" s="760"/>
      <c r="HAC138" s="760"/>
      <c r="HAD138" s="760"/>
      <c r="HAE138" s="760"/>
      <c r="HAF138" s="760"/>
      <c r="HAG138" s="760"/>
      <c r="HAH138" s="760"/>
      <c r="HAI138" s="760"/>
      <c r="HAJ138" s="760"/>
      <c r="HAK138" s="760"/>
      <c r="HAL138" s="760"/>
      <c r="HAM138" s="760"/>
      <c r="HAN138" s="760"/>
      <c r="HAO138" s="760"/>
      <c r="HAP138" s="760"/>
      <c r="HAQ138" s="760"/>
      <c r="HAR138" s="760"/>
      <c r="HAS138" s="760"/>
      <c r="HAT138" s="760"/>
      <c r="HAU138" s="760"/>
      <c r="HAV138" s="760"/>
      <c r="HAW138" s="760"/>
      <c r="HAX138" s="760"/>
      <c r="HAY138" s="760"/>
      <c r="HAZ138" s="760"/>
      <c r="HBA138" s="760"/>
      <c r="HBB138" s="760"/>
      <c r="HBC138" s="760"/>
      <c r="HBD138" s="760"/>
      <c r="HBE138" s="760"/>
      <c r="HBF138" s="760"/>
      <c r="HBG138" s="760"/>
      <c r="HBH138" s="760"/>
      <c r="HBI138" s="760"/>
      <c r="HBJ138" s="760"/>
      <c r="HBK138" s="760"/>
      <c r="HBL138" s="760"/>
      <c r="HBM138" s="760"/>
      <c r="HBN138" s="760"/>
      <c r="HBO138" s="760"/>
      <c r="HBP138" s="760"/>
      <c r="HBQ138" s="760"/>
      <c r="HBR138" s="760"/>
      <c r="HBS138" s="760"/>
      <c r="HBT138" s="760"/>
      <c r="HBU138" s="760"/>
      <c r="HBV138" s="760"/>
      <c r="HBW138" s="760"/>
      <c r="HBX138" s="760"/>
      <c r="HBY138" s="760"/>
      <c r="HBZ138" s="760"/>
      <c r="HCA138" s="760"/>
      <c r="HCB138" s="760"/>
      <c r="HCC138" s="760"/>
      <c r="HCD138" s="760"/>
      <c r="HCE138" s="760"/>
      <c r="HCF138" s="760"/>
      <c r="HCG138" s="760"/>
      <c r="HCH138" s="760"/>
      <c r="HCI138" s="760"/>
      <c r="HCJ138" s="760"/>
      <c r="HCK138" s="760"/>
      <c r="HCL138" s="760"/>
      <c r="HCM138" s="760"/>
      <c r="HCN138" s="760"/>
      <c r="HCO138" s="760"/>
      <c r="HCP138" s="760"/>
      <c r="HCQ138" s="760"/>
      <c r="HCR138" s="760"/>
      <c r="HCS138" s="760"/>
      <c r="HCT138" s="760"/>
      <c r="HCU138" s="760"/>
      <c r="HCV138" s="760"/>
      <c r="HCW138" s="760"/>
      <c r="HCX138" s="760"/>
      <c r="HCY138" s="760"/>
      <c r="HCZ138" s="760"/>
      <c r="HDA138" s="760"/>
      <c r="HDB138" s="760"/>
      <c r="HDC138" s="760"/>
      <c r="HDD138" s="760"/>
      <c r="HDE138" s="760"/>
      <c r="HDF138" s="760"/>
      <c r="HDG138" s="760"/>
      <c r="HDH138" s="760"/>
      <c r="HDI138" s="760"/>
      <c r="HDJ138" s="760"/>
      <c r="HDK138" s="760"/>
      <c r="HDL138" s="760"/>
      <c r="HDM138" s="760"/>
      <c r="HDN138" s="760"/>
      <c r="HDO138" s="760"/>
      <c r="HDP138" s="760"/>
      <c r="HDQ138" s="760"/>
      <c r="HDR138" s="760"/>
      <c r="HDS138" s="760"/>
      <c r="HDT138" s="760"/>
      <c r="HDU138" s="760"/>
      <c r="HDV138" s="760"/>
      <c r="HDW138" s="760"/>
      <c r="HDX138" s="760"/>
      <c r="HDY138" s="760"/>
      <c r="HDZ138" s="760"/>
      <c r="HEA138" s="760"/>
      <c r="HEB138" s="760"/>
      <c r="HEC138" s="760"/>
      <c r="HED138" s="760"/>
      <c r="HEE138" s="760"/>
      <c r="HEF138" s="760"/>
      <c r="HEG138" s="760"/>
      <c r="HEH138" s="760"/>
      <c r="HEI138" s="760"/>
      <c r="HEJ138" s="760"/>
      <c r="HEK138" s="760"/>
      <c r="HEL138" s="760"/>
      <c r="HEM138" s="760"/>
      <c r="HEN138" s="760"/>
      <c r="HEO138" s="760"/>
      <c r="HEP138" s="760"/>
      <c r="HEQ138" s="760"/>
      <c r="HER138" s="760"/>
      <c r="HES138" s="760"/>
      <c r="HET138" s="760"/>
      <c r="HEU138" s="760"/>
      <c r="HEV138" s="760"/>
      <c r="HEW138" s="760"/>
      <c r="HEX138" s="760"/>
      <c r="HEY138" s="760"/>
      <c r="HEZ138" s="760"/>
      <c r="HFA138" s="760"/>
      <c r="HFB138" s="760"/>
      <c r="HFC138" s="760"/>
      <c r="HFD138" s="760"/>
      <c r="HFE138" s="760"/>
      <c r="HFF138" s="760"/>
      <c r="HFG138" s="760"/>
      <c r="HFH138" s="760"/>
      <c r="HFI138" s="760"/>
      <c r="HFJ138" s="760"/>
      <c r="HFK138" s="760"/>
      <c r="HFL138" s="760"/>
      <c r="HFM138" s="760"/>
      <c r="HFN138" s="760"/>
      <c r="HFO138" s="760"/>
      <c r="HFP138" s="760"/>
      <c r="HFQ138" s="760"/>
      <c r="HFR138" s="760"/>
      <c r="HFS138" s="760"/>
      <c r="HFT138" s="760"/>
      <c r="HFU138" s="760"/>
      <c r="HFV138" s="760"/>
      <c r="HFW138" s="760"/>
      <c r="HFX138" s="760"/>
      <c r="HFY138" s="760"/>
      <c r="HFZ138" s="760"/>
      <c r="HGA138" s="760"/>
      <c r="HGB138" s="760"/>
      <c r="HGC138" s="760"/>
      <c r="HGD138" s="760"/>
      <c r="HGE138" s="760"/>
      <c r="HGF138" s="760"/>
      <c r="HGG138" s="760"/>
      <c r="HGH138" s="760"/>
      <c r="HGI138" s="760"/>
      <c r="HGJ138" s="760"/>
      <c r="HGK138" s="760"/>
      <c r="HGL138" s="760"/>
      <c r="HGM138" s="760"/>
      <c r="HGN138" s="760"/>
      <c r="HGO138" s="760"/>
      <c r="HGP138" s="760"/>
      <c r="HGQ138" s="760"/>
      <c r="HGR138" s="760"/>
      <c r="HGS138" s="760"/>
      <c r="HGT138" s="760"/>
      <c r="HGU138" s="760"/>
      <c r="HGV138" s="760"/>
      <c r="HGW138" s="760"/>
      <c r="HGX138" s="760"/>
      <c r="HGY138" s="760"/>
      <c r="HGZ138" s="760"/>
      <c r="HHA138" s="760"/>
      <c r="HHB138" s="760"/>
      <c r="HHC138" s="760"/>
      <c r="HHD138" s="760"/>
      <c r="HHE138" s="760"/>
      <c r="HHF138" s="760"/>
      <c r="HHG138" s="760"/>
      <c r="HHH138" s="760"/>
      <c r="HHI138" s="760"/>
      <c r="HHJ138" s="760"/>
      <c r="HHK138" s="760"/>
      <c r="HHL138" s="760"/>
      <c r="HHM138" s="760"/>
      <c r="HHN138" s="760"/>
      <c r="HHO138" s="760"/>
      <c r="HHP138" s="760"/>
      <c r="HHQ138" s="760"/>
      <c r="HHR138" s="760"/>
      <c r="HHS138" s="760"/>
      <c r="HHT138" s="760"/>
      <c r="HHU138" s="760"/>
      <c r="HHV138" s="760"/>
      <c r="HHW138" s="760"/>
      <c r="HHX138" s="760"/>
      <c r="HHY138" s="760"/>
      <c r="HHZ138" s="760"/>
      <c r="HIA138" s="760"/>
      <c r="HIB138" s="760"/>
      <c r="HIC138" s="760"/>
      <c r="HID138" s="760"/>
      <c r="HIE138" s="760"/>
      <c r="HIF138" s="760"/>
      <c r="HIG138" s="760"/>
      <c r="HIH138" s="760"/>
      <c r="HII138" s="760"/>
      <c r="HIJ138" s="760"/>
      <c r="HIK138" s="760"/>
      <c r="HIL138" s="760"/>
      <c r="HIM138" s="760"/>
      <c r="HIN138" s="760"/>
      <c r="HIO138" s="760"/>
      <c r="HIP138" s="760"/>
      <c r="HIQ138" s="760"/>
      <c r="HIR138" s="760"/>
      <c r="HIS138" s="760"/>
      <c r="HIT138" s="760"/>
      <c r="HIU138" s="760"/>
      <c r="HIV138" s="760"/>
      <c r="HIW138" s="760"/>
      <c r="HIX138" s="760"/>
      <c r="HIY138" s="760"/>
      <c r="HIZ138" s="760"/>
      <c r="HJA138" s="760"/>
      <c r="HJB138" s="760"/>
      <c r="HJC138" s="760"/>
      <c r="HJD138" s="760"/>
      <c r="HJE138" s="760"/>
      <c r="HJF138" s="760"/>
      <c r="HJG138" s="760"/>
      <c r="HJH138" s="760"/>
      <c r="HJI138" s="760"/>
      <c r="HJJ138" s="760"/>
      <c r="HJK138" s="760"/>
      <c r="HJL138" s="760"/>
      <c r="HJM138" s="760"/>
      <c r="HJN138" s="760"/>
      <c r="HJO138" s="760"/>
      <c r="HJP138" s="760"/>
      <c r="HJQ138" s="760"/>
      <c r="HJR138" s="760"/>
      <c r="HJS138" s="760"/>
      <c r="HJT138" s="760"/>
      <c r="HJU138" s="760"/>
      <c r="HJV138" s="760"/>
      <c r="HJW138" s="760"/>
      <c r="HJX138" s="760"/>
      <c r="HJY138" s="760"/>
      <c r="HJZ138" s="760"/>
      <c r="HKA138" s="760"/>
      <c r="HKB138" s="760"/>
      <c r="HKC138" s="760"/>
      <c r="HKD138" s="760"/>
      <c r="HKE138" s="760"/>
      <c r="HKF138" s="760"/>
      <c r="HKG138" s="760"/>
      <c r="HKH138" s="760"/>
      <c r="HKI138" s="760"/>
      <c r="HKJ138" s="760"/>
      <c r="HKK138" s="760"/>
      <c r="HKL138" s="760"/>
      <c r="HKM138" s="760"/>
      <c r="HKN138" s="760"/>
      <c r="HKO138" s="760"/>
      <c r="HKP138" s="760"/>
      <c r="HKQ138" s="760"/>
      <c r="HKR138" s="760"/>
      <c r="HKS138" s="760"/>
      <c r="HKT138" s="760"/>
      <c r="HKU138" s="760"/>
      <c r="HKV138" s="760"/>
      <c r="HKW138" s="760"/>
      <c r="HKX138" s="760"/>
      <c r="HKY138" s="760"/>
      <c r="HKZ138" s="760"/>
      <c r="HLA138" s="760"/>
      <c r="HLB138" s="760"/>
      <c r="HLC138" s="760"/>
      <c r="HLD138" s="760"/>
      <c r="HLE138" s="760"/>
      <c r="HLF138" s="760"/>
      <c r="HLG138" s="760"/>
      <c r="HLH138" s="760"/>
      <c r="HLI138" s="760"/>
      <c r="HLJ138" s="760"/>
      <c r="HLK138" s="760"/>
      <c r="HLL138" s="760"/>
      <c r="HLM138" s="760"/>
      <c r="HLN138" s="760"/>
      <c r="HLO138" s="760"/>
      <c r="HLP138" s="760"/>
      <c r="HLQ138" s="760"/>
      <c r="HLR138" s="760"/>
      <c r="HLS138" s="760"/>
      <c r="HLT138" s="760"/>
      <c r="HLU138" s="760"/>
      <c r="HLV138" s="760"/>
      <c r="HLW138" s="760"/>
      <c r="HLX138" s="760"/>
      <c r="HLY138" s="760"/>
      <c r="HLZ138" s="760"/>
      <c r="HMA138" s="760"/>
      <c r="HMB138" s="760"/>
      <c r="HMC138" s="760"/>
      <c r="HMD138" s="760"/>
      <c r="HME138" s="760"/>
      <c r="HMF138" s="760"/>
      <c r="HMG138" s="760"/>
      <c r="HMH138" s="760"/>
      <c r="HMI138" s="760"/>
      <c r="HMJ138" s="760"/>
      <c r="HMK138" s="760"/>
      <c r="HML138" s="760"/>
      <c r="HMM138" s="760"/>
      <c r="HMN138" s="760"/>
      <c r="HMO138" s="760"/>
      <c r="HMP138" s="760"/>
      <c r="HMQ138" s="760"/>
      <c r="HMR138" s="760"/>
      <c r="HMS138" s="760"/>
      <c r="HMT138" s="760"/>
      <c r="HMU138" s="760"/>
      <c r="HMV138" s="760"/>
      <c r="HMW138" s="760"/>
      <c r="HMX138" s="760"/>
      <c r="HMY138" s="760"/>
      <c r="HMZ138" s="760"/>
      <c r="HNA138" s="760"/>
      <c r="HNB138" s="760"/>
      <c r="HNC138" s="760"/>
      <c r="HND138" s="760"/>
      <c r="HNE138" s="760"/>
      <c r="HNF138" s="760"/>
      <c r="HNG138" s="760"/>
      <c r="HNH138" s="760"/>
      <c r="HNI138" s="760"/>
      <c r="HNJ138" s="760"/>
      <c r="HNK138" s="760"/>
      <c r="HNL138" s="760"/>
      <c r="HNM138" s="760"/>
      <c r="HNN138" s="760"/>
      <c r="HNO138" s="760"/>
      <c r="HNP138" s="760"/>
      <c r="HNQ138" s="760"/>
      <c r="HNR138" s="760"/>
      <c r="HNS138" s="760"/>
      <c r="HNT138" s="760"/>
      <c r="HNU138" s="760"/>
      <c r="HNV138" s="760"/>
      <c r="HNW138" s="760"/>
      <c r="HNX138" s="760"/>
      <c r="HNY138" s="760"/>
      <c r="HNZ138" s="760"/>
      <c r="HOA138" s="760"/>
      <c r="HOB138" s="760"/>
      <c r="HOC138" s="760"/>
      <c r="HOD138" s="760"/>
      <c r="HOE138" s="760"/>
      <c r="HOF138" s="760"/>
      <c r="HOG138" s="760"/>
      <c r="HOH138" s="760"/>
      <c r="HOI138" s="760"/>
      <c r="HOJ138" s="760"/>
      <c r="HOK138" s="760"/>
      <c r="HOL138" s="760"/>
      <c r="HOM138" s="760"/>
      <c r="HON138" s="760"/>
      <c r="HOO138" s="760"/>
      <c r="HOP138" s="760"/>
      <c r="HOQ138" s="760"/>
      <c r="HOR138" s="760"/>
      <c r="HOS138" s="760"/>
      <c r="HOT138" s="760"/>
      <c r="HOU138" s="760"/>
      <c r="HOV138" s="760"/>
      <c r="HOW138" s="760"/>
      <c r="HOX138" s="760"/>
      <c r="HOY138" s="760"/>
      <c r="HOZ138" s="760"/>
      <c r="HPA138" s="760"/>
      <c r="HPB138" s="760"/>
      <c r="HPC138" s="760"/>
      <c r="HPD138" s="760"/>
      <c r="HPE138" s="760"/>
      <c r="HPF138" s="760"/>
      <c r="HPG138" s="760"/>
      <c r="HPH138" s="760"/>
      <c r="HPI138" s="760"/>
      <c r="HPJ138" s="760"/>
      <c r="HPK138" s="760"/>
      <c r="HPL138" s="760"/>
      <c r="HPM138" s="760"/>
      <c r="HPN138" s="760"/>
      <c r="HPO138" s="760"/>
      <c r="HPP138" s="760"/>
      <c r="HPQ138" s="760"/>
      <c r="HPR138" s="760"/>
      <c r="HPS138" s="760"/>
      <c r="HPT138" s="760"/>
      <c r="HPU138" s="760"/>
      <c r="HPV138" s="760"/>
      <c r="HPW138" s="760"/>
      <c r="HPX138" s="760"/>
      <c r="HPY138" s="760"/>
      <c r="HPZ138" s="760"/>
      <c r="HQA138" s="760"/>
      <c r="HQB138" s="760"/>
      <c r="HQC138" s="760"/>
      <c r="HQD138" s="760"/>
      <c r="HQE138" s="760"/>
      <c r="HQF138" s="760"/>
      <c r="HQG138" s="760"/>
      <c r="HQH138" s="760"/>
      <c r="HQI138" s="760"/>
      <c r="HQJ138" s="760"/>
      <c r="HQK138" s="760"/>
      <c r="HQL138" s="760"/>
      <c r="HQM138" s="760"/>
      <c r="HQN138" s="760"/>
      <c r="HQO138" s="760"/>
      <c r="HQP138" s="760"/>
      <c r="HQQ138" s="760"/>
      <c r="HQR138" s="760"/>
      <c r="HQS138" s="760"/>
      <c r="HQT138" s="760"/>
      <c r="HQU138" s="760"/>
      <c r="HQV138" s="760"/>
      <c r="HQW138" s="760"/>
      <c r="HQX138" s="760"/>
      <c r="HQY138" s="760"/>
      <c r="HQZ138" s="760"/>
      <c r="HRA138" s="760"/>
      <c r="HRB138" s="760"/>
      <c r="HRC138" s="760"/>
      <c r="HRD138" s="760"/>
      <c r="HRE138" s="760"/>
      <c r="HRF138" s="760"/>
      <c r="HRG138" s="760"/>
      <c r="HRH138" s="760"/>
      <c r="HRI138" s="760"/>
      <c r="HRJ138" s="760"/>
      <c r="HRK138" s="760"/>
      <c r="HRL138" s="760"/>
      <c r="HRM138" s="760"/>
      <c r="HRN138" s="760"/>
      <c r="HRO138" s="760"/>
      <c r="HRP138" s="760"/>
      <c r="HRQ138" s="760"/>
      <c r="HRR138" s="760"/>
      <c r="HRS138" s="760"/>
      <c r="HRT138" s="760"/>
      <c r="HRU138" s="760"/>
      <c r="HRV138" s="760"/>
      <c r="HRW138" s="760"/>
      <c r="HRX138" s="760"/>
      <c r="HRY138" s="760"/>
      <c r="HRZ138" s="760"/>
      <c r="HSA138" s="760"/>
      <c r="HSB138" s="760"/>
      <c r="HSC138" s="760"/>
      <c r="HSD138" s="760"/>
      <c r="HSE138" s="760"/>
      <c r="HSF138" s="760"/>
      <c r="HSG138" s="760"/>
      <c r="HSH138" s="760"/>
      <c r="HSI138" s="760"/>
      <c r="HSJ138" s="760"/>
      <c r="HSK138" s="760"/>
      <c r="HSL138" s="760"/>
      <c r="HSM138" s="760"/>
      <c r="HSN138" s="760"/>
      <c r="HSO138" s="760"/>
      <c r="HSP138" s="760"/>
      <c r="HSQ138" s="760"/>
      <c r="HSR138" s="760"/>
      <c r="HSS138" s="760"/>
      <c r="HST138" s="760"/>
      <c r="HSU138" s="760"/>
      <c r="HSV138" s="760"/>
      <c r="HSW138" s="760"/>
      <c r="HSX138" s="760"/>
      <c r="HSY138" s="760"/>
      <c r="HSZ138" s="760"/>
      <c r="HTA138" s="760"/>
      <c r="HTB138" s="760"/>
      <c r="HTC138" s="760"/>
      <c r="HTD138" s="760"/>
      <c r="HTE138" s="760"/>
      <c r="HTF138" s="760"/>
      <c r="HTG138" s="760"/>
      <c r="HTH138" s="760"/>
      <c r="HTI138" s="760"/>
      <c r="HTJ138" s="760"/>
      <c r="HTK138" s="760"/>
      <c r="HTL138" s="760"/>
      <c r="HTM138" s="760"/>
      <c r="HTN138" s="760"/>
      <c r="HTO138" s="760"/>
      <c r="HTP138" s="760"/>
      <c r="HTQ138" s="760"/>
      <c r="HTR138" s="760"/>
      <c r="HTS138" s="760"/>
      <c r="HTT138" s="760"/>
      <c r="HTU138" s="760"/>
      <c r="HTV138" s="760"/>
      <c r="HTW138" s="760"/>
      <c r="HTX138" s="760"/>
      <c r="HTY138" s="760"/>
      <c r="HTZ138" s="760"/>
      <c r="HUA138" s="760"/>
      <c r="HUB138" s="760"/>
      <c r="HUC138" s="760"/>
      <c r="HUD138" s="760"/>
      <c r="HUE138" s="760"/>
      <c r="HUF138" s="760"/>
      <c r="HUG138" s="760"/>
      <c r="HUH138" s="760"/>
      <c r="HUI138" s="760"/>
      <c r="HUJ138" s="760"/>
      <c r="HUK138" s="760"/>
      <c r="HUL138" s="760"/>
      <c r="HUM138" s="760"/>
      <c r="HUN138" s="760"/>
      <c r="HUO138" s="760"/>
      <c r="HUP138" s="760"/>
      <c r="HUQ138" s="760"/>
      <c r="HUR138" s="760"/>
      <c r="HUS138" s="760"/>
      <c r="HUT138" s="760"/>
      <c r="HUU138" s="760"/>
      <c r="HUV138" s="760"/>
      <c r="HUW138" s="760"/>
      <c r="HUX138" s="760"/>
      <c r="HUY138" s="760"/>
      <c r="HUZ138" s="760"/>
      <c r="HVA138" s="760"/>
      <c r="HVB138" s="760"/>
      <c r="HVC138" s="760"/>
      <c r="HVD138" s="760"/>
      <c r="HVE138" s="760"/>
      <c r="HVF138" s="760"/>
      <c r="HVG138" s="760"/>
      <c r="HVH138" s="760"/>
      <c r="HVI138" s="760"/>
      <c r="HVJ138" s="760"/>
      <c r="HVK138" s="760"/>
      <c r="HVL138" s="760"/>
      <c r="HVM138" s="760"/>
      <c r="HVN138" s="760"/>
      <c r="HVO138" s="760"/>
      <c r="HVP138" s="760"/>
      <c r="HVQ138" s="760"/>
      <c r="HVR138" s="760"/>
      <c r="HVS138" s="760"/>
      <c r="HVT138" s="760"/>
      <c r="HVU138" s="760"/>
      <c r="HVV138" s="760"/>
      <c r="HVW138" s="760"/>
      <c r="HVX138" s="760"/>
      <c r="HVY138" s="760"/>
      <c r="HVZ138" s="760"/>
      <c r="HWA138" s="760"/>
      <c r="HWB138" s="760"/>
      <c r="HWC138" s="760"/>
      <c r="HWD138" s="760"/>
      <c r="HWE138" s="760"/>
      <c r="HWF138" s="760"/>
      <c r="HWG138" s="760"/>
      <c r="HWH138" s="760"/>
      <c r="HWI138" s="760"/>
      <c r="HWJ138" s="760"/>
      <c r="HWK138" s="760"/>
      <c r="HWL138" s="760"/>
      <c r="HWM138" s="760"/>
      <c r="HWN138" s="760"/>
      <c r="HWO138" s="760"/>
      <c r="HWP138" s="760"/>
      <c r="HWQ138" s="760"/>
      <c r="HWR138" s="760"/>
      <c r="HWS138" s="760"/>
      <c r="HWT138" s="760"/>
      <c r="HWU138" s="760"/>
      <c r="HWV138" s="760"/>
      <c r="HWW138" s="760"/>
      <c r="HWX138" s="760"/>
      <c r="HWY138" s="760"/>
      <c r="HWZ138" s="760"/>
      <c r="HXA138" s="760"/>
      <c r="HXB138" s="760"/>
      <c r="HXC138" s="760"/>
      <c r="HXD138" s="760"/>
      <c r="HXE138" s="760"/>
      <c r="HXF138" s="760"/>
      <c r="HXG138" s="760"/>
      <c r="HXH138" s="760"/>
      <c r="HXI138" s="760"/>
      <c r="HXJ138" s="760"/>
      <c r="HXK138" s="760"/>
      <c r="HXL138" s="760"/>
      <c r="HXM138" s="760"/>
      <c r="HXN138" s="760"/>
      <c r="HXO138" s="760"/>
      <c r="HXP138" s="760"/>
      <c r="HXQ138" s="760"/>
      <c r="HXR138" s="760"/>
      <c r="HXS138" s="760"/>
      <c r="HXT138" s="760"/>
      <c r="HXU138" s="760"/>
      <c r="HXV138" s="760"/>
      <c r="HXW138" s="760"/>
      <c r="HXX138" s="760"/>
      <c r="HXY138" s="760"/>
      <c r="HXZ138" s="760"/>
      <c r="HYA138" s="760"/>
      <c r="HYB138" s="760"/>
      <c r="HYC138" s="760"/>
      <c r="HYD138" s="760"/>
      <c r="HYE138" s="760"/>
      <c r="HYF138" s="760"/>
      <c r="HYG138" s="760"/>
      <c r="HYH138" s="760"/>
      <c r="HYI138" s="760"/>
      <c r="HYJ138" s="760"/>
      <c r="HYK138" s="760"/>
      <c r="HYL138" s="760"/>
      <c r="HYM138" s="760"/>
      <c r="HYN138" s="760"/>
      <c r="HYO138" s="760"/>
      <c r="HYP138" s="760"/>
      <c r="HYQ138" s="760"/>
      <c r="HYR138" s="760"/>
      <c r="HYS138" s="760"/>
      <c r="HYT138" s="760"/>
      <c r="HYU138" s="760"/>
      <c r="HYV138" s="760"/>
      <c r="HYW138" s="760"/>
      <c r="HYX138" s="760"/>
      <c r="HYY138" s="760"/>
      <c r="HYZ138" s="760"/>
      <c r="HZA138" s="760"/>
      <c r="HZB138" s="760"/>
      <c r="HZC138" s="760"/>
      <c r="HZD138" s="760"/>
      <c r="HZE138" s="760"/>
      <c r="HZF138" s="760"/>
      <c r="HZG138" s="760"/>
      <c r="HZH138" s="760"/>
      <c r="HZI138" s="760"/>
      <c r="HZJ138" s="760"/>
      <c r="HZK138" s="760"/>
      <c r="HZL138" s="760"/>
      <c r="HZM138" s="760"/>
      <c r="HZN138" s="760"/>
      <c r="HZO138" s="760"/>
      <c r="HZP138" s="760"/>
      <c r="HZQ138" s="760"/>
      <c r="HZR138" s="760"/>
      <c r="HZS138" s="760"/>
      <c r="HZT138" s="760"/>
      <c r="HZU138" s="760"/>
      <c r="HZV138" s="760"/>
      <c r="HZW138" s="760"/>
      <c r="HZX138" s="760"/>
      <c r="HZY138" s="760"/>
      <c r="HZZ138" s="760"/>
      <c r="IAA138" s="760"/>
      <c r="IAB138" s="760"/>
      <c r="IAC138" s="760"/>
      <c r="IAD138" s="760"/>
      <c r="IAE138" s="760"/>
      <c r="IAF138" s="760"/>
      <c r="IAG138" s="760"/>
      <c r="IAH138" s="760"/>
      <c r="IAI138" s="760"/>
      <c r="IAJ138" s="760"/>
      <c r="IAK138" s="760"/>
      <c r="IAL138" s="760"/>
      <c r="IAM138" s="760"/>
      <c r="IAN138" s="760"/>
      <c r="IAO138" s="760"/>
      <c r="IAP138" s="760"/>
      <c r="IAQ138" s="760"/>
      <c r="IAR138" s="760"/>
      <c r="IAS138" s="760"/>
      <c r="IAT138" s="760"/>
      <c r="IAU138" s="760"/>
      <c r="IAV138" s="760"/>
      <c r="IAW138" s="760"/>
      <c r="IAX138" s="760"/>
      <c r="IAY138" s="760"/>
      <c r="IAZ138" s="760"/>
      <c r="IBA138" s="760"/>
      <c r="IBB138" s="760"/>
      <c r="IBC138" s="760"/>
      <c r="IBD138" s="760"/>
      <c r="IBE138" s="760"/>
      <c r="IBF138" s="760"/>
      <c r="IBG138" s="760"/>
      <c r="IBH138" s="760"/>
      <c r="IBI138" s="760"/>
      <c r="IBJ138" s="760"/>
      <c r="IBK138" s="760"/>
      <c r="IBL138" s="760"/>
      <c r="IBM138" s="760"/>
      <c r="IBN138" s="760"/>
      <c r="IBO138" s="760"/>
      <c r="IBP138" s="760"/>
      <c r="IBQ138" s="760"/>
      <c r="IBR138" s="760"/>
      <c r="IBS138" s="760"/>
      <c r="IBT138" s="760"/>
      <c r="IBU138" s="760"/>
      <c r="IBV138" s="760"/>
      <c r="IBW138" s="760"/>
      <c r="IBX138" s="760"/>
      <c r="IBY138" s="760"/>
      <c r="IBZ138" s="760"/>
      <c r="ICA138" s="760"/>
      <c r="ICB138" s="760"/>
      <c r="ICC138" s="760"/>
      <c r="ICD138" s="760"/>
      <c r="ICE138" s="760"/>
      <c r="ICF138" s="760"/>
      <c r="ICG138" s="760"/>
      <c r="ICH138" s="760"/>
      <c r="ICI138" s="760"/>
      <c r="ICJ138" s="760"/>
      <c r="ICK138" s="760"/>
      <c r="ICL138" s="760"/>
      <c r="ICM138" s="760"/>
      <c r="ICN138" s="760"/>
      <c r="ICO138" s="760"/>
      <c r="ICP138" s="760"/>
      <c r="ICQ138" s="760"/>
      <c r="ICR138" s="760"/>
      <c r="ICS138" s="760"/>
      <c r="ICT138" s="760"/>
      <c r="ICU138" s="760"/>
      <c r="ICV138" s="760"/>
      <c r="ICW138" s="760"/>
      <c r="ICX138" s="760"/>
      <c r="ICY138" s="760"/>
      <c r="ICZ138" s="760"/>
      <c r="IDA138" s="760"/>
      <c r="IDB138" s="760"/>
      <c r="IDC138" s="760"/>
      <c r="IDD138" s="760"/>
      <c r="IDE138" s="760"/>
      <c r="IDF138" s="760"/>
      <c r="IDG138" s="760"/>
      <c r="IDH138" s="760"/>
      <c r="IDI138" s="760"/>
      <c r="IDJ138" s="760"/>
      <c r="IDK138" s="760"/>
      <c r="IDL138" s="760"/>
      <c r="IDM138" s="760"/>
      <c r="IDN138" s="760"/>
      <c r="IDO138" s="760"/>
      <c r="IDP138" s="760"/>
      <c r="IDQ138" s="760"/>
      <c r="IDR138" s="760"/>
      <c r="IDS138" s="760"/>
      <c r="IDT138" s="760"/>
      <c r="IDU138" s="760"/>
      <c r="IDV138" s="760"/>
      <c r="IDW138" s="760"/>
      <c r="IDX138" s="760"/>
      <c r="IDY138" s="760"/>
      <c r="IDZ138" s="760"/>
      <c r="IEA138" s="760"/>
      <c r="IEB138" s="760"/>
      <c r="IEC138" s="760"/>
      <c r="IED138" s="760"/>
      <c r="IEE138" s="760"/>
      <c r="IEF138" s="760"/>
      <c r="IEG138" s="760"/>
      <c r="IEH138" s="760"/>
      <c r="IEI138" s="760"/>
      <c r="IEJ138" s="760"/>
      <c r="IEK138" s="760"/>
      <c r="IEL138" s="760"/>
      <c r="IEM138" s="760"/>
      <c r="IEN138" s="760"/>
      <c r="IEO138" s="760"/>
      <c r="IEP138" s="760"/>
      <c r="IEQ138" s="760"/>
      <c r="IER138" s="760"/>
      <c r="IES138" s="760"/>
      <c r="IET138" s="760"/>
      <c r="IEU138" s="760"/>
      <c r="IEV138" s="760"/>
      <c r="IEW138" s="760"/>
      <c r="IEX138" s="760"/>
      <c r="IEY138" s="760"/>
      <c r="IEZ138" s="760"/>
      <c r="IFA138" s="760"/>
      <c r="IFB138" s="760"/>
      <c r="IFC138" s="760"/>
      <c r="IFD138" s="760"/>
      <c r="IFE138" s="760"/>
      <c r="IFF138" s="760"/>
      <c r="IFG138" s="760"/>
      <c r="IFH138" s="760"/>
      <c r="IFI138" s="760"/>
      <c r="IFJ138" s="760"/>
      <c r="IFK138" s="760"/>
      <c r="IFL138" s="760"/>
      <c r="IFM138" s="760"/>
      <c r="IFN138" s="760"/>
      <c r="IFO138" s="760"/>
      <c r="IFP138" s="760"/>
      <c r="IFQ138" s="760"/>
      <c r="IFR138" s="760"/>
      <c r="IFS138" s="760"/>
      <c r="IFT138" s="760"/>
      <c r="IFU138" s="760"/>
      <c r="IFV138" s="760"/>
      <c r="IFW138" s="760"/>
      <c r="IFX138" s="760"/>
      <c r="IFY138" s="760"/>
      <c r="IFZ138" s="760"/>
      <c r="IGA138" s="760"/>
      <c r="IGB138" s="760"/>
      <c r="IGC138" s="760"/>
      <c r="IGD138" s="760"/>
      <c r="IGE138" s="760"/>
      <c r="IGF138" s="760"/>
      <c r="IGG138" s="760"/>
      <c r="IGH138" s="760"/>
      <c r="IGI138" s="760"/>
      <c r="IGJ138" s="760"/>
      <c r="IGK138" s="760"/>
      <c r="IGL138" s="760"/>
      <c r="IGM138" s="760"/>
      <c r="IGN138" s="760"/>
      <c r="IGO138" s="760"/>
      <c r="IGP138" s="760"/>
      <c r="IGQ138" s="760"/>
      <c r="IGR138" s="760"/>
      <c r="IGS138" s="760"/>
      <c r="IGT138" s="760"/>
      <c r="IGU138" s="760"/>
      <c r="IGV138" s="760"/>
      <c r="IGW138" s="760"/>
      <c r="IGX138" s="760"/>
      <c r="IGY138" s="760"/>
      <c r="IGZ138" s="760"/>
      <c r="IHA138" s="760"/>
      <c r="IHB138" s="760"/>
      <c r="IHC138" s="760"/>
      <c r="IHD138" s="760"/>
      <c r="IHE138" s="760"/>
      <c r="IHF138" s="760"/>
      <c r="IHG138" s="760"/>
      <c r="IHH138" s="760"/>
      <c r="IHI138" s="760"/>
      <c r="IHJ138" s="760"/>
      <c r="IHK138" s="760"/>
      <c r="IHL138" s="760"/>
      <c r="IHM138" s="760"/>
      <c r="IHN138" s="760"/>
      <c r="IHO138" s="760"/>
      <c r="IHP138" s="760"/>
      <c r="IHQ138" s="760"/>
      <c r="IHR138" s="760"/>
      <c r="IHS138" s="760"/>
      <c r="IHT138" s="760"/>
      <c r="IHU138" s="760"/>
      <c r="IHV138" s="760"/>
      <c r="IHW138" s="760"/>
      <c r="IHX138" s="760"/>
      <c r="IHY138" s="760"/>
      <c r="IHZ138" s="760"/>
      <c r="IIA138" s="760"/>
      <c r="IIB138" s="760"/>
      <c r="IIC138" s="760"/>
      <c r="IID138" s="760"/>
      <c r="IIE138" s="760"/>
      <c r="IIF138" s="760"/>
      <c r="IIG138" s="760"/>
      <c r="IIH138" s="760"/>
      <c r="III138" s="760"/>
      <c r="IIJ138" s="760"/>
      <c r="IIK138" s="760"/>
      <c r="IIL138" s="760"/>
      <c r="IIM138" s="760"/>
      <c r="IIN138" s="760"/>
      <c r="IIO138" s="760"/>
      <c r="IIP138" s="760"/>
      <c r="IIQ138" s="760"/>
      <c r="IIR138" s="760"/>
      <c r="IIS138" s="760"/>
      <c r="IIT138" s="760"/>
      <c r="IIU138" s="760"/>
      <c r="IIV138" s="760"/>
      <c r="IIW138" s="760"/>
      <c r="IIX138" s="760"/>
      <c r="IIY138" s="760"/>
      <c r="IIZ138" s="760"/>
      <c r="IJA138" s="760"/>
      <c r="IJB138" s="760"/>
      <c r="IJC138" s="760"/>
      <c r="IJD138" s="760"/>
      <c r="IJE138" s="760"/>
      <c r="IJF138" s="760"/>
      <c r="IJG138" s="760"/>
      <c r="IJH138" s="760"/>
      <c r="IJI138" s="760"/>
      <c r="IJJ138" s="760"/>
      <c r="IJK138" s="760"/>
      <c r="IJL138" s="760"/>
      <c r="IJM138" s="760"/>
      <c r="IJN138" s="760"/>
      <c r="IJO138" s="760"/>
      <c r="IJP138" s="760"/>
      <c r="IJQ138" s="760"/>
      <c r="IJR138" s="760"/>
      <c r="IJS138" s="760"/>
      <c r="IJT138" s="760"/>
      <c r="IJU138" s="760"/>
      <c r="IJV138" s="760"/>
      <c r="IJW138" s="760"/>
      <c r="IJX138" s="760"/>
      <c r="IJY138" s="760"/>
      <c r="IJZ138" s="760"/>
      <c r="IKA138" s="760"/>
      <c r="IKB138" s="760"/>
      <c r="IKC138" s="760"/>
      <c r="IKD138" s="760"/>
      <c r="IKE138" s="760"/>
      <c r="IKF138" s="760"/>
      <c r="IKG138" s="760"/>
      <c r="IKH138" s="760"/>
      <c r="IKI138" s="760"/>
      <c r="IKJ138" s="760"/>
      <c r="IKK138" s="760"/>
      <c r="IKL138" s="760"/>
      <c r="IKM138" s="760"/>
      <c r="IKN138" s="760"/>
      <c r="IKO138" s="760"/>
      <c r="IKP138" s="760"/>
      <c r="IKQ138" s="760"/>
      <c r="IKR138" s="760"/>
      <c r="IKS138" s="760"/>
      <c r="IKT138" s="760"/>
      <c r="IKU138" s="760"/>
      <c r="IKV138" s="760"/>
      <c r="IKW138" s="760"/>
      <c r="IKX138" s="760"/>
      <c r="IKY138" s="760"/>
      <c r="IKZ138" s="760"/>
      <c r="ILA138" s="760"/>
      <c r="ILB138" s="760"/>
      <c r="ILC138" s="760"/>
      <c r="ILD138" s="760"/>
      <c r="ILE138" s="760"/>
      <c r="ILF138" s="760"/>
      <c r="ILG138" s="760"/>
      <c r="ILH138" s="760"/>
      <c r="ILI138" s="760"/>
      <c r="ILJ138" s="760"/>
      <c r="ILK138" s="760"/>
      <c r="ILL138" s="760"/>
      <c r="ILM138" s="760"/>
      <c r="ILN138" s="760"/>
      <c r="ILO138" s="760"/>
      <c r="ILP138" s="760"/>
      <c r="ILQ138" s="760"/>
      <c r="ILR138" s="760"/>
      <c r="ILS138" s="760"/>
      <c r="ILT138" s="760"/>
      <c r="ILU138" s="760"/>
      <c r="ILV138" s="760"/>
      <c r="ILW138" s="760"/>
      <c r="ILX138" s="760"/>
      <c r="ILY138" s="760"/>
      <c r="ILZ138" s="760"/>
      <c r="IMA138" s="760"/>
      <c r="IMB138" s="760"/>
      <c r="IMC138" s="760"/>
      <c r="IMD138" s="760"/>
      <c r="IME138" s="760"/>
      <c r="IMF138" s="760"/>
      <c r="IMG138" s="760"/>
      <c r="IMH138" s="760"/>
      <c r="IMI138" s="760"/>
      <c r="IMJ138" s="760"/>
      <c r="IMK138" s="760"/>
      <c r="IML138" s="760"/>
      <c r="IMM138" s="760"/>
      <c r="IMN138" s="760"/>
      <c r="IMO138" s="760"/>
      <c r="IMP138" s="760"/>
      <c r="IMQ138" s="760"/>
      <c r="IMR138" s="760"/>
      <c r="IMS138" s="760"/>
      <c r="IMT138" s="760"/>
      <c r="IMU138" s="760"/>
      <c r="IMV138" s="760"/>
      <c r="IMW138" s="760"/>
      <c r="IMX138" s="760"/>
      <c r="IMY138" s="760"/>
      <c r="IMZ138" s="760"/>
      <c r="INA138" s="760"/>
      <c r="INB138" s="760"/>
      <c r="INC138" s="760"/>
      <c r="IND138" s="760"/>
      <c r="INE138" s="760"/>
      <c r="INF138" s="760"/>
      <c r="ING138" s="760"/>
      <c r="INH138" s="760"/>
      <c r="INI138" s="760"/>
      <c r="INJ138" s="760"/>
      <c r="INK138" s="760"/>
      <c r="INL138" s="760"/>
      <c r="INM138" s="760"/>
      <c r="INN138" s="760"/>
      <c r="INO138" s="760"/>
      <c r="INP138" s="760"/>
      <c r="INQ138" s="760"/>
      <c r="INR138" s="760"/>
      <c r="INS138" s="760"/>
      <c r="INT138" s="760"/>
      <c r="INU138" s="760"/>
      <c r="INV138" s="760"/>
      <c r="INW138" s="760"/>
      <c r="INX138" s="760"/>
      <c r="INY138" s="760"/>
      <c r="INZ138" s="760"/>
      <c r="IOA138" s="760"/>
      <c r="IOB138" s="760"/>
      <c r="IOC138" s="760"/>
      <c r="IOD138" s="760"/>
      <c r="IOE138" s="760"/>
      <c r="IOF138" s="760"/>
      <c r="IOG138" s="760"/>
      <c r="IOH138" s="760"/>
      <c r="IOI138" s="760"/>
      <c r="IOJ138" s="760"/>
      <c r="IOK138" s="760"/>
      <c r="IOL138" s="760"/>
      <c r="IOM138" s="760"/>
      <c r="ION138" s="760"/>
      <c r="IOO138" s="760"/>
      <c r="IOP138" s="760"/>
      <c r="IOQ138" s="760"/>
      <c r="IOR138" s="760"/>
      <c r="IOS138" s="760"/>
      <c r="IOT138" s="760"/>
      <c r="IOU138" s="760"/>
      <c r="IOV138" s="760"/>
      <c r="IOW138" s="760"/>
      <c r="IOX138" s="760"/>
      <c r="IOY138" s="760"/>
      <c r="IOZ138" s="760"/>
      <c r="IPA138" s="760"/>
      <c r="IPB138" s="760"/>
      <c r="IPC138" s="760"/>
      <c r="IPD138" s="760"/>
      <c r="IPE138" s="760"/>
      <c r="IPF138" s="760"/>
      <c r="IPG138" s="760"/>
      <c r="IPH138" s="760"/>
      <c r="IPI138" s="760"/>
      <c r="IPJ138" s="760"/>
      <c r="IPK138" s="760"/>
      <c r="IPL138" s="760"/>
      <c r="IPM138" s="760"/>
      <c r="IPN138" s="760"/>
      <c r="IPO138" s="760"/>
      <c r="IPP138" s="760"/>
      <c r="IPQ138" s="760"/>
      <c r="IPR138" s="760"/>
      <c r="IPS138" s="760"/>
      <c r="IPT138" s="760"/>
      <c r="IPU138" s="760"/>
      <c r="IPV138" s="760"/>
      <c r="IPW138" s="760"/>
      <c r="IPX138" s="760"/>
      <c r="IPY138" s="760"/>
      <c r="IPZ138" s="760"/>
      <c r="IQA138" s="760"/>
      <c r="IQB138" s="760"/>
      <c r="IQC138" s="760"/>
      <c r="IQD138" s="760"/>
      <c r="IQE138" s="760"/>
      <c r="IQF138" s="760"/>
      <c r="IQG138" s="760"/>
      <c r="IQH138" s="760"/>
      <c r="IQI138" s="760"/>
      <c r="IQJ138" s="760"/>
      <c r="IQK138" s="760"/>
      <c r="IQL138" s="760"/>
      <c r="IQM138" s="760"/>
      <c r="IQN138" s="760"/>
      <c r="IQO138" s="760"/>
      <c r="IQP138" s="760"/>
      <c r="IQQ138" s="760"/>
      <c r="IQR138" s="760"/>
      <c r="IQS138" s="760"/>
      <c r="IQT138" s="760"/>
      <c r="IQU138" s="760"/>
      <c r="IQV138" s="760"/>
      <c r="IQW138" s="760"/>
      <c r="IQX138" s="760"/>
      <c r="IQY138" s="760"/>
      <c r="IQZ138" s="760"/>
      <c r="IRA138" s="760"/>
      <c r="IRB138" s="760"/>
      <c r="IRC138" s="760"/>
      <c r="IRD138" s="760"/>
      <c r="IRE138" s="760"/>
      <c r="IRF138" s="760"/>
      <c r="IRG138" s="760"/>
      <c r="IRH138" s="760"/>
      <c r="IRI138" s="760"/>
      <c r="IRJ138" s="760"/>
      <c r="IRK138" s="760"/>
      <c r="IRL138" s="760"/>
      <c r="IRM138" s="760"/>
      <c r="IRN138" s="760"/>
      <c r="IRO138" s="760"/>
      <c r="IRP138" s="760"/>
      <c r="IRQ138" s="760"/>
      <c r="IRR138" s="760"/>
      <c r="IRS138" s="760"/>
      <c r="IRT138" s="760"/>
      <c r="IRU138" s="760"/>
      <c r="IRV138" s="760"/>
      <c r="IRW138" s="760"/>
      <c r="IRX138" s="760"/>
      <c r="IRY138" s="760"/>
      <c r="IRZ138" s="760"/>
      <c r="ISA138" s="760"/>
      <c r="ISB138" s="760"/>
      <c r="ISC138" s="760"/>
      <c r="ISD138" s="760"/>
      <c r="ISE138" s="760"/>
      <c r="ISF138" s="760"/>
      <c r="ISG138" s="760"/>
      <c r="ISH138" s="760"/>
      <c r="ISI138" s="760"/>
      <c r="ISJ138" s="760"/>
      <c r="ISK138" s="760"/>
      <c r="ISL138" s="760"/>
      <c r="ISM138" s="760"/>
      <c r="ISN138" s="760"/>
      <c r="ISO138" s="760"/>
      <c r="ISP138" s="760"/>
      <c r="ISQ138" s="760"/>
      <c r="ISR138" s="760"/>
      <c r="ISS138" s="760"/>
      <c r="IST138" s="760"/>
      <c r="ISU138" s="760"/>
      <c r="ISV138" s="760"/>
      <c r="ISW138" s="760"/>
      <c r="ISX138" s="760"/>
      <c r="ISY138" s="760"/>
      <c r="ISZ138" s="760"/>
      <c r="ITA138" s="760"/>
      <c r="ITB138" s="760"/>
      <c r="ITC138" s="760"/>
      <c r="ITD138" s="760"/>
      <c r="ITE138" s="760"/>
      <c r="ITF138" s="760"/>
      <c r="ITG138" s="760"/>
      <c r="ITH138" s="760"/>
      <c r="ITI138" s="760"/>
      <c r="ITJ138" s="760"/>
      <c r="ITK138" s="760"/>
      <c r="ITL138" s="760"/>
      <c r="ITM138" s="760"/>
      <c r="ITN138" s="760"/>
      <c r="ITO138" s="760"/>
      <c r="ITP138" s="760"/>
      <c r="ITQ138" s="760"/>
      <c r="ITR138" s="760"/>
      <c r="ITS138" s="760"/>
      <c r="ITT138" s="760"/>
      <c r="ITU138" s="760"/>
      <c r="ITV138" s="760"/>
      <c r="ITW138" s="760"/>
      <c r="ITX138" s="760"/>
      <c r="ITY138" s="760"/>
      <c r="ITZ138" s="760"/>
      <c r="IUA138" s="760"/>
      <c r="IUB138" s="760"/>
      <c r="IUC138" s="760"/>
      <c r="IUD138" s="760"/>
      <c r="IUE138" s="760"/>
      <c r="IUF138" s="760"/>
      <c r="IUG138" s="760"/>
      <c r="IUH138" s="760"/>
      <c r="IUI138" s="760"/>
      <c r="IUJ138" s="760"/>
      <c r="IUK138" s="760"/>
      <c r="IUL138" s="760"/>
      <c r="IUM138" s="760"/>
      <c r="IUN138" s="760"/>
      <c r="IUO138" s="760"/>
      <c r="IUP138" s="760"/>
      <c r="IUQ138" s="760"/>
      <c r="IUR138" s="760"/>
      <c r="IUS138" s="760"/>
      <c r="IUT138" s="760"/>
      <c r="IUU138" s="760"/>
      <c r="IUV138" s="760"/>
      <c r="IUW138" s="760"/>
      <c r="IUX138" s="760"/>
      <c r="IUY138" s="760"/>
      <c r="IUZ138" s="760"/>
      <c r="IVA138" s="760"/>
      <c r="IVB138" s="760"/>
      <c r="IVC138" s="760"/>
      <c r="IVD138" s="760"/>
      <c r="IVE138" s="760"/>
      <c r="IVF138" s="760"/>
      <c r="IVG138" s="760"/>
      <c r="IVH138" s="760"/>
      <c r="IVI138" s="760"/>
      <c r="IVJ138" s="760"/>
      <c r="IVK138" s="760"/>
      <c r="IVL138" s="760"/>
      <c r="IVM138" s="760"/>
      <c r="IVN138" s="760"/>
      <c r="IVO138" s="760"/>
      <c r="IVP138" s="760"/>
      <c r="IVQ138" s="760"/>
      <c r="IVR138" s="760"/>
      <c r="IVS138" s="760"/>
      <c r="IVT138" s="760"/>
      <c r="IVU138" s="760"/>
      <c r="IVV138" s="760"/>
      <c r="IVW138" s="760"/>
      <c r="IVX138" s="760"/>
      <c r="IVY138" s="760"/>
      <c r="IVZ138" s="760"/>
      <c r="IWA138" s="760"/>
      <c r="IWB138" s="760"/>
      <c r="IWC138" s="760"/>
      <c r="IWD138" s="760"/>
      <c r="IWE138" s="760"/>
      <c r="IWF138" s="760"/>
      <c r="IWG138" s="760"/>
      <c r="IWH138" s="760"/>
      <c r="IWI138" s="760"/>
      <c r="IWJ138" s="760"/>
      <c r="IWK138" s="760"/>
      <c r="IWL138" s="760"/>
      <c r="IWM138" s="760"/>
      <c r="IWN138" s="760"/>
      <c r="IWO138" s="760"/>
      <c r="IWP138" s="760"/>
      <c r="IWQ138" s="760"/>
      <c r="IWR138" s="760"/>
      <c r="IWS138" s="760"/>
      <c r="IWT138" s="760"/>
      <c r="IWU138" s="760"/>
      <c r="IWV138" s="760"/>
      <c r="IWW138" s="760"/>
      <c r="IWX138" s="760"/>
      <c r="IWY138" s="760"/>
      <c r="IWZ138" s="760"/>
      <c r="IXA138" s="760"/>
      <c r="IXB138" s="760"/>
      <c r="IXC138" s="760"/>
      <c r="IXD138" s="760"/>
      <c r="IXE138" s="760"/>
      <c r="IXF138" s="760"/>
      <c r="IXG138" s="760"/>
      <c r="IXH138" s="760"/>
      <c r="IXI138" s="760"/>
      <c r="IXJ138" s="760"/>
      <c r="IXK138" s="760"/>
      <c r="IXL138" s="760"/>
      <c r="IXM138" s="760"/>
      <c r="IXN138" s="760"/>
      <c r="IXO138" s="760"/>
      <c r="IXP138" s="760"/>
      <c r="IXQ138" s="760"/>
      <c r="IXR138" s="760"/>
      <c r="IXS138" s="760"/>
      <c r="IXT138" s="760"/>
      <c r="IXU138" s="760"/>
      <c r="IXV138" s="760"/>
      <c r="IXW138" s="760"/>
      <c r="IXX138" s="760"/>
      <c r="IXY138" s="760"/>
      <c r="IXZ138" s="760"/>
      <c r="IYA138" s="760"/>
      <c r="IYB138" s="760"/>
      <c r="IYC138" s="760"/>
      <c r="IYD138" s="760"/>
      <c r="IYE138" s="760"/>
      <c r="IYF138" s="760"/>
      <c r="IYG138" s="760"/>
      <c r="IYH138" s="760"/>
      <c r="IYI138" s="760"/>
      <c r="IYJ138" s="760"/>
      <c r="IYK138" s="760"/>
      <c r="IYL138" s="760"/>
      <c r="IYM138" s="760"/>
      <c r="IYN138" s="760"/>
      <c r="IYO138" s="760"/>
      <c r="IYP138" s="760"/>
      <c r="IYQ138" s="760"/>
      <c r="IYR138" s="760"/>
      <c r="IYS138" s="760"/>
      <c r="IYT138" s="760"/>
      <c r="IYU138" s="760"/>
      <c r="IYV138" s="760"/>
      <c r="IYW138" s="760"/>
      <c r="IYX138" s="760"/>
      <c r="IYY138" s="760"/>
      <c r="IYZ138" s="760"/>
      <c r="IZA138" s="760"/>
      <c r="IZB138" s="760"/>
      <c r="IZC138" s="760"/>
      <c r="IZD138" s="760"/>
      <c r="IZE138" s="760"/>
      <c r="IZF138" s="760"/>
      <c r="IZG138" s="760"/>
      <c r="IZH138" s="760"/>
      <c r="IZI138" s="760"/>
      <c r="IZJ138" s="760"/>
      <c r="IZK138" s="760"/>
      <c r="IZL138" s="760"/>
      <c r="IZM138" s="760"/>
      <c r="IZN138" s="760"/>
      <c r="IZO138" s="760"/>
      <c r="IZP138" s="760"/>
      <c r="IZQ138" s="760"/>
      <c r="IZR138" s="760"/>
      <c r="IZS138" s="760"/>
      <c r="IZT138" s="760"/>
      <c r="IZU138" s="760"/>
      <c r="IZV138" s="760"/>
      <c r="IZW138" s="760"/>
      <c r="IZX138" s="760"/>
      <c r="IZY138" s="760"/>
      <c r="IZZ138" s="760"/>
      <c r="JAA138" s="760"/>
      <c r="JAB138" s="760"/>
      <c r="JAC138" s="760"/>
      <c r="JAD138" s="760"/>
      <c r="JAE138" s="760"/>
      <c r="JAF138" s="760"/>
      <c r="JAG138" s="760"/>
      <c r="JAH138" s="760"/>
      <c r="JAI138" s="760"/>
      <c r="JAJ138" s="760"/>
      <c r="JAK138" s="760"/>
      <c r="JAL138" s="760"/>
      <c r="JAM138" s="760"/>
      <c r="JAN138" s="760"/>
      <c r="JAO138" s="760"/>
      <c r="JAP138" s="760"/>
      <c r="JAQ138" s="760"/>
      <c r="JAR138" s="760"/>
      <c r="JAS138" s="760"/>
      <c r="JAT138" s="760"/>
      <c r="JAU138" s="760"/>
      <c r="JAV138" s="760"/>
      <c r="JAW138" s="760"/>
      <c r="JAX138" s="760"/>
      <c r="JAY138" s="760"/>
      <c r="JAZ138" s="760"/>
      <c r="JBA138" s="760"/>
      <c r="JBB138" s="760"/>
      <c r="JBC138" s="760"/>
      <c r="JBD138" s="760"/>
      <c r="JBE138" s="760"/>
      <c r="JBF138" s="760"/>
      <c r="JBG138" s="760"/>
      <c r="JBH138" s="760"/>
      <c r="JBI138" s="760"/>
      <c r="JBJ138" s="760"/>
      <c r="JBK138" s="760"/>
      <c r="JBL138" s="760"/>
      <c r="JBM138" s="760"/>
      <c r="JBN138" s="760"/>
      <c r="JBO138" s="760"/>
      <c r="JBP138" s="760"/>
      <c r="JBQ138" s="760"/>
      <c r="JBR138" s="760"/>
      <c r="JBS138" s="760"/>
      <c r="JBT138" s="760"/>
      <c r="JBU138" s="760"/>
      <c r="JBV138" s="760"/>
      <c r="JBW138" s="760"/>
      <c r="JBX138" s="760"/>
      <c r="JBY138" s="760"/>
      <c r="JBZ138" s="760"/>
      <c r="JCA138" s="760"/>
      <c r="JCB138" s="760"/>
      <c r="JCC138" s="760"/>
      <c r="JCD138" s="760"/>
      <c r="JCE138" s="760"/>
      <c r="JCF138" s="760"/>
      <c r="JCG138" s="760"/>
      <c r="JCH138" s="760"/>
      <c r="JCI138" s="760"/>
      <c r="JCJ138" s="760"/>
      <c r="JCK138" s="760"/>
      <c r="JCL138" s="760"/>
      <c r="JCM138" s="760"/>
      <c r="JCN138" s="760"/>
      <c r="JCO138" s="760"/>
      <c r="JCP138" s="760"/>
      <c r="JCQ138" s="760"/>
      <c r="JCR138" s="760"/>
      <c r="JCS138" s="760"/>
      <c r="JCT138" s="760"/>
      <c r="JCU138" s="760"/>
      <c r="JCV138" s="760"/>
      <c r="JCW138" s="760"/>
      <c r="JCX138" s="760"/>
      <c r="JCY138" s="760"/>
      <c r="JCZ138" s="760"/>
      <c r="JDA138" s="760"/>
      <c r="JDB138" s="760"/>
      <c r="JDC138" s="760"/>
      <c r="JDD138" s="760"/>
      <c r="JDE138" s="760"/>
      <c r="JDF138" s="760"/>
      <c r="JDG138" s="760"/>
      <c r="JDH138" s="760"/>
      <c r="JDI138" s="760"/>
      <c r="JDJ138" s="760"/>
      <c r="JDK138" s="760"/>
      <c r="JDL138" s="760"/>
      <c r="JDM138" s="760"/>
      <c r="JDN138" s="760"/>
      <c r="JDO138" s="760"/>
      <c r="JDP138" s="760"/>
      <c r="JDQ138" s="760"/>
      <c r="JDR138" s="760"/>
      <c r="JDS138" s="760"/>
      <c r="JDT138" s="760"/>
      <c r="JDU138" s="760"/>
      <c r="JDV138" s="760"/>
      <c r="JDW138" s="760"/>
      <c r="JDX138" s="760"/>
      <c r="JDY138" s="760"/>
      <c r="JDZ138" s="760"/>
      <c r="JEA138" s="760"/>
      <c r="JEB138" s="760"/>
      <c r="JEC138" s="760"/>
      <c r="JED138" s="760"/>
      <c r="JEE138" s="760"/>
      <c r="JEF138" s="760"/>
      <c r="JEG138" s="760"/>
      <c r="JEH138" s="760"/>
      <c r="JEI138" s="760"/>
      <c r="JEJ138" s="760"/>
      <c r="JEK138" s="760"/>
      <c r="JEL138" s="760"/>
      <c r="JEM138" s="760"/>
      <c r="JEN138" s="760"/>
      <c r="JEO138" s="760"/>
      <c r="JEP138" s="760"/>
      <c r="JEQ138" s="760"/>
      <c r="JER138" s="760"/>
      <c r="JES138" s="760"/>
      <c r="JET138" s="760"/>
      <c r="JEU138" s="760"/>
      <c r="JEV138" s="760"/>
      <c r="JEW138" s="760"/>
      <c r="JEX138" s="760"/>
      <c r="JEY138" s="760"/>
      <c r="JEZ138" s="760"/>
      <c r="JFA138" s="760"/>
      <c r="JFB138" s="760"/>
      <c r="JFC138" s="760"/>
      <c r="JFD138" s="760"/>
      <c r="JFE138" s="760"/>
      <c r="JFF138" s="760"/>
      <c r="JFG138" s="760"/>
      <c r="JFH138" s="760"/>
      <c r="JFI138" s="760"/>
      <c r="JFJ138" s="760"/>
      <c r="JFK138" s="760"/>
      <c r="JFL138" s="760"/>
      <c r="JFM138" s="760"/>
      <c r="JFN138" s="760"/>
      <c r="JFO138" s="760"/>
      <c r="JFP138" s="760"/>
      <c r="JFQ138" s="760"/>
      <c r="JFR138" s="760"/>
      <c r="JFS138" s="760"/>
      <c r="JFT138" s="760"/>
      <c r="JFU138" s="760"/>
      <c r="JFV138" s="760"/>
      <c r="JFW138" s="760"/>
      <c r="JFX138" s="760"/>
      <c r="JFY138" s="760"/>
      <c r="JFZ138" s="760"/>
      <c r="JGA138" s="760"/>
      <c r="JGB138" s="760"/>
      <c r="JGC138" s="760"/>
      <c r="JGD138" s="760"/>
      <c r="JGE138" s="760"/>
      <c r="JGF138" s="760"/>
      <c r="JGG138" s="760"/>
      <c r="JGH138" s="760"/>
      <c r="JGI138" s="760"/>
      <c r="JGJ138" s="760"/>
      <c r="JGK138" s="760"/>
      <c r="JGL138" s="760"/>
      <c r="JGM138" s="760"/>
      <c r="JGN138" s="760"/>
      <c r="JGO138" s="760"/>
      <c r="JGP138" s="760"/>
      <c r="JGQ138" s="760"/>
      <c r="JGR138" s="760"/>
      <c r="JGS138" s="760"/>
      <c r="JGT138" s="760"/>
      <c r="JGU138" s="760"/>
      <c r="JGV138" s="760"/>
      <c r="JGW138" s="760"/>
      <c r="JGX138" s="760"/>
      <c r="JGY138" s="760"/>
      <c r="JGZ138" s="760"/>
      <c r="JHA138" s="760"/>
      <c r="JHB138" s="760"/>
      <c r="JHC138" s="760"/>
      <c r="JHD138" s="760"/>
      <c r="JHE138" s="760"/>
      <c r="JHF138" s="760"/>
      <c r="JHG138" s="760"/>
      <c r="JHH138" s="760"/>
      <c r="JHI138" s="760"/>
      <c r="JHJ138" s="760"/>
      <c r="JHK138" s="760"/>
      <c r="JHL138" s="760"/>
      <c r="JHM138" s="760"/>
      <c r="JHN138" s="760"/>
      <c r="JHO138" s="760"/>
      <c r="JHP138" s="760"/>
      <c r="JHQ138" s="760"/>
      <c r="JHR138" s="760"/>
      <c r="JHS138" s="760"/>
      <c r="JHT138" s="760"/>
      <c r="JHU138" s="760"/>
      <c r="JHV138" s="760"/>
      <c r="JHW138" s="760"/>
      <c r="JHX138" s="760"/>
      <c r="JHY138" s="760"/>
      <c r="JHZ138" s="760"/>
      <c r="JIA138" s="760"/>
      <c r="JIB138" s="760"/>
      <c r="JIC138" s="760"/>
      <c r="JID138" s="760"/>
      <c r="JIE138" s="760"/>
      <c r="JIF138" s="760"/>
      <c r="JIG138" s="760"/>
      <c r="JIH138" s="760"/>
      <c r="JII138" s="760"/>
      <c r="JIJ138" s="760"/>
      <c r="JIK138" s="760"/>
      <c r="JIL138" s="760"/>
      <c r="JIM138" s="760"/>
      <c r="JIN138" s="760"/>
      <c r="JIO138" s="760"/>
      <c r="JIP138" s="760"/>
      <c r="JIQ138" s="760"/>
      <c r="JIR138" s="760"/>
      <c r="JIS138" s="760"/>
      <c r="JIT138" s="760"/>
      <c r="JIU138" s="760"/>
      <c r="JIV138" s="760"/>
      <c r="JIW138" s="760"/>
      <c r="JIX138" s="760"/>
      <c r="JIY138" s="760"/>
      <c r="JIZ138" s="760"/>
      <c r="JJA138" s="760"/>
      <c r="JJB138" s="760"/>
      <c r="JJC138" s="760"/>
      <c r="JJD138" s="760"/>
      <c r="JJE138" s="760"/>
      <c r="JJF138" s="760"/>
      <c r="JJG138" s="760"/>
      <c r="JJH138" s="760"/>
      <c r="JJI138" s="760"/>
      <c r="JJJ138" s="760"/>
      <c r="JJK138" s="760"/>
      <c r="JJL138" s="760"/>
      <c r="JJM138" s="760"/>
      <c r="JJN138" s="760"/>
      <c r="JJO138" s="760"/>
      <c r="JJP138" s="760"/>
      <c r="JJQ138" s="760"/>
      <c r="JJR138" s="760"/>
      <c r="JJS138" s="760"/>
      <c r="JJT138" s="760"/>
      <c r="JJU138" s="760"/>
      <c r="JJV138" s="760"/>
      <c r="JJW138" s="760"/>
      <c r="JJX138" s="760"/>
      <c r="JJY138" s="760"/>
      <c r="JJZ138" s="760"/>
      <c r="JKA138" s="760"/>
      <c r="JKB138" s="760"/>
      <c r="JKC138" s="760"/>
      <c r="JKD138" s="760"/>
      <c r="JKE138" s="760"/>
      <c r="JKF138" s="760"/>
      <c r="JKG138" s="760"/>
      <c r="JKH138" s="760"/>
      <c r="JKI138" s="760"/>
      <c r="JKJ138" s="760"/>
      <c r="JKK138" s="760"/>
      <c r="JKL138" s="760"/>
      <c r="JKM138" s="760"/>
      <c r="JKN138" s="760"/>
      <c r="JKO138" s="760"/>
      <c r="JKP138" s="760"/>
      <c r="JKQ138" s="760"/>
      <c r="JKR138" s="760"/>
      <c r="JKS138" s="760"/>
      <c r="JKT138" s="760"/>
      <c r="JKU138" s="760"/>
      <c r="JKV138" s="760"/>
      <c r="JKW138" s="760"/>
      <c r="JKX138" s="760"/>
      <c r="JKY138" s="760"/>
      <c r="JKZ138" s="760"/>
      <c r="JLA138" s="760"/>
      <c r="JLB138" s="760"/>
      <c r="JLC138" s="760"/>
      <c r="JLD138" s="760"/>
      <c r="JLE138" s="760"/>
      <c r="JLF138" s="760"/>
      <c r="JLG138" s="760"/>
      <c r="JLH138" s="760"/>
      <c r="JLI138" s="760"/>
      <c r="JLJ138" s="760"/>
      <c r="JLK138" s="760"/>
      <c r="JLL138" s="760"/>
      <c r="JLM138" s="760"/>
      <c r="JLN138" s="760"/>
      <c r="JLO138" s="760"/>
      <c r="JLP138" s="760"/>
      <c r="JLQ138" s="760"/>
      <c r="JLR138" s="760"/>
      <c r="JLS138" s="760"/>
      <c r="JLT138" s="760"/>
      <c r="JLU138" s="760"/>
      <c r="JLV138" s="760"/>
      <c r="JLW138" s="760"/>
      <c r="JLX138" s="760"/>
      <c r="JLY138" s="760"/>
      <c r="JLZ138" s="760"/>
      <c r="JMA138" s="760"/>
      <c r="JMB138" s="760"/>
      <c r="JMC138" s="760"/>
      <c r="JMD138" s="760"/>
      <c r="JME138" s="760"/>
      <c r="JMF138" s="760"/>
      <c r="JMG138" s="760"/>
      <c r="JMH138" s="760"/>
      <c r="JMI138" s="760"/>
      <c r="JMJ138" s="760"/>
      <c r="JMK138" s="760"/>
      <c r="JML138" s="760"/>
      <c r="JMM138" s="760"/>
      <c r="JMN138" s="760"/>
      <c r="JMO138" s="760"/>
      <c r="JMP138" s="760"/>
      <c r="JMQ138" s="760"/>
      <c r="JMR138" s="760"/>
      <c r="JMS138" s="760"/>
      <c r="JMT138" s="760"/>
      <c r="JMU138" s="760"/>
      <c r="JMV138" s="760"/>
      <c r="JMW138" s="760"/>
      <c r="JMX138" s="760"/>
      <c r="JMY138" s="760"/>
      <c r="JMZ138" s="760"/>
      <c r="JNA138" s="760"/>
      <c r="JNB138" s="760"/>
      <c r="JNC138" s="760"/>
      <c r="JND138" s="760"/>
      <c r="JNE138" s="760"/>
      <c r="JNF138" s="760"/>
      <c r="JNG138" s="760"/>
      <c r="JNH138" s="760"/>
      <c r="JNI138" s="760"/>
      <c r="JNJ138" s="760"/>
      <c r="JNK138" s="760"/>
      <c r="JNL138" s="760"/>
      <c r="JNM138" s="760"/>
      <c r="JNN138" s="760"/>
      <c r="JNO138" s="760"/>
      <c r="JNP138" s="760"/>
      <c r="JNQ138" s="760"/>
      <c r="JNR138" s="760"/>
      <c r="JNS138" s="760"/>
      <c r="JNT138" s="760"/>
      <c r="JNU138" s="760"/>
      <c r="JNV138" s="760"/>
      <c r="JNW138" s="760"/>
      <c r="JNX138" s="760"/>
      <c r="JNY138" s="760"/>
      <c r="JNZ138" s="760"/>
      <c r="JOA138" s="760"/>
      <c r="JOB138" s="760"/>
      <c r="JOC138" s="760"/>
      <c r="JOD138" s="760"/>
      <c r="JOE138" s="760"/>
      <c r="JOF138" s="760"/>
      <c r="JOG138" s="760"/>
      <c r="JOH138" s="760"/>
      <c r="JOI138" s="760"/>
      <c r="JOJ138" s="760"/>
      <c r="JOK138" s="760"/>
      <c r="JOL138" s="760"/>
      <c r="JOM138" s="760"/>
      <c r="JON138" s="760"/>
      <c r="JOO138" s="760"/>
      <c r="JOP138" s="760"/>
      <c r="JOQ138" s="760"/>
      <c r="JOR138" s="760"/>
      <c r="JOS138" s="760"/>
      <c r="JOT138" s="760"/>
      <c r="JOU138" s="760"/>
      <c r="JOV138" s="760"/>
      <c r="JOW138" s="760"/>
      <c r="JOX138" s="760"/>
      <c r="JOY138" s="760"/>
      <c r="JOZ138" s="760"/>
      <c r="JPA138" s="760"/>
      <c r="JPB138" s="760"/>
      <c r="JPC138" s="760"/>
      <c r="JPD138" s="760"/>
      <c r="JPE138" s="760"/>
      <c r="JPF138" s="760"/>
      <c r="JPG138" s="760"/>
      <c r="JPH138" s="760"/>
      <c r="JPI138" s="760"/>
      <c r="JPJ138" s="760"/>
      <c r="JPK138" s="760"/>
      <c r="JPL138" s="760"/>
      <c r="JPM138" s="760"/>
      <c r="JPN138" s="760"/>
      <c r="JPO138" s="760"/>
      <c r="JPP138" s="760"/>
      <c r="JPQ138" s="760"/>
      <c r="JPR138" s="760"/>
      <c r="JPS138" s="760"/>
      <c r="JPT138" s="760"/>
      <c r="JPU138" s="760"/>
      <c r="JPV138" s="760"/>
      <c r="JPW138" s="760"/>
      <c r="JPX138" s="760"/>
      <c r="JPY138" s="760"/>
      <c r="JPZ138" s="760"/>
      <c r="JQA138" s="760"/>
      <c r="JQB138" s="760"/>
      <c r="JQC138" s="760"/>
      <c r="JQD138" s="760"/>
      <c r="JQE138" s="760"/>
      <c r="JQF138" s="760"/>
      <c r="JQG138" s="760"/>
      <c r="JQH138" s="760"/>
      <c r="JQI138" s="760"/>
      <c r="JQJ138" s="760"/>
      <c r="JQK138" s="760"/>
      <c r="JQL138" s="760"/>
      <c r="JQM138" s="760"/>
      <c r="JQN138" s="760"/>
      <c r="JQO138" s="760"/>
      <c r="JQP138" s="760"/>
      <c r="JQQ138" s="760"/>
      <c r="JQR138" s="760"/>
      <c r="JQS138" s="760"/>
      <c r="JQT138" s="760"/>
      <c r="JQU138" s="760"/>
      <c r="JQV138" s="760"/>
      <c r="JQW138" s="760"/>
      <c r="JQX138" s="760"/>
      <c r="JQY138" s="760"/>
      <c r="JQZ138" s="760"/>
      <c r="JRA138" s="760"/>
      <c r="JRB138" s="760"/>
      <c r="JRC138" s="760"/>
      <c r="JRD138" s="760"/>
      <c r="JRE138" s="760"/>
      <c r="JRF138" s="760"/>
      <c r="JRG138" s="760"/>
      <c r="JRH138" s="760"/>
      <c r="JRI138" s="760"/>
      <c r="JRJ138" s="760"/>
      <c r="JRK138" s="760"/>
      <c r="JRL138" s="760"/>
      <c r="JRM138" s="760"/>
      <c r="JRN138" s="760"/>
      <c r="JRO138" s="760"/>
      <c r="JRP138" s="760"/>
      <c r="JRQ138" s="760"/>
      <c r="JRR138" s="760"/>
      <c r="JRS138" s="760"/>
      <c r="JRT138" s="760"/>
      <c r="JRU138" s="760"/>
      <c r="JRV138" s="760"/>
      <c r="JRW138" s="760"/>
      <c r="JRX138" s="760"/>
      <c r="JRY138" s="760"/>
      <c r="JRZ138" s="760"/>
      <c r="JSA138" s="760"/>
      <c r="JSB138" s="760"/>
      <c r="JSC138" s="760"/>
      <c r="JSD138" s="760"/>
      <c r="JSE138" s="760"/>
      <c r="JSF138" s="760"/>
      <c r="JSG138" s="760"/>
      <c r="JSH138" s="760"/>
      <c r="JSI138" s="760"/>
      <c r="JSJ138" s="760"/>
      <c r="JSK138" s="760"/>
      <c r="JSL138" s="760"/>
      <c r="JSM138" s="760"/>
      <c r="JSN138" s="760"/>
      <c r="JSO138" s="760"/>
      <c r="JSP138" s="760"/>
      <c r="JSQ138" s="760"/>
      <c r="JSR138" s="760"/>
      <c r="JSS138" s="760"/>
      <c r="JST138" s="760"/>
      <c r="JSU138" s="760"/>
      <c r="JSV138" s="760"/>
      <c r="JSW138" s="760"/>
      <c r="JSX138" s="760"/>
      <c r="JSY138" s="760"/>
      <c r="JSZ138" s="760"/>
      <c r="JTA138" s="760"/>
      <c r="JTB138" s="760"/>
      <c r="JTC138" s="760"/>
      <c r="JTD138" s="760"/>
      <c r="JTE138" s="760"/>
      <c r="JTF138" s="760"/>
      <c r="JTG138" s="760"/>
      <c r="JTH138" s="760"/>
      <c r="JTI138" s="760"/>
      <c r="JTJ138" s="760"/>
      <c r="JTK138" s="760"/>
      <c r="JTL138" s="760"/>
      <c r="JTM138" s="760"/>
      <c r="JTN138" s="760"/>
      <c r="JTO138" s="760"/>
      <c r="JTP138" s="760"/>
      <c r="JTQ138" s="760"/>
      <c r="JTR138" s="760"/>
      <c r="JTS138" s="760"/>
      <c r="JTT138" s="760"/>
      <c r="JTU138" s="760"/>
      <c r="JTV138" s="760"/>
      <c r="JTW138" s="760"/>
      <c r="JTX138" s="760"/>
      <c r="JTY138" s="760"/>
      <c r="JTZ138" s="760"/>
      <c r="JUA138" s="760"/>
      <c r="JUB138" s="760"/>
      <c r="JUC138" s="760"/>
      <c r="JUD138" s="760"/>
      <c r="JUE138" s="760"/>
      <c r="JUF138" s="760"/>
      <c r="JUG138" s="760"/>
      <c r="JUH138" s="760"/>
      <c r="JUI138" s="760"/>
      <c r="JUJ138" s="760"/>
      <c r="JUK138" s="760"/>
      <c r="JUL138" s="760"/>
      <c r="JUM138" s="760"/>
      <c r="JUN138" s="760"/>
      <c r="JUO138" s="760"/>
      <c r="JUP138" s="760"/>
      <c r="JUQ138" s="760"/>
      <c r="JUR138" s="760"/>
      <c r="JUS138" s="760"/>
      <c r="JUT138" s="760"/>
      <c r="JUU138" s="760"/>
      <c r="JUV138" s="760"/>
      <c r="JUW138" s="760"/>
      <c r="JUX138" s="760"/>
      <c r="JUY138" s="760"/>
      <c r="JUZ138" s="760"/>
      <c r="JVA138" s="760"/>
      <c r="JVB138" s="760"/>
      <c r="JVC138" s="760"/>
      <c r="JVD138" s="760"/>
      <c r="JVE138" s="760"/>
      <c r="JVF138" s="760"/>
      <c r="JVG138" s="760"/>
      <c r="JVH138" s="760"/>
      <c r="JVI138" s="760"/>
      <c r="JVJ138" s="760"/>
      <c r="JVK138" s="760"/>
      <c r="JVL138" s="760"/>
      <c r="JVM138" s="760"/>
      <c r="JVN138" s="760"/>
      <c r="JVO138" s="760"/>
      <c r="JVP138" s="760"/>
      <c r="JVQ138" s="760"/>
      <c r="JVR138" s="760"/>
      <c r="JVS138" s="760"/>
      <c r="JVT138" s="760"/>
      <c r="JVU138" s="760"/>
      <c r="JVV138" s="760"/>
      <c r="JVW138" s="760"/>
      <c r="JVX138" s="760"/>
      <c r="JVY138" s="760"/>
      <c r="JVZ138" s="760"/>
      <c r="JWA138" s="760"/>
      <c r="JWB138" s="760"/>
      <c r="JWC138" s="760"/>
      <c r="JWD138" s="760"/>
      <c r="JWE138" s="760"/>
      <c r="JWF138" s="760"/>
      <c r="JWG138" s="760"/>
      <c r="JWH138" s="760"/>
      <c r="JWI138" s="760"/>
      <c r="JWJ138" s="760"/>
      <c r="JWK138" s="760"/>
      <c r="JWL138" s="760"/>
      <c r="JWM138" s="760"/>
      <c r="JWN138" s="760"/>
      <c r="JWO138" s="760"/>
      <c r="JWP138" s="760"/>
      <c r="JWQ138" s="760"/>
      <c r="JWR138" s="760"/>
      <c r="JWS138" s="760"/>
      <c r="JWT138" s="760"/>
      <c r="JWU138" s="760"/>
      <c r="JWV138" s="760"/>
      <c r="JWW138" s="760"/>
      <c r="JWX138" s="760"/>
      <c r="JWY138" s="760"/>
      <c r="JWZ138" s="760"/>
      <c r="JXA138" s="760"/>
      <c r="JXB138" s="760"/>
      <c r="JXC138" s="760"/>
      <c r="JXD138" s="760"/>
      <c r="JXE138" s="760"/>
      <c r="JXF138" s="760"/>
      <c r="JXG138" s="760"/>
      <c r="JXH138" s="760"/>
      <c r="JXI138" s="760"/>
      <c r="JXJ138" s="760"/>
      <c r="JXK138" s="760"/>
      <c r="JXL138" s="760"/>
      <c r="JXM138" s="760"/>
      <c r="JXN138" s="760"/>
      <c r="JXO138" s="760"/>
      <c r="JXP138" s="760"/>
      <c r="JXQ138" s="760"/>
      <c r="JXR138" s="760"/>
      <c r="JXS138" s="760"/>
      <c r="JXT138" s="760"/>
      <c r="JXU138" s="760"/>
      <c r="JXV138" s="760"/>
      <c r="JXW138" s="760"/>
      <c r="JXX138" s="760"/>
      <c r="JXY138" s="760"/>
      <c r="JXZ138" s="760"/>
      <c r="JYA138" s="760"/>
      <c r="JYB138" s="760"/>
      <c r="JYC138" s="760"/>
      <c r="JYD138" s="760"/>
      <c r="JYE138" s="760"/>
      <c r="JYF138" s="760"/>
      <c r="JYG138" s="760"/>
      <c r="JYH138" s="760"/>
      <c r="JYI138" s="760"/>
      <c r="JYJ138" s="760"/>
      <c r="JYK138" s="760"/>
      <c r="JYL138" s="760"/>
      <c r="JYM138" s="760"/>
      <c r="JYN138" s="760"/>
      <c r="JYO138" s="760"/>
      <c r="JYP138" s="760"/>
      <c r="JYQ138" s="760"/>
      <c r="JYR138" s="760"/>
      <c r="JYS138" s="760"/>
      <c r="JYT138" s="760"/>
      <c r="JYU138" s="760"/>
      <c r="JYV138" s="760"/>
      <c r="JYW138" s="760"/>
      <c r="JYX138" s="760"/>
      <c r="JYY138" s="760"/>
      <c r="JYZ138" s="760"/>
      <c r="JZA138" s="760"/>
      <c r="JZB138" s="760"/>
      <c r="JZC138" s="760"/>
      <c r="JZD138" s="760"/>
      <c r="JZE138" s="760"/>
      <c r="JZF138" s="760"/>
      <c r="JZG138" s="760"/>
      <c r="JZH138" s="760"/>
      <c r="JZI138" s="760"/>
      <c r="JZJ138" s="760"/>
      <c r="JZK138" s="760"/>
      <c r="JZL138" s="760"/>
      <c r="JZM138" s="760"/>
      <c r="JZN138" s="760"/>
      <c r="JZO138" s="760"/>
      <c r="JZP138" s="760"/>
      <c r="JZQ138" s="760"/>
      <c r="JZR138" s="760"/>
      <c r="JZS138" s="760"/>
      <c r="JZT138" s="760"/>
      <c r="JZU138" s="760"/>
      <c r="JZV138" s="760"/>
      <c r="JZW138" s="760"/>
      <c r="JZX138" s="760"/>
      <c r="JZY138" s="760"/>
      <c r="JZZ138" s="760"/>
      <c r="KAA138" s="760"/>
      <c r="KAB138" s="760"/>
      <c r="KAC138" s="760"/>
      <c r="KAD138" s="760"/>
      <c r="KAE138" s="760"/>
      <c r="KAF138" s="760"/>
      <c r="KAG138" s="760"/>
      <c r="KAH138" s="760"/>
      <c r="KAI138" s="760"/>
      <c r="KAJ138" s="760"/>
      <c r="KAK138" s="760"/>
      <c r="KAL138" s="760"/>
      <c r="KAM138" s="760"/>
      <c r="KAN138" s="760"/>
      <c r="KAO138" s="760"/>
      <c r="KAP138" s="760"/>
      <c r="KAQ138" s="760"/>
      <c r="KAR138" s="760"/>
      <c r="KAS138" s="760"/>
      <c r="KAT138" s="760"/>
      <c r="KAU138" s="760"/>
      <c r="KAV138" s="760"/>
      <c r="KAW138" s="760"/>
      <c r="KAX138" s="760"/>
      <c r="KAY138" s="760"/>
      <c r="KAZ138" s="760"/>
      <c r="KBA138" s="760"/>
      <c r="KBB138" s="760"/>
      <c r="KBC138" s="760"/>
      <c r="KBD138" s="760"/>
      <c r="KBE138" s="760"/>
      <c r="KBF138" s="760"/>
      <c r="KBG138" s="760"/>
      <c r="KBH138" s="760"/>
      <c r="KBI138" s="760"/>
      <c r="KBJ138" s="760"/>
      <c r="KBK138" s="760"/>
      <c r="KBL138" s="760"/>
      <c r="KBM138" s="760"/>
      <c r="KBN138" s="760"/>
      <c r="KBO138" s="760"/>
      <c r="KBP138" s="760"/>
      <c r="KBQ138" s="760"/>
      <c r="KBR138" s="760"/>
      <c r="KBS138" s="760"/>
      <c r="KBT138" s="760"/>
      <c r="KBU138" s="760"/>
      <c r="KBV138" s="760"/>
      <c r="KBW138" s="760"/>
      <c r="KBX138" s="760"/>
      <c r="KBY138" s="760"/>
      <c r="KBZ138" s="760"/>
      <c r="KCA138" s="760"/>
      <c r="KCB138" s="760"/>
      <c r="KCC138" s="760"/>
      <c r="KCD138" s="760"/>
      <c r="KCE138" s="760"/>
      <c r="KCF138" s="760"/>
      <c r="KCG138" s="760"/>
      <c r="KCH138" s="760"/>
      <c r="KCI138" s="760"/>
      <c r="KCJ138" s="760"/>
      <c r="KCK138" s="760"/>
      <c r="KCL138" s="760"/>
      <c r="KCM138" s="760"/>
      <c r="KCN138" s="760"/>
      <c r="KCO138" s="760"/>
      <c r="KCP138" s="760"/>
      <c r="KCQ138" s="760"/>
      <c r="KCR138" s="760"/>
      <c r="KCS138" s="760"/>
      <c r="KCT138" s="760"/>
      <c r="KCU138" s="760"/>
      <c r="KCV138" s="760"/>
      <c r="KCW138" s="760"/>
      <c r="KCX138" s="760"/>
      <c r="KCY138" s="760"/>
      <c r="KCZ138" s="760"/>
      <c r="KDA138" s="760"/>
      <c r="KDB138" s="760"/>
      <c r="KDC138" s="760"/>
      <c r="KDD138" s="760"/>
      <c r="KDE138" s="760"/>
      <c r="KDF138" s="760"/>
      <c r="KDG138" s="760"/>
      <c r="KDH138" s="760"/>
      <c r="KDI138" s="760"/>
      <c r="KDJ138" s="760"/>
      <c r="KDK138" s="760"/>
      <c r="KDL138" s="760"/>
      <c r="KDM138" s="760"/>
      <c r="KDN138" s="760"/>
      <c r="KDO138" s="760"/>
      <c r="KDP138" s="760"/>
      <c r="KDQ138" s="760"/>
      <c r="KDR138" s="760"/>
      <c r="KDS138" s="760"/>
      <c r="KDT138" s="760"/>
      <c r="KDU138" s="760"/>
      <c r="KDV138" s="760"/>
      <c r="KDW138" s="760"/>
      <c r="KDX138" s="760"/>
      <c r="KDY138" s="760"/>
      <c r="KDZ138" s="760"/>
      <c r="KEA138" s="760"/>
      <c r="KEB138" s="760"/>
      <c r="KEC138" s="760"/>
      <c r="KED138" s="760"/>
      <c r="KEE138" s="760"/>
      <c r="KEF138" s="760"/>
      <c r="KEG138" s="760"/>
      <c r="KEH138" s="760"/>
      <c r="KEI138" s="760"/>
      <c r="KEJ138" s="760"/>
      <c r="KEK138" s="760"/>
      <c r="KEL138" s="760"/>
      <c r="KEM138" s="760"/>
      <c r="KEN138" s="760"/>
      <c r="KEO138" s="760"/>
      <c r="KEP138" s="760"/>
      <c r="KEQ138" s="760"/>
      <c r="KER138" s="760"/>
      <c r="KES138" s="760"/>
      <c r="KET138" s="760"/>
      <c r="KEU138" s="760"/>
      <c r="KEV138" s="760"/>
      <c r="KEW138" s="760"/>
      <c r="KEX138" s="760"/>
      <c r="KEY138" s="760"/>
      <c r="KEZ138" s="760"/>
      <c r="KFA138" s="760"/>
      <c r="KFB138" s="760"/>
      <c r="KFC138" s="760"/>
      <c r="KFD138" s="760"/>
      <c r="KFE138" s="760"/>
      <c r="KFF138" s="760"/>
      <c r="KFG138" s="760"/>
      <c r="KFH138" s="760"/>
      <c r="KFI138" s="760"/>
      <c r="KFJ138" s="760"/>
      <c r="KFK138" s="760"/>
      <c r="KFL138" s="760"/>
      <c r="KFM138" s="760"/>
      <c r="KFN138" s="760"/>
      <c r="KFO138" s="760"/>
      <c r="KFP138" s="760"/>
      <c r="KFQ138" s="760"/>
      <c r="KFR138" s="760"/>
      <c r="KFS138" s="760"/>
      <c r="KFT138" s="760"/>
      <c r="KFU138" s="760"/>
      <c r="KFV138" s="760"/>
      <c r="KFW138" s="760"/>
      <c r="KFX138" s="760"/>
      <c r="KFY138" s="760"/>
      <c r="KFZ138" s="760"/>
      <c r="KGA138" s="760"/>
      <c r="KGB138" s="760"/>
      <c r="KGC138" s="760"/>
      <c r="KGD138" s="760"/>
      <c r="KGE138" s="760"/>
      <c r="KGF138" s="760"/>
      <c r="KGG138" s="760"/>
      <c r="KGH138" s="760"/>
      <c r="KGI138" s="760"/>
      <c r="KGJ138" s="760"/>
      <c r="KGK138" s="760"/>
      <c r="KGL138" s="760"/>
      <c r="KGM138" s="760"/>
      <c r="KGN138" s="760"/>
      <c r="KGO138" s="760"/>
      <c r="KGP138" s="760"/>
      <c r="KGQ138" s="760"/>
      <c r="KGR138" s="760"/>
      <c r="KGS138" s="760"/>
      <c r="KGT138" s="760"/>
      <c r="KGU138" s="760"/>
      <c r="KGV138" s="760"/>
      <c r="KGW138" s="760"/>
      <c r="KGX138" s="760"/>
      <c r="KGY138" s="760"/>
      <c r="KGZ138" s="760"/>
      <c r="KHA138" s="760"/>
      <c r="KHB138" s="760"/>
      <c r="KHC138" s="760"/>
      <c r="KHD138" s="760"/>
      <c r="KHE138" s="760"/>
      <c r="KHF138" s="760"/>
      <c r="KHG138" s="760"/>
      <c r="KHH138" s="760"/>
      <c r="KHI138" s="760"/>
      <c r="KHJ138" s="760"/>
      <c r="KHK138" s="760"/>
      <c r="KHL138" s="760"/>
      <c r="KHM138" s="760"/>
      <c r="KHN138" s="760"/>
      <c r="KHO138" s="760"/>
      <c r="KHP138" s="760"/>
      <c r="KHQ138" s="760"/>
      <c r="KHR138" s="760"/>
      <c r="KHS138" s="760"/>
      <c r="KHT138" s="760"/>
      <c r="KHU138" s="760"/>
      <c r="KHV138" s="760"/>
      <c r="KHW138" s="760"/>
      <c r="KHX138" s="760"/>
      <c r="KHY138" s="760"/>
      <c r="KHZ138" s="760"/>
      <c r="KIA138" s="760"/>
      <c r="KIB138" s="760"/>
      <c r="KIC138" s="760"/>
      <c r="KID138" s="760"/>
      <c r="KIE138" s="760"/>
      <c r="KIF138" s="760"/>
      <c r="KIG138" s="760"/>
      <c r="KIH138" s="760"/>
      <c r="KII138" s="760"/>
      <c r="KIJ138" s="760"/>
      <c r="KIK138" s="760"/>
      <c r="KIL138" s="760"/>
      <c r="KIM138" s="760"/>
      <c r="KIN138" s="760"/>
      <c r="KIO138" s="760"/>
      <c r="KIP138" s="760"/>
      <c r="KIQ138" s="760"/>
      <c r="KIR138" s="760"/>
      <c r="KIS138" s="760"/>
      <c r="KIT138" s="760"/>
      <c r="KIU138" s="760"/>
      <c r="KIV138" s="760"/>
      <c r="KIW138" s="760"/>
      <c r="KIX138" s="760"/>
      <c r="KIY138" s="760"/>
      <c r="KIZ138" s="760"/>
      <c r="KJA138" s="760"/>
      <c r="KJB138" s="760"/>
      <c r="KJC138" s="760"/>
      <c r="KJD138" s="760"/>
      <c r="KJE138" s="760"/>
      <c r="KJF138" s="760"/>
      <c r="KJG138" s="760"/>
      <c r="KJH138" s="760"/>
      <c r="KJI138" s="760"/>
      <c r="KJJ138" s="760"/>
      <c r="KJK138" s="760"/>
      <c r="KJL138" s="760"/>
      <c r="KJM138" s="760"/>
      <c r="KJN138" s="760"/>
      <c r="KJO138" s="760"/>
      <c r="KJP138" s="760"/>
      <c r="KJQ138" s="760"/>
      <c r="KJR138" s="760"/>
      <c r="KJS138" s="760"/>
      <c r="KJT138" s="760"/>
      <c r="KJU138" s="760"/>
      <c r="KJV138" s="760"/>
      <c r="KJW138" s="760"/>
      <c r="KJX138" s="760"/>
      <c r="KJY138" s="760"/>
      <c r="KJZ138" s="760"/>
      <c r="KKA138" s="760"/>
      <c r="KKB138" s="760"/>
      <c r="KKC138" s="760"/>
      <c r="KKD138" s="760"/>
      <c r="KKE138" s="760"/>
      <c r="KKF138" s="760"/>
      <c r="KKG138" s="760"/>
      <c r="KKH138" s="760"/>
      <c r="KKI138" s="760"/>
      <c r="KKJ138" s="760"/>
      <c r="KKK138" s="760"/>
      <c r="KKL138" s="760"/>
      <c r="KKM138" s="760"/>
      <c r="KKN138" s="760"/>
      <c r="KKO138" s="760"/>
      <c r="KKP138" s="760"/>
      <c r="KKQ138" s="760"/>
      <c r="KKR138" s="760"/>
      <c r="KKS138" s="760"/>
      <c r="KKT138" s="760"/>
      <c r="KKU138" s="760"/>
      <c r="KKV138" s="760"/>
      <c r="KKW138" s="760"/>
      <c r="KKX138" s="760"/>
      <c r="KKY138" s="760"/>
      <c r="KKZ138" s="760"/>
      <c r="KLA138" s="760"/>
      <c r="KLB138" s="760"/>
      <c r="KLC138" s="760"/>
      <c r="KLD138" s="760"/>
      <c r="KLE138" s="760"/>
      <c r="KLF138" s="760"/>
      <c r="KLG138" s="760"/>
      <c r="KLH138" s="760"/>
      <c r="KLI138" s="760"/>
      <c r="KLJ138" s="760"/>
      <c r="KLK138" s="760"/>
      <c r="KLL138" s="760"/>
      <c r="KLM138" s="760"/>
      <c r="KLN138" s="760"/>
      <c r="KLO138" s="760"/>
      <c r="KLP138" s="760"/>
      <c r="KLQ138" s="760"/>
      <c r="KLR138" s="760"/>
      <c r="KLS138" s="760"/>
      <c r="KLT138" s="760"/>
      <c r="KLU138" s="760"/>
      <c r="KLV138" s="760"/>
      <c r="KLW138" s="760"/>
      <c r="KLX138" s="760"/>
      <c r="KLY138" s="760"/>
      <c r="KLZ138" s="760"/>
      <c r="KMA138" s="760"/>
      <c r="KMB138" s="760"/>
      <c r="KMC138" s="760"/>
      <c r="KMD138" s="760"/>
      <c r="KME138" s="760"/>
      <c r="KMF138" s="760"/>
      <c r="KMG138" s="760"/>
      <c r="KMH138" s="760"/>
      <c r="KMI138" s="760"/>
      <c r="KMJ138" s="760"/>
      <c r="KMK138" s="760"/>
      <c r="KML138" s="760"/>
      <c r="KMM138" s="760"/>
      <c r="KMN138" s="760"/>
      <c r="KMO138" s="760"/>
      <c r="KMP138" s="760"/>
      <c r="KMQ138" s="760"/>
      <c r="KMR138" s="760"/>
      <c r="KMS138" s="760"/>
      <c r="KMT138" s="760"/>
      <c r="KMU138" s="760"/>
      <c r="KMV138" s="760"/>
      <c r="KMW138" s="760"/>
      <c r="KMX138" s="760"/>
      <c r="KMY138" s="760"/>
      <c r="KMZ138" s="760"/>
      <c r="KNA138" s="760"/>
      <c r="KNB138" s="760"/>
      <c r="KNC138" s="760"/>
      <c r="KND138" s="760"/>
      <c r="KNE138" s="760"/>
      <c r="KNF138" s="760"/>
      <c r="KNG138" s="760"/>
      <c r="KNH138" s="760"/>
      <c r="KNI138" s="760"/>
      <c r="KNJ138" s="760"/>
      <c r="KNK138" s="760"/>
      <c r="KNL138" s="760"/>
      <c r="KNM138" s="760"/>
      <c r="KNN138" s="760"/>
      <c r="KNO138" s="760"/>
      <c r="KNP138" s="760"/>
      <c r="KNQ138" s="760"/>
      <c r="KNR138" s="760"/>
      <c r="KNS138" s="760"/>
      <c r="KNT138" s="760"/>
      <c r="KNU138" s="760"/>
      <c r="KNV138" s="760"/>
      <c r="KNW138" s="760"/>
      <c r="KNX138" s="760"/>
      <c r="KNY138" s="760"/>
      <c r="KNZ138" s="760"/>
      <c r="KOA138" s="760"/>
      <c r="KOB138" s="760"/>
      <c r="KOC138" s="760"/>
      <c r="KOD138" s="760"/>
      <c r="KOE138" s="760"/>
      <c r="KOF138" s="760"/>
      <c r="KOG138" s="760"/>
      <c r="KOH138" s="760"/>
      <c r="KOI138" s="760"/>
      <c r="KOJ138" s="760"/>
      <c r="KOK138" s="760"/>
      <c r="KOL138" s="760"/>
      <c r="KOM138" s="760"/>
      <c r="KON138" s="760"/>
      <c r="KOO138" s="760"/>
      <c r="KOP138" s="760"/>
      <c r="KOQ138" s="760"/>
      <c r="KOR138" s="760"/>
      <c r="KOS138" s="760"/>
      <c r="KOT138" s="760"/>
      <c r="KOU138" s="760"/>
      <c r="KOV138" s="760"/>
      <c r="KOW138" s="760"/>
      <c r="KOX138" s="760"/>
      <c r="KOY138" s="760"/>
      <c r="KOZ138" s="760"/>
      <c r="KPA138" s="760"/>
      <c r="KPB138" s="760"/>
      <c r="KPC138" s="760"/>
      <c r="KPD138" s="760"/>
      <c r="KPE138" s="760"/>
      <c r="KPF138" s="760"/>
      <c r="KPG138" s="760"/>
      <c r="KPH138" s="760"/>
      <c r="KPI138" s="760"/>
      <c r="KPJ138" s="760"/>
      <c r="KPK138" s="760"/>
      <c r="KPL138" s="760"/>
      <c r="KPM138" s="760"/>
      <c r="KPN138" s="760"/>
      <c r="KPO138" s="760"/>
      <c r="KPP138" s="760"/>
      <c r="KPQ138" s="760"/>
      <c r="KPR138" s="760"/>
      <c r="KPS138" s="760"/>
      <c r="KPT138" s="760"/>
      <c r="KPU138" s="760"/>
      <c r="KPV138" s="760"/>
      <c r="KPW138" s="760"/>
      <c r="KPX138" s="760"/>
      <c r="KPY138" s="760"/>
      <c r="KPZ138" s="760"/>
      <c r="KQA138" s="760"/>
      <c r="KQB138" s="760"/>
      <c r="KQC138" s="760"/>
      <c r="KQD138" s="760"/>
      <c r="KQE138" s="760"/>
      <c r="KQF138" s="760"/>
      <c r="KQG138" s="760"/>
      <c r="KQH138" s="760"/>
      <c r="KQI138" s="760"/>
      <c r="KQJ138" s="760"/>
      <c r="KQK138" s="760"/>
      <c r="KQL138" s="760"/>
      <c r="KQM138" s="760"/>
      <c r="KQN138" s="760"/>
      <c r="KQO138" s="760"/>
      <c r="KQP138" s="760"/>
      <c r="KQQ138" s="760"/>
      <c r="KQR138" s="760"/>
      <c r="KQS138" s="760"/>
      <c r="KQT138" s="760"/>
      <c r="KQU138" s="760"/>
      <c r="KQV138" s="760"/>
      <c r="KQW138" s="760"/>
      <c r="KQX138" s="760"/>
      <c r="KQY138" s="760"/>
      <c r="KQZ138" s="760"/>
      <c r="KRA138" s="760"/>
      <c r="KRB138" s="760"/>
      <c r="KRC138" s="760"/>
      <c r="KRD138" s="760"/>
      <c r="KRE138" s="760"/>
      <c r="KRF138" s="760"/>
      <c r="KRG138" s="760"/>
      <c r="KRH138" s="760"/>
      <c r="KRI138" s="760"/>
      <c r="KRJ138" s="760"/>
      <c r="KRK138" s="760"/>
      <c r="KRL138" s="760"/>
      <c r="KRM138" s="760"/>
      <c r="KRN138" s="760"/>
      <c r="KRO138" s="760"/>
      <c r="KRP138" s="760"/>
      <c r="KRQ138" s="760"/>
      <c r="KRR138" s="760"/>
      <c r="KRS138" s="760"/>
      <c r="KRT138" s="760"/>
      <c r="KRU138" s="760"/>
      <c r="KRV138" s="760"/>
      <c r="KRW138" s="760"/>
      <c r="KRX138" s="760"/>
      <c r="KRY138" s="760"/>
      <c r="KRZ138" s="760"/>
      <c r="KSA138" s="760"/>
      <c r="KSB138" s="760"/>
      <c r="KSC138" s="760"/>
      <c r="KSD138" s="760"/>
      <c r="KSE138" s="760"/>
      <c r="KSF138" s="760"/>
      <c r="KSG138" s="760"/>
      <c r="KSH138" s="760"/>
      <c r="KSI138" s="760"/>
      <c r="KSJ138" s="760"/>
      <c r="KSK138" s="760"/>
      <c r="KSL138" s="760"/>
      <c r="KSM138" s="760"/>
      <c r="KSN138" s="760"/>
      <c r="KSO138" s="760"/>
      <c r="KSP138" s="760"/>
      <c r="KSQ138" s="760"/>
      <c r="KSR138" s="760"/>
      <c r="KSS138" s="760"/>
      <c r="KST138" s="760"/>
      <c r="KSU138" s="760"/>
      <c r="KSV138" s="760"/>
      <c r="KSW138" s="760"/>
      <c r="KSX138" s="760"/>
      <c r="KSY138" s="760"/>
      <c r="KSZ138" s="760"/>
      <c r="KTA138" s="760"/>
      <c r="KTB138" s="760"/>
      <c r="KTC138" s="760"/>
      <c r="KTD138" s="760"/>
      <c r="KTE138" s="760"/>
      <c r="KTF138" s="760"/>
      <c r="KTG138" s="760"/>
      <c r="KTH138" s="760"/>
      <c r="KTI138" s="760"/>
      <c r="KTJ138" s="760"/>
      <c r="KTK138" s="760"/>
      <c r="KTL138" s="760"/>
      <c r="KTM138" s="760"/>
      <c r="KTN138" s="760"/>
      <c r="KTO138" s="760"/>
      <c r="KTP138" s="760"/>
      <c r="KTQ138" s="760"/>
      <c r="KTR138" s="760"/>
      <c r="KTS138" s="760"/>
      <c r="KTT138" s="760"/>
      <c r="KTU138" s="760"/>
      <c r="KTV138" s="760"/>
      <c r="KTW138" s="760"/>
      <c r="KTX138" s="760"/>
      <c r="KTY138" s="760"/>
      <c r="KTZ138" s="760"/>
      <c r="KUA138" s="760"/>
      <c r="KUB138" s="760"/>
      <c r="KUC138" s="760"/>
      <c r="KUD138" s="760"/>
      <c r="KUE138" s="760"/>
      <c r="KUF138" s="760"/>
      <c r="KUG138" s="760"/>
      <c r="KUH138" s="760"/>
      <c r="KUI138" s="760"/>
      <c r="KUJ138" s="760"/>
      <c r="KUK138" s="760"/>
      <c r="KUL138" s="760"/>
      <c r="KUM138" s="760"/>
      <c r="KUN138" s="760"/>
      <c r="KUO138" s="760"/>
      <c r="KUP138" s="760"/>
      <c r="KUQ138" s="760"/>
      <c r="KUR138" s="760"/>
      <c r="KUS138" s="760"/>
      <c r="KUT138" s="760"/>
      <c r="KUU138" s="760"/>
      <c r="KUV138" s="760"/>
      <c r="KUW138" s="760"/>
      <c r="KUX138" s="760"/>
      <c r="KUY138" s="760"/>
      <c r="KUZ138" s="760"/>
      <c r="KVA138" s="760"/>
      <c r="KVB138" s="760"/>
      <c r="KVC138" s="760"/>
      <c r="KVD138" s="760"/>
      <c r="KVE138" s="760"/>
      <c r="KVF138" s="760"/>
      <c r="KVG138" s="760"/>
      <c r="KVH138" s="760"/>
      <c r="KVI138" s="760"/>
      <c r="KVJ138" s="760"/>
      <c r="KVK138" s="760"/>
      <c r="KVL138" s="760"/>
      <c r="KVM138" s="760"/>
      <c r="KVN138" s="760"/>
      <c r="KVO138" s="760"/>
      <c r="KVP138" s="760"/>
      <c r="KVQ138" s="760"/>
      <c r="KVR138" s="760"/>
      <c r="KVS138" s="760"/>
      <c r="KVT138" s="760"/>
      <c r="KVU138" s="760"/>
      <c r="KVV138" s="760"/>
      <c r="KVW138" s="760"/>
      <c r="KVX138" s="760"/>
      <c r="KVY138" s="760"/>
      <c r="KVZ138" s="760"/>
      <c r="KWA138" s="760"/>
      <c r="KWB138" s="760"/>
      <c r="KWC138" s="760"/>
      <c r="KWD138" s="760"/>
      <c r="KWE138" s="760"/>
      <c r="KWF138" s="760"/>
      <c r="KWG138" s="760"/>
      <c r="KWH138" s="760"/>
      <c r="KWI138" s="760"/>
      <c r="KWJ138" s="760"/>
      <c r="KWK138" s="760"/>
      <c r="KWL138" s="760"/>
      <c r="KWM138" s="760"/>
      <c r="KWN138" s="760"/>
      <c r="KWO138" s="760"/>
      <c r="KWP138" s="760"/>
      <c r="KWQ138" s="760"/>
      <c r="KWR138" s="760"/>
      <c r="KWS138" s="760"/>
      <c r="KWT138" s="760"/>
      <c r="KWU138" s="760"/>
      <c r="KWV138" s="760"/>
      <c r="KWW138" s="760"/>
      <c r="KWX138" s="760"/>
      <c r="KWY138" s="760"/>
      <c r="KWZ138" s="760"/>
      <c r="KXA138" s="760"/>
      <c r="KXB138" s="760"/>
      <c r="KXC138" s="760"/>
      <c r="KXD138" s="760"/>
      <c r="KXE138" s="760"/>
      <c r="KXF138" s="760"/>
      <c r="KXG138" s="760"/>
      <c r="KXH138" s="760"/>
      <c r="KXI138" s="760"/>
      <c r="KXJ138" s="760"/>
      <c r="KXK138" s="760"/>
      <c r="KXL138" s="760"/>
      <c r="KXM138" s="760"/>
      <c r="KXN138" s="760"/>
      <c r="KXO138" s="760"/>
      <c r="KXP138" s="760"/>
      <c r="KXQ138" s="760"/>
      <c r="KXR138" s="760"/>
      <c r="KXS138" s="760"/>
      <c r="KXT138" s="760"/>
      <c r="KXU138" s="760"/>
      <c r="KXV138" s="760"/>
      <c r="KXW138" s="760"/>
      <c r="KXX138" s="760"/>
      <c r="KXY138" s="760"/>
      <c r="KXZ138" s="760"/>
      <c r="KYA138" s="760"/>
      <c r="KYB138" s="760"/>
      <c r="KYC138" s="760"/>
      <c r="KYD138" s="760"/>
      <c r="KYE138" s="760"/>
      <c r="KYF138" s="760"/>
      <c r="KYG138" s="760"/>
      <c r="KYH138" s="760"/>
      <c r="KYI138" s="760"/>
      <c r="KYJ138" s="760"/>
      <c r="KYK138" s="760"/>
      <c r="KYL138" s="760"/>
      <c r="KYM138" s="760"/>
      <c r="KYN138" s="760"/>
      <c r="KYO138" s="760"/>
      <c r="KYP138" s="760"/>
      <c r="KYQ138" s="760"/>
      <c r="KYR138" s="760"/>
      <c r="KYS138" s="760"/>
      <c r="KYT138" s="760"/>
      <c r="KYU138" s="760"/>
      <c r="KYV138" s="760"/>
      <c r="KYW138" s="760"/>
      <c r="KYX138" s="760"/>
      <c r="KYY138" s="760"/>
      <c r="KYZ138" s="760"/>
      <c r="KZA138" s="760"/>
      <c r="KZB138" s="760"/>
      <c r="KZC138" s="760"/>
      <c r="KZD138" s="760"/>
      <c r="KZE138" s="760"/>
      <c r="KZF138" s="760"/>
      <c r="KZG138" s="760"/>
      <c r="KZH138" s="760"/>
      <c r="KZI138" s="760"/>
      <c r="KZJ138" s="760"/>
      <c r="KZK138" s="760"/>
      <c r="KZL138" s="760"/>
      <c r="KZM138" s="760"/>
      <c r="KZN138" s="760"/>
      <c r="KZO138" s="760"/>
      <c r="KZP138" s="760"/>
      <c r="KZQ138" s="760"/>
      <c r="KZR138" s="760"/>
      <c r="KZS138" s="760"/>
      <c r="KZT138" s="760"/>
      <c r="KZU138" s="760"/>
      <c r="KZV138" s="760"/>
      <c r="KZW138" s="760"/>
      <c r="KZX138" s="760"/>
      <c r="KZY138" s="760"/>
      <c r="KZZ138" s="760"/>
      <c r="LAA138" s="760"/>
      <c r="LAB138" s="760"/>
      <c r="LAC138" s="760"/>
      <c r="LAD138" s="760"/>
      <c r="LAE138" s="760"/>
      <c r="LAF138" s="760"/>
      <c r="LAG138" s="760"/>
      <c r="LAH138" s="760"/>
      <c r="LAI138" s="760"/>
      <c r="LAJ138" s="760"/>
      <c r="LAK138" s="760"/>
      <c r="LAL138" s="760"/>
      <c r="LAM138" s="760"/>
      <c r="LAN138" s="760"/>
      <c r="LAO138" s="760"/>
      <c r="LAP138" s="760"/>
      <c r="LAQ138" s="760"/>
      <c r="LAR138" s="760"/>
      <c r="LAS138" s="760"/>
      <c r="LAT138" s="760"/>
      <c r="LAU138" s="760"/>
      <c r="LAV138" s="760"/>
      <c r="LAW138" s="760"/>
      <c r="LAX138" s="760"/>
      <c r="LAY138" s="760"/>
      <c r="LAZ138" s="760"/>
      <c r="LBA138" s="760"/>
      <c r="LBB138" s="760"/>
      <c r="LBC138" s="760"/>
      <c r="LBD138" s="760"/>
      <c r="LBE138" s="760"/>
      <c r="LBF138" s="760"/>
      <c r="LBG138" s="760"/>
      <c r="LBH138" s="760"/>
      <c r="LBI138" s="760"/>
      <c r="LBJ138" s="760"/>
      <c r="LBK138" s="760"/>
      <c r="LBL138" s="760"/>
      <c r="LBM138" s="760"/>
      <c r="LBN138" s="760"/>
      <c r="LBO138" s="760"/>
      <c r="LBP138" s="760"/>
      <c r="LBQ138" s="760"/>
      <c r="LBR138" s="760"/>
      <c r="LBS138" s="760"/>
      <c r="LBT138" s="760"/>
      <c r="LBU138" s="760"/>
      <c r="LBV138" s="760"/>
      <c r="LBW138" s="760"/>
      <c r="LBX138" s="760"/>
      <c r="LBY138" s="760"/>
      <c r="LBZ138" s="760"/>
      <c r="LCA138" s="760"/>
      <c r="LCB138" s="760"/>
      <c r="LCC138" s="760"/>
      <c r="LCD138" s="760"/>
      <c r="LCE138" s="760"/>
      <c r="LCF138" s="760"/>
      <c r="LCG138" s="760"/>
      <c r="LCH138" s="760"/>
      <c r="LCI138" s="760"/>
      <c r="LCJ138" s="760"/>
      <c r="LCK138" s="760"/>
      <c r="LCL138" s="760"/>
      <c r="LCM138" s="760"/>
      <c r="LCN138" s="760"/>
      <c r="LCO138" s="760"/>
      <c r="LCP138" s="760"/>
      <c r="LCQ138" s="760"/>
      <c r="LCR138" s="760"/>
      <c r="LCS138" s="760"/>
      <c r="LCT138" s="760"/>
      <c r="LCU138" s="760"/>
      <c r="LCV138" s="760"/>
      <c r="LCW138" s="760"/>
      <c r="LCX138" s="760"/>
      <c r="LCY138" s="760"/>
      <c r="LCZ138" s="760"/>
      <c r="LDA138" s="760"/>
      <c r="LDB138" s="760"/>
      <c r="LDC138" s="760"/>
      <c r="LDD138" s="760"/>
      <c r="LDE138" s="760"/>
      <c r="LDF138" s="760"/>
      <c r="LDG138" s="760"/>
      <c r="LDH138" s="760"/>
      <c r="LDI138" s="760"/>
      <c r="LDJ138" s="760"/>
      <c r="LDK138" s="760"/>
      <c r="LDL138" s="760"/>
      <c r="LDM138" s="760"/>
      <c r="LDN138" s="760"/>
      <c r="LDO138" s="760"/>
      <c r="LDP138" s="760"/>
      <c r="LDQ138" s="760"/>
      <c r="LDR138" s="760"/>
      <c r="LDS138" s="760"/>
      <c r="LDT138" s="760"/>
      <c r="LDU138" s="760"/>
      <c r="LDV138" s="760"/>
      <c r="LDW138" s="760"/>
      <c r="LDX138" s="760"/>
      <c r="LDY138" s="760"/>
      <c r="LDZ138" s="760"/>
      <c r="LEA138" s="760"/>
      <c r="LEB138" s="760"/>
      <c r="LEC138" s="760"/>
      <c r="LED138" s="760"/>
      <c r="LEE138" s="760"/>
      <c r="LEF138" s="760"/>
      <c r="LEG138" s="760"/>
      <c r="LEH138" s="760"/>
      <c r="LEI138" s="760"/>
      <c r="LEJ138" s="760"/>
      <c r="LEK138" s="760"/>
      <c r="LEL138" s="760"/>
      <c r="LEM138" s="760"/>
      <c r="LEN138" s="760"/>
      <c r="LEO138" s="760"/>
      <c r="LEP138" s="760"/>
      <c r="LEQ138" s="760"/>
      <c r="LER138" s="760"/>
      <c r="LES138" s="760"/>
      <c r="LET138" s="760"/>
      <c r="LEU138" s="760"/>
      <c r="LEV138" s="760"/>
      <c r="LEW138" s="760"/>
      <c r="LEX138" s="760"/>
      <c r="LEY138" s="760"/>
      <c r="LEZ138" s="760"/>
      <c r="LFA138" s="760"/>
      <c r="LFB138" s="760"/>
      <c r="LFC138" s="760"/>
      <c r="LFD138" s="760"/>
      <c r="LFE138" s="760"/>
      <c r="LFF138" s="760"/>
      <c r="LFG138" s="760"/>
      <c r="LFH138" s="760"/>
      <c r="LFI138" s="760"/>
      <c r="LFJ138" s="760"/>
      <c r="LFK138" s="760"/>
      <c r="LFL138" s="760"/>
      <c r="LFM138" s="760"/>
      <c r="LFN138" s="760"/>
      <c r="LFO138" s="760"/>
      <c r="LFP138" s="760"/>
      <c r="LFQ138" s="760"/>
      <c r="LFR138" s="760"/>
      <c r="LFS138" s="760"/>
      <c r="LFT138" s="760"/>
      <c r="LFU138" s="760"/>
      <c r="LFV138" s="760"/>
      <c r="LFW138" s="760"/>
      <c r="LFX138" s="760"/>
      <c r="LFY138" s="760"/>
      <c r="LFZ138" s="760"/>
      <c r="LGA138" s="760"/>
      <c r="LGB138" s="760"/>
      <c r="LGC138" s="760"/>
      <c r="LGD138" s="760"/>
      <c r="LGE138" s="760"/>
      <c r="LGF138" s="760"/>
      <c r="LGG138" s="760"/>
      <c r="LGH138" s="760"/>
      <c r="LGI138" s="760"/>
      <c r="LGJ138" s="760"/>
      <c r="LGK138" s="760"/>
      <c r="LGL138" s="760"/>
      <c r="LGM138" s="760"/>
      <c r="LGN138" s="760"/>
      <c r="LGO138" s="760"/>
      <c r="LGP138" s="760"/>
      <c r="LGQ138" s="760"/>
      <c r="LGR138" s="760"/>
      <c r="LGS138" s="760"/>
      <c r="LGT138" s="760"/>
      <c r="LGU138" s="760"/>
      <c r="LGV138" s="760"/>
      <c r="LGW138" s="760"/>
      <c r="LGX138" s="760"/>
      <c r="LGY138" s="760"/>
      <c r="LGZ138" s="760"/>
      <c r="LHA138" s="760"/>
      <c r="LHB138" s="760"/>
      <c r="LHC138" s="760"/>
      <c r="LHD138" s="760"/>
      <c r="LHE138" s="760"/>
      <c r="LHF138" s="760"/>
      <c r="LHG138" s="760"/>
      <c r="LHH138" s="760"/>
      <c r="LHI138" s="760"/>
      <c r="LHJ138" s="760"/>
      <c r="LHK138" s="760"/>
      <c r="LHL138" s="760"/>
      <c r="LHM138" s="760"/>
      <c r="LHN138" s="760"/>
      <c r="LHO138" s="760"/>
      <c r="LHP138" s="760"/>
      <c r="LHQ138" s="760"/>
      <c r="LHR138" s="760"/>
      <c r="LHS138" s="760"/>
      <c r="LHT138" s="760"/>
      <c r="LHU138" s="760"/>
      <c r="LHV138" s="760"/>
      <c r="LHW138" s="760"/>
      <c r="LHX138" s="760"/>
      <c r="LHY138" s="760"/>
      <c r="LHZ138" s="760"/>
      <c r="LIA138" s="760"/>
      <c r="LIB138" s="760"/>
      <c r="LIC138" s="760"/>
      <c r="LID138" s="760"/>
      <c r="LIE138" s="760"/>
      <c r="LIF138" s="760"/>
      <c r="LIG138" s="760"/>
      <c r="LIH138" s="760"/>
      <c r="LII138" s="760"/>
      <c r="LIJ138" s="760"/>
      <c r="LIK138" s="760"/>
      <c r="LIL138" s="760"/>
      <c r="LIM138" s="760"/>
      <c r="LIN138" s="760"/>
      <c r="LIO138" s="760"/>
      <c r="LIP138" s="760"/>
      <c r="LIQ138" s="760"/>
      <c r="LIR138" s="760"/>
      <c r="LIS138" s="760"/>
      <c r="LIT138" s="760"/>
      <c r="LIU138" s="760"/>
      <c r="LIV138" s="760"/>
      <c r="LIW138" s="760"/>
      <c r="LIX138" s="760"/>
      <c r="LIY138" s="760"/>
      <c r="LIZ138" s="760"/>
      <c r="LJA138" s="760"/>
      <c r="LJB138" s="760"/>
      <c r="LJC138" s="760"/>
      <c r="LJD138" s="760"/>
      <c r="LJE138" s="760"/>
      <c r="LJF138" s="760"/>
      <c r="LJG138" s="760"/>
      <c r="LJH138" s="760"/>
      <c r="LJI138" s="760"/>
      <c r="LJJ138" s="760"/>
      <c r="LJK138" s="760"/>
      <c r="LJL138" s="760"/>
      <c r="LJM138" s="760"/>
      <c r="LJN138" s="760"/>
      <c r="LJO138" s="760"/>
      <c r="LJP138" s="760"/>
      <c r="LJQ138" s="760"/>
      <c r="LJR138" s="760"/>
      <c r="LJS138" s="760"/>
      <c r="LJT138" s="760"/>
      <c r="LJU138" s="760"/>
      <c r="LJV138" s="760"/>
      <c r="LJW138" s="760"/>
      <c r="LJX138" s="760"/>
      <c r="LJY138" s="760"/>
      <c r="LJZ138" s="760"/>
      <c r="LKA138" s="760"/>
      <c r="LKB138" s="760"/>
      <c r="LKC138" s="760"/>
      <c r="LKD138" s="760"/>
      <c r="LKE138" s="760"/>
      <c r="LKF138" s="760"/>
      <c r="LKG138" s="760"/>
      <c r="LKH138" s="760"/>
      <c r="LKI138" s="760"/>
      <c r="LKJ138" s="760"/>
      <c r="LKK138" s="760"/>
      <c r="LKL138" s="760"/>
      <c r="LKM138" s="760"/>
      <c r="LKN138" s="760"/>
      <c r="LKO138" s="760"/>
      <c r="LKP138" s="760"/>
      <c r="LKQ138" s="760"/>
      <c r="LKR138" s="760"/>
      <c r="LKS138" s="760"/>
      <c r="LKT138" s="760"/>
      <c r="LKU138" s="760"/>
      <c r="LKV138" s="760"/>
      <c r="LKW138" s="760"/>
      <c r="LKX138" s="760"/>
      <c r="LKY138" s="760"/>
      <c r="LKZ138" s="760"/>
      <c r="LLA138" s="760"/>
      <c r="LLB138" s="760"/>
      <c r="LLC138" s="760"/>
      <c r="LLD138" s="760"/>
      <c r="LLE138" s="760"/>
      <c r="LLF138" s="760"/>
      <c r="LLG138" s="760"/>
      <c r="LLH138" s="760"/>
      <c r="LLI138" s="760"/>
      <c r="LLJ138" s="760"/>
      <c r="LLK138" s="760"/>
      <c r="LLL138" s="760"/>
      <c r="LLM138" s="760"/>
      <c r="LLN138" s="760"/>
      <c r="LLO138" s="760"/>
      <c r="LLP138" s="760"/>
      <c r="LLQ138" s="760"/>
      <c r="LLR138" s="760"/>
      <c r="LLS138" s="760"/>
      <c r="LLT138" s="760"/>
      <c r="LLU138" s="760"/>
      <c r="LLV138" s="760"/>
      <c r="LLW138" s="760"/>
      <c r="LLX138" s="760"/>
      <c r="LLY138" s="760"/>
      <c r="LLZ138" s="760"/>
      <c r="LMA138" s="760"/>
      <c r="LMB138" s="760"/>
      <c r="LMC138" s="760"/>
      <c r="LMD138" s="760"/>
      <c r="LME138" s="760"/>
      <c r="LMF138" s="760"/>
      <c r="LMG138" s="760"/>
      <c r="LMH138" s="760"/>
      <c r="LMI138" s="760"/>
      <c r="LMJ138" s="760"/>
      <c r="LMK138" s="760"/>
      <c r="LML138" s="760"/>
      <c r="LMM138" s="760"/>
      <c r="LMN138" s="760"/>
      <c r="LMO138" s="760"/>
      <c r="LMP138" s="760"/>
      <c r="LMQ138" s="760"/>
      <c r="LMR138" s="760"/>
      <c r="LMS138" s="760"/>
      <c r="LMT138" s="760"/>
      <c r="LMU138" s="760"/>
      <c r="LMV138" s="760"/>
      <c r="LMW138" s="760"/>
      <c r="LMX138" s="760"/>
      <c r="LMY138" s="760"/>
      <c r="LMZ138" s="760"/>
      <c r="LNA138" s="760"/>
      <c r="LNB138" s="760"/>
      <c r="LNC138" s="760"/>
      <c r="LND138" s="760"/>
      <c r="LNE138" s="760"/>
      <c r="LNF138" s="760"/>
      <c r="LNG138" s="760"/>
      <c r="LNH138" s="760"/>
      <c r="LNI138" s="760"/>
      <c r="LNJ138" s="760"/>
      <c r="LNK138" s="760"/>
      <c r="LNL138" s="760"/>
      <c r="LNM138" s="760"/>
      <c r="LNN138" s="760"/>
      <c r="LNO138" s="760"/>
      <c r="LNP138" s="760"/>
      <c r="LNQ138" s="760"/>
      <c r="LNR138" s="760"/>
      <c r="LNS138" s="760"/>
      <c r="LNT138" s="760"/>
      <c r="LNU138" s="760"/>
      <c r="LNV138" s="760"/>
      <c r="LNW138" s="760"/>
      <c r="LNX138" s="760"/>
      <c r="LNY138" s="760"/>
      <c r="LNZ138" s="760"/>
      <c r="LOA138" s="760"/>
      <c r="LOB138" s="760"/>
      <c r="LOC138" s="760"/>
      <c r="LOD138" s="760"/>
      <c r="LOE138" s="760"/>
      <c r="LOF138" s="760"/>
      <c r="LOG138" s="760"/>
      <c r="LOH138" s="760"/>
      <c r="LOI138" s="760"/>
      <c r="LOJ138" s="760"/>
      <c r="LOK138" s="760"/>
      <c r="LOL138" s="760"/>
      <c r="LOM138" s="760"/>
      <c r="LON138" s="760"/>
      <c r="LOO138" s="760"/>
      <c r="LOP138" s="760"/>
      <c r="LOQ138" s="760"/>
      <c r="LOR138" s="760"/>
      <c r="LOS138" s="760"/>
      <c r="LOT138" s="760"/>
      <c r="LOU138" s="760"/>
      <c r="LOV138" s="760"/>
      <c r="LOW138" s="760"/>
      <c r="LOX138" s="760"/>
      <c r="LOY138" s="760"/>
      <c r="LOZ138" s="760"/>
      <c r="LPA138" s="760"/>
      <c r="LPB138" s="760"/>
      <c r="LPC138" s="760"/>
      <c r="LPD138" s="760"/>
      <c r="LPE138" s="760"/>
      <c r="LPF138" s="760"/>
      <c r="LPG138" s="760"/>
      <c r="LPH138" s="760"/>
      <c r="LPI138" s="760"/>
      <c r="LPJ138" s="760"/>
      <c r="LPK138" s="760"/>
      <c r="LPL138" s="760"/>
      <c r="LPM138" s="760"/>
      <c r="LPN138" s="760"/>
      <c r="LPO138" s="760"/>
      <c r="LPP138" s="760"/>
      <c r="LPQ138" s="760"/>
      <c r="LPR138" s="760"/>
      <c r="LPS138" s="760"/>
      <c r="LPT138" s="760"/>
      <c r="LPU138" s="760"/>
      <c r="LPV138" s="760"/>
      <c r="LPW138" s="760"/>
      <c r="LPX138" s="760"/>
      <c r="LPY138" s="760"/>
      <c r="LPZ138" s="760"/>
      <c r="LQA138" s="760"/>
      <c r="LQB138" s="760"/>
      <c r="LQC138" s="760"/>
      <c r="LQD138" s="760"/>
      <c r="LQE138" s="760"/>
      <c r="LQF138" s="760"/>
      <c r="LQG138" s="760"/>
      <c r="LQH138" s="760"/>
      <c r="LQI138" s="760"/>
      <c r="LQJ138" s="760"/>
      <c r="LQK138" s="760"/>
      <c r="LQL138" s="760"/>
      <c r="LQM138" s="760"/>
      <c r="LQN138" s="760"/>
      <c r="LQO138" s="760"/>
      <c r="LQP138" s="760"/>
      <c r="LQQ138" s="760"/>
      <c r="LQR138" s="760"/>
      <c r="LQS138" s="760"/>
      <c r="LQT138" s="760"/>
      <c r="LQU138" s="760"/>
      <c r="LQV138" s="760"/>
      <c r="LQW138" s="760"/>
      <c r="LQX138" s="760"/>
      <c r="LQY138" s="760"/>
      <c r="LQZ138" s="760"/>
      <c r="LRA138" s="760"/>
      <c r="LRB138" s="760"/>
      <c r="LRC138" s="760"/>
      <c r="LRD138" s="760"/>
      <c r="LRE138" s="760"/>
      <c r="LRF138" s="760"/>
      <c r="LRG138" s="760"/>
      <c r="LRH138" s="760"/>
      <c r="LRI138" s="760"/>
      <c r="LRJ138" s="760"/>
      <c r="LRK138" s="760"/>
      <c r="LRL138" s="760"/>
      <c r="LRM138" s="760"/>
      <c r="LRN138" s="760"/>
      <c r="LRO138" s="760"/>
      <c r="LRP138" s="760"/>
      <c r="LRQ138" s="760"/>
      <c r="LRR138" s="760"/>
      <c r="LRS138" s="760"/>
      <c r="LRT138" s="760"/>
      <c r="LRU138" s="760"/>
      <c r="LRV138" s="760"/>
      <c r="LRW138" s="760"/>
      <c r="LRX138" s="760"/>
      <c r="LRY138" s="760"/>
      <c r="LRZ138" s="760"/>
      <c r="LSA138" s="760"/>
      <c r="LSB138" s="760"/>
      <c r="LSC138" s="760"/>
      <c r="LSD138" s="760"/>
      <c r="LSE138" s="760"/>
      <c r="LSF138" s="760"/>
      <c r="LSG138" s="760"/>
      <c r="LSH138" s="760"/>
      <c r="LSI138" s="760"/>
      <c r="LSJ138" s="760"/>
      <c r="LSK138" s="760"/>
      <c r="LSL138" s="760"/>
      <c r="LSM138" s="760"/>
      <c r="LSN138" s="760"/>
      <c r="LSO138" s="760"/>
      <c r="LSP138" s="760"/>
      <c r="LSQ138" s="760"/>
      <c r="LSR138" s="760"/>
      <c r="LSS138" s="760"/>
      <c r="LST138" s="760"/>
      <c r="LSU138" s="760"/>
      <c r="LSV138" s="760"/>
      <c r="LSW138" s="760"/>
      <c r="LSX138" s="760"/>
      <c r="LSY138" s="760"/>
      <c r="LSZ138" s="760"/>
      <c r="LTA138" s="760"/>
      <c r="LTB138" s="760"/>
      <c r="LTC138" s="760"/>
      <c r="LTD138" s="760"/>
      <c r="LTE138" s="760"/>
      <c r="LTF138" s="760"/>
      <c r="LTG138" s="760"/>
      <c r="LTH138" s="760"/>
      <c r="LTI138" s="760"/>
      <c r="LTJ138" s="760"/>
      <c r="LTK138" s="760"/>
      <c r="LTL138" s="760"/>
      <c r="LTM138" s="760"/>
      <c r="LTN138" s="760"/>
      <c r="LTO138" s="760"/>
      <c r="LTP138" s="760"/>
      <c r="LTQ138" s="760"/>
      <c r="LTR138" s="760"/>
      <c r="LTS138" s="760"/>
      <c r="LTT138" s="760"/>
      <c r="LTU138" s="760"/>
      <c r="LTV138" s="760"/>
      <c r="LTW138" s="760"/>
      <c r="LTX138" s="760"/>
      <c r="LTY138" s="760"/>
      <c r="LTZ138" s="760"/>
      <c r="LUA138" s="760"/>
      <c r="LUB138" s="760"/>
      <c r="LUC138" s="760"/>
      <c r="LUD138" s="760"/>
      <c r="LUE138" s="760"/>
      <c r="LUF138" s="760"/>
      <c r="LUG138" s="760"/>
      <c r="LUH138" s="760"/>
      <c r="LUI138" s="760"/>
      <c r="LUJ138" s="760"/>
      <c r="LUK138" s="760"/>
      <c r="LUL138" s="760"/>
      <c r="LUM138" s="760"/>
      <c r="LUN138" s="760"/>
      <c r="LUO138" s="760"/>
      <c r="LUP138" s="760"/>
      <c r="LUQ138" s="760"/>
      <c r="LUR138" s="760"/>
      <c r="LUS138" s="760"/>
      <c r="LUT138" s="760"/>
      <c r="LUU138" s="760"/>
      <c r="LUV138" s="760"/>
      <c r="LUW138" s="760"/>
      <c r="LUX138" s="760"/>
      <c r="LUY138" s="760"/>
      <c r="LUZ138" s="760"/>
      <c r="LVA138" s="760"/>
      <c r="LVB138" s="760"/>
      <c r="LVC138" s="760"/>
      <c r="LVD138" s="760"/>
      <c r="LVE138" s="760"/>
      <c r="LVF138" s="760"/>
      <c r="LVG138" s="760"/>
      <c r="LVH138" s="760"/>
      <c r="LVI138" s="760"/>
      <c r="LVJ138" s="760"/>
      <c r="LVK138" s="760"/>
      <c r="LVL138" s="760"/>
      <c r="LVM138" s="760"/>
      <c r="LVN138" s="760"/>
      <c r="LVO138" s="760"/>
      <c r="LVP138" s="760"/>
      <c r="LVQ138" s="760"/>
      <c r="LVR138" s="760"/>
      <c r="LVS138" s="760"/>
      <c r="LVT138" s="760"/>
      <c r="LVU138" s="760"/>
      <c r="LVV138" s="760"/>
      <c r="LVW138" s="760"/>
      <c r="LVX138" s="760"/>
      <c r="LVY138" s="760"/>
      <c r="LVZ138" s="760"/>
      <c r="LWA138" s="760"/>
      <c r="LWB138" s="760"/>
      <c r="LWC138" s="760"/>
      <c r="LWD138" s="760"/>
      <c r="LWE138" s="760"/>
      <c r="LWF138" s="760"/>
      <c r="LWG138" s="760"/>
      <c r="LWH138" s="760"/>
      <c r="LWI138" s="760"/>
      <c r="LWJ138" s="760"/>
      <c r="LWK138" s="760"/>
      <c r="LWL138" s="760"/>
      <c r="LWM138" s="760"/>
      <c r="LWN138" s="760"/>
      <c r="LWO138" s="760"/>
      <c r="LWP138" s="760"/>
      <c r="LWQ138" s="760"/>
      <c r="LWR138" s="760"/>
      <c r="LWS138" s="760"/>
      <c r="LWT138" s="760"/>
      <c r="LWU138" s="760"/>
      <c r="LWV138" s="760"/>
      <c r="LWW138" s="760"/>
      <c r="LWX138" s="760"/>
      <c r="LWY138" s="760"/>
      <c r="LWZ138" s="760"/>
      <c r="LXA138" s="760"/>
      <c r="LXB138" s="760"/>
      <c r="LXC138" s="760"/>
      <c r="LXD138" s="760"/>
      <c r="LXE138" s="760"/>
      <c r="LXF138" s="760"/>
      <c r="LXG138" s="760"/>
      <c r="LXH138" s="760"/>
      <c r="LXI138" s="760"/>
      <c r="LXJ138" s="760"/>
      <c r="LXK138" s="760"/>
      <c r="LXL138" s="760"/>
      <c r="LXM138" s="760"/>
      <c r="LXN138" s="760"/>
      <c r="LXO138" s="760"/>
      <c r="LXP138" s="760"/>
      <c r="LXQ138" s="760"/>
      <c r="LXR138" s="760"/>
      <c r="LXS138" s="760"/>
      <c r="LXT138" s="760"/>
      <c r="LXU138" s="760"/>
      <c r="LXV138" s="760"/>
      <c r="LXW138" s="760"/>
      <c r="LXX138" s="760"/>
      <c r="LXY138" s="760"/>
      <c r="LXZ138" s="760"/>
      <c r="LYA138" s="760"/>
      <c r="LYB138" s="760"/>
      <c r="LYC138" s="760"/>
      <c r="LYD138" s="760"/>
      <c r="LYE138" s="760"/>
      <c r="LYF138" s="760"/>
      <c r="LYG138" s="760"/>
      <c r="LYH138" s="760"/>
      <c r="LYI138" s="760"/>
      <c r="LYJ138" s="760"/>
      <c r="LYK138" s="760"/>
      <c r="LYL138" s="760"/>
      <c r="LYM138" s="760"/>
      <c r="LYN138" s="760"/>
      <c r="LYO138" s="760"/>
      <c r="LYP138" s="760"/>
      <c r="LYQ138" s="760"/>
      <c r="LYR138" s="760"/>
      <c r="LYS138" s="760"/>
      <c r="LYT138" s="760"/>
      <c r="LYU138" s="760"/>
      <c r="LYV138" s="760"/>
      <c r="LYW138" s="760"/>
      <c r="LYX138" s="760"/>
      <c r="LYY138" s="760"/>
      <c r="LYZ138" s="760"/>
      <c r="LZA138" s="760"/>
      <c r="LZB138" s="760"/>
      <c r="LZC138" s="760"/>
      <c r="LZD138" s="760"/>
      <c r="LZE138" s="760"/>
      <c r="LZF138" s="760"/>
      <c r="LZG138" s="760"/>
      <c r="LZH138" s="760"/>
      <c r="LZI138" s="760"/>
      <c r="LZJ138" s="760"/>
      <c r="LZK138" s="760"/>
      <c r="LZL138" s="760"/>
      <c r="LZM138" s="760"/>
      <c r="LZN138" s="760"/>
      <c r="LZO138" s="760"/>
      <c r="LZP138" s="760"/>
      <c r="LZQ138" s="760"/>
      <c r="LZR138" s="760"/>
      <c r="LZS138" s="760"/>
      <c r="LZT138" s="760"/>
      <c r="LZU138" s="760"/>
      <c r="LZV138" s="760"/>
      <c r="LZW138" s="760"/>
      <c r="LZX138" s="760"/>
      <c r="LZY138" s="760"/>
      <c r="LZZ138" s="760"/>
      <c r="MAA138" s="760"/>
      <c r="MAB138" s="760"/>
      <c r="MAC138" s="760"/>
      <c r="MAD138" s="760"/>
      <c r="MAE138" s="760"/>
      <c r="MAF138" s="760"/>
      <c r="MAG138" s="760"/>
      <c r="MAH138" s="760"/>
      <c r="MAI138" s="760"/>
      <c r="MAJ138" s="760"/>
      <c r="MAK138" s="760"/>
      <c r="MAL138" s="760"/>
      <c r="MAM138" s="760"/>
      <c r="MAN138" s="760"/>
      <c r="MAO138" s="760"/>
      <c r="MAP138" s="760"/>
      <c r="MAQ138" s="760"/>
      <c r="MAR138" s="760"/>
      <c r="MAS138" s="760"/>
      <c r="MAT138" s="760"/>
      <c r="MAU138" s="760"/>
      <c r="MAV138" s="760"/>
      <c r="MAW138" s="760"/>
      <c r="MAX138" s="760"/>
      <c r="MAY138" s="760"/>
      <c r="MAZ138" s="760"/>
      <c r="MBA138" s="760"/>
      <c r="MBB138" s="760"/>
      <c r="MBC138" s="760"/>
      <c r="MBD138" s="760"/>
      <c r="MBE138" s="760"/>
      <c r="MBF138" s="760"/>
      <c r="MBG138" s="760"/>
      <c r="MBH138" s="760"/>
      <c r="MBI138" s="760"/>
      <c r="MBJ138" s="760"/>
      <c r="MBK138" s="760"/>
      <c r="MBL138" s="760"/>
      <c r="MBM138" s="760"/>
      <c r="MBN138" s="760"/>
      <c r="MBO138" s="760"/>
      <c r="MBP138" s="760"/>
      <c r="MBQ138" s="760"/>
      <c r="MBR138" s="760"/>
      <c r="MBS138" s="760"/>
      <c r="MBT138" s="760"/>
      <c r="MBU138" s="760"/>
      <c r="MBV138" s="760"/>
      <c r="MBW138" s="760"/>
      <c r="MBX138" s="760"/>
      <c r="MBY138" s="760"/>
      <c r="MBZ138" s="760"/>
      <c r="MCA138" s="760"/>
      <c r="MCB138" s="760"/>
      <c r="MCC138" s="760"/>
      <c r="MCD138" s="760"/>
      <c r="MCE138" s="760"/>
      <c r="MCF138" s="760"/>
      <c r="MCG138" s="760"/>
      <c r="MCH138" s="760"/>
      <c r="MCI138" s="760"/>
      <c r="MCJ138" s="760"/>
      <c r="MCK138" s="760"/>
      <c r="MCL138" s="760"/>
      <c r="MCM138" s="760"/>
      <c r="MCN138" s="760"/>
      <c r="MCO138" s="760"/>
      <c r="MCP138" s="760"/>
      <c r="MCQ138" s="760"/>
      <c r="MCR138" s="760"/>
      <c r="MCS138" s="760"/>
      <c r="MCT138" s="760"/>
      <c r="MCU138" s="760"/>
      <c r="MCV138" s="760"/>
      <c r="MCW138" s="760"/>
      <c r="MCX138" s="760"/>
      <c r="MCY138" s="760"/>
      <c r="MCZ138" s="760"/>
      <c r="MDA138" s="760"/>
      <c r="MDB138" s="760"/>
      <c r="MDC138" s="760"/>
      <c r="MDD138" s="760"/>
      <c r="MDE138" s="760"/>
      <c r="MDF138" s="760"/>
      <c r="MDG138" s="760"/>
      <c r="MDH138" s="760"/>
      <c r="MDI138" s="760"/>
      <c r="MDJ138" s="760"/>
      <c r="MDK138" s="760"/>
      <c r="MDL138" s="760"/>
      <c r="MDM138" s="760"/>
      <c r="MDN138" s="760"/>
      <c r="MDO138" s="760"/>
      <c r="MDP138" s="760"/>
      <c r="MDQ138" s="760"/>
      <c r="MDR138" s="760"/>
      <c r="MDS138" s="760"/>
      <c r="MDT138" s="760"/>
      <c r="MDU138" s="760"/>
      <c r="MDV138" s="760"/>
      <c r="MDW138" s="760"/>
      <c r="MDX138" s="760"/>
      <c r="MDY138" s="760"/>
      <c r="MDZ138" s="760"/>
      <c r="MEA138" s="760"/>
      <c r="MEB138" s="760"/>
      <c r="MEC138" s="760"/>
      <c r="MED138" s="760"/>
      <c r="MEE138" s="760"/>
      <c r="MEF138" s="760"/>
      <c r="MEG138" s="760"/>
      <c r="MEH138" s="760"/>
      <c r="MEI138" s="760"/>
      <c r="MEJ138" s="760"/>
      <c r="MEK138" s="760"/>
      <c r="MEL138" s="760"/>
      <c r="MEM138" s="760"/>
      <c r="MEN138" s="760"/>
      <c r="MEO138" s="760"/>
      <c r="MEP138" s="760"/>
      <c r="MEQ138" s="760"/>
      <c r="MER138" s="760"/>
      <c r="MES138" s="760"/>
      <c r="MET138" s="760"/>
      <c r="MEU138" s="760"/>
      <c r="MEV138" s="760"/>
      <c r="MEW138" s="760"/>
      <c r="MEX138" s="760"/>
      <c r="MEY138" s="760"/>
      <c r="MEZ138" s="760"/>
      <c r="MFA138" s="760"/>
      <c r="MFB138" s="760"/>
      <c r="MFC138" s="760"/>
      <c r="MFD138" s="760"/>
      <c r="MFE138" s="760"/>
      <c r="MFF138" s="760"/>
      <c r="MFG138" s="760"/>
      <c r="MFH138" s="760"/>
      <c r="MFI138" s="760"/>
      <c r="MFJ138" s="760"/>
      <c r="MFK138" s="760"/>
      <c r="MFL138" s="760"/>
      <c r="MFM138" s="760"/>
      <c r="MFN138" s="760"/>
      <c r="MFO138" s="760"/>
      <c r="MFP138" s="760"/>
      <c r="MFQ138" s="760"/>
      <c r="MFR138" s="760"/>
      <c r="MFS138" s="760"/>
      <c r="MFT138" s="760"/>
      <c r="MFU138" s="760"/>
      <c r="MFV138" s="760"/>
      <c r="MFW138" s="760"/>
      <c r="MFX138" s="760"/>
      <c r="MFY138" s="760"/>
      <c r="MFZ138" s="760"/>
      <c r="MGA138" s="760"/>
      <c r="MGB138" s="760"/>
      <c r="MGC138" s="760"/>
      <c r="MGD138" s="760"/>
      <c r="MGE138" s="760"/>
      <c r="MGF138" s="760"/>
      <c r="MGG138" s="760"/>
      <c r="MGH138" s="760"/>
      <c r="MGI138" s="760"/>
      <c r="MGJ138" s="760"/>
      <c r="MGK138" s="760"/>
      <c r="MGL138" s="760"/>
      <c r="MGM138" s="760"/>
      <c r="MGN138" s="760"/>
      <c r="MGO138" s="760"/>
      <c r="MGP138" s="760"/>
      <c r="MGQ138" s="760"/>
      <c r="MGR138" s="760"/>
      <c r="MGS138" s="760"/>
      <c r="MGT138" s="760"/>
      <c r="MGU138" s="760"/>
      <c r="MGV138" s="760"/>
      <c r="MGW138" s="760"/>
      <c r="MGX138" s="760"/>
      <c r="MGY138" s="760"/>
      <c r="MGZ138" s="760"/>
      <c r="MHA138" s="760"/>
      <c r="MHB138" s="760"/>
      <c r="MHC138" s="760"/>
      <c r="MHD138" s="760"/>
      <c r="MHE138" s="760"/>
      <c r="MHF138" s="760"/>
      <c r="MHG138" s="760"/>
      <c r="MHH138" s="760"/>
      <c r="MHI138" s="760"/>
      <c r="MHJ138" s="760"/>
      <c r="MHK138" s="760"/>
      <c r="MHL138" s="760"/>
      <c r="MHM138" s="760"/>
      <c r="MHN138" s="760"/>
      <c r="MHO138" s="760"/>
      <c r="MHP138" s="760"/>
      <c r="MHQ138" s="760"/>
      <c r="MHR138" s="760"/>
      <c r="MHS138" s="760"/>
      <c r="MHT138" s="760"/>
      <c r="MHU138" s="760"/>
      <c r="MHV138" s="760"/>
      <c r="MHW138" s="760"/>
      <c r="MHX138" s="760"/>
      <c r="MHY138" s="760"/>
      <c r="MHZ138" s="760"/>
      <c r="MIA138" s="760"/>
      <c r="MIB138" s="760"/>
      <c r="MIC138" s="760"/>
      <c r="MID138" s="760"/>
      <c r="MIE138" s="760"/>
      <c r="MIF138" s="760"/>
      <c r="MIG138" s="760"/>
      <c r="MIH138" s="760"/>
      <c r="MII138" s="760"/>
      <c r="MIJ138" s="760"/>
      <c r="MIK138" s="760"/>
      <c r="MIL138" s="760"/>
      <c r="MIM138" s="760"/>
      <c r="MIN138" s="760"/>
      <c r="MIO138" s="760"/>
      <c r="MIP138" s="760"/>
      <c r="MIQ138" s="760"/>
      <c r="MIR138" s="760"/>
      <c r="MIS138" s="760"/>
      <c r="MIT138" s="760"/>
      <c r="MIU138" s="760"/>
      <c r="MIV138" s="760"/>
      <c r="MIW138" s="760"/>
      <c r="MIX138" s="760"/>
      <c r="MIY138" s="760"/>
      <c r="MIZ138" s="760"/>
      <c r="MJA138" s="760"/>
      <c r="MJB138" s="760"/>
      <c r="MJC138" s="760"/>
      <c r="MJD138" s="760"/>
      <c r="MJE138" s="760"/>
      <c r="MJF138" s="760"/>
      <c r="MJG138" s="760"/>
      <c r="MJH138" s="760"/>
      <c r="MJI138" s="760"/>
      <c r="MJJ138" s="760"/>
      <c r="MJK138" s="760"/>
      <c r="MJL138" s="760"/>
      <c r="MJM138" s="760"/>
      <c r="MJN138" s="760"/>
      <c r="MJO138" s="760"/>
      <c r="MJP138" s="760"/>
      <c r="MJQ138" s="760"/>
      <c r="MJR138" s="760"/>
      <c r="MJS138" s="760"/>
      <c r="MJT138" s="760"/>
      <c r="MJU138" s="760"/>
      <c r="MJV138" s="760"/>
      <c r="MJW138" s="760"/>
      <c r="MJX138" s="760"/>
      <c r="MJY138" s="760"/>
      <c r="MJZ138" s="760"/>
      <c r="MKA138" s="760"/>
      <c r="MKB138" s="760"/>
      <c r="MKC138" s="760"/>
      <c r="MKD138" s="760"/>
      <c r="MKE138" s="760"/>
      <c r="MKF138" s="760"/>
      <c r="MKG138" s="760"/>
      <c r="MKH138" s="760"/>
      <c r="MKI138" s="760"/>
      <c r="MKJ138" s="760"/>
      <c r="MKK138" s="760"/>
      <c r="MKL138" s="760"/>
      <c r="MKM138" s="760"/>
      <c r="MKN138" s="760"/>
      <c r="MKO138" s="760"/>
      <c r="MKP138" s="760"/>
      <c r="MKQ138" s="760"/>
      <c r="MKR138" s="760"/>
      <c r="MKS138" s="760"/>
      <c r="MKT138" s="760"/>
      <c r="MKU138" s="760"/>
      <c r="MKV138" s="760"/>
      <c r="MKW138" s="760"/>
      <c r="MKX138" s="760"/>
      <c r="MKY138" s="760"/>
      <c r="MKZ138" s="760"/>
      <c r="MLA138" s="760"/>
      <c r="MLB138" s="760"/>
      <c r="MLC138" s="760"/>
      <c r="MLD138" s="760"/>
      <c r="MLE138" s="760"/>
      <c r="MLF138" s="760"/>
      <c r="MLG138" s="760"/>
      <c r="MLH138" s="760"/>
      <c r="MLI138" s="760"/>
      <c r="MLJ138" s="760"/>
      <c r="MLK138" s="760"/>
      <c r="MLL138" s="760"/>
      <c r="MLM138" s="760"/>
      <c r="MLN138" s="760"/>
      <c r="MLO138" s="760"/>
      <c r="MLP138" s="760"/>
      <c r="MLQ138" s="760"/>
      <c r="MLR138" s="760"/>
      <c r="MLS138" s="760"/>
      <c r="MLT138" s="760"/>
      <c r="MLU138" s="760"/>
      <c r="MLV138" s="760"/>
      <c r="MLW138" s="760"/>
      <c r="MLX138" s="760"/>
      <c r="MLY138" s="760"/>
      <c r="MLZ138" s="760"/>
      <c r="MMA138" s="760"/>
      <c r="MMB138" s="760"/>
      <c r="MMC138" s="760"/>
      <c r="MMD138" s="760"/>
      <c r="MME138" s="760"/>
      <c r="MMF138" s="760"/>
      <c r="MMG138" s="760"/>
      <c r="MMH138" s="760"/>
      <c r="MMI138" s="760"/>
      <c r="MMJ138" s="760"/>
      <c r="MMK138" s="760"/>
      <c r="MML138" s="760"/>
      <c r="MMM138" s="760"/>
      <c r="MMN138" s="760"/>
      <c r="MMO138" s="760"/>
      <c r="MMP138" s="760"/>
      <c r="MMQ138" s="760"/>
      <c r="MMR138" s="760"/>
      <c r="MMS138" s="760"/>
      <c r="MMT138" s="760"/>
      <c r="MMU138" s="760"/>
      <c r="MMV138" s="760"/>
      <c r="MMW138" s="760"/>
      <c r="MMX138" s="760"/>
      <c r="MMY138" s="760"/>
      <c r="MMZ138" s="760"/>
      <c r="MNA138" s="760"/>
      <c r="MNB138" s="760"/>
      <c r="MNC138" s="760"/>
      <c r="MND138" s="760"/>
      <c r="MNE138" s="760"/>
      <c r="MNF138" s="760"/>
      <c r="MNG138" s="760"/>
      <c r="MNH138" s="760"/>
      <c r="MNI138" s="760"/>
      <c r="MNJ138" s="760"/>
      <c r="MNK138" s="760"/>
      <c r="MNL138" s="760"/>
      <c r="MNM138" s="760"/>
      <c r="MNN138" s="760"/>
      <c r="MNO138" s="760"/>
      <c r="MNP138" s="760"/>
      <c r="MNQ138" s="760"/>
      <c r="MNR138" s="760"/>
      <c r="MNS138" s="760"/>
      <c r="MNT138" s="760"/>
      <c r="MNU138" s="760"/>
      <c r="MNV138" s="760"/>
      <c r="MNW138" s="760"/>
      <c r="MNX138" s="760"/>
      <c r="MNY138" s="760"/>
      <c r="MNZ138" s="760"/>
      <c r="MOA138" s="760"/>
      <c r="MOB138" s="760"/>
      <c r="MOC138" s="760"/>
      <c r="MOD138" s="760"/>
      <c r="MOE138" s="760"/>
      <c r="MOF138" s="760"/>
      <c r="MOG138" s="760"/>
      <c r="MOH138" s="760"/>
      <c r="MOI138" s="760"/>
      <c r="MOJ138" s="760"/>
      <c r="MOK138" s="760"/>
      <c r="MOL138" s="760"/>
      <c r="MOM138" s="760"/>
      <c r="MON138" s="760"/>
      <c r="MOO138" s="760"/>
      <c r="MOP138" s="760"/>
      <c r="MOQ138" s="760"/>
      <c r="MOR138" s="760"/>
      <c r="MOS138" s="760"/>
      <c r="MOT138" s="760"/>
      <c r="MOU138" s="760"/>
      <c r="MOV138" s="760"/>
      <c r="MOW138" s="760"/>
      <c r="MOX138" s="760"/>
      <c r="MOY138" s="760"/>
      <c r="MOZ138" s="760"/>
      <c r="MPA138" s="760"/>
      <c r="MPB138" s="760"/>
      <c r="MPC138" s="760"/>
      <c r="MPD138" s="760"/>
      <c r="MPE138" s="760"/>
      <c r="MPF138" s="760"/>
      <c r="MPG138" s="760"/>
      <c r="MPH138" s="760"/>
      <c r="MPI138" s="760"/>
      <c r="MPJ138" s="760"/>
      <c r="MPK138" s="760"/>
      <c r="MPL138" s="760"/>
      <c r="MPM138" s="760"/>
      <c r="MPN138" s="760"/>
      <c r="MPO138" s="760"/>
      <c r="MPP138" s="760"/>
      <c r="MPQ138" s="760"/>
      <c r="MPR138" s="760"/>
      <c r="MPS138" s="760"/>
      <c r="MPT138" s="760"/>
      <c r="MPU138" s="760"/>
      <c r="MPV138" s="760"/>
      <c r="MPW138" s="760"/>
      <c r="MPX138" s="760"/>
      <c r="MPY138" s="760"/>
      <c r="MPZ138" s="760"/>
      <c r="MQA138" s="760"/>
      <c r="MQB138" s="760"/>
      <c r="MQC138" s="760"/>
      <c r="MQD138" s="760"/>
      <c r="MQE138" s="760"/>
      <c r="MQF138" s="760"/>
      <c r="MQG138" s="760"/>
      <c r="MQH138" s="760"/>
      <c r="MQI138" s="760"/>
      <c r="MQJ138" s="760"/>
      <c r="MQK138" s="760"/>
      <c r="MQL138" s="760"/>
      <c r="MQM138" s="760"/>
      <c r="MQN138" s="760"/>
      <c r="MQO138" s="760"/>
      <c r="MQP138" s="760"/>
      <c r="MQQ138" s="760"/>
      <c r="MQR138" s="760"/>
      <c r="MQS138" s="760"/>
      <c r="MQT138" s="760"/>
      <c r="MQU138" s="760"/>
      <c r="MQV138" s="760"/>
      <c r="MQW138" s="760"/>
      <c r="MQX138" s="760"/>
      <c r="MQY138" s="760"/>
      <c r="MQZ138" s="760"/>
      <c r="MRA138" s="760"/>
      <c r="MRB138" s="760"/>
      <c r="MRC138" s="760"/>
      <c r="MRD138" s="760"/>
      <c r="MRE138" s="760"/>
      <c r="MRF138" s="760"/>
      <c r="MRG138" s="760"/>
      <c r="MRH138" s="760"/>
      <c r="MRI138" s="760"/>
      <c r="MRJ138" s="760"/>
      <c r="MRK138" s="760"/>
      <c r="MRL138" s="760"/>
      <c r="MRM138" s="760"/>
      <c r="MRN138" s="760"/>
      <c r="MRO138" s="760"/>
      <c r="MRP138" s="760"/>
      <c r="MRQ138" s="760"/>
      <c r="MRR138" s="760"/>
      <c r="MRS138" s="760"/>
      <c r="MRT138" s="760"/>
      <c r="MRU138" s="760"/>
      <c r="MRV138" s="760"/>
      <c r="MRW138" s="760"/>
      <c r="MRX138" s="760"/>
      <c r="MRY138" s="760"/>
      <c r="MRZ138" s="760"/>
      <c r="MSA138" s="760"/>
      <c r="MSB138" s="760"/>
      <c r="MSC138" s="760"/>
      <c r="MSD138" s="760"/>
      <c r="MSE138" s="760"/>
      <c r="MSF138" s="760"/>
      <c r="MSG138" s="760"/>
      <c r="MSH138" s="760"/>
      <c r="MSI138" s="760"/>
      <c r="MSJ138" s="760"/>
      <c r="MSK138" s="760"/>
      <c r="MSL138" s="760"/>
      <c r="MSM138" s="760"/>
      <c r="MSN138" s="760"/>
      <c r="MSO138" s="760"/>
      <c r="MSP138" s="760"/>
      <c r="MSQ138" s="760"/>
      <c r="MSR138" s="760"/>
      <c r="MSS138" s="760"/>
      <c r="MST138" s="760"/>
      <c r="MSU138" s="760"/>
      <c r="MSV138" s="760"/>
      <c r="MSW138" s="760"/>
      <c r="MSX138" s="760"/>
      <c r="MSY138" s="760"/>
      <c r="MSZ138" s="760"/>
      <c r="MTA138" s="760"/>
      <c r="MTB138" s="760"/>
      <c r="MTC138" s="760"/>
      <c r="MTD138" s="760"/>
      <c r="MTE138" s="760"/>
      <c r="MTF138" s="760"/>
      <c r="MTG138" s="760"/>
      <c r="MTH138" s="760"/>
      <c r="MTI138" s="760"/>
      <c r="MTJ138" s="760"/>
      <c r="MTK138" s="760"/>
      <c r="MTL138" s="760"/>
      <c r="MTM138" s="760"/>
      <c r="MTN138" s="760"/>
      <c r="MTO138" s="760"/>
      <c r="MTP138" s="760"/>
      <c r="MTQ138" s="760"/>
      <c r="MTR138" s="760"/>
      <c r="MTS138" s="760"/>
      <c r="MTT138" s="760"/>
      <c r="MTU138" s="760"/>
      <c r="MTV138" s="760"/>
      <c r="MTW138" s="760"/>
      <c r="MTX138" s="760"/>
      <c r="MTY138" s="760"/>
      <c r="MTZ138" s="760"/>
      <c r="MUA138" s="760"/>
      <c r="MUB138" s="760"/>
      <c r="MUC138" s="760"/>
      <c r="MUD138" s="760"/>
      <c r="MUE138" s="760"/>
      <c r="MUF138" s="760"/>
      <c r="MUG138" s="760"/>
      <c r="MUH138" s="760"/>
      <c r="MUI138" s="760"/>
      <c r="MUJ138" s="760"/>
      <c r="MUK138" s="760"/>
      <c r="MUL138" s="760"/>
      <c r="MUM138" s="760"/>
      <c r="MUN138" s="760"/>
      <c r="MUO138" s="760"/>
      <c r="MUP138" s="760"/>
      <c r="MUQ138" s="760"/>
      <c r="MUR138" s="760"/>
      <c r="MUS138" s="760"/>
      <c r="MUT138" s="760"/>
      <c r="MUU138" s="760"/>
      <c r="MUV138" s="760"/>
      <c r="MUW138" s="760"/>
      <c r="MUX138" s="760"/>
      <c r="MUY138" s="760"/>
      <c r="MUZ138" s="760"/>
      <c r="MVA138" s="760"/>
      <c r="MVB138" s="760"/>
      <c r="MVC138" s="760"/>
      <c r="MVD138" s="760"/>
      <c r="MVE138" s="760"/>
      <c r="MVF138" s="760"/>
      <c r="MVG138" s="760"/>
      <c r="MVH138" s="760"/>
      <c r="MVI138" s="760"/>
      <c r="MVJ138" s="760"/>
      <c r="MVK138" s="760"/>
      <c r="MVL138" s="760"/>
      <c r="MVM138" s="760"/>
      <c r="MVN138" s="760"/>
      <c r="MVO138" s="760"/>
      <c r="MVP138" s="760"/>
      <c r="MVQ138" s="760"/>
      <c r="MVR138" s="760"/>
      <c r="MVS138" s="760"/>
      <c r="MVT138" s="760"/>
      <c r="MVU138" s="760"/>
      <c r="MVV138" s="760"/>
      <c r="MVW138" s="760"/>
      <c r="MVX138" s="760"/>
      <c r="MVY138" s="760"/>
      <c r="MVZ138" s="760"/>
      <c r="MWA138" s="760"/>
      <c r="MWB138" s="760"/>
      <c r="MWC138" s="760"/>
      <c r="MWD138" s="760"/>
      <c r="MWE138" s="760"/>
      <c r="MWF138" s="760"/>
      <c r="MWG138" s="760"/>
      <c r="MWH138" s="760"/>
      <c r="MWI138" s="760"/>
      <c r="MWJ138" s="760"/>
      <c r="MWK138" s="760"/>
      <c r="MWL138" s="760"/>
      <c r="MWM138" s="760"/>
      <c r="MWN138" s="760"/>
      <c r="MWO138" s="760"/>
      <c r="MWP138" s="760"/>
      <c r="MWQ138" s="760"/>
      <c r="MWR138" s="760"/>
      <c r="MWS138" s="760"/>
      <c r="MWT138" s="760"/>
      <c r="MWU138" s="760"/>
      <c r="MWV138" s="760"/>
      <c r="MWW138" s="760"/>
      <c r="MWX138" s="760"/>
      <c r="MWY138" s="760"/>
      <c r="MWZ138" s="760"/>
      <c r="MXA138" s="760"/>
      <c r="MXB138" s="760"/>
      <c r="MXC138" s="760"/>
      <c r="MXD138" s="760"/>
      <c r="MXE138" s="760"/>
      <c r="MXF138" s="760"/>
      <c r="MXG138" s="760"/>
      <c r="MXH138" s="760"/>
      <c r="MXI138" s="760"/>
      <c r="MXJ138" s="760"/>
      <c r="MXK138" s="760"/>
      <c r="MXL138" s="760"/>
      <c r="MXM138" s="760"/>
      <c r="MXN138" s="760"/>
      <c r="MXO138" s="760"/>
      <c r="MXP138" s="760"/>
      <c r="MXQ138" s="760"/>
      <c r="MXR138" s="760"/>
      <c r="MXS138" s="760"/>
      <c r="MXT138" s="760"/>
      <c r="MXU138" s="760"/>
      <c r="MXV138" s="760"/>
      <c r="MXW138" s="760"/>
      <c r="MXX138" s="760"/>
      <c r="MXY138" s="760"/>
      <c r="MXZ138" s="760"/>
      <c r="MYA138" s="760"/>
      <c r="MYB138" s="760"/>
      <c r="MYC138" s="760"/>
      <c r="MYD138" s="760"/>
      <c r="MYE138" s="760"/>
      <c r="MYF138" s="760"/>
      <c r="MYG138" s="760"/>
      <c r="MYH138" s="760"/>
      <c r="MYI138" s="760"/>
      <c r="MYJ138" s="760"/>
      <c r="MYK138" s="760"/>
      <c r="MYL138" s="760"/>
      <c r="MYM138" s="760"/>
      <c r="MYN138" s="760"/>
      <c r="MYO138" s="760"/>
      <c r="MYP138" s="760"/>
      <c r="MYQ138" s="760"/>
      <c r="MYR138" s="760"/>
      <c r="MYS138" s="760"/>
      <c r="MYT138" s="760"/>
      <c r="MYU138" s="760"/>
      <c r="MYV138" s="760"/>
      <c r="MYW138" s="760"/>
      <c r="MYX138" s="760"/>
      <c r="MYY138" s="760"/>
      <c r="MYZ138" s="760"/>
      <c r="MZA138" s="760"/>
      <c r="MZB138" s="760"/>
      <c r="MZC138" s="760"/>
      <c r="MZD138" s="760"/>
      <c r="MZE138" s="760"/>
      <c r="MZF138" s="760"/>
      <c r="MZG138" s="760"/>
      <c r="MZH138" s="760"/>
      <c r="MZI138" s="760"/>
      <c r="MZJ138" s="760"/>
      <c r="MZK138" s="760"/>
      <c r="MZL138" s="760"/>
      <c r="MZM138" s="760"/>
      <c r="MZN138" s="760"/>
      <c r="MZO138" s="760"/>
      <c r="MZP138" s="760"/>
      <c r="MZQ138" s="760"/>
      <c r="MZR138" s="760"/>
      <c r="MZS138" s="760"/>
      <c r="MZT138" s="760"/>
      <c r="MZU138" s="760"/>
      <c r="MZV138" s="760"/>
      <c r="MZW138" s="760"/>
      <c r="MZX138" s="760"/>
      <c r="MZY138" s="760"/>
      <c r="MZZ138" s="760"/>
      <c r="NAA138" s="760"/>
      <c r="NAB138" s="760"/>
      <c r="NAC138" s="760"/>
      <c r="NAD138" s="760"/>
      <c r="NAE138" s="760"/>
      <c r="NAF138" s="760"/>
      <c r="NAG138" s="760"/>
      <c r="NAH138" s="760"/>
      <c r="NAI138" s="760"/>
      <c r="NAJ138" s="760"/>
      <c r="NAK138" s="760"/>
      <c r="NAL138" s="760"/>
      <c r="NAM138" s="760"/>
      <c r="NAN138" s="760"/>
      <c r="NAO138" s="760"/>
      <c r="NAP138" s="760"/>
      <c r="NAQ138" s="760"/>
      <c r="NAR138" s="760"/>
      <c r="NAS138" s="760"/>
      <c r="NAT138" s="760"/>
      <c r="NAU138" s="760"/>
      <c r="NAV138" s="760"/>
      <c r="NAW138" s="760"/>
      <c r="NAX138" s="760"/>
      <c r="NAY138" s="760"/>
      <c r="NAZ138" s="760"/>
      <c r="NBA138" s="760"/>
      <c r="NBB138" s="760"/>
      <c r="NBC138" s="760"/>
      <c r="NBD138" s="760"/>
      <c r="NBE138" s="760"/>
      <c r="NBF138" s="760"/>
      <c r="NBG138" s="760"/>
      <c r="NBH138" s="760"/>
      <c r="NBI138" s="760"/>
      <c r="NBJ138" s="760"/>
      <c r="NBK138" s="760"/>
      <c r="NBL138" s="760"/>
      <c r="NBM138" s="760"/>
      <c r="NBN138" s="760"/>
      <c r="NBO138" s="760"/>
      <c r="NBP138" s="760"/>
      <c r="NBQ138" s="760"/>
      <c r="NBR138" s="760"/>
      <c r="NBS138" s="760"/>
      <c r="NBT138" s="760"/>
      <c r="NBU138" s="760"/>
      <c r="NBV138" s="760"/>
      <c r="NBW138" s="760"/>
      <c r="NBX138" s="760"/>
      <c r="NBY138" s="760"/>
      <c r="NBZ138" s="760"/>
      <c r="NCA138" s="760"/>
      <c r="NCB138" s="760"/>
      <c r="NCC138" s="760"/>
      <c r="NCD138" s="760"/>
      <c r="NCE138" s="760"/>
      <c r="NCF138" s="760"/>
      <c r="NCG138" s="760"/>
      <c r="NCH138" s="760"/>
      <c r="NCI138" s="760"/>
      <c r="NCJ138" s="760"/>
      <c r="NCK138" s="760"/>
      <c r="NCL138" s="760"/>
      <c r="NCM138" s="760"/>
      <c r="NCN138" s="760"/>
      <c r="NCO138" s="760"/>
      <c r="NCP138" s="760"/>
      <c r="NCQ138" s="760"/>
      <c r="NCR138" s="760"/>
      <c r="NCS138" s="760"/>
      <c r="NCT138" s="760"/>
      <c r="NCU138" s="760"/>
      <c r="NCV138" s="760"/>
      <c r="NCW138" s="760"/>
      <c r="NCX138" s="760"/>
      <c r="NCY138" s="760"/>
      <c r="NCZ138" s="760"/>
      <c r="NDA138" s="760"/>
      <c r="NDB138" s="760"/>
      <c r="NDC138" s="760"/>
      <c r="NDD138" s="760"/>
      <c r="NDE138" s="760"/>
      <c r="NDF138" s="760"/>
      <c r="NDG138" s="760"/>
      <c r="NDH138" s="760"/>
      <c r="NDI138" s="760"/>
      <c r="NDJ138" s="760"/>
      <c r="NDK138" s="760"/>
      <c r="NDL138" s="760"/>
      <c r="NDM138" s="760"/>
      <c r="NDN138" s="760"/>
      <c r="NDO138" s="760"/>
      <c r="NDP138" s="760"/>
      <c r="NDQ138" s="760"/>
      <c r="NDR138" s="760"/>
      <c r="NDS138" s="760"/>
      <c r="NDT138" s="760"/>
      <c r="NDU138" s="760"/>
      <c r="NDV138" s="760"/>
      <c r="NDW138" s="760"/>
      <c r="NDX138" s="760"/>
      <c r="NDY138" s="760"/>
      <c r="NDZ138" s="760"/>
      <c r="NEA138" s="760"/>
      <c r="NEB138" s="760"/>
      <c r="NEC138" s="760"/>
      <c r="NED138" s="760"/>
      <c r="NEE138" s="760"/>
      <c r="NEF138" s="760"/>
      <c r="NEG138" s="760"/>
      <c r="NEH138" s="760"/>
      <c r="NEI138" s="760"/>
      <c r="NEJ138" s="760"/>
      <c r="NEK138" s="760"/>
      <c r="NEL138" s="760"/>
      <c r="NEM138" s="760"/>
      <c r="NEN138" s="760"/>
      <c r="NEO138" s="760"/>
      <c r="NEP138" s="760"/>
      <c r="NEQ138" s="760"/>
      <c r="NER138" s="760"/>
      <c r="NES138" s="760"/>
      <c r="NET138" s="760"/>
      <c r="NEU138" s="760"/>
      <c r="NEV138" s="760"/>
      <c r="NEW138" s="760"/>
      <c r="NEX138" s="760"/>
      <c r="NEY138" s="760"/>
      <c r="NEZ138" s="760"/>
      <c r="NFA138" s="760"/>
      <c r="NFB138" s="760"/>
      <c r="NFC138" s="760"/>
      <c r="NFD138" s="760"/>
      <c r="NFE138" s="760"/>
      <c r="NFF138" s="760"/>
      <c r="NFG138" s="760"/>
      <c r="NFH138" s="760"/>
      <c r="NFI138" s="760"/>
      <c r="NFJ138" s="760"/>
      <c r="NFK138" s="760"/>
      <c r="NFL138" s="760"/>
      <c r="NFM138" s="760"/>
      <c r="NFN138" s="760"/>
      <c r="NFO138" s="760"/>
      <c r="NFP138" s="760"/>
      <c r="NFQ138" s="760"/>
      <c r="NFR138" s="760"/>
      <c r="NFS138" s="760"/>
      <c r="NFT138" s="760"/>
      <c r="NFU138" s="760"/>
      <c r="NFV138" s="760"/>
      <c r="NFW138" s="760"/>
      <c r="NFX138" s="760"/>
      <c r="NFY138" s="760"/>
      <c r="NFZ138" s="760"/>
      <c r="NGA138" s="760"/>
      <c r="NGB138" s="760"/>
      <c r="NGC138" s="760"/>
      <c r="NGD138" s="760"/>
      <c r="NGE138" s="760"/>
      <c r="NGF138" s="760"/>
      <c r="NGG138" s="760"/>
      <c r="NGH138" s="760"/>
      <c r="NGI138" s="760"/>
      <c r="NGJ138" s="760"/>
      <c r="NGK138" s="760"/>
      <c r="NGL138" s="760"/>
      <c r="NGM138" s="760"/>
      <c r="NGN138" s="760"/>
      <c r="NGO138" s="760"/>
      <c r="NGP138" s="760"/>
      <c r="NGQ138" s="760"/>
      <c r="NGR138" s="760"/>
      <c r="NGS138" s="760"/>
      <c r="NGT138" s="760"/>
      <c r="NGU138" s="760"/>
      <c r="NGV138" s="760"/>
      <c r="NGW138" s="760"/>
      <c r="NGX138" s="760"/>
      <c r="NGY138" s="760"/>
      <c r="NGZ138" s="760"/>
      <c r="NHA138" s="760"/>
      <c r="NHB138" s="760"/>
      <c r="NHC138" s="760"/>
      <c r="NHD138" s="760"/>
      <c r="NHE138" s="760"/>
      <c r="NHF138" s="760"/>
      <c r="NHG138" s="760"/>
      <c r="NHH138" s="760"/>
      <c r="NHI138" s="760"/>
      <c r="NHJ138" s="760"/>
      <c r="NHK138" s="760"/>
      <c r="NHL138" s="760"/>
      <c r="NHM138" s="760"/>
      <c r="NHN138" s="760"/>
      <c r="NHO138" s="760"/>
      <c r="NHP138" s="760"/>
      <c r="NHQ138" s="760"/>
      <c r="NHR138" s="760"/>
      <c r="NHS138" s="760"/>
      <c r="NHT138" s="760"/>
      <c r="NHU138" s="760"/>
      <c r="NHV138" s="760"/>
      <c r="NHW138" s="760"/>
      <c r="NHX138" s="760"/>
      <c r="NHY138" s="760"/>
      <c r="NHZ138" s="760"/>
      <c r="NIA138" s="760"/>
      <c r="NIB138" s="760"/>
      <c r="NIC138" s="760"/>
      <c r="NID138" s="760"/>
      <c r="NIE138" s="760"/>
      <c r="NIF138" s="760"/>
      <c r="NIG138" s="760"/>
      <c r="NIH138" s="760"/>
      <c r="NII138" s="760"/>
      <c r="NIJ138" s="760"/>
      <c r="NIK138" s="760"/>
      <c r="NIL138" s="760"/>
      <c r="NIM138" s="760"/>
      <c r="NIN138" s="760"/>
      <c r="NIO138" s="760"/>
      <c r="NIP138" s="760"/>
      <c r="NIQ138" s="760"/>
      <c r="NIR138" s="760"/>
      <c r="NIS138" s="760"/>
      <c r="NIT138" s="760"/>
      <c r="NIU138" s="760"/>
      <c r="NIV138" s="760"/>
      <c r="NIW138" s="760"/>
      <c r="NIX138" s="760"/>
      <c r="NIY138" s="760"/>
      <c r="NIZ138" s="760"/>
      <c r="NJA138" s="760"/>
      <c r="NJB138" s="760"/>
      <c r="NJC138" s="760"/>
      <c r="NJD138" s="760"/>
      <c r="NJE138" s="760"/>
      <c r="NJF138" s="760"/>
      <c r="NJG138" s="760"/>
      <c r="NJH138" s="760"/>
      <c r="NJI138" s="760"/>
      <c r="NJJ138" s="760"/>
      <c r="NJK138" s="760"/>
      <c r="NJL138" s="760"/>
      <c r="NJM138" s="760"/>
      <c r="NJN138" s="760"/>
      <c r="NJO138" s="760"/>
      <c r="NJP138" s="760"/>
      <c r="NJQ138" s="760"/>
      <c r="NJR138" s="760"/>
      <c r="NJS138" s="760"/>
      <c r="NJT138" s="760"/>
      <c r="NJU138" s="760"/>
      <c r="NJV138" s="760"/>
      <c r="NJW138" s="760"/>
      <c r="NJX138" s="760"/>
      <c r="NJY138" s="760"/>
      <c r="NJZ138" s="760"/>
      <c r="NKA138" s="760"/>
      <c r="NKB138" s="760"/>
      <c r="NKC138" s="760"/>
      <c r="NKD138" s="760"/>
      <c r="NKE138" s="760"/>
      <c r="NKF138" s="760"/>
      <c r="NKG138" s="760"/>
      <c r="NKH138" s="760"/>
      <c r="NKI138" s="760"/>
      <c r="NKJ138" s="760"/>
      <c r="NKK138" s="760"/>
      <c r="NKL138" s="760"/>
      <c r="NKM138" s="760"/>
      <c r="NKN138" s="760"/>
      <c r="NKO138" s="760"/>
      <c r="NKP138" s="760"/>
      <c r="NKQ138" s="760"/>
      <c r="NKR138" s="760"/>
      <c r="NKS138" s="760"/>
      <c r="NKT138" s="760"/>
      <c r="NKU138" s="760"/>
      <c r="NKV138" s="760"/>
      <c r="NKW138" s="760"/>
      <c r="NKX138" s="760"/>
      <c r="NKY138" s="760"/>
      <c r="NKZ138" s="760"/>
      <c r="NLA138" s="760"/>
      <c r="NLB138" s="760"/>
      <c r="NLC138" s="760"/>
      <c r="NLD138" s="760"/>
      <c r="NLE138" s="760"/>
      <c r="NLF138" s="760"/>
      <c r="NLG138" s="760"/>
      <c r="NLH138" s="760"/>
      <c r="NLI138" s="760"/>
      <c r="NLJ138" s="760"/>
      <c r="NLK138" s="760"/>
      <c r="NLL138" s="760"/>
      <c r="NLM138" s="760"/>
      <c r="NLN138" s="760"/>
      <c r="NLO138" s="760"/>
      <c r="NLP138" s="760"/>
      <c r="NLQ138" s="760"/>
      <c r="NLR138" s="760"/>
      <c r="NLS138" s="760"/>
      <c r="NLT138" s="760"/>
      <c r="NLU138" s="760"/>
      <c r="NLV138" s="760"/>
      <c r="NLW138" s="760"/>
      <c r="NLX138" s="760"/>
      <c r="NLY138" s="760"/>
      <c r="NLZ138" s="760"/>
      <c r="NMA138" s="760"/>
      <c r="NMB138" s="760"/>
      <c r="NMC138" s="760"/>
      <c r="NMD138" s="760"/>
      <c r="NME138" s="760"/>
      <c r="NMF138" s="760"/>
      <c r="NMG138" s="760"/>
      <c r="NMH138" s="760"/>
      <c r="NMI138" s="760"/>
      <c r="NMJ138" s="760"/>
      <c r="NMK138" s="760"/>
      <c r="NML138" s="760"/>
      <c r="NMM138" s="760"/>
      <c r="NMN138" s="760"/>
      <c r="NMO138" s="760"/>
      <c r="NMP138" s="760"/>
      <c r="NMQ138" s="760"/>
      <c r="NMR138" s="760"/>
      <c r="NMS138" s="760"/>
      <c r="NMT138" s="760"/>
      <c r="NMU138" s="760"/>
      <c r="NMV138" s="760"/>
      <c r="NMW138" s="760"/>
      <c r="NMX138" s="760"/>
      <c r="NMY138" s="760"/>
      <c r="NMZ138" s="760"/>
      <c r="NNA138" s="760"/>
      <c r="NNB138" s="760"/>
      <c r="NNC138" s="760"/>
      <c r="NND138" s="760"/>
      <c r="NNE138" s="760"/>
      <c r="NNF138" s="760"/>
      <c r="NNG138" s="760"/>
      <c r="NNH138" s="760"/>
      <c r="NNI138" s="760"/>
      <c r="NNJ138" s="760"/>
      <c r="NNK138" s="760"/>
      <c r="NNL138" s="760"/>
      <c r="NNM138" s="760"/>
      <c r="NNN138" s="760"/>
      <c r="NNO138" s="760"/>
      <c r="NNP138" s="760"/>
      <c r="NNQ138" s="760"/>
      <c r="NNR138" s="760"/>
      <c r="NNS138" s="760"/>
      <c r="NNT138" s="760"/>
      <c r="NNU138" s="760"/>
      <c r="NNV138" s="760"/>
      <c r="NNW138" s="760"/>
      <c r="NNX138" s="760"/>
      <c r="NNY138" s="760"/>
      <c r="NNZ138" s="760"/>
      <c r="NOA138" s="760"/>
      <c r="NOB138" s="760"/>
      <c r="NOC138" s="760"/>
      <c r="NOD138" s="760"/>
      <c r="NOE138" s="760"/>
      <c r="NOF138" s="760"/>
      <c r="NOG138" s="760"/>
      <c r="NOH138" s="760"/>
      <c r="NOI138" s="760"/>
      <c r="NOJ138" s="760"/>
      <c r="NOK138" s="760"/>
      <c r="NOL138" s="760"/>
      <c r="NOM138" s="760"/>
      <c r="NON138" s="760"/>
      <c r="NOO138" s="760"/>
      <c r="NOP138" s="760"/>
      <c r="NOQ138" s="760"/>
      <c r="NOR138" s="760"/>
      <c r="NOS138" s="760"/>
      <c r="NOT138" s="760"/>
      <c r="NOU138" s="760"/>
      <c r="NOV138" s="760"/>
      <c r="NOW138" s="760"/>
      <c r="NOX138" s="760"/>
      <c r="NOY138" s="760"/>
      <c r="NOZ138" s="760"/>
      <c r="NPA138" s="760"/>
      <c r="NPB138" s="760"/>
      <c r="NPC138" s="760"/>
      <c r="NPD138" s="760"/>
      <c r="NPE138" s="760"/>
      <c r="NPF138" s="760"/>
      <c r="NPG138" s="760"/>
      <c r="NPH138" s="760"/>
      <c r="NPI138" s="760"/>
      <c r="NPJ138" s="760"/>
      <c r="NPK138" s="760"/>
      <c r="NPL138" s="760"/>
      <c r="NPM138" s="760"/>
      <c r="NPN138" s="760"/>
      <c r="NPO138" s="760"/>
      <c r="NPP138" s="760"/>
      <c r="NPQ138" s="760"/>
      <c r="NPR138" s="760"/>
      <c r="NPS138" s="760"/>
      <c r="NPT138" s="760"/>
      <c r="NPU138" s="760"/>
      <c r="NPV138" s="760"/>
      <c r="NPW138" s="760"/>
      <c r="NPX138" s="760"/>
      <c r="NPY138" s="760"/>
      <c r="NPZ138" s="760"/>
      <c r="NQA138" s="760"/>
      <c r="NQB138" s="760"/>
      <c r="NQC138" s="760"/>
      <c r="NQD138" s="760"/>
      <c r="NQE138" s="760"/>
      <c r="NQF138" s="760"/>
      <c r="NQG138" s="760"/>
      <c r="NQH138" s="760"/>
      <c r="NQI138" s="760"/>
      <c r="NQJ138" s="760"/>
      <c r="NQK138" s="760"/>
      <c r="NQL138" s="760"/>
      <c r="NQM138" s="760"/>
      <c r="NQN138" s="760"/>
      <c r="NQO138" s="760"/>
      <c r="NQP138" s="760"/>
      <c r="NQQ138" s="760"/>
      <c r="NQR138" s="760"/>
      <c r="NQS138" s="760"/>
      <c r="NQT138" s="760"/>
      <c r="NQU138" s="760"/>
      <c r="NQV138" s="760"/>
      <c r="NQW138" s="760"/>
      <c r="NQX138" s="760"/>
      <c r="NQY138" s="760"/>
      <c r="NQZ138" s="760"/>
      <c r="NRA138" s="760"/>
      <c r="NRB138" s="760"/>
      <c r="NRC138" s="760"/>
      <c r="NRD138" s="760"/>
      <c r="NRE138" s="760"/>
      <c r="NRF138" s="760"/>
      <c r="NRG138" s="760"/>
      <c r="NRH138" s="760"/>
      <c r="NRI138" s="760"/>
      <c r="NRJ138" s="760"/>
      <c r="NRK138" s="760"/>
      <c r="NRL138" s="760"/>
      <c r="NRM138" s="760"/>
      <c r="NRN138" s="760"/>
      <c r="NRO138" s="760"/>
      <c r="NRP138" s="760"/>
      <c r="NRQ138" s="760"/>
      <c r="NRR138" s="760"/>
      <c r="NRS138" s="760"/>
      <c r="NRT138" s="760"/>
      <c r="NRU138" s="760"/>
      <c r="NRV138" s="760"/>
      <c r="NRW138" s="760"/>
      <c r="NRX138" s="760"/>
      <c r="NRY138" s="760"/>
      <c r="NRZ138" s="760"/>
      <c r="NSA138" s="760"/>
      <c r="NSB138" s="760"/>
      <c r="NSC138" s="760"/>
      <c r="NSD138" s="760"/>
      <c r="NSE138" s="760"/>
      <c r="NSF138" s="760"/>
      <c r="NSG138" s="760"/>
      <c r="NSH138" s="760"/>
      <c r="NSI138" s="760"/>
      <c r="NSJ138" s="760"/>
      <c r="NSK138" s="760"/>
      <c r="NSL138" s="760"/>
      <c r="NSM138" s="760"/>
      <c r="NSN138" s="760"/>
      <c r="NSO138" s="760"/>
      <c r="NSP138" s="760"/>
      <c r="NSQ138" s="760"/>
      <c r="NSR138" s="760"/>
      <c r="NSS138" s="760"/>
      <c r="NST138" s="760"/>
      <c r="NSU138" s="760"/>
      <c r="NSV138" s="760"/>
      <c r="NSW138" s="760"/>
      <c r="NSX138" s="760"/>
      <c r="NSY138" s="760"/>
      <c r="NSZ138" s="760"/>
      <c r="NTA138" s="760"/>
      <c r="NTB138" s="760"/>
      <c r="NTC138" s="760"/>
      <c r="NTD138" s="760"/>
      <c r="NTE138" s="760"/>
      <c r="NTF138" s="760"/>
      <c r="NTG138" s="760"/>
      <c r="NTH138" s="760"/>
      <c r="NTI138" s="760"/>
      <c r="NTJ138" s="760"/>
      <c r="NTK138" s="760"/>
      <c r="NTL138" s="760"/>
      <c r="NTM138" s="760"/>
      <c r="NTN138" s="760"/>
      <c r="NTO138" s="760"/>
      <c r="NTP138" s="760"/>
      <c r="NTQ138" s="760"/>
      <c r="NTR138" s="760"/>
      <c r="NTS138" s="760"/>
      <c r="NTT138" s="760"/>
      <c r="NTU138" s="760"/>
      <c r="NTV138" s="760"/>
      <c r="NTW138" s="760"/>
      <c r="NTX138" s="760"/>
      <c r="NTY138" s="760"/>
      <c r="NTZ138" s="760"/>
      <c r="NUA138" s="760"/>
      <c r="NUB138" s="760"/>
      <c r="NUC138" s="760"/>
      <c r="NUD138" s="760"/>
      <c r="NUE138" s="760"/>
      <c r="NUF138" s="760"/>
      <c r="NUG138" s="760"/>
      <c r="NUH138" s="760"/>
      <c r="NUI138" s="760"/>
      <c r="NUJ138" s="760"/>
      <c r="NUK138" s="760"/>
      <c r="NUL138" s="760"/>
      <c r="NUM138" s="760"/>
      <c r="NUN138" s="760"/>
      <c r="NUO138" s="760"/>
      <c r="NUP138" s="760"/>
      <c r="NUQ138" s="760"/>
      <c r="NUR138" s="760"/>
      <c r="NUS138" s="760"/>
      <c r="NUT138" s="760"/>
      <c r="NUU138" s="760"/>
      <c r="NUV138" s="760"/>
      <c r="NUW138" s="760"/>
      <c r="NUX138" s="760"/>
      <c r="NUY138" s="760"/>
      <c r="NUZ138" s="760"/>
      <c r="NVA138" s="760"/>
      <c r="NVB138" s="760"/>
      <c r="NVC138" s="760"/>
      <c r="NVD138" s="760"/>
      <c r="NVE138" s="760"/>
      <c r="NVF138" s="760"/>
      <c r="NVG138" s="760"/>
      <c r="NVH138" s="760"/>
      <c r="NVI138" s="760"/>
      <c r="NVJ138" s="760"/>
      <c r="NVK138" s="760"/>
      <c r="NVL138" s="760"/>
      <c r="NVM138" s="760"/>
      <c r="NVN138" s="760"/>
      <c r="NVO138" s="760"/>
      <c r="NVP138" s="760"/>
      <c r="NVQ138" s="760"/>
      <c r="NVR138" s="760"/>
      <c r="NVS138" s="760"/>
      <c r="NVT138" s="760"/>
      <c r="NVU138" s="760"/>
      <c r="NVV138" s="760"/>
      <c r="NVW138" s="760"/>
      <c r="NVX138" s="760"/>
      <c r="NVY138" s="760"/>
      <c r="NVZ138" s="760"/>
      <c r="NWA138" s="760"/>
      <c r="NWB138" s="760"/>
      <c r="NWC138" s="760"/>
      <c r="NWD138" s="760"/>
      <c r="NWE138" s="760"/>
      <c r="NWF138" s="760"/>
      <c r="NWG138" s="760"/>
      <c r="NWH138" s="760"/>
      <c r="NWI138" s="760"/>
      <c r="NWJ138" s="760"/>
      <c r="NWK138" s="760"/>
      <c r="NWL138" s="760"/>
      <c r="NWM138" s="760"/>
      <c r="NWN138" s="760"/>
      <c r="NWO138" s="760"/>
      <c r="NWP138" s="760"/>
      <c r="NWQ138" s="760"/>
      <c r="NWR138" s="760"/>
      <c r="NWS138" s="760"/>
      <c r="NWT138" s="760"/>
      <c r="NWU138" s="760"/>
      <c r="NWV138" s="760"/>
      <c r="NWW138" s="760"/>
      <c r="NWX138" s="760"/>
      <c r="NWY138" s="760"/>
      <c r="NWZ138" s="760"/>
      <c r="NXA138" s="760"/>
      <c r="NXB138" s="760"/>
      <c r="NXC138" s="760"/>
      <c r="NXD138" s="760"/>
      <c r="NXE138" s="760"/>
      <c r="NXF138" s="760"/>
      <c r="NXG138" s="760"/>
      <c r="NXH138" s="760"/>
      <c r="NXI138" s="760"/>
      <c r="NXJ138" s="760"/>
      <c r="NXK138" s="760"/>
      <c r="NXL138" s="760"/>
      <c r="NXM138" s="760"/>
      <c r="NXN138" s="760"/>
      <c r="NXO138" s="760"/>
      <c r="NXP138" s="760"/>
      <c r="NXQ138" s="760"/>
      <c r="NXR138" s="760"/>
      <c r="NXS138" s="760"/>
      <c r="NXT138" s="760"/>
      <c r="NXU138" s="760"/>
      <c r="NXV138" s="760"/>
      <c r="NXW138" s="760"/>
      <c r="NXX138" s="760"/>
      <c r="NXY138" s="760"/>
      <c r="NXZ138" s="760"/>
      <c r="NYA138" s="760"/>
      <c r="NYB138" s="760"/>
      <c r="NYC138" s="760"/>
      <c r="NYD138" s="760"/>
      <c r="NYE138" s="760"/>
      <c r="NYF138" s="760"/>
      <c r="NYG138" s="760"/>
      <c r="NYH138" s="760"/>
      <c r="NYI138" s="760"/>
      <c r="NYJ138" s="760"/>
      <c r="NYK138" s="760"/>
      <c r="NYL138" s="760"/>
      <c r="NYM138" s="760"/>
      <c r="NYN138" s="760"/>
      <c r="NYO138" s="760"/>
      <c r="NYP138" s="760"/>
      <c r="NYQ138" s="760"/>
      <c r="NYR138" s="760"/>
      <c r="NYS138" s="760"/>
      <c r="NYT138" s="760"/>
      <c r="NYU138" s="760"/>
      <c r="NYV138" s="760"/>
      <c r="NYW138" s="760"/>
      <c r="NYX138" s="760"/>
      <c r="NYY138" s="760"/>
      <c r="NYZ138" s="760"/>
      <c r="NZA138" s="760"/>
      <c r="NZB138" s="760"/>
      <c r="NZC138" s="760"/>
      <c r="NZD138" s="760"/>
      <c r="NZE138" s="760"/>
      <c r="NZF138" s="760"/>
      <c r="NZG138" s="760"/>
      <c r="NZH138" s="760"/>
      <c r="NZI138" s="760"/>
      <c r="NZJ138" s="760"/>
      <c r="NZK138" s="760"/>
      <c r="NZL138" s="760"/>
      <c r="NZM138" s="760"/>
      <c r="NZN138" s="760"/>
      <c r="NZO138" s="760"/>
      <c r="NZP138" s="760"/>
      <c r="NZQ138" s="760"/>
      <c r="NZR138" s="760"/>
      <c r="NZS138" s="760"/>
      <c r="NZT138" s="760"/>
      <c r="NZU138" s="760"/>
      <c r="NZV138" s="760"/>
      <c r="NZW138" s="760"/>
      <c r="NZX138" s="760"/>
      <c r="NZY138" s="760"/>
      <c r="NZZ138" s="760"/>
      <c r="OAA138" s="760"/>
      <c r="OAB138" s="760"/>
      <c r="OAC138" s="760"/>
      <c r="OAD138" s="760"/>
      <c r="OAE138" s="760"/>
      <c r="OAF138" s="760"/>
      <c r="OAG138" s="760"/>
      <c r="OAH138" s="760"/>
      <c r="OAI138" s="760"/>
      <c r="OAJ138" s="760"/>
      <c r="OAK138" s="760"/>
      <c r="OAL138" s="760"/>
      <c r="OAM138" s="760"/>
      <c r="OAN138" s="760"/>
      <c r="OAO138" s="760"/>
      <c r="OAP138" s="760"/>
      <c r="OAQ138" s="760"/>
      <c r="OAR138" s="760"/>
      <c r="OAS138" s="760"/>
      <c r="OAT138" s="760"/>
      <c r="OAU138" s="760"/>
      <c r="OAV138" s="760"/>
      <c r="OAW138" s="760"/>
      <c r="OAX138" s="760"/>
      <c r="OAY138" s="760"/>
      <c r="OAZ138" s="760"/>
      <c r="OBA138" s="760"/>
      <c r="OBB138" s="760"/>
      <c r="OBC138" s="760"/>
      <c r="OBD138" s="760"/>
      <c r="OBE138" s="760"/>
      <c r="OBF138" s="760"/>
      <c r="OBG138" s="760"/>
      <c r="OBH138" s="760"/>
      <c r="OBI138" s="760"/>
      <c r="OBJ138" s="760"/>
      <c r="OBK138" s="760"/>
      <c r="OBL138" s="760"/>
      <c r="OBM138" s="760"/>
      <c r="OBN138" s="760"/>
      <c r="OBO138" s="760"/>
      <c r="OBP138" s="760"/>
      <c r="OBQ138" s="760"/>
      <c r="OBR138" s="760"/>
      <c r="OBS138" s="760"/>
      <c r="OBT138" s="760"/>
      <c r="OBU138" s="760"/>
      <c r="OBV138" s="760"/>
      <c r="OBW138" s="760"/>
      <c r="OBX138" s="760"/>
      <c r="OBY138" s="760"/>
      <c r="OBZ138" s="760"/>
      <c r="OCA138" s="760"/>
      <c r="OCB138" s="760"/>
      <c r="OCC138" s="760"/>
      <c r="OCD138" s="760"/>
      <c r="OCE138" s="760"/>
      <c r="OCF138" s="760"/>
      <c r="OCG138" s="760"/>
      <c r="OCH138" s="760"/>
      <c r="OCI138" s="760"/>
      <c r="OCJ138" s="760"/>
      <c r="OCK138" s="760"/>
      <c r="OCL138" s="760"/>
      <c r="OCM138" s="760"/>
      <c r="OCN138" s="760"/>
      <c r="OCO138" s="760"/>
      <c r="OCP138" s="760"/>
      <c r="OCQ138" s="760"/>
      <c r="OCR138" s="760"/>
      <c r="OCS138" s="760"/>
      <c r="OCT138" s="760"/>
      <c r="OCU138" s="760"/>
      <c r="OCV138" s="760"/>
      <c r="OCW138" s="760"/>
      <c r="OCX138" s="760"/>
      <c r="OCY138" s="760"/>
      <c r="OCZ138" s="760"/>
      <c r="ODA138" s="760"/>
      <c r="ODB138" s="760"/>
      <c r="ODC138" s="760"/>
      <c r="ODD138" s="760"/>
      <c r="ODE138" s="760"/>
      <c r="ODF138" s="760"/>
      <c r="ODG138" s="760"/>
      <c r="ODH138" s="760"/>
      <c r="ODI138" s="760"/>
      <c r="ODJ138" s="760"/>
      <c r="ODK138" s="760"/>
      <c r="ODL138" s="760"/>
      <c r="ODM138" s="760"/>
      <c r="ODN138" s="760"/>
      <c r="ODO138" s="760"/>
      <c r="ODP138" s="760"/>
      <c r="ODQ138" s="760"/>
      <c r="ODR138" s="760"/>
      <c r="ODS138" s="760"/>
      <c r="ODT138" s="760"/>
      <c r="ODU138" s="760"/>
      <c r="ODV138" s="760"/>
      <c r="ODW138" s="760"/>
      <c r="ODX138" s="760"/>
      <c r="ODY138" s="760"/>
      <c r="ODZ138" s="760"/>
      <c r="OEA138" s="760"/>
      <c r="OEB138" s="760"/>
      <c r="OEC138" s="760"/>
      <c r="OED138" s="760"/>
      <c r="OEE138" s="760"/>
      <c r="OEF138" s="760"/>
      <c r="OEG138" s="760"/>
      <c r="OEH138" s="760"/>
      <c r="OEI138" s="760"/>
      <c r="OEJ138" s="760"/>
      <c r="OEK138" s="760"/>
      <c r="OEL138" s="760"/>
      <c r="OEM138" s="760"/>
      <c r="OEN138" s="760"/>
      <c r="OEO138" s="760"/>
      <c r="OEP138" s="760"/>
      <c r="OEQ138" s="760"/>
      <c r="OER138" s="760"/>
      <c r="OES138" s="760"/>
      <c r="OET138" s="760"/>
      <c r="OEU138" s="760"/>
      <c r="OEV138" s="760"/>
      <c r="OEW138" s="760"/>
      <c r="OEX138" s="760"/>
      <c r="OEY138" s="760"/>
      <c r="OEZ138" s="760"/>
      <c r="OFA138" s="760"/>
      <c r="OFB138" s="760"/>
      <c r="OFC138" s="760"/>
      <c r="OFD138" s="760"/>
      <c r="OFE138" s="760"/>
      <c r="OFF138" s="760"/>
      <c r="OFG138" s="760"/>
      <c r="OFH138" s="760"/>
      <c r="OFI138" s="760"/>
      <c r="OFJ138" s="760"/>
      <c r="OFK138" s="760"/>
      <c r="OFL138" s="760"/>
      <c r="OFM138" s="760"/>
      <c r="OFN138" s="760"/>
      <c r="OFO138" s="760"/>
      <c r="OFP138" s="760"/>
      <c r="OFQ138" s="760"/>
      <c r="OFR138" s="760"/>
      <c r="OFS138" s="760"/>
      <c r="OFT138" s="760"/>
      <c r="OFU138" s="760"/>
      <c r="OFV138" s="760"/>
      <c r="OFW138" s="760"/>
      <c r="OFX138" s="760"/>
      <c r="OFY138" s="760"/>
      <c r="OFZ138" s="760"/>
      <c r="OGA138" s="760"/>
      <c r="OGB138" s="760"/>
      <c r="OGC138" s="760"/>
      <c r="OGD138" s="760"/>
      <c r="OGE138" s="760"/>
      <c r="OGF138" s="760"/>
      <c r="OGG138" s="760"/>
      <c r="OGH138" s="760"/>
      <c r="OGI138" s="760"/>
      <c r="OGJ138" s="760"/>
      <c r="OGK138" s="760"/>
      <c r="OGL138" s="760"/>
      <c r="OGM138" s="760"/>
      <c r="OGN138" s="760"/>
      <c r="OGO138" s="760"/>
      <c r="OGP138" s="760"/>
      <c r="OGQ138" s="760"/>
      <c r="OGR138" s="760"/>
      <c r="OGS138" s="760"/>
      <c r="OGT138" s="760"/>
      <c r="OGU138" s="760"/>
      <c r="OGV138" s="760"/>
      <c r="OGW138" s="760"/>
      <c r="OGX138" s="760"/>
      <c r="OGY138" s="760"/>
      <c r="OGZ138" s="760"/>
      <c r="OHA138" s="760"/>
      <c r="OHB138" s="760"/>
      <c r="OHC138" s="760"/>
      <c r="OHD138" s="760"/>
      <c r="OHE138" s="760"/>
      <c r="OHF138" s="760"/>
      <c r="OHG138" s="760"/>
      <c r="OHH138" s="760"/>
      <c r="OHI138" s="760"/>
      <c r="OHJ138" s="760"/>
      <c r="OHK138" s="760"/>
      <c r="OHL138" s="760"/>
      <c r="OHM138" s="760"/>
      <c r="OHN138" s="760"/>
      <c r="OHO138" s="760"/>
      <c r="OHP138" s="760"/>
      <c r="OHQ138" s="760"/>
      <c r="OHR138" s="760"/>
      <c r="OHS138" s="760"/>
      <c r="OHT138" s="760"/>
      <c r="OHU138" s="760"/>
      <c r="OHV138" s="760"/>
      <c r="OHW138" s="760"/>
      <c r="OHX138" s="760"/>
      <c r="OHY138" s="760"/>
      <c r="OHZ138" s="760"/>
      <c r="OIA138" s="760"/>
      <c r="OIB138" s="760"/>
      <c r="OIC138" s="760"/>
      <c r="OID138" s="760"/>
      <c r="OIE138" s="760"/>
      <c r="OIF138" s="760"/>
      <c r="OIG138" s="760"/>
      <c r="OIH138" s="760"/>
      <c r="OII138" s="760"/>
      <c r="OIJ138" s="760"/>
      <c r="OIK138" s="760"/>
      <c r="OIL138" s="760"/>
      <c r="OIM138" s="760"/>
      <c r="OIN138" s="760"/>
      <c r="OIO138" s="760"/>
      <c r="OIP138" s="760"/>
      <c r="OIQ138" s="760"/>
      <c r="OIR138" s="760"/>
      <c r="OIS138" s="760"/>
      <c r="OIT138" s="760"/>
      <c r="OIU138" s="760"/>
      <c r="OIV138" s="760"/>
      <c r="OIW138" s="760"/>
      <c r="OIX138" s="760"/>
      <c r="OIY138" s="760"/>
      <c r="OIZ138" s="760"/>
      <c r="OJA138" s="760"/>
      <c r="OJB138" s="760"/>
      <c r="OJC138" s="760"/>
      <c r="OJD138" s="760"/>
      <c r="OJE138" s="760"/>
      <c r="OJF138" s="760"/>
      <c r="OJG138" s="760"/>
      <c r="OJH138" s="760"/>
      <c r="OJI138" s="760"/>
      <c r="OJJ138" s="760"/>
      <c r="OJK138" s="760"/>
      <c r="OJL138" s="760"/>
      <c r="OJM138" s="760"/>
      <c r="OJN138" s="760"/>
      <c r="OJO138" s="760"/>
      <c r="OJP138" s="760"/>
      <c r="OJQ138" s="760"/>
      <c r="OJR138" s="760"/>
      <c r="OJS138" s="760"/>
      <c r="OJT138" s="760"/>
      <c r="OJU138" s="760"/>
      <c r="OJV138" s="760"/>
      <c r="OJW138" s="760"/>
      <c r="OJX138" s="760"/>
      <c r="OJY138" s="760"/>
      <c r="OJZ138" s="760"/>
      <c r="OKA138" s="760"/>
      <c r="OKB138" s="760"/>
      <c r="OKC138" s="760"/>
      <c r="OKD138" s="760"/>
      <c r="OKE138" s="760"/>
      <c r="OKF138" s="760"/>
      <c r="OKG138" s="760"/>
      <c r="OKH138" s="760"/>
      <c r="OKI138" s="760"/>
      <c r="OKJ138" s="760"/>
      <c r="OKK138" s="760"/>
      <c r="OKL138" s="760"/>
      <c r="OKM138" s="760"/>
      <c r="OKN138" s="760"/>
      <c r="OKO138" s="760"/>
      <c r="OKP138" s="760"/>
      <c r="OKQ138" s="760"/>
      <c r="OKR138" s="760"/>
      <c r="OKS138" s="760"/>
      <c r="OKT138" s="760"/>
      <c r="OKU138" s="760"/>
      <c r="OKV138" s="760"/>
      <c r="OKW138" s="760"/>
      <c r="OKX138" s="760"/>
      <c r="OKY138" s="760"/>
      <c r="OKZ138" s="760"/>
      <c r="OLA138" s="760"/>
      <c r="OLB138" s="760"/>
      <c r="OLC138" s="760"/>
      <c r="OLD138" s="760"/>
      <c r="OLE138" s="760"/>
      <c r="OLF138" s="760"/>
      <c r="OLG138" s="760"/>
      <c r="OLH138" s="760"/>
      <c r="OLI138" s="760"/>
      <c r="OLJ138" s="760"/>
      <c r="OLK138" s="760"/>
      <c r="OLL138" s="760"/>
      <c r="OLM138" s="760"/>
      <c r="OLN138" s="760"/>
      <c r="OLO138" s="760"/>
      <c r="OLP138" s="760"/>
      <c r="OLQ138" s="760"/>
      <c r="OLR138" s="760"/>
      <c r="OLS138" s="760"/>
      <c r="OLT138" s="760"/>
      <c r="OLU138" s="760"/>
      <c r="OLV138" s="760"/>
      <c r="OLW138" s="760"/>
      <c r="OLX138" s="760"/>
      <c r="OLY138" s="760"/>
      <c r="OLZ138" s="760"/>
      <c r="OMA138" s="760"/>
      <c r="OMB138" s="760"/>
      <c r="OMC138" s="760"/>
      <c r="OMD138" s="760"/>
      <c r="OME138" s="760"/>
      <c r="OMF138" s="760"/>
      <c r="OMG138" s="760"/>
      <c r="OMH138" s="760"/>
      <c r="OMI138" s="760"/>
      <c r="OMJ138" s="760"/>
      <c r="OMK138" s="760"/>
      <c r="OML138" s="760"/>
      <c r="OMM138" s="760"/>
      <c r="OMN138" s="760"/>
      <c r="OMO138" s="760"/>
      <c r="OMP138" s="760"/>
      <c r="OMQ138" s="760"/>
      <c r="OMR138" s="760"/>
      <c r="OMS138" s="760"/>
      <c r="OMT138" s="760"/>
      <c r="OMU138" s="760"/>
      <c r="OMV138" s="760"/>
      <c r="OMW138" s="760"/>
      <c r="OMX138" s="760"/>
      <c r="OMY138" s="760"/>
      <c r="OMZ138" s="760"/>
      <c r="ONA138" s="760"/>
      <c r="ONB138" s="760"/>
      <c r="ONC138" s="760"/>
      <c r="OND138" s="760"/>
      <c r="ONE138" s="760"/>
      <c r="ONF138" s="760"/>
      <c r="ONG138" s="760"/>
      <c r="ONH138" s="760"/>
      <c r="ONI138" s="760"/>
      <c r="ONJ138" s="760"/>
      <c r="ONK138" s="760"/>
      <c r="ONL138" s="760"/>
      <c r="ONM138" s="760"/>
      <c r="ONN138" s="760"/>
      <c r="ONO138" s="760"/>
      <c r="ONP138" s="760"/>
      <c r="ONQ138" s="760"/>
      <c r="ONR138" s="760"/>
      <c r="ONS138" s="760"/>
      <c r="ONT138" s="760"/>
      <c r="ONU138" s="760"/>
      <c r="ONV138" s="760"/>
      <c r="ONW138" s="760"/>
      <c r="ONX138" s="760"/>
      <c r="ONY138" s="760"/>
      <c r="ONZ138" s="760"/>
      <c r="OOA138" s="760"/>
      <c r="OOB138" s="760"/>
      <c r="OOC138" s="760"/>
      <c r="OOD138" s="760"/>
      <c r="OOE138" s="760"/>
      <c r="OOF138" s="760"/>
      <c r="OOG138" s="760"/>
      <c r="OOH138" s="760"/>
      <c r="OOI138" s="760"/>
      <c r="OOJ138" s="760"/>
      <c r="OOK138" s="760"/>
      <c r="OOL138" s="760"/>
      <c r="OOM138" s="760"/>
      <c r="OON138" s="760"/>
      <c r="OOO138" s="760"/>
      <c r="OOP138" s="760"/>
      <c r="OOQ138" s="760"/>
      <c r="OOR138" s="760"/>
      <c r="OOS138" s="760"/>
      <c r="OOT138" s="760"/>
      <c r="OOU138" s="760"/>
      <c r="OOV138" s="760"/>
      <c r="OOW138" s="760"/>
      <c r="OOX138" s="760"/>
      <c r="OOY138" s="760"/>
      <c r="OOZ138" s="760"/>
      <c r="OPA138" s="760"/>
      <c r="OPB138" s="760"/>
      <c r="OPC138" s="760"/>
      <c r="OPD138" s="760"/>
      <c r="OPE138" s="760"/>
      <c r="OPF138" s="760"/>
      <c r="OPG138" s="760"/>
      <c r="OPH138" s="760"/>
      <c r="OPI138" s="760"/>
      <c r="OPJ138" s="760"/>
      <c r="OPK138" s="760"/>
      <c r="OPL138" s="760"/>
      <c r="OPM138" s="760"/>
      <c r="OPN138" s="760"/>
      <c r="OPO138" s="760"/>
      <c r="OPP138" s="760"/>
      <c r="OPQ138" s="760"/>
      <c r="OPR138" s="760"/>
      <c r="OPS138" s="760"/>
      <c r="OPT138" s="760"/>
      <c r="OPU138" s="760"/>
      <c r="OPV138" s="760"/>
      <c r="OPW138" s="760"/>
      <c r="OPX138" s="760"/>
      <c r="OPY138" s="760"/>
      <c r="OPZ138" s="760"/>
      <c r="OQA138" s="760"/>
      <c r="OQB138" s="760"/>
      <c r="OQC138" s="760"/>
      <c r="OQD138" s="760"/>
      <c r="OQE138" s="760"/>
      <c r="OQF138" s="760"/>
      <c r="OQG138" s="760"/>
      <c r="OQH138" s="760"/>
      <c r="OQI138" s="760"/>
      <c r="OQJ138" s="760"/>
      <c r="OQK138" s="760"/>
      <c r="OQL138" s="760"/>
      <c r="OQM138" s="760"/>
      <c r="OQN138" s="760"/>
      <c r="OQO138" s="760"/>
      <c r="OQP138" s="760"/>
      <c r="OQQ138" s="760"/>
      <c r="OQR138" s="760"/>
      <c r="OQS138" s="760"/>
      <c r="OQT138" s="760"/>
      <c r="OQU138" s="760"/>
      <c r="OQV138" s="760"/>
      <c r="OQW138" s="760"/>
      <c r="OQX138" s="760"/>
      <c r="OQY138" s="760"/>
      <c r="OQZ138" s="760"/>
      <c r="ORA138" s="760"/>
      <c r="ORB138" s="760"/>
      <c r="ORC138" s="760"/>
      <c r="ORD138" s="760"/>
      <c r="ORE138" s="760"/>
      <c r="ORF138" s="760"/>
      <c r="ORG138" s="760"/>
      <c r="ORH138" s="760"/>
      <c r="ORI138" s="760"/>
      <c r="ORJ138" s="760"/>
      <c r="ORK138" s="760"/>
      <c r="ORL138" s="760"/>
      <c r="ORM138" s="760"/>
      <c r="ORN138" s="760"/>
      <c r="ORO138" s="760"/>
      <c r="ORP138" s="760"/>
      <c r="ORQ138" s="760"/>
      <c r="ORR138" s="760"/>
      <c r="ORS138" s="760"/>
      <c r="ORT138" s="760"/>
      <c r="ORU138" s="760"/>
      <c r="ORV138" s="760"/>
      <c r="ORW138" s="760"/>
      <c r="ORX138" s="760"/>
      <c r="ORY138" s="760"/>
      <c r="ORZ138" s="760"/>
      <c r="OSA138" s="760"/>
      <c r="OSB138" s="760"/>
      <c r="OSC138" s="760"/>
      <c r="OSD138" s="760"/>
      <c r="OSE138" s="760"/>
      <c r="OSF138" s="760"/>
      <c r="OSG138" s="760"/>
      <c r="OSH138" s="760"/>
      <c r="OSI138" s="760"/>
      <c r="OSJ138" s="760"/>
      <c r="OSK138" s="760"/>
      <c r="OSL138" s="760"/>
      <c r="OSM138" s="760"/>
      <c r="OSN138" s="760"/>
      <c r="OSO138" s="760"/>
      <c r="OSP138" s="760"/>
      <c r="OSQ138" s="760"/>
      <c r="OSR138" s="760"/>
      <c r="OSS138" s="760"/>
      <c r="OST138" s="760"/>
      <c r="OSU138" s="760"/>
      <c r="OSV138" s="760"/>
      <c r="OSW138" s="760"/>
      <c r="OSX138" s="760"/>
      <c r="OSY138" s="760"/>
      <c r="OSZ138" s="760"/>
      <c r="OTA138" s="760"/>
      <c r="OTB138" s="760"/>
      <c r="OTC138" s="760"/>
      <c r="OTD138" s="760"/>
      <c r="OTE138" s="760"/>
      <c r="OTF138" s="760"/>
      <c r="OTG138" s="760"/>
      <c r="OTH138" s="760"/>
      <c r="OTI138" s="760"/>
      <c r="OTJ138" s="760"/>
      <c r="OTK138" s="760"/>
      <c r="OTL138" s="760"/>
      <c r="OTM138" s="760"/>
      <c r="OTN138" s="760"/>
      <c r="OTO138" s="760"/>
      <c r="OTP138" s="760"/>
      <c r="OTQ138" s="760"/>
      <c r="OTR138" s="760"/>
      <c r="OTS138" s="760"/>
      <c r="OTT138" s="760"/>
      <c r="OTU138" s="760"/>
      <c r="OTV138" s="760"/>
      <c r="OTW138" s="760"/>
      <c r="OTX138" s="760"/>
      <c r="OTY138" s="760"/>
      <c r="OTZ138" s="760"/>
      <c r="OUA138" s="760"/>
      <c r="OUB138" s="760"/>
      <c r="OUC138" s="760"/>
      <c r="OUD138" s="760"/>
      <c r="OUE138" s="760"/>
      <c r="OUF138" s="760"/>
      <c r="OUG138" s="760"/>
      <c r="OUH138" s="760"/>
      <c r="OUI138" s="760"/>
      <c r="OUJ138" s="760"/>
      <c r="OUK138" s="760"/>
      <c r="OUL138" s="760"/>
      <c r="OUM138" s="760"/>
      <c r="OUN138" s="760"/>
      <c r="OUO138" s="760"/>
      <c r="OUP138" s="760"/>
      <c r="OUQ138" s="760"/>
      <c r="OUR138" s="760"/>
      <c r="OUS138" s="760"/>
      <c r="OUT138" s="760"/>
      <c r="OUU138" s="760"/>
      <c r="OUV138" s="760"/>
      <c r="OUW138" s="760"/>
      <c r="OUX138" s="760"/>
      <c r="OUY138" s="760"/>
      <c r="OUZ138" s="760"/>
      <c r="OVA138" s="760"/>
      <c r="OVB138" s="760"/>
      <c r="OVC138" s="760"/>
      <c r="OVD138" s="760"/>
      <c r="OVE138" s="760"/>
      <c r="OVF138" s="760"/>
      <c r="OVG138" s="760"/>
      <c r="OVH138" s="760"/>
      <c r="OVI138" s="760"/>
      <c r="OVJ138" s="760"/>
      <c r="OVK138" s="760"/>
      <c r="OVL138" s="760"/>
      <c r="OVM138" s="760"/>
      <c r="OVN138" s="760"/>
      <c r="OVO138" s="760"/>
      <c r="OVP138" s="760"/>
      <c r="OVQ138" s="760"/>
      <c r="OVR138" s="760"/>
      <c r="OVS138" s="760"/>
      <c r="OVT138" s="760"/>
      <c r="OVU138" s="760"/>
      <c r="OVV138" s="760"/>
      <c r="OVW138" s="760"/>
      <c r="OVX138" s="760"/>
      <c r="OVY138" s="760"/>
      <c r="OVZ138" s="760"/>
      <c r="OWA138" s="760"/>
      <c r="OWB138" s="760"/>
      <c r="OWC138" s="760"/>
      <c r="OWD138" s="760"/>
      <c r="OWE138" s="760"/>
      <c r="OWF138" s="760"/>
      <c r="OWG138" s="760"/>
      <c r="OWH138" s="760"/>
      <c r="OWI138" s="760"/>
      <c r="OWJ138" s="760"/>
      <c r="OWK138" s="760"/>
      <c r="OWL138" s="760"/>
      <c r="OWM138" s="760"/>
      <c r="OWN138" s="760"/>
      <c r="OWO138" s="760"/>
      <c r="OWP138" s="760"/>
      <c r="OWQ138" s="760"/>
      <c r="OWR138" s="760"/>
      <c r="OWS138" s="760"/>
      <c r="OWT138" s="760"/>
      <c r="OWU138" s="760"/>
      <c r="OWV138" s="760"/>
      <c r="OWW138" s="760"/>
      <c r="OWX138" s="760"/>
      <c r="OWY138" s="760"/>
      <c r="OWZ138" s="760"/>
      <c r="OXA138" s="760"/>
      <c r="OXB138" s="760"/>
      <c r="OXC138" s="760"/>
      <c r="OXD138" s="760"/>
      <c r="OXE138" s="760"/>
      <c r="OXF138" s="760"/>
      <c r="OXG138" s="760"/>
      <c r="OXH138" s="760"/>
      <c r="OXI138" s="760"/>
      <c r="OXJ138" s="760"/>
      <c r="OXK138" s="760"/>
      <c r="OXL138" s="760"/>
      <c r="OXM138" s="760"/>
      <c r="OXN138" s="760"/>
      <c r="OXO138" s="760"/>
      <c r="OXP138" s="760"/>
      <c r="OXQ138" s="760"/>
      <c r="OXR138" s="760"/>
      <c r="OXS138" s="760"/>
      <c r="OXT138" s="760"/>
      <c r="OXU138" s="760"/>
      <c r="OXV138" s="760"/>
      <c r="OXW138" s="760"/>
      <c r="OXX138" s="760"/>
      <c r="OXY138" s="760"/>
      <c r="OXZ138" s="760"/>
      <c r="OYA138" s="760"/>
      <c r="OYB138" s="760"/>
      <c r="OYC138" s="760"/>
      <c r="OYD138" s="760"/>
      <c r="OYE138" s="760"/>
      <c r="OYF138" s="760"/>
      <c r="OYG138" s="760"/>
      <c r="OYH138" s="760"/>
      <c r="OYI138" s="760"/>
      <c r="OYJ138" s="760"/>
      <c r="OYK138" s="760"/>
      <c r="OYL138" s="760"/>
      <c r="OYM138" s="760"/>
      <c r="OYN138" s="760"/>
      <c r="OYO138" s="760"/>
      <c r="OYP138" s="760"/>
      <c r="OYQ138" s="760"/>
      <c r="OYR138" s="760"/>
      <c r="OYS138" s="760"/>
      <c r="OYT138" s="760"/>
      <c r="OYU138" s="760"/>
      <c r="OYV138" s="760"/>
      <c r="OYW138" s="760"/>
      <c r="OYX138" s="760"/>
      <c r="OYY138" s="760"/>
      <c r="OYZ138" s="760"/>
      <c r="OZA138" s="760"/>
      <c r="OZB138" s="760"/>
      <c r="OZC138" s="760"/>
      <c r="OZD138" s="760"/>
      <c r="OZE138" s="760"/>
      <c r="OZF138" s="760"/>
      <c r="OZG138" s="760"/>
      <c r="OZH138" s="760"/>
      <c r="OZI138" s="760"/>
      <c r="OZJ138" s="760"/>
      <c r="OZK138" s="760"/>
      <c r="OZL138" s="760"/>
      <c r="OZM138" s="760"/>
      <c r="OZN138" s="760"/>
      <c r="OZO138" s="760"/>
      <c r="OZP138" s="760"/>
      <c r="OZQ138" s="760"/>
      <c r="OZR138" s="760"/>
      <c r="OZS138" s="760"/>
      <c r="OZT138" s="760"/>
      <c r="OZU138" s="760"/>
      <c r="OZV138" s="760"/>
      <c r="OZW138" s="760"/>
      <c r="OZX138" s="760"/>
      <c r="OZY138" s="760"/>
      <c r="OZZ138" s="760"/>
      <c r="PAA138" s="760"/>
      <c r="PAB138" s="760"/>
      <c r="PAC138" s="760"/>
      <c r="PAD138" s="760"/>
      <c r="PAE138" s="760"/>
      <c r="PAF138" s="760"/>
      <c r="PAG138" s="760"/>
      <c r="PAH138" s="760"/>
      <c r="PAI138" s="760"/>
      <c r="PAJ138" s="760"/>
      <c r="PAK138" s="760"/>
      <c r="PAL138" s="760"/>
      <c r="PAM138" s="760"/>
      <c r="PAN138" s="760"/>
      <c r="PAO138" s="760"/>
      <c r="PAP138" s="760"/>
      <c r="PAQ138" s="760"/>
      <c r="PAR138" s="760"/>
      <c r="PAS138" s="760"/>
      <c r="PAT138" s="760"/>
      <c r="PAU138" s="760"/>
      <c r="PAV138" s="760"/>
      <c r="PAW138" s="760"/>
      <c r="PAX138" s="760"/>
      <c r="PAY138" s="760"/>
      <c r="PAZ138" s="760"/>
      <c r="PBA138" s="760"/>
      <c r="PBB138" s="760"/>
      <c r="PBC138" s="760"/>
      <c r="PBD138" s="760"/>
      <c r="PBE138" s="760"/>
      <c r="PBF138" s="760"/>
      <c r="PBG138" s="760"/>
      <c r="PBH138" s="760"/>
      <c r="PBI138" s="760"/>
      <c r="PBJ138" s="760"/>
      <c r="PBK138" s="760"/>
      <c r="PBL138" s="760"/>
      <c r="PBM138" s="760"/>
      <c r="PBN138" s="760"/>
      <c r="PBO138" s="760"/>
      <c r="PBP138" s="760"/>
      <c r="PBQ138" s="760"/>
      <c r="PBR138" s="760"/>
      <c r="PBS138" s="760"/>
      <c r="PBT138" s="760"/>
      <c r="PBU138" s="760"/>
      <c r="PBV138" s="760"/>
      <c r="PBW138" s="760"/>
      <c r="PBX138" s="760"/>
      <c r="PBY138" s="760"/>
      <c r="PBZ138" s="760"/>
      <c r="PCA138" s="760"/>
      <c r="PCB138" s="760"/>
      <c r="PCC138" s="760"/>
      <c r="PCD138" s="760"/>
      <c r="PCE138" s="760"/>
      <c r="PCF138" s="760"/>
      <c r="PCG138" s="760"/>
      <c r="PCH138" s="760"/>
      <c r="PCI138" s="760"/>
      <c r="PCJ138" s="760"/>
      <c r="PCK138" s="760"/>
      <c r="PCL138" s="760"/>
      <c r="PCM138" s="760"/>
      <c r="PCN138" s="760"/>
      <c r="PCO138" s="760"/>
      <c r="PCP138" s="760"/>
      <c r="PCQ138" s="760"/>
      <c r="PCR138" s="760"/>
      <c r="PCS138" s="760"/>
      <c r="PCT138" s="760"/>
      <c r="PCU138" s="760"/>
      <c r="PCV138" s="760"/>
      <c r="PCW138" s="760"/>
      <c r="PCX138" s="760"/>
      <c r="PCY138" s="760"/>
      <c r="PCZ138" s="760"/>
      <c r="PDA138" s="760"/>
      <c r="PDB138" s="760"/>
      <c r="PDC138" s="760"/>
      <c r="PDD138" s="760"/>
      <c r="PDE138" s="760"/>
      <c r="PDF138" s="760"/>
      <c r="PDG138" s="760"/>
      <c r="PDH138" s="760"/>
      <c r="PDI138" s="760"/>
      <c r="PDJ138" s="760"/>
      <c r="PDK138" s="760"/>
      <c r="PDL138" s="760"/>
      <c r="PDM138" s="760"/>
      <c r="PDN138" s="760"/>
      <c r="PDO138" s="760"/>
      <c r="PDP138" s="760"/>
      <c r="PDQ138" s="760"/>
      <c r="PDR138" s="760"/>
      <c r="PDS138" s="760"/>
      <c r="PDT138" s="760"/>
      <c r="PDU138" s="760"/>
      <c r="PDV138" s="760"/>
      <c r="PDW138" s="760"/>
      <c r="PDX138" s="760"/>
      <c r="PDY138" s="760"/>
      <c r="PDZ138" s="760"/>
      <c r="PEA138" s="760"/>
      <c r="PEB138" s="760"/>
      <c r="PEC138" s="760"/>
      <c r="PED138" s="760"/>
      <c r="PEE138" s="760"/>
      <c r="PEF138" s="760"/>
      <c r="PEG138" s="760"/>
      <c r="PEH138" s="760"/>
      <c r="PEI138" s="760"/>
      <c r="PEJ138" s="760"/>
      <c r="PEK138" s="760"/>
      <c r="PEL138" s="760"/>
      <c r="PEM138" s="760"/>
      <c r="PEN138" s="760"/>
      <c r="PEO138" s="760"/>
      <c r="PEP138" s="760"/>
      <c r="PEQ138" s="760"/>
      <c r="PER138" s="760"/>
      <c r="PES138" s="760"/>
      <c r="PET138" s="760"/>
      <c r="PEU138" s="760"/>
      <c r="PEV138" s="760"/>
      <c r="PEW138" s="760"/>
      <c r="PEX138" s="760"/>
      <c r="PEY138" s="760"/>
      <c r="PEZ138" s="760"/>
      <c r="PFA138" s="760"/>
      <c r="PFB138" s="760"/>
      <c r="PFC138" s="760"/>
      <c r="PFD138" s="760"/>
      <c r="PFE138" s="760"/>
      <c r="PFF138" s="760"/>
      <c r="PFG138" s="760"/>
      <c r="PFH138" s="760"/>
      <c r="PFI138" s="760"/>
      <c r="PFJ138" s="760"/>
      <c r="PFK138" s="760"/>
      <c r="PFL138" s="760"/>
      <c r="PFM138" s="760"/>
      <c r="PFN138" s="760"/>
      <c r="PFO138" s="760"/>
      <c r="PFP138" s="760"/>
      <c r="PFQ138" s="760"/>
      <c r="PFR138" s="760"/>
      <c r="PFS138" s="760"/>
      <c r="PFT138" s="760"/>
      <c r="PFU138" s="760"/>
      <c r="PFV138" s="760"/>
      <c r="PFW138" s="760"/>
      <c r="PFX138" s="760"/>
      <c r="PFY138" s="760"/>
      <c r="PFZ138" s="760"/>
      <c r="PGA138" s="760"/>
      <c r="PGB138" s="760"/>
      <c r="PGC138" s="760"/>
      <c r="PGD138" s="760"/>
      <c r="PGE138" s="760"/>
      <c r="PGF138" s="760"/>
      <c r="PGG138" s="760"/>
      <c r="PGH138" s="760"/>
      <c r="PGI138" s="760"/>
      <c r="PGJ138" s="760"/>
      <c r="PGK138" s="760"/>
      <c r="PGL138" s="760"/>
      <c r="PGM138" s="760"/>
      <c r="PGN138" s="760"/>
      <c r="PGO138" s="760"/>
      <c r="PGP138" s="760"/>
      <c r="PGQ138" s="760"/>
      <c r="PGR138" s="760"/>
      <c r="PGS138" s="760"/>
      <c r="PGT138" s="760"/>
      <c r="PGU138" s="760"/>
      <c r="PGV138" s="760"/>
      <c r="PGW138" s="760"/>
      <c r="PGX138" s="760"/>
      <c r="PGY138" s="760"/>
      <c r="PGZ138" s="760"/>
      <c r="PHA138" s="760"/>
      <c r="PHB138" s="760"/>
      <c r="PHC138" s="760"/>
      <c r="PHD138" s="760"/>
      <c r="PHE138" s="760"/>
      <c r="PHF138" s="760"/>
      <c r="PHG138" s="760"/>
      <c r="PHH138" s="760"/>
      <c r="PHI138" s="760"/>
      <c r="PHJ138" s="760"/>
      <c r="PHK138" s="760"/>
      <c r="PHL138" s="760"/>
      <c r="PHM138" s="760"/>
      <c r="PHN138" s="760"/>
      <c r="PHO138" s="760"/>
      <c r="PHP138" s="760"/>
      <c r="PHQ138" s="760"/>
      <c r="PHR138" s="760"/>
      <c r="PHS138" s="760"/>
      <c r="PHT138" s="760"/>
      <c r="PHU138" s="760"/>
      <c r="PHV138" s="760"/>
      <c r="PHW138" s="760"/>
      <c r="PHX138" s="760"/>
      <c r="PHY138" s="760"/>
      <c r="PHZ138" s="760"/>
      <c r="PIA138" s="760"/>
      <c r="PIB138" s="760"/>
      <c r="PIC138" s="760"/>
      <c r="PID138" s="760"/>
      <c r="PIE138" s="760"/>
      <c r="PIF138" s="760"/>
      <c r="PIG138" s="760"/>
      <c r="PIH138" s="760"/>
      <c r="PII138" s="760"/>
      <c r="PIJ138" s="760"/>
      <c r="PIK138" s="760"/>
      <c r="PIL138" s="760"/>
      <c r="PIM138" s="760"/>
      <c r="PIN138" s="760"/>
      <c r="PIO138" s="760"/>
      <c r="PIP138" s="760"/>
      <c r="PIQ138" s="760"/>
      <c r="PIR138" s="760"/>
      <c r="PIS138" s="760"/>
      <c r="PIT138" s="760"/>
      <c r="PIU138" s="760"/>
      <c r="PIV138" s="760"/>
      <c r="PIW138" s="760"/>
      <c r="PIX138" s="760"/>
      <c r="PIY138" s="760"/>
      <c r="PIZ138" s="760"/>
      <c r="PJA138" s="760"/>
      <c r="PJB138" s="760"/>
      <c r="PJC138" s="760"/>
      <c r="PJD138" s="760"/>
      <c r="PJE138" s="760"/>
      <c r="PJF138" s="760"/>
      <c r="PJG138" s="760"/>
      <c r="PJH138" s="760"/>
      <c r="PJI138" s="760"/>
      <c r="PJJ138" s="760"/>
      <c r="PJK138" s="760"/>
      <c r="PJL138" s="760"/>
      <c r="PJM138" s="760"/>
      <c r="PJN138" s="760"/>
      <c r="PJO138" s="760"/>
      <c r="PJP138" s="760"/>
      <c r="PJQ138" s="760"/>
      <c r="PJR138" s="760"/>
      <c r="PJS138" s="760"/>
      <c r="PJT138" s="760"/>
      <c r="PJU138" s="760"/>
      <c r="PJV138" s="760"/>
      <c r="PJW138" s="760"/>
      <c r="PJX138" s="760"/>
      <c r="PJY138" s="760"/>
      <c r="PJZ138" s="760"/>
      <c r="PKA138" s="760"/>
      <c r="PKB138" s="760"/>
      <c r="PKC138" s="760"/>
      <c r="PKD138" s="760"/>
      <c r="PKE138" s="760"/>
      <c r="PKF138" s="760"/>
      <c r="PKG138" s="760"/>
      <c r="PKH138" s="760"/>
      <c r="PKI138" s="760"/>
      <c r="PKJ138" s="760"/>
      <c r="PKK138" s="760"/>
      <c r="PKL138" s="760"/>
      <c r="PKM138" s="760"/>
      <c r="PKN138" s="760"/>
      <c r="PKO138" s="760"/>
      <c r="PKP138" s="760"/>
      <c r="PKQ138" s="760"/>
      <c r="PKR138" s="760"/>
      <c r="PKS138" s="760"/>
      <c r="PKT138" s="760"/>
      <c r="PKU138" s="760"/>
      <c r="PKV138" s="760"/>
      <c r="PKW138" s="760"/>
      <c r="PKX138" s="760"/>
      <c r="PKY138" s="760"/>
      <c r="PKZ138" s="760"/>
      <c r="PLA138" s="760"/>
      <c r="PLB138" s="760"/>
      <c r="PLC138" s="760"/>
      <c r="PLD138" s="760"/>
      <c r="PLE138" s="760"/>
      <c r="PLF138" s="760"/>
      <c r="PLG138" s="760"/>
      <c r="PLH138" s="760"/>
      <c r="PLI138" s="760"/>
      <c r="PLJ138" s="760"/>
      <c r="PLK138" s="760"/>
      <c r="PLL138" s="760"/>
      <c r="PLM138" s="760"/>
      <c r="PLN138" s="760"/>
      <c r="PLO138" s="760"/>
      <c r="PLP138" s="760"/>
      <c r="PLQ138" s="760"/>
      <c r="PLR138" s="760"/>
      <c r="PLS138" s="760"/>
      <c r="PLT138" s="760"/>
      <c r="PLU138" s="760"/>
      <c r="PLV138" s="760"/>
      <c r="PLW138" s="760"/>
      <c r="PLX138" s="760"/>
      <c r="PLY138" s="760"/>
      <c r="PLZ138" s="760"/>
      <c r="PMA138" s="760"/>
      <c r="PMB138" s="760"/>
      <c r="PMC138" s="760"/>
      <c r="PMD138" s="760"/>
      <c r="PME138" s="760"/>
      <c r="PMF138" s="760"/>
      <c r="PMG138" s="760"/>
      <c r="PMH138" s="760"/>
      <c r="PMI138" s="760"/>
      <c r="PMJ138" s="760"/>
      <c r="PMK138" s="760"/>
      <c r="PML138" s="760"/>
      <c r="PMM138" s="760"/>
      <c r="PMN138" s="760"/>
      <c r="PMO138" s="760"/>
      <c r="PMP138" s="760"/>
      <c r="PMQ138" s="760"/>
      <c r="PMR138" s="760"/>
      <c r="PMS138" s="760"/>
      <c r="PMT138" s="760"/>
      <c r="PMU138" s="760"/>
      <c r="PMV138" s="760"/>
      <c r="PMW138" s="760"/>
      <c r="PMX138" s="760"/>
      <c r="PMY138" s="760"/>
      <c r="PMZ138" s="760"/>
      <c r="PNA138" s="760"/>
      <c r="PNB138" s="760"/>
      <c r="PNC138" s="760"/>
      <c r="PND138" s="760"/>
      <c r="PNE138" s="760"/>
      <c r="PNF138" s="760"/>
      <c r="PNG138" s="760"/>
      <c r="PNH138" s="760"/>
      <c r="PNI138" s="760"/>
      <c r="PNJ138" s="760"/>
      <c r="PNK138" s="760"/>
      <c r="PNL138" s="760"/>
      <c r="PNM138" s="760"/>
      <c r="PNN138" s="760"/>
      <c r="PNO138" s="760"/>
      <c r="PNP138" s="760"/>
      <c r="PNQ138" s="760"/>
      <c r="PNR138" s="760"/>
      <c r="PNS138" s="760"/>
      <c r="PNT138" s="760"/>
      <c r="PNU138" s="760"/>
      <c r="PNV138" s="760"/>
      <c r="PNW138" s="760"/>
      <c r="PNX138" s="760"/>
      <c r="PNY138" s="760"/>
      <c r="PNZ138" s="760"/>
      <c r="POA138" s="760"/>
      <c r="POB138" s="760"/>
      <c r="POC138" s="760"/>
      <c r="POD138" s="760"/>
      <c r="POE138" s="760"/>
      <c r="POF138" s="760"/>
      <c r="POG138" s="760"/>
      <c r="POH138" s="760"/>
      <c r="POI138" s="760"/>
      <c r="POJ138" s="760"/>
      <c r="POK138" s="760"/>
      <c r="POL138" s="760"/>
      <c r="POM138" s="760"/>
      <c r="PON138" s="760"/>
      <c r="POO138" s="760"/>
      <c r="POP138" s="760"/>
      <c r="POQ138" s="760"/>
      <c r="POR138" s="760"/>
      <c r="POS138" s="760"/>
      <c r="POT138" s="760"/>
      <c r="POU138" s="760"/>
      <c r="POV138" s="760"/>
      <c r="POW138" s="760"/>
      <c r="POX138" s="760"/>
      <c r="POY138" s="760"/>
      <c r="POZ138" s="760"/>
      <c r="PPA138" s="760"/>
      <c r="PPB138" s="760"/>
      <c r="PPC138" s="760"/>
      <c r="PPD138" s="760"/>
      <c r="PPE138" s="760"/>
      <c r="PPF138" s="760"/>
      <c r="PPG138" s="760"/>
      <c r="PPH138" s="760"/>
      <c r="PPI138" s="760"/>
      <c r="PPJ138" s="760"/>
      <c r="PPK138" s="760"/>
      <c r="PPL138" s="760"/>
      <c r="PPM138" s="760"/>
      <c r="PPN138" s="760"/>
      <c r="PPO138" s="760"/>
      <c r="PPP138" s="760"/>
      <c r="PPQ138" s="760"/>
      <c r="PPR138" s="760"/>
      <c r="PPS138" s="760"/>
      <c r="PPT138" s="760"/>
      <c r="PPU138" s="760"/>
      <c r="PPV138" s="760"/>
      <c r="PPW138" s="760"/>
      <c r="PPX138" s="760"/>
      <c r="PPY138" s="760"/>
      <c r="PPZ138" s="760"/>
      <c r="PQA138" s="760"/>
      <c r="PQB138" s="760"/>
      <c r="PQC138" s="760"/>
      <c r="PQD138" s="760"/>
      <c r="PQE138" s="760"/>
      <c r="PQF138" s="760"/>
      <c r="PQG138" s="760"/>
      <c r="PQH138" s="760"/>
      <c r="PQI138" s="760"/>
      <c r="PQJ138" s="760"/>
      <c r="PQK138" s="760"/>
      <c r="PQL138" s="760"/>
      <c r="PQM138" s="760"/>
      <c r="PQN138" s="760"/>
      <c r="PQO138" s="760"/>
      <c r="PQP138" s="760"/>
      <c r="PQQ138" s="760"/>
      <c r="PQR138" s="760"/>
      <c r="PQS138" s="760"/>
      <c r="PQT138" s="760"/>
      <c r="PQU138" s="760"/>
      <c r="PQV138" s="760"/>
      <c r="PQW138" s="760"/>
      <c r="PQX138" s="760"/>
      <c r="PQY138" s="760"/>
      <c r="PQZ138" s="760"/>
      <c r="PRA138" s="760"/>
      <c r="PRB138" s="760"/>
      <c r="PRC138" s="760"/>
      <c r="PRD138" s="760"/>
      <c r="PRE138" s="760"/>
      <c r="PRF138" s="760"/>
      <c r="PRG138" s="760"/>
      <c r="PRH138" s="760"/>
      <c r="PRI138" s="760"/>
      <c r="PRJ138" s="760"/>
      <c r="PRK138" s="760"/>
      <c r="PRL138" s="760"/>
      <c r="PRM138" s="760"/>
      <c r="PRN138" s="760"/>
      <c r="PRO138" s="760"/>
      <c r="PRP138" s="760"/>
      <c r="PRQ138" s="760"/>
      <c r="PRR138" s="760"/>
      <c r="PRS138" s="760"/>
      <c r="PRT138" s="760"/>
      <c r="PRU138" s="760"/>
      <c r="PRV138" s="760"/>
      <c r="PRW138" s="760"/>
      <c r="PRX138" s="760"/>
      <c r="PRY138" s="760"/>
      <c r="PRZ138" s="760"/>
      <c r="PSA138" s="760"/>
      <c r="PSB138" s="760"/>
      <c r="PSC138" s="760"/>
      <c r="PSD138" s="760"/>
      <c r="PSE138" s="760"/>
      <c r="PSF138" s="760"/>
      <c r="PSG138" s="760"/>
      <c r="PSH138" s="760"/>
      <c r="PSI138" s="760"/>
      <c r="PSJ138" s="760"/>
      <c r="PSK138" s="760"/>
      <c r="PSL138" s="760"/>
      <c r="PSM138" s="760"/>
      <c r="PSN138" s="760"/>
      <c r="PSO138" s="760"/>
      <c r="PSP138" s="760"/>
      <c r="PSQ138" s="760"/>
      <c r="PSR138" s="760"/>
      <c r="PSS138" s="760"/>
      <c r="PST138" s="760"/>
      <c r="PSU138" s="760"/>
      <c r="PSV138" s="760"/>
      <c r="PSW138" s="760"/>
      <c r="PSX138" s="760"/>
      <c r="PSY138" s="760"/>
      <c r="PSZ138" s="760"/>
      <c r="PTA138" s="760"/>
      <c r="PTB138" s="760"/>
      <c r="PTC138" s="760"/>
      <c r="PTD138" s="760"/>
      <c r="PTE138" s="760"/>
      <c r="PTF138" s="760"/>
      <c r="PTG138" s="760"/>
      <c r="PTH138" s="760"/>
      <c r="PTI138" s="760"/>
      <c r="PTJ138" s="760"/>
      <c r="PTK138" s="760"/>
      <c r="PTL138" s="760"/>
      <c r="PTM138" s="760"/>
      <c r="PTN138" s="760"/>
      <c r="PTO138" s="760"/>
      <c r="PTP138" s="760"/>
      <c r="PTQ138" s="760"/>
      <c r="PTR138" s="760"/>
      <c r="PTS138" s="760"/>
      <c r="PTT138" s="760"/>
      <c r="PTU138" s="760"/>
      <c r="PTV138" s="760"/>
      <c r="PTW138" s="760"/>
      <c r="PTX138" s="760"/>
      <c r="PTY138" s="760"/>
      <c r="PTZ138" s="760"/>
      <c r="PUA138" s="760"/>
      <c r="PUB138" s="760"/>
      <c r="PUC138" s="760"/>
      <c r="PUD138" s="760"/>
      <c r="PUE138" s="760"/>
      <c r="PUF138" s="760"/>
      <c r="PUG138" s="760"/>
      <c r="PUH138" s="760"/>
      <c r="PUI138" s="760"/>
      <c r="PUJ138" s="760"/>
      <c r="PUK138" s="760"/>
      <c r="PUL138" s="760"/>
      <c r="PUM138" s="760"/>
      <c r="PUN138" s="760"/>
      <c r="PUO138" s="760"/>
      <c r="PUP138" s="760"/>
      <c r="PUQ138" s="760"/>
      <c r="PUR138" s="760"/>
      <c r="PUS138" s="760"/>
      <c r="PUT138" s="760"/>
      <c r="PUU138" s="760"/>
      <c r="PUV138" s="760"/>
      <c r="PUW138" s="760"/>
      <c r="PUX138" s="760"/>
      <c r="PUY138" s="760"/>
      <c r="PUZ138" s="760"/>
      <c r="PVA138" s="760"/>
      <c r="PVB138" s="760"/>
      <c r="PVC138" s="760"/>
      <c r="PVD138" s="760"/>
      <c r="PVE138" s="760"/>
      <c r="PVF138" s="760"/>
      <c r="PVG138" s="760"/>
      <c r="PVH138" s="760"/>
      <c r="PVI138" s="760"/>
      <c r="PVJ138" s="760"/>
      <c r="PVK138" s="760"/>
      <c r="PVL138" s="760"/>
      <c r="PVM138" s="760"/>
      <c r="PVN138" s="760"/>
      <c r="PVO138" s="760"/>
      <c r="PVP138" s="760"/>
      <c r="PVQ138" s="760"/>
      <c r="PVR138" s="760"/>
      <c r="PVS138" s="760"/>
      <c r="PVT138" s="760"/>
      <c r="PVU138" s="760"/>
      <c r="PVV138" s="760"/>
      <c r="PVW138" s="760"/>
      <c r="PVX138" s="760"/>
      <c r="PVY138" s="760"/>
      <c r="PVZ138" s="760"/>
      <c r="PWA138" s="760"/>
      <c r="PWB138" s="760"/>
      <c r="PWC138" s="760"/>
      <c r="PWD138" s="760"/>
      <c r="PWE138" s="760"/>
      <c r="PWF138" s="760"/>
      <c r="PWG138" s="760"/>
      <c r="PWH138" s="760"/>
      <c r="PWI138" s="760"/>
      <c r="PWJ138" s="760"/>
      <c r="PWK138" s="760"/>
      <c r="PWL138" s="760"/>
      <c r="PWM138" s="760"/>
      <c r="PWN138" s="760"/>
      <c r="PWO138" s="760"/>
      <c r="PWP138" s="760"/>
      <c r="PWQ138" s="760"/>
      <c r="PWR138" s="760"/>
      <c r="PWS138" s="760"/>
      <c r="PWT138" s="760"/>
      <c r="PWU138" s="760"/>
      <c r="PWV138" s="760"/>
      <c r="PWW138" s="760"/>
      <c r="PWX138" s="760"/>
      <c r="PWY138" s="760"/>
      <c r="PWZ138" s="760"/>
      <c r="PXA138" s="760"/>
      <c r="PXB138" s="760"/>
      <c r="PXC138" s="760"/>
      <c r="PXD138" s="760"/>
      <c r="PXE138" s="760"/>
      <c r="PXF138" s="760"/>
      <c r="PXG138" s="760"/>
      <c r="PXH138" s="760"/>
      <c r="PXI138" s="760"/>
      <c r="PXJ138" s="760"/>
      <c r="PXK138" s="760"/>
      <c r="PXL138" s="760"/>
      <c r="PXM138" s="760"/>
      <c r="PXN138" s="760"/>
      <c r="PXO138" s="760"/>
      <c r="PXP138" s="760"/>
      <c r="PXQ138" s="760"/>
      <c r="PXR138" s="760"/>
      <c r="PXS138" s="760"/>
      <c r="PXT138" s="760"/>
      <c r="PXU138" s="760"/>
      <c r="PXV138" s="760"/>
      <c r="PXW138" s="760"/>
      <c r="PXX138" s="760"/>
      <c r="PXY138" s="760"/>
      <c r="PXZ138" s="760"/>
      <c r="PYA138" s="760"/>
      <c r="PYB138" s="760"/>
      <c r="PYC138" s="760"/>
      <c r="PYD138" s="760"/>
      <c r="PYE138" s="760"/>
      <c r="PYF138" s="760"/>
      <c r="PYG138" s="760"/>
      <c r="PYH138" s="760"/>
      <c r="PYI138" s="760"/>
      <c r="PYJ138" s="760"/>
      <c r="PYK138" s="760"/>
      <c r="PYL138" s="760"/>
      <c r="PYM138" s="760"/>
      <c r="PYN138" s="760"/>
      <c r="PYO138" s="760"/>
      <c r="PYP138" s="760"/>
      <c r="PYQ138" s="760"/>
      <c r="PYR138" s="760"/>
      <c r="PYS138" s="760"/>
      <c r="PYT138" s="760"/>
      <c r="PYU138" s="760"/>
      <c r="PYV138" s="760"/>
      <c r="PYW138" s="760"/>
      <c r="PYX138" s="760"/>
      <c r="PYY138" s="760"/>
      <c r="PYZ138" s="760"/>
      <c r="PZA138" s="760"/>
      <c r="PZB138" s="760"/>
      <c r="PZC138" s="760"/>
      <c r="PZD138" s="760"/>
      <c r="PZE138" s="760"/>
      <c r="PZF138" s="760"/>
      <c r="PZG138" s="760"/>
      <c r="PZH138" s="760"/>
      <c r="PZI138" s="760"/>
      <c r="PZJ138" s="760"/>
      <c r="PZK138" s="760"/>
      <c r="PZL138" s="760"/>
      <c r="PZM138" s="760"/>
      <c r="PZN138" s="760"/>
      <c r="PZO138" s="760"/>
      <c r="PZP138" s="760"/>
      <c r="PZQ138" s="760"/>
      <c r="PZR138" s="760"/>
      <c r="PZS138" s="760"/>
      <c r="PZT138" s="760"/>
      <c r="PZU138" s="760"/>
      <c r="PZV138" s="760"/>
      <c r="PZW138" s="760"/>
      <c r="PZX138" s="760"/>
      <c r="PZY138" s="760"/>
      <c r="PZZ138" s="760"/>
      <c r="QAA138" s="760"/>
      <c r="QAB138" s="760"/>
      <c r="QAC138" s="760"/>
      <c r="QAD138" s="760"/>
      <c r="QAE138" s="760"/>
      <c r="QAF138" s="760"/>
      <c r="QAG138" s="760"/>
      <c r="QAH138" s="760"/>
      <c r="QAI138" s="760"/>
      <c r="QAJ138" s="760"/>
      <c r="QAK138" s="760"/>
      <c r="QAL138" s="760"/>
      <c r="QAM138" s="760"/>
      <c r="QAN138" s="760"/>
      <c r="QAO138" s="760"/>
      <c r="QAP138" s="760"/>
      <c r="QAQ138" s="760"/>
      <c r="QAR138" s="760"/>
      <c r="QAS138" s="760"/>
      <c r="QAT138" s="760"/>
      <c r="QAU138" s="760"/>
      <c r="QAV138" s="760"/>
      <c r="QAW138" s="760"/>
      <c r="QAX138" s="760"/>
      <c r="QAY138" s="760"/>
      <c r="QAZ138" s="760"/>
      <c r="QBA138" s="760"/>
      <c r="QBB138" s="760"/>
      <c r="QBC138" s="760"/>
      <c r="QBD138" s="760"/>
      <c r="QBE138" s="760"/>
      <c r="QBF138" s="760"/>
      <c r="QBG138" s="760"/>
      <c r="QBH138" s="760"/>
      <c r="QBI138" s="760"/>
      <c r="QBJ138" s="760"/>
      <c r="QBK138" s="760"/>
      <c r="QBL138" s="760"/>
      <c r="QBM138" s="760"/>
      <c r="QBN138" s="760"/>
      <c r="QBO138" s="760"/>
      <c r="QBP138" s="760"/>
      <c r="QBQ138" s="760"/>
      <c r="QBR138" s="760"/>
      <c r="QBS138" s="760"/>
      <c r="QBT138" s="760"/>
      <c r="QBU138" s="760"/>
      <c r="QBV138" s="760"/>
      <c r="QBW138" s="760"/>
      <c r="QBX138" s="760"/>
      <c r="QBY138" s="760"/>
      <c r="QBZ138" s="760"/>
      <c r="QCA138" s="760"/>
      <c r="QCB138" s="760"/>
      <c r="QCC138" s="760"/>
      <c r="QCD138" s="760"/>
      <c r="QCE138" s="760"/>
      <c r="QCF138" s="760"/>
      <c r="QCG138" s="760"/>
      <c r="QCH138" s="760"/>
      <c r="QCI138" s="760"/>
      <c r="QCJ138" s="760"/>
      <c r="QCK138" s="760"/>
      <c r="QCL138" s="760"/>
      <c r="QCM138" s="760"/>
      <c r="QCN138" s="760"/>
      <c r="QCO138" s="760"/>
      <c r="QCP138" s="760"/>
      <c r="QCQ138" s="760"/>
      <c r="QCR138" s="760"/>
      <c r="QCS138" s="760"/>
      <c r="QCT138" s="760"/>
      <c r="QCU138" s="760"/>
      <c r="QCV138" s="760"/>
      <c r="QCW138" s="760"/>
      <c r="QCX138" s="760"/>
      <c r="QCY138" s="760"/>
      <c r="QCZ138" s="760"/>
      <c r="QDA138" s="760"/>
      <c r="QDB138" s="760"/>
      <c r="QDC138" s="760"/>
      <c r="QDD138" s="760"/>
      <c r="QDE138" s="760"/>
      <c r="QDF138" s="760"/>
      <c r="QDG138" s="760"/>
      <c r="QDH138" s="760"/>
      <c r="QDI138" s="760"/>
      <c r="QDJ138" s="760"/>
      <c r="QDK138" s="760"/>
      <c r="QDL138" s="760"/>
      <c r="QDM138" s="760"/>
      <c r="QDN138" s="760"/>
      <c r="QDO138" s="760"/>
      <c r="QDP138" s="760"/>
      <c r="QDQ138" s="760"/>
      <c r="QDR138" s="760"/>
      <c r="QDS138" s="760"/>
      <c r="QDT138" s="760"/>
      <c r="QDU138" s="760"/>
      <c r="QDV138" s="760"/>
      <c r="QDW138" s="760"/>
      <c r="QDX138" s="760"/>
      <c r="QDY138" s="760"/>
      <c r="QDZ138" s="760"/>
      <c r="QEA138" s="760"/>
      <c r="QEB138" s="760"/>
      <c r="QEC138" s="760"/>
      <c r="QED138" s="760"/>
      <c r="QEE138" s="760"/>
      <c r="QEF138" s="760"/>
      <c r="QEG138" s="760"/>
      <c r="QEH138" s="760"/>
      <c r="QEI138" s="760"/>
      <c r="QEJ138" s="760"/>
      <c r="QEK138" s="760"/>
      <c r="QEL138" s="760"/>
      <c r="QEM138" s="760"/>
      <c r="QEN138" s="760"/>
      <c r="QEO138" s="760"/>
      <c r="QEP138" s="760"/>
      <c r="QEQ138" s="760"/>
      <c r="QER138" s="760"/>
      <c r="QES138" s="760"/>
      <c r="QET138" s="760"/>
      <c r="QEU138" s="760"/>
      <c r="QEV138" s="760"/>
      <c r="QEW138" s="760"/>
      <c r="QEX138" s="760"/>
      <c r="QEY138" s="760"/>
      <c r="QEZ138" s="760"/>
      <c r="QFA138" s="760"/>
      <c r="QFB138" s="760"/>
      <c r="QFC138" s="760"/>
      <c r="QFD138" s="760"/>
      <c r="QFE138" s="760"/>
      <c r="QFF138" s="760"/>
      <c r="QFG138" s="760"/>
      <c r="QFH138" s="760"/>
      <c r="QFI138" s="760"/>
      <c r="QFJ138" s="760"/>
      <c r="QFK138" s="760"/>
      <c r="QFL138" s="760"/>
      <c r="QFM138" s="760"/>
      <c r="QFN138" s="760"/>
      <c r="QFO138" s="760"/>
      <c r="QFP138" s="760"/>
      <c r="QFQ138" s="760"/>
      <c r="QFR138" s="760"/>
      <c r="QFS138" s="760"/>
      <c r="QFT138" s="760"/>
      <c r="QFU138" s="760"/>
      <c r="QFV138" s="760"/>
      <c r="QFW138" s="760"/>
      <c r="QFX138" s="760"/>
      <c r="QFY138" s="760"/>
      <c r="QFZ138" s="760"/>
      <c r="QGA138" s="760"/>
      <c r="QGB138" s="760"/>
      <c r="QGC138" s="760"/>
      <c r="QGD138" s="760"/>
      <c r="QGE138" s="760"/>
      <c r="QGF138" s="760"/>
      <c r="QGG138" s="760"/>
      <c r="QGH138" s="760"/>
      <c r="QGI138" s="760"/>
      <c r="QGJ138" s="760"/>
      <c r="QGK138" s="760"/>
      <c r="QGL138" s="760"/>
      <c r="QGM138" s="760"/>
      <c r="QGN138" s="760"/>
      <c r="QGO138" s="760"/>
      <c r="QGP138" s="760"/>
      <c r="QGQ138" s="760"/>
      <c r="QGR138" s="760"/>
      <c r="QGS138" s="760"/>
      <c r="QGT138" s="760"/>
      <c r="QGU138" s="760"/>
      <c r="QGV138" s="760"/>
      <c r="QGW138" s="760"/>
      <c r="QGX138" s="760"/>
      <c r="QGY138" s="760"/>
      <c r="QGZ138" s="760"/>
      <c r="QHA138" s="760"/>
      <c r="QHB138" s="760"/>
      <c r="QHC138" s="760"/>
      <c r="QHD138" s="760"/>
      <c r="QHE138" s="760"/>
      <c r="QHF138" s="760"/>
      <c r="QHG138" s="760"/>
      <c r="QHH138" s="760"/>
      <c r="QHI138" s="760"/>
      <c r="QHJ138" s="760"/>
      <c r="QHK138" s="760"/>
      <c r="QHL138" s="760"/>
      <c r="QHM138" s="760"/>
      <c r="QHN138" s="760"/>
      <c r="QHO138" s="760"/>
      <c r="QHP138" s="760"/>
      <c r="QHQ138" s="760"/>
      <c r="QHR138" s="760"/>
      <c r="QHS138" s="760"/>
      <c r="QHT138" s="760"/>
      <c r="QHU138" s="760"/>
      <c r="QHV138" s="760"/>
      <c r="QHW138" s="760"/>
      <c r="QHX138" s="760"/>
      <c r="QHY138" s="760"/>
      <c r="QHZ138" s="760"/>
      <c r="QIA138" s="760"/>
      <c r="QIB138" s="760"/>
      <c r="QIC138" s="760"/>
      <c r="QID138" s="760"/>
      <c r="QIE138" s="760"/>
      <c r="QIF138" s="760"/>
      <c r="QIG138" s="760"/>
      <c r="QIH138" s="760"/>
      <c r="QII138" s="760"/>
      <c r="QIJ138" s="760"/>
      <c r="QIK138" s="760"/>
      <c r="QIL138" s="760"/>
      <c r="QIM138" s="760"/>
      <c r="QIN138" s="760"/>
      <c r="QIO138" s="760"/>
      <c r="QIP138" s="760"/>
      <c r="QIQ138" s="760"/>
      <c r="QIR138" s="760"/>
      <c r="QIS138" s="760"/>
      <c r="QIT138" s="760"/>
      <c r="QIU138" s="760"/>
      <c r="QIV138" s="760"/>
      <c r="QIW138" s="760"/>
      <c r="QIX138" s="760"/>
      <c r="QIY138" s="760"/>
      <c r="QIZ138" s="760"/>
      <c r="QJA138" s="760"/>
      <c r="QJB138" s="760"/>
      <c r="QJC138" s="760"/>
      <c r="QJD138" s="760"/>
      <c r="QJE138" s="760"/>
      <c r="QJF138" s="760"/>
      <c r="QJG138" s="760"/>
      <c r="QJH138" s="760"/>
      <c r="QJI138" s="760"/>
      <c r="QJJ138" s="760"/>
      <c r="QJK138" s="760"/>
      <c r="QJL138" s="760"/>
      <c r="QJM138" s="760"/>
      <c r="QJN138" s="760"/>
      <c r="QJO138" s="760"/>
      <c r="QJP138" s="760"/>
      <c r="QJQ138" s="760"/>
      <c r="QJR138" s="760"/>
      <c r="QJS138" s="760"/>
      <c r="QJT138" s="760"/>
      <c r="QJU138" s="760"/>
      <c r="QJV138" s="760"/>
      <c r="QJW138" s="760"/>
      <c r="QJX138" s="760"/>
      <c r="QJY138" s="760"/>
      <c r="QJZ138" s="760"/>
      <c r="QKA138" s="760"/>
      <c r="QKB138" s="760"/>
      <c r="QKC138" s="760"/>
      <c r="QKD138" s="760"/>
      <c r="QKE138" s="760"/>
      <c r="QKF138" s="760"/>
      <c r="QKG138" s="760"/>
      <c r="QKH138" s="760"/>
      <c r="QKI138" s="760"/>
      <c r="QKJ138" s="760"/>
      <c r="QKK138" s="760"/>
      <c r="QKL138" s="760"/>
      <c r="QKM138" s="760"/>
      <c r="QKN138" s="760"/>
      <c r="QKO138" s="760"/>
      <c r="QKP138" s="760"/>
      <c r="QKQ138" s="760"/>
      <c r="QKR138" s="760"/>
      <c r="QKS138" s="760"/>
      <c r="QKT138" s="760"/>
      <c r="QKU138" s="760"/>
      <c r="QKV138" s="760"/>
      <c r="QKW138" s="760"/>
      <c r="QKX138" s="760"/>
      <c r="QKY138" s="760"/>
      <c r="QKZ138" s="760"/>
      <c r="QLA138" s="760"/>
      <c r="QLB138" s="760"/>
      <c r="QLC138" s="760"/>
      <c r="QLD138" s="760"/>
      <c r="QLE138" s="760"/>
      <c r="QLF138" s="760"/>
      <c r="QLG138" s="760"/>
      <c r="QLH138" s="760"/>
      <c r="QLI138" s="760"/>
      <c r="QLJ138" s="760"/>
      <c r="QLK138" s="760"/>
      <c r="QLL138" s="760"/>
      <c r="QLM138" s="760"/>
      <c r="QLN138" s="760"/>
      <c r="QLO138" s="760"/>
      <c r="QLP138" s="760"/>
      <c r="QLQ138" s="760"/>
      <c r="QLR138" s="760"/>
      <c r="QLS138" s="760"/>
      <c r="QLT138" s="760"/>
      <c r="QLU138" s="760"/>
      <c r="QLV138" s="760"/>
      <c r="QLW138" s="760"/>
      <c r="QLX138" s="760"/>
      <c r="QLY138" s="760"/>
      <c r="QLZ138" s="760"/>
      <c r="QMA138" s="760"/>
      <c r="QMB138" s="760"/>
      <c r="QMC138" s="760"/>
      <c r="QMD138" s="760"/>
      <c r="QME138" s="760"/>
      <c r="QMF138" s="760"/>
      <c r="QMG138" s="760"/>
      <c r="QMH138" s="760"/>
      <c r="QMI138" s="760"/>
      <c r="QMJ138" s="760"/>
      <c r="QMK138" s="760"/>
      <c r="QML138" s="760"/>
      <c r="QMM138" s="760"/>
      <c r="QMN138" s="760"/>
      <c r="QMO138" s="760"/>
      <c r="QMP138" s="760"/>
      <c r="QMQ138" s="760"/>
      <c r="QMR138" s="760"/>
      <c r="QMS138" s="760"/>
      <c r="QMT138" s="760"/>
      <c r="QMU138" s="760"/>
      <c r="QMV138" s="760"/>
      <c r="QMW138" s="760"/>
      <c r="QMX138" s="760"/>
      <c r="QMY138" s="760"/>
      <c r="QMZ138" s="760"/>
      <c r="QNA138" s="760"/>
      <c r="QNB138" s="760"/>
      <c r="QNC138" s="760"/>
      <c r="QND138" s="760"/>
      <c r="QNE138" s="760"/>
      <c r="QNF138" s="760"/>
      <c r="QNG138" s="760"/>
      <c r="QNH138" s="760"/>
      <c r="QNI138" s="760"/>
      <c r="QNJ138" s="760"/>
      <c r="QNK138" s="760"/>
      <c r="QNL138" s="760"/>
      <c r="QNM138" s="760"/>
      <c r="QNN138" s="760"/>
      <c r="QNO138" s="760"/>
      <c r="QNP138" s="760"/>
      <c r="QNQ138" s="760"/>
      <c r="QNR138" s="760"/>
      <c r="QNS138" s="760"/>
      <c r="QNT138" s="760"/>
      <c r="QNU138" s="760"/>
      <c r="QNV138" s="760"/>
      <c r="QNW138" s="760"/>
      <c r="QNX138" s="760"/>
      <c r="QNY138" s="760"/>
      <c r="QNZ138" s="760"/>
      <c r="QOA138" s="760"/>
      <c r="QOB138" s="760"/>
      <c r="QOC138" s="760"/>
      <c r="QOD138" s="760"/>
      <c r="QOE138" s="760"/>
      <c r="QOF138" s="760"/>
      <c r="QOG138" s="760"/>
      <c r="QOH138" s="760"/>
      <c r="QOI138" s="760"/>
      <c r="QOJ138" s="760"/>
      <c r="QOK138" s="760"/>
      <c r="QOL138" s="760"/>
      <c r="QOM138" s="760"/>
      <c r="QON138" s="760"/>
      <c r="QOO138" s="760"/>
      <c r="QOP138" s="760"/>
      <c r="QOQ138" s="760"/>
      <c r="QOR138" s="760"/>
      <c r="QOS138" s="760"/>
      <c r="QOT138" s="760"/>
      <c r="QOU138" s="760"/>
      <c r="QOV138" s="760"/>
      <c r="QOW138" s="760"/>
      <c r="QOX138" s="760"/>
      <c r="QOY138" s="760"/>
      <c r="QOZ138" s="760"/>
      <c r="QPA138" s="760"/>
      <c r="QPB138" s="760"/>
      <c r="QPC138" s="760"/>
      <c r="QPD138" s="760"/>
      <c r="QPE138" s="760"/>
      <c r="QPF138" s="760"/>
      <c r="QPG138" s="760"/>
      <c r="QPH138" s="760"/>
      <c r="QPI138" s="760"/>
      <c r="QPJ138" s="760"/>
      <c r="QPK138" s="760"/>
      <c r="QPL138" s="760"/>
      <c r="QPM138" s="760"/>
      <c r="QPN138" s="760"/>
      <c r="QPO138" s="760"/>
      <c r="QPP138" s="760"/>
      <c r="QPQ138" s="760"/>
      <c r="QPR138" s="760"/>
      <c r="QPS138" s="760"/>
      <c r="QPT138" s="760"/>
      <c r="QPU138" s="760"/>
      <c r="QPV138" s="760"/>
      <c r="QPW138" s="760"/>
      <c r="QPX138" s="760"/>
      <c r="QPY138" s="760"/>
      <c r="QPZ138" s="760"/>
      <c r="QQA138" s="760"/>
      <c r="QQB138" s="760"/>
      <c r="QQC138" s="760"/>
      <c r="QQD138" s="760"/>
      <c r="QQE138" s="760"/>
      <c r="QQF138" s="760"/>
      <c r="QQG138" s="760"/>
      <c r="QQH138" s="760"/>
      <c r="QQI138" s="760"/>
      <c r="QQJ138" s="760"/>
      <c r="QQK138" s="760"/>
      <c r="QQL138" s="760"/>
      <c r="QQM138" s="760"/>
      <c r="QQN138" s="760"/>
      <c r="QQO138" s="760"/>
      <c r="QQP138" s="760"/>
      <c r="QQQ138" s="760"/>
      <c r="QQR138" s="760"/>
      <c r="QQS138" s="760"/>
      <c r="QQT138" s="760"/>
      <c r="QQU138" s="760"/>
      <c r="QQV138" s="760"/>
      <c r="QQW138" s="760"/>
      <c r="QQX138" s="760"/>
      <c r="QQY138" s="760"/>
      <c r="QQZ138" s="760"/>
      <c r="QRA138" s="760"/>
      <c r="QRB138" s="760"/>
      <c r="QRC138" s="760"/>
      <c r="QRD138" s="760"/>
      <c r="QRE138" s="760"/>
      <c r="QRF138" s="760"/>
      <c r="QRG138" s="760"/>
      <c r="QRH138" s="760"/>
      <c r="QRI138" s="760"/>
      <c r="QRJ138" s="760"/>
      <c r="QRK138" s="760"/>
      <c r="QRL138" s="760"/>
      <c r="QRM138" s="760"/>
      <c r="QRN138" s="760"/>
      <c r="QRO138" s="760"/>
      <c r="QRP138" s="760"/>
      <c r="QRQ138" s="760"/>
      <c r="QRR138" s="760"/>
      <c r="QRS138" s="760"/>
      <c r="QRT138" s="760"/>
      <c r="QRU138" s="760"/>
      <c r="QRV138" s="760"/>
      <c r="QRW138" s="760"/>
      <c r="QRX138" s="760"/>
      <c r="QRY138" s="760"/>
      <c r="QRZ138" s="760"/>
      <c r="QSA138" s="760"/>
      <c r="QSB138" s="760"/>
      <c r="QSC138" s="760"/>
      <c r="QSD138" s="760"/>
      <c r="QSE138" s="760"/>
      <c r="QSF138" s="760"/>
      <c r="QSG138" s="760"/>
      <c r="QSH138" s="760"/>
      <c r="QSI138" s="760"/>
      <c r="QSJ138" s="760"/>
      <c r="QSK138" s="760"/>
      <c r="QSL138" s="760"/>
      <c r="QSM138" s="760"/>
      <c r="QSN138" s="760"/>
      <c r="QSO138" s="760"/>
      <c r="QSP138" s="760"/>
      <c r="QSQ138" s="760"/>
      <c r="QSR138" s="760"/>
      <c r="QSS138" s="760"/>
      <c r="QST138" s="760"/>
      <c r="QSU138" s="760"/>
      <c r="QSV138" s="760"/>
      <c r="QSW138" s="760"/>
      <c r="QSX138" s="760"/>
      <c r="QSY138" s="760"/>
      <c r="QSZ138" s="760"/>
      <c r="QTA138" s="760"/>
      <c r="QTB138" s="760"/>
      <c r="QTC138" s="760"/>
      <c r="QTD138" s="760"/>
      <c r="QTE138" s="760"/>
      <c r="QTF138" s="760"/>
      <c r="QTG138" s="760"/>
      <c r="QTH138" s="760"/>
      <c r="QTI138" s="760"/>
      <c r="QTJ138" s="760"/>
      <c r="QTK138" s="760"/>
      <c r="QTL138" s="760"/>
      <c r="QTM138" s="760"/>
      <c r="QTN138" s="760"/>
      <c r="QTO138" s="760"/>
      <c r="QTP138" s="760"/>
      <c r="QTQ138" s="760"/>
      <c r="QTR138" s="760"/>
      <c r="QTS138" s="760"/>
      <c r="QTT138" s="760"/>
      <c r="QTU138" s="760"/>
      <c r="QTV138" s="760"/>
      <c r="QTW138" s="760"/>
      <c r="QTX138" s="760"/>
      <c r="QTY138" s="760"/>
      <c r="QTZ138" s="760"/>
      <c r="QUA138" s="760"/>
      <c r="QUB138" s="760"/>
      <c r="QUC138" s="760"/>
      <c r="QUD138" s="760"/>
      <c r="QUE138" s="760"/>
      <c r="QUF138" s="760"/>
      <c r="QUG138" s="760"/>
      <c r="QUH138" s="760"/>
      <c r="QUI138" s="760"/>
      <c r="QUJ138" s="760"/>
      <c r="QUK138" s="760"/>
      <c r="QUL138" s="760"/>
      <c r="QUM138" s="760"/>
      <c r="QUN138" s="760"/>
      <c r="QUO138" s="760"/>
      <c r="QUP138" s="760"/>
      <c r="QUQ138" s="760"/>
      <c r="QUR138" s="760"/>
      <c r="QUS138" s="760"/>
      <c r="QUT138" s="760"/>
      <c r="QUU138" s="760"/>
      <c r="QUV138" s="760"/>
      <c r="QUW138" s="760"/>
      <c r="QUX138" s="760"/>
      <c r="QUY138" s="760"/>
      <c r="QUZ138" s="760"/>
      <c r="QVA138" s="760"/>
      <c r="QVB138" s="760"/>
      <c r="QVC138" s="760"/>
      <c r="QVD138" s="760"/>
      <c r="QVE138" s="760"/>
      <c r="QVF138" s="760"/>
      <c r="QVG138" s="760"/>
      <c r="QVH138" s="760"/>
      <c r="QVI138" s="760"/>
      <c r="QVJ138" s="760"/>
      <c r="QVK138" s="760"/>
      <c r="QVL138" s="760"/>
      <c r="QVM138" s="760"/>
      <c r="QVN138" s="760"/>
      <c r="QVO138" s="760"/>
      <c r="QVP138" s="760"/>
      <c r="QVQ138" s="760"/>
      <c r="QVR138" s="760"/>
      <c r="QVS138" s="760"/>
      <c r="QVT138" s="760"/>
      <c r="QVU138" s="760"/>
      <c r="QVV138" s="760"/>
      <c r="QVW138" s="760"/>
      <c r="QVX138" s="760"/>
      <c r="QVY138" s="760"/>
      <c r="QVZ138" s="760"/>
      <c r="QWA138" s="760"/>
      <c r="QWB138" s="760"/>
      <c r="QWC138" s="760"/>
      <c r="QWD138" s="760"/>
      <c r="QWE138" s="760"/>
      <c r="QWF138" s="760"/>
      <c r="QWG138" s="760"/>
      <c r="QWH138" s="760"/>
      <c r="QWI138" s="760"/>
      <c r="QWJ138" s="760"/>
      <c r="QWK138" s="760"/>
      <c r="QWL138" s="760"/>
      <c r="QWM138" s="760"/>
      <c r="QWN138" s="760"/>
      <c r="QWO138" s="760"/>
      <c r="QWP138" s="760"/>
      <c r="QWQ138" s="760"/>
      <c r="QWR138" s="760"/>
      <c r="QWS138" s="760"/>
      <c r="QWT138" s="760"/>
      <c r="QWU138" s="760"/>
      <c r="QWV138" s="760"/>
      <c r="QWW138" s="760"/>
      <c r="QWX138" s="760"/>
      <c r="QWY138" s="760"/>
      <c r="QWZ138" s="760"/>
      <c r="QXA138" s="760"/>
      <c r="QXB138" s="760"/>
      <c r="QXC138" s="760"/>
      <c r="QXD138" s="760"/>
      <c r="QXE138" s="760"/>
      <c r="QXF138" s="760"/>
      <c r="QXG138" s="760"/>
      <c r="QXH138" s="760"/>
      <c r="QXI138" s="760"/>
      <c r="QXJ138" s="760"/>
      <c r="QXK138" s="760"/>
      <c r="QXL138" s="760"/>
      <c r="QXM138" s="760"/>
      <c r="QXN138" s="760"/>
      <c r="QXO138" s="760"/>
      <c r="QXP138" s="760"/>
      <c r="QXQ138" s="760"/>
      <c r="QXR138" s="760"/>
      <c r="QXS138" s="760"/>
      <c r="QXT138" s="760"/>
      <c r="QXU138" s="760"/>
      <c r="QXV138" s="760"/>
      <c r="QXW138" s="760"/>
      <c r="QXX138" s="760"/>
      <c r="QXY138" s="760"/>
      <c r="QXZ138" s="760"/>
      <c r="QYA138" s="760"/>
      <c r="QYB138" s="760"/>
      <c r="QYC138" s="760"/>
      <c r="QYD138" s="760"/>
      <c r="QYE138" s="760"/>
      <c r="QYF138" s="760"/>
      <c r="QYG138" s="760"/>
      <c r="QYH138" s="760"/>
      <c r="QYI138" s="760"/>
      <c r="QYJ138" s="760"/>
      <c r="QYK138" s="760"/>
      <c r="QYL138" s="760"/>
      <c r="QYM138" s="760"/>
      <c r="QYN138" s="760"/>
      <c r="QYO138" s="760"/>
      <c r="QYP138" s="760"/>
      <c r="QYQ138" s="760"/>
      <c r="QYR138" s="760"/>
      <c r="QYS138" s="760"/>
      <c r="QYT138" s="760"/>
      <c r="QYU138" s="760"/>
      <c r="QYV138" s="760"/>
      <c r="QYW138" s="760"/>
      <c r="QYX138" s="760"/>
      <c r="QYY138" s="760"/>
      <c r="QYZ138" s="760"/>
      <c r="QZA138" s="760"/>
      <c r="QZB138" s="760"/>
      <c r="QZC138" s="760"/>
      <c r="QZD138" s="760"/>
      <c r="QZE138" s="760"/>
      <c r="QZF138" s="760"/>
      <c r="QZG138" s="760"/>
      <c r="QZH138" s="760"/>
      <c r="QZI138" s="760"/>
      <c r="QZJ138" s="760"/>
      <c r="QZK138" s="760"/>
      <c r="QZL138" s="760"/>
      <c r="QZM138" s="760"/>
      <c r="QZN138" s="760"/>
      <c r="QZO138" s="760"/>
      <c r="QZP138" s="760"/>
      <c r="QZQ138" s="760"/>
      <c r="QZR138" s="760"/>
      <c r="QZS138" s="760"/>
      <c r="QZT138" s="760"/>
      <c r="QZU138" s="760"/>
      <c r="QZV138" s="760"/>
      <c r="QZW138" s="760"/>
      <c r="QZX138" s="760"/>
      <c r="QZY138" s="760"/>
      <c r="QZZ138" s="760"/>
      <c r="RAA138" s="760"/>
      <c r="RAB138" s="760"/>
      <c r="RAC138" s="760"/>
      <c r="RAD138" s="760"/>
      <c r="RAE138" s="760"/>
      <c r="RAF138" s="760"/>
      <c r="RAG138" s="760"/>
      <c r="RAH138" s="760"/>
      <c r="RAI138" s="760"/>
      <c r="RAJ138" s="760"/>
      <c r="RAK138" s="760"/>
      <c r="RAL138" s="760"/>
      <c r="RAM138" s="760"/>
      <c r="RAN138" s="760"/>
      <c r="RAO138" s="760"/>
      <c r="RAP138" s="760"/>
      <c r="RAQ138" s="760"/>
      <c r="RAR138" s="760"/>
      <c r="RAS138" s="760"/>
      <c r="RAT138" s="760"/>
      <c r="RAU138" s="760"/>
      <c r="RAV138" s="760"/>
      <c r="RAW138" s="760"/>
      <c r="RAX138" s="760"/>
      <c r="RAY138" s="760"/>
      <c r="RAZ138" s="760"/>
      <c r="RBA138" s="760"/>
      <c r="RBB138" s="760"/>
      <c r="RBC138" s="760"/>
      <c r="RBD138" s="760"/>
      <c r="RBE138" s="760"/>
      <c r="RBF138" s="760"/>
      <c r="RBG138" s="760"/>
      <c r="RBH138" s="760"/>
      <c r="RBI138" s="760"/>
      <c r="RBJ138" s="760"/>
      <c r="RBK138" s="760"/>
      <c r="RBL138" s="760"/>
      <c r="RBM138" s="760"/>
      <c r="RBN138" s="760"/>
      <c r="RBO138" s="760"/>
      <c r="RBP138" s="760"/>
      <c r="RBQ138" s="760"/>
      <c r="RBR138" s="760"/>
      <c r="RBS138" s="760"/>
      <c r="RBT138" s="760"/>
      <c r="RBU138" s="760"/>
      <c r="RBV138" s="760"/>
      <c r="RBW138" s="760"/>
      <c r="RBX138" s="760"/>
      <c r="RBY138" s="760"/>
      <c r="RBZ138" s="760"/>
      <c r="RCA138" s="760"/>
      <c r="RCB138" s="760"/>
      <c r="RCC138" s="760"/>
      <c r="RCD138" s="760"/>
      <c r="RCE138" s="760"/>
      <c r="RCF138" s="760"/>
      <c r="RCG138" s="760"/>
      <c r="RCH138" s="760"/>
      <c r="RCI138" s="760"/>
      <c r="RCJ138" s="760"/>
      <c r="RCK138" s="760"/>
      <c r="RCL138" s="760"/>
      <c r="RCM138" s="760"/>
      <c r="RCN138" s="760"/>
      <c r="RCO138" s="760"/>
      <c r="RCP138" s="760"/>
      <c r="RCQ138" s="760"/>
      <c r="RCR138" s="760"/>
      <c r="RCS138" s="760"/>
      <c r="RCT138" s="760"/>
      <c r="RCU138" s="760"/>
      <c r="RCV138" s="760"/>
      <c r="RCW138" s="760"/>
      <c r="RCX138" s="760"/>
      <c r="RCY138" s="760"/>
      <c r="RCZ138" s="760"/>
      <c r="RDA138" s="760"/>
      <c r="RDB138" s="760"/>
      <c r="RDC138" s="760"/>
      <c r="RDD138" s="760"/>
      <c r="RDE138" s="760"/>
      <c r="RDF138" s="760"/>
      <c r="RDG138" s="760"/>
      <c r="RDH138" s="760"/>
      <c r="RDI138" s="760"/>
      <c r="RDJ138" s="760"/>
      <c r="RDK138" s="760"/>
      <c r="RDL138" s="760"/>
      <c r="RDM138" s="760"/>
      <c r="RDN138" s="760"/>
      <c r="RDO138" s="760"/>
      <c r="RDP138" s="760"/>
      <c r="RDQ138" s="760"/>
      <c r="RDR138" s="760"/>
      <c r="RDS138" s="760"/>
      <c r="RDT138" s="760"/>
      <c r="RDU138" s="760"/>
      <c r="RDV138" s="760"/>
      <c r="RDW138" s="760"/>
      <c r="RDX138" s="760"/>
      <c r="RDY138" s="760"/>
      <c r="RDZ138" s="760"/>
      <c r="REA138" s="760"/>
      <c r="REB138" s="760"/>
      <c r="REC138" s="760"/>
      <c r="RED138" s="760"/>
      <c r="REE138" s="760"/>
      <c r="REF138" s="760"/>
      <c r="REG138" s="760"/>
      <c r="REH138" s="760"/>
      <c r="REI138" s="760"/>
      <c r="REJ138" s="760"/>
      <c r="REK138" s="760"/>
      <c r="REL138" s="760"/>
      <c r="REM138" s="760"/>
      <c r="REN138" s="760"/>
      <c r="REO138" s="760"/>
      <c r="REP138" s="760"/>
      <c r="REQ138" s="760"/>
      <c r="RER138" s="760"/>
      <c r="RES138" s="760"/>
      <c r="RET138" s="760"/>
      <c r="REU138" s="760"/>
      <c r="REV138" s="760"/>
      <c r="REW138" s="760"/>
      <c r="REX138" s="760"/>
      <c r="REY138" s="760"/>
      <c r="REZ138" s="760"/>
      <c r="RFA138" s="760"/>
      <c r="RFB138" s="760"/>
      <c r="RFC138" s="760"/>
      <c r="RFD138" s="760"/>
      <c r="RFE138" s="760"/>
      <c r="RFF138" s="760"/>
      <c r="RFG138" s="760"/>
      <c r="RFH138" s="760"/>
      <c r="RFI138" s="760"/>
      <c r="RFJ138" s="760"/>
      <c r="RFK138" s="760"/>
      <c r="RFL138" s="760"/>
      <c r="RFM138" s="760"/>
      <c r="RFN138" s="760"/>
      <c r="RFO138" s="760"/>
      <c r="RFP138" s="760"/>
      <c r="RFQ138" s="760"/>
      <c r="RFR138" s="760"/>
      <c r="RFS138" s="760"/>
      <c r="RFT138" s="760"/>
      <c r="RFU138" s="760"/>
      <c r="RFV138" s="760"/>
      <c r="RFW138" s="760"/>
      <c r="RFX138" s="760"/>
      <c r="RFY138" s="760"/>
      <c r="RFZ138" s="760"/>
      <c r="RGA138" s="760"/>
      <c r="RGB138" s="760"/>
      <c r="RGC138" s="760"/>
      <c r="RGD138" s="760"/>
      <c r="RGE138" s="760"/>
      <c r="RGF138" s="760"/>
      <c r="RGG138" s="760"/>
      <c r="RGH138" s="760"/>
      <c r="RGI138" s="760"/>
      <c r="RGJ138" s="760"/>
      <c r="RGK138" s="760"/>
      <c r="RGL138" s="760"/>
      <c r="RGM138" s="760"/>
      <c r="RGN138" s="760"/>
      <c r="RGO138" s="760"/>
      <c r="RGP138" s="760"/>
      <c r="RGQ138" s="760"/>
      <c r="RGR138" s="760"/>
      <c r="RGS138" s="760"/>
      <c r="RGT138" s="760"/>
      <c r="RGU138" s="760"/>
      <c r="RGV138" s="760"/>
      <c r="RGW138" s="760"/>
      <c r="RGX138" s="760"/>
      <c r="RGY138" s="760"/>
      <c r="RGZ138" s="760"/>
      <c r="RHA138" s="760"/>
      <c r="RHB138" s="760"/>
      <c r="RHC138" s="760"/>
      <c r="RHD138" s="760"/>
      <c r="RHE138" s="760"/>
      <c r="RHF138" s="760"/>
      <c r="RHG138" s="760"/>
      <c r="RHH138" s="760"/>
      <c r="RHI138" s="760"/>
      <c r="RHJ138" s="760"/>
      <c r="RHK138" s="760"/>
      <c r="RHL138" s="760"/>
      <c r="RHM138" s="760"/>
      <c r="RHN138" s="760"/>
      <c r="RHO138" s="760"/>
      <c r="RHP138" s="760"/>
      <c r="RHQ138" s="760"/>
      <c r="RHR138" s="760"/>
      <c r="RHS138" s="760"/>
      <c r="RHT138" s="760"/>
      <c r="RHU138" s="760"/>
      <c r="RHV138" s="760"/>
      <c r="RHW138" s="760"/>
      <c r="RHX138" s="760"/>
      <c r="RHY138" s="760"/>
      <c r="RHZ138" s="760"/>
      <c r="RIA138" s="760"/>
      <c r="RIB138" s="760"/>
      <c r="RIC138" s="760"/>
      <c r="RID138" s="760"/>
      <c r="RIE138" s="760"/>
      <c r="RIF138" s="760"/>
      <c r="RIG138" s="760"/>
      <c r="RIH138" s="760"/>
      <c r="RII138" s="760"/>
      <c r="RIJ138" s="760"/>
      <c r="RIK138" s="760"/>
      <c r="RIL138" s="760"/>
      <c r="RIM138" s="760"/>
      <c r="RIN138" s="760"/>
      <c r="RIO138" s="760"/>
      <c r="RIP138" s="760"/>
      <c r="RIQ138" s="760"/>
      <c r="RIR138" s="760"/>
      <c r="RIS138" s="760"/>
      <c r="RIT138" s="760"/>
      <c r="RIU138" s="760"/>
      <c r="RIV138" s="760"/>
      <c r="RIW138" s="760"/>
      <c r="RIX138" s="760"/>
      <c r="RIY138" s="760"/>
      <c r="RIZ138" s="760"/>
      <c r="RJA138" s="760"/>
      <c r="RJB138" s="760"/>
      <c r="RJC138" s="760"/>
      <c r="RJD138" s="760"/>
      <c r="RJE138" s="760"/>
      <c r="RJF138" s="760"/>
      <c r="RJG138" s="760"/>
      <c r="RJH138" s="760"/>
      <c r="RJI138" s="760"/>
      <c r="RJJ138" s="760"/>
      <c r="RJK138" s="760"/>
      <c r="RJL138" s="760"/>
      <c r="RJM138" s="760"/>
      <c r="RJN138" s="760"/>
      <c r="RJO138" s="760"/>
      <c r="RJP138" s="760"/>
      <c r="RJQ138" s="760"/>
      <c r="RJR138" s="760"/>
      <c r="RJS138" s="760"/>
      <c r="RJT138" s="760"/>
      <c r="RJU138" s="760"/>
      <c r="RJV138" s="760"/>
      <c r="RJW138" s="760"/>
      <c r="RJX138" s="760"/>
      <c r="RJY138" s="760"/>
      <c r="RJZ138" s="760"/>
      <c r="RKA138" s="760"/>
      <c r="RKB138" s="760"/>
      <c r="RKC138" s="760"/>
      <c r="RKD138" s="760"/>
      <c r="RKE138" s="760"/>
      <c r="RKF138" s="760"/>
      <c r="RKG138" s="760"/>
      <c r="RKH138" s="760"/>
      <c r="RKI138" s="760"/>
      <c r="RKJ138" s="760"/>
      <c r="RKK138" s="760"/>
      <c r="RKL138" s="760"/>
      <c r="RKM138" s="760"/>
      <c r="RKN138" s="760"/>
      <c r="RKO138" s="760"/>
      <c r="RKP138" s="760"/>
      <c r="RKQ138" s="760"/>
      <c r="RKR138" s="760"/>
      <c r="RKS138" s="760"/>
      <c r="RKT138" s="760"/>
      <c r="RKU138" s="760"/>
      <c r="RKV138" s="760"/>
      <c r="RKW138" s="760"/>
      <c r="RKX138" s="760"/>
      <c r="RKY138" s="760"/>
      <c r="RKZ138" s="760"/>
      <c r="RLA138" s="760"/>
      <c r="RLB138" s="760"/>
      <c r="RLC138" s="760"/>
      <c r="RLD138" s="760"/>
      <c r="RLE138" s="760"/>
      <c r="RLF138" s="760"/>
      <c r="RLG138" s="760"/>
      <c r="RLH138" s="760"/>
      <c r="RLI138" s="760"/>
      <c r="RLJ138" s="760"/>
      <c r="RLK138" s="760"/>
      <c r="RLL138" s="760"/>
      <c r="RLM138" s="760"/>
      <c r="RLN138" s="760"/>
      <c r="RLO138" s="760"/>
      <c r="RLP138" s="760"/>
      <c r="RLQ138" s="760"/>
      <c r="RLR138" s="760"/>
      <c r="RLS138" s="760"/>
      <c r="RLT138" s="760"/>
      <c r="RLU138" s="760"/>
      <c r="RLV138" s="760"/>
      <c r="RLW138" s="760"/>
      <c r="RLX138" s="760"/>
      <c r="RLY138" s="760"/>
      <c r="RLZ138" s="760"/>
      <c r="RMA138" s="760"/>
      <c r="RMB138" s="760"/>
      <c r="RMC138" s="760"/>
      <c r="RMD138" s="760"/>
      <c r="RME138" s="760"/>
      <c r="RMF138" s="760"/>
      <c r="RMG138" s="760"/>
      <c r="RMH138" s="760"/>
      <c r="RMI138" s="760"/>
      <c r="RMJ138" s="760"/>
      <c r="RMK138" s="760"/>
      <c r="RML138" s="760"/>
      <c r="RMM138" s="760"/>
      <c r="RMN138" s="760"/>
      <c r="RMO138" s="760"/>
      <c r="RMP138" s="760"/>
      <c r="RMQ138" s="760"/>
      <c r="RMR138" s="760"/>
      <c r="RMS138" s="760"/>
      <c r="RMT138" s="760"/>
      <c r="RMU138" s="760"/>
      <c r="RMV138" s="760"/>
      <c r="RMW138" s="760"/>
      <c r="RMX138" s="760"/>
      <c r="RMY138" s="760"/>
      <c r="RMZ138" s="760"/>
      <c r="RNA138" s="760"/>
      <c r="RNB138" s="760"/>
      <c r="RNC138" s="760"/>
      <c r="RND138" s="760"/>
      <c r="RNE138" s="760"/>
      <c r="RNF138" s="760"/>
      <c r="RNG138" s="760"/>
      <c r="RNH138" s="760"/>
      <c r="RNI138" s="760"/>
      <c r="RNJ138" s="760"/>
      <c r="RNK138" s="760"/>
      <c r="RNL138" s="760"/>
      <c r="RNM138" s="760"/>
      <c r="RNN138" s="760"/>
      <c r="RNO138" s="760"/>
      <c r="RNP138" s="760"/>
      <c r="RNQ138" s="760"/>
      <c r="RNR138" s="760"/>
      <c r="RNS138" s="760"/>
      <c r="RNT138" s="760"/>
      <c r="RNU138" s="760"/>
      <c r="RNV138" s="760"/>
      <c r="RNW138" s="760"/>
      <c r="RNX138" s="760"/>
      <c r="RNY138" s="760"/>
      <c r="RNZ138" s="760"/>
      <c r="ROA138" s="760"/>
      <c r="ROB138" s="760"/>
      <c r="ROC138" s="760"/>
      <c r="ROD138" s="760"/>
      <c r="ROE138" s="760"/>
      <c r="ROF138" s="760"/>
      <c r="ROG138" s="760"/>
      <c r="ROH138" s="760"/>
      <c r="ROI138" s="760"/>
      <c r="ROJ138" s="760"/>
      <c r="ROK138" s="760"/>
      <c r="ROL138" s="760"/>
      <c r="ROM138" s="760"/>
      <c r="RON138" s="760"/>
      <c r="ROO138" s="760"/>
      <c r="ROP138" s="760"/>
      <c r="ROQ138" s="760"/>
      <c r="ROR138" s="760"/>
      <c r="ROS138" s="760"/>
      <c r="ROT138" s="760"/>
      <c r="ROU138" s="760"/>
      <c r="ROV138" s="760"/>
      <c r="ROW138" s="760"/>
      <c r="ROX138" s="760"/>
      <c r="ROY138" s="760"/>
      <c r="ROZ138" s="760"/>
      <c r="RPA138" s="760"/>
      <c r="RPB138" s="760"/>
      <c r="RPC138" s="760"/>
      <c r="RPD138" s="760"/>
      <c r="RPE138" s="760"/>
      <c r="RPF138" s="760"/>
      <c r="RPG138" s="760"/>
      <c r="RPH138" s="760"/>
      <c r="RPI138" s="760"/>
      <c r="RPJ138" s="760"/>
      <c r="RPK138" s="760"/>
      <c r="RPL138" s="760"/>
      <c r="RPM138" s="760"/>
      <c r="RPN138" s="760"/>
      <c r="RPO138" s="760"/>
      <c r="RPP138" s="760"/>
      <c r="RPQ138" s="760"/>
      <c r="RPR138" s="760"/>
      <c r="RPS138" s="760"/>
      <c r="RPT138" s="760"/>
      <c r="RPU138" s="760"/>
      <c r="RPV138" s="760"/>
      <c r="RPW138" s="760"/>
      <c r="RPX138" s="760"/>
      <c r="RPY138" s="760"/>
      <c r="RPZ138" s="760"/>
      <c r="RQA138" s="760"/>
      <c r="RQB138" s="760"/>
      <c r="RQC138" s="760"/>
      <c r="RQD138" s="760"/>
      <c r="RQE138" s="760"/>
      <c r="RQF138" s="760"/>
      <c r="RQG138" s="760"/>
      <c r="RQH138" s="760"/>
      <c r="RQI138" s="760"/>
      <c r="RQJ138" s="760"/>
      <c r="RQK138" s="760"/>
      <c r="RQL138" s="760"/>
      <c r="RQM138" s="760"/>
      <c r="RQN138" s="760"/>
      <c r="RQO138" s="760"/>
      <c r="RQP138" s="760"/>
      <c r="RQQ138" s="760"/>
      <c r="RQR138" s="760"/>
      <c r="RQS138" s="760"/>
      <c r="RQT138" s="760"/>
      <c r="RQU138" s="760"/>
      <c r="RQV138" s="760"/>
      <c r="RQW138" s="760"/>
      <c r="RQX138" s="760"/>
      <c r="RQY138" s="760"/>
      <c r="RQZ138" s="760"/>
      <c r="RRA138" s="760"/>
      <c r="RRB138" s="760"/>
      <c r="RRC138" s="760"/>
      <c r="RRD138" s="760"/>
      <c r="RRE138" s="760"/>
      <c r="RRF138" s="760"/>
      <c r="RRG138" s="760"/>
      <c r="RRH138" s="760"/>
      <c r="RRI138" s="760"/>
      <c r="RRJ138" s="760"/>
      <c r="RRK138" s="760"/>
      <c r="RRL138" s="760"/>
      <c r="RRM138" s="760"/>
      <c r="RRN138" s="760"/>
      <c r="RRO138" s="760"/>
      <c r="RRP138" s="760"/>
      <c r="RRQ138" s="760"/>
      <c r="RRR138" s="760"/>
      <c r="RRS138" s="760"/>
      <c r="RRT138" s="760"/>
      <c r="RRU138" s="760"/>
      <c r="RRV138" s="760"/>
      <c r="RRW138" s="760"/>
      <c r="RRX138" s="760"/>
      <c r="RRY138" s="760"/>
      <c r="RRZ138" s="760"/>
      <c r="RSA138" s="760"/>
      <c r="RSB138" s="760"/>
      <c r="RSC138" s="760"/>
      <c r="RSD138" s="760"/>
      <c r="RSE138" s="760"/>
      <c r="RSF138" s="760"/>
      <c r="RSG138" s="760"/>
      <c r="RSH138" s="760"/>
      <c r="RSI138" s="760"/>
      <c r="RSJ138" s="760"/>
      <c r="RSK138" s="760"/>
      <c r="RSL138" s="760"/>
      <c r="RSM138" s="760"/>
      <c r="RSN138" s="760"/>
      <c r="RSO138" s="760"/>
      <c r="RSP138" s="760"/>
      <c r="RSQ138" s="760"/>
      <c r="RSR138" s="760"/>
      <c r="RSS138" s="760"/>
      <c r="RST138" s="760"/>
      <c r="RSU138" s="760"/>
      <c r="RSV138" s="760"/>
      <c r="RSW138" s="760"/>
      <c r="RSX138" s="760"/>
      <c r="RSY138" s="760"/>
      <c r="RSZ138" s="760"/>
      <c r="RTA138" s="760"/>
      <c r="RTB138" s="760"/>
      <c r="RTC138" s="760"/>
      <c r="RTD138" s="760"/>
      <c r="RTE138" s="760"/>
      <c r="RTF138" s="760"/>
      <c r="RTG138" s="760"/>
      <c r="RTH138" s="760"/>
      <c r="RTI138" s="760"/>
      <c r="RTJ138" s="760"/>
      <c r="RTK138" s="760"/>
      <c r="RTL138" s="760"/>
      <c r="RTM138" s="760"/>
      <c r="RTN138" s="760"/>
      <c r="RTO138" s="760"/>
      <c r="RTP138" s="760"/>
      <c r="RTQ138" s="760"/>
      <c r="RTR138" s="760"/>
      <c r="RTS138" s="760"/>
      <c r="RTT138" s="760"/>
      <c r="RTU138" s="760"/>
      <c r="RTV138" s="760"/>
      <c r="RTW138" s="760"/>
      <c r="RTX138" s="760"/>
      <c r="RTY138" s="760"/>
      <c r="RTZ138" s="760"/>
      <c r="RUA138" s="760"/>
      <c r="RUB138" s="760"/>
      <c r="RUC138" s="760"/>
      <c r="RUD138" s="760"/>
      <c r="RUE138" s="760"/>
      <c r="RUF138" s="760"/>
      <c r="RUG138" s="760"/>
      <c r="RUH138" s="760"/>
      <c r="RUI138" s="760"/>
      <c r="RUJ138" s="760"/>
      <c r="RUK138" s="760"/>
      <c r="RUL138" s="760"/>
      <c r="RUM138" s="760"/>
      <c r="RUN138" s="760"/>
      <c r="RUO138" s="760"/>
      <c r="RUP138" s="760"/>
      <c r="RUQ138" s="760"/>
      <c r="RUR138" s="760"/>
      <c r="RUS138" s="760"/>
      <c r="RUT138" s="760"/>
      <c r="RUU138" s="760"/>
      <c r="RUV138" s="760"/>
      <c r="RUW138" s="760"/>
      <c r="RUX138" s="760"/>
      <c r="RUY138" s="760"/>
      <c r="RUZ138" s="760"/>
      <c r="RVA138" s="760"/>
      <c r="RVB138" s="760"/>
      <c r="RVC138" s="760"/>
      <c r="RVD138" s="760"/>
      <c r="RVE138" s="760"/>
      <c r="RVF138" s="760"/>
      <c r="RVG138" s="760"/>
      <c r="RVH138" s="760"/>
      <c r="RVI138" s="760"/>
      <c r="RVJ138" s="760"/>
      <c r="RVK138" s="760"/>
      <c r="RVL138" s="760"/>
      <c r="RVM138" s="760"/>
      <c r="RVN138" s="760"/>
      <c r="RVO138" s="760"/>
      <c r="RVP138" s="760"/>
      <c r="RVQ138" s="760"/>
      <c r="RVR138" s="760"/>
      <c r="RVS138" s="760"/>
      <c r="RVT138" s="760"/>
      <c r="RVU138" s="760"/>
      <c r="RVV138" s="760"/>
      <c r="RVW138" s="760"/>
      <c r="RVX138" s="760"/>
      <c r="RVY138" s="760"/>
      <c r="RVZ138" s="760"/>
      <c r="RWA138" s="760"/>
      <c r="RWB138" s="760"/>
      <c r="RWC138" s="760"/>
      <c r="RWD138" s="760"/>
      <c r="RWE138" s="760"/>
      <c r="RWF138" s="760"/>
      <c r="RWG138" s="760"/>
      <c r="RWH138" s="760"/>
      <c r="RWI138" s="760"/>
      <c r="RWJ138" s="760"/>
      <c r="RWK138" s="760"/>
      <c r="RWL138" s="760"/>
      <c r="RWM138" s="760"/>
      <c r="RWN138" s="760"/>
      <c r="RWO138" s="760"/>
      <c r="RWP138" s="760"/>
      <c r="RWQ138" s="760"/>
      <c r="RWR138" s="760"/>
      <c r="RWS138" s="760"/>
      <c r="RWT138" s="760"/>
      <c r="RWU138" s="760"/>
      <c r="RWV138" s="760"/>
      <c r="RWW138" s="760"/>
      <c r="RWX138" s="760"/>
      <c r="RWY138" s="760"/>
      <c r="RWZ138" s="760"/>
      <c r="RXA138" s="760"/>
      <c r="RXB138" s="760"/>
      <c r="RXC138" s="760"/>
      <c r="RXD138" s="760"/>
      <c r="RXE138" s="760"/>
      <c r="RXF138" s="760"/>
      <c r="RXG138" s="760"/>
      <c r="RXH138" s="760"/>
      <c r="RXI138" s="760"/>
      <c r="RXJ138" s="760"/>
      <c r="RXK138" s="760"/>
      <c r="RXL138" s="760"/>
      <c r="RXM138" s="760"/>
      <c r="RXN138" s="760"/>
      <c r="RXO138" s="760"/>
      <c r="RXP138" s="760"/>
      <c r="RXQ138" s="760"/>
      <c r="RXR138" s="760"/>
      <c r="RXS138" s="760"/>
      <c r="RXT138" s="760"/>
      <c r="RXU138" s="760"/>
      <c r="RXV138" s="760"/>
      <c r="RXW138" s="760"/>
      <c r="RXX138" s="760"/>
      <c r="RXY138" s="760"/>
      <c r="RXZ138" s="760"/>
      <c r="RYA138" s="760"/>
      <c r="RYB138" s="760"/>
      <c r="RYC138" s="760"/>
      <c r="RYD138" s="760"/>
      <c r="RYE138" s="760"/>
      <c r="RYF138" s="760"/>
      <c r="RYG138" s="760"/>
      <c r="RYH138" s="760"/>
      <c r="RYI138" s="760"/>
      <c r="RYJ138" s="760"/>
      <c r="RYK138" s="760"/>
      <c r="RYL138" s="760"/>
      <c r="RYM138" s="760"/>
      <c r="RYN138" s="760"/>
      <c r="RYO138" s="760"/>
      <c r="RYP138" s="760"/>
      <c r="RYQ138" s="760"/>
      <c r="RYR138" s="760"/>
      <c r="RYS138" s="760"/>
      <c r="RYT138" s="760"/>
      <c r="RYU138" s="760"/>
      <c r="RYV138" s="760"/>
      <c r="RYW138" s="760"/>
      <c r="RYX138" s="760"/>
      <c r="RYY138" s="760"/>
      <c r="RYZ138" s="760"/>
      <c r="RZA138" s="760"/>
      <c r="RZB138" s="760"/>
      <c r="RZC138" s="760"/>
      <c r="RZD138" s="760"/>
      <c r="RZE138" s="760"/>
      <c r="RZF138" s="760"/>
      <c r="RZG138" s="760"/>
      <c r="RZH138" s="760"/>
      <c r="RZI138" s="760"/>
      <c r="RZJ138" s="760"/>
      <c r="RZK138" s="760"/>
      <c r="RZL138" s="760"/>
      <c r="RZM138" s="760"/>
      <c r="RZN138" s="760"/>
      <c r="RZO138" s="760"/>
      <c r="RZP138" s="760"/>
      <c r="RZQ138" s="760"/>
      <c r="RZR138" s="760"/>
      <c r="RZS138" s="760"/>
      <c r="RZT138" s="760"/>
      <c r="RZU138" s="760"/>
      <c r="RZV138" s="760"/>
      <c r="RZW138" s="760"/>
      <c r="RZX138" s="760"/>
      <c r="RZY138" s="760"/>
      <c r="RZZ138" s="760"/>
      <c r="SAA138" s="760"/>
      <c r="SAB138" s="760"/>
      <c r="SAC138" s="760"/>
      <c r="SAD138" s="760"/>
      <c r="SAE138" s="760"/>
      <c r="SAF138" s="760"/>
      <c r="SAG138" s="760"/>
      <c r="SAH138" s="760"/>
      <c r="SAI138" s="760"/>
      <c r="SAJ138" s="760"/>
      <c r="SAK138" s="760"/>
      <c r="SAL138" s="760"/>
      <c r="SAM138" s="760"/>
      <c r="SAN138" s="760"/>
      <c r="SAO138" s="760"/>
      <c r="SAP138" s="760"/>
      <c r="SAQ138" s="760"/>
      <c r="SAR138" s="760"/>
      <c r="SAS138" s="760"/>
      <c r="SAT138" s="760"/>
      <c r="SAU138" s="760"/>
      <c r="SAV138" s="760"/>
      <c r="SAW138" s="760"/>
      <c r="SAX138" s="760"/>
      <c r="SAY138" s="760"/>
      <c r="SAZ138" s="760"/>
      <c r="SBA138" s="760"/>
      <c r="SBB138" s="760"/>
      <c r="SBC138" s="760"/>
      <c r="SBD138" s="760"/>
      <c r="SBE138" s="760"/>
      <c r="SBF138" s="760"/>
      <c r="SBG138" s="760"/>
      <c r="SBH138" s="760"/>
      <c r="SBI138" s="760"/>
      <c r="SBJ138" s="760"/>
      <c r="SBK138" s="760"/>
      <c r="SBL138" s="760"/>
      <c r="SBM138" s="760"/>
      <c r="SBN138" s="760"/>
      <c r="SBO138" s="760"/>
      <c r="SBP138" s="760"/>
      <c r="SBQ138" s="760"/>
      <c r="SBR138" s="760"/>
      <c r="SBS138" s="760"/>
      <c r="SBT138" s="760"/>
      <c r="SBU138" s="760"/>
      <c r="SBV138" s="760"/>
      <c r="SBW138" s="760"/>
      <c r="SBX138" s="760"/>
      <c r="SBY138" s="760"/>
      <c r="SBZ138" s="760"/>
      <c r="SCA138" s="760"/>
      <c r="SCB138" s="760"/>
      <c r="SCC138" s="760"/>
      <c r="SCD138" s="760"/>
      <c r="SCE138" s="760"/>
      <c r="SCF138" s="760"/>
      <c r="SCG138" s="760"/>
      <c r="SCH138" s="760"/>
      <c r="SCI138" s="760"/>
      <c r="SCJ138" s="760"/>
      <c r="SCK138" s="760"/>
      <c r="SCL138" s="760"/>
      <c r="SCM138" s="760"/>
      <c r="SCN138" s="760"/>
      <c r="SCO138" s="760"/>
      <c r="SCP138" s="760"/>
      <c r="SCQ138" s="760"/>
      <c r="SCR138" s="760"/>
      <c r="SCS138" s="760"/>
      <c r="SCT138" s="760"/>
      <c r="SCU138" s="760"/>
      <c r="SCV138" s="760"/>
      <c r="SCW138" s="760"/>
      <c r="SCX138" s="760"/>
      <c r="SCY138" s="760"/>
      <c r="SCZ138" s="760"/>
      <c r="SDA138" s="760"/>
      <c r="SDB138" s="760"/>
      <c r="SDC138" s="760"/>
      <c r="SDD138" s="760"/>
      <c r="SDE138" s="760"/>
      <c r="SDF138" s="760"/>
      <c r="SDG138" s="760"/>
      <c r="SDH138" s="760"/>
      <c r="SDI138" s="760"/>
      <c r="SDJ138" s="760"/>
      <c r="SDK138" s="760"/>
      <c r="SDL138" s="760"/>
      <c r="SDM138" s="760"/>
      <c r="SDN138" s="760"/>
      <c r="SDO138" s="760"/>
      <c r="SDP138" s="760"/>
      <c r="SDQ138" s="760"/>
      <c r="SDR138" s="760"/>
      <c r="SDS138" s="760"/>
      <c r="SDT138" s="760"/>
      <c r="SDU138" s="760"/>
      <c r="SDV138" s="760"/>
      <c r="SDW138" s="760"/>
      <c r="SDX138" s="760"/>
      <c r="SDY138" s="760"/>
      <c r="SDZ138" s="760"/>
      <c r="SEA138" s="760"/>
      <c r="SEB138" s="760"/>
      <c r="SEC138" s="760"/>
      <c r="SED138" s="760"/>
      <c r="SEE138" s="760"/>
      <c r="SEF138" s="760"/>
      <c r="SEG138" s="760"/>
      <c r="SEH138" s="760"/>
      <c r="SEI138" s="760"/>
      <c r="SEJ138" s="760"/>
      <c r="SEK138" s="760"/>
      <c r="SEL138" s="760"/>
      <c r="SEM138" s="760"/>
      <c r="SEN138" s="760"/>
      <c r="SEO138" s="760"/>
      <c r="SEP138" s="760"/>
      <c r="SEQ138" s="760"/>
      <c r="SER138" s="760"/>
      <c r="SES138" s="760"/>
      <c r="SET138" s="760"/>
      <c r="SEU138" s="760"/>
      <c r="SEV138" s="760"/>
      <c r="SEW138" s="760"/>
      <c r="SEX138" s="760"/>
      <c r="SEY138" s="760"/>
      <c r="SEZ138" s="760"/>
      <c r="SFA138" s="760"/>
      <c r="SFB138" s="760"/>
      <c r="SFC138" s="760"/>
      <c r="SFD138" s="760"/>
      <c r="SFE138" s="760"/>
      <c r="SFF138" s="760"/>
      <c r="SFG138" s="760"/>
      <c r="SFH138" s="760"/>
      <c r="SFI138" s="760"/>
      <c r="SFJ138" s="760"/>
      <c r="SFK138" s="760"/>
      <c r="SFL138" s="760"/>
      <c r="SFM138" s="760"/>
      <c r="SFN138" s="760"/>
      <c r="SFO138" s="760"/>
      <c r="SFP138" s="760"/>
      <c r="SFQ138" s="760"/>
      <c r="SFR138" s="760"/>
      <c r="SFS138" s="760"/>
      <c r="SFT138" s="760"/>
      <c r="SFU138" s="760"/>
      <c r="SFV138" s="760"/>
      <c r="SFW138" s="760"/>
      <c r="SFX138" s="760"/>
      <c r="SFY138" s="760"/>
      <c r="SFZ138" s="760"/>
      <c r="SGA138" s="760"/>
      <c r="SGB138" s="760"/>
      <c r="SGC138" s="760"/>
      <c r="SGD138" s="760"/>
      <c r="SGE138" s="760"/>
      <c r="SGF138" s="760"/>
      <c r="SGG138" s="760"/>
      <c r="SGH138" s="760"/>
      <c r="SGI138" s="760"/>
      <c r="SGJ138" s="760"/>
      <c r="SGK138" s="760"/>
      <c r="SGL138" s="760"/>
      <c r="SGM138" s="760"/>
      <c r="SGN138" s="760"/>
      <c r="SGO138" s="760"/>
      <c r="SGP138" s="760"/>
      <c r="SGQ138" s="760"/>
      <c r="SGR138" s="760"/>
      <c r="SGS138" s="760"/>
      <c r="SGT138" s="760"/>
      <c r="SGU138" s="760"/>
      <c r="SGV138" s="760"/>
      <c r="SGW138" s="760"/>
      <c r="SGX138" s="760"/>
      <c r="SGY138" s="760"/>
      <c r="SGZ138" s="760"/>
      <c r="SHA138" s="760"/>
      <c r="SHB138" s="760"/>
      <c r="SHC138" s="760"/>
      <c r="SHD138" s="760"/>
      <c r="SHE138" s="760"/>
      <c r="SHF138" s="760"/>
      <c r="SHG138" s="760"/>
      <c r="SHH138" s="760"/>
      <c r="SHI138" s="760"/>
      <c r="SHJ138" s="760"/>
      <c r="SHK138" s="760"/>
      <c r="SHL138" s="760"/>
      <c r="SHM138" s="760"/>
      <c r="SHN138" s="760"/>
      <c r="SHO138" s="760"/>
      <c r="SHP138" s="760"/>
      <c r="SHQ138" s="760"/>
      <c r="SHR138" s="760"/>
      <c r="SHS138" s="760"/>
      <c r="SHT138" s="760"/>
      <c r="SHU138" s="760"/>
      <c r="SHV138" s="760"/>
      <c r="SHW138" s="760"/>
      <c r="SHX138" s="760"/>
      <c r="SHY138" s="760"/>
      <c r="SHZ138" s="760"/>
      <c r="SIA138" s="760"/>
      <c r="SIB138" s="760"/>
      <c r="SIC138" s="760"/>
      <c r="SID138" s="760"/>
      <c r="SIE138" s="760"/>
      <c r="SIF138" s="760"/>
      <c r="SIG138" s="760"/>
      <c r="SIH138" s="760"/>
      <c r="SII138" s="760"/>
      <c r="SIJ138" s="760"/>
      <c r="SIK138" s="760"/>
      <c r="SIL138" s="760"/>
      <c r="SIM138" s="760"/>
      <c r="SIN138" s="760"/>
      <c r="SIO138" s="760"/>
      <c r="SIP138" s="760"/>
      <c r="SIQ138" s="760"/>
      <c r="SIR138" s="760"/>
      <c r="SIS138" s="760"/>
      <c r="SIT138" s="760"/>
      <c r="SIU138" s="760"/>
      <c r="SIV138" s="760"/>
      <c r="SIW138" s="760"/>
      <c r="SIX138" s="760"/>
      <c r="SIY138" s="760"/>
      <c r="SIZ138" s="760"/>
      <c r="SJA138" s="760"/>
      <c r="SJB138" s="760"/>
      <c r="SJC138" s="760"/>
      <c r="SJD138" s="760"/>
      <c r="SJE138" s="760"/>
      <c r="SJF138" s="760"/>
      <c r="SJG138" s="760"/>
      <c r="SJH138" s="760"/>
      <c r="SJI138" s="760"/>
      <c r="SJJ138" s="760"/>
      <c r="SJK138" s="760"/>
      <c r="SJL138" s="760"/>
      <c r="SJM138" s="760"/>
      <c r="SJN138" s="760"/>
      <c r="SJO138" s="760"/>
      <c r="SJP138" s="760"/>
      <c r="SJQ138" s="760"/>
      <c r="SJR138" s="760"/>
      <c r="SJS138" s="760"/>
      <c r="SJT138" s="760"/>
      <c r="SJU138" s="760"/>
      <c r="SJV138" s="760"/>
      <c r="SJW138" s="760"/>
      <c r="SJX138" s="760"/>
      <c r="SJY138" s="760"/>
      <c r="SJZ138" s="760"/>
      <c r="SKA138" s="760"/>
      <c r="SKB138" s="760"/>
      <c r="SKC138" s="760"/>
      <c r="SKD138" s="760"/>
      <c r="SKE138" s="760"/>
      <c r="SKF138" s="760"/>
      <c r="SKG138" s="760"/>
      <c r="SKH138" s="760"/>
      <c r="SKI138" s="760"/>
      <c r="SKJ138" s="760"/>
      <c r="SKK138" s="760"/>
      <c r="SKL138" s="760"/>
      <c r="SKM138" s="760"/>
      <c r="SKN138" s="760"/>
      <c r="SKO138" s="760"/>
      <c r="SKP138" s="760"/>
      <c r="SKQ138" s="760"/>
      <c r="SKR138" s="760"/>
      <c r="SKS138" s="760"/>
      <c r="SKT138" s="760"/>
      <c r="SKU138" s="760"/>
      <c r="SKV138" s="760"/>
      <c r="SKW138" s="760"/>
      <c r="SKX138" s="760"/>
      <c r="SKY138" s="760"/>
      <c r="SKZ138" s="760"/>
      <c r="SLA138" s="760"/>
      <c r="SLB138" s="760"/>
      <c r="SLC138" s="760"/>
      <c r="SLD138" s="760"/>
      <c r="SLE138" s="760"/>
      <c r="SLF138" s="760"/>
      <c r="SLG138" s="760"/>
      <c r="SLH138" s="760"/>
      <c r="SLI138" s="760"/>
      <c r="SLJ138" s="760"/>
      <c r="SLK138" s="760"/>
      <c r="SLL138" s="760"/>
      <c r="SLM138" s="760"/>
      <c r="SLN138" s="760"/>
      <c r="SLO138" s="760"/>
      <c r="SLP138" s="760"/>
      <c r="SLQ138" s="760"/>
      <c r="SLR138" s="760"/>
      <c r="SLS138" s="760"/>
      <c r="SLT138" s="760"/>
      <c r="SLU138" s="760"/>
      <c r="SLV138" s="760"/>
      <c r="SLW138" s="760"/>
      <c r="SLX138" s="760"/>
      <c r="SLY138" s="760"/>
      <c r="SLZ138" s="760"/>
      <c r="SMA138" s="760"/>
      <c r="SMB138" s="760"/>
      <c r="SMC138" s="760"/>
      <c r="SMD138" s="760"/>
      <c r="SME138" s="760"/>
      <c r="SMF138" s="760"/>
      <c r="SMG138" s="760"/>
      <c r="SMH138" s="760"/>
      <c r="SMI138" s="760"/>
      <c r="SMJ138" s="760"/>
      <c r="SMK138" s="760"/>
      <c r="SML138" s="760"/>
      <c r="SMM138" s="760"/>
      <c r="SMN138" s="760"/>
      <c r="SMO138" s="760"/>
      <c r="SMP138" s="760"/>
      <c r="SMQ138" s="760"/>
      <c r="SMR138" s="760"/>
      <c r="SMS138" s="760"/>
      <c r="SMT138" s="760"/>
      <c r="SMU138" s="760"/>
      <c r="SMV138" s="760"/>
      <c r="SMW138" s="760"/>
      <c r="SMX138" s="760"/>
      <c r="SMY138" s="760"/>
      <c r="SMZ138" s="760"/>
      <c r="SNA138" s="760"/>
      <c r="SNB138" s="760"/>
      <c r="SNC138" s="760"/>
      <c r="SND138" s="760"/>
      <c r="SNE138" s="760"/>
      <c r="SNF138" s="760"/>
      <c r="SNG138" s="760"/>
      <c r="SNH138" s="760"/>
      <c r="SNI138" s="760"/>
      <c r="SNJ138" s="760"/>
      <c r="SNK138" s="760"/>
      <c r="SNL138" s="760"/>
      <c r="SNM138" s="760"/>
      <c r="SNN138" s="760"/>
      <c r="SNO138" s="760"/>
      <c r="SNP138" s="760"/>
      <c r="SNQ138" s="760"/>
      <c r="SNR138" s="760"/>
      <c r="SNS138" s="760"/>
      <c r="SNT138" s="760"/>
      <c r="SNU138" s="760"/>
      <c r="SNV138" s="760"/>
      <c r="SNW138" s="760"/>
      <c r="SNX138" s="760"/>
      <c r="SNY138" s="760"/>
      <c r="SNZ138" s="760"/>
      <c r="SOA138" s="760"/>
      <c r="SOB138" s="760"/>
      <c r="SOC138" s="760"/>
      <c r="SOD138" s="760"/>
      <c r="SOE138" s="760"/>
      <c r="SOF138" s="760"/>
      <c r="SOG138" s="760"/>
      <c r="SOH138" s="760"/>
      <c r="SOI138" s="760"/>
      <c r="SOJ138" s="760"/>
      <c r="SOK138" s="760"/>
      <c r="SOL138" s="760"/>
      <c r="SOM138" s="760"/>
      <c r="SON138" s="760"/>
      <c r="SOO138" s="760"/>
      <c r="SOP138" s="760"/>
      <c r="SOQ138" s="760"/>
      <c r="SOR138" s="760"/>
      <c r="SOS138" s="760"/>
      <c r="SOT138" s="760"/>
      <c r="SOU138" s="760"/>
      <c r="SOV138" s="760"/>
      <c r="SOW138" s="760"/>
      <c r="SOX138" s="760"/>
      <c r="SOY138" s="760"/>
      <c r="SOZ138" s="760"/>
      <c r="SPA138" s="760"/>
      <c r="SPB138" s="760"/>
      <c r="SPC138" s="760"/>
      <c r="SPD138" s="760"/>
      <c r="SPE138" s="760"/>
      <c r="SPF138" s="760"/>
      <c r="SPG138" s="760"/>
      <c r="SPH138" s="760"/>
      <c r="SPI138" s="760"/>
      <c r="SPJ138" s="760"/>
      <c r="SPK138" s="760"/>
      <c r="SPL138" s="760"/>
      <c r="SPM138" s="760"/>
      <c r="SPN138" s="760"/>
      <c r="SPO138" s="760"/>
      <c r="SPP138" s="760"/>
      <c r="SPQ138" s="760"/>
      <c r="SPR138" s="760"/>
      <c r="SPS138" s="760"/>
      <c r="SPT138" s="760"/>
      <c r="SPU138" s="760"/>
      <c r="SPV138" s="760"/>
      <c r="SPW138" s="760"/>
      <c r="SPX138" s="760"/>
      <c r="SPY138" s="760"/>
      <c r="SPZ138" s="760"/>
      <c r="SQA138" s="760"/>
      <c r="SQB138" s="760"/>
      <c r="SQC138" s="760"/>
      <c r="SQD138" s="760"/>
      <c r="SQE138" s="760"/>
      <c r="SQF138" s="760"/>
      <c r="SQG138" s="760"/>
      <c r="SQH138" s="760"/>
      <c r="SQI138" s="760"/>
      <c r="SQJ138" s="760"/>
      <c r="SQK138" s="760"/>
      <c r="SQL138" s="760"/>
      <c r="SQM138" s="760"/>
      <c r="SQN138" s="760"/>
      <c r="SQO138" s="760"/>
      <c r="SQP138" s="760"/>
      <c r="SQQ138" s="760"/>
      <c r="SQR138" s="760"/>
      <c r="SQS138" s="760"/>
      <c r="SQT138" s="760"/>
      <c r="SQU138" s="760"/>
      <c r="SQV138" s="760"/>
      <c r="SQW138" s="760"/>
      <c r="SQX138" s="760"/>
      <c r="SQY138" s="760"/>
      <c r="SQZ138" s="760"/>
      <c r="SRA138" s="760"/>
      <c r="SRB138" s="760"/>
      <c r="SRC138" s="760"/>
      <c r="SRD138" s="760"/>
      <c r="SRE138" s="760"/>
      <c r="SRF138" s="760"/>
      <c r="SRG138" s="760"/>
      <c r="SRH138" s="760"/>
      <c r="SRI138" s="760"/>
      <c r="SRJ138" s="760"/>
      <c r="SRK138" s="760"/>
      <c r="SRL138" s="760"/>
      <c r="SRM138" s="760"/>
      <c r="SRN138" s="760"/>
      <c r="SRO138" s="760"/>
      <c r="SRP138" s="760"/>
      <c r="SRQ138" s="760"/>
      <c r="SRR138" s="760"/>
      <c r="SRS138" s="760"/>
      <c r="SRT138" s="760"/>
      <c r="SRU138" s="760"/>
      <c r="SRV138" s="760"/>
      <c r="SRW138" s="760"/>
      <c r="SRX138" s="760"/>
      <c r="SRY138" s="760"/>
      <c r="SRZ138" s="760"/>
      <c r="SSA138" s="760"/>
      <c r="SSB138" s="760"/>
      <c r="SSC138" s="760"/>
      <c r="SSD138" s="760"/>
      <c r="SSE138" s="760"/>
      <c r="SSF138" s="760"/>
      <c r="SSG138" s="760"/>
      <c r="SSH138" s="760"/>
      <c r="SSI138" s="760"/>
      <c r="SSJ138" s="760"/>
      <c r="SSK138" s="760"/>
      <c r="SSL138" s="760"/>
      <c r="SSM138" s="760"/>
      <c r="SSN138" s="760"/>
      <c r="SSO138" s="760"/>
      <c r="SSP138" s="760"/>
      <c r="SSQ138" s="760"/>
      <c r="SSR138" s="760"/>
      <c r="SSS138" s="760"/>
      <c r="SST138" s="760"/>
      <c r="SSU138" s="760"/>
      <c r="SSV138" s="760"/>
      <c r="SSW138" s="760"/>
      <c r="SSX138" s="760"/>
      <c r="SSY138" s="760"/>
      <c r="SSZ138" s="760"/>
      <c r="STA138" s="760"/>
      <c r="STB138" s="760"/>
      <c r="STC138" s="760"/>
      <c r="STD138" s="760"/>
      <c r="STE138" s="760"/>
      <c r="STF138" s="760"/>
      <c r="STG138" s="760"/>
      <c r="STH138" s="760"/>
      <c r="STI138" s="760"/>
      <c r="STJ138" s="760"/>
      <c r="STK138" s="760"/>
      <c r="STL138" s="760"/>
      <c r="STM138" s="760"/>
      <c r="STN138" s="760"/>
      <c r="STO138" s="760"/>
      <c r="STP138" s="760"/>
      <c r="STQ138" s="760"/>
      <c r="STR138" s="760"/>
      <c r="STS138" s="760"/>
      <c r="STT138" s="760"/>
      <c r="STU138" s="760"/>
      <c r="STV138" s="760"/>
      <c r="STW138" s="760"/>
      <c r="STX138" s="760"/>
      <c r="STY138" s="760"/>
      <c r="STZ138" s="760"/>
      <c r="SUA138" s="760"/>
      <c r="SUB138" s="760"/>
      <c r="SUC138" s="760"/>
      <c r="SUD138" s="760"/>
      <c r="SUE138" s="760"/>
      <c r="SUF138" s="760"/>
      <c r="SUG138" s="760"/>
      <c r="SUH138" s="760"/>
      <c r="SUI138" s="760"/>
      <c r="SUJ138" s="760"/>
      <c r="SUK138" s="760"/>
      <c r="SUL138" s="760"/>
      <c r="SUM138" s="760"/>
      <c r="SUN138" s="760"/>
      <c r="SUO138" s="760"/>
      <c r="SUP138" s="760"/>
      <c r="SUQ138" s="760"/>
      <c r="SUR138" s="760"/>
      <c r="SUS138" s="760"/>
      <c r="SUT138" s="760"/>
      <c r="SUU138" s="760"/>
      <c r="SUV138" s="760"/>
      <c r="SUW138" s="760"/>
      <c r="SUX138" s="760"/>
      <c r="SUY138" s="760"/>
      <c r="SUZ138" s="760"/>
      <c r="SVA138" s="760"/>
      <c r="SVB138" s="760"/>
      <c r="SVC138" s="760"/>
      <c r="SVD138" s="760"/>
      <c r="SVE138" s="760"/>
      <c r="SVF138" s="760"/>
      <c r="SVG138" s="760"/>
      <c r="SVH138" s="760"/>
      <c r="SVI138" s="760"/>
      <c r="SVJ138" s="760"/>
      <c r="SVK138" s="760"/>
      <c r="SVL138" s="760"/>
      <c r="SVM138" s="760"/>
      <c r="SVN138" s="760"/>
      <c r="SVO138" s="760"/>
      <c r="SVP138" s="760"/>
      <c r="SVQ138" s="760"/>
      <c r="SVR138" s="760"/>
      <c r="SVS138" s="760"/>
      <c r="SVT138" s="760"/>
      <c r="SVU138" s="760"/>
      <c r="SVV138" s="760"/>
      <c r="SVW138" s="760"/>
      <c r="SVX138" s="760"/>
      <c r="SVY138" s="760"/>
      <c r="SVZ138" s="760"/>
      <c r="SWA138" s="760"/>
      <c r="SWB138" s="760"/>
      <c r="SWC138" s="760"/>
      <c r="SWD138" s="760"/>
      <c r="SWE138" s="760"/>
      <c r="SWF138" s="760"/>
      <c r="SWG138" s="760"/>
      <c r="SWH138" s="760"/>
      <c r="SWI138" s="760"/>
      <c r="SWJ138" s="760"/>
      <c r="SWK138" s="760"/>
      <c r="SWL138" s="760"/>
      <c r="SWM138" s="760"/>
      <c r="SWN138" s="760"/>
      <c r="SWO138" s="760"/>
      <c r="SWP138" s="760"/>
      <c r="SWQ138" s="760"/>
      <c r="SWR138" s="760"/>
      <c r="SWS138" s="760"/>
      <c r="SWT138" s="760"/>
      <c r="SWU138" s="760"/>
      <c r="SWV138" s="760"/>
      <c r="SWW138" s="760"/>
      <c r="SWX138" s="760"/>
      <c r="SWY138" s="760"/>
      <c r="SWZ138" s="760"/>
      <c r="SXA138" s="760"/>
      <c r="SXB138" s="760"/>
      <c r="SXC138" s="760"/>
      <c r="SXD138" s="760"/>
      <c r="SXE138" s="760"/>
      <c r="SXF138" s="760"/>
      <c r="SXG138" s="760"/>
      <c r="SXH138" s="760"/>
      <c r="SXI138" s="760"/>
      <c r="SXJ138" s="760"/>
      <c r="SXK138" s="760"/>
      <c r="SXL138" s="760"/>
      <c r="SXM138" s="760"/>
      <c r="SXN138" s="760"/>
      <c r="SXO138" s="760"/>
      <c r="SXP138" s="760"/>
      <c r="SXQ138" s="760"/>
      <c r="SXR138" s="760"/>
      <c r="SXS138" s="760"/>
      <c r="SXT138" s="760"/>
      <c r="SXU138" s="760"/>
      <c r="SXV138" s="760"/>
      <c r="SXW138" s="760"/>
      <c r="SXX138" s="760"/>
      <c r="SXY138" s="760"/>
      <c r="SXZ138" s="760"/>
      <c r="SYA138" s="760"/>
      <c r="SYB138" s="760"/>
      <c r="SYC138" s="760"/>
      <c r="SYD138" s="760"/>
      <c r="SYE138" s="760"/>
      <c r="SYF138" s="760"/>
      <c r="SYG138" s="760"/>
      <c r="SYH138" s="760"/>
      <c r="SYI138" s="760"/>
      <c r="SYJ138" s="760"/>
      <c r="SYK138" s="760"/>
      <c r="SYL138" s="760"/>
      <c r="SYM138" s="760"/>
      <c r="SYN138" s="760"/>
      <c r="SYO138" s="760"/>
      <c r="SYP138" s="760"/>
      <c r="SYQ138" s="760"/>
      <c r="SYR138" s="760"/>
      <c r="SYS138" s="760"/>
      <c r="SYT138" s="760"/>
      <c r="SYU138" s="760"/>
      <c r="SYV138" s="760"/>
      <c r="SYW138" s="760"/>
      <c r="SYX138" s="760"/>
      <c r="SYY138" s="760"/>
      <c r="SYZ138" s="760"/>
      <c r="SZA138" s="760"/>
      <c r="SZB138" s="760"/>
      <c r="SZC138" s="760"/>
      <c r="SZD138" s="760"/>
      <c r="SZE138" s="760"/>
      <c r="SZF138" s="760"/>
      <c r="SZG138" s="760"/>
      <c r="SZH138" s="760"/>
      <c r="SZI138" s="760"/>
      <c r="SZJ138" s="760"/>
      <c r="SZK138" s="760"/>
      <c r="SZL138" s="760"/>
      <c r="SZM138" s="760"/>
      <c r="SZN138" s="760"/>
      <c r="SZO138" s="760"/>
      <c r="SZP138" s="760"/>
      <c r="SZQ138" s="760"/>
      <c r="SZR138" s="760"/>
      <c r="SZS138" s="760"/>
      <c r="SZT138" s="760"/>
      <c r="SZU138" s="760"/>
      <c r="SZV138" s="760"/>
      <c r="SZW138" s="760"/>
      <c r="SZX138" s="760"/>
      <c r="SZY138" s="760"/>
      <c r="SZZ138" s="760"/>
      <c r="TAA138" s="760"/>
      <c r="TAB138" s="760"/>
      <c r="TAC138" s="760"/>
      <c r="TAD138" s="760"/>
      <c r="TAE138" s="760"/>
      <c r="TAF138" s="760"/>
      <c r="TAG138" s="760"/>
      <c r="TAH138" s="760"/>
      <c r="TAI138" s="760"/>
      <c r="TAJ138" s="760"/>
      <c r="TAK138" s="760"/>
      <c r="TAL138" s="760"/>
      <c r="TAM138" s="760"/>
      <c r="TAN138" s="760"/>
      <c r="TAO138" s="760"/>
      <c r="TAP138" s="760"/>
      <c r="TAQ138" s="760"/>
      <c r="TAR138" s="760"/>
      <c r="TAS138" s="760"/>
      <c r="TAT138" s="760"/>
      <c r="TAU138" s="760"/>
      <c r="TAV138" s="760"/>
      <c r="TAW138" s="760"/>
      <c r="TAX138" s="760"/>
      <c r="TAY138" s="760"/>
      <c r="TAZ138" s="760"/>
      <c r="TBA138" s="760"/>
      <c r="TBB138" s="760"/>
      <c r="TBC138" s="760"/>
      <c r="TBD138" s="760"/>
      <c r="TBE138" s="760"/>
      <c r="TBF138" s="760"/>
      <c r="TBG138" s="760"/>
      <c r="TBH138" s="760"/>
      <c r="TBI138" s="760"/>
      <c r="TBJ138" s="760"/>
      <c r="TBK138" s="760"/>
      <c r="TBL138" s="760"/>
      <c r="TBM138" s="760"/>
      <c r="TBN138" s="760"/>
      <c r="TBO138" s="760"/>
      <c r="TBP138" s="760"/>
      <c r="TBQ138" s="760"/>
      <c r="TBR138" s="760"/>
      <c r="TBS138" s="760"/>
      <c r="TBT138" s="760"/>
      <c r="TBU138" s="760"/>
      <c r="TBV138" s="760"/>
      <c r="TBW138" s="760"/>
      <c r="TBX138" s="760"/>
      <c r="TBY138" s="760"/>
      <c r="TBZ138" s="760"/>
      <c r="TCA138" s="760"/>
      <c r="TCB138" s="760"/>
      <c r="TCC138" s="760"/>
      <c r="TCD138" s="760"/>
      <c r="TCE138" s="760"/>
      <c r="TCF138" s="760"/>
      <c r="TCG138" s="760"/>
      <c r="TCH138" s="760"/>
      <c r="TCI138" s="760"/>
      <c r="TCJ138" s="760"/>
      <c r="TCK138" s="760"/>
      <c r="TCL138" s="760"/>
      <c r="TCM138" s="760"/>
      <c r="TCN138" s="760"/>
      <c r="TCO138" s="760"/>
      <c r="TCP138" s="760"/>
      <c r="TCQ138" s="760"/>
      <c r="TCR138" s="760"/>
      <c r="TCS138" s="760"/>
      <c r="TCT138" s="760"/>
      <c r="TCU138" s="760"/>
      <c r="TCV138" s="760"/>
      <c r="TCW138" s="760"/>
      <c r="TCX138" s="760"/>
      <c r="TCY138" s="760"/>
      <c r="TCZ138" s="760"/>
      <c r="TDA138" s="760"/>
      <c r="TDB138" s="760"/>
      <c r="TDC138" s="760"/>
      <c r="TDD138" s="760"/>
      <c r="TDE138" s="760"/>
      <c r="TDF138" s="760"/>
      <c r="TDG138" s="760"/>
      <c r="TDH138" s="760"/>
      <c r="TDI138" s="760"/>
      <c r="TDJ138" s="760"/>
      <c r="TDK138" s="760"/>
      <c r="TDL138" s="760"/>
      <c r="TDM138" s="760"/>
      <c r="TDN138" s="760"/>
      <c r="TDO138" s="760"/>
      <c r="TDP138" s="760"/>
      <c r="TDQ138" s="760"/>
      <c r="TDR138" s="760"/>
      <c r="TDS138" s="760"/>
      <c r="TDT138" s="760"/>
      <c r="TDU138" s="760"/>
      <c r="TDV138" s="760"/>
      <c r="TDW138" s="760"/>
      <c r="TDX138" s="760"/>
      <c r="TDY138" s="760"/>
      <c r="TDZ138" s="760"/>
      <c r="TEA138" s="760"/>
      <c r="TEB138" s="760"/>
      <c r="TEC138" s="760"/>
      <c r="TED138" s="760"/>
      <c r="TEE138" s="760"/>
      <c r="TEF138" s="760"/>
      <c r="TEG138" s="760"/>
      <c r="TEH138" s="760"/>
      <c r="TEI138" s="760"/>
      <c r="TEJ138" s="760"/>
      <c r="TEK138" s="760"/>
      <c r="TEL138" s="760"/>
      <c r="TEM138" s="760"/>
      <c r="TEN138" s="760"/>
      <c r="TEO138" s="760"/>
      <c r="TEP138" s="760"/>
      <c r="TEQ138" s="760"/>
      <c r="TER138" s="760"/>
      <c r="TES138" s="760"/>
      <c r="TET138" s="760"/>
      <c r="TEU138" s="760"/>
      <c r="TEV138" s="760"/>
      <c r="TEW138" s="760"/>
      <c r="TEX138" s="760"/>
      <c r="TEY138" s="760"/>
      <c r="TEZ138" s="760"/>
      <c r="TFA138" s="760"/>
      <c r="TFB138" s="760"/>
      <c r="TFC138" s="760"/>
      <c r="TFD138" s="760"/>
      <c r="TFE138" s="760"/>
      <c r="TFF138" s="760"/>
      <c r="TFG138" s="760"/>
      <c r="TFH138" s="760"/>
      <c r="TFI138" s="760"/>
      <c r="TFJ138" s="760"/>
      <c r="TFK138" s="760"/>
      <c r="TFL138" s="760"/>
      <c r="TFM138" s="760"/>
      <c r="TFN138" s="760"/>
      <c r="TFO138" s="760"/>
      <c r="TFP138" s="760"/>
      <c r="TFQ138" s="760"/>
      <c r="TFR138" s="760"/>
      <c r="TFS138" s="760"/>
      <c r="TFT138" s="760"/>
      <c r="TFU138" s="760"/>
      <c r="TFV138" s="760"/>
      <c r="TFW138" s="760"/>
      <c r="TFX138" s="760"/>
      <c r="TFY138" s="760"/>
      <c r="TFZ138" s="760"/>
      <c r="TGA138" s="760"/>
      <c r="TGB138" s="760"/>
      <c r="TGC138" s="760"/>
      <c r="TGD138" s="760"/>
      <c r="TGE138" s="760"/>
      <c r="TGF138" s="760"/>
      <c r="TGG138" s="760"/>
      <c r="TGH138" s="760"/>
      <c r="TGI138" s="760"/>
      <c r="TGJ138" s="760"/>
      <c r="TGK138" s="760"/>
      <c r="TGL138" s="760"/>
      <c r="TGM138" s="760"/>
      <c r="TGN138" s="760"/>
      <c r="TGO138" s="760"/>
      <c r="TGP138" s="760"/>
      <c r="TGQ138" s="760"/>
      <c r="TGR138" s="760"/>
      <c r="TGS138" s="760"/>
      <c r="TGT138" s="760"/>
      <c r="TGU138" s="760"/>
      <c r="TGV138" s="760"/>
      <c r="TGW138" s="760"/>
      <c r="TGX138" s="760"/>
      <c r="TGY138" s="760"/>
      <c r="TGZ138" s="760"/>
      <c r="THA138" s="760"/>
      <c r="THB138" s="760"/>
      <c r="THC138" s="760"/>
      <c r="THD138" s="760"/>
      <c r="THE138" s="760"/>
      <c r="THF138" s="760"/>
      <c r="THG138" s="760"/>
      <c r="THH138" s="760"/>
      <c r="THI138" s="760"/>
      <c r="THJ138" s="760"/>
      <c r="THK138" s="760"/>
      <c r="THL138" s="760"/>
      <c r="THM138" s="760"/>
      <c r="THN138" s="760"/>
      <c r="THO138" s="760"/>
      <c r="THP138" s="760"/>
      <c r="THQ138" s="760"/>
      <c r="THR138" s="760"/>
      <c r="THS138" s="760"/>
      <c r="THT138" s="760"/>
      <c r="THU138" s="760"/>
      <c r="THV138" s="760"/>
      <c r="THW138" s="760"/>
      <c r="THX138" s="760"/>
      <c r="THY138" s="760"/>
      <c r="THZ138" s="760"/>
      <c r="TIA138" s="760"/>
      <c r="TIB138" s="760"/>
      <c r="TIC138" s="760"/>
      <c r="TID138" s="760"/>
      <c r="TIE138" s="760"/>
      <c r="TIF138" s="760"/>
      <c r="TIG138" s="760"/>
      <c r="TIH138" s="760"/>
      <c r="TII138" s="760"/>
      <c r="TIJ138" s="760"/>
      <c r="TIK138" s="760"/>
      <c r="TIL138" s="760"/>
      <c r="TIM138" s="760"/>
      <c r="TIN138" s="760"/>
      <c r="TIO138" s="760"/>
      <c r="TIP138" s="760"/>
      <c r="TIQ138" s="760"/>
      <c r="TIR138" s="760"/>
      <c r="TIS138" s="760"/>
      <c r="TIT138" s="760"/>
      <c r="TIU138" s="760"/>
      <c r="TIV138" s="760"/>
      <c r="TIW138" s="760"/>
      <c r="TIX138" s="760"/>
      <c r="TIY138" s="760"/>
      <c r="TIZ138" s="760"/>
      <c r="TJA138" s="760"/>
      <c r="TJB138" s="760"/>
      <c r="TJC138" s="760"/>
      <c r="TJD138" s="760"/>
      <c r="TJE138" s="760"/>
      <c r="TJF138" s="760"/>
      <c r="TJG138" s="760"/>
      <c r="TJH138" s="760"/>
      <c r="TJI138" s="760"/>
      <c r="TJJ138" s="760"/>
      <c r="TJK138" s="760"/>
      <c r="TJL138" s="760"/>
      <c r="TJM138" s="760"/>
      <c r="TJN138" s="760"/>
      <c r="TJO138" s="760"/>
      <c r="TJP138" s="760"/>
      <c r="TJQ138" s="760"/>
      <c r="TJR138" s="760"/>
      <c r="TJS138" s="760"/>
      <c r="TJT138" s="760"/>
      <c r="TJU138" s="760"/>
      <c r="TJV138" s="760"/>
      <c r="TJW138" s="760"/>
      <c r="TJX138" s="760"/>
      <c r="TJY138" s="760"/>
      <c r="TJZ138" s="760"/>
      <c r="TKA138" s="760"/>
      <c r="TKB138" s="760"/>
      <c r="TKC138" s="760"/>
      <c r="TKD138" s="760"/>
      <c r="TKE138" s="760"/>
      <c r="TKF138" s="760"/>
      <c r="TKG138" s="760"/>
      <c r="TKH138" s="760"/>
      <c r="TKI138" s="760"/>
      <c r="TKJ138" s="760"/>
      <c r="TKK138" s="760"/>
      <c r="TKL138" s="760"/>
      <c r="TKM138" s="760"/>
      <c r="TKN138" s="760"/>
      <c r="TKO138" s="760"/>
      <c r="TKP138" s="760"/>
      <c r="TKQ138" s="760"/>
      <c r="TKR138" s="760"/>
      <c r="TKS138" s="760"/>
      <c r="TKT138" s="760"/>
      <c r="TKU138" s="760"/>
      <c r="TKV138" s="760"/>
      <c r="TKW138" s="760"/>
      <c r="TKX138" s="760"/>
      <c r="TKY138" s="760"/>
      <c r="TKZ138" s="760"/>
      <c r="TLA138" s="760"/>
      <c r="TLB138" s="760"/>
      <c r="TLC138" s="760"/>
      <c r="TLD138" s="760"/>
      <c r="TLE138" s="760"/>
      <c r="TLF138" s="760"/>
      <c r="TLG138" s="760"/>
      <c r="TLH138" s="760"/>
      <c r="TLI138" s="760"/>
      <c r="TLJ138" s="760"/>
      <c r="TLK138" s="760"/>
      <c r="TLL138" s="760"/>
      <c r="TLM138" s="760"/>
      <c r="TLN138" s="760"/>
      <c r="TLO138" s="760"/>
      <c r="TLP138" s="760"/>
      <c r="TLQ138" s="760"/>
      <c r="TLR138" s="760"/>
      <c r="TLS138" s="760"/>
      <c r="TLT138" s="760"/>
      <c r="TLU138" s="760"/>
      <c r="TLV138" s="760"/>
      <c r="TLW138" s="760"/>
      <c r="TLX138" s="760"/>
      <c r="TLY138" s="760"/>
      <c r="TLZ138" s="760"/>
      <c r="TMA138" s="760"/>
      <c r="TMB138" s="760"/>
      <c r="TMC138" s="760"/>
      <c r="TMD138" s="760"/>
      <c r="TME138" s="760"/>
      <c r="TMF138" s="760"/>
      <c r="TMG138" s="760"/>
      <c r="TMH138" s="760"/>
      <c r="TMI138" s="760"/>
      <c r="TMJ138" s="760"/>
      <c r="TMK138" s="760"/>
      <c r="TML138" s="760"/>
      <c r="TMM138" s="760"/>
      <c r="TMN138" s="760"/>
      <c r="TMO138" s="760"/>
      <c r="TMP138" s="760"/>
      <c r="TMQ138" s="760"/>
      <c r="TMR138" s="760"/>
      <c r="TMS138" s="760"/>
      <c r="TMT138" s="760"/>
      <c r="TMU138" s="760"/>
      <c r="TMV138" s="760"/>
      <c r="TMW138" s="760"/>
      <c r="TMX138" s="760"/>
      <c r="TMY138" s="760"/>
      <c r="TMZ138" s="760"/>
      <c r="TNA138" s="760"/>
      <c r="TNB138" s="760"/>
      <c r="TNC138" s="760"/>
      <c r="TND138" s="760"/>
      <c r="TNE138" s="760"/>
      <c r="TNF138" s="760"/>
      <c r="TNG138" s="760"/>
      <c r="TNH138" s="760"/>
      <c r="TNI138" s="760"/>
      <c r="TNJ138" s="760"/>
      <c r="TNK138" s="760"/>
      <c r="TNL138" s="760"/>
      <c r="TNM138" s="760"/>
      <c r="TNN138" s="760"/>
      <c r="TNO138" s="760"/>
      <c r="TNP138" s="760"/>
      <c r="TNQ138" s="760"/>
      <c r="TNR138" s="760"/>
      <c r="TNS138" s="760"/>
      <c r="TNT138" s="760"/>
      <c r="TNU138" s="760"/>
      <c r="TNV138" s="760"/>
      <c r="TNW138" s="760"/>
      <c r="TNX138" s="760"/>
      <c r="TNY138" s="760"/>
      <c r="TNZ138" s="760"/>
      <c r="TOA138" s="760"/>
      <c r="TOB138" s="760"/>
      <c r="TOC138" s="760"/>
      <c r="TOD138" s="760"/>
      <c r="TOE138" s="760"/>
      <c r="TOF138" s="760"/>
      <c r="TOG138" s="760"/>
      <c r="TOH138" s="760"/>
      <c r="TOI138" s="760"/>
      <c r="TOJ138" s="760"/>
      <c r="TOK138" s="760"/>
      <c r="TOL138" s="760"/>
      <c r="TOM138" s="760"/>
      <c r="TON138" s="760"/>
      <c r="TOO138" s="760"/>
      <c r="TOP138" s="760"/>
      <c r="TOQ138" s="760"/>
      <c r="TOR138" s="760"/>
      <c r="TOS138" s="760"/>
      <c r="TOT138" s="760"/>
      <c r="TOU138" s="760"/>
      <c r="TOV138" s="760"/>
      <c r="TOW138" s="760"/>
      <c r="TOX138" s="760"/>
      <c r="TOY138" s="760"/>
      <c r="TOZ138" s="760"/>
      <c r="TPA138" s="760"/>
      <c r="TPB138" s="760"/>
      <c r="TPC138" s="760"/>
      <c r="TPD138" s="760"/>
      <c r="TPE138" s="760"/>
      <c r="TPF138" s="760"/>
      <c r="TPG138" s="760"/>
      <c r="TPH138" s="760"/>
      <c r="TPI138" s="760"/>
      <c r="TPJ138" s="760"/>
      <c r="TPK138" s="760"/>
      <c r="TPL138" s="760"/>
      <c r="TPM138" s="760"/>
      <c r="TPN138" s="760"/>
      <c r="TPO138" s="760"/>
      <c r="TPP138" s="760"/>
      <c r="TPQ138" s="760"/>
      <c r="TPR138" s="760"/>
      <c r="TPS138" s="760"/>
      <c r="TPT138" s="760"/>
      <c r="TPU138" s="760"/>
      <c r="TPV138" s="760"/>
      <c r="TPW138" s="760"/>
      <c r="TPX138" s="760"/>
      <c r="TPY138" s="760"/>
      <c r="TPZ138" s="760"/>
      <c r="TQA138" s="760"/>
      <c r="TQB138" s="760"/>
      <c r="TQC138" s="760"/>
      <c r="TQD138" s="760"/>
      <c r="TQE138" s="760"/>
      <c r="TQF138" s="760"/>
      <c r="TQG138" s="760"/>
      <c r="TQH138" s="760"/>
      <c r="TQI138" s="760"/>
      <c r="TQJ138" s="760"/>
      <c r="TQK138" s="760"/>
      <c r="TQL138" s="760"/>
      <c r="TQM138" s="760"/>
      <c r="TQN138" s="760"/>
      <c r="TQO138" s="760"/>
      <c r="TQP138" s="760"/>
      <c r="TQQ138" s="760"/>
      <c r="TQR138" s="760"/>
      <c r="TQS138" s="760"/>
      <c r="TQT138" s="760"/>
      <c r="TQU138" s="760"/>
      <c r="TQV138" s="760"/>
      <c r="TQW138" s="760"/>
      <c r="TQX138" s="760"/>
      <c r="TQY138" s="760"/>
      <c r="TQZ138" s="760"/>
      <c r="TRA138" s="760"/>
      <c r="TRB138" s="760"/>
      <c r="TRC138" s="760"/>
      <c r="TRD138" s="760"/>
      <c r="TRE138" s="760"/>
      <c r="TRF138" s="760"/>
      <c r="TRG138" s="760"/>
      <c r="TRH138" s="760"/>
      <c r="TRI138" s="760"/>
      <c r="TRJ138" s="760"/>
      <c r="TRK138" s="760"/>
      <c r="TRL138" s="760"/>
      <c r="TRM138" s="760"/>
      <c r="TRN138" s="760"/>
      <c r="TRO138" s="760"/>
      <c r="TRP138" s="760"/>
      <c r="TRQ138" s="760"/>
      <c r="TRR138" s="760"/>
      <c r="TRS138" s="760"/>
      <c r="TRT138" s="760"/>
      <c r="TRU138" s="760"/>
      <c r="TRV138" s="760"/>
      <c r="TRW138" s="760"/>
      <c r="TRX138" s="760"/>
      <c r="TRY138" s="760"/>
      <c r="TRZ138" s="760"/>
      <c r="TSA138" s="760"/>
      <c r="TSB138" s="760"/>
      <c r="TSC138" s="760"/>
      <c r="TSD138" s="760"/>
      <c r="TSE138" s="760"/>
      <c r="TSF138" s="760"/>
      <c r="TSG138" s="760"/>
      <c r="TSH138" s="760"/>
      <c r="TSI138" s="760"/>
      <c r="TSJ138" s="760"/>
      <c r="TSK138" s="760"/>
      <c r="TSL138" s="760"/>
      <c r="TSM138" s="760"/>
      <c r="TSN138" s="760"/>
      <c r="TSO138" s="760"/>
      <c r="TSP138" s="760"/>
      <c r="TSQ138" s="760"/>
      <c r="TSR138" s="760"/>
      <c r="TSS138" s="760"/>
      <c r="TST138" s="760"/>
      <c r="TSU138" s="760"/>
      <c r="TSV138" s="760"/>
      <c r="TSW138" s="760"/>
      <c r="TSX138" s="760"/>
      <c r="TSY138" s="760"/>
      <c r="TSZ138" s="760"/>
      <c r="TTA138" s="760"/>
      <c r="TTB138" s="760"/>
      <c r="TTC138" s="760"/>
      <c r="TTD138" s="760"/>
      <c r="TTE138" s="760"/>
      <c r="TTF138" s="760"/>
      <c r="TTG138" s="760"/>
      <c r="TTH138" s="760"/>
      <c r="TTI138" s="760"/>
      <c r="TTJ138" s="760"/>
      <c r="TTK138" s="760"/>
      <c r="TTL138" s="760"/>
      <c r="TTM138" s="760"/>
      <c r="TTN138" s="760"/>
      <c r="TTO138" s="760"/>
      <c r="TTP138" s="760"/>
      <c r="TTQ138" s="760"/>
      <c r="TTR138" s="760"/>
      <c r="TTS138" s="760"/>
      <c r="TTT138" s="760"/>
      <c r="TTU138" s="760"/>
      <c r="TTV138" s="760"/>
      <c r="TTW138" s="760"/>
      <c r="TTX138" s="760"/>
      <c r="TTY138" s="760"/>
      <c r="TTZ138" s="760"/>
      <c r="TUA138" s="760"/>
      <c r="TUB138" s="760"/>
      <c r="TUC138" s="760"/>
      <c r="TUD138" s="760"/>
      <c r="TUE138" s="760"/>
      <c r="TUF138" s="760"/>
      <c r="TUG138" s="760"/>
      <c r="TUH138" s="760"/>
      <c r="TUI138" s="760"/>
      <c r="TUJ138" s="760"/>
      <c r="TUK138" s="760"/>
      <c r="TUL138" s="760"/>
      <c r="TUM138" s="760"/>
      <c r="TUN138" s="760"/>
      <c r="TUO138" s="760"/>
      <c r="TUP138" s="760"/>
      <c r="TUQ138" s="760"/>
      <c r="TUR138" s="760"/>
      <c r="TUS138" s="760"/>
      <c r="TUT138" s="760"/>
      <c r="TUU138" s="760"/>
      <c r="TUV138" s="760"/>
      <c r="TUW138" s="760"/>
      <c r="TUX138" s="760"/>
      <c r="TUY138" s="760"/>
      <c r="TUZ138" s="760"/>
      <c r="TVA138" s="760"/>
      <c r="TVB138" s="760"/>
      <c r="TVC138" s="760"/>
      <c r="TVD138" s="760"/>
      <c r="TVE138" s="760"/>
      <c r="TVF138" s="760"/>
      <c r="TVG138" s="760"/>
      <c r="TVH138" s="760"/>
      <c r="TVI138" s="760"/>
      <c r="TVJ138" s="760"/>
      <c r="TVK138" s="760"/>
      <c r="TVL138" s="760"/>
      <c r="TVM138" s="760"/>
      <c r="TVN138" s="760"/>
      <c r="TVO138" s="760"/>
      <c r="TVP138" s="760"/>
      <c r="TVQ138" s="760"/>
      <c r="TVR138" s="760"/>
      <c r="TVS138" s="760"/>
      <c r="TVT138" s="760"/>
      <c r="TVU138" s="760"/>
      <c r="TVV138" s="760"/>
      <c r="TVW138" s="760"/>
      <c r="TVX138" s="760"/>
      <c r="TVY138" s="760"/>
      <c r="TVZ138" s="760"/>
      <c r="TWA138" s="760"/>
      <c r="TWB138" s="760"/>
      <c r="TWC138" s="760"/>
      <c r="TWD138" s="760"/>
      <c r="TWE138" s="760"/>
      <c r="TWF138" s="760"/>
      <c r="TWG138" s="760"/>
      <c r="TWH138" s="760"/>
      <c r="TWI138" s="760"/>
      <c r="TWJ138" s="760"/>
      <c r="TWK138" s="760"/>
      <c r="TWL138" s="760"/>
      <c r="TWM138" s="760"/>
      <c r="TWN138" s="760"/>
      <c r="TWO138" s="760"/>
      <c r="TWP138" s="760"/>
      <c r="TWQ138" s="760"/>
      <c r="TWR138" s="760"/>
      <c r="TWS138" s="760"/>
      <c r="TWT138" s="760"/>
      <c r="TWU138" s="760"/>
      <c r="TWV138" s="760"/>
      <c r="TWW138" s="760"/>
      <c r="TWX138" s="760"/>
      <c r="TWY138" s="760"/>
      <c r="TWZ138" s="760"/>
      <c r="TXA138" s="760"/>
      <c r="TXB138" s="760"/>
      <c r="TXC138" s="760"/>
      <c r="TXD138" s="760"/>
      <c r="TXE138" s="760"/>
      <c r="TXF138" s="760"/>
      <c r="TXG138" s="760"/>
      <c r="TXH138" s="760"/>
      <c r="TXI138" s="760"/>
      <c r="TXJ138" s="760"/>
      <c r="TXK138" s="760"/>
      <c r="TXL138" s="760"/>
      <c r="TXM138" s="760"/>
      <c r="TXN138" s="760"/>
      <c r="TXO138" s="760"/>
      <c r="TXP138" s="760"/>
      <c r="TXQ138" s="760"/>
      <c r="TXR138" s="760"/>
      <c r="TXS138" s="760"/>
      <c r="TXT138" s="760"/>
      <c r="TXU138" s="760"/>
      <c r="TXV138" s="760"/>
      <c r="TXW138" s="760"/>
      <c r="TXX138" s="760"/>
      <c r="TXY138" s="760"/>
      <c r="TXZ138" s="760"/>
      <c r="TYA138" s="760"/>
      <c r="TYB138" s="760"/>
      <c r="TYC138" s="760"/>
      <c r="TYD138" s="760"/>
      <c r="TYE138" s="760"/>
      <c r="TYF138" s="760"/>
      <c r="TYG138" s="760"/>
      <c r="TYH138" s="760"/>
      <c r="TYI138" s="760"/>
      <c r="TYJ138" s="760"/>
      <c r="TYK138" s="760"/>
      <c r="TYL138" s="760"/>
      <c r="TYM138" s="760"/>
      <c r="TYN138" s="760"/>
      <c r="TYO138" s="760"/>
      <c r="TYP138" s="760"/>
      <c r="TYQ138" s="760"/>
      <c r="TYR138" s="760"/>
      <c r="TYS138" s="760"/>
      <c r="TYT138" s="760"/>
      <c r="TYU138" s="760"/>
      <c r="TYV138" s="760"/>
      <c r="TYW138" s="760"/>
      <c r="TYX138" s="760"/>
      <c r="TYY138" s="760"/>
      <c r="TYZ138" s="760"/>
      <c r="TZA138" s="760"/>
      <c r="TZB138" s="760"/>
      <c r="TZC138" s="760"/>
      <c r="TZD138" s="760"/>
      <c r="TZE138" s="760"/>
      <c r="TZF138" s="760"/>
      <c r="TZG138" s="760"/>
      <c r="TZH138" s="760"/>
      <c r="TZI138" s="760"/>
      <c r="TZJ138" s="760"/>
      <c r="TZK138" s="760"/>
      <c r="TZL138" s="760"/>
      <c r="TZM138" s="760"/>
      <c r="TZN138" s="760"/>
      <c r="TZO138" s="760"/>
      <c r="TZP138" s="760"/>
      <c r="TZQ138" s="760"/>
      <c r="TZR138" s="760"/>
      <c r="TZS138" s="760"/>
      <c r="TZT138" s="760"/>
      <c r="TZU138" s="760"/>
      <c r="TZV138" s="760"/>
      <c r="TZW138" s="760"/>
      <c r="TZX138" s="760"/>
      <c r="TZY138" s="760"/>
      <c r="TZZ138" s="760"/>
      <c r="UAA138" s="760"/>
      <c r="UAB138" s="760"/>
      <c r="UAC138" s="760"/>
      <c r="UAD138" s="760"/>
      <c r="UAE138" s="760"/>
      <c r="UAF138" s="760"/>
      <c r="UAG138" s="760"/>
      <c r="UAH138" s="760"/>
      <c r="UAI138" s="760"/>
      <c r="UAJ138" s="760"/>
      <c r="UAK138" s="760"/>
      <c r="UAL138" s="760"/>
      <c r="UAM138" s="760"/>
      <c r="UAN138" s="760"/>
      <c r="UAO138" s="760"/>
      <c r="UAP138" s="760"/>
      <c r="UAQ138" s="760"/>
      <c r="UAR138" s="760"/>
      <c r="UAS138" s="760"/>
      <c r="UAT138" s="760"/>
      <c r="UAU138" s="760"/>
      <c r="UAV138" s="760"/>
      <c r="UAW138" s="760"/>
      <c r="UAX138" s="760"/>
      <c r="UAY138" s="760"/>
      <c r="UAZ138" s="760"/>
      <c r="UBA138" s="760"/>
      <c r="UBB138" s="760"/>
      <c r="UBC138" s="760"/>
      <c r="UBD138" s="760"/>
      <c r="UBE138" s="760"/>
      <c r="UBF138" s="760"/>
      <c r="UBG138" s="760"/>
      <c r="UBH138" s="760"/>
      <c r="UBI138" s="760"/>
      <c r="UBJ138" s="760"/>
      <c r="UBK138" s="760"/>
      <c r="UBL138" s="760"/>
      <c r="UBM138" s="760"/>
      <c r="UBN138" s="760"/>
      <c r="UBO138" s="760"/>
      <c r="UBP138" s="760"/>
      <c r="UBQ138" s="760"/>
      <c r="UBR138" s="760"/>
      <c r="UBS138" s="760"/>
      <c r="UBT138" s="760"/>
      <c r="UBU138" s="760"/>
      <c r="UBV138" s="760"/>
      <c r="UBW138" s="760"/>
      <c r="UBX138" s="760"/>
      <c r="UBY138" s="760"/>
      <c r="UBZ138" s="760"/>
      <c r="UCA138" s="760"/>
      <c r="UCB138" s="760"/>
      <c r="UCC138" s="760"/>
      <c r="UCD138" s="760"/>
      <c r="UCE138" s="760"/>
      <c r="UCF138" s="760"/>
      <c r="UCG138" s="760"/>
      <c r="UCH138" s="760"/>
      <c r="UCI138" s="760"/>
      <c r="UCJ138" s="760"/>
      <c r="UCK138" s="760"/>
      <c r="UCL138" s="760"/>
      <c r="UCM138" s="760"/>
      <c r="UCN138" s="760"/>
      <c r="UCO138" s="760"/>
      <c r="UCP138" s="760"/>
      <c r="UCQ138" s="760"/>
      <c r="UCR138" s="760"/>
      <c r="UCS138" s="760"/>
      <c r="UCT138" s="760"/>
      <c r="UCU138" s="760"/>
      <c r="UCV138" s="760"/>
      <c r="UCW138" s="760"/>
      <c r="UCX138" s="760"/>
      <c r="UCY138" s="760"/>
      <c r="UCZ138" s="760"/>
      <c r="UDA138" s="760"/>
      <c r="UDB138" s="760"/>
      <c r="UDC138" s="760"/>
      <c r="UDD138" s="760"/>
      <c r="UDE138" s="760"/>
      <c r="UDF138" s="760"/>
      <c r="UDG138" s="760"/>
      <c r="UDH138" s="760"/>
      <c r="UDI138" s="760"/>
      <c r="UDJ138" s="760"/>
      <c r="UDK138" s="760"/>
      <c r="UDL138" s="760"/>
      <c r="UDM138" s="760"/>
      <c r="UDN138" s="760"/>
      <c r="UDO138" s="760"/>
      <c r="UDP138" s="760"/>
      <c r="UDQ138" s="760"/>
      <c r="UDR138" s="760"/>
      <c r="UDS138" s="760"/>
      <c r="UDT138" s="760"/>
      <c r="UDU138" s="760"/>
      <c r="UDV138" s="760"/>
      <c r="UDW138" s="760"/>
      <c r="UDX138" s="760"/>
      <c r="UDY138" s="760"/>
      <c r="UDZ138" s="760"/>
      <c r="UEA138" s="760"/>
      <c r="UEB138" s="760"/>
      <c r="UEC138" s="760"/>
      <c r="UED138" s="760"/>
      <c r="UEE138" s="760"/>
      <c r="UEF138" s="760"/>
      <c r="UEG138" s="760"/>
      <c r="UEH138" s="760"/>
      <c r="UEI138" s="760"/>
      <c r="UEJ138" s="760"/>
      <c r="UEK138" s="760"/>
      <c r="UEL138" s="760"/>
      <c r="UEM138" s="760"/>
      <c r="UEN138" s="760"/>
      <c r="UEO138" s="760"/>
      <c r="UEP138" s="760"/>
      <c r="UEQ138" s="760"/>
      <c r="UER138" s="760"/>
      <c r="UES138" s="760"/>
      <c r="UET138" s="760"/>
      <c r="UEU138" s="760"/>
      <c r="UEV138" s="760"/>
      <c r="UEW138" s="760"/>
      <c r="UEX138" s="760"/>
      <c r="UEY138" s="760"/>
      <c r="UEZ138" s="760"/>
      <c r="UFA138" s="760"/>
      <c r="UFB138" s="760"/>
      <c r="UFC138" s="760"/>
      <c r="UFD138" s="760"/>
      <c r="UFE138" s="760"/>
      <c r="UFF138" s="760"/>
      <c r="UFG138" s="760"/>
      <c r="UFH138" s="760"/>
      <c r="UFI138" s="760"/>
      <c r="UFJ138" s="760"/>
      <c r="UFK138" s="760"/>
      <c r="UFL138" s="760"/>
      <c r="UFM138" s="760"/>
      <c r="UFN138" s="760"/>
      <c r="UFO138" s="760"/>
      <c r="UFP138" s="760"/>
      <c r="UFQ138" s="760"/>
      <c r="UFR138" s="760"/>
      <c r="UFS138" s="760"/>
      <c r="UFT138" s="760"/>
      <c r="UFU138" s="760"/>
      <c r="UFV138" s="760"/>
      <c r="UFW138" s="760"/>
      <c r="UFX138" s="760"/>
      <c r="UFY138" s="760"/>
      <c r="UFZ138" s="760"/>
      <c r="UGA138" s="760"/>
      <c r="UGB138" s="760"/>
      <c r="UGC138" s="760"/>
      <c r="UGD138" s="760"/>
      <c r="UGE138" s="760"/>
      <c r="UGF138" s="760"/>
      <c r="UGG138" s="760"/>
      <c r="UGH138" s="760"/>
      <c r="UGI138" s="760"/>
      <c r="UGJ138" s="760"/>
      <c r="UGK138" s="760"/>
      <c r="UGL138" s="760"/>
      <c r="UGM138" s="760"/>
      <c r="UGN138" s="760"/>
      <c r="UGO138" s="760"/>
      <c r="UGP138" s="760"/>
      <c r="UGQ138" s="760"/>
      <c r="UGR138" s="760"/>
      <c r="UGS138" s="760"/>
      <c r="UGT138" s="760"/>
      <c r="UGU138" s="760"/>
      <c r="UGV138" s="760"/>
      <c r="UGW138" s="760"/>
      <c r="UGX138" s="760"/>
      <c r="UGY138" s="760"/>
      <c r="UGZ138" s="760"/>
      <c r="UHA138" s="760"/>
      <c r="UHB138" s="760"/>
      <c r="UHC138" s="760"/>
      <c r="UHD138" s="760"/>
      <c r="UHE138" s="760"/>
      <c r="UHF138" s="760"/>
      <c r="UHG138" s="760"/>
      <c r="UHH138" s="760"/>
      <c r="UHI138" s="760"/>
      <c r="UHJ138" s="760"/>
      <c r="UHK138" s="760"/>
      <c r="UHL138" s="760"/>
      <c r="UHM138" s="760"/>
      <c r="UHN138" s="760"/>
      <c r="UHO138" s="760"/>
      <c r="UHP138" s="760"/>
      <c r="UHQ138" s="760"/>
      <c r="UHR138" s="760"/>
      <c r="UHS138" s="760"/>
      <c r="UHT138" s="760"/>
      <c r="UHU138" s="760"/>
      <c r="UHV138" s="760"/>
      <c r="UHW138" s="760"/>
      <c r="UHX138" s="760"/>
      <c r="UHY138" s="760"/>
      <c r="UHZ138" s="760"/>
      <c r="UIA138" s="760"/>
      <c r="UIB138" s="760"/>
      <c r="UIC138" s="760"/>
      <c r="UID138" s="760"/>
      <c r="UIE138" s="760"/>
      <c r="UIF138" s="760"/>
      <c r="UIG138" s="760"/>
      <c r="UIH138" s="760"/>
      <c r="UII138" s="760"/>
      <c r="UIJ138" s="760"/>
      <c r="UIK138" s="760"/>
      <c r="UIL138" s="760"/>
      <c r="UIM138" s="760"/>
      <c r="UIN138" s="760"/>
      <c r="UIO138" s="760"/>
      <c r="UIP138" s="760"/>
      <c r="UIQ138" s="760"/>
      <c r="UIR138" s="760"/>
      <c r="UIS138" s="760"/>
      <c r="UIT138" s="760"/>
      <c r="UIU138" s="760"/>
      <c r="UIV138" s="760"/>
      <c r="UIW138" s="760"/>
      <c r="UIX138" s="760"/>
      <c r="UIY138" s="760"/>
      <c r="UIZ138" s="760"/>
      <c r="UJA138" s="760"/>
      <c r="UJB138" s="760"/>
      <c r="UJC138" s="760"/>
      <c r="UJD138" s="760"/>
      <c r="UJE138" s="760"/>
      <c r="UJF138" s="760"/>
      <c r="UJG138" s="760"/>
      <c r="UJH138" s="760"/>
      <c r="UJI138" s="760"/>
      <c r="UJJ138" s="760"/>
      <c r="UJK138" s="760"/>
      <c r="UJL138" s="760"/>
      <c r="UJM138" s="760"/>
      <c r="UJN138" s="760"/>
      <c r="UJO138" s="760"/>
      <c r="UJP138" s="760"/>
      <c r="UJQ138" s="760"/>
      <c r="UJR138" s="760"/>
      <c r="UJS138" s="760"/>
      <c r="UJT138" s="760"/>
      <c r="UJU138" s="760"/>
      <c r="UJV138" s="760"/>
      <c r="UJW138" s="760"/>
      <c r="UJX138" s="760"/>
      <c r="UJY138" s="760"/>
      <c r="UJZ138" s="760"/>
      <c r="UKA138" s="760"/>
      <c r="UKB138" s="760"/>
      <c r="UKC138" s="760"/>
      <c r="UKD138" s="760"/>
      <c r="UKE138" s="760"/>
      <c r="UKF138" s="760"/>
      <c r="UKG138" s="760"/>
      <c r="UKH138" s="760"/>
      <c r="UKI138" s="760"/>
      <c r="UKJ138" s="760"/>
      <c r="UKK138" s="760"/>
      <c r="UKL138" s="760"/>
      <c r="UKM138" s="760"/>
      <c r="UKN138" s="760"/>
      <c r="UKO138" s="760"/>
      <c r="UKP138" s="760"/>
      <c r="UKQ138" s="760"/>
      <c r="UKR138" s="760"/>
      <c r="UKS138" s="760"/>
      <c r="UKT138" s="760"/>
      <c r="UKU138" s="760"/>
      <c r="UKV138" s="760"/>
      <c r="UKW138" s="760"/>
      <c r="UKX138" s="760"/>
      <c r="UKY138" s="760"/>
      <c r="UKZ138" s="760"/>
      <c r="ULA138" s="760"/>
      <c r="ULB138" s="760"/>
      <c r="ULC138" s="760"/>
      <c r="ULD138" s="760"/>
      <c r="ULE138" s="760"/>
      <c r="ULF138" s="760"/>
      <c r="ULG138" s="760"/>
      <c r="ULH138" s="760"/>
      <c r="ULI138" s="760"/>
      <c r="ULJ138" s="760"/>
      <c r="ULK138" s="760"/>
      <c r="ULL138" s="760"/>
      <c r="ULM138" s="760"/>
      <c r="ULN138" s="760"/>
      <c r="ULO138" s="760"/>
      <c r="ULP138" s="760"/>
      <c r="ULQ138" s="760"/>
      <c r="ULR138" s="760"/>
      <c r="ULS138" s="760"/>
      <c r="ULT138" s="760"/>
      <c r="ULU138" s="760"/>
      <c r="ULV138" s="760"/>
      <c r="ULW138" s="760"/>
      <c r="ULX138" s="760"/>
      <c r="ULY138" s="760"/>
      <c r="ULZ138" s="760"/>
      <c r="UMA138" s="760"/>
      <c r="UMB138" s="760"/>
      <c r="UMC138" s="760"/>
      <c r="UMD138" s="760"/>
      <c r="UME138" s="760"/>
      <c r="UMF138" s="760"/>
      <c r="UMG138" s="760"/>
      <c r="UMH138" s="760"/>
      <c r="UMI138" s="760"/>
      <c r="UMJ138" s="760"/>
      <c r="UMK138" s="760"/>
      <c r="UML138" s="760"/>
      <c r="UMM138" s="760"/>
      <c r="UMN138" s="760"/>
      <c r="UMO138" s="760"/>
      <c r="UMP138" s="760"/>
      <c r="UMQ138" s="760"/>
      <c r="UMR138" s="760"/>
      <c r="UMS138" s="760"/>
      <c r="UMT138" s="760"/>
      <c r="UMU138" s="760"/>
      <c r="UMV138" s="760"/>
      <c r="UMW138" s="760"/>
      <c r="UMX138" s="760"/>
      <c r="UMY138" s="760"/>
      <c r="UMZ138" s="760"/>
      <c r="UNA138" s="760"/>
      <c r="UNB138" s="760"/>
      <c r="UNC138" s="760"/>
      <c r="UND138" s="760"/>
      <c r="UNE138" s="760"/>
      <c r="UNF138" s="760"/>
      <c r="UNG138" s="760"/>
      <c r="UNH138" s="760"/>
      <c r="UNI138" s="760"/>
      <c r="UNJ138" s="760"/>
      <c r="UNK138" s="760"/>
      <c r="UNL138" s="760"/>
      <c r="UNM138" s="760"/>
      <c r="UNN138" s="760"/>
      <c r="UNO138" s="760"/>
      <c r="UNP138" s="760"/>
      <c r="UNQ138" s="760"/>
      <c r="UNR138" s="760"/>
      <c r="UNS138" s="760"/>
      <c r="UNT138" s="760"/>
      <c r="UNU138" s="760"/>
      <c r="UNV138" s="760"/>
      <c r="UNW138" s="760"/>
      <c r="UNX138" s="760"/>
      <c r="UNY138" s="760"/>
      <c r="UNZ138" s="760"/>
      <c r="UOA138" s="760"/>
      <c r="UOB138" s="760"/>
      <c r="UOC138" s="760"/>
      <c r="UOD138" s="760"/>
      <c r="UOE138" s="760"/>
      <c r="UOF138" s="760"/>
      <c r="UOG138" s="760"/>
      <c r="UOH138" s="760"/>
      <c r="UOI138" s="760"/>
      <c r="UOJ138" s="760"/>
      <c r="UOK138" s="760"/>
      <c r="UOL138" s="760"/>
      <c r="UOM138" s="760"/>
      <c r="UON138" s="760"/>
      <c r="UOO138" s="760"/>
      <c r="UOP138" s="760"/>
      <c r="UOQ138" s="760"/>
      <c r="UOR138" s="760"/>
      <c r="UOS138" s="760"/>
      <c r="UOT138" s="760"/>
      <c r="UOU138" s="760"/>
      <c r="UOV138" s="760"/>
      <c r="UOW138" s="760"/>
      <c r="UOX138" s="760"/>
      <c r="UOY138" s="760"/>
      <c r="UOZ138" s="760"/>
      <c r="UPA138" s="760"/>
      <c r="UPB138" s="760"/>
      <c r="UPC138" s="760"/>
      <c r="UPD138" s="760"/>
      <c r="UPE138" s="760"/>
      <c r="UPF138" s="760"/>
      <c r="UPG138" s="760"/>
      <c r="UPH138" s="760"/>
      <c r="UPI138" s="760"/>
      <c r="UPJ138" s="760"/>
      <c r="UPK138" s="760"/>
      <c r="UPL138" s="760"/>
      <c r="UPM138" s="760"/>
      <c r="UPN138" s="760"/>
      <c r="UPO138" s="760"/>
      <c r="UPP138" s="760"/>
      <c r="UPQ138" s="760"/>
      <c r="UPR138" s="760"/>
      <c r="UPS138" s="760"/>
      <c r="UPT138" s="760"/>
      <c r="UPU138" s="760"/>
      <c r="UPV138" s="760"/>
      <c r="UPW138" s="760"/>
      <c r="UPX138" s="760"/>
      <c r="UPY138" s="760"/>
      <c r="UPZ138" s="760"/>
      <c r="UQA138" s="760"/>
      <c r="UQB138" s="760"/>
      <c r="UQC138" s="760"/>
      <c r="UQD138" s="760"/>
      <c r="UQE138" s="760"/>
      <c r="UQF138" s="760"/>
      <c r="UQG138" s="760"/>
      <c r="UQH138" s="760"/>
      <c r="UQI138" s="760"/>
      <c r="UQJ138" s="760"/>
      <c r="UQK138" s="760"/>
      <c r="UQL138" s="760"/>
      <c r="UQM138" s="760"/>
      <c r="UQN138" s="760"/>
      <c r="UQO138" s="760"/>
      <c r="UQP138" s="760"/>
      <c r="UQQ138" s="760"/>
      <c r="UQR138" s="760"/>
      <c r="UQS138" s="760"/>
      <c r="UQT138" s="760"/>
      <c r="UQU138" s="760"/>
      <c r="UQV138" s="760"/>
      <c r="UQW138" s="760"/>
      <c r="UQX138" s="760"/>
      <c r="UQY138" s="760"/>
      <c r="UQZ138" s="760"/>
      <c r="URA138" s="760"/>
      <c r="URB138" s="760"/>
      <c r="URC138" s="760"/>
      <c r="URD138" s="760"/>
      <c r="URE138" s="760"/>
      <c r="URF138" s="760"/>
      <c r="URG138" s="760"/>
      <c r="URH138" s="760"/>
      <c r="URI138" s="760"/>
      <c r="URJ138" s="760"/>
      <c r="URK138" s="760"/>
      <c r="URL138" s="760"/>
      <c r="URM138" s="760"/>
      <c r="URN138" s="760"/>
      <c r="URO138" s="760"/>
      <c r="URP138" s="760"/>
      <c r="URQ138" s="760"/>
      <c r="URR138" s="760"/>
      <c r="URS138" s="760"/>
      <c r="URT138" s="760"/>
      <c r="URU138" s="760"/>
      <c r="URV138" s="760"/>
      <c r="URW138" s="760"/>
      <c r="URX138" s="760"/>
      <c r="URY138" s="760"/>
      <c r="URZ138" s="760"/>
      <c r="USA138" s="760"/>
      <c r="USB138" s="760"/>
      <c r="USC138" s="760"/>
      <c r="USD138" s="760"/>
      <c r="USE138" s="760"/>
      <c r="USF138" s="760"/>
      <c r="USG138" s="760"/>
      <c r="USH138" s="760"/>
      <c r="USI138" s="760"/>
      <c r="USJ138" s="760"/>
      <c r="USK138" s="760"/>
      <c r="USL138" s="760"/>
      <c r="USM138" s="760"/>
      <c r="USN138" s="760"/>
      <c r="USO138" s="760"/>
      <c r="USP138" s="760"/>
      <c r="USQ138" s="760"/>
      <c r="USR138" s="760"/>
      <c r="USS138" s="760"/>
      <c r="UST138" s="760"/>
      <c r="USU138" s="760"/>
      <c r="USV138" s="760"/>
      <c r="USW138" s="760"/>
      <c r="USX138" s="760"/>
      <c r="USY138" s="760"/>
      <c r="USZ138" s="760"/>
      <c r="UTA138" s="760"/>
      <c r="UTB138" s="760"/>
      <c r="UTC138" s="760"/>
      <c r="UTD138" s="760"/>
      <c r="UTE138" s="760"/>
      <c r="UTF138" s="760"/>
      <c r="UTG138" s="760"/>
      <c r="UTH138" s="760"/>
      <c r="UTI138" s="760"/>
      <c r="UTJ138" s="760"/>
      <c r="UTK138" s="760"/>
      <c r="UTL138" s="760"/>
      <c r="UTM138" s="760"/>
      <c r="UTN138" s="760"/>
      <c r="UTO138" s="760"/>
      <c r="UTP138" s="760"/>
      <c r="UTQ138" s="760"/>
      <c r="UTR138" s="760"/>
      <c r="UTS138" s="760"/>
      <c r="UTT138" s="760"/>
      <c r="UTU138" s="760"/>
      <c r="UTV138" s="760"/>
      <c r="UTW138" s="760"/>
      <c r="UTX138" s="760"/>
      <c r="UTY138" s="760"/>
      <c r="UTZ138" s="760"/>
      <c r="UUA138" s="760"/>
      <c r="UUB138" s="760"/>
      <c r="UUC138" s="760"/>
      <c r="UUD138" s="760"/>
      <c r="UUE138" s="760"/>
      <c r="UUF138" s="760"/>
      <c r="UUG138" s="760"/>
      <c r="UUH138" s="760"/>
      <c r="UUI138" s="760"/>
      <c r="UUJ138" s="760"/>
      <c r="UUK138" s="760"/>
      <c r="UUL138" s="760"/>
      <c r="UUM138" s="760"/>
      <c r="UUN138" s="760"/>
      <c r="UUO138" s="760"/>
      <c r="UUP138" s="760"/>
      <c r="UUQ138" s="760"/>
      <c r="UUR138" s="760"/>
      <c r="UUS138" s="760"/>
      <c r="UUT138" s="760"/>
      <c r="UUU138" s="760"/>
      <c r="UUV138" s="760"/>
      <c r="UUW138" s="760"/>
      <c r="UUX138" s="760"/>
      <c r="UUY138" s="760"/>
      <c r="UUZ138" s="760"/>
      <c r="UVA138" s="760"/>
      <c r="UVB138" s="760"/>
      <c r="UVC138" s="760"/>
      <c r="UVD138" s="760"/>
      <c r="UVE138" s="760"/>
      <c r="UVF138" s="760"/>
      <c r="UVG138" s="760"/>
      <c r="UVH138" s="760"/>
      <c r="UVI138" s="760"/>
      <c r="UVJ138" s="760"/>
      <c r="UVK138" s="760"/>
      <c r="UVL138" s="760"/>
      <c r="UVM138" s="760"/>
      <c r="UVN138" s="760"/>
      <c r="UVO138" s="760"/>
      <c r="UVP138" s="760"/>
      <c r="UVQ138" s="760"/>
      <c r="UVR138" s="760"/>
      <c r="UVS138" s="760"/>
      <c r="UVT138" s="760"/>
      <c r="UVU138" s="760"/>
      <c r="UVV138" s="760"/>
      <c r="UVW138" s="760"/>
      <c r="UVX138" s="760"/>
      <c r="UVY138" s="760"/>
      <c r="UVZ138" s="760"/>
      <c r="UWA138" s="760"/>
      <c r="UWB138" s="760"/>
      <c r="UWC138" s="760"/>
      <c r="UWD138" s="760"/>
      <c r="UWE138" s="760"/>
      <c r="UWF138" s="760"/>
      <c r="UWG138" s="760"/>
      <c r="UWH138" s="760"/>
      <c r="UWI138" s="760"/>
      <c r="UWJ138" s="760"/>
      <c r="UWK138" s="760"/>
      <c r="UWL138" s="760"/>
      <c r="UWM138" s="760"/>
      <c r="UWN138" s="760"/>
      <c r="UWO138" s="760"/>
      <c r="UWP138" s="760"/>
      <c r="UWQ138" s="760"/>
      <c r="UWR138" s="760"/>
      <c r="UWS138" s="760"/>
      <c r="UWT138" s="760"/>
      <c r="UWU138" s="760"/>
      <c r="UWV138" s="760"/>
      <c r="UWW138" s="760"/>
      <c r="UWX138" s="760"/>
      <c r="UWY138" s="760"/>
      <c r="UWZ138" s="760"/>
      <c r="UXA138" s="760"/>
      <c r="UXB138" s="760"/>
      <c r="UXC138" s="760"/>
      <c r="UXD138" s="760"/>
      <c r="UXE138" s="760"/>
      <c r="UXF138" s="760"/>
      <c r="UXG138" s="760"/>
      <c r="UXH138" s="760"/>
      <c r="UXI138" s="760"/>
      <c r="UXJ138" s="760"/>
      <c r="UXK138" s="760"/>
      <c r="UXL138" s="760"/>
      <c r="UXM138" s="760"/>
      <c r="UXN138" s="760"/>
      <c r="UXO138" s="760"/>
      <c r="UXP138" s="760"/>
      <c r="UXQ138" s="760"/>
      <c r="UXR138" s="760"/>
      <c r="UXS138" s="760"/>
      <c r="UXT138" s="760"/>
      <c r="UXU138" s="760"/>
      <c r="UXV138" s="760"/>
      <c r="UXW138" s="760"/>
      <c r="UXX138" s="760"/>
      <c r="UXY138" s="760"/>
      <c r="UXZ138" s="760"/>
      <c r="UYA138" s="760"/>
      <c r="UYB138" s="760"/>
      <c r="UYC138" s="760"/>
      <c r="UYD138" s="760"/>
      <c r="UYE138" s="760"/>
      <c r="UYF138" s="760"/>
      <c r="UYG138" s="760"/>
      <c r="UYH138" s="760"/>
      <c r="UYI138" s="760"/>
      <c r="UYJ138" s="760"/>
      <c r="UYK138" s="760"/>
      <c r="UYL138" s="760"/>
      <c r="UYM138" s="760"/>
      <c r="UYN138" s="760"/>
      <c r="UYO138" s="760"/>
      <c r="UYP138" s="760"/>
      <c r="UYQ138" s="760"/>
      <c r="UYR138" s="760"/>
      <c r="UYS138" s="760"/>
      <c r="UYT138" s="760"/>
      <c r="UYU138" s="760"/>
      <c r="UYV138" s="760"/>
      <c r="UYW138" s="760"/>
      <c r="UYX138" s="760"/>
      <c r="UYY138" s="760"/>
      <c r="UYZ138" s="760"/>
      <c r="UZA138" s="760"/>
      <c r="UZB138" s="760"/>
      <c r="UZC138" s="760"/>
      <c r="UZD138" s="760"/>
      <c r="UZE138" s="760"/>
      <c r="UZF138" s="760"/>
      <c r="UZG138" s="760"/>
      <c r="UZH138" s="760"/>
      <c r="UZI138" s="760"/>
      <c r="UZJ138" s="760"/>
      <c r="UZK138" s="760"/>
      <c r="UZL138" s="760"/>
      <c r="UZM138" s="760"/>
      <c r="UZN138" s="760"/>
      <c r="UZO138" s="760"/>
      <c r="UZP138" s="760"/>
      <c r="UZQ138" s="760"/>
      <c r="UZR138" s="760"/>
      <c r="UZS138" s="760"/>
      <c r="UZT138" s="760"/>
      <c r="UZU138" s="760"/>
      <c r="UZV138" s="760"/>
      <c r="UZW138" s="760"/>
      <c r="UZX138" s="760"/>
      <c r="UZY138" s="760"/>
      <c r="UZZ138" s="760"/>
      <c r="VAA138" s="760"/>
      <c r="VAB138" s="760"/>
      <c r="VAC138" s="760"/>
      <c r="VAD138" s="760"/>
      <c r="VAE138" s="760"/>
      <c r="VAF138" s="760"/>
      <c r="VAG138" s="760"/>
      <c r="VAH138" s="760"/>
      <c r="VAI138" s="760"/>
      <c r="VAJ138" s="760"/>
      <c r="VAK138" s="760"/>
      <c r="VAL138" s="760"/>
      <c r="VAM138" s="760"/>
      <c r="VAN138" s="760"/>
      <c r="VAO138" s="760"/>
      <c r="VAP138" s="760"/>
      <c r="VAQ138" s="760"/>
      <c r="VAR138" s="760"/>
      <c r="VAS138" s="760"/>
      <c r="VAT138" s="760"/>
      <c r="VAU138" s="760"/>
      <c r="VAV138" s="760"/>
      <c r="VAW138" s="760"/>
      <c r="VAX138" s="760"/>
      <c r="VAY138" s="760"/>
      <c r="VAZ138" s="760"/>
      <c r="VBA138" s="760"/>
      <c r="VBB138" s="760"/>
      <c r="VBC138" s="760"/>
      <c r="VBD138" s="760"/>
      <c r="VBE138" s="760"/>
      <c r="VBF138" s="760"/>
      <c r="VBG138" s="760"/>
      <c r="VBH138" s="760"/>
      <c r="VBI138" s="760"/>
      <c r="VBJ138" s="760"/>
      <c r="VBK138" s="760"/>
      <c r="VBL138" s="760"/>
      <c r="VBM138" s="760"/>
      <c r="VBN138" s="760"/>
      <c r="VBO138" s="760"/>
      <c r="VBP138" s="760"/>
      <c r="VBQ138" s="760"/>
      <c r="VBR138" s="760"/>
      <c r="VBS138" s="760"/>
      <c r="VBT138" s="760"/>
      <c r="VBU138" s="760"/>
      <c r="VBV138" s="760"/>
      <c r="VBW138" s="760"/>
      <c r="VBX138" s="760"/>
      <c r="VBY138" s="760"/>
      <c r="VBZ138" s="760"/>
      <c r="VCA138" s="760"/>
      <c r="VCB138" s="760"/>
      <c r="VCC138" s="760"/>
      <c r="VCD138" s="760"/>
      <c r="VCE138" s="760"/>
      <c r="VCF138" s="760"/>
      <c r="VCG138" s="760"/>
      <c r="VCH138" s="760"/>
      <c r="VCI138" s="760"/>
      <c r="VCJ138" s="760"/>
      <c r="VCK138" s="760"/>
      <c r="VCL138" s="760"/>
      <c r="VCM138" s="760"/>
      <c r="VCN138" s="760"/>
      <c r="VCO138" s="760"/>
      <c r="VCP138" s="760"/>
      <c r="VCQ138" s="760"/>
      <c r="VCR138" s="760"/>
      <c r="VCS138" s="760"/>
      <c r="VCT138" s="760"/>
      <c r="VCU138" s="760"/>
      <c r="VCV138" s="760"/>
      <c r="VCW138" s="760"/>
      <c r="VCX138" s="760"/>
      <c r="VCY138" s="760"/>
      <c r="VCZ138" s="760"/>
      <c r="VDA138" s="760"/>
      <c r="VDB138" s="760"/>
      <c r="VDC138" s="760"/>
      <c r="VDD138" s="760"/>
      <c r="VDE138" s="760"/>
      <c r="VDF138" s="760"/>
      <c r="VDG138" s="760"/>
      <c r="VDH138" s="760"/>
      <c r="VDI138" s="760"/>
      <c r="VDJ138" s="760"/>
      <c r="VDK138" s="760"/>
      <c r="VDL138" s="760"/>
      <c r="VDM138" s="760"/>
      <c r="VDN138" s="760"/>
      <c r="VDO138" s="760"/>
      <c r="VDP138" s="760"/>
      <c r="VDQ138" s="760"/>
      <c r="VDR138" s="760"/>
      <c r="VDS138" s="760"/>
      <c r="VDT138" s="760"/>
      <c r="VDU138" s="760"/>
      <c r="VDV138" s="760"/>
      <c r="VDW138" s="760"/>
      <c r="VDX138" s="760"/>
      <c r="VDY138" s="760"/>
      <c r="VDZ138" s="760"/>
      <c r="VEA138" s="760"/>
      <c r="VEB138" s="760"/>
      <c r="VEC138" s="760"/>
      <c r="VED138" s="760"/>
      <c r="VEE138" s="760"/>
      <c r="VEF138" s="760"/>
      <c r="VEG138" s="760"/>
      <c r="VEH138" s="760"/>
      <c r="VEI138" s="760"/>
      <c r="VEJ138" s="760"/>
      <c r="VEK138" s="760"/>
      <c r="VEL138" s="760"/>
      <c r="VEM138" s="760"/>
      <c r="VEN138" s="760"/>
      <c r="VEO138" s="760"/>
      <c r="VEP138" s="760"/>
      <c r="VEQ138" s="760"/>
      <c r="VER138" s="760"/>
      <c r="VES138" s="760"/>
      <c r="VET138" s="760"/>
      <c r="VEU138" s="760"/>
      <c r="VEV138" s="760"/>
      <c r="VEW138" s="760"/>
      <c r="VEX138" s="760"/>
      <c r="VEY138" s="760"/>
      <c r="VEZ138" s="760"/>
      <c r="VFA138" s="760"/>
      <c r="VFB138" s="760"/>
      <c r="VFC138" s="760"/>
      <c r="VFD138" s="760"/>
      <c r="VFE138" s="760"/>
      <c r="VFF138" s="760"/>
      <c r="VFG138" s="760"/>
      <c r="VFH138" s="760"/>
      <c r="VFI138" s="760"/>
      <c r="VFJ138" s="760"/>
      <c r="VFK138" s="760"/>
      <c r="VFL138" s="760"/>
      <c r="VFM138" s="760"/>
      <c r="VFN138" s="760"/>
      <c r="VFO138" s="760"/>
      <c r="VFP138" s="760"/>
      <c r="VFQ138" s="760"/>
      <c r="VFR138" s="760"/>
      <c r="VFS138" s="760"/>
      <c r="VFT138" s="760"/>
      <c r="VFU138" s="760"/>
      <c r="VFV138" s="760"/>
      <c r="VFW138" s="760"/>
      <c r="VFX138" s="760"/>
      <c r="VFY138" s="760"/>
      <c r="VFZ138" s="760"/>
      <c r="VGA138" s="760"/>
      <c r="VGB138" s="760"/>
      <c r="VGC138" s="760"/>
      <c r="VGD138" s="760"/>
      <c r="VGE138" s="760"/>
      <c r="VGF138" s="760"/>
      <c r="VGG138" s="760"/>
      <c r="VGH138" s="760"/>
      <c r="VGI138" s="760"/>
      <c r="VGJ138" s="760"/>
      <c r="VGK138" s="760"/>
      <c r="VGL138" s="760"/>
      <c r="VGM138" s="760"/>
      <c r="VGN138" s="760"/>
      <c r="VGO138" s="760"/>
      <c r="VGP138" s="760"/>
      <c r="VGQ138" s="760"/>
      <c r="VGR138" s="760"/>
      <c r="VGS138" s="760"/>
      <c r="VGT138" s="760"/>
      <c r="VGU138" s="760"/>
      <c r="VGV138" s="760"/>
      <c r="VGW138" s="760"/>
      <c r="VGX138" s="760"/>
      <c r="VGY138" s="760"/>
      <c r="VGZ138" s="760"/>
      <c r="VHA138" s="760"/>
      <c r="VHB138" s="760"/>
      <c r="VHC138" s="760"/>
      <c r="VHD138" s="760"/>
      <c r="VHE138" s="760"/>
      <c r="VHF138" s="760"/>
      <c r="VHG138" s="760"/>
      <c r="VHH138" s="760"/>
      <c r="VHI138" s="760"/>
      <c r="VHJ138" s="760"/>
      <c r="VHK138" s="760"/>
      <c r="VHL138" s="760"/>
      <c r="VHM138" s="760"/>
      <c r="VHN138" s="760"/>
      <c r="VHO138" s="760"/>
      <c r="VHP138" s="760"/>
      <c r="VHQ138" s="760"/>
      <c r="VHR138" s="760"/>
      <c r="VHS138" s="760"/>
      <c r="VHT138" s="760"/>
      <c r="VHU138" s="760"/>
      <c r="VHV138" s="760"/>
      <c r="VHW138" s="760"/>
      <c r="VHX138" s="760"/>
      <c r="VHY138" s="760"/>
      <c r="VHZ138" s="760"/>
      <c r="VIA138" s="760"/>
      <c r="VIB138" s="760"/>
      <c r="VIC138" s="760"/>
      <c r="VID138" s="760"/>
      <c r="VIE138" s="760"/>
      <c r="VIF138" s="760"/>
      <c r="VIG138" s="760"/>
      <c r="VIH138" s="760"/>
      <c r="VII138" s="760"/>
      <c r="VIJ138" s="760"/>
      <c r="VIK138" s="760"/>
      <c r="VIL138" s="760"/>
      <c r="VIM138" s="760"/>
      <c r="VIN138" s="760"/>
      <c r="VIO138" s="760"/>
      <c r="VIP138" s="760"/>
      <c r="VIQ138" s="760"/>
      <c r="VIR138" s="760"/>
      <c r="VIS138" s="760"/>
      <c r="VIT138" s="760"/>
      <c r="VIU138" s="760"/>
      <c r="VIV138" s="760"/>
      <c r="VIW138" s="760"/>
      <c r="VIX138" s="760"/>
      <c r="VIY138" s="760"/>
      <c r="VIZ138" s="760"/>
      <c r="VJA138" s="760"/>
      <c r="VJB138" s="760"/>
      <c r="VJC138" s="760"/>
      <c r="VJD138" s="760"/>
      <c r="VJE138" s="760"/>
      <c r="VJF138" s="760"/>
      <c r="VJG138" s="760"/>
      <c r="VJH138" s="760"/>
      <c r="VJI138" s="760"/>
      <c r="VJJ138" s="760"/>
      <c r="VJK138" s="760"/>
      <c r="VJL138" s="760"/>
      <c r="VJM138" s="760"/>
      <c r="VJN138" s="760"/>
      <c r="VJO138" s="760"/>
      <c r="VJP138" s="760"/>
      <c r="VJQ138" s="760"/>
      <c r="VJR138" s="760"/>
      <c r="VJS138" s="760"/>
      <c r="VJT138" s="760"/>
      <c r="VJU138" s="760"/>
      <c r="VJV138" s="760"/>
      <c r="VJW138" s="760"/>
      <c r="VJX138" s="760"/>
      <c r="VJY138" s="760"/>
      <c r="VJZ138" s="760"/>
      <c r="VKA138" s="760"/>
      <c r="VKB138" s="760"/>
      <c r="VKC138" s="760"/>
      <c r="VKD138" s="760"/>
      <c r="VKE138" s="760"/>
      <c r="VKF138" s="760"/>
      <c r="VKG138" s="760"/>
      <c r="VKH138" s="760"/>
      <c r="VKI138" s="760"/>
      <c r="VKJ138" s="760"/>
      <c r="VKK138" s="760"/>
      <c r="VKL138" s="760"/>
      <c r="VKM138" s="760"/>
      <c r="VKN138" s="760"/>
      <c r="VKO138" s="760"/>
      <c r="VKP138" s="760"/>
      <c r="VKQ138" s="760"/>
      <c r="VKR138" s="760"/>
      <c r="VKS138" s="760"/>
      <c r="VKT138" s="760"/>
      <c r="VKU138" s="760"/>
      <c r="VKV138" s="760"/>
      <c r="VKW138" s="760"/>
      <c r="VKX138" s="760"/>
      <c r="VKY138" s="760"/>
      <c r="VKZ138" s="760"/>
      <c r="VLA138" s="760"/>
      <c r="VLB138" s="760"/>
      <c r="VLC138" s="760"/>
      <c r="VLD138" s="760"/>
      <c r="VLE138" s="760"/>
      <c r="VLF138" s="760"/>
      <c r="VLG138" s="760"/>
      <c r="VLH138" s="760"/>
      <c r="VLI138" s="760"/>
      <c r="VLJ138" s="760"/>
      <c r="VLK138" s="760"/>
      <c r="VLL138" s="760"/>
      <c r="VLM138" s="760"/>
      <c r="VLN138" s="760"/>
      <c r="VLO138" s="760"/>
      <c r="VLP138" s="760"/>
      <c r="VLQ138" s="760"/>
      <c r="VLR138" s="760"/>
      <c r="VLS138" s="760"/>
      <c r="VLT138" s="760"/>
      <c r="VLU138" s="760"/>
      <c r="VLV138" s="760"/>
      <c r="VLW138" s="760"/>
      <c r="VLX138" s="760"/>
      <c r="VLY138" s="760"/>
      <c r="VLZ138" s="760"/>
      <c r="VMA138" s="760"/>
      <c r="VMB138" s="760"/>
      <c r="VMC138" s="760"/>
      <c r="VMD138" s="760"/>
      <c r="VME138" s="760"/>
      <c r="VMF138" s="760"/>
      <c r="VMG138" s="760"/>
      <c r="VMH138" s="760"/>
      <c r="VMI138" s="760"/>
      <c r="VMJ138" s="760"/>
      <c r="VMK138" s="760"/>
      <c r="VML138" s="760"/>
      <c r="VMM138" s="760"/>
      <c r="VMN138" s="760"/>
      <c r="VMO138" s="760"/>
      <c r="VMP138" s="760"/>
      <c r="VMQ138" s="760"/>
      <c r="VMR138" s="760"/>
      <c r="VMS138" s="760"/>
      <c r="VMT138" s="760"/>
      <c r="VMU138" s="760"/>
      <c r="VMV138" s="760"/>
      <c r="VMW138" s="760"/>
      <c r="VMX138" s="760"/>
      <c r="VMY138" s="760"/>
      <c r="VMZ138" s="760"/>
      <c r="VNA138" s="760"/>
      <c r="VNB138" s="760"/>
      <c r="VNC138" s="760"/>
      <c r="VND138" s="760"/>
      <c r="VNE138" s="760"/>
      <c r="VNF138" s="760"/>
      <c r="VNG138" s="760"/>
      <c r="VNH138" s="760"/>
      <c r="VNI138" s="760"/>
      <c r="VNJ138" s="760"/>
      <c r="VNK138" s="760"/>
      <c r="VNL138" s="760"/>
      <c r="VNM138" s="760"/>
      <c r="VNN138" s="760"/>
      <c r="VNO138" s="760"/>
      <c r="VNP138" s="760"/>
      <c r="VNQ138" s="760"/>
      <c r="VNR138" s="760"/>
      <c r="VNS138" s="760"/>
      <c r="VNT138" s="760"/>
      <c r="VNU138" s="760"/>
      <c r="VNV138" s="760"/>
      <c r="VNW138" s="760"/>
      <c r="VNX138" s="760"/>
      <c r="VNY138" s="760"/>
      <c r="VNZ138" s="760"/>
      <c r="VOA138" s="760"/>
      <c r="VOB138" s="760"/>
      <c r="VOC138" s="760"/>
      <c r="VOD138" s="760"/>
      <c r="VOE138" s="760"/>
      <c r="VOF138" s="760"/>
      <c r="VOG138" s="760"/>
      <c r="VOH138" s="760"/>
      <c r="VOI138" s="760"/>
      <c r="VOJ138" s="760"/>
      <c r="VOK138" s="760"/>
      <c r="VOL138" s="760"/>
      <c r="VOM138" s="760"/>
      <c r="VON138" s="760"/>
      <c r="VOO138" s="760"/>
      <c r="VOP138" s="760"/>
      <c r="VOQ138" s="760"/>
      <c r="VOR138" s="760"/>
      <c r="VOS138" s="760"/>
      <c r="VOT138" s="760"/>
      <c r="VOU138" s="760"/>
      <c r="VOV138" s="760"/>
      <c r="VOW138" s="760"/>
      <c r="VOX138" s="760"/>
      <c r="VOY138" s="760"/>
      <c r="VOZ138" s="760"/>
      <c r="VPA138" s="760"/>
      <c r="VPB138" s="760"/>
      <c r="VPC138" s="760"/>
      <c r="VPD138" s="760"/>
      <c r="VPE138" s="760"/>
      <c r="VPF138" s="760"/>
      <c r="VPG138" s="760"/>
      <c r="VPH138" s="760"/>
      <c r="VPI138" s="760"/>
      <c r="VPJ138" s="760"/>
      <c r="VPK138" s="760"/>
      <c r="VPL138" s="760"/>
      <c r="VPM138" s="760"/>
      <c r="VPN138" s="760"/>
      <c r="VPO138" s="760"/>
      <c r="VPP138" s="760"/>
      <c r="VPQ138" s="760"/>
      <c r="VPR138" s="760"/>
      <c r="VPS138" s="760"/>
      <c r="VPT138" s="760"/>
      <c r="VPU138" s="760"/>
      <c r="VPV138" s="760"/>
      <c r="VPW138" s="760"/>
      <c r="VPX138" s="760"/>
      <c r="VPY138" s="760"/>
      <c r="VPZ138" s="760"/>
      <c r="VQA138" s="760"/>
      <c r="VQB138" s="760"/>
      <c r="VQC138" s="760"/>
      <c r="VQD138" s="760"/>
      <c r="VQE138" s="760"/>
      <c r="VQF138" s="760"/>
      <c r="VQG138" s="760"/>
      <c r="VQH138" s="760"/>
      <c r="VQI138" s="760"/>
      <c r="VQJ138" s="760"/>
      <c r="VQK138" s="760"/>
      <c r="VQL138" s="760"/>
      <c r="VQM138" s="760"/>
      <c r="VQN138" s="760"/>
      <c r="VQO138" s="760"/>
      <c r="VQP138" s="760"/>
      <c r="VQQ138" s="760"/>
      <c r="VQR138" s="760"/>
      <c r="VQS138" s="760"/>
      <c r="VQT138" s="760"/>
      <c r="VQU138" s="760"/>
      <c r="VQV138" s="760"/>
      <c r="VQW138" s="760"/>
      <c r="VQX138" s="760"/>
      <c r="VQY138" s="760"/>
      <c r="VQZ138" s="760"/>
      <c r="VRA138" s="760"/>
      <c r="VRB138" s="760"/>
      <c r="VRC138" s="760"/>
      <c r="VRD138" s="760"/>
      <c r="VRE138" s="760"/>
      <c r="VRF138" s="760"/>
      <c r="VRG138" s="760"/>
      <c r="VRH138" s="760"/>
      <c r="VRI138" s="760"/>
      <c r="VRJ138" s="760"/>
      <c r="VRK138" s="760"/>
      <c r="VRL138" s="760"/>
      <c r="VRM138" s="760"/>
      <c r="VRN138" s="760"/>
      <c r="VRO138" s="760"/>
      <c r="VRP138" s="760"/>
      <c r="VRQ138" s="760"/>
      <c r="VRR138" s="760"/>
      <c r="VRS138" s="760"/>
      <c r="VRT138" s="760"/>
      <c r="VRU138" s="760"/>
      <c r="VRV138" s="760"/>
      <c r="VRW138" s="760"/>
      <c r="VRX138" s="760"/>
      <c r="VRY138" s="760"/>
      <c r="VRZ138" s="760"/>
      <c r="VSA138" s="760"/>
      <c r="VSB138" s="760"/>
      <c r="VSC138" s="760"/>
      <c r="VSD138" s="760"/>
      <c r="VSE138" s="760"/>
      <c r="VSF138" s="760"/>
      <c r="VSG138" s="760"/>
      <c r="VSH138" s="760"/>
      <c r="VSI138" s="760"/>
      <c r="VSJ138" s="760"/>
      <c r="VSK138" s="760"/>
      <c r="VSL138" s="760"/>
      <c r="VSM138" s="760"/>
      <c r="VSN138" s="760"/>
      <c r="VSO138" s="760"/>
      <c r="VSP138" s="760"/>
      <c r="VSQ138" s="760"/>
      <c r="VSR138" s="760"/>
      <c r="VSS138" s="760"/>
      <c r="VST138" s="760"/>
      <c r="VSU138" s="760"/>
      <c r="VSV138" s="760"/>
      <c r="VSW138" s="760"/>
      <c r="VSX138" s="760"/>
      <c r="VSY138" s="760"/>
      <c r="VSZ138" s="760"/>
      <c r="VTA138" s="760"/>
      <c r="VTB138" s="760"/>
      <c r="VTC138" s="760"/>
      <c r="VTD138" s="760"/>
      <c r="VTE138" s="760"/>
      <c r="VTF138" s="760"/>
      <c r="VTG138" s="760"/>
      <c r="VTH138" s="760"/>
      <c r="VTI138" s="760"/>
      <c r="VTJ138" s="760"/>
      <c r="VTK138" s="760"/>
      <c r="VTL138" s="760"/>
      <c r="VTM138" s="760"/>
      <c r="VTN138" s="760"/>
      <c r="VTO138" s="760"/>
      <c r="VTP138" s="760"/>
      <c r="VTQ138" s="760"/>
      <c r="VTR138" s="760"/>
      <c r="VTS138" s="760"/>
      <c r="VTT138" s="760"/>
      <c r="VTU138" s="760"/>
      <c r="VTV138" s="760"/>
      <c r="VTW138" s="760"/>
      <c r="VTX138" s="760"/>
      <c r="VTY138" s="760"/>
      <c r="VTZ138" s="760"/>
      <c r="VUA138" s="760"/>
      <c r="VUB138" s="760"/>
      <c r="VUC138" s="760"/>
      <c r="VUD138" s="760"/>
      <c r="VUE138" s="760"/>
      <c r="VUF138" s="760"/>
      <c r="VUG138" s="760"/>
      <c r="VUH138" s="760"/>
      <c r="VUI138" s="760"/>
      <c r="VUJ138" s="760"/>
      <c r="VUK138" s="760"/>
      <c r="VUL138" s="760"/>
      <c r="VUM138" s="760"/>
      <c r="VUN138" s="760"/>
      <c r="VUO138" s="760"/>
      <c r="VUP138" s="760"/>
      <c r="VUQ138" s="760"/>
      <c r="VUR138" s="760"/>
      <c r="VUS138" s="760"/>
      <c r="VUT138" s="760"/>
      <c r="VUU138" s="760"/>
      <c r="VUV138" s="760"/>
      <c r="VUW138" s="760"/>
      <c r="VUX138" s="760"/>
      <c r="VUY138" s="760"/>
      <c r="VUZ138" s="760"/>
      <c r="VVA138" s="760"/>
      <c r="VVB138" s="760"/>
      <c r="VVC138" s="760"/>
      <c r="VVD138" s="760"/>
      <c r="VVE138" s="760"/>
      <c r="VVF138" s="760"/>
      <c r="VVG138" s="760"/>
      <c r="VVH138" s="760"/>
      <c r="VVI138" s="760"/>
      <c r="VVJ138" s="760"/>
      <c r="VVK138" s="760"/>
      <c r="VVL138" s="760"/>
      <c r="VVM138" s="760"/>
      <c r="VVN138" s="760"/>
      <c r="VVO138" s="760"/>
      <c r="VVP138" s="760"/>
      <c r="VVQ138" s="760"/>
      <c r="VVR138" s="760"/>
      <c r="VVS138" s="760"/>
      <c r="VVT138" s="760"/>
      <c r="VVU138" s="760"/>
      <c r="VVV138" s="760"/>
      <c r="VVW138" s="760"/>
      <c r="VVX138" s="760"/>
      <c r="VVY138" s="760"/>
      <c r="VVZ138" s="760"/>
      <c r="VWA138" s="760"/>
      <c r="VWB138" s="760"/>
      <c r="VWC138" s="760"/>
      <c r="VWD138" s="760"/>
      <c r="VWE138" s="760"/>
      <c r="VWF138" s="760"/>
      <c r="VWG138" s="760"/>
      <c r="VWH138" s="760"/>
      <c r="VWI138" s="760"/>
      <c r="VWJ138" s="760"/>
      <c r="VWK138" s="760"/>
      <c r="VWL138" s="760"/>
      <c r="VWM138" s="760"/>
      <c r="VWN138" s="760"/>
      <c r="VWO138" s="760"/>
      <c r="VWP138" s="760"/>
      <c r="VWQ138" s="760"/>
      <c r="VWR138" s="760"/>
      <c r="VWS138" s="760"/>
      <c r="VWT138" s="760"/>
      <c r="VWU138" s="760"/>
      <c r="VWV138" s="760"/>
      <c r="VWW138" s="760"/>
      <c r="VWX138" s="760"/>
      <c r="VWY138" s="760"/>
      <c r="VWZ138" s="760"/>
      <c r="VXA138" s="760"/>
      <c r="VXB138" s="760"/>
      <c r="VXC138" s="760"/>
      <c r="VXD138" s="760"/>
      <c r="VXE138" s="760"/>
      <c r="VXF138" s="760"/>
      <c r="VXG138" s="760"/>
      <c r="VXH138" s="760"/>
      <c r="VXI138" s="760"/>
      <c r="VXJ138" s="760"/>
      <c r="VXK138" s="760"/>
      <c r="VXL138" s="760"/>
      <c r="VXM138" s="760"/>
      <c r="VXN138" s="760"/>
      <c r="VXO138" s="760"/>
      <c r="VXP138" s="760"/>
      <c r="VXQ138" s="760"/>
      <c r="VXR138" s="760"/>
      <c r="VXS138" s="760"/>
      <c r="VXT138" s="760"/>
      <c r="VXU138" s="760"/>
      <c r="VXV138" s="760"/>
      <c r="VXW138" s="760"/>
      <c r="VXX138" s="760"/>
      <c r="VXY138" s="760"/>
      <c r="VXZ138" s="760"/>
      <c r="VYA138" s="760"/>
      <c r="VYB138" s="760"/>
      <c r="VYC138" s="760"/>
      <c r="VYD138" s="760"/>
      <c r="VYE138" s="760"/>
      <c r="VYF138" s="760"/>
      <c r="VYG138" s="760"/>
      <c r="VYH138" s="760"/>
      <c r="VYI138" s="760"/>
      <c r="VYJ138" s="760"/>
      <c r="VYK138" s="760"/>
      <c r="VYL138" s="760"/>
      <c r="VYM138" s="760"/>
      <c r="VYN138" s="760"/>
      <c r="VYO138" s="760"/>
      <c r="VYP138" s="760"/>
      <c r="VYQ138" s="760"/>
      <c r="VYR138" s="760"/>
      <c r="VYS138" s="760"/>
      <c r="VYT138" s="760"/>
      <c r="VYU138" s="760"/>
      <c r="VYV138" s="760"/>
      <c r="VYW138" s="760"/>
      <c r="VYX138" s="760"/>
      <c r="VYY138" s="760"/>
      <c r="VYZ138" s="760"/>
      <c r="VZA138" s="760"/>
      <c r="VZB138" s="760"/>
      <c r="VZC138" s="760"/>
      <c r="VZD138" s="760"/>
      <c r="VZE138" s="760"/>
      <c r="VZF138" s="760"/>
      <c r="VZG138" s="760"/>
      <c r="VZH138" s="760"/>
      <c r="VZI138" s="760"/>
      <c r="VZJ138" s="760"/>
      <c r="VZK138" s="760"/>
      <c r="VZL138" s="760"/>
      <c r="VZM138" s="760"/>
      <c r="VZN138" s="760"/>
      <c r="VZO138" s="760"/>
      <c r="VZP138" s="760"/>
      <c r="VZQ138" s="760"/>
      <c r="VZR138" s="760"/>
      <c r="VZS138" s="760"/>
      <c r="VZT138" s="760"/>
      <c r="VZU138" s="760"/>
      <c r="VZV138" s="760"/>
      <c r="VZW138" s="760"/>
      <c r="VZX138" s="760"/>
      <c r="VZY138" s="760"/>
      <c r="VZZ138" s="760"/>
      <c r="WAA138" s="760"/>
      <c r="WAB138" s="760"/>
      <c r="WAC138" s="760"/>
      <c r="WAD138" s="760"/>
      <c r="WAE138" s="760"/>
      <c r="WAF138" s="760"/>
      <c r="WAG138" s="760"/>
      <c r="WAH138" s="760"/>
      <c r="WAI138" s="760"/>
      <c r="WAJ138" s="760"/>
      <c r="WAK138" s="760"/>
      <c r="WAL138" s="760"/>
      <c r="WAM138" s="760"/>
      <c r="WAN138" s="760"/>
      <c r="WAO138" s="760"/>
      <c r="WAP138" s="760"/>
      <c r="WAQ138" s="760"/>
      <c r="WAR138" s="760"/>
      <c r="WAS138" s="760"/>
      <c r="WAT138" s="760"/>
      <c r="WAU138" s="760"/>
      <c r="WAV138" s="760"/>
      <c r="WAW138" s="760"/>
      <c r="WAX138" s="760"/>
      <c r="WAY138" s="760"/>
      <c r="WAZ138" s="760"/>
      <c r="WBA138" s="760"/>
      <c r="WBB138" s="760"/>
      <c r="WBC138" s="760"/>
      <c r="WBD138" s="760"/>
      <c r="WBE138" s="760"/>
      <c r="WBF138" s="760"/>
      <c r="WBG138" s="760"/>
      <c r="WBH138" s="760"/>
      <c r="WBI138" s="760"/>
      <c r="WBJ138" s="760"/>
      <c r="WBK138" s="760"/>
      <c r="WBL138" s="760"/>
      <c r="WBM138" s="760"/>
      <c r="WBN138" s="760"/>
      <c r="WBO138" s="760"/>
      <c r="WBP138" s="760"/>
      <c r="WBQ138" s="760"/>
      <c r="WBR138" s="760"/>
      <c r="WBS138" s="760"/>
      <c r="WBT138" s="760"/>
      <c r="WBU138" s="760"/>
      <c r="WBV138" s="760"/>
      <c r="WBW138" s="760"/>
      <c r="WBX138" s="760"/>
      <c r="WBY138" s="760"/>
      <c r="WBZ138" s="760"/>
      <c r="WCA138" s="760"/>
      <c r="WCB138" s="760"/>
      <c r="WCC138" s="760"/>
      <c r="WCD138" s="760"/>
      <c r="WCE138" s="760"/>
      <c r="WCF138" s="760"/>
      <c r="WCG138" s="760"/>
      <c r="WCH138" s="760"/>
      <c r="WCI138" s="760"/>
      <c r="WCJ138" s="760"/>
      <c r="WCK138" s="760"/>
      <c r="WCL138" s="760"/>
      <c r="WCM138" s="760"/>
      <c r="WCN138" s="760"/>
      <c r="WCO138" s="760"/>
      <c r="WCP138" s="760"/>
      <c r="WCQ138" s="760"/>
      <c r="WCR138" s="760"/>
      <c r="WCS138" s="760"/>
      <c r="WCT138" s="760"/>
      <c r="WCU138" s="760"/>
      <c r="WCV138" s="760"/>
      <c r="WCW138" s="760"/>
      <c r="WCX138" s="760"/>
      <c r="WCY138" s="760"/>
      <c r="WCZ138" s="760"/>
      <c r="WDA138" s="760"/>
      <c r="WDB138" s="760"/>
      <c r="WDC138" s="760"/>
      <c r="WDD138" s="760"/>
      <c r="WDE138" s="760"/>
      <c r="WDF138" s="760"/>
      <c r="WDG138" s="760"/>
      <c r="WDH138" s="760"/>
      <c r="WDI138" s="760"/>
      <c r="WDJ138" s="760"/>
      <c r="WDK138" s="760"/>
      <c r="WDL138" s="760"/>
      <c r="WDM138" s="760"/>
      <c r="WDN138" s="760"/>
      <c r="WDO138" s="760"/>
      <c r="WDP138" s="760"/>
      <c r="WDQ138" s="760"/>
      <c r="WDR138" s="760"/>
      <c r="WDS138" s="760"/>
      <c r="WDT138" s="760"/>
      <c r="WDU138" s="760"/>
      <c r="WDV138" s="760"/>
      <c r="WDW138" s="760"/>
      <c r="WDX138" s="760"/>
      <c r="WDY138" s="760"/>
      <c r="WDZ138" s="760"/>
      <c r="WEA138" s="760"/>
      <c r="WEB138" s="760"/>
      <c r="WEC138" s="760"/>
      <c r="WED138" s="760"/>
      <c r="WEE138" s="760"/>
      <c r="WEF138" s="760"/>
      <c r="WEG138" s="760"/>
      <c r="WEH138" s="760"/>
      <c r="WEI138" s="760"/>
      <c r="WEJ138" s="760"/>
      <c r="WEK138" s="760"/>
      <c r="WEL138" s="760"/>
      <c r="WEM138" s="760"/>
      <c r="WEN138" s="760"/>
      <c r="WEO138" s="760"/>
      <c r="WEP138" s="760"/>
      <c r="WEQ138" s="760"/>
      <c r="WER138" s="760"/>
      <c r="WES138" s="760"/>
      <c r="WET138" s="760"/>
      <c r="WEU138" s="760"/>
      <c r="WEV138" s="760"/>
      <c r="WEW138" s="760"/>
      <c r="WEX138" s="760"/>
      <c r="WEY138" s="760"/>
      <c r="WEZ138" s="760"/>
      <c r="WFA138" s="760"/>
      <c r="WFB138" s="760"/>
      <c r="WFC138" s="760"/>
      <c r="WFD138" s="760"/>
      <c r="WFE138" s="760"/>
      <c r="WFF138" s="760"/>
      <c r="WFG138" s="760"/>
      <c r="WFH138" s="760"/>
      <c r="WFI138" s="760"/>
      <c r="WFJ138" s="760"/>
      <c r="WFK138" s="760"/>
      <c r="WFL138" s="760"/>
      <c r="WFM138" s="760"/>
      <c r="WFN138" s="760"/>
      <c r="WFO138" s="760"/>
      <c r="WFP138" s="760"/>
      <c r="WFQ138" s="760"/>
      <c r="WFR138" s="760"/>
      <c r="WFS138" s="760"/>
      <c r="WFT138" s="760"/>
      <c r="WFU138" s="760"/>
      <c r="WFV138" s="760"/>
      <c r="WFW138" s="760"/>
      <c r="WFX138" s="760"/>
      <c r="WFY138" s="760"/>
      <c r="WFZ138" s="760"/>
      <c r="WGA138" s="760"/>
      <c r="WGB138" s="760"/>
      <c r="WGC138" s="760"/>
      <c r="WGD138" s="760"/>
      <c r="WGE138" s="760"/>
      <c r="WGF138" s="760"/>
      <c r="WGG138" s="760"/>
      <c r="WGH138" s="760"/>
      <c r="WGI138" s="760"/>
      <c r="WGJ138" s="760"/>
      <c r="WGK138" s="760"/>
      <c r="WGL138" s="760"/>
      <c r="WGM138" s="760"/>
      <c r="WGN138" s="760"/>
      <c r="WGO138" s="760"/>
      <c r="WGP138" s="760"/>
      <c r="WGQ138" s="760"/>
      <c r="WGR138" s="760"/>
      <c r="WGS138" s="760"/>
      <c r="WGT138" s="760"/>
      <c r="WGU138" s="760"/>
      <c r="WGV138" s="760"/>
      <c r="WGW138" s="760"/>
      <c r="WGX138" s="760"/>
      <c r="WGY138" s="760"/>
      <c r="WGZ138" s="760"/>
      <c r="WHA138" s="760"/>
      <c r="WHB138" s="760"/>
      <c r="WHC138" s="760"/>
      <c r="WHD138" s="760"/>
      <c r="WHE138" s="760"/>
      <c r="WHF138" s="760"/>
      <c r="WHG138" s="760"/>
      <c r="WHH138" s="760"/>
      <c r="WHI138" s="760"/>
      <c r="WHJ138" s="760"/>
      <c r="WHK138" s="760"/>
      <c r="WHL138" s="760"/>
      <c r="WHM138" s="760"/>
      <c r="WHN138" s="760"/>
      <c r="WHO138" s="760"/>
      <c r="WHP138" s="760"/>
      <c r="WHQ138" s="760"/>
      <c r="WHR138" s="760"/>
      <c r="WHS138" s="760"/>
      <c r="WHT138" s="760"/>
      <c r="WHU138" s="760"/>
      <c r="WHV138" s="760"/>
      <c r="WHW138" s="760"/>
      <c r="WHX138" s="760"/>
      <c r="WHY138" s="760"/>
      <c r="WHZ138" s="760"/>
      <c r="WIA138" s="760"/>
      <c r="WIB138" s="760"/>
      <c r="WIC138" s="760"/>
      <c r="WID138" s="760"/>
      <c r="WIE138" s="760"/>
      <c r="WIF138" s="760"/>
      <c r="WIG138" s="760"/>
      <c r="WIH138" s="760"/>
      <c r="WII138" s="760"/>
      <c r="WIJ138" s="760"/>
      <c r="WIK138" s="760"/>
      <c r="WIL138" s="760"/>
      <c r="WIM138" s="760"/>
      <c r="WIN138" s="760"/>
      <c r="WIO138" s="760"/>
      <c r="WIP138" s="760"/>
      <c r="WIQ138" s="760"/>
      <c r="WIR138" s="760"/>
      <c r="WIS138" s="760"/>
      <c r="WIT138" s="760"/>
      <c r="WIU138" s="760"/>
      <c r="WIV138" s="760"/>
      <c r="WIW138" s="760"/>
      <c r="WIX138" s="760"/>
      <c r="WIY138" s="760"/>
      <c r="WIZ138" s="760"/>
      <c r="WJA138" s="760"/>
      <c r="WJB138" s="760"/>
      <c r="WJC138" s="760"/>
      <c r="WJD138" s="760"/>
      <c r="WJE138" s="760"/>
      <c r="WJF138" s="760"/>
      <c r="WJG138" s="760"/>
      <c r="WJH138" s="760"/>
      <c r="WJI138" s="760"/>
      <c r="WJJ138" s="760"/>
      <c r="WJK138" s="760"/>
      <c r="WJL138" s="760"/>
      <c r="WJM138" s="760"/>
      <c r="WJN138" s="760"/>
      <c r="WJO138" s="760"/>
      <c r="WJP138" s="760"/>
      <c r="WJQ138" s="760"/>
      <c r="WJR138" s="760"/>
      <c r="WJS138" s="760"/>
      <c r="WJT138" s="760"/>
      <c r="WJU138" s="760"/>
      <c r="WJV138" s="760"/>
      <c r="WJW138" s="760"/>
      <c r="WJX138" s="760"/>
      <c r="WJY138" s="760"/>
      <c r="WJZ138" s="760"/>
      <c r="WKA138" s="760"/>
      <c r="WKB138" s="760"/>
      <c r="WKC138" s="760"/>
      <c r="WKD138" s="760"/>
      <c r="WKE138" s="760"/>
      <c r="WKF138" s="760"/>
      <c r="WKG138" s="760"/>
      <c r="WKH138" s="760"/>
      <c r="WKI138" s="760"/>
      <c r="WKJ138" s="760"/>
      <c r="WKK138" s="760"/>
      <c r="WKL138" s="760"/>
      <c r="WKM138" s="760"/>
      <c r="WKN138" s="760"/>
      <c r="WKO138" s="760"/>
      <c r="WKP138" s="760"/>
      <c r="WKQ138" s="760"/>
      <c r="WKR138" s="760"/>
      <c r="WKS138" s="760"/>
      <c r="WKT138" s="760"/>
      <c r="WKU138" s="760"/>
      <c r="WKV138" s="760"/>
      <c r="WKW138" s="760"/>
      <c r="WKX138" s="760"/>
      <c r="WKY138" s="760"/>
      <c r="WKZ138" s="760"/>
      <c r="WLA138" s="760"/>
      <c r="WLB138" s="760"/>
      <c r="WLC138" s="760"/>
      <c r="WLD138" s="760"/>
      <c r="WLE138" s="760"/>
      <c r="WLF138" s="760"/>
      <c r="WLG138" s="760"/>
      <c r="WLH138" s="760"/>
      <c r="WLI138" s="760"/>
      <c r="WLJ138" s="760"/>
      <c r="WLK138" s="760"/>
      <c r="WLL138" s="760"/>
      <c r="WLM138" s="760"/>
      <c r="WLN138" s="760"/>
      <c r="WLO138" s="760"/>
      <c r="WLP138" s="760"/>
      <c r="WLQ138" s="760"/>
      <c r="WLR138" s="760"/>
      <c r="WLS138" s="760"/>
      <c r="WLT138" s="760"/>
      <c r="WLU138" s="760"/>
      <c r="WLV138" s="760"/>
      <c r="WLW138" s="760"/>
      <c r="WLX138" s="760"/>
      <c r="WLY138" s="760"/>
      <c r="WLZ138" s="760"/>
      <c r="WMA138" s="760"/>
      <c r="WMB138" s="760"/>
      <c r="WMC138" s="760"/>
      <c r="WMD138" s="760"/>
      <c r="WME138" s="760"/>
      <c r="WMF138" s="760"/>
      <c r="WMG138" s="760"/>
      <c r="WMH138" s="760"/>
      <c r="WMI138" s="760"/>
      <c r="WMJ138" s="760"/>
      <c r="WMK138" s="760"/>
      <c r="WML138" s="760"/>
      <c r="WMM138" s="760"/>
      <c r="WMN138" s="760"/>
      <c r="WMO138" s="760"/>
      <c r="WMP138" s="760"/>
      <c r="WMQ138" s="760"/>
      <c r="WMR138" s="760"/>
      <c r="WMS138" s="760"/>
      <c r="WMT138" s="760"/>
      <c r="WMU138" s="760"/>
      <c r="WMV138" s="760"/>
      <c r="WMW138" s="760"/>
      <c r="WMX138" s="760"/>
      <c r="WMY138" s="760"/>
      <c r="WMZ138" s="760"/>
      <c r="WNA138" s="760"/>
      <c r="WNB138" s="760"/>
      <c r="WNC138" s="760"/>
      <c r="WND138" s="760"/>
      <c r="WNE138" s="760"/>
      <c r="WNF138" s="760"/>
      <c r="WNG138" s="760"/>
      <c r="WNH138" s="760"/>
      <c r="WNI138" s="760"/>
      <c r="WNJ138" s="760"/>
      <c r="WNK138" s="760"/>
      <c r="WNL138" s="760"/>
      <c r="WNM138" s="760"/>
      <c r="WNN138" s="760"/>
      <c r="WNO138" s="760"/>
      <c r="WNP138" s="760"/>
      <c r="WNQ138" s="760"/>
      <c r="WNR138" s="760"/>
      <c r="WNS138" s="760"/>
      <c r="WNT138" s="760"/>
      <c r="WNU138" s="760"/>
      <c r="WNV138" s="760"/>
      <c r="WNW138" s="760"/>
      <c r="WNX138" s="760"/>
      <c r="WNY138" s="760"/>
      <c r="WNZ138" s="760"/>
      <c r="WOA138" s="760"/>
      <c r="WOB138" s="760"/>
      <c r="WOC138" s="760"/>
      <c r="WOD138" s="760"/>
      <c r="WOE138" s="760"/>
      <c r="WOF138" s="760"/>
      <c r="WOG138" s="760"/>
      <c r="WOH138" s="760"/>
      <c r="WOI138" s="760"/>
      <c r="WOJ138" s="760"/>
      <c r="WOK138" s="760"/>
      <c r="WOL138" s="760"/>
      <c r="WOM138" s="760"/>
      <c r="WON138" s="760"/>
      <c r="WOO138" s="760"/>
      <c r="WOP138" s="760"/>
      <c r="WOQ138" s="760"/>
      <c r="WOR138" s="760"/>
      <c r="WOS138" s="760"/>
      <c r="WOT138" s="760"/>
      <c r="WOU138" s="760"/>
      <c r="WOV138" s="760"/>
      <c r="WOW138" s="760"/>
      <c r="WOX138" s="760"/>
      <c r="WOY138" s="760"/>
      <c r="WOZ138" s="760"/>
      <c r="WPA138" s="760"/>
      <c r="WPB138" s="760"/>
      <c r="WPC138" s="760"/>
      <c r="WPD138" s="760"/>
      <c r="WPE138" s="760"/>
      <c r="WPF138" s="760"/>
      <c r="WPG138" s="760"/>
      <c r="WPH138" s="760"/>
      <c r="WPI138" s="760"/>
      <c r="WPJ138" s="760"/>
      <c r="WPK138" s="760"/>
      <c r="WPL138" s="760"/>
      <c r="WPM138" s="760"/>
      <c r="WPN138" s="760"/>
      <c r="WPO138" s="760"/>
      <c r="WPP138" s="760"/>
      <c r="WPQ138" s="760"/>
      <c r="WPR138" s="760"/>
      <c r="WPS138" s="760"/>
      <c r="WPT138" s="760"/>
      <c r="WPU138" s="760"/>
      <c r="WPV138" s="760"/>
      <c r="WPW138" s="760"/>
      <c r="WPX138" s="760"/>
      <c r="WPY138" s="760"/>
      <c r="WPZ138" s="760"/>
      <c r="WQA138" s="760"/>
      <c r="WQB138" s="760"/>
      <c r="WQC138" s="760"/>
      <c r="WQD138" s="760"/>
      <c r="WQE138" s="760"/>
      <c r="WQF138" s="760"/>
      <c r="WQG138" s="760"/>
      <c r="WQH138" s="760"/>
      <c r="WQI138" s="760"/>
      <c r="WQJ138" s="760"/>
      <c r="WQK138" s="760"/>
      <c r="WQL138" s="760"/>
      <c r="WQM138" s="760"/>
      <c r="WQN138" s="760"/>
      <c r="WQO138" s="760"/>
      <c r="WQP138" s="760"/>
      <c r="WQQ138" s="760"/>
      <c r="WQR138" s="760"/>
      <c r="WQS138" s="760"/>
      <c r="WQT138" s="760"/>
      <c r="WQU138" s="760"/>
      <c r="WQV138" s="760"/>
      <c r="WQW138" s="760"/>
      <c r="WQX138" s="760"/>
      <c r="WQY138" s="760"/>
      <c r="WQZ138" s="760"/>
      <c r="WRA138" s="760"/>
      <c r="WRB138" s="760"/>
      <c r="WRC138" s="760"/>
      <c r="WRD138" s="760"/>
      <c r="WRE138" s="760"/>
      <c r="WRF138" s="760"/>
      <c r="WRG138" s="760"/>
      <c r="WRH138" s="760"/>
      <c r="WRI138" s="760"/>
      <c r="WRJ138" s="760"/>
      <c r="WRK138" s="760"/>
      <c r="WRL138" s="760"/>
      <c r="WRM138" s="760"/>
      <c r="WRN138" s="760"/>
      <c r="WRO138" s="760"/>
      <c r="WRP138" s="760"/>
      <c r="WRQ138" s="760"/>
      <c r="WRR138" s="760"/>
      <c r="WRS138" s="760"/>
      <c r="WRT138" s="760"/>
      <c r="WRU138" s="760"/>
      <c r="WRV138" s="760"/>
      <c r="WRW138" s="760"/>
      <c r="WRX138" s="760"/>
      <c r="WRY138" s="760"/>
      <c r="WRZ138" s="760"/>
      <c r="WSA138" s="760"/>
      <c r="WSB138" s="760"/>
      <c r="WSC138" s="760"/>
      <c r="WSD138" s="760"/>
      <c r="WSE138" s="760"/>
      <c r="WSF138" s="760"/>
      <c r="WSG138" s="760"/>
      <c r="WSH138" s="760"/>
      <c r="WSI138" s="760"/>
      <c r="WSJ138" s="760"/>
      <c r="WSK138" s="760"/>
      <c r="WSL138" s="760"/>
      <c r="WSM138" s="760"/>
      <c r="WSN138" s="760"/>
      <c r="WSO138" s="760"/>
      <c r="WSP138" s="760"/>
      <c r="WSQ138" s="760"/>
      <c r="WSR138" s="760"/>
      <c r="WSS138" s="760"/>
      <c r="WST138" s="760"/>
      <c r="WSU138" s="760"/>
      <c r="WSV138" s="760"/>
      <c r="WSW138" s="760"/>
      <c r="WSX138" s="760"/>
      <c r="WSY138" s="760"/>
      <c r="WSZ138" s="760"/>
      <c r="WTA138" s="760"/>
      <c r="WTB138" s="760"/>
      <c r="WTC138" s="760"/>
      <c r="WTD138" s="760"/>
      <c r="WTE138" s="760"/>
      <c r="WTF138" s="760"/>
      <c r="WTG138" s="760"/>
      <c r="WTH138" s="760"/>
      <c r="WTI138" s="760"/>
      <c r="WTJ138" s="760"/>
      <c r="WTK138" s="760"/>
      <c r="WTL138" s="760"/>
      <c r="WTM138" s="760"/>
      <c r="WTN138" s="760"/>
      <c r="WTO138" s="760"/>
      <c r="WTP138" s="760"/>
      <c r="WTQ138" s="760"/>
      <c r="WTR138" s="760"/>
      <c r="WTS138" s="760"/>
      <c r="WTT138" s="760"/>
      <c r="WTU138" s="760"/>
      <c r="WTV138" s="760"/>
      <c r="WTW138" s="760"/>
      <c r="WTX138" s="760"/>
      <c r="WTY138" s="760"/>
      <c r="WTZ138" s="760"/>
      <c r="WUA138" s="760"/>
      <c r="WUB138" s="760"/>
      <c r="WUC138" s="760"/>
      <c r="WUD138" s="760"/>
      <c r="WUE138" s="760"/>
      <c r="WUF138" s="760"/>
      <c r="WUG138" s="760"/>
      <c r="WUH138" s="760"/>
      <c r="WUI138" s="760"/>
      <c r="WUJ138" s="760"/>
      <c r="WUK138" s="760"/>
      <c r="WUL138" s="760"/>
      <c r="WUM138" s="760"/>
      <c r="WUN138" s="760"/>
      <c r="WUO138" s="760"/>
      <c r="WUP138" s="760"/>
      <c r="WUQ138" s="760"/>
      <c r="WUR138" s="760"/>
      <c r="WUS138" s="760"/>
      <c r="WUT138" s="760"/>
      <c r="WUU138" s="760"/>
      <c r="WUV138" s="760"/>
      <c r="WUW138" s="760"/>
      <c r="WUX138" s="760"/>
      <c r="WUY138" s="760"/>
      <c r="WUZ138" s="760"/>
      <c r="WVA138" s="760"/>
      <c r="WVB138" s="760"/>
      <c r="WVC138" s="760"/>
      <c r="WVD138" s="760"/>
      <c r="WVE138" s="760"/>
      <c r="WVF138" s="760"/>
      <c r="WVG138" s="760"/>
      <c r="WVH138" s="760"/>
      <c r="WVI138" s="760"/>
      <c r="WVJ138" s="760"/>
      <c r="WVK138" s="760"/>
      <c r="WVL138" s="760"/>
      <c r="WVM138" s="760"/>
      <c r="WVN138" s="760"/>
      <c r="WVO138" s="760"/>
      <c r="WVP138" s="760"/>
      <c r="WVQ138" s="760"/>
      <c r="WVR138" s="760"/>
      <c r="WVS138" s="760"/>
      <c r="WVT138" s="760"/>
      <c r="WVU138" s="760"/>
      <c r="WVV138" s="760"/>
      <c r="WVW138" s="760"/>
      <c r="WVX138" s="760"/>
      <c r="WVY138" s="760"/>
      <c r="WVZ138" s="760"/>
      <c r="WWA138" s="760"/>
      <c r="WWB138" s="760"/>
      <c r="WWC138" s="760"/>
      <c r="WWD138" s="760"/>
      <c r="WWE138" s="760"/>
      <c r="WWF138" s="760"/>
      <c r="WWG138" s="760"/>
      <c r="WWH138" s="760"/>
      <c r="WWI138" s="760"/>
      <c r="WWJ138" s="760"/>
      <c r="WWK138" s="760"/>
      <c r="WWL138" s="760"/>
      <c r="WWM138" s="760"/>
      <c r="WWN138" s="760"/>
      <c r="WWO138" s="760"/>
      <c r="WWP138" s="760"/>
      <c r="WWQ138" s="760"/>
      <c r="WWR138" s="760"/>
      <c r="WWS138" s="760"/>
      <c r="WWT138" s="760"/>
      <c r="WWU138" s="760"/>
      <c r="WWV138" s="760"/>
      <c r="WWW138" s="760"/>
      <c r="WWX138" s="760"/>
      <c r="WWY138" s="760"/>
      <c r="WWZ138" s="760"/>
      <c r="WXA138" s="760"/>
      <c r="WXB138" s="760"/>
      <c r="WXC138" s="760"/>
      <c r="WXD138" s="760"/>
      <c r="WXE138" s="760"/>
      <c r="WXF138" s="760"/>
      <c r="WXG138" s="760"/>
      <c r="WXH138" s="760"/>
      <c r="WXI138" s="760"/>
      <c r="WXJ138" s="760"/>
      <c r="WXK138" s="760"/>
      <c r="WXL138" s="760"/>
      <c r="WXM138" s="760"/>
      <c r="WXN138" s="760"/>
      <c r="WXO138" s="760"/>
      <c r="WXP138" s="760"/>
      <c r="WXQ138" s="760"/>
      <c r="WXR138" s="760"/>
      <c r="WXS138" s="760"/>
      <c r="WXT138" s="760"/>
      <c r="WXU138" s="760"/>
      <c r="WXV138" s="760"/>
      <c r="WXW138" s="760"/>
      <c r="WXX138" s="760"/>
      <c r="WXY138" s="760"/>
      <c r="WXZ138" s="760"/>
      <c r="WYA138" s="760"/>
      <c r="WYB138" s="760"/>
      <c r="WYC138" s="760"/>
      <c r="WYD138" s="760"/>
      <c r="WYE138" s="760"/>
      <c r="WYF138" s="760"/>
      <c r="WYG138" s="760"/>
      <c r="WYH138" s="760"/>
      <c r="WYI138" s="760"/>
      <c r="WYJ138" s="760"/>
      <c r="WYK138" s="760"/>
      <c r="WYL138" s="760"/>
      <c r="WYM138" s="760"/>
      <c r="WYN138" s="760"/>
      <c r="WYO138" s="760"/>
      <c r="WYP138" s="760"/>
      <c r="WYQ138" s="760"/>
      <c r="WYR138" s="760"/>
      <c r="WYS138" s="760"/>
      <c r="WYT138" s="760"/>
      <c r="WYU138" s="760"/>
      <c r="WYV138" s="760"/>
      <c r="WYW138" s="760"/>
      <c r="WYX138" s="760"/>
      <c r="WYY138" s="760"/>
      <c r="WYZ138" s="760"/>
      <c r="WZA138" s="760"/>
      <c r="WZB138" s="760"/>
      <c r="WZC138" s="760"/>
      <c r="WZD138" s="760"/>
      <c r="WZE138" s="760"/>
      <c r="WZF138" s="760"/>
      <c r="WZG138" s="760"/>
      <c r="WZH138" s="760"/>
      <c r="WZI138" s="760"/>
      <c r="WZJ138" s="760"/>
      <c r="WZK138" s="760"/>
      <c r="WZL138" s="760"/>
      <c r="WZM138" s="760"/>
      <c r="WZN138" s="760"/>
      <c r="WZO138" s="760"/>
      <c r="WZP138" s="760"/>
      <c r="WZQ138" s="760"/>
      <c r="WZR138" s="760"/>
      <c r="WZS138" s="760"/>
      <c r="WZT138" s="760"/>
      <c r="WZU138" s="760"/>
      <c r="WZV138" s="760"/>
      <c r="WZW138" s="760"/>
      <c r="WZX138" s="760"/>
      <c r="WZY138" s="760"/>
      <c r="WZZ138" s="760"/>
      <c r="XAA138" s="760"/>
      <c r="XAB138" s="760"/>
      <c r="XAC138" s="760"/>
      <c r="XAD138" s="760"/>
      <c r="XAE138" s="760"/>
      <c r="XAF138" s="760"/>
      <c r="XAG138" s="760"/>
      <c r="XAH138" s="760"/>
      <c r="XAI138" s="760"/>
      <c r="XAJ138" s="760"/>
      <c r="XAK138" s="760"/>
      <c r="XAL138" s="760"/>
      <c r="XAM138" s="760"/>
      <c r="XAN138" s="760"/>
      <c r="XAO138" s="760"/>
      <c r="XAP138" s="760"/>
      <c r="XAQ138" s="760"/>
      <c r="XAR138" s="760"/>
      <c r="XAS138" s="760"/>
      <c r="XAT138" s="760"/>
      <c r="XAU138" s="760"/>
      <c r="XAV138" s="760"/>
      <c r="XAW138" s="760"/>
      <c r="XAX138" s="760"/>
      <c r="XAY138" s="760"/>
      <c r="XAZ138" s="760"/>
      <c r="XBA138" s="760"/>
      <c r="XBB138" s="760"/>
      <c r="XBC138" s="760"/>
      <c r="XBD138" s="760"/>
      <c r="XBE138" s="760"/>
      <c r="XBF138" s="760"/>
      <c r="XBG138" s="760"/>
      <c r="XBH138" s="760"/>
      <c r="XBI138" s="760"/>
      <c r="XBJ138" s="760"/>
      <c r="XBK138" s="760"/>
      <c r="XBL138" s="760"/>
      <c r="XBM138" s="760"/>
      <c r="XBN138" s="760"/>
      <c r="XBO138" s="760"/>
      <c r="XBP138" s="760"/>
      <c r="XBQ138" s="760"/>
      <c r="XBR138" s="760"/>
      <c r="XBS138" s="760"/>
      <c r="XBT138" s="760"/>
      <c r="XBU138" s="760"/>
      <c r="XBV138" s="760"/>
      <c r="XBW138" s="760"/>
      <c r="XBX138" s="760"/>
      <c r="XBY138" s="760"/>
      <c r="XBZ138" s="760"/>
      <c r="XCA138" s="760"/>
      <c r="XCB138" s="760"/>
      <c r="XCC138" s="760"/>
      <c r="XCD138" s="760"/>
      <c r="XCE138" s="760"/>
      <c r="XCF138" s="760"/>
      <c r="XCG138" s="760"/>
      <c r="XCH138" s="760"/>
      <c r="XCI138" s="760"/>
      <c r="XCJ138" s="760"/>
      <c r="XCK138" s="760"/>
      <c r="XCL138" s="760"/>
      <c r="XCM138" s="760"/>
      <c r="XCN138" s="760"/>
      <c r="XCO138" s="760"/>
      <c r="XCP138" s="760"/>
      <c r="XCQ138" s="760"/>
      <c r="XCR138" s="760"/>
      <c r="XCS138" s="760"/>
      <c r="XCT138" s="760"/>
      <c r="XCU138" s="760"/>
      <c r="XCV138" s="760"/>
      <c r="XCW138" s="760"/>
      <c r="XCX138" s="760"/>
      <c r="XCY138" s="760"/>
      <c r="XCZ138" s="760"/>
      <c r="XDA138" s="760"/>
      <c r="XDB138" s="760"/>
      <c r="XDC138" s="760"/>
      <c r="XDD138" s="760"/>
      <c r="XDE138" s="760"/>
      <c r="XDF138" s="760"/>
      <c r="XDG138" s="760"/>
      <c r="XDH138" s="760"/>
      <c r="XDI138" s="760"/>
      <c r="XDJ138" s="760"/>
      <c r="XDK138" s="760"/>
      <c r="XDL138" s="760"/>
      <c r="XDM138" s="760"/>
      <c r="XDN138" s="760"/>
      <c r="XDO138" s="760"/>
      <c r="XDP138" s="760"/>
      <c r="XDQ138" s="760"/>
      <c r="XDR138" s="760"/>
      <c r="XDS138" s="760"/>
      <c r="XDT138" s="760"/>
      <c r="XDU138" s="760"/>
      <c r="XDV138" s="760"/>
      <c r="XDW138" s="760"/>
      <c r="XDX138" s="760"/>
      <c r="XDY138" s="760"/>
      <c r="XDZ138" s="760"/>
      <c r="XEA138" s="760"/>
      <c r="XEB138" s="760"/>
      <c r="XEC138" s="760"/>
      <c r="XED138" s="760"/>
      <c r="XEE138" s="760"/>
      <c r="XEF138" s="760"/>
      <c r="XEG138" s="760"/>
      <c r="XEH138" s="760"/>
      <c r="XEI138" s="760"/>
      <c r="XEJ138" s="760"/>
      <c r="XEK138" s="760"/>
      <c r="XEL138" s="760"/>
      <c r="XEM138" s="760"/>
      <c r="XEN138" s="760"/>
      <c r="XEO138" s="760"/>
      <c r="XEP138" s="760"/>
      <c r="XEQ138" s="760"/>
      <c r="XER138" s="760"/>
      <c r="XES138" s="760"/>
      <c r="XET138" s="760"/>
      <c r="XEU138" s="760"/>
      <c r="XEV138" s="760"/>
      <c r="XEW138" s="760"/>
      <c r="XEX138" s="760"/>
      <c r="XEY138" s="760"/>
      <c r="XEZ138" s="760"/>
      <c r="XFA138" s="760"/>
      <c r="XFB138" s="760"/>
    </row>
    <row r="139" spans="1:16382" s="797" customFormat="1" ht="15" customHeight="1" x14ac:dyDescent="0.3">
      <c r="A139" s="813"/>
      <c r="B139" s="814">
        <v>6409</v>
      </c>
      <c r="C139" s="814">
        <v>3111</v>
      </c>
      <c r="D139" s="815" t="s">
        <v>914</v>
      </c>
      <c r="E139" s="816">
        <v>0</v>
      </c>
      <c r="F139" s="816">
        <v>0</v>
      </c>
      <c r="G139" s="816">
        <v>0</v>
      </c>
      <c r="H139" s="808">
        <v>0</v>
      </c>
      <c r="I139" s="808">
        <v>0</v>
      </c>
      <c r="J139" s="793"/>
      <c r="K139" s="793"/>
      <c r="L139" s="794"/>
      <c r="M139" s="794"/>
      <c r="N139" s="794"/>
      <c r="O139" s="794"/>
      <c r="P139" s="794"/>
      <c r="Q139" s="803"/>
      <c r="R139" s="794"/>
      <c r="S139" s="811"/>
      <c r="T139" s="796"/>
    </row>
    <row r="140" spans="1:16382" s="2245" customFormat="1" ht="15" customHeight="1" x14ac:dyDescent="0.3">
      <c r="A140" s="813"/>
      <c r="B140" s="2243">
        <v>6409</v>
      </c>
      <c r="C140" s="2243">
        <v>2222</v>
      </c>
      <c r="D140" s="2244" t="s">
        <v>1072</v>
      </c>
      <c r="E140" s="1913">
        <v>0</v>
      </c>
      <c r="F140" s="1913">
        <v>0</v>
      </c>
      <c r="G140" s="1913">
        <v>0</v>
      </c>
      <c r="H140" s="504">
        <v>69916</v>
      </c>
      <c r="I140" s="504">
        <v>69916</v>
      </c>
      <c r="J140" s="764"/>
      <c r="K140" s="764"/>
      <c r="L140" s="769"/>
      <c r="M140" s="769"/>
      <c r="N140" s="769"/>
      <c r="O140" s="769"/>
      <c r="P140" s="769"/>
      <c r="Q140" s="770"/>
      <c r="R140" s="769"/>
      <c r="S140" s="768"/>
      <c r="T140" s="771"/>
      <c r="U140" s="760"/>
      <c r="V140" s="760"/>
      <c r="W140" s="760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  <c r="AR140" s="760"/>
      <c r="AS140" s="760"/>
      <c r="AT140" s="760"/>
      <c r="AU140" s="760"/>
      <c r="AV140" s="760"/>
      <c r="AW140" s="760"/>
      <c r="AX140" s="760"/>
      <c r="AY140" s="760"/>
      <c r="AZ140" s="760"/>
      <c r="BA140" s="760"/>
      <c r="BB140" s="760"/>
      <c r="BC140" s="760"/>
      <c r="BD140" s="760"/>
      <c r="BE140" s="760"/>
      <c r="BF140" s="760"/>
      <c r="BG140" s="760"/>
      <c r="BH140" s="760"/>
      <c r="BI140" s="760"/>
      <c r="BJ140" s="760"/>
      <c r="BK140" s="760"/>
      <c r="BL140" s="760"/>
      <c r="BM140" s="760"/>
      <c r="BN140" s="760"/>
      <c r="BO140" s="760"/>
      <c r="BP140" s="760"/>
      <c r="BQ140" s="760"/>
      <c r="BR140" s="760"/>
      <c r="BS140" s="760"/>
      <c r="BT140" s="760"/>
      <c r="BU140" s="760"/>
      <c r="BV140" s="760"/>
      <c r="BW140" s="760"/>
      <c r="BX140" s="760"/>
      <c r="BY140" s="760"/>
      <c r="BZ140" s="760"/>
      <c r="CA140" s="760"/>
      <c r="CB140" s="760"/>
      <c r="CC140" s="760"/>
      <c r="CD140" s="760"/>
      <c r="CE140" s="760"/>
      <c r="CF140" s="760"/>
      <c r="CG140" s="760"/>
      <c r="CH140" s="760"/>
      <c r="CI140" s="760"/>
      <c r="CJ140" s="760"/>
      <c r="CK140" s="760"/>
      <c r="CL140" s="760"/>
      <c r="CM140" s="760"/>
      <c r="CN140" s="760"/>
      <c r="CO140" s="760"/>
      <c r="CP140" s="760"/>
      <c r="CQ140" s="760"/>
      <c r="CR140" s="760"/>
      <c r="CS140" s="760"/>
      <c r="CT140" s="760"/>
      <c r="CU140" s="760"/>
      <c r="CV140" s="760"/>
      <c r="CW140" s="760"/>
      <c r="CX140" s="760"/>
      <c r="CY140" s="760"/>
      <c r="CZ140" s="760"/>
      <c r="DA140" s="760"/>
      <c r="DB140" s="760"/>
      <c r="DC140" s="760"/>
      <c r="DD140" s="760"/>
      <c r="DE140" s="760"/>
      <c r="DF140" s="760"/>
      <c r="DG140" s="760"/>
      <c r="DH140" s="760"/>
      <c r="DI140" s="760"/>
      <c r="DJ140" s="760"/>
      <c r="DK140" s="760"/>
      <c r="DL140" s="760"/>
      <c r="DM140" s="760"/>
      <c r="DN140" s="760"/>
      <c r="DO140" s="760"/>
      <c r="DP140" s="760"/>
      <c r="DQ140" s="760"/>
      <c r="DR140" s="760"/>
      <c r="DS140" s="760"/>
      <c r="DT140" s="760"/>
      <c r="DU140" s="760"/>
      <c r="DV140" s="760"/>
      <c r="DW140" s="760"/>
      <c r="DX140" s="760"/>
      <c r="DY140" s="760"/>
      <c r="DZ140" s="760"/>
      <c r="EA140" s="760"/>
      <c r="EB140" s="760"/>
      <c r="EC140" s="760"/>
      <c r="ED140" s="760"/>
      <c r="EE140" s="760"/>
      <c r="EF140" s="760"/>
      <c r="EG140" s="760"/>
      <c r="EH140" s="760"/>
      <c r="EI140" s="760"/>
      <c r="EJ140" s="760"/>
      <c r="EK140" s="760"/>
      <c r="EL140" s="760"/>
      <c r="EM140" s="760"/>
      <c r="EN140" s="760"/>
      <c r="EO140" s="760"/>
      <c r="EP140" s="760"/>
      <c r="EQ140" s="760"/>
      <c r="ER140" s="760"/>
      <c r="ES140" s="760"/>
      <c r="ET140" s="760"/>
      <c r="EU140" s="760"/>
      <c r="EV140" s="760"/>
      <c r="EW140" s="760"/>
      <c r="EX140" s="760"/>
      <c r="EY140" s="760"/>
      <c r="EZ140" s="760"/>
      <c r="FA140" s="760"/>
      <c r="FB140" s="760"/>
      <c r="FC140" s="760"/>
      <c r="FD140" s="760"/>
      <c r="FE140" s="760"/>
      <c r="FF140" s="760"/>
      <c r="FG140" s="760"/>
      <c r="FH140" s="760"/>
      <c r="FI140" s="760"/>
      <c r="FJ140" s="760"/>
      <c r="FK140" s="760"/>
      <c r="FL140" s="760"/>
      <c r="FM140" s="760"/>
      <c r="FN140" s="760"/>
      <c r="FO140" s="760"/>
      <c r="FP140" s="760"/>
      <c r="FQ140" s="760"/>
      <c r="FR140" s="760"/>
      <c r="FS140" s="760"/>
      <c r="FT140" s="760"/>
      <c r="FU140" s="760"/>
      <c r="FV140" s="760"/>
      <c r="FW140" s="760"/>
      <c r="FX140" s="760"/>
      <c r="FY140" s="760"/>
      <c r="FZ140" s="760"/>
      <c r="GA140" s="760"/>
      <c r="GB140" s="760"/>
      <c r="GC140" s="760"/>
      <c r="GD140" s="760"/>
      <c r="GE140" s="760"/>
      <c r="GF140" s="760"/>
      <c r="GG140" s="760"/>
      <c r="GH140" s="760"/>
      <c r="GI140" s="760"/>
      <c r="GJ140" s="760"/>
      <c r="GK140" s="760"/>
      <c r="GL140" s="760"/>
      <c r="GM140" s="760"/>
      <c r="GN140" s="760"/>
      <c r="GO140" s="760"/>
      <c r="GP140" s="760"/>
      <c r="GQ140" s="760"/>
      <c r="GR140" s="760"/>
      <c r="GS140" s="760"/>
      <c r="GT140" s="760"/>
      <c r="GU140" s="760"/>
      <c r="GV140" s="760"/>
      <c r="GW140" s="760"/>
      <c r="GX140" s="760"/>
      <c r="GY140" s="760"/>
      <c r="GZ140" s="760"/>
      <c r="HA140" s="760"/>
      <c r="HB140" s="760"/>
      <c r="HC140" s="760"/>
      <c r="HD140" s="760"/>
      <c r="HE140" s="760"/>
      <c r="HF140" s="760"/>
      <c r="HG140" s="760"/>
      <c r="HH140" s="760"/>
      <c r="HI140" s="760"/>
      <c r="HJ140" s="760"/>
      <c r="HK140" s="760"/>
      <c r="HL140" s="760"/>
      <c r="HM140" s="760"/>
      <c r="HN140" s="760"/>
      <c r="HO140" s="760"/>
      <c r="HP140" s="760"/>
      <c r="HQ140" s="760"/>
      <c r="HR140" s="760"/>
      <c r="HS140" s="760"/>
      <c r="HT140" s="760"/>
      <c r="HU140" s="760"/>
      <c r="HV140" s="760"/>
      <c r="HW140" s="760"/>
      <c r="HX140" s="760"/>
      <c r="HY140" s="760"/>
      <c r="HZ140" s="760"/>
      <c r="IA140" s="760"/>
      <c r="IB140" s="760"/>
      <c r="IC140" s="760"/>
      <c r="ID140" s="760"/>
      <c r="IE140" s="760"/>
      <c r="IF140" s="760"/>
      <c r="IG140" s="760"/>
      <c r="IH140" s="760"/>
      <c r="II140" s="760"/>
      <c r="IJ140" s="760"/>
      <c r="IK140" s="760"/>
      <c r="IL140" s="760"/>
      <c r="IM140" s="760"/>
      <c r="IN140" s="760"/>
      <c r="IO140" s="760"/>
      <c r="IP140" s="760"/>
      <c r="IQ140" s="760"/>
      <c r="IR140" s="760"/>
      <c r="IS140" s="760"/>
      <c r="IT140" s="760"/>
      <c r="IU140" s="760"/>
      <c r="IV140" s="760"/>
      <c r="IW140" s="760"/>
      <c r="IX140" s="760"/>
      <c r="IY140" s="760"/>
      <c r="IZ140" s="760"/>
      <c r="JA140" s="760"/>
      <c r="JB140" s="760"/>
      <c r="JC140" s="760"/>
      <c r="JD140" s="760"/>
      <c r="JE140" s="760"/>
      <c r="JF140" s="760"/>
      <c r="JG140" s="760"/>
      <c r="JH140" s="760"/>
      <c r="JI140" s="760"/>
      <c r="JJ140" s="760"/>
      <c r="JK140" s="760"/>
      <c r="JL140" s="760"/>
      <c r="JM140" s="760"/>
      <c r="JN140" s="760"/>
      <c r="JO140" s="760"/>
      <c r="JP140" s="760"/>
      <c r="JQ140" s="760"/>
      <c r="JR140" s="760"/>
      <c r="JS140" s="760"/>
      <c r="JT140" s="760"/>
      <c r="JU140" s="760"/>
      <c r="JV140" s="760"/>
      <c r="JW140" s="760"/>
      <c r="JX140" s="760"/>
      <c r="JY140" s="760"/>
      <c r="JZ140" s="760"/>
      <c r="KA140" s="760"/>
      <c r="KB140" s="760"/>
      <c r="KC140" s="760"/>
      <c r="KD140" s="760"/>
      <c r="KE140" s="760"/>
      <c r="KF140" s="760"/>
      <c r="KG140" s="760"/>
      <c r="KH140" s="760"/>
      <c r="KI140" s="760"/>
      <c r="KJ140" s="760"/>
      <c r="KK140" s="760"/>
      <c r="KL140" s="760"/>
      <c r="KM140" s="760"/>
      <c r="KN140" s="760"/>
      <c r="KO140" s="760"/>
      <c r="KP140" s="760"/>
      <c r="KQ140" s="760"/>
      <c r="KR140" s="760"/>
      <c r="KS140" s="760"/>
      <c r="KT140" s="760"/>
      <c r="KU140" s="760"/>
      <c r="KV140" s="760"/>
      <c r="KW140" s="760"/>
      <c r="KX140" s="760"/>
      <c r="KY140" s="760"/>
      <c r="KZ140" s="760"/>
      <c r="LA140" s="760"/>
      <c r="LB140" s="760"/>
      <c r="LC140" s="760"/>
      <c r="LD140" s="760"/>
      <c r="LE140" s="760"/>
      <c r="LF140" s="760"/>
      <c r="LG140" s="760"/>
      <c r="LH140" s="760"/>
      <c r="LI140" s="760"/>
      <c r="LJ140" s="760"/>
      <c r="LK140" s="760"/>
      <c r="LL140" s="760"/>
      <c r="LM140" s="760"/>
      <c r="LN140" s="760"/>
      <c r="LO140" s="760"/>
      <c r="LP140" s="760"/>
      <c r="LQ140" s="760"/>
      <c r="LR140" s="760"/>
      <c r="LS140" s="760"/>
      <c r="LT140" s="760"/>
      <c r="LU140" s="760"/>
      <c r="LV140" s="760"/>
      <c r="LW140" s="760"/>
      <c r="LX140" s="760"/>
      <c r="LY140" s="760"/>
      <c r="LZ140" s="760"/>
      <c r="MA140" s="760"/>
      <c r="MB140" s="760"/>
      <c r="MC140" s="760"/>
      <c r="MD140" s="760"/>
      <c r="ME140" s="760"/>
      <c r="MF140" s="760"/>
      <c r="MG140" s="760"/>
      <c r="MH140" s="760"/>
      <c r="MI140" s="760"/>
      <c r="MJ140" s="760"/>
      <c r="MK140" s="760"/>
      <c r="ML140" s="760"/>
      <c r="MM140" s="760"/>
      <c r="MN140" s="760"/>
      <c r="MO140" s="760"/>
      <c r="MP140" s="760"/>
      <c r="MQ140" s="760"/>
      <c r="MR140" s="760"/>
      <c r="MS140" s="760"/>
      <c r="MT140" s="760"/>
      <c r="MU140" s="760"/>
      <c r="MV140" s="760"/>
      <c r="MW140" s="760"/>
      <c r="MX140" s="760"/>
      <c r="MY140" s="760"/>
      <c r="MZ140" s="760"/>
      <c r="NA140" s="760"/>
      <c r="NB140" s="760"/>
      <c r="NC140" s="760"/>
      <c r="ND140" s="760"/>
      <c r="NE140" s="760"/>
      <c r="NF140" s="760"/>
      <c r="NG140" s="760"/>
      <c r="NH140" s="760"/>
      <c r="NI140" s="760"/>
      <c r="NJ140" s="760"/>
      <c r="NK140" s="760"/>
      <c r="NL140" s="760"/>
      <c r="NM140" s="760"/>
      <c r="NN140" s="760"/>
      <c r="NO140" s="760"/>
      <c r="NP140" s="760"/>
      <c r="NQ140" s="760"/>
      <c r="NR140" s="760"/>
      <c r="NS140" s="760"/>
      <c r="NT140" s="760"/>
      <c r="NU140" s="760"/>
      <c r="NV140" s="760"/>
      <c r="NW140" s="760"/>
      <c r="NX140" s="760"/>
      <c r="NY140" s="760"/>
      <c r="NZ140" s="760"/>
      <c r="OA140" s="760"/>
      <c r="OB140" s="760"/>
      <c r="OC140" s="760"/>
      <c r="OD140" s="760"/>
      <c r="OE140" s="760"/>
      <c r="OF140" s="760"/>
      <c r="OG140" s="760"/>
      <c r="OH140" s="760"/>
      <c r="OI140" s="760"/>
      <c r="OJ140" s="760"/>
      <c r="OK140" s="760"/>
      <c r="OL140" s="760"/>
      <c r="OM140" s="760"/>
      <c r="ON140" s="760"/>
      <c r="OO140" s="760"/>
      <c r="OP140" s="760"/>
      <c r="OQ140" s="760"/>
      <c r="OR140" s="760"/>
      <c r="OS140" s="760"/>
      <c r="OT140" s="760"/>
      <c r="OU140" s="760"/>
      <c r="OV140" s="760"/>
      <c r="OW140" s="760"/>
      <c r="OX140" s="760"/>
      <c r="OY140" s="760"/>
      <c r="OZ140" s="760"/>
      <c r="PA140" s="760"/>
      <c r="PB140" s="760"/>
      <c r="PC140" s="760"/>
      <c r="PD140" s="760"/>
      <c r="PE140" s="760"/>
      <c r="PF140" s="760"/>
      <c r="PG140" s="760"/>
      <c r="PH140" s="760"/>
      <c r="PI140" s="760"/>
      <c r="PJ140" s="760"/>
      <c r="PK140" s="760"/>
      <c r="PL140" s="760"/>
      <c r="PM140" s="760"/>
      <c r="PN140" s="760"/>
      <c r="PO140" s="760"/>
      <c r="PP140" s="760"/>
      <c r="PQ140" s="760"/>
      <c r="PR140" s="760"/>
      <c r="PS140" s="760"/>
      <c r="PT140" s="760"/>
      <c r="PU140" s="760"/>
      <c r="PV140" s="760"/>
      <c r="PW140" s="760"/>
      <c r="PX140" s="760"/>
      <c r="PY140" s="760"/>
      <c r="PZ140" s="760"/>
      <c r="QA140" s="760"/>
      <c r="QB140" s="760"/>
      <c r="QC140" s="760"/>
      <c r="QD140" s="760"/>
      <c r="QE140" s="760"/>
      <c r="QF140" s="760"/>
      <c r="QG140" s="760"/>
      <c r="QH140" s="760"/>
      <c r="QI140" s="760"/>
      <c r="QJ140" s="760"/>
      <c r="QK140" s="760"/>
      <c r="QL140" s="760"/>
      <c r="QM140" s="760"/>
      <c r="QN140" s="760"/>
      <c r="QO140" s="760"/>
      <c r="QP140" s="760"/>
      <c r="QQ140" s="760"/>
      <c r="QR140" s="760"/>
      <c r="QS140" s="760"/>
      <c r="QT140" s="760"/>
      <c r="QU140" s="760"/>
      <c r="QV140" s="760"/>
      <c r="QW140" s="760"/>
      <c r="QX140" s="760"/>
      <c r="QY140" s="760"/>
      <c r="QZ140" s="760"/>
      <c r="RA140" s="760"/>
      <c r="RB140" s="760"/>
      <c r="RC140" s="760"/>
      <c r="RD140" s="760"/>
      <c r="RE140" s="760"/>
      <c r="RF140" s="760"/>
      <c r="RG140" s="760"/>
      <c r="RH140" s="760"/>
      <c r="RI140" s="760"/>
      <c r="RJ140" s="760"/>
      <c r="RK140" s="760"/>
      <c r="RL140" s="760"/>
      <c r="RM140" s="760"/>
      <c r="RN140" s="760"/>
      <c r="RO140" s="760"/>
      <c r="RP140" s="760"/>
      <c r="RQ140" s="760"/>
      <c r="RR140" s="760"/>
      <c r="RS140" s="760"/>
      <c r="RT140" s="760"/>
      <c r="RU140" s="760"/>
      <c r="RV140" s="760"/>
      <c r="RW140" s="760"/>
      <c r="RX140" s="760"/>
      <c r="RY140" s="760"/>
      <c r="RZ140" s="760"/>
      <c r="SA140" s="760"/>
      <c r="SB140" s="760"/>
      <c r="SC140" s="760"/>
      <c r="SD140" s="760"/>
      <c r="SE140" s="760"/>
      <c r="SF140" s="760"/>
      <c r="SG140" s="760"/>
      <c r="SH140" s="760"/>
      <c r="SI140" s="760"/>
      <c r="SJ140" s="760"/>
      <c r="SK140" s="760"/>
      <c r="SL140" s="760"/>
      <c r="SM140" s="760"/>
      <c r="SN140" s="760"/>
      <c r="SO140" s="760"/>
      <c r="SP140" s="760"/>
      <c r="SQ140" s="760"/>
      <c r="SR140" s="760"/>
      <c r="SS140" s="760"/>
      <c r="ST140" s="760"/>
      <c r="SU140" s="760"/>
      <c r="SV140" s="760"/>
      <c r="SW140" s="760"/>
      <c r="SX140" s="760"/>
      <c r="SY140" s="760"/>
      <c r="SZ140" s="760"/>
      <c r="TA140" s="760"/>
      <c r="TB140" s="760"/>
      <c r="TC140" s="760"/>
      <c r="TD140" s="760"/>
      <c r="TE140" s="760"/>
      <c r="TF140" s="760"/>
      <c r="TG140" s="760"/>
      <c r="TH140" s="760"/>
      <c r="TI140" s="760"/>
      <c r="TJ140" s="760"/>
      <c r="TK140" s="760"/>
      <c r="TL140" s="760"/>
      <c r="TM140" s="760"/>
      <c r="TN140" s="760"/>
      <c r="TO140" s="760"/>
      <c r="TP140" s="760"/>
      <c r="TQ140" s="760"/>
      <c r="TR140" s="760"/>
      <c r="TS140" s="760"/>
      <c r="TT140" s="760"/>
      <c r="TU140" s="760"/>
      <c r="TV140" s="760"/>
      <c r="TW140" s="760"/>
      <c r="TX140" s="760"/>
      <c r="TY140" s="760"/>
      <c r="TZ140" s="760"/>
      <c r="UA140" s="760"/>
      <c r="UB140" s="760"/>
      <c r="UC140" s="760"/>
      <c r="UD140" s="760"/>
      <c r="UE140" s="760"/>
      <c r="UF140" s="760"/>
      <c r="UG140" s="760"/>
      <c r="UH140" s="760"/>
      <c r="UI140" s="760"/>
      <c r="UJ140" s="760"/>
      <c r="UK140" s="760"/>
      <c r="UL140" s="760"/>
      <c r="UM140" s="760"/>
      <c r="UN140" s="760"/>
      <c r="UO140" s="760"/>
      <c r="UP140" s="760"/>
      <c r="UQ140" s="760"/>
      <c r="UR140" s="760"/>
      <c r="US140" s="760"/>
      <c r="UT140" s="760"/>
      <c r="UU140" s="760"/>
      <c r="UV140" s="760"/>
      <c r="UW140" s="760"/>
      <c r="UX140" s="760"/>
      <c r="UY140" s="760"/>
      <c r="UZ140" s="760"/>
      <c r="VA140" s="760"/>
      <c r="VB140" s="760"/>
      <c r="VC140" s="760"/>
      <c r="VD140" s="760"/>
      <c r="VE140" s="760"/>
      <c r="VF140" s="760"/>
      <c r="VG140" s="760"/>
      <c r="VH140" s="760"/>
      <c r="VI140" s="760"/>
      <c r="VJ140" s="760"/>
      <c r="VK140" s="760"/>
      <c r="VL140" s="760"/>
      <c r="VM140" s="760"/>
      <c r="VN140" s="760"/>
      <c r="VO140" s="760"/>
      <c r="VP140" s="760"/>
      <c r="VQ140" s="760"/>
      <c r="VR140" s="760"/>
      <c r="VS140" s="760"/>
      <c r="VT140" s="760"/>
      <c r="VU140" s="760"/>
      <c r="VV140" s="760"/>
      <c r="VW140" s="760"/>
      <c r="VX140" s="760"/>
      <c r="VY140" s="760"/>
      <c r="VZ140" s="760"/>
      <c r="WA140" s="760"/>
      <c r="WB140" s="760"/>
      <c r="WC140" s="760"/>
      <c r="WD140" s="760"/>
      <c r="WE140" s="760"/>
      <c r="WF140" s="760"/>
      <c r="WG140" s="760"/>
      <c r="WH140" s="760"/>
      <c r="WI140" s="760"/>
      <c r="WJ140" s="760"/>
      <c r="WK140" s="760"/>
      <c r="WL140" s="760"/>
      <c r="WM140" s="760"/>
      <c r="WN140" s="760"/>
      <c r="WO140" s="760"/>
      <c r="WP140" s="760"/>
      <c r="WQ140" s="760"/>
      <c r="WR140" s="760"/>
      <c r="WS140" s="760"/>
      <c r="WT140" s="760"/>
      <c r="WU140" s="760"/>
      <c r="WV140" s="760"/>
      <c r="WW140" s="760"/>
      <c r="WX140" s="760"/>
      <c r="WY140" s="760"/>
      <c r="WZ140" s="760"/>
      <c r="XA140" s="760"/>
      <c r="XB140" s="760"/>
      <c r="XC140" s="760"/>
      <c r="XD140" s="760"/>
      <c r="XE140" s="760"/>
      <c r="XF140" s="760"/>
      <c r="XG140" s="760"/>
      <c r="XH140" s="760"/>
      <c r="XI140" s="760"/>
      <c r="XJ140" s="760"/>
      <c r="XK140" s="760"/>
      <c r="XL140" s="760"/>
      <c r="XM140" s="760"/>
      <c r="XN140" s="760"/>
      <c r="XO140" s="760"/>
      <c r="XP140" s="760"/>
      <c r="XQ140" s="760"/>
      <c r="XR140" s="760"/>
      <c r="XS140" s="760"/>
      <c r="XT140" s="760"/>
      <c r="XU140" s="760"/>
      <c r="XV140" s="760"/>
      <c r="XW140" s="760"/>
      <c r="XX140" s="760"/>
      <c r="XY140" s="760"/>
      <c r="XZ140" s="760"/>
      <c r="YA140" s="760"/>
      <c r="YB140" s="760"/>
      <c r="YC140" s="760"/>
      <c r="YD140" s="760"/>
      <c r="YE140" s="760"/>
      <c r="YF140" s="760"/>
      <c r="YG140" s="760"/>
      <c r="YH140" s="760"/>
      <c r="YI140" s="760"/>
      <c r="YJ140" s="760"/>
      <c r="YK140" s="760"/>
      <c r="YL140" s="760"/>
      <c r="YM140" s="760"/>
      <c r="YN140" s="760"/>
      <c r="YO140" s="760"/>
      <c r="YP140" s="760"/>
      <c r="YQ140" s="760"/>
      <c r="YR140" s="760"/>
      <c r="YS140" s="760"/>
      <c r="YT140" s="760"/>
      <c r="YU140" s="760"/>
      <c r="YV140" s="760"/>
      <c r="YW140" s="760"/>
      <c r="YX140" s="760"/>
      <c r="YY140" s="760"/>
      <c r="YZ140" s="760"/>
      <c r="ZA140" s="760"/>
      <c r="ZB140" s="760"/>
      <c r="ZC140" s="760"/>
      <c r="ZD140" s="760"/>
      <c r="ZE140" s="760"/>
      <c r="ZF140" s="760"/>
      <c r="ZG140" s="760"/>
      <c r="ZH140" s="760"/>
      <c r="ZI140" s="760"/>
      <c r="ZJ140" s="760"/>
      <c r="ZK140" s="760"/>
      <c r="ZL140" s="760"/>
      <c r="ZM140" s="760"/>
      <c r="ZN140" s="760"/>
      <c r="ZO140" s="760"/>
      <c r="ZP140" s="760"/>
      <c r="ZQ140" s="760"/>
      <c r="ZR140" s="760"/>
      <c r="ZS140" s="760"/>
      <c r="ZT140" s="760"/>
      <c r="ZU140" s="760"/>
      <c r="ZV140" s="760"/>
      <c r="ZW140" s="760"/>
      <c r="ZX140" s="760"/>
      <c r="ZY140" s="760"/>
      <c r="ZZ140" s="760"/>
      <c r="AAA140" s="760"/>
      <c r="AAB140" s="760"/>
      <c r="AAC140" s="760"/>
      <c r="AAD140" s="760"/>
      <c r="AAE140" s="760"/>
      <c r="AAF140" s="760"/>
      <c r="AAG140" s="760"/>
      <c r="AAH140" s="760"/>
      <c r="AAI140" s="760"/>
      <c r="AAJ140" s="760"/>
      <c r="AAK140" s="760"/>
      <c r="AAL140" s="760"/>
      <c r="AAM140" s="760"/>
      <c r="AAN140" s="760"/>
      <c r="AAO140" s="760"/>
      <c r="AAP140" s="760"/>
      <c r="AAQ140" s="760"/>
      <c r="AAR140" s="760"/>
      <c r="AAS140" s="760"/>
      <c r="AAT140" s="760"/>
      <c r="AAU140" s="760"/>
      <c r="AAV140" s="760"/>
      <c r="AAW140" s="760"/>
      <c r="AAX140" s="760"/>
      <c r="AAY140" s="760"/>
      <c r="AAZ140" s="760"/>
      <c r="ABA140" s="760"/>
      <c r="ABB140" s="760"/>
      <c r="ABC140" s="760"/>
      <c r="ABD140" s="760"/>
      <c r="ABE140" s="760"/>
      <c r="ABF140" s="760"/>
      <c r="ABG140" s="760"/>
      <c r="ABH140" s="760"/>
      <c r="ABI140" s="760"/>
      <c r="ABJ140" s="760"/>
      <c r="ABK140" s="760"/>
      <c r="ABL140" s="760"/>
      <c r="ABM140" s="760"/>
      <c r="ABN140" s="760"/>
      <c r="ABO140" s="760"/>
      <c r="ABP140" s="760"/>
      <c r="ABQ140" s="760"/>
      <c r="ABR140" s="760"/>
      <c r="ABS140" s="760"/>
      <c r="ABT140" s="760"/>
      <c r="ABU140" s="760"/>
      <c r="ABV140" s="760"/>
      <c r="ABW140" s="760"/>
      <c r="ABX140" s="760"/>
      <c r="ABY140" s="760"/>
      <c r="ABZ140" s="760"/>
      <c r="ACA140" s="760"/>
      <c r="ACB140" s="760"/>
      <c r="ACC140" s="760"/>
      <c r="ACD140" s="760"/>
      <c r="ACE140" s="760"/>
      <c r="ACF140" s="760"/>
      <c r="ACG140" s="760"/>
      <c r="ACH140" s="760"/>
      <c r="ACI140" s="760"/>
      <c r="ACJ140" s="760"/>
      <c r="ACK140" s="760"/>
      <c r="ACL140" s="760"/>
      <c r="ACM140" s="760"/>
      <c r="ACN140" s="760"/>
      <c r="ACO140" s="760"/>
      <c r="ACP140" s="760"/>
      <c r="ACQ140" s="760"/>
      <c r="ACR140" s="760"/>
      <c r="ACS140" s="760"/>
      <c r="ACT140" s="760"/>
      <c r="ACU140" s="760"/>
      <c r="ACV140" s="760"/>
      <c r="ACW140" s="760"/>
      <c r="ACX140" s="760"/>
      <c r="ACY140" s="760"/>
      <c r="ACZ140" s="760"/>
      <c r="ADA140" s="760"/>
      <c r="ADB140" s="760"/>
      <c r="ADC140" s="760"/>
      <c r="ADD140" s="760"/>
      <c r="ADE140" s="760"/>
      <c r="ADF140" s="760"/>
      <c r="ADG140" s="760"/>
      <c r="ADH140" s="760"/>
      <c r="ADI140" s="760"/>
      <c r="ADJ140" s="760"/>
      <c r="ADK140" s="760"/>
      <c r="ADL140" s="760"/>
      <c r="ADM140" s="760"/>
      <c r="ADN140" s="760"/>
      <c r="ADO140" s="760"/>
      <c r="ADP140" s="760"/>
      <c r="ADQ140" s="760"/>
      <c r="ADR140" s="760"/>
      <c r="ADS140" s="760"/>
      <c r="ADT140" s="760"/>
      <c r="ADU140" s="760"/>
      <c r="ADV140" s="760"/>
      <c r="ADW140" s="760"/>
      <c r="ADX140" s="760"/>
      <c r="ADY140" s="760"/>
      <c r="ADZ140" s="760"/>
      <c r="AEA140" s="760"/>
      <c r="AEB140" s="760"/>
      <c r="AEC140" s="760"/>
      <c r="AED140" s="760"/>
      <c r="AEE140" s="760"/>
      <c r="AEF140" s="760"/>
      <c r="AEG140" s="760"/>
      <c r="AEH140" s="760"/>
      <c r="AEI140" s="760"/>
      <c r="AEJ140" s="760"/>
      <c r="AEK140" s="760"/>
      <c r="AEL140" s="760"/>
      <c r="AEM140" s="760"/>
      <c r="AEN140" s="760"/>
      <c r="AEO140" s="760"/>
      <c r="AEP140" s="760"/>
      <c r="AEQ140" s="760"/>
      <c r="AER140" s="760"/>
      <c r="AES140" s="760"/>
      <c r="AET140" s="760"/>
      <c r="AEU140" s="760"/>
      <c r="AEV140" s="760"/>
      <c r="AEW140" s="760"/>
      <c r="AEX140" s="760"/>
      <c r="AEY140" s="760"/>
      <c r="AEZ140" s="760"/>
      <c r="AFA140" s="760"/>
      <c r="AFB140" s="760"/>
      <c r="AFC140" s="760"/>
      <c r="AFD140" s="760"/>
      <c r="AFE140" s="760"/>
      <c r="AFF140" s="760"/>
      <c r="AFG140" s="760"/>
      <c r="AFH140" s="760"/>
      <c r="AFI140" s="760"/>
      <c r="AFJ140" s="760"/>
      <c r="AFK140" s="760"/>
      <c r="AFL140" s="760"/>
      <c r="AFM140" s="760"/>
      <c r="AFN140" s="760"/>
      <c r="AFO140" s="760"/>
      <c r="AFP140" s="760"/>
      <c r="AFQ140" s="760"/>
      <c r="AFR140" s="760"/>
      <c r="AFS140" s="760"/>
      <c r="AFT140" s="760"/>
      <c r="AFU140" s="760"/>
      <c r="AFV140" s="760"/>
      <c r="AFW140" s="760"/>
      <c r="AFX140" s="760"/>
      <c r="AFY140" s="760"/>
      <c r="AFZ140" s="760"/>
      <c r="AGA140" s="760"/>
      <c r="AGB140" s="760"/>
      <c r="AGC140" s="760"/>
      <c r="AGD140" s="760"/>
      <c r="AGE140" s="760"/>
      <c r="AGF140" s="760"/>
      <c r="AGG140" s="760"/>
      <c r="AGH140" s="760"/>
      <c r="AGI140" s="760"/>
      <c r="AGJ140" s="760"/>
      <c r="AGK140" s="760"/>
      <c r="AGL140" s="760"/>
      <c r="AGM140" s="760"/>
      <c r="AGN140" s="760"/>
      <c r="AGO140" s="760"/>
      <c r="AGP140" s="760"/>
      <c r="AGQ140" s="760"/>
      <c r="AGR140" s="760"/>
      <c r="AGS140" s="760"/>
      <c r="AGT140" s="760"/>
      <c r="AGU140" s="760"/>
      <c r="AGV140" s="760"/>
      <c r="AGW140" s="760"/>
      <c r="AGX140" s="760"/>
      <c r="AGY140" s="760"/>
      <c r="AGZ140" s="760"/>
      <c r="AHA140" s="760"/>
      <c r="AHB140" s="760"/>
      <c r="AHC140" s="760"/>
      <c r="AHD140" s="760"/>
      <c r="AHE140" s="760"/>
      <c r="AHF140" s="760"/>
      <c r="AHG140" s="760"/>
      <c r="AHH140" s="760"/>
      <c r="AHI140" s="760"/>
      <c r="AHJ140" s="760"/>
      <c r="AHK140" s="760"/>
      <c r="AHL140" s="760"/>
      <c r="AHM140" s="760"/>
      <c r="AHN140" s="760"/>
      <c r="AHO140" s="760"/>
      <c r="AHP140" s="760"/>
      <c r="AHQ140" s="760"/>
      <c r="AHR140" s="760"/>
      <c r="AHS140" s="760"/>
      <c r="AHT140" s="760"/>
      <c r="AHU140" s="760"/>
      <c r="AHV140" s="760"/>
      <c r="AHW140" s="760"/>
      <c r="AHX140" s="760"/>
      <c r="AHY140" s="760"/>
      <c r="AHZ140" s="760"/>
      <c r="AIA140" s="760"/>
      <c r="AIB140" s="760"/>
      <c r="AIC140" s="760"/>
      <c r="AID140" s="760"/>
      <c r="AIE140" s="760"/>
      <c r="AIF140" s="760"/>
      <c r="AIG140" s="760"/>
      <c r="AIH140" s="760"/>
      <c r="AII140" s="760"/>
      <c r="AIJ140" s="760"/>
      <c r="AIK140" s="760"/>
      <c r="AIL140" s="760"/>
      <c r="AIM140" s="760"/>
      <c r="AIN140" s="760"/>
      <c r="AIO140" s="760"/>
      <c r="AIP140" s="760"/>
      <c r="AIQ140" s="760"/>
      <c r="AIR140" s="760"/>
      <c r="AIS140" s="760"/>
      <c r="AIT140" s="760"/>
      <c r="AIU140" s="760"/>
      <c r="AIV140" s="760"/>
      <c r="AIW140" s="760"/>
      <c r="AIX140" s="760"/>
      <c r="AIY140" s="760"/>
      <c r="AIZ140" s="760"/>
      <c r="AJA140" s="760"/>
      <c r="AJB140" s="760"/>
      <c r="AJC140" s="760"/>
      <c r="AJD140" s="760"/>
      <c r="AJE140" s="760"/>
      <c r="AJF140" s="760"/>
      <c r="AJG140" s="760"/>
      <c r="AJH140" s="760"/>
      <c r="AJI140" s="760"/>
      <c r="AJJ140" s="760"/>
      <c r="AJK140" s="760"/>
      <c r="AJL140" s="760"/>
      <c r="AJM140" s="760"/>
      <c r="AJN140" s="760"/>
      <c r="AJO140" s="760"/>
      <c r="AJP140" s="760"/>
      <c r="AJQ140" s="760"/>
      <c r="AJR140" s="760"/>
      <c r="AJS140" s="760"/>
      <c r="AJT140" s="760"/>
      <c r="AJU140" s="760"/>
      <c r="AJV140" s="760"/>
      <c r="AJW140" s="760"/>
      <c r="AJX140" s="760"/>
      <c r="AJY140" s="760"/>
      <c r="AJZ140" s="760"/>
      <c r="AKA140" s="760"/>
      <c r="AKB140" s="760"/>
      <c r="AKC140" s="760"/>
      <c r="AKD140" s="760"/>
      <c r="AKE140" s="760"/>
      <c r="AKF140" s="760"/>
      <c r="AKG140" s="760"/>
      <c r="AKH140" s="760"/>
      <c r="AKI140" s="760"/>
      <c r="AKJ140" s="760"/>
      <c r="AKK140" s="760"/>
      <c r="AKL140" s="760"/>
      <c r="AKM140" s="760"/>
      <c r="AKN140" s="760"/>
      <c r="AKO140" s="760"/>
      <c r="AKP140" s="760"/>
      <c r="AKQ140" s="760"/>
      <c r="AKR140" s="760"/>
      <c r="AKS140" s="760"/>
      <c r="AKT140" s="760"/>
      <c r="AKU140" s="760"/>
      <c r="AKV140" s="760"/>
      <c r="AKW140" s="760"/>
      <c r="AKX140" s="760"/>
      <c r="AKY140" s="760"/>
      <c r="AKZ140" s="760"/>
      <c r="ALA140" s="760"/>
      <c r="ALB140" s="760"/>
      <c r="ALC140" s="760"/>
      <c r="ALD140" s="760"/>
      <c r="ALE140" s="760"/>
      <c r="ALF140" s="760"/>
      <c r="ALG140" s="760"/>
      <c r="ALH140" s="760"/>
      <c r="ALI140" s="760"/>
      <c r="ALJ140" s="760"/>
      <c r="ALK140" s="760"/>
      <c r="ALL140" s="760"/>
      <c r="ALM140" s="760"/>
      <c r="ALN140" s="760"/>
      <c r="ALO140" s="760"/>
      <c r="ALP140" s="760"/>
      <c r="ALQ140" s="760"/>
      <c r="ALR140" s="760"/>
      <c r="ALS140" s="760"/>
      <c r="ALT140" s="760"/>
      <c r="ALU140" s="760"/>
      <c r="ALV140" s="760"/>
      <c r="ALW140" s="760"/>
      <c r="ALX140" s="760"/>
      <c r="ALY140" s="760"/>
      <c r="ALZ140" s="760"/>
      <c r="AMA140" s="760"/>
      <c r="AMB140" s="760"/>
      <c r="AMC140" s="760"/>
      <c r="AMD140" s="760"/>
      <c r="AME140" s="760"/>
      <c r="AMF140" s="760"/>
      <c r="AMG140" s="760"/>
      <c r="AMH140" s="760"/>
      <c r="AMI140" s="760"/>
      <c r="AMJ140" s="760"/>
      <c r="AMK140" s="760"/>
      <c r="AML140" s="760"/>
      <c r="AMM140" s="760"/>
      <c r="AMN140" s="760"/>
      <c r="AMO140" s="760"/>
      <c r="AMP140" s="760"/>
      <c r="AMQ140" s="760"/>
      <c r="AMR140" s="760"/>
      <c r="AMS140" s="760"/>
      <c r="AMT140" s="760"/>
      <c r="AMU140" s="760"/>
      <c r="AMV140" s="760"/>
      <c r="AMW140" s="760"/>
      <c r="AMX140" s="760"/>
      <c r="AMY140" s="760"/>
      <c r="AMZ140" s="760"/>
      <c r="ANA140" s="760"/>
      <c r="ANB140" s="760"/>
      <c r="ANC140" s="760"/>
      <c r="AND140" s="760"/>
      <c r="ANE140" s="760"/>
      <c r="ANF140" s="760"/>
      <c r="ANG140" s="760"/>
      <c r="ANH140" s="760"/>
      <c r="ANI140" s="760"/>
      <c r="ANJ140" s="760"/>
      <c r="ANK140" s="760"/>
      <c r="ANL140" s="760"/>
      <c r="ANM140" s="760"/>
      <c r="ANN140" s="760"/>
      <c r="ANO140" s="760"/>
      <c r="ANP140" s="760"/>
      <c r="ANQ140" s="760"/>
      <c r="ANR140" s="760"/>
      <c r="ANS140" s="760"/>
      <c r="ANT140" s="760"/>
      <c r="ANU140" s="760"/>
      <c r="ANV140" s="760"/>
      <c r="ANW140" s="760"/>
      <c r="ANX140" s="760"/>
      <c r="ANY140" s="760"/>
      <c r="ANZ140" s="760"/>
      <c r="AOA140" s="760"/>
      <c r="AOB140" s="760"/>
      <c r="AOC140" s="760"/>
      <c r="AOD140" s="760"/>
      <c r="AOE140" s="760"/>
      <c r="AOF140" s="760"/>
      <c r="AOG140" s="760"/>
      <c r="AOH140" s="760"/>
      <c r="AOI140" s="760"/>
      <c r="AOJ140" s="760"/>
      <c r="AOK140" s="760"/>
      <c r="AOL140" s="760"/>
      <c r="AOM140" s="760"/>
      <c r="AON140" s="760"/>
      <c r="AOO140" s="760"/>
      <c r="AOP140" s="760"/>
      <c r="AOQ140" s="760"/>
      <c r="AOR140" s="760"/>
      <c r="AOS140" s="760"/>
      <c r="AOT140" s="760"/>
      <c r="AOU140" s="760"/>
      <c r="AOV140" s="760"/>
      <c r="AOW140" s="760"/>
      <c r="AOX140" s="760"/>
      <c r="AOY140" s="760"/>
      <c r="AOZ140" s="760"/>
      <c r="APA140" s="760"/>
      <c r="APB140" s="760"/>
      <c r="APC140" s="760"/>
      <c r="APD140" s="760"/>
      <c r="APE140" s="760"/>
      <c r="APF140" s="760"/>
      <c r="APG140" s="760"/>
      <c r="APH140" s="760"/>
      <c r="API140" s="760"/>
      <c r="APJ140" s="760"/>
      <c r="APK140" s="760"/>
      <c r="APL140" s="760"/>
      <c r="APM140" s="760"/>
      <c r="APN140" s="760"/>
      <c r="APO140" s="760"/>
      <c r="APP140" s="760"/>
      <c r="APQ140" s="760"/>
      <c r="APR140" s="760"/>
      <c r="APS140" s="760"/>
      <c r="APT140" s="760"/>
      <c r="APU140" s="760"/>
      <c r="APV140" s="760"/>
      <c r="APW140" s="760"/>
      <c r="APX140" s="760"/>
      <c r="APY140" s="760"/>
      <c r="APZ140" s="760"/>
      <c r="AQA140" s="760"/>
      <c r="AQB140" s="760"/>
      <c r="AQC140" s="760"/>
      <c r="AQD140" s="760"/>
      <c r="AQE140" s="760"/>
      <c r="AQF140" s="760"/>
      <c r="AQG140" s="760"/>
      <c r="AQH140" s="760"/>
      <c r="AQI140" s="760"/>
      <c r="AQJ140" s="760"/>
      <c r="AQK140" s="760"/>
      <c r="AQL140" s="760"/>
      <c r="AQM140" s="760"/>
      <c r="AQN140" s="760"/>
      <c r="AQO140" s="760"/>
      <c r="AQP140" s="760"/>
      <c r="AQQ140" s="760"/>
      <c r="AQR140" s="760"/>
      <c r="AQS140" s="760"/>
      <c r="AQT140" s="760"/>
      <c r="AQU140" s="760"/>
      <c r="AQV140" s="760"/>
      <c r="AQW140" s="760"/>
      <c r="AQX140" s="760"/>
      <c r="AQY140" s="760"/>
      <c r="AQZ140" s="760"/>
      <c r="ARA140" s="760"/>
      <c r="ARB140" s="760"/>
      <c r="ARC140" s="760"/>
      <c r="ARD140" s="760"/>
      <c r="ARE140" s="760"/>
      <c r="ARF140" s="760"/>
      <c r="ARG140" s="760"/>
      <c r="ARH140" s="760"/>
      <c r="ARI140" s="760"/>
      <c r="ARJ140" s="760"/>
      <c r="ARK140" s="760"/>
      <c r="ARL140" s="760"/>
      <c r="ARM140" s="760"/>
      <c r="ARN140" s="760"/>
      <c r="ARO140" s="760"/>
      <c r="ARP140" s="760"/>
      <c r="ARQ140" s="760"/>
      <c r="ARR140" s="760"/>
      <c r="ARS140" s="760"/>
      <c r="ART140" s="760"/>
      <c r="ARU140" s="760"/>
      <c r="ARV140" s="760"/>
      <c r="ARW140" s="760"/>
      <c r="ARX140" s="760"/>
      <c r="ARY140" s="760"/>
      <c r="ARZ140" s="760"/>
      <c r="ASA140" s="760"/>
      <c r="ASB140" s="760"/>
      <c r="ASC140" s="760"/>
      <c r="ASD140" s="760"/>
      <c r="ASE140" s="760"/>
      <c r="ASF140" s="760"/>
      <c r="ASG140" s="760"/>
      <c r="ASH140" s="760"/>
      <c r="ASI140" s="760"/>
      <c r="ASJ140" s="760"/>
      <c r="ASK140" s="760"/>
      <c r="ASL140" s="760"/>
      <c r="ASM140" s="760"/>
      <c r="ASN140" s="760"/>
      <c r="ASO140" s="760"/>
      <c r="ASP140" s="760"/>
      <c r="ASQ140" s="760"/>
      <c r="ASR140" s="760"/>
      <c r="ASS140" s="760"/>
      <c r="AST140" s="760"/>
      <c r="ASU140" s="760"/>
      <c r="ASV140" s="760"/>
      <c r="ASW140" s="760"/>
      <c r="ASX140" s="760"/>
      <c r="ASY140" s="760"/>
      <c r="ASZ140" s="760"/>
      <c r="ATA140" s="760"/>
      <c r="ATB140" s="760"/>
      <c r="ATC140" s="760"/>
      <c r="ATD140" s="760"/>
      <c r="ATE140" s="760"/>
      <c r="ATF140" s="760"/>
      <c r="ATG140" s="760"/>
      <c r="ATH140" s="760"/>
      <c r="ATI140" s="760"/>
      <c r="ATJ140" s="760"/>
      <c r="ATK140" s="760"/>
      <c r="ATL140" s="760"/>
      <c r="ATM140" s="760"/>
      <c r="ATN140" s="760"/>
      <c r="ATO140" s="760"/>
      <c r="ATP140" s="760"/>
      <c r="ATQ140" s="760"/>
      <c r="ATR140" s="760"/>
      <c r="ATS140" s="760"/>
      <c r="ATT140" s="760"/>
      <c r="ATU140" s="760"/>
      <c r="ATV140" s="760"/>
      <c r="ATW140" s="760"/>
      <c r="ATX140" s="760"/>
      <c r="ATY140" s="760"/>
      <c r="ATZ140" s="760"/>
      <c r="AUA140" s="760"/>
      <c r="AUB140" s="760"/>
      <c r="AUC140" s="760"/>
      <c r="AUD140" s="760"/>
      <c r="AUE140" s="760"/>
      <c r="AUF140" s="760"/>
      <c r="AUG140" s="760"/>
      <c r="AUH140" s="760"/>
      <c r="AUI140" s="760"/>
      <c r="AUJ140" s="760"/>
      <c r="AUK140" s="760"/>
      <c r="AUL140" s="760"/>
      <c r="AUM140" s="760"/>
      <c r="AUN140" s="760"/>
      <c r="AUO140" s="760"/>
      <c r="AUP140" s="760"/>
      <c r="AUQ140" s="760"/>
      <c r="AUR140" s="760"/>
      <c r="AUS140" s="760"/>
      <c r="AUT140" s="760"/>
      <c r="AUU140" s="760"/>
      <c r="AUV140" s="760"/>
      <c r="AUW140" s="760"/>
      <c r="AUX140" s="760"/>
      <c r="AUY140" s="760"/>
      <c r="AUZ140" s="760"/>
      <c r="AVA140" s="760"/>
      <c r="AVB140" s="760"/>
      <c r="AVC140" s="760"/>
      <c r="AVD140" s="760"/>
      <c r="AVE140" s="760"/>
      <c r="AVF140" s="760"/>
      <c r="AVG140" s="760"/>
      <c r="AVH140" s="760"/>
      <c r="AVI140" s="760"/>
      <c r="AVJ140" s="760"/>
      <c r="AVK140" s="760"/>
      <c r="AVL140" s="760"/>
      <c r="AVM140" s="760"/>
      <c r="AVN140" s="760"/>
      <c r="AVO140" s="760"/>
      <c r="AVP140" s="760"/>
      <c r="AVQ140" s="760"/>
      <c r="AVR140" s="760"/>
      <c r="AVS140" s="760"/>
      <c r="AVT140" s="760"/>
      <c r="AVU140" s="760"/>
      <c r="AVV140" s="760"/>
      <c r="AVW140" s="760"/>
      <c r="AVX140" s="760"/>
      <c r="AVY140" s="760"/>
      <c r="AVZ140" s="760"/>
      <c r="AWA140" s="760"/>
      <c r="AWB140" s="760"/>
      <c r="AWC140" s="760"/>
      <c r="AWD140" s="760"/>
      <c r="AWE140" s="760"/>
      <c r="AWF140" s="760"/>
      <c r="AWG140" s="760"/>
      <c r="AWH140" s="760"/>
      <c r="AWI140" s="760"/>
      <c r="AWJ140" s="760"/>
      <c r="AWK140" s="760"/>
      <c r="AWL140" s="760"/>
      <c r="AWM140" s="760"/>
      <c r="AWN140" s="760"/>
      <c r="AWO140" s="760"/>
      <c r="AWP140" s="760"/>
      <c r="AWQ140" s="760"/>
      <c r="AWR140" s="760"/>
      <c r="AWS140" s="760"/>
      <c r="AWT140" s="760"/>
      <c r="AWU140" s="760"/>
      <c r="AWV140" s="760"/>
      <c r="AWW140" s="760"/>
      <c r="AWX140" s="760"/>
      <c r="AWY140" s="760"/>
      <c r="AWZ140" s="760"/>
      <c r="AXA140" s="760"/>
      <c r="AXB140" s="760"/>
      <c r="AXC140" s="760"/>
      <c r="AXD140" s="760"/>
      <c r="AXE140" s="760"/>
      <c r="AXF140" s="760"/>
      <c r="AXG140" s="760"/>
      <c r="AXH140" s="760"/>
      <c r="AXI140" s="760"/>
      <c r="AXJ140" s="760"/>
      <c r="AXK140" s="760"/>
      <c r="AXL140" s="760"/>
      <c r="AXM140" s="760"/>
      <c r="AXN140" s="760"/>
      <c r="AXO140" s="760"/>
      <c r="AXP140" s="760"/>
      <c r="AXQ140" s="760"/>
      <c r="AXR140" s="760"/>
      <c r="AXS140" s="760"/>
      <c r="AXT140" s="760"/>
      <c r="AXU140" s="760"/>
      <c r="AXV140" s="760"/>
      <c r="AXW140" s="760"/>
      <c r="AXX140" s="760"/>
      <c r="AXY140" s="760"/>
      <c r="AXZ140" s="760"/>
      <c r="AYA140" s="760"/>
      <c r="AYB140" s="760"/>
      <c r="AYC140" s="760"/>
      <c r="AYD140" s="760"/>
      <c r="AYE140" s="760"/>
      <c r="AYF140" s="760"/>
      <c r="AYG140" s="760"/>
      <c r="AYH140" s="760"/>
      <c r="AYI140" s="760"/>
      <c r="AYJ140" s="760"/>
      <c r="AYK140" s="760"/>
      <c r="AYL140" s="760"/>
      <c r="AYM140" s="760"/>
      <c r="AYN140" s="760"/>
      <c r="AYO140" s="760"/>
      <c r="AYP140" s="760"/>
      <c r="AYQ140" s="760"/>
      <c r="AYR140" s="760"/>
      <c r="AYS140" s="760"/>
      <c r="AYT140" s="760"/>
      <c r="AYU140" s="760"/>
      <c r="AYV140" s="760"/>
      <c r="AYW140" s="760"/>
      <c r="AYX140" s="760"/>
      <c r="AYY140" s="760"/>
      <c r="AYZ140" s="760"/>
      <c r="AZA140" s="760"/>
      <c r="AZB140" s="760"/>
      <c r="AZC140" s="760"/>
      <c r="AZD140" s="760"/>
      <c r="AZE140" s="760"/>
      <c r="AZF140" s="760"/>
      <c r="AZG140" s="760"/>
      <c r="AZH140" s="760"/>
      <c r="AZI140" s="760"/>
      <c r="AZJ140" s="760"/>
      <c r="AZK140" s="760"/>
      <c r="AZL140" s="760"/>
      <c r="AZM140" s="760"/>
      <c r="AZN140" s="760"/>
      <c r="AZO140" s="760"/>
      <c r="AZP140" s="760"/>
      <c r="AZQ140" s="760"/>
      <c r="AZR140" s="760"/>
      <c r="AZS140" s="760"/>
      <c r="AZT140" s="760"/>
      <c r="AZU140" s="760"/>
      <c r="AZV140" s="760"/>
      <c r="AZW140" s="760"/>
      <c r="AZX140" s="760"/>
      <c r="AZY140" s="760"/>
      <c r="AZZ140" s="760"/>
      <c r="BAA140" s="760"/>
      <c r="BAB140" s="760"/>
      <c r="BAC140" s="760"/>
      <c r="BAD140" s="760"/>
      <c r="BAE140" s="760"/>
      <c r="BAF140" s="760"/>
      <c r="BAG140" s="760"/>
      <c r="BAH140" s="760"/>
      <c r="BAI140" s="760"/>
      <c r="BAJ140" s="760"/>
      <c r="BAK140" s="760"/>
      <c r="BAL140" s="760"/>
      <c r="BAM140" s="760"/>
      <c r="BAN140" s="760"/>
      <c r="BAO140" s="760"/>
      <c r="BAP140" s="760"/>
      <c r="BAQ140" s="760"/>
      <c r="BAR140" s="760"/>
      <c r="BAS140" s="760"/>
      <c r="BAT140" s="760"/>
      <c r="BAU140" s="760"/>
      <c r="BAV140" s="760"/>
      <c r="BAW140" s="760"/>
      <c r="BAX140" s="760"/>
      <c r="BAY140" s="760"/>
      <c r="BAZ140" s="760"/>
      <c r="BBA140" s="760"/>
      <c r="BBB140" s="760"/>
      <c r="BBC140" s="760"/>
      <c r="BBD140" s="760"/>
      <c r="BBE140" s="760"/>
      <c r="BBF140" s="760"/>
      <c r="BBG140" s="760"/>
      <c r="BBH140" s="760"/>
      <c r="BBI140" s="760"/>
      <c r="BBJ140" s="760"/>
      <c r="BBK140" s="760"/>
      <c r="BBL140" s="760"/>
      <c r="BBM140" s="760"/>
      <c r="BBN140" s="760"/>
      <c r="BBO140" s="760"/>
      <c r="BBP140" s="760"/>
      <c r="BBQ140" s="760"/>
      <c r="BBR140" s="760"/>
      <c r="BBS140" s="760"/>
      <c r="BBT140" s="760"/>
      <c r="BBU140" s="760"/>
      <c r="BBV140" s="760"/>
      <c r="BBW140" s="760"/>
      <c r="BBX140" s="760"/>
      <c r="BBY140" s="760"/>
      <c r="BBZ140" s="760"/>
      <c r="BCA140" s="760"/>
      <c r="BCB140" s="760"/>
      <c r="BCC140" s="760"/>
      <c r="BCD140" s="760"/>
      <c r="BCE140" s="760"/>
      <c r="BCF140" s="760"/>
      <c r="BCG140" s="760"/>
      <c r="BCH140" s="760"/>
      <c r="BCI140" s="760"/>
      <c r="BCJ140" s="760"/>
      <c r="BCK140" s="760"/>
      <c r="BCL140" s="760"/>
      <c r="BCM140" s="760"/>
      <c r="BCN140" s="760"/>
      <c r="BCO140" s="760"/>
      <c r="BCP140" s="760"/>
      <c r="BCQ140" s="760"/>
      <c r="BCR140" s="760"/>
      <c r="BCS140" s="760"/>
      <c r="BCT140" s="760"/>
      <c r="BCU140" s="760"/>
      <c r="BCV140" s="760"/>
      <c r="BCW140" s="760"/>
      <c r="BCX140" s="760"/>
      <c r="BCY140" s="760"/>
      <c r="BCZ140" s="760"/>
      <c r="BDA140" s="760"/>
      <c r="BDB140" s="760"/>
      <c r="BDC140" s="760"/>
      <c r="BDD140" s="760"/>
      <c r="BDE140" s="760"/>
      <c r="BDF140" s="760"/>
      <c r="BDG140" s="760"/>
      <c r="BDH140" s="760"/>
      <c r="BDI140" s="760"/>
      <c r="BDJ140" s="760"/>
      <c r="BDK140" s="760"/>
      <c r="BDL140" s="760"/>
      <c r="BDM140" s="760"/>
      <c r="BDN140" s="760"/>
      <c r="BDO140" s="760"/>
      <c r="BDP140" s="760"/>
      <c r="BDQ140" s="760"/>
      <c r="BDR140" s="760"/>
      <c r="BDS140" s="760"/>
      <c r="BDT140" s="760"/>
      <c r="BDU140" s="760"/>
      <c r="BDV140" s="760"/>
      <c r="BDW140" s="760"/>
      <c r="BDX140" s="760"/>
      <c r="BDY140" s="760"/>
      <c r="BDZ140" s="760"/>
      <c r="BEA140" s="760"/>
      <c r="BEB140" s="760"/>
      <c r="BEC140" s="760"/>
      <c r="BED140" s="760"/>
      <c r="BEE140" s="760"/>
      <c r="BEF140" s="760"/>
      <c r="BEG140" s="760"/>
      <c r="BEH140" s="760"/>
      <c r="BEI140" s="760"/>
      <c r="BEJ140" s="760"/>
      <c r="BEK140" s="760"/>
      <c r="BEL140" s="760"/>
      <c r="BEM140" s="760"/>
      <c r="BEN140" s="760"/>
      <c r="BEO140" s="760"/>
      <c r="BEP140" s="760"/>
      <c r="BEQ140" s="760"/>
      <c r="BER140" s="760"/>
      <c r="BES140" s="760"/>
      <c r="BET140" s="760"/>
      <c r="BEU140" s="760"/>
      <c r="BEV140" s="760"/>
      <c r="BEW140" s="760"/>
      <c r="BEX140" s="760"/>
      <c r="BEY140" s="760"/>
      <c r="BEZ140" s="760"/>
      <c r="BFA140" s="760"/>
      <c r="BFB140" s="760"/>
      <c r="BFC140" s="760"/>
      <c r="BFD140" s="760"/>
      <c r="BFE140" s="760"/>
      <c r="BFF140" s="760"/>
      <c r="BFG140" s="760"/>
      <c r="BFH140" s="760"/>
      <c r="BFI140" s="760"/>
      <c r="BFJ140" s="760"/>
      <c r="BFK140" s="760"/>
      <c r="BFL140" s="760"/>
      <c r="BFM140" s="760"/>
      <c r="BFN140" s="760"/>
      <c r="BFO140" s="760"/>
      <c r="BFP140" s="760"/>
      <c r="BFQ140" s="760"/>
      <c r="BFR140" s="760"/>
      <c r="BFS140" s="760"/>
      <c r="BFT140" s="760"/>
      <c r="BFU140" s="760"/>
      <c r="BFV140" s="760"/>
      <c r="BFW140" s="760"/>
      <c r="BFX140" s="760"/>
      <c r="BFY140" s="760"/>
      <c r="BFZ140" s="760"/>
      <c r="BGA140" s="760"/>
      <c r="BGB140" s="760"/>
      <c r="BGC140" s="760"/>
      <c r="BGD140" s="760"/>
      <c r="BGE140" s="760"/>
      <c r="BGF140" s="760"/>
      <c r="BGG140" s="760"/>
      <c r="BGH140" s="760"/>
      <c r="BGI140" s="760"/>
      <c r="BGJ140" s="760"/>
      <c r="BGK140" s="760"/>
      <c r="BGL140" s="760"/>
      <c r="BGM140" s="760"/>
      <c r="BGN140" s="760"/>
      <c r="BGO140" s="760"/>
      <c r="BGP140" s="760"/>
      <c r="BGQ140" s="760"/>
      <c r="BGR140" s="760"/>
      <c r="BGS140" s="760"/>
      <c r="BGT140" s="760"/>
      <c r="BGU140" s="760"/>
      <c r="BGV140" s="760"/>
      <c r="BGW140" s="760"/>
      <c r="BGX140" s="760"/>
      <c r="BGY140" s="760"/>
      <c r="BGZ140" s="760"/>
      <c r="BHA140" s="760"/>
      <c r="BHB140" s="760"/>
      <c r="BHC140" s="760"/>
      <c r="BHD140" s="760"/>
      <c r="BHE140" s="760"/>
      <c r="BHF140" s="760"/>
      <c r="BHG140" s="760"/>
      <c r="BHH140" s="760"/>
      <c r="BHI140" s="760"/>
      <c r="BHJ140" s="760"/>
      <c r="BHK140" s="760"/>
      <c r="BHL140" s="760"/>
      <c r="BHM140" s="760"/>
      <c r="BHN140" s="760"/>
      <c r="BHO140" s="760"/>
      <c r="BHP140" s="760"/>
      <c r="BHQ140" s="760"/>
      <c r="BHR140" s="760"/>
      <c r="BHS140" s="760"/>
      <c r="BHT140" s="760"/>
      <c r="BHU140" s="760"/>
      <c r="BHV140" s="760"/>
      <c r="BHW140" s="760"/>
      <c r="BHX140" s="760"/>
      <c r="BHY140" s="760"/>
      <c r="BHZ140" s="760"/>
      <c r="BIA140" s="760"/>
      <c r="BIB140" s="760"/>
      <c r="BIC140" s="760"/>
      <c r="BID140" s="760"/>
      <c r="BIE140" s="760"/>
      <c r="BIF140" s="760"/>
      <c r="BIG140" s="760"/>
      <c r="BIH140" s="760"/>
      <c r="BII140" s="760"/>
      <c r="BIJ140" s="760"/>
      <c r="BIK140" s="760"/>
      <c r="BIL140" s="760"/>
      <c r="BIM140" s="760"/>
      <c r="BIN140" s="760"/>
      <c r="BIO140" s="760"/>
      <c r="BIP140" s="760"/>
      <c r="BIQ140" s="760"/>
      <c r="BIR140" s="760"/>
      <c r="BIS140" s="760"/>
      <c r="BIT140" s="760"/>
      <c r="BIU140" s="760"/>
      <c r="BIV140" s="760"/>
      <c r="BIW140" s="760"/>
      <c r="BIX140" s="760"/>
      <c r="BIY140" s="760"/>
      <c r="BIZ140" s="760"/>
      <c r="BJA140" s="760"/>
      <c r="BJB140" s="760"/>
      <c r="BJC140" s="760"/>
      <c r="BJD140" s="760"/>
      <c r="BJE140" s="760"/>
      <c r="BJF140" s="760"/>
      <c r="BJG140" s="760"/>
      <c r="BJH140" s="760"/>
      <c r="BJI140" s="760"/>
      <c r="BJJ140" s="760"/>
      <c r="BJK140" s="760"/>
      <c r="BJL140" s="760"/>
      <c r="BJM140" s="760"/>
      <c r="BJN140" s="760"/>
      <c r="BJO140" s="760"/>
      <c r="BJP140" s="760"/>
      <c r="BJQ140" s="760"/>
      <c r="BJR140" s="760"/>
      <c r="BJS140" s="760"/>
      <c r="BJT140" s="760"/>
      <c r="BJU140" s="760"/>
      <c r="BJV140" s="760"/>
      <c r="BJW140" s="760"/>
      <c r="BJX140" s="760"/>
      <c r="BJY140" s="760"/>
      <c r="BJZ140" s="760"/>
      <c r="BKA140" s="760"/>
      <c r="BKB140" s="760"/>
      <c r="BKC140" s="760"/>
      <c r="BKD140" s="760"/>
      <c r="BKE140" s="760"/>
      <c r="BKF140" s="760"/>
      <c r="BKG140" s="760"/>
      <c r="BKH140" s="760"/>
      <c r="BKI140" s="760"/>
      <c r="BKJ140" s="760"/>
      <c r="BKK140" s="760"/>
      <c r="BKL140" s="760"/>
      <c r="BKM140" s="760"/>
      <c r="BKN140" s="760"/>
      <c r="BKO140" s="760"/>
      <c r="BKP140" s="760"/>
      <c r="BKQ140" s="760"/>
      <c r="BKR140" s="760"/>
      <c r="BKS140" s="760"/>
      <c r="BKT140" s="760"/>
      <c r="BKU140" s="760"/>
      <c r="BKV140" s="760"/>
      <c r="BKW140" s="760"/>
      <c r="BKX140" s="760"/>
      <c r="BKY140" s="760"/>
      <c r="BKZ140" s="760"/>
      <c r="BLA140" s="760"/>
      <c r="BLB140" s="760"/>
      <c r="BLC140" s="760"/>
      <c r="BLD140" s="760"/>
      <c r="BLE140" s="760"/>
      <c r="BLF140" s="760"/>
      <c r="BLG140" s="760"/>
      <c r="BLH140" s="760"/>
      <c r="BLI140" s="760"/>
      <c r="BLJ140" s="760"/>
      <c r="BLK140" s="760"/>
      <c r="BLL140" s="760"/>
      <c r="BLM140" s="760"/>
      <c r="BLN140" s="760"/>
      <c r="BLO140" s="760"/>
      <c r="BLP140" s="760"/>
      <c r="BLQ140" s="760"/>
      <c r="BLR140" s="760"/>
      <c r="BLS140" s="760"/>
      <c r="BLT140" s="760"/>
      <c r="BLU140" s="760"/>
      <c r="BLV140" s="760"/>
      <c r="BLW140" s="760"/>
      <c r="BLX140" s="760"/>
      <c r="BLY140" s="760"/>
      <c r="BLZ140" s="760"/>
      <c r="BMA140" s="760"/>
      <c r="BMB140" s="760"/>
      <c r="BMC140" s="760"/>
      <c r="BMD140" s="760"/>
      <c r="BME140" s="760"/>
      <c r="BMF140" s="760"/>
      <c r="BMG140" s="760"/>
      <c r="BMH140" s="760"/>
      <c r="BMI140" s="760"/>
      <c r="BMJ140" s="760"/>
      <c r="BMK140" s="760"/>
      <c r="BML140" s="760"/>
      <c r="BMM140" s="760"/>
      <c r="BMN140" s="760"/>
      <c r="BMO140" s="760"/>
      <c r="BMP140" s="760"/>
      <c r="BMQ140" s="760"/>
      <c r="BMR140" s="760"/>
      <c r="BMS140" s="760"/>
      <c r="BMT140" s="760"/>
      <c r="BMU140" s="760"/>
      <c r="BMV140" s="760"/>
      <c r="BMW140" s="760"/>
      <c r="BMX140" s="760"/>
      <c r="BMY140" s="760"/>
      <c r="BMZ140" s="760"/>
      <c r="BNA140" s="760"/>
      <c r="BNB140" s="760"/>
      <c r="BNC140" s="760"/>
      <c r="BND140" s="760"/>
      <c r="BNE140" s="760"/>
      <c r="BNF140" s="760"/>
      <c r="BNG140" s="760"/>
      <c r="BNH140" s="760"/>
      <c r="BNI140" s="760"/>
      <c r="BNJ140" s="760"/>
      <c r="BNK140" s="760"/>
      <c r="BNL140" s="760"/>
      <c r="BNM140" s="760"/>
      <c r="BNN140" s="760"/>
      <c r="BNO140" s="760"/>
      <c r="BNP140" s="760"/>
      <c r="BNQ140" s="760"/>
      <c r="BNR140" s="760"/>
      <c r="BNS140" s="760"/>
      <c r="BNT140" s="760"/>
      <c r="BNU140" s="760"/>
      <c r="BNV140" s="760"/>
      <c r="BNW140" s="760"/>
      <c r="BNX140" s="760"/>
      <c r="BNY140" s="760"/>
      <c r="BNZ140" s="760"/>
      <c r="BOA140" s="760"/>
      <c r="BOB140" s="760"/>
      <c r="BOC140" s="760"/>
      <c r="BOD140" s="760"/>
      <c r="BOE140" s="760"/>
      <c r="BOF140" s="760"/>
      <c r="BOG140" s="760"/>
      <c r="BOH140" s="760"/>
      <c r="BOI140" s="760"/>
      <c r="BOJ140" s="760"/>
      <c r="BOK140" s="760"/>
      <c r="BOL140" s="760"/>
      <c r="BOM140" s="760"/>
      <c r="BON140" s="760"/>
      <c r="BOO140" s="760"/>
      <c r="BOP140" s="760"/>
      <c r="BOQ140" s="760"/>
      <c r="BOR140" s="760"/>
      <c r="BOS140" s="760"/>
      <c r="BOT140" s="760"/>
      <c r="BOU140" s="760"/>
      <c r="BOV140" s="760"/>
      <c r="BOW140" s="760"/>
      <c r="BOX140" s="760"/>
      <c r="BOY140" s="760"/>
      <c r="BOZ140" s="760"/>
      <c r="BPA140" s="760"/>
      <c r="BPB140" s="760"/>
      <c r="BPC140" s="760"/>
      <c r="BPD140" s="760"/>
      <c r="BPE140" s="760"/>
      <c r="BPF140" s="760"/>
      <c r="BPG140" s="760"/>
      <c r="BPH140" s="760"/>
      <c r="BPI140" s="760"/>
      <c r="BPJ140" s="760"/>
      <c r="BPK140" s="760"/>
      <c r="BPL140" s="760"/>
      <c r="BPM140" s="760"/>
      <c r="BPN140" s="760"/>
      <c r="BPO140" s="760"/>
      <c r="BPP140" s="760"/>
      <c r="BPQ140" s="760"/>
      <c r="BPR140" s="760"/>
      <c r="BPS140" s="760"/>
      <c r="BPT140" s="760"/>
      <c r="BPU140" s="760"/>
      <c r="BPV140" s="760"/>
      <c r="BPW140" s="760"/>
      <c r="BPX140" s="760"/>
      <c r="BPY140" s="760"/>
      <c r="BPZ140" s="760"/>
      <c r="BQA140" s="760"/>
      <c r="BQB140" s="760"/>
      <c r="BQC140" s="760"/>
      <c r="BQD140" s="760"/>
      <c r="BQE140" s="760"/>
      <c r="BQF140" s="760"/>
      <c r="BQG140" s="760"/>
      <c r="BQH140" s="760"/>
      <c r="BQI140" s="760"/>
      <c r="BQJ140" s="760"/>
      <c r="BQK140" s="760"/>
      <c r="BQL140" s="760"/>
      <c r="BQM140" s="760"/>
      <c r="BQN140" s="760"/>
      <c r="BQO140" s="760"/>
      <c r="BQP140" s="760"/>
      <c r="BQQ140" s="760"/>
      <c r="BQR140" s="760"/>
      <c r="BQS140" s="760"/>
      <c r="BQT140" s="760"/>
      <c r="BQU140" s="760"/>
      <c r="BQV140" s="760"/>
      <c r="BQW140" s="760"/>
      <c r="BQX140" s="760"/>
      <c r="BQY140" s="760"/>
      <c r="BQZ140" s="760"/>
      <c r="BRA140" s="760"/>
      <c r="BRB140" s="760"/>
      <c r="BRC140" s="760"/>
      <c r="BRD140" s="760"/>
      <c r="BRE140" s="760"/>
      <c r="BRF140" s="760"/>
      <c r="BRG140" s="760"/>
      <c r="BRH140" s="760"/>
      <c r="BRI140" s="760"/>
      <c r="BRJ140" s="760"/>
      <c r="BRK140" s="760"/>
      <c r="BRL140" s="760"/>
      <c r="BRM140" s="760"/>
      <c r="BRN140" s="760"/>
      <c r="BRO140" s="760"/>
      <c r="BRP140" s="760"/>
      <c r="BRQ140" s="760"/>
      <c r="BRR140" s="760"/>
      <c r="BRS140" s="760"/>
      <c r="BRT140" s="760"/>
      <c r="BRU140" s="760"/>
      <c r="BRV140" s="760"/>
      <c r="BRW140" s="760"/>
      <c r="BRX140" s="760"/>
      <c r="BRY140" s="760"/>
      <c r="BRZ140" s="760"/>
      <c r="BSA140" s="760"/>
      <c r="BSB140" s="760"/>
      <c r="BSC140" s="760"/>
      <c r="BSD140" s="760"/>
      <c r="BSE140" s="760"/>
      <c r="BSF140" s="760"/>
      <c r="BSG140" s="760"/>
      <c r="BSH140" s="760"/>
      <c r="BSI140" s="760"/>
      <c r="BSJ140" s="760"/>
      <c r="BSK140" s="760"/>
      <c r="BSL140" s="760"/>
      <c r="BSM140" s="760"/>
      <c r="BSN140" s="760"/>
      <c r="BSO140" s="760"/>
      <c r="BSP140" s="760"/>
      <c r="BSQ140" s="760"/>
      <c r="BSR140" s="760"/>
      <c r="BSS140" s="760"/>
      <c r="BST140" s="760"/>
      <c r="BSU140" s="760"/>
      <c r="BSV140" s="760"/>
      <c r="BSW140" s="760"/>
      <c r="BSX140" s="760"/>
      <c r="BSY140" s="760"/>
      <c r="BSZ140" s="760"/>
      <c r="BTA140" s="760"/>
      <c r="BTB140" s="760"/>
      <c r="BTC140" s="760"/>
      <c r="BTD140" s="760"/>
      <c r="BTE140" s="760"/>
      <c r="BTF140" s="760"/>
      <c r="BTG140" s="760"/>
      <c r="BTH140" s="760"/>
      <c r="BTI140" s="760"/>
      <c r="BTJ140" s="760"/>
      <c r="BTK140" s="760"/>
      <c r="BTL140" s="760"/>
      <c r="BTM140" s="760"/>
      <c r="BTN140" s="760"/>
      <c r="BTO140" s="760"/>
      <c r="BTP140" s="760"/>
      <c r="BTQ140" s="760"/>
      <c r="BTR140" s="760"/>
      <c r="BTS140" s="760"/>
      <c r="BTT140" s="760"/>
      <c r="BTU140" s="760"/>
      <c r="BTV140" s="760"/>
      <c r="BTW140" s="760"/>
      <c r="BTX140" s="760"/>
      <c r="BTY140" s="760"/>
      <c r="BTZ140" s="760"/>
      <c r="BUA140" s="760"/>
      <c r="BUB140" s="760"/>
      <c r="BUC140" s="760"/>
      <c r="BUD140" s="760"/>
      <c r="BUE140" s="760"/>
      <c r="BUF140" s="760"/>
      <c r="BUG140" s="760"/>
      <c r="BUH140" s="760"/>
      <c r="BUI140" s="760"/>
      <c r="BUJ140" s="760"/>
      <c r="BUK140" s="760"/>
      <c r="BUL140" s="760"/>
      <c r="BUM140" s="760"/>
      <c r="BUN140" s="760"/>
      <c r="BUO140" s="760"/>
      <c r="BUP140" s="760"/>
      <c r="BUQ140" s="760"/>
      <c r="BUR140" s="760"/>
      <c r="BUS140" s="760"/>
      <c r="BUT140" s="760"/>
      <c r="BUU140" s="760"/>
      <c r="BUV140" s="760"/>
      <c r="BUW140" s="760"/>
      <c r="BUX140" s="760"/>
      <c r="BUY140" s="760"/>
      <c r="BUZ140" s="760"/>
      <c r="BVA140" s="760"/>
      <c r="BVB140" s="760"/>
      <c r="BVC140" s="760"/>
      <c r="BVD140" s="760"/>
      <c r="BVE140" s="760"/>
      <c r="BVF140" s="760"/>
      <c r="BVG140" s="760"/>
      <c r="BVH140" s="760"/>
      <c r="BVI140" s="760"/>
      <c r="BVJ140" s="760"/>
      <c r="BVK140" s="760"/>
      <c r="BVL140" s="760"/>
      <c r="BVM140" s="760"/>
      <c r="BVN140" s="760"/>
      <c r="BVO140" s="760"/>
      <c r="BVP140" s="760"/>
      <c r="BVQ140" s="760"/>
      <c r="BVR140" s="760"/>
      <c r="BVS140" s="760"/>
      <c r="BVT140" s="760"/>
      <c r="BVU140" s="760"/>
      <c r="BVV140" s="760"/>
      <c r="BVW140" s="760"/>
      <c r="BVX140" s="760"/>
      <c r="BVY140" s="760"/>
      <c r="BVZ140" s="760"/>
      <c r="BWA140" s="760"/>
      <c r="BWB140" s="760"/>
      <c r="BWC140" s="760"/>
      <c r="BWD140" s="760"/>
      <c r="BWE140" s="760"/>
      <c r="BWF140" s="760"/>
      <c r="BWG140" s="760"/>
      <c r="BWH140" s="760"/>
      <c r="BWI140" s="760"/>
      <c r="BWJ140" s="760"/>
      <c r="BWK140" s="760"/>
      <c r="BWL140" s="760"/>
      <c r="BWM140" s="760"/>
      <c r="BWN140" s="760"/>
      <c r="BWO140" s="760"/>
      <c r="BWP140" s="760"/>
      <c r="BWQ140" s="760"/>
      <c r="BWR140" s="760"/>
      <c r="BWS140" s="760"/>
      <c r="BWT140" s="760"/>
      <c r="BWU140" s="760"/>
      <c r="BWV140" s="760"/>
      <c r="BWW140" s="760"/>
      <c r="BWX140" s="760"/>
      <c r="BWY140" s="760"/>
      <c r="BWZ140" s="760"/>
      <c r="BXA140" s="760"/>
      <c r="BXB140" s="760"/>
      <c r="BXC140" s="760"/>
      <c r="BXD140" s="760"/>
      <c r="BXE140" s="760"/>
      <c r="BXF140" s="760"/>
      <c r="BXG140" s="760"/>
      <c r="BXH140" s="760"/>
      <c r="BXI140" s="760"/>
      <c r="BXJ140" s="760"/>
      <c r="BXK140" s="760"/>
      <c r="BXL140" s="760"/>
      <c r="BXM140" s="760"/>
      <c r="BXN140" s="760"/>
      <c r="BXO140" s="760"/>
      <c r="BXP140" s="760"/>
      <c r="BXQ140" s="760"/>
      <c r="BXR140" s="760"/>
      <c r="BXS140" s="760"/>
      <c r="BXT140" s="760"/>
      <c r="BXU140" s="760"/>
      <c r="BXV140" s="760"/>
      <c r="BXW140" s="760"/>
      <c r="BXX140" s="760"/>
      <c r="BXY140" s="760"/>
      <c r="BXZ140" s="760"/>
      <c r="BYA140" s="760"/>
      <c r="BYB140" s="760"/>
      <c r="BYC140" s="760"/>
      <c r="BYD140" s="760"/>
      <c r="BYE140" s="760"/>
      <c r="BYF140" s="760"/>
      <c r="BYG140" s="760"/>
      <c r="BYH140" s="760"/>
      <c r="BYI140" s="760"/>
      <c r="BYJ140" s="760"/>
      <c r="BYK140" s="760"/>
      <c r="BYL140" s="760"/>
      <c r="BYM140" s="760"/>
      <c r="BYN140" s="760"/>
      <c r="BYO140" s="760"/>
      <c r="BYP140" s="760"/>
      <c r="BYQ140" s="760"/>
      <c r="BYR140" s="760"/>
      <c r="BYS140" s="760"/>
      <c r="BYT140" s="760"/>
      <c r="BYU140" s="760"/>
      <c r="BYV140" s="760"/>
      <c r="BYW140" s="760"/>
      <c r="BYX140" s="760"/>
      <c r="BYY140" s="760"/>
      <c r="BYZ140" s="760"/>
      <c r="BZA140" s="760"/>
      <c r="BZB140" s="760"/>
      <c r="BZC140" s="760"/>
      <c r="BZD140" s="760"/>
      <c r="BZE140" s="760"/>
      <c r="BZF140" s="760"/>
      <c r="BZG140" s="760"/>
      <c r="BZH140" s="760"/>
      <c r="BZI140" s="760"/>
      <c r="BZJ140" s="760"/>
      <c r="BZK140" s="760"/>
      <c r="BZL140" s="760"/>
      <c r="BZM140" s="760"/>
      <c r="BZN140" s="760"/>
      <c r="BZO140" s="760"/>
      <c r="BZP140" s="760"/>
      <c r="BZQ140" s="760"/>
      <c r="BZR140" s="760"/>
      <c r="BZS140" s="760"/>
      <c r="BZT140" s="760"/>
      <c r="BZU140" s="760"/>
      <c r="BZV140" s="760"/>
      <c r="BZW140" s="760"/>
      <c r="BZX140" s="760"/>
      <c r="BZY140" s="760"/>
      <c r="BZZ140" s="760"/>
      <c r="CAA140" s="760"/>
      <c r="CAB140" s="760"/>
      <c r="CAC140" s="760"/>
      <c r="CAD140" s="760"/>
      <c r="CAE140" s="760"/>
      <c r="CAF140" s="760"/>
      <c r="CAG140" s="760"/>
      <c r="CAH140" s="760"/>
      <c r="CAI140" s="760"/>
      <c r="CAJ140" s="760"/>
      <c r="CAK140" s="760"/>
      <c r="CAL140" s="760"/>
      <c r="CAM140" s="760"/>
      <c r="CAN140" s="760"/>
      <c r="CAO140" s="760"/>
      <c r="CAP140" s="760"/>
      <c r="CAQ140" s="760"/>
      <c r="CAR140" s="760"/>
      <c r="CAS140" s="760"/>
      <c r="CAT140" s="760"/>
      <c r="CAU140" s="760"/>
      <c r="CAV140" s="760"/>
      <c r="CAW140" s="760"/>
      <c r="CAX140" s="760"/>
      <c r="CAY140" s="760"/>
      <c r="CAZ140" s="760"/>
      <c r="CBA140" s="760"/>
      <c r="CBB140" s="760"/>
      <c r="CBC140" s="760"/>
      <c r="CBD140" s="760"/>
      <c r="CBE140" s="760"/>
      <c r="CBF140" s="760"/>
      <c r="CBG140" s="760"/>
      <c r="CBH140" s="760"/>
      <c r="CBI140" s="760"/>
      <c r="CBJ140" s="760"/>
      <c r="CBK140" s="760"/>
      <c r="CBL140" s="760"/>
      <c r="CBM140" s="760"/>
      <c r="CBN140" s="760"/>
      <c r="CBO140" s="760"/>
      <c r="CBP140" s="760"/>
      <c r="CBQ140" s="760"/>
      <c r="CBR140" s="760"/>
      <c r="CBS140" s="760"/>
      <c r="CBT140" s="760"/>
      <c r="CBU140" s="760"/>
      <c r="CBV140" s="760"/>
      <c r="CBW140" s="760"/>
      <c r="CBX140" s="760"/>
      <c r="CBY140" s="760"/>
      <c r="CBZ140" s="760"/>
      <c r="CCA140" s="760"/>
      <c r="CCB140" s="760"/>
      <c r="CCC140" s="760"/>
      <c r="CCD140" s="760"/>
      <c r="CCE140" s="760"/>
      <c r="CCF140" s="760"/>
      <c r="CCG140" s="760"/>
      <c r="CCH140" s="760"/>
      <c r="CCI140" s="760"/>
      <c r="CCJ140" s="760"/>
      <c r="CCK140" s="760"/>
      <c r="CCL140" s="760"/>
      <c r="CCM140" s="760"/>
      <c r="CCN140" s="760"/>
      <c r="CCO140" s="760"/>
      <c r="CCP140" s="760"/>
      <c r="CCQ140" s="760"/>
      <c r="CCR140" s="760"/>
      <c r="CCS140" s="760"/>
      <c r="CCT140" s="760"/>
      <c r="CCU140" s="760"/>
      <c r="CCV140" s="760"/>
      <c r="CCW140" s="760"/>
      <c r="CCX140" s="760"/>
      <c r="CCY140" s="760"/>
      <c r="CCZ140" s="760"/>
      <c r="CDA140" s="760"/>
      <c r="CDB140" s="760"/>
      <c r="CDC140" s="760"/>
      <c r="CDD140" s="760"/>
      <c r="CDE140" s="760"/>
      <c r="CDF140" s="760"/>
      <c r="CDG140" s="760"/>
      <c r="CDH140" s="760"/>
      <c r="CDI140" s="760"/>
      <c r="CDJ140" s="760"/>
      <c r="CDK140" s="760"/>
      <c r="CDL140" s="760"/>
      <c r="CDM140" s="760"/>
      <c r="CDN140" s="760"/>
      <c r="CDO140" s="760"/>
      <c r="CDP140" s="760"/>
      <c r="CDQ140" s="760"/>
      <c r="CDR140" s="760"/>
      <c r="CDS140" s="760"/>
      <c r="CDT140" s="760"/>
      <c r="CDU140" s="760"/>
      <c r="CDV140" s="760"/>
      <c r="CDW140" s="760"/>
      <c r="CDX140" s="760"/>
      <c r="CDY140" s="760"/>
      <c r="CDZ140" s="760"/>
      <c r="CEA140" s="760"/>
      <c r="CEB140" s="760"/>
      <c r="CEC140" s="760"/>
      <c r="CED140" s="760"/>
      <c r="CEE140" s="760"/>
      <c r="CEF140" s="760"/>
      <c r="CEG140" s="760"/>
      <c r="CEH140" s="760"/>
      <c r="CEI140" s="760"/>
      <c r="CEJ140" s="760"/>
      <c r="CEK140" s="760"/>
      <c r="CEL140" s="760"/>
      <c r="CEM140" s="760"/>
      <c r="CEN140" s="760"/>
      <c r="CEO140" s="760"/>
      <c r="CEP140" s="760"/>
      <c r="CEQ140" s="760"/>
      <c r="CER140" s="760"/>
      <c r="CES140" s="760"/>
      <c r="CET140" s="760"/>
      <c r="CEU140" s="760"/>
      <c r="CEV140" s="760"/>
      <c r="CEW140" s="760"/>
      <c r="CEX140" s="760"/>
      <c r="CEY140" s="760"/>
      <c r="CEZ140" s="760"/>
      <c r="CFA140" s="760"/>
      <c r="CFB140" s="760"/>
      <c r="CFC140" s="760"/>
      <c r="CFD140" s="760"/>
      <c r="CFE140" s="760"/>
      <c r="CFF140" s="760"/>
      <c r="CFG140" s="760"/>
      <c r="CFH140" s="760"/>
      <c r="CFI140" s="760"/>
      <c r="CFJ140" s="760"/>
      <c r="CFK140" s="760"/>
      <c r="CFL140" s="760"/>
      <c r="CFM140" s="760"/>
      <c r="CFN140" s="760"/>
      <c r="CFO140" s="760"/>
      <c r="CFP140" s="760"/>
      <c r="CFQ140" s="760"/>
      <c r="CFR140" s="760"/>
      <c r="CFS140" s="760"/>
      <c r="CFT140" s="760"/>
      <c r="CFU140" s="760"/>
      <c r="CFV140" s="760"/>
      <c r="CFW140" s="760"/>
      <c r="CFX140" s="760"/>
      <c r="CFY140" s="760"/>
      <c r="CFZ140" s="760"/>
      <c r="CGA140" s="760"/>
      <c r="CGB140" s="760"/>
      <c r="CGC140" s="760"/>
      <c r="CGD140" s="760"/>
      <c r="CGE140" s="760"/>
      <c r="CGF140" s="760"/>
      <c r="CGG140" s="760"/>
      <c r="CGH140" s="760"/>
      <c r="CGI140" s="760"/>
      <c r="CGJ140" s="760"/>
      <c r="CGK140" s="760"/>
      <c r="CGL140" s="760"/>
      <c r="CGM140" s="760"/>
      <c r="CGN140" s="760"/>
      <c r="CGO140" s="760"/>
      <c r="CGP140" s="760"/>
      <c r="CGQ140" s="760"/>
      <c r="CGR140" s="760"/>
      <c r="CGS140" s="760"/>
      <c r="CGT140" s="760"/>
      <c r="CGU140" s="760"/>
      <c r="CGV140" s="760"/>
      <c r="CGW140" s="760"/>
      <c r="CGX140" s="760"/>
      <c r="CGY140" s="760"/>
      <c r="CGZ140" s="760"/>
      <c r="CHA140" s="760"/>
      <c r="CHB140" s="760"/>
      <c r="CHC140" s="760"/>
      <c r="CHD140" s="760"/>
      <c r="CHE140" s="760"/>
      <c r="CHF140" s="760"/>
      <c r="CHG140" s="760"/>
      <c r="CHH140" s="760"/>
      <c r="CHI140" s="760"/>
      <c r="CHJ140" s="760"/>
      <c r="CHK140" s="760"/>
      <c r="CHL140" s="760"/>
      <c r="CHM140" s="760"/>
      <c r="CHN140" s="760"/>
      <c r="CHO140" s="760"/>
      <c r="CHP140" s="760"/>
      <c r="CHQ140" s="760"/>
      <c r="CHR140" s="760"/>
      <c r="CHS140" s="760"/>
      <c r="CHT140" s="760"/>
      <c r="CHU140" s="760"/>
      <c r="CHV140" s="760"/>
      <c r="CHW140" s="760"/>
      <c r="CHX140" s="760"/>
      <c r="CHY140" s="760"/>
      <c r="CHZ140" s="760"/>
      <c r="CIA140" s="760"/>
      <c r="CIB140" s="760"/>
      <c r="CIC140" s="760"/>
      <c r="CID140" s="760"/>
      <c r="CIE140" s="760"/>
      <c r="CIF140" s="760"/>
      <c r="CIG140" s="760"/>
      <c r="CIH140" s="760"/>
      <c r="CII140" s="760"/>
      <c r="CIJ140" s="760"/>
      <c r="CIK140" s="760"/>
      <c r="CIL140" s="760"/>
      <c r="CIM140" s="760"/>
      <c r="CIN140" s="760"/>
      <c r="CIO140" s="760"/>
      <c r="CIP140" s="760"/>
      <c r="CIQ140" s="760"/>
      <c r="CIR140" s="760"/>
      <c r="CIS140" s="760"/>
      <c r="CIT140" s="760"/>
      <c r="CIU140" s="760"/>
      <c r="CIV140" s="760"/>
      <c r="CIW140" s="760"/>
      <c r="CIX140" s="760"/>
      <c r="CIY140" s="760"/>
      <c r="CIZ140" s="760"/>
      <c r="CJA140" s="760"/>
      <c r="CJB140" s="760"/>
      <c r="CJC140" s="760"/>
      <c r="CJD140" s="760"/>
      <c r="CJE140" s="760"/>
      <c r="CJF140" s="760"/>
      <c r="CJG140" s="760"/>
      <c r="CJH140" s="760"/>
      <c r="CJI140" s="760"/>
      <c r="CJJ140" s="760"/>
      <c r="CJK140" s="760"/>
      <c r="CJL140" s="760"/>
      <c r="CJM140" s="760"/>
      <c r="CJN140" s="760"/>
      <c r="CJO140" s="760"/>
      <c r="CJP140" s="760"/>
      <c r="CJQ140" s="760"/>
      <c r="CJR140" s="760"/>
      <c r="CJS140" s="760"/>
      <c r="CJT140" s="760"/>
      <c r="CJU140" s="760"/>
      <c r="CJV140" s="760"/>
      <c r="CJW140" s="760"/>
      <c r="CJX140" s="760"/>
      <c r="CJY140" s="760"/>
      <c r="CJZ140" s="760"/>
      <c r="CKA140" s="760"/>
      <c r="CKB140" s="760"/>
      <c r="CKC140" s="760"/>
      <c r="CKD140" s="760"/>
      <c r="CKE140" s="760"/>
      <c r="CKF140" s="760"/>
      <c r="CKG140" s="760"/>
      <c r="CKH140" s="760"/>
      <c r="CKI140" s="760"/>
      <c r="CKJ140" s="760"/>
      <c r="CKK140" s="760"/>
      <c r="CKL140" s="760"/>
      <c r="CKM140" s="760"/>
      <c r="CKN140" s="760"/>
      <c r="CKO140" s="760"/>
      <c r="CKP140" s="760"/>
      <c r="CKQ140" s="760"/>
      <c r="CKR140" s="760"/>
      <c r="CKS140" s="760"/>
      <c r="CKT140" s="760"/>
      <c r="CKU140" s="760"/>
      <c r="CKV140" s="760"/>
      <c r="CKW140" s="760"/>
      <c r="CKX140" s="760"/>
      <c r="CKY140" s="760"/>
      <c r="CKZ140" s="760"/>
      <c r="CLA140" s="760"/>
      <c r="CLB140" s="760"/>
      <c r="CLC140" s="760"/>
      <c r="CLD140" s="760"/>
      <c r="CLE140" s="760"/>
      <c r="CLF140" s="760"/>
      <c r="CLG140" s="760"/>
      <c r="CLH140" s="760"/>
      <c r="CLI140" s="760"/>
      <c r="CLJ140" s="760"/>
      <c r="CLK140" s="760"/>
      <c r="CLL140" s="760"/>
      <c r="CLM140" s="760"/>
      <c r="CLN140" s="760"/>
      <c r="CLO140" s="760"/>
      <c r="CLP140" s="760"/>
      <c r="CLQ140" s="760"/>
      <c r="CLR140" s="760"/>
      <c r="CLS140" s="760"/>
      <c r="CLT140" s="760"/>
      <c r="CLU140" s="760"/>
      <c r="CLV140" s="760"/>
      <c r="CLW140" s="760"/>
      <c r="CLX140" s="760"/>
      <c r="CLY140" s="760"/>
      <c r="CLZ140" s="760"/>
      <c r="CMA140" s="760"/>
      <c r="CMB140" s="760"/>
      <c r="CMC140" s="760"/>
      <c r="CMD140" s="760"/>
      <c r="CME140" s="760"/>
      <c r="CMF140" s="760"/>
      <c r="CMG140" s="760"/>
      <c r="CMH140" s="760"/>
      <c r="CMI140" s="760"/>
      <c r="CMJ140" s="760"/>
      <c r="CMK140" s="760"/>
      <c r="CML140" s="760"/>
      <c r="CMM140" s="760"/>
      <c r="CMN140" s="760"/>
      <c r="CMO140" s="760"/>
      <c r="CMP140" s="760"/>
      <c r="CMQ140" s="760"/>
      <c r="CMR140" s="760"/>
      <c r="CMS140" s="760"/>
      <c r="CMT140" s="760"/>
      <c r="CMU140" s="760"/>
      <c r="CMV140" s="760"/>
      <c r="CMW140" s="760"/>
      <c r="CMX140" s="760"/>
      <c r="CMY140" s="760"/>
      <c r="CMZ140" s="760"/>
      <c r="CNA140" s="760"/>
      <c r="CNB140" s="760"/>
      <c r="CNC140" s="760"/>
      <c r="CND140" s="760"/>
      <c r="CNE140" s="760"/>
      <c r="CNF140" s="760"/>
      <c r="CNG140" s="760"/>
      <c r="CNH140" s="760"/>
      <c r="CNI140" s="760"/>
      <c r="CNJ140" s="760"/>
      <c r="CNK140" s="760"/>
      <c r="CNL140" s="760"/>
      <c r="CNM140" s="760"/>
      <c r="CNN140" s="760"/>
      <c r="CNO140" s="760"/>
      <c r="CNP140" s="760"/>
      <c r="CNQ140" s="760"/>
      <c r="CNR140" s="760"/>
      <c r="CNS140" s="760"/>
      <c r="CNT140" s="760"/>
      <c r="CNU140" s="760"/>
      <c r="CNV140" s="760"/>
      <c r="CNW140" s="760"/>
      <c r="CNX140" s="760"/>
      <c r="CNY140" s="760"/>
      <c r="CNZ140" s="760"/>
      <c r="COA140" s="760"/>
      <c r="COB140" s="760"/>
      <c r="COC140" s="760"/>
      <c r="COD140" s="760"/>
      <c r="COE140" s="760"/>
      <c r="COF140" s="760"/>
      <c r="COG140" s="760"/>
      <c r="COH140" s="760"/>
      <c r="COI140" s="760"/>
      <c r="COJ140" s="760"/>
      <c r="COK140" s="760"/>
      <c r="COL140" s="760"/>
      <c r="COM140" s="760"/>
      <c r="CON140" s="760"/>
      <c r="COO140" s="760"/>
      <c r="COP140" s="760"/>
      <c r="COQ140" s="760"/>
      <c r="COR140" s="760"/>
      <c r="COS140" s="760"/>
      <c r="COT140" s="760"/>
      <c r="COU140" s="760"/>
      <c r="COV140" s="760"/>
      <c r="COW140" s="760"/>
      <c r="COX140" s="760"/>
      <c r="COY140" s="760"/>
      <c r="COZ140" s="760"/>
      <c r="CPA140" s="760"/>
      <c r="CPB140" s="760"/>
      <c r="CPC140" s="760"/>
      <c r="CPD140" s="760"/>
      <c r="CPE140" s="760"/>
      <c r="CPF140" s="760"/>
      <c r="CPG140" s="760"/>
      <c r="CPH140" s="760"/>
      <c r="CPI140" s="760"/>
      <c r="CPJ140" s="760"/>
      <c r="CPK140" s="760"/>
      <c r="CPL140" s="760"/>
      <c r="CPM140" s="760"/>
      <c r="CPN140" s="760"/>
      <c r="CPO140" s="760"/>
      <c r="CPP140" s="760"/>
      <c r="CPQ140" s="760"/>
      <c r="CPR140" s="760"/>
      <c r="CPS140" s="760"/>
      <c r="CPT140" s="760"/>
      <c r="CPU140" s="760"/>
      <c r="CPV140" s="760"/>
      <c r="CPW140" s="760"/>
      <c r="CPX140" s="760"/>
      <c r="CPY140" s="760"/>
      <c r="CPZ140" s="760"/>
      <c r="CQA140" s="760"/>
      <c r="CQB140" s="760"/>
      <c r="CQC140" s="760"/>
      <c r="CQD140" s="760"/>
      <c r="CQE140" s="760"/>
      <c r="CQF140" s="760"/>
      <c r="CQG140" s="760"/>
      <c r="CQH140" s="760"/>
      <c r="CQI140" s="760"/>
      <c r="CQJ140" s="760"/>
      <c r="CQK140" s="760"/>
      <c r="CQL140" s="760"/>
      <c r="CQM140" s="760"/>
      <c r="CQN140" s="760"/>
      <c r="CQO140" s="760"/>
      <c r="CQP140" s="760"/>
      <c r="CQQ140" s="760"/>
      <c r="CQR140" s="760"/>
      <c r="CQS140" s="760"/>
      <c r="CQT140" s="760"/>
      <c r="CQU140" s="760"/>
      <c r="CQV140" s="760"/>
      <c r="CQW140" s="760"/>
      <c r="CQX140" s="760"/>
      <c r="CQY140" s="760"/>
      <c r="CQZ140" s="760"/>
      <c r="CRA140" s="760"/>
      <c r="CRB140" s="760"/>
      <c r="CRC140" s="760"/>
      <c r="CRD140" s="760"/>
      <c r="CRE140" s="760"/>
      <c r="CRF140" s="760"/>
      <c r="CRG140" s="760"/>
      <c r="CRH140" s="760"/>
      <c r="CRI140" s="760"/>
      <c r="CRJ140" s="760"/>
      <c r="CRK140" s="760"/>
      <c r="CRL140" s="760"/>
      <c r="CRM140" s="760"/>
      <c r="CRN140" s="760"/>
      <c r="CRO140" s="760"/>
      <c r="CRP140" s="760"/>
      <c r="CRQ140" s="760"/>
      <c r="CRR140" s="760"/>
      <c r="CRS140" s="760"/>
      <c r="CRT140" s="760"/>
      <c r="CRU140" s="760"/>
      <c r="CRV140" s="760"/>
      <c r="CRW140" s="760"/>
      <c r="CRX140" s="760"/>
      <c r="CRY140" s="760"/>
      <c r="CRZ140" s="760"/>
      <c r="CSA140" s="760"/>
      <c r="CSB140" s="760"/>
      <c r="CSC140" s="760"/>
      <c r="CSD140" s="760"/>
      <c r="CSE140" s="760"/>
      <c r="CSF140" s="760"/>
      <c r="CSG140" s="760"/>
      <c r="CSH140" s="760"/>
      <c r="CSI140" s="760"/>
      <c r="CSJ140" s="760"/>
      <c r="CSK140" s="760"/>
      <c r="CSL140" s="760"/>
      <c r="CSM140" s="760"/>
      <c r="CSN140" s="760"/>
      <c r="CSO140" s="760"/>
      <c r="CSP140" s="760"/>
      <c r="CSQ140" s="760"/>
      <c r="CSR140" s="760"/>
      <c r="CSS140" s="760"/>
      <c r="CST140" s="760"/>
      <c r="CSU140" s="760"/>
      <c r="CSV140" s="760"/>
      <c r="CSW140" s="760"/>
      <c r="CSX140" s="760"/>
      <c r="CSY140" s="760"/>
      <c r="CSZ140" s="760"/>
      <c r="CTA140" s="760"/>
      <c r="CTB140" s="760"/>
      <c r="CTC140" s="760"/>
      <c r="CTD140" s="760"/>
      <c r="CTE140" s="760"/>
      <c r="CTF140" s="760"/>
      <c r="CTG140" s="760"/>
      <c r="CTH140" s="760"/>
      <c r="CTI140" s="760"/>
      <c r="CTJ140" s="760"/>
      <c r="CTK140" s="760"/>
      <c r="CTL140" s="760"/>
      <c r="CTM140" s="760"/>
      <c r="CTN140" s="760"/>
      <c r="CTO140" s="760"/>
      <c r="CTP140" s="760"/>
      <c r="CTQ140" s="760"/>
      <c r="CTR140" s="760"/>
      <c r="CTS140" s="760"/>
      <c r="CTT140" s="760"/>
      <c r="CTU140" s="760"/>
      <c r="CTV140" s="760"/>
      <c r="CTW140" s="760"/>
      <c r="CTX140" s="760"/>
      <c r="CTY140" s="760"/>
      <c r="CTZ140" s="760"/>
      <c r="CUA140" s="760"/>
      <c r="CUB140" s="760"/>
      <c r="CUC140" s="760"/>
      <c r="CUD140" s="760"/>
      <c r="CUE140" s="760"/>
      <c r="CUF140" s="760"/>
      <c r="CUG140" s="760"/>
      <c r="CUH140" s="760"/>
      <c r="CUI140" s="760"/>
      <c r="CUJ140" s="760"/>
      <c r="CUK140" s="760"/>
      <c r="CUL140" s="760"/>
      <c r="CUM140" s="760"/>
      <c r="CUN140" s="760"/>
      <c r="CUO140" s="760"/>
      <c r="CUP140" s="760"/>
      <c r="CUQ140" s="760"/>
      <c r="CUR140" s="760"/>
      <c r="CUS140" s="760"/>
      <c r="CUT140" s="760"/>
      <c r="CUU140" s="760"/>
      <c r="CUV140" s="760"/>
      <c r="CUW140" s="760"/>
      <c r="CUX140" s="760"/>
      <c r="CUY140" s="760"/>
      <c r="CUZ140" s="760"/>
      <c r="CVA140" s="760"/>
      <c r="CVB140" s="760"/>
      <c r="CVC140" s="760"/>
      <c r="CVD140" s="760"/>
      <c r="CVE140" s="760"/>
      <c r="CVF140" s="760"/>
      <c r="CVG140" s="760"/>
      <c r="CVH140" s="760"/>
      <c r="CVI140" s="760"/>
      <c r="CVJ140" s="760"/>
      <c r="CVK140" s="760"/>
      <c r="CVL140" s="760"/>
      <c r="CVM140" s="760"/>
      <c r="CVN140" s="760"/>
      <c r="CVO140" s="760"/>
      <c r="CVP140" s="760"/>
      <c r="CVQ140" s="760"/>
      <c r="CVR140" s="760"/>
      <c r="CVS140" s="760"/>
      <c r="CVT140" s="760"/>
      <c r="CVU140" s="760"/>
      <c r="CVV140" s="760"/>
      <c r="CVW140" s="760"/>
      <c r="CVX140" s="760"/>
      <c r="CVY140" s="760"/>
      <c r="CVZ140" s="760"/>
      <c r="CWA140" s="760"/>
      <c r="CWB140" s="760"/>
      <c r="CWC140" s="760"/>
      <c r="CWD140" s="760"/>
      <c r="CWE140" s="760"/>
      <c r="CWF140" s="760"/>
      <c r="CWG140" s="760"/>
      <c r="CWH140" s="760"/>
      <c r="CWI140" s="760"/>
      <c r="CWJ140" s="760"/>
      <c r="CWK140" s="760"/>
      <c r="CWL140" s="760"/>
      <c r="CWM140" s="760"/>
      <c r="CWN140" s="760"/>
      <c r="CWO140" s="760"/>
      <c r="CWP140" s="760"/>
      <c r="CWQ140" s="760"/>
      <c r="CWR140" s="760"/>
      <c r="CWS140" s="760"/>
      <c r="CWT140" s="760"/>
      <c r="CWU140" s="760"/>
      <c r="CWV140" s="760"/>
      <c r="CWW140" s="760"/>
      <c r="CWX140" s="760"/>
      <c r="CWY140" s="760"/>
      <c r="CWZ140" s="760"/>
      <c r="CXA140" s="760"/>
      <c r="CXB140" s="760"/>
      <c r="CXC140" s="760"/>
      <c r="CXD140" s="760"/>
      <c r="CXE140" s="760"/>
      <c r="CXF140" s="760"/>
      <c r="CXG140" s="760"/>
      <c r="CXH140" s="760"/>
      <c r="CXI140" s="760"/>
      <c r="CXJ140" s="760"/>
      <c r="CXK140" s="760"/>
      <c r="CXL140" s="760"/>
      <c r="CXM140" s="760"/>
      <c r="CXN140" s="760"/>
      <c r="CXO140" s="760"/>
      <c r="CXP140" s="760"/>
      <c r="CXQ140" s="760"/>
      <c r="CXR140" s="760"/>
      <c r="CXS140" s="760"/>
      <c r="CXT140" s="760"/>
      <c r="CXU140" s="760"/>
      <c r="CXV140" s="760"/>
      <c r="CXW140" s="760"/>
      <c r="CXX140" s="760"/>
      <c r="CXY140" s="760"/>
      <c r="CXZ140" s="760"/>
      <c r="CYA140" s="760"/>
      <c r="CYB140" s="760"/>
      <c r="CYC140" s="760"/>
      <c r="CYD140" s="760"/>
      <c r="CYE140" s="760"/>
      <c r="CYF140" s="760"/>
      <c r="CYG140" s="760"/>
      <c r="CYH140" s="760"/>
      <c r="CYI140" s="760"/>
      <c r="CYJ140" s="760"/>
      <c r="CYK140" s="760"/>
      <c r="CYL140" s="760"/>
      <c r="CYM140" s="760"/>
      <c r="CYN140" s="760"/>
      <c r="CYO140" s="760"/>
      <c r="CYP140" s="760"/>
      <c r="CYQ140" s="760"/>
      <c r="CYR140" s="760"/>
      <c r="CYS140" s="760"/>
      <c r="CYT140" s="760"/>
      <c r="CYU140" s="760"/>
      <c r="CYV140" s="760"/>
      <c r="CYW140" s="760"/>
      <c r="CYX140" s="760"/>
      <c r="CYY140" s="760"/>
      <c r="CYZ140" s="760"/>
      <c r="CZA140" s="760"/>
      <c r="CZB140" s="760"/>
      <c r="CZC140" s="760"/>
      <c r="CZD140" s="760"/>
      <c r="CZE140" s="760"/>
      <c r="CZF140" s="760"/>
      <c r="CZG140" s="760"/>
      <c r="CZH140" s="760"/>
      <c r="CZI140" s="760"/>
      <c r="CZJ140" s="760"/>
      <c r="CZK140" s="760"/>
      <c r="CZL140" s="760"/>
      <c r="CZM140" s="760"/>
      <c r="CZN140" s="760"/>
      <c r="CZO140" s="760"/>
      <c r="CZP140" s="760"/>
      <c r="CZQ140" s="760"/>
      <c r="CZR140" s="760"/>
      <c r="CZS140" s="760"/>
      <c r="CZT140" s="760"/>
      <c r="CZU140" s="760"/>
      <c r="CZV140" s="760"/>
      <c r="CZW140" s="760"/>
      <c r="CZX140" s="760"/>
      <c r="CZY140" s="760"/>
      <c r="CZZ140" s="760"/>
      <c r="DAA140" s="760"/>
      <c r="DAB140" s="760"/>
      <c r="DAC140" s="760"/>
      <c r="DAD140" s="760"/>
      <c r="DAE140" s="760"/>
      <c r="DAF140" s="760"/>
      <c r="DAG140" s="760"/>
      <c r="DAH140" s="760"/>
      <c r="DAI140" s="760"/>
      <c r="DAJ140" s="760"/>
      <c r="DAK140" s="760"/>
      <c r="DAL140" s="760"/>
      <c r="DAM140" s="760"/>
      <c r="DAN140" s="760"/>
      <c r="DAO140" s="760"/>
      <c r="DAP140" s="760"/>
      <c r="DAQ140" s="760"/>
      <c r="DAR140" s="760"/>
      <c r="DAS140" s="760"/>
      <c r="DAT140" s="760"/>
      <c r="DAU140" s="760"/>
      <c r="DAV140" s="760"/>
      <c r="DAW140" s="760"/>
      <c r="DAX140" s="760"/>
      <c r="DAY140" s="760"/>
      <c r="DAZ140" s="760"/>
      <c r="DBA140" s="760"/>
      <c r="DBB140" s="760"/>
      <c r="DBC140" s="760"/>
      <c r="DBD140" s="760"/>
      <c r="DBE140" s="760"/>
      <c r="DBF140" s="760"/>
      <c r="DBG140" s="760"/>
      <c r="DBH140" s="760"/>
      <c r="DBI140" s="760"/>
      <c r="DBJ140" s="760"/>
      <c r="DBK140" s="760"/>
      <c r="DBL140" s="760"/>
      <c r="DBM140" s="760"/>
      <c r="DBN140" s="760"/>
      <c r="DBO140" s="760"/>
      <c r="DBP140" s="760"/>
      <c r="DBQ140" s="760"/>
      <c r="DBR140" s="760"/>
      <c r="DBS140" s="760"/>
      <c r="DBT140" s="760"/>
      <c r="DBU140" s="760"/>
      <c r="DBV140" s="760"/>
      <c r="DBW140" s="760"/>
      <c r="DBX140" s="760"/>
      <c r="DBY140" s="760"/>
      <c r="DBZ140" s="760"/>
      <c r="DCA140" s="760"/>
      <c r="DCB140" s="760"/>
      <c r="DCC140" s="760"/>
      <c r="DCD140" s="760"/>
      <c r="DCE140" s="760"/>
      <c r="DCF140" s="760"/>
      <c r="DCG140" s="760"/>
      <c r="DCH140" s="760"/>
      <c r="DCI140" s="760"/>
      <c r="DCJ140" s="760"/>
      <c r="DCK140" s="760"/>
      <c r="DCL140" s="760"/>
      <c r="DCM140" s="760"/>
      <c r="DCN140" s="760"/>
      <c r="DCO140" s="760"/>
      <c r="DCP140" s="760"/>
      <c r="DCQ140" s="760"/>
      <c r="DCR140" s="760"/>
      <c r="DCS140" s="760"/>
      <c r="DCT140" s="760"/>
      <c r="DCU140" s="760"/>
      <c r="DCV140" s="760"/>
      <c r="DCW140" s="760"/>
      <c r="DCX140" s="760"/>
      <c r="DCY140" s="760"/>
      <c r="DCZ140" s="760"/>
      <c r="DDA140" s="760"/>
      <c r="DDB140" s="760"/>
      <c r="DDC140" s="760"/>
      <c r="DDD140" s="760"/>
      <c r="DDE140" s="760"/>
      <c r="DDF140" s="760"/>
      <c r="DDG140" s="760"/>
      <c r="DDH140" s="760"/>
      <c r="DDI140" s="760"/>
      <c r="DDJ140" s="760"/>
      <c r="DDK140" s="760"/>
      <c r="DDL140" s="760"/>
      <c r="DDM140" s="760"/>
      <c r="DDN140" s="760"/>
      <c r="DDO140" s="760"/>
      <c r="DDP140" s="760"/>
      <c r="DDQ140" s="760"/>
      <c r="DDR140" s="760"/>
      <c r="DDS140" s="760"/>
      <c r="DDT140" s="760"/>
      <c r="DDU140" s="760"/>
      <c r="DDV140" s="760"/>
      <c r="DDW140" s="760"/>
      <c r="DDX140" s="760"/>
      <c r="DDY140" s="760"/>
      <c r="DDZ140" s="760"/>
      <c r="DEA140" s="760"/>
      <c r="DEB140" s="760"/>
      <c r="DEC140" s="760"/>
      <c r="DED140" s="760"/>
      <c r="DEE140" s="760"/>
      <c r="DEF140" s="760"/>
      <c r="DEG140" s="760"/>
      <c r="DEH140" s="760"/>
      <c r="DEI140" s="760"/>
      <c r="DEJ140" s="760"/>
      <c r="DEK140" s="760"/>
      <c r="DEL140" s="760"/>
      <c r="DEM140" s="760"/>
      <c r="DEN140" s="760"/>
      <c r="DEO140" s="760"/>
      <c r="DEP140" s="760"/>
      <c r="DEQ140" s="760"/>
      <c r="DER140" s="760"/>
      <c r="DES140" s="760"/>
      <c r="DET140" s="760"/>
      <c r="DEU140" s="760"/>
      <c r="DEV140" s="760"/>
      <c r="DEW140" s="760"/>
      <c r="DEX140" s="760"/>
      <c r="DEY140" s="760"/>
      <c r="DEZ140" s="760"/>
      <c r="DFA140" s="760"/>
      <c r="DFB140" s="760"/>
      <c r="DFC140" s="760"/>
      <c r="DFD140" s="760"/>
      <c r="DFE140" s="760"/>
      <c r="DFF140" s="760"/>
      <c r="DFG140" s="760"/>
      <c r="DFH140" s="760"/>
      <c r="DFI140" s="760"/>
      <c r="DFJ140" s="760"/>
      <c r="DFK140" s="760"/>
      <c r="DFL140" s="760"/>
      <c r="DFM140" s="760"/>
      <c r="DFN140" s="760"/>
      <c r="DFO140" s="760"/>
      <c r="DFP140" s="760"/>
      <c r="DFQ140" s="760"/>
      <c r="DFR140" s="760"/>
      <c r="DFS140" s="760"/>
      <c r="DFT140" s="760"/>
      <c r="DFU140" s="760"/>
      <c r="DFV140" s="760"/>
      <c r="DFW140" s="760"/>
      <c r="DFX140" s="760"/>
      <c r="DFY140" s="760"/>
      <c r="DFZ140" s="760"/>
      <c r="DGA140" s="760"/>
      <c r="DGB140" s="760"/>
      <c r="DGC140" s="760"/>
      <c r="DGD140" s="760"/>
      <c r="DGE140" s="760"/>
      <c r="DGF140" s="760"/>
      <c r="DGG140" s="760"/>
      <c r="DGH140" s="760"/>
      <c r="DGI140" s="760"/>
      <c r="DGJ140" s="760"/>
      <c r="DGK140" s="760"/>
      <c r="DGL140" s="760"/>
      <c r="DGM140" s="760"/>
      <c r="DGN140" s="760"/>
      <c r="DGO140" s="760"/>
      <c r="DGP140" s="760"/>
      <c r="DGQ140" s="760"/>
      <c r="DGR140" s="760"/>
      <c r="DGS140" s="760"/>
      <c r="DGT140" s="760"/>
      <c r="DGU140" s="760"/>
      <c r="DGV140" s="760"/>
      <c r="DGW140" s="760"/>
      <c r="DGX140" s="760"/>
      <c r="DGY140" s="760"/>
      <c r="DGZ140" s="760"/>
      <c r="DHA140" s="760"/>
      <c r="DHB140" s="760"/>
      <c r="DHC140" s="760"/>
      <c r="DHD140" s="760"/>
      <c r="DHE140" s="760"/>
      <c r="DHF140" s="760"/>
      <c r="DHG140" s="760"/>
      <c r="DHH140" s="760"/>
      <c r="DHI140" s="760"/>
      <c r="DHJ140" s="760"/>
      <c r="DHK140" s="760"/>
      <c r="DHL140" s="760"/>
      <c r="DHM140" s="760"/>
      <c r="DHN140" s="760"/>
      <c r="DHO140" s="760"/>
      <c r="DHP140" s="760"/>
      <c r="DHQ140" s="760"/>
      <c r="DHR140" s="760"/>
      <c r="DHS140" s="760"/>
      <c r="DHT140" s="760"/>
      <c r="DHU140" s="760"/>
      <c r="DHV140" s="760"/>
      <c r="DHW140" s="760"/>
      <c r="DHX140" s="760"/>
      <c r="DHY140" s="760"/>
      <c r="DHZ140" s="760"/>
      <c r="DIA140" s="760"/>
      <c r="DIB140" s="760"/>
      <c r="DIC140" s="760"/>
      <c r="DID140" s="760"/>
      <c r="DIE140" s="760"/>
      <c r="DIF140" s="760"/>
      <c r="DIG140" s="760"/>
      <c r="DIH140" s="760"/>
      <c r="DII140" s="760"/>
      <c r="DIJ140" s="760"/>
      <c r="DIK140" s="760"/>
      <c r="DIL140" s="760"/>
      <c r="DIM140" s="760"/>
      <c r="DIN140" s="760"/>
      <c r="DIO140" s="760"/>
      <c r="DIP140" s="760"/>
      <c r="DIQ140" s="760"/>
      <c r="DIR140" s="760"/>
      <c r="DIS140" s="760"/>
      <c r="DIT140" s="760"/>
      <c r="DIU140" s="760"/>
      <c r="DIV140" s="760"/>
      <c r="DIW140" s="760"/>
      <c r="DIX140" s="760"/>
      <c r="DIY140" s="760"/>
      <c r="DIZ140" s="760"/>
      <c r="DJA140" s="760"/>
      <c r="DJB140" s="760"/>
      <c r="DJC140" s="760"/>
      <c r="DJD140" s="760"/>
      <c r="DJE140" s="760"/>
      <c r="DJF140" s="760"/>
      <c r="DJG140" s="760"/>
      <c r="DJH140" s="760"/>
      <c r="DJI140" s="760"/>
      <c r="DJJ140" s="760"/>
      <c r="DJK140" s="760"/>
      <c r="DJL140" s="760"/>
      <c r="DJM140" s="760"/>
      <c r="DJN140" s="760"/>
      <c r="DJO140" s="760"/>
      <c r="DJP140" s="760"/>
      <c r="DJQ140" s="760"/>
      <c r="DJR140" s="760"/>
      <c r="DJS140" s="760"/>
      <c r="DJT140" s="760"/>
      <c r="DJU140" s="760"/>
      <c r="DJV140" s="760"/>
      <c r="DJW140" s="760"/>
      <c r="DJX140" s="760"/>
      <c r="DJY140" s="760"/>
      <c r="DJZ140" s="760"/>
      <c r="DKA140" s="760"/>
      <c r="DKB140" s="760"/>
      <c r="DKC140" s="760"/>
      <c r="DKD140" s="760"/>
      <c r="DKE140" s="760"/>
      <c r="DKF140" s="760"/>
      <c r="DKG140" s="760"/>
      <c r="DKH140" s="760"/>
      <c r="DKI140" s="760"/>
      <c r="DKJ140" s="760"/>
      <c r="DKK140" s="760"/>
      <c r="DKL140" s="760"/>
      <c r="DKM140" s="760"/>
      <c r="DKN140" s="760"/>
      <c r="DKO140" s="760"/>
      <c r="DKP140" s="760"/>
      <c r="DKQ140" s="760"/>
      <c r="DKR140" s="760"/>
      <c r="DKS140" s="760"/>
      <c r="DKT140" s="760"/>
      <c r="DKU140" s="760"/>
      <c r="DKV140" s="760"/>
      <c r="DKW140" s="760"/>
      <c r="DKX140" s="760"/>
      <c r="DKY140" s="760"/>
      <c r="DKZ140" s="760"/>
      <c r="DLA140" s="760"/>
      <c r="DLB140" s="760"/>
      <c r="DLC140" s="760"/>
      <c r="DLD140" s="760"/>
      <c r="DLE140" s="760"/>
      <c r="DLF140" s="760"/>
      <c r="DLG140" s="760"/>
      <c r="DLH140" s="760"/>
      <c r="DLI140" s="760"/>
      <c r="DLJ140" s="760"/>
      <c r="DLK140" s="760"/>
      <c r="DLL140" s="760"/>
      <c r="DLM140" s="760"/>
      <c r="DLN140" s="760"/>
      <c r="DLO140" s="760"/>
      <c r="DLP140" s="760"/>
      <c r="DLQ140" s="760"/>
      <c r="DLR140" s="760"/>
      <c r="DLS140" s="760"/>
      <c r="DLT140" s="760"/>
      <c r="DLU140" s="760"/>
      <c r="DLV140" s="760"/>
      <c r="DLW140" s="760"/>
      <c r="DLX140" s="760"/>
      <c r="DLY140" s="760"/>
      <c r="DLZ140" s="760"/>
      <c r="DMA140" s="760"/>
      <c r="DMB140" s="760"/>
      <c r="DMC140" s="760"/>
      <c r="DMD140" s="760"/>
      <c r="DME140" s="760"/>
      <c r="DMF140" s="760"/>
      <c r="DMG140" s="760"/>
      <c r="DMH140" s="760"/>
      <c r="DMI140" s="760"/>
      <c r="DMJ140" s="760"/>
      <c r="DMK140" s="760"/>
      <c r="DML140" s="760"/>
      <c r="DMM140" s="760"/>
      <c r="DMN140" s="760"/>
      <c r="DMO140" s="760"/>
      <c r="DMP140" s="760"/>
      <c r="DMQ140" s="760"/>
      <c r="DMR140" s="760"/>
      <c r="DMS140" s="760"/>
      <c r="DMT140" s="760"/>
      <c r="DMU140" s="760"/>
      <c r="DMV140" s="760"/>
      <c r="DMW140" s="760"/>
      <c r="DMX140" s="760"/>
      <c r="DMY140" s="760"/>
      <c r="DMZ140" s="760"/>
      <c r="DNA140" s="760"/>
      <c r="DNB140" s="760"/>
      <c r="DNC140" s="760"/>
      <c r="DND140" s="760"/>
      <c r="DNE140" s="760"/>
      <c r="DNF140" s="760"/>
      <c r="DNG140" s="760"/>
      <c r="DNH140" s="760"/>
      <c r="DNI140" s="760"/>
      <c r="DNJ140" s="760"/>
      <c r="DNK140" s="760"/>
      <c r="DNL140" s="760"/>
      <c r="DNM140" s="760"/>
      <c r="DNN140" s="760"/>
      <c r="DNO140" s="760"/>
      <c r="DNP140" s="760"/>
      <c r="DNQ140" s="760"/>
      <c r="DNR140" s="760"/>
      <c r="DNS140" s="760"/>
      <c r="DNT140" s="760"/>
      <c r="DNU140" s="760"/>
      <c r="DNV140" s="760"/>
      <c r="DNW140" s="760"/>
      <c r="DNX140" s="760"/>
      <c r="DNY140" s="760"/>
      <c r="DNZ140" s="760"/>
      <c r="DOA140" s="760"/>
      <c r="DOB140" s="760"/>
      <c r="DOC140" s="760"/>
      <c r="DOD140" s="760"/>
      <c r="DOE140" s="760"/>
      <c r="DOF140" s="760"/>
      <c r="DOG140" s="760"/>
      <c r="DOH140" s="760"/>
      <c r="DOI140" s="760"/>
      <c r="DOJ140" s="760"/>
      <c r="DOK140" s="760"/>
      <c r="DOL140" s="760"/>
      <c r="DOM140" s="760"/>
      <c r="DON140" s="760"/>
      <c r="DOO140" s="760"/>
      <c r="DOP140" s="760"/>
      <c r="DOQ140" s="760"/>
      <c r="DOR140" s="760"/>
      <c r="DOS140" s="760"/>
      <c r="DOT140" s="760"/>
      <c r="DOU140" s="760"/>
      <c r="DOV140" s="760"/>
      <c r="DOW140" s="760"/>
      <c r="DOX140" s="760"/>
      <c r="DOY140" s="760"/>
      <c r="DOZ140" s="760"/>
      <c r="DPA140" s="760"/>
      <c r="DPB140" s="760"/>
      <c r="DPC140" s="760"/>
      <c r="DPD140" s="760"/>
      <c r="DPE140" s="760"/>
      <c r="DPF140" s="760"/>
      <c r="DPG140" s="760"/>
      <c r="DPH140" s="760"/>
      <c r="DPI140" s="760"/>
      <c r="DPJ140" s="760"/>
      <c r="DPK140" s="760"/>
      <c r="DPL140" s="760"/>
      <c r="DPM140" s="760"/>
      <c r="DPN140" s="760"/>
      <c r="DPO140" s="760"/>
      <c r="DPP140" s="760"/>
      <c r="DPQ140" s="760"/>
      <c r="DPR140" s="760"/>
      <c r="DPS140" s="760"/>
      <c r="DPT140" s="760"/>
      <c r="DPU140" s="760"/>
      <c r="DPV140" s="760"/>
      <c r="DPW140" s="760"/>
      <c r="DPX140" s="760"/>
      <c r="DPY140" s="760"/>
      <c r="DPZ140" s="760"/>
      <c r="DQA140" s="760"/>
      <c r="DQB140" s="760"/>
      <c r="DQC140" s="760"/>
      <c r="DQD140" s="760"/>
      <c r="DQE140" s="760"/>
      <c r="DQF140" s="760"/>
      <c r="DQG140" s="760"/>
      <c r="DQH140" s="760"/>
      <c r="DQI140" s="760"/>
      <c r="DQJ140" s="760"/>
      <c r="DQK140" s="760"/>
      <c r="DQL140" s="760"/>
      <c r="DQM140" s="760"/>
      <c r="DQN140" s="760"/>
      <c r="DQO140" s="760"/>
      <c r="DQP140" s="760"/>
      <c r="DQQ140" s="760"/>
      <c r="DQR140" s="760"/>
      <c r="DQS140" s="760"/>
      <c r="DQT140" s="760"/>
      <c r="DQU140" s="760"/>
      <c r="DQV140" s="760"/>
      <c r="DQW140" s="760"/>
      <c r="DQX140" s="760"/>
      <c r="DQY140" s="760"/>
      <c r="DQZ140" s="760"/>
      <c r="DRA140" s="760"/>
      <c r="DRB140" s="760"/>
      <c r="DRC140" s="760"/>
      <c r="DRD140" s="760"/>
      <c r="DRE140" s="760"/>
      <c r="DRF140" s="760"/>
      <c r="DRG140" s="760"/>
      <c r="DRH140" s="760"/>
      <c r="DRI140" s="760"/>
      <c r="DRJ140" s="760"/>
      <c r="DRK140" s="760"/>
      <c r="DRL140" s="760"/>
      <c r="DRM140" s="760"/>
      <c r="DRN140" s="760"/>
      <c r="DRO140" s="760"/>
      <c r="DRP140" s="760"/>
      <c r="DRQ140" s="760"/>
      <c r="DRR140" s="760"/>
      <c r="DRS140" s="760"/>
      <c r="DRT140" s="760"/>
      <c r="DRU140" s="760"/>
      <c r="DRV140" s="760"/>
      <c r="DRW140" s="760"/>
      <c r="DRX140" s="760"/>
      <c r="DRY140" s="760"/>
      <c r="DRZ140" s="760"/>
      <c r="DSA140" s="760"/>
      <c r="DSB140" s="760"/>
      <c r="DSC140" s="760"/>
      <c r="DSD140" s="760"/>
      <c r="DSE140" s="760"/>
      <c r="DSF140" s="760"/>
      <c r="DSG140" s="760"/>
      <c r="DSH140" s="760"/>
      <c r="DSI140" s="760"/>
      <c r="DSJ140" s="760"/>
      <c r="DSK140" s="760"/>
      <c r="DSL140" s="760"/>
      <c r="DSM140" s="760"/>
      <c r="DSN140" s="760"/>
      <c r="DSO140" s="760"/>
      <c r="DSP140" s="760"/>
      <c r="DSQ140" s="760"/>
      <c r="DSR140" s="760"/>
      <c r="DSS140" s="760"/>
      <c r="DST140" s="760"/>
      <c r="DSU140" s="760"/>
      <c r="DSV140" s="760"/>
      <c r="DSW140" s="760"/>
      <c r="DSX140" s="760"/>
      <c r="DSY140" s="760"/>
      <c r="DSZ140" s="760"/>
      <c r="DTA140" s="760"/>
      <c r="DTB140" s="760"/>
      <c r="DTC140" s="760"/>
      <c r="DTD140" s="760"/>
      <c r="DTE140" s="760"/>
      <c r="DTF140" s="760"/>
      <c r="DTG140" s="760"/>
      <c r="DTH140" s="760"/>
      <c r="DTI140" s="760"/>
      <c r="DTJ140" s="760"/>
      <c r="DTK140" s="760"/>
      <c r="DTL140" s="760"/>
      <c r="DTM140" s="760"/>
      <c r="DTN140" s="760"/>
      <c r="DTO140" s="760"/>
      <c r="DTP140" s="760"/>
      <c r="DTQ140" s="760"/>
      <c r="DTR140" s="760"/>
      <c r="DTS140" s="760"/>
      <c r="DTT140" s="760"/>
      <c r="DTU140" s="760"/>
      <c r="DTV140" s="760"/>
      <c r="DTW140" s="760"/>
      <c r="DTX140" s="760"/>
      <c r="DTY140" s="760"/>
      <c r="DTZ140" s="760"/>
      <c r="DUA140" s="760"/>
      <c r="DUB140" s="760"/>
      <c r="DUC140" s="760"/>
      <c r="DUD140" s="760"/>
      <c r="DUE140" s="760"/>
      <c r="DUF140" s="760"/>
      <c r="DUG140" s="760"/>
      <c r="DUH140" s="760"/>
      <c r="DUI140" s="760"/>
      <c r="DUJ140" s="760"/>
      <c r="DUK140" s="760"/>
      <c r="DUL140" s="760"/>
      <c r="DUM140" s="760"/>
      <c r="DUN140" s="760"/>
      <c r="DUO140" s="760"/>
      <c r="DUP140" s="760"/>
      <c r="DUQ140" s="760"/>
      <c r="DUR140" s="760"/>
      <c r="DUS140" s="760"/>
      <c r="DUT140" s="760"/>
      <c r="DUU140" s="760"/>
      <c r="DUV140" s="760"/>
      <c r="DUW140" s="760"/>
      <c r="DUX140" s="760"/>
      <c r="DUY140" s="760"/>
      <c r="DUZ140" s="760"/>
      <c r="DVA140" s="760"/>
      <c r="DVB140" s="760"/>
      <c r="DVC140" s="760"/>
      <c r="DVD140" s="760"/>
      <c r="DVE140" s="760"/>
      <c r="DVF140" s="760"/>
      <c r="DVG140" s="760"/>
      <c r="DVH140" s="760"/>
      <c r="DVI140" s="760"/>
      <c r="DVJ140" s="760"/>
      <c r="DVK140" s="760"/>
      <c r="DVL140" s="760"/>
      <c r="DVM140" s="760"/>
      <c r="DVN140" s="760"/>
      <c r="DVO140" s="760"/>
      <c r="DVP140" s="760"/>
      <c r="DVQ140" s="760"/>
      <c r="DVR140" s="760"/>
      <c r="DVS140" s="760"/>
      <c r="DVT140" s="760"/>
      <c r="DVU140" s="760"/>
      <c r="DVV140" s="760"/>
      <c r="DVW140" s="760"/>
      <c r="DVX140" s="760"/>
      <c r="DVY140" s="760"/>
      <c r="DVZ140" s="760"/>
      <c r="DWA140" s="760"/>
      <c r="DWB140" s="760"/>
      <c r="DWC140" s="760"/>
      <c r="DWD140" s="760"/>
      <c r="DWE140" s="760"/>
      <c r="DWF140" s="760"/>
      <c r="DWG140" s="760"/>
      <c r="DWH140" s="760"/>
      <c r="DWI140" s="760"/>
      <c r="DWJ140" s="760"/>
      <c r="DWK140" s="760"/>
      <c r="DWL140" s="760"/>
      <c r="DWM140" s="760"/>
      <c r="DWN140" s="760"/>
      <c r="DWO140" s="760"/>
      <c r="DWP140" s="760"/>
      <c r="DWQ140" s="760"/>
      <c r="DWR140" s="760"/>
      <c r="DWS140" s="760"/>
      <c r="DWT140" s="760"/>
      <c r="DWU140" s="760"/>
      <c r="DWV140" s="760"/>
      <c r="DWW140" s="760"/>
      <c r="DWX140" s="760"/>
      <c r="DWY140" s="760"/>
      <c r="DWZ140" s="760"/>
      <c r="DXA140" s="760"/>
      <c r="DXB140" s="760"/>
      <c r="DXC140" s="760"/>
      <c r="DXD140" s="760"/>
      <c r="DXE140" s="760"/>
      <c r="DXF140" s="760"/>
      <c r="DXG140" s="760"/>
      <c r="DXH140" s="760"/>
      <c r="DXI140" s="760"/>
      <c r="DXJ140" s="760"/>
      <c r="DXK140" s="760"/>
      <c r="DXL140" s="760"/>
      <c r="DXM140" s="760"/>
      <c r="DXN140" s="760"/>
      <c r="DXO140" s="760"/>
      <c r="DXP140" s="760"/>
      <c r="DXQ140" s="760"/>
      <c r="DXR140" s="760"/>
      <c r="DXS140" s="760"/>
      <c r="DXT140" s="760"/>
      <c r="DXU140" s="760"/>
      <c r="DXV140" s="760"/>
      <c r="DXW140" s="760"/>
      <c r="DXX140" s="760"/>
      <c r="DXY140" s="760"/>
      <c r="DXZ140" s="760"/>
      <c r="DYA140" s="760"/>
      <c r="DYB140" s="760"/>
      <c r="DYC140" s="760"/>
      <c r="DYD140" s="760"/>
      <c r="DYE140" s="760"/>
      <c r="DYF140" s="760"/>
      <c r="DYG140" s="760"/>
      <c r="DYH140" s="760"/>
      <c r="DYI140" s="760"/>
      <c r="DYJ140" s="760"/>
      <c r="DYK140" s="760"/>
      <c r="DYL140" s="760"/>
      <c r="DYM140" s="760"/>
      <c r="DYN140" s="760"/>
      <c r="DYO140" s="760"/>
      <c r="DYP140" s="760"/>
      <c r="DYQ140" s="760"/>
      <c r="DYR140" s="760"/>
      <c r="DYS140" s="760"/>
      <c r="DYT140" s="760"/>
      <c r="DYU140" s="760"/>
      <c r="DYV140" s="760"/>
      <c r="DYW140" s="760"/>
      <c r="DYX140" s="760"/>
      <c r="DYY140" s="760"/>
      <c r="DYZ140" s="760"/>
      <c r="DZA140" s="760"/>
      <c r="DZB140" s="760"/>
      <c r="DZC140" s="760"/>
      <c r="DZD140" s="760"/>
      <c r="DZE140" s="760"/>
      <c r="DZF140" s="760"/>
      <c r="DZG140" s="760"/>
      <c r="DZH140" s="760"/>
      <c r="DZI140" s="760"/>
      <c r="DZJ140" s="760"/>
      <c r="DZK140" s="760"/>
      <c r="DZL140" s="760"/>
      <c r="DZM140" s="760"/>
      <c r="DZN140" s="760"/>
      <c r="DZO140" s="760"/>
      <c r="DZP140" s="760"/>
      <c r="DZQ140" s="760"/>
      <c r="DZR140" s="760"/>
      <c r="DZS140" s="760"/>
      <c r="DZT140" s="760"/>
      <c r="DZU140" s="760"/>
      <c r="DZV140" s="760"/>
      <c r="DZW140" s="760"/>
      <c r="DZX140" s="760"/>
      <c r="DZY140" s="760"/>
      <c r="DZZ140" s="760"/>
      <c r="EAA140" s="760"/>
      <c r="EAB140" s="760"/>
      <c r="EAC140" s="760"/>
      <c r="EAD140" s="760"/>
      <c r="EAE140" s="760"/>
      <c r="EAF140" s="760"/>
      <c r="EAG140" s="760"/>
      <c r="EAH140" s="760"/>
      <c r="EAI140" s="760"/>
      <c r="EAJ140" s="760"/>
      <c r="EAK140" s="760"/>
      <c r="EAL140" s="760"/>
      <c r="EAM140" s="760"/>
      <c r="EAN140" s="760"/>
      <c r="EAO140" s="760"/>
      <c r="EAP140" s="760"/>
      <c r="EAQ140" s="760"/>
      <c r="EAR140" s="760"/>
      <c r="EAS140" s="760"/>
      <c r="EAT140" s="760"/>
      <c r="EAU140" s="760"/>
      <c r="EAV140" s="760"/>
      <c r="EAW140" s="760"/>
      <c r="EAX140" s="760"/>
      <c r="EAY140" s="760"/>
      <c r="EAZ140" s="760"/>
      <c r="EBA140" s="760"/>
      <c r="EBB140" s="760"/>
      <c r="EBC140" s="760"/>
      <c r="EBD140" s="760"/>
      <c r="EBE140" s="760"/>
      <c r="EBF140" s="760"/>
      <c r="EBG140" s="760"/>
      <c r="EBH140" s="760"/>
      <c r="EBI140" s="760"/>
      <c r="EBJ140" s="760"/>
      <c r="EBK140" s="760"/>
      <c r="EBL140" s="760"/>
      <c r="EBM140" s="760"/>
      <c r="EBN140" s="760"/>
      <c r="EBO140" s="760"/>
      <c r="EBP140" s="760"/>
      <c r="EBQ140" s="760"/>
      <c r="EBR140" s="760"/>
      <c r="EBS140" s="760"/>
      <c r="EBT140" s="760"/>
      <c r="EBU140" s="760"/>
      <c r="EBV140" s="760"/>
      <c r="EBW140" s="760"/>
      <c r="EBX140" s="760"/>
      <c r="EBY140" s="760"/>
      <c r="EBZ140" s="760"/>
      <c r="ECA140" s="760"/>
      <c r="ECB140" s="760"/>
      <c r="ECC140" s="760"/>
      <c r="ECD140" s="760"/>
      <c r="ECE140" s="760"/>
      <c r="ECF140" s="760"/>
      <c r="ECG140" s="760"/>
      <c r="ECH140" s="760"/>
      <c r="ECI140" s="760"/>
      <c r="ECJ140" s="760"/>
      <c r="ECK140" s="760"/>
      <c r="ECL140" s="760"/>
      <c r="ECM140" s="760"/>
      <c r="ECN140" s="760"/>
      <c r="ECO140" s="760"/>
      <c r="ECP140" s="760"/>
      <c r="ECQ140" s="760"/>
      <c r="ECR140" s="760"/>
      <c r="ECS140" s="760"/>
      <c r="ECT140" s="760"/>
      <c r="ECU140" s="760"/>
      <c r="ECV140" s="760"/>
      <c r="ECW140" s="760"/>
      <c r="ECX140" s="760"/>
      <c r="ECY140" s="760"/>
      <c r="ECZ140" s="760"/>
      <c r="EDA140" s="760"/>
      <c r="EDB140" s="760"/>
      <c r="EDC140" s="760"/>
      <c r="EDD140" s="760"/>
      <c r="EDE140" s="760"/>
      <c r="EDF140" s="760"/>
      <c r="EDG140" s="760"/>
      <c r="EDH140" s="760"/>
      <c r="EDI140" s="760"/>
      <c r="EDJ140" s="760"/>
      <c r="EDK140" s="760"/>
      <c r="EDL140" s="760"/>
      <c r="EDM140" s="760"/>
      <c r="EDN140" s="760"/>
      <c r="EDO140" s="760"/>
      <c r="EDP140" s="760"/>
      <c r="EDQ140" s="760"/>
      <c r="EDR140" s="760"/>
      <c r="EDS140" s="760"/>
      <c r="EDT140" s="760"/>
      <c r="EDU140" s="760"/>
      <c r="EDV140" s="760"/>
      <c r="EDW140" s="760"/>
      <c r="EDX140" s="760"/>
      <c r="EDY140" s="760"/>
      <c r="EDZ140" s="760"/>
      <c r="EEA140" s="760"/>
      <c r="EEB140" s="760"/>
      <c r="EEC140" s="760"/>
      <c r="EED140" s="760"/>
      <c r="EEE140" s="760"/>
      <c r="EEF140" s="760"/>
      <c r="EEG140" s="760"/>
      <c r="EEH140" s="760"/>
      <c r="EEI140" s="760"/>
      <c r="EEJ140" s="760"/>
      <c r="EEK140" s="760"/>
      <c r="EEL140" s="760"/>
      <c r="EEM140" s="760"/>
      <c r="EEN140" s="760"/>
      <c r="EEO140" s="760"/>
      <c r="EEP140" s="760"/>
      <c r="EEQ140" s="760"/>
      <c r="EER140" s="760"/>
      <c r="EES140" s="760"/>
      <c r="EET140" s="760"/>
      <c r="EEU140" s="760"/>
      <c r="EEV140" s="760"/>
      <c r="EEW140" s="760"/>
      <c r="EEX140" s="760"/>
      <c r="EEY140" s="760"/>
      <c r="EEZ140" s="760"/>
      <c r="EFA140" s="760"/>
      <c r="EFB140" s="760"/>
      <c r="EFC140" s="760"/>
      <c r="EFD140" s="760"/>
      <c r="EFE140" s="760"/>
      <c r="EFF140" s="760"/>
      <c r="EFG140" s="760"/>
      <c r="EFH140" s="760"/>
      <c r="EFI140" s="760"/>
      <c r="EFJ140" s="760"/>
      <c r="EFK140" s="760"/>
      <c r="EFL140" s="760"/>
      <c r="EFM140" s="760"/>
      <c r="EFN140" s="760"/>
      <c r="EFO140" s="760"/>
      <c r="EFP140" s="760"/>
      <c r="EFQ140" s="760"/>
      <c r="EFR140" s="760"/>
      <c r="EFS140" s="760"/>
      <c r="EFT140" s="760"/>
      <c r="EFU140" s="760"/>
      <c r="EFV140" s="760"/>
      <c r="EFW140" s="760"/>
      <c r="EFX140" s="760"/>
      <c r="EFY140" s="760"/>
      <c r="EFZ140" s="760"/>
      <c r="EGA140" s="760"/>
      <c r="EGB140" s="760"/>
      <c r="EGC140" s="760"/>
      <c r="EGD140" s="760"/>
      <c r="EGE140" s="760"/>
      <c r="EGF140" s="760"/>
      <c r="EGG140" s="760"/>
      <c r="EGH140" s="760"/>
      <c r="EGI140" s="760"/>
      <c r="EGJ140" s="760"/>
      <c r="EGK140" s="760"/>
      <c r="EGL140" s="760"/>
      <c r="EGM140" s="760"/>
      <c r="EGN140" s="760"/>
      <c r="EGO140" s="760"/>
      <c r="EGP140" s="760"/>
      <c r="EGQ140" s="760"/>
      <c r="EGR140" s="760"/>
      <c r="EGS140" s="760"/>
      <c r="EGT140" s="760"/>
      <c r="EGU140" s="760"/>
      <c r="EGV140" s="760"/>
      <c r="EGW140" s="760"/>
      <c r="EGX140" s="760"/>
      <c r="EGY140" s="760"/>
      <c r="EGZ140" s="760"/>
      <c r="EHA140" s="760"/>
      <c r="EHB140" s="760"/>
      <c r="EHC140" s="760"/>
      <c r="EHD140" s="760"/>
      <c r="EHE140" s="760"/>
      <c r="EHF140" s="760"/>
      <c r="EHG140" s="760"/>
      <c r="EHH140" s="760"/>
      <c r="EHI140" s="760"/>
      <c r="EHJ140" s="760"/>
      <c r="EHK140" s="760"/>
      <c r="EHL140" s="760"/>
      <c r="EHM140" s="760"/>
      <c r="EHN140" s="760"/>
      <c r="EHO140" s="760"/>
      <c r="EHP140" s="760"/>
      <c r="EHQ140" s="760"/>
      <c r="EHR140" s="760"/>
      <c r="EHS140" s="760"/>
      <c r="EHT140" s="760"/>
      <c r="EHU140" s="760"/>
      <c r="EHV140" s="760"/>
      <c r="EHW140" s="760"/>
      <c r="EHX140" s="760"/>
      <c r="EHY140" s="760"/>
      <c r="EHZ140" s="760"/>
      <c r="EIA140" s="760"/>
      <c r="EIB140" s="760"/>
      <c r="EIC140" s="760"/>
      <c r="EID140" s="760"/>
      <c r="EIE140" s="760"/>
      <c r="EIF140" s="760"/>
      <c r="EIG140" s="760"/>
      <c r="EIH140" s="760"/>
      <c r="EII140" s="760"/>
      <c r="EIJ140" s="760"/>
      <c r="EIK140" s="760"/>
      <c r="EIL140" s="760"/>
      <c r="EIM140" s="760"/>
      <c r="EIN140" s="760"/>
      <c r="EIO140" s="760"/>
      <c r="EIP140" s="760"/>
      <c r="EIQ140" s="760"/>
      <c r="EIR140" s="760"/>
      <c r="EIS140" s="760"/>
      <c r="EIT140" s="760"/>
      <c r="EIU140" s="760"/>
      <c r="EIV140" s="760"/>
      <c r="EIW140" s="760"/>
      <c r="EIX140" s="760"/>
      <c r="EIY140" s="760"/>
      <c r="EIZ140" s="760"/>
      <c r="EJA140" s="760"/>
      <c r="EJB140" s="760"/>
      <c r="EJC140" s="760"/>
      <c r="EJD140" s="760"/>
      <c r="EJE140" s="760"/>
      <c r="EJF140" s="760"/>
      <c r="EJG140" s="760"/>
      <c r="EJH140" s="760"/>
      <c r="EJI140" s="760"/>
      <c r="EJJ140" s="760"/>
      <c r="EJK140" s="760"/>
      <c r="EJL140" s="760"/>
      <c r="EJM140" s="760"/>
      <c r="EJN140" s="760"/>
      <c r="EJO140" s="760"/>
      <c r="EJP140" s="760"/>
      <c r="EJQ140" s="760"/>
      <c r="EJR140" s="760"/>
      <c r="EJS140" s="760"/>
      <c r="EJT140" s="760"/>
      <c r="EJU140" s="760"/>
      <c r="EJV140" s="760"/>
      <c r="EJW140" s="760"/>
      <c r="EJX140" s="760"/>
      <c r="EJY140" s="760"/>
      <c r="EJZ140" s="760"/>
      <c r="EKA140" s="760"/>
      <c r="EKB140" s="760"/>
      <c r="EKC140" s="760"/>
      <c r="EKD140" s="760"/>
      <c r="EKE140" s="760"/>
      <c r="EKF140" s="760"/>
      <c r="EKG140" s="760"/>
      <c r="EKH140" s="760"/>
      <c r="EKI140" s="760"/>
      <c r="EKJ140" s="760"/>
      <c r="EKK140" s="760"/>
      <c r="EKL140" s="760"/>
      <c r="EKM140" s="760"/>
      <c r="EKN140" s="760"/>
      <c r="EKO140" s="760"/>
      <c r="EKP140" s="760"/>
      <c r="EKQ140" s="760"/>
      <c r="EKR140" s="760"/>
      <c r="EKS140" s="760"/>
      <c r="EKT140" s="760"/>
      <c r="EKU140" s="760"/>
      <c r="EKV140" s="760"/>
      <c r="EKW140" s="760"/>
      <c r="EKX140" s="760"/>
      <c r="EKY140" s="760"/>
      <c r="EKZ140" s="760"/>
      <c r="ELA140" s="760"/>
      <c r="ELB140" s="760"/>
      <c r="ELC140" s="760"/>
      <c r="ELD140" s="760"/>
      <c r="ELE140" s="760"/>
      <c r="ELF140" s="760"/>
      <c r="ELG140" s="760"/>
      <c r="ELH140" s="760"/>
      <c r="ELI140" s="760"/>
      <c r="ELJ140" s="760"/>
      <c r="ELK140" s="760"/>
      <c r="ELL140" s="760"/>
      <c r="ELM140" s="760"/>
      <c r="ELN140" s="760"/>
      <c r="ELO140" s="760"/>
      <c r="ELP140" s="760"/>
      <c r="ELQ140" s="760"/>
      <c r="ELR140" s="760"/>
      <c r="ELS140" s="760"/>
      <c r="ELT140" s="760"/>
      <c r="ELU140" s="760"/>
      <c r="ELV140" s="760"/>
      <c r="ELW140" s="760"/>
      <c r="ELX140" s="760"/>
      <c r="ELY140" s="760"/>
      <c r="ELZ140" s="760"/>
      <c r="EMA140" s="760"/>
      <c r="EMB140" s="760"/>
      <c r="EMC140" s="760"/>
      <c r="EMD140" s="760"/>
      <c r="EME140" s="760"/>
      <c r="EMF140" s="760"/>
      <c r="EMG140" s="760"/>
      <c r="EMH140" s="760"/>
      <c r="EMI140" s="760"/>
      <c r="EMJ140" s="760"/>
      <c r="EMK140" s="760"/>
      <c r="EML140" s="760"/>
      <c r="EMM140" s="760"/>
      <c r="EMN140" s="760"/>
      <c r="EMO140" s="760"/>
      <c r="EMP140" s="760"/>
      <c r="EMQ140" s="760"/>
      <c r="EMR140" s="760"/>
      <c r="EMS140" s="760"/>
      <c r="EMT140" s="760"/>
      <c r="EMU140" s="760"/>
      <c r="EMV140" s="760"/>
      <c r="EMW140" s="760"/>
      <c r="EMX140" s="760"/>
      <c r="EMY140" s="760"/>
      <c r="EMZ140" s="760"/>
      <c r="ENA140" s="760"/>
      <c r="ENB140" s="760"/>
      <c r="ENC140" s="760"/>
      <c r="END140" s="760"/>
      <c r="ENE140" s="760"/>
      <c r="ENF140" s="760"/>
      <c r="ENG140" s="760"/>
      <c r="ENH140" s="760"/>
      <c r="ENI140" s="760"/>
      <c r="ENJ140" s="760"/>
      <c r="ENK140" s="760"/>
      <c r="ENL140" s="760"/>
      <c r="ENM140" s="760"/>
      <c r="ENN140" s="760"/>
      <c r="ENO140" s="760"/>
      <c r="ENP140" s="760"/>
      <c r="ENQ140" s="760"/>
      <c r="ENR140" s="760"/>
      <c r="ENS140" s="760"/>
      <c r="ENT140" s="760"/>
      <c r="ENU140" s="760"/>
      <c r="ENV140" s="760"/>
      <c r="ENW140" s="760"/>
      <c r="ENX140" s="760"/>
      <c r="ENY140" s="760"/>
      <c r="ENZ140" s="760"/>
      <c r="EOA140" s="760"/>
      <c r="EOB140" s="760"/>
      <c r="EOC140" s="760"/>
      <c r="EOD140" s="760"/>
      <c r="EOE140" s="760"/>
      <c r="EOF140" s="760"/>
      <c r="EOG140" s="760"/>
      <c r="EOH140" s="760"/>
      <c r="EOI140" s="760"/>
      <c r="EOJ140" s="760"/>
      <c r="EOK140" s="760"/>
      <c r="EOL140" s="760"/>
      <c r="EOM140" s="760"/>
      <c r="EON140" s="760"/>
      <c r="EOO140" s="760"/>
      <c r="EOP140" s="760"/>
      <c r="EOQ140" s="760"/>
      <c r="EOR140" s="760"/>
      <c r="EOS140" s="760"/>
      <c r="EOT140" s="760"/>
      <c r="EOU140" s="760"/>
      <c r="EOV140" s="760"/>
      <c r="EOW140" s="760"/>
      <c r="EOX140" s="760"/>
      <c r="EOY140" s="760"/>
      <c r="EOZ140" s="760"/>
      <c r="EPA140" s="760"/>
      <c r="EPB140" s="760"/>
      <c r="EPC140" s="760"/>
      <c r="EPD140" s="760"/>
      <c r="EPE140" s="760"/>
      <c r="EPF140" s="760"/>
      <c r="EPG140" s="760"/>
      <c r="EPH140" s="760"/>
      <c r="EPI140" s="760"/>
      <c r="EPJ140" s="760"/>
      <c r="EPK140" s="760"/>
      <c r="EPL140" s="760"/>
      <c r="EPM140" s="760"/>
      <c r="EPN140" s="760"/>
      <c r="EPO140" s="760"/>
      <c r="EPP140" s="760"/>
      <c r="EPQ140" s="760"/>
      <c r="EPR140" s="760"/>
      <c r="EPS140" s="760"/>
      <c r="EPT140" s="760"/>
      <c r="EPU140" s="760"/>
      <c r="EPV140" s="760"/>
      <c r="EPW140" s="760"/>
      <c r="EPX140" s="760"/>
      <c r="EPY140" s="760"/>
      <c r="EPZ140" s="760"/>
      <c r="EQA140" s="760"/>
      <c r="EQB140" s="760"/>
      <c r="EQC140" s="760"/>
      <c r="EQD140" s="760"/>
      <c r="EQE140" s="760"/>
      <c r="EQF140" s="760"/>
      <c r="EQG140" s="760"/>
      <c r="EQH140" s="760"/>
      <c r="EQI140" s="760"/>
      <c r="EQJ140" s="760"/>
      <c r="EQK140" s="760"/>
      <c r="EQL140" s="760"/>
      <c r="EQM140" s="760"/>
      <c r="EQN140" s="760"/>
      <c r="EQO140" s="760"/>
      <c r="EQP140" s="760"/>
      <c r="EQQ140" s="760"/>
      <c r="EQR140" s="760"/>
      <c r="EQS140" s="760"/>
      <c r="EQT140" s="760"/>
      <c r="EQU140" s="760"/>
      <c r="EQV140" s="760"/>
      <c r="EQW140" s="760"/>
      <c r="EQX140" s="760"/>
      <c r="EQY140" s="760"/>
      <c r="EQZ140" s="760"/>
      <c r="ERA140" s="760"/>
      <c r="ERB140" s="760"/>
      <c r="ERC140" s="760"/>
      <c r="ERD140" s="760"/>
      <c r="ERE140" s="760"/>
      <c r="ERF140" s="760"/>
      <c r="ERG140" s="760"/>
      <c r="ERH140" s="760"/>
      <c r="ERI140" s="760"/>
      <c r="ERJ140" s="760"/>
      <c r="ERK140" s="760"/>
      <c r="ERL140" s="760"/>
      <c r="ERM140" s="760"/>
      <c r="ERN140" s="760"/>
      <c r="ERO140" s="760"/>
      <c r="ERP140" s="760"/>
      <c r="ERQ140" s="760"/>
      <c r="ERR140" s="760"/>
      <c r="ERS140" s="760"/>
      <c r="ERT140" s="760"/>
      <c r="ERU140" s="760"/>
      <c r="ERV140" s="760"/>
      <c r="ERW140" s="760"/>
      <c r="ERX140" s="760"/>
      <c r="ERY140" s="760"/>
      <c r="ERZ140" s="760"/>
      <c r="ESA140" s="760"/>
      <c r="ESB140" s="760"/>
      <c r="ESC140" s="760"/>
      <c r="ESD140" s="760"/>
      <c r="ESE140" s="760"/>
      <c r="ESF140" s="760"/>
      <c r="ESG140" s="760"/>
      <c r="ESH140" s="760"/>
      <c r="ESI140" s="760"/>
      <c r="ESJ140" s="760"/>
      <c r="ESK140" s="760"/>
      <c r="ESL140" s="760"/>
      <c r="ESM140" s="760"/>
      <c r="ESN140" s="760"/>
      <c r="ESO140" s="760"/>
      <c r="ESP140" s="760"/>
      <c r="ESQ140" s="760"/>
      <c r="ESR140" s="760"/>
      <c r="ESS140" s="760"/>
      <c r="EST140" s="760"/>
      <c r="ESU140" s="760"/>
      <c r="ESV140" s="760"/>
      <c r="ESW140" s="760"/>
      <c r="ESX140" s="760"/>
      <c r="ESY140" s="760"/>
      <c r="ESZ140" s="760"/>
      <c r="ETA140" s="760"/>
      <c r="ETB140" s="760"/>
      <c r="ETC140" s="760"/>
      <c r="ETD140" s="760"/>
      <c r="ETE140" s="760"/>
      <c r="ETF140" s="760"/>
      <c r="ETG140" s="760"/>
      <c r="ETH140" s="760"/>
      <c r="ETI140" s="760"/>
      <c r="ETJ140" s="760"/>
      <c r="ETK140" s="760"/>
      <c r="ETL140" s="760"/>
      <c r="ETM140" s="760"/>
      <c r="ETN140" s="760"/>
      <c r="ETO140" s="760"/>
      <c r="ETP140" s="760"/>
      <c r="ETQ140" s="760"/>
      <c r="ETR140" s="760"/>
      <c r="ETS140" s="760"/>
      <c r="ETT140" s="760"/>
      <c r="ETU140" s="760"/>
      <c r="ETV140" s="760"/>
      <c r="ETW140" s="760"/>
      <c r="ETX140" s="760"/>
      <c r="ETY140" s="760"/>
      <c r="ETZ140" s="760"/>
      <c r="EUA140" s="760"/>
      <c r="EUB140" s="760"/>
      <c r="EUC140" s="760"/>
      <c r="EUD140" s="760"/>
      <c r="EUE140" s="760"/>
      <c r="EUF140" s="760"/>
      <c r="EUG140" s="760"/>
      <c r="EUH140" s="760"/>
      <c r="EUI140" s="760"/>
      <c r="EUJ140" s="760"/>
      <c r="EUK140" s="760"/>
      <c r="EUL140" s="760"/>
      <c r="EUM140" s="760"/>
      <c r="EUN140" s="760"/>
      <c r="EUO140" s="760"/>
      <c r="EUP140" s="760"/>
      <c r="EUQ140" s="760"/>
      <c r="EUR140" s="760"/>
      <c r="EUS140" s="760"/>
      <c r="EUT140" s="760"/>
      <c r="EUU140" s="760"/>
      <c r="EUV140" s="760"/>
      <c r="EUW140" s="760"/>
      <c r="EUX140" s="760"/>
      <c r="EUY140" s="760"/>
      <c r="EUZ140" s="760"/>
      <c r="EVA140" s="760"/>
      <c r="EVB140" s="760"/>
      <c r="EVC140" s="760"/>
      <c r="EVD140" s="760"/>
      <c r="EVE140" s="760"/>
      <c r="EVF140" s="760"/>
      <c r="EVG140" s="760"/>
      <c r="EVH140" s="760"/>
      <c r="EVI140" s="760"/>
      <c r="EVJ140" s="760"/>
      <c r="EVK140" s="760"/>
      <c r="EVL140" s="760"/>
      <c r="EVM140" s="760"/>
      <c r="EVN140" s="760"/>
      <c r="EVO140" s="760"/>
      <c r="EVP140" s="760"/>
      <c r="EVQ140" s="760"/>
      <c r="EVR140" s="760"/>
      <c r="EVS140" s="760"/>
      <c r="EVT140" s="760"/>
      <c r="EVU140" s="760"/>
      <c r="EVV140" s="760"/>
      <c r="EVW140" s="760"/>
      <c r="EVX140" s="760"/>
      <c r="EVY140" s="760"/>
      <c r="EVZ140" s="760"/>
      <c r="EWA140" s="760"/>
      <c r="EWB140" s="760"/>
      <c r="EWC140" s="760"/>
      <c r="EWD140" s="760"/>
      <c r="EWE140" s="760"/>
      <c r="EWF140" s="760"/>
      <c r="EWG140" s="760"/>
      <c r="EWH140" s="760"/>
      <c r="EWI140" s="760"/>
      <c r="EWJ140" s="760"/>
      <c r="EWK140" s="760"/>
      <c r="EWL140" s="760"/>
      <c r="EWM140" s="760"/>
      <c r="EWN140" s="760"/>
      <c r="EWO140" s="760"/>
      <c r="EWP140" s="760"/>
      <c r="EWQ140" s="760"/>
      <c r="EWR140" s="760"/>
      <c r="EWS140" s="760"/>
      <c r="EWT140" s="760"/>
      <c r="EWU140" s="760"/>
      <c r="EWV140" s="760"/>
      <c r="EWW140" s="760"/>
      <c r="EWX140" s="760"/>
      <c r="EWY140" s="760"/>
      <c r="EWZ140" s="760"/>
      <c r="EXA140" s="760"/>
      <c r="EXB140" s="760"/>
      <c r="EXC140" s="760"/>
      <c r="EXD140" s="760"/>
      <c r="EXE140" s="760"/>
      <c r="EXF140" s="760"/>
      <c r="EXG140" s="760"/>
      <c r="EXH140" s="760"/>
      <c r="EXI140" s="760"/>
      <c r="EXJ140" s="760"/>
      <c r="EXK140" s="760"/>
      <c r="EXL140" s="760"/>
      <c r="EXM140" s="760"/>
      <c r="EXN140" s="760"/>
      <c r="EXO140" s="760"/>
      <c r="EXP140" s="760"/>
      <c r="EXQ140" s="760"/>
      <c r="EXR140" s="760"/>
      <c r="EXS140" s="760"/>
      <c r="EXT140" s="760"/>
      <c r="EXU140" s="760"/>
      <c r="EXV140" s="760"/>
      <c r="EXW140" s="760"/>
      <c r="EXX140" s="760"/>
      <c r="EXY140" s="760"/>
      <c r="EXZ140" s="760"/>
      <c r="EYA140" s="760"/>
      <c r="EYB140" s="760"/>
      <c r="EYC140" s="760"/>
      <c r="EYD140" s="760"/>
      <c r="EYE140" s="760"/>
      <c r="EYF140" s="760"/>
      <c r="EYG140" s="760"/>
      <c r="EYH140" s="760"/>
      <c r="EYI140" s="760"/>
      <c r="EYJ140" s="760"/>
      <c r="EYK140" s="760"/>
      <c r="EYL140" s="760"/>
      <c r="EYM140" s="760"/>
      <c r="EYN140" s="760"/>
      <c r="EYO140" s="760"/>
      <c r="EYP140" s="760"/>
      <c r="EYQ140" s="760"/>
      <c r="EYR140" s="760"/>
      <c r="EYS140" s="760"/>
      <c r="EYT140" s="760"/>
      <c r="EYU140" s="760"/>
      <c r="EYV140" s="760"/>
      <c r="EYW140" s="760"/>
      <c r="EYX140" s="760"/>
      <c r="EYY140" s="760"/>
      <c r="EYZ140" s="760"/>
      <c r="EZA140" s="760"/>
      <c r="EZB140" s="760"/>
      <c r="EZC140" s="760"/>
      <c r="EZD140" s="760"/>
      <c r="EZE140" s="760"/>
      <c r="EZF140" s="760"/>
      <c r="EZG140" s="760"/>
      <c r="EZH140" s="760"/>
      <c r="EZI140" s="760"/>
      <c r="EZJ140" s="760"/>
      <c r="EZK140" s="760"/>
      <c r="EZL140" s="760"/>
      <c r="EZM140" s="760"/>
      <c r="EZN140" s="760"/>
      <c r="EZO140" s="760"/>
      <c r="EZP140" s="760"/>
      <c r="EZQ140" s="760"/>
      <c r="EZR140" s="760"/>
      <c r="EZS140" s="760"/>
      <c r="EZT140" s="760"/>
      <c r="EZU140" s="760"/>
      <c r="EZV140" s="760"/>
      <c r="EZW140" s="760"/>
      <c r="EZX140" s="760"/>
      <c r="EZY140" s="760"/>
      <c r="EZZ140" s="760"/>
      <c r="FAA140" s="760"/>
      <c r="FAB140" s="760"/>
      <c r="FAC140" s="760"/>
      <c r="FAD140" s="760"/>
      <c r="FAE140" s="760"/>
      <c r="FAF140" s="760"/>
      <c r="FAG140" s="760"/>
      <c r="FAH140" s="760"/>
      <c r="FAI140" s="760"/>
      <c r="FAJ140" s="760"/>
      <c r="FAK140" s="760"/>
      <c r="FAL140" s="760"/>
      <c r="FAM140" s="760"/>
      <c r="FAN140" s="760"/>
      <c r="FAO140" s="760"/>
      <c r="FAP140" s="760"/>
      <c r="FAQ140" s="760"/>
      <c r="FAR140" s="760"/>
      <c r="FAS140" s="760"/>
      <c r="FAT140" s="760"/>
      <c r="FAU140" s="760"/>
      <c r="FAV140" s="760"/>
      <c r="FAW140" s="760"/>
      <c r="FAX140" s="760"/>
      <c r="FAY140" s="760"/>
      <c r="FAZ140" s="760"/>
      <c r="FBA140" s="760"/>
      <c r="FBB140" s="760"/>
      <c r="FBC140" s="760"/>
      <c r="FBD140" s="760"/>
      <c r="FBE140" s="760"/>
      <c r="FBF140" s="760"/>
      <c r="FBG140" s="760"/>
      <c r="FBH140" s="760"/>
      <c r="FBI140" s="760"/>
      <c r="FBJ140" s="760"/>
      <c r="FBK140" s="760"/>
      <c r="FBL140" s="760"/>
      <c r="FBM140" s="760"/>
      <c r="FBN140" s="760"/>
      <c r="FBO140" s="760"/>
      <c r="FBP140" s="760"/>
      <c r="FBQ140" s="760"/>
      <c r="FBR140" s="760"/>
      <c r="FBS140" s="760"/>
      <c r="FBT140" s="760"/>
      <c r="FBU140" s="760"/>
      <c r="FBV140" s="760"/>
      <c r="FBW140" s="760"/>
      <c r="FBX140" s="760"/>
      <c r="FBY140" s="760"/>
      <c r="FBZ140" s="760"/>
      <c r="FCA140" s="760"/>
      <c r="FCB140" s="760"/>
      <c r="FCC140" s="760"/>
      <c r="FCD140" s="760"/>
      <c r="FCE140" s="760"/>
      <c r="FCF140" s="760"/>
      <c r="FCG140" s="760"/>
      <c r="FCH140" s="760"/>
      <c r="FCI140" s="760"/>
      <c r="FCJ140" s="760"/>
      <c r="FCK140" s="760"/>
      <c r="FCL140" s="760"/>
      <c r="FCM140" s="760"/>
      <c r="FCN140" s="760"/>
      <c r="FCO140" s="760"/>
      <c r="FCP140" s="760"/>
      <c r="FCQ140" s="760"/>
      <c r="FCR140" s="760"/>
      <c r="FCS140" s="760"/>
      <c r="FCT140" s="760"/>
      <c r="FCU140" s="760"/>
      <c r="FCV140" s="760"/>
      <c r="FCW140" s="760"/>
      <c r="FCX140" s="760"/>
      <c r="FCY140" s="760"/>
      <c r="FCZ140" s="760"/>
      <c r="FDA140" s="760"/>
      <c r="FDB140" s="760"/>
      <c r="FDC140" s="760"/>
      <c r="FDD140" s="760"/>
      <c r="FDE140" s="760"/>
      <c r="FDF140" s="760"/>
      <c r="FDG140" s="760"/>
      <c r="FDH140" s="760"/>
      <c r="FDI140" s="760"/>
      <c r="FDJ140" s="760"/>
      <c r="FDK140" s="760"/>
      <c r="FDL140" s="760"/>
      <c r="FDM140" s="760"/>
      <c r="FDN140" s="760"/>
      <c r="FDO140" s="760"/>
      <c r="FDP140" s="760"/>
      <c r="FDQ140" s="760"/>
      <c r="FDR140" s="760"/>
      <c r="FDS140" s="760"/>
      <c r="FDT140" s="760"/>
      <c r="FDU140" s="760"/>
      <c r="FDV140" s="760"/>
      <c r="FDW140" s="760"/>
      <c r="FDX140" s="760"/>
      <c r="FDY140" s="760"/>
      <c r="FDZ140" s="760"/>
      <c r="FEA140" s="760"/>
      <c r="FEB140" s="760"/>
      <c r="FEC140" s="760"/>
      <c r="FED140" s="760"/>
      <c r="FEE140" s="760"/>
      <c r="FEF140" s="760"/>
      <c r="FEG140" s="760"/>
      <c r="FEH140" s="760"/>
      <c r="FEI140" s="760"/>
      <c r="FEJ140" s="760"/>
      <c r="FEK140" s="760"/>
      <c r="FEL140" s="760"/>
      <c r="FEM140" s="760"/>
      <c r="FEN140" s="760"/>
      <c r="FEO140" s="760"/>
      <c r="FEP140" s="760"/>
      <c r="FEQ140" s="760"/>
      <c r="FER140" s="760"/>
      <c r="FES140" s="760"/>
      <c r="FET140" s="760"/>
      <c r="FEU140" s="760"/>
      <c r="FEV140" s="760"/>
      <c r="FEW140" s="760"/>
      <c r="FEX140" s="760"/>
      <c r="FEY140" s="760"/>
      <c r="FEZ140" s="760"/>
      <c r="FFA140" s="760"/>
      <c r="FFB140" s="760"/>
      <c r="FFC140" s="760"/>
      <c r="FFD140" s="760"/>
      <c r="FFE140" s="760"/>
      <c r="FFF140" s="760"/>
      <c r="FFG140" s="760"/>
      <c r="FFH140" s="760"/>
      <c r="FFI140" s="760"/>
      <c r="FFJ140" s="760"/>
      <c r="FFK140" s="760"/>
      <c r="FFL140" s="760"/>
      <c r="FFM140" s="760"/>
      <c r="FFN140" s="760"/>
      <c r="FFO140" s="760"/>
      <c r="FFP140" s="760"/>
      <c r="FFQ140" s="760"/>
      <c r="FFR140" s="760"/>
      <c r="FFS140" s="760"/>
      <c r="FFT140" s="760"/>
      <c r="FFU140" s="760"/>
      <c r="FFV140" s="760"/>
      <c r="FFW140" s="760"/>
      <c r="FFX140" s="760"/>
      <c r="FFY140" s="760"/>
      <c r="FFZ140" s="760"/>
      <c r="FGA140" s="760"/>
      <c r="FGB140" s="760"/>
      <c r="FGC140" s="760"/>
      <c r="FGD140" s="760"/>
      <c r="FGE140" s="760"/>
      <c r="FGF140" s="760"/>
      <c r="FGG140" s="760"/>
      <c r="FGH140" s="760"/>
      <c r="FGI140" s="760"/>
      <c r="FGJ140" s="760"/>
      <c r="FGK140" s="760"/>
      <c r="FGL140" s="760"/>
      <c r="FGM140" s="760"/>
      <c r="FGN140" s="760"/>
      <c r="FGO140" s="760"/>
      <c r="FGP140" s="760"/>
      <c r="FGQ140" s="760"/>
      <c r="FGR140" s="760"/>
      <c r="FGS140" s="760"/>
      <c r="FGT140" s="760"/>
      <c r="FGU140" s="760"/>
      <c r="FGV140" s="760"/>
      <c r="FGW140" s="760"/>
      <c r="FGX140" s="760"/>
      <c r="FGY140" s="760"/>
      <c r="FGZ140" s="760"/>
      <c r="FHA140" s="760"/>
      <c r="FHB140" s="760"/>
      <c r="FHC140" s="760"/>
      <c r="FHD140" s="760"/>
      <c r="FHE140" s="760"/>
      <c r="FHF140" s="760"/>
      <c r="FHG140" s="760"/>
      <c r="FHH140" s="760"/>
      <c r="FHI140" s="760"/>
      <c r="FHJ140" s="760"/>
      <c r="FHK140" s="760"/>
      <c r="FHL140" s="760"/>
      <c r="FHM140" s="760"/>
      <c r="FHN140" s="760"/>
      <c r="FHO140" s="760"/>
      <c r="FHP140" s="760"/>
      <c r="FHQ140" s="760"/>
      <c r="FHR140" s="760"/>
      <c r="FHS140" s="760"/>
      <c r="FHT140" s="760"/>
      <c r="FHU140" s="760"/>
      <c r="FHV140" s="760"/>
      <c r="FHW140" s="760"/>
      <c r="FHX140" s="760"/>
      <c r="FHY140" s="760"/>
      <c r="FHZ140" s="760"/>
      <c r="FIA140" s="760"/>
      <c r="FIB140" s="760"/>
      <c r="FIC140" s="760"/>
      <c r="FID140" s="760"/>
      <c r="FIE140" s="760"/>
      <c r="FIF140" s="760"/>
      <c r="FIG140" s="760"/>
      <c r="FIH140" s="760"/>
      <c r="FII140" s="760"/>
      <c r="FIJ140" s="760"/>
      <c r="FIK140" s="760"/>
      <c r="FIL140" s="760"/>
      <c r="FIM140" s="760"/>
      <c r="FIN140" s="760"/>
      <c r="FIO140" s="760"/>
      <c r="FIP140" s="760"/>
      <c r="FIQ140" s="760"/>
      <c r="FIR140" s="760"/>
      <c r="FIS140" s="760"/>
      <c r="FIT140" s="760"/>
      <c r="FIU140" s="760"/>
      <c r="FIV140" s="760"/>
      <c r="FIW140" s="760"/>
      <c r="FIX140" s="760"/>
      <c r="FIY140" s="760"/>
      <c r="FIZ140" s="760"/>
      <c r="FJA140" s="760"/>
      <c r="FJB140" s="760"/>
      <c r="FJC140" s="760"/>
      <c r="FJD140" s="760"/>
      <c r="FJE140" s="760"/>
      <c r="FJF140" s="760"/>
      <c r="FJG140" s="760"/>
      <c r="FJH140" s="760"/>
      <c r="FJI140" s="760"/>
      <c r="FJJ140" s="760"/>
      <c r="FJK140" s="760"/>
      <c r="FJL140" s="760"/>
      <c r="FJM140" s="760"/>
      <c r="FJN140" s="760"/>
      <c r="FJO140" s="760"/>
      <c r="FJP140" s="760"/>
      <c r="FJQ140" s="760"/>
      <c r="FJR140" s="760"/>
      <c r="FJS140" s="760"/>
      <c r="FJT140" s="760"/>
      <c r="FJU140" s="760"/>
      <c r="FJV140" s="760"/>
      <c r="FJW140" s="760"/>
      <c r="FJX140" s="760"/>
      <c r="FJY140" s="760"/>
      <c r="FJZ140" s="760"/>
      <c r="FKA140" s="760"/>
      <c r="FKB140" s="760"/>
      <c r="FKC140" s="760"/>
      <c r="FKD140" s="760"/>
      <c r="FKE140" s="760"/>
      <c r="FKF140" s="760"/>
      <c r="FKG140" s="760"/>
      <c r="FKH140" s="760"/>
      <c r="FKI140" s="760"/>
      <c r="FKJ140" s="760"/>
      <c r="FKK140" s="760"/>
      <c r="FKL140" s="760"/>
      <c r="FKM140" s="760"/>
      <c r="FKN140" s="760"/>
      <c r="FKO140" s="760"/>
      <c r="FKP140" s="760"/>
      <c r="FKQ140" s="760"/>
      <c r="FKR140" s="760"/>
      <c r="FKS140" s="760"/>
      <c r="FKT140" s="760"/>
      <c r="FKU140" s="760"/>
      <c r="FKV140" s="760"/>
      <c r="FKW140" s="760"/>
      <c r="FKX140" s="760"/>
      <c r="FKY140" s="760"/>
      <c r="FKZ140" s="760"/>
      <c r="FLA140" s="760"/>
      <c r="FLB140" s="760"/>
      <c r="FLC140" s="760"/>
      <c r="FLD140" s="760"/>
      <c r="FLE140" s="760"/>
      <c r="FLF140" s="760"/>
      <c r="FLG140" s="760"/>
      <c r="FLH140" s="760"/>
      <c r="FLI140" s="760"/>
      <c r="FLJ140" s="760"/>
      <c r="FLK140" s="760"/>
      <c r="FLL140" s="760"/>
      <c r="FLM140" s="760"/>
      <c r="FLN140" s="760"/>
      <c r="FLO140" s="760"/>
      <c r="FLP140" s="760"/>
      <c r="FLQ140" s="760"/>
      <c r="FLR140" s="760"/>
      <c r="FLS140" s="760"/>
      <c r="FLT140" s="760"/>
      <c r="FLU140" s="760"/>
      <c r="FLV140" s="760"/>
      <c r="FLW140" s="760"/>
      <c r="FLX140" s="760"/>
      <c r="FLY140" s="760"/>
      <c r="FLZ140" s="760"/>
      <c r="FMA140" s="760"/>
      <c r="FMB140" s="760"/>
      <c r="FMC140" s="760"/>
      <c r="FMD140" s="760"/>
      <c r="FME140" s="760"/>
      <c r="FMF140" s="760"/>
      <c r="FMG140" s="760"/>
      <c r="FMH140" s="760"/>
      <c r="FMI140" s="760"/>
      <c r="FMJ140" s="760"/>
      <c r="FMK140" s="760"/>
      <c r="FML140" s="760"/>
      <c r="FMM140" s="760"/>
      <c r="FMN140" s="760"/>
      <c r="FMO140" s="760"/>
      <c r="FMP140" s="760"/>
      <c r="FMQ140" s="760"/>
      <c r="FMR140" s="760"/>
      <c r="FMS140" s="760"/>
      <c r="FMT140" s="760"/>
      <c r="FMU140" s="760"/>
      <c r="FMV140" s="760"/>
      <c r="FMW140" s="760"/>
      <c r="FMX140" s="760"/>
      <c r="FMY140" s="760"/>
      <c r="FMZ140" s="760"/>
      <c r="FNA140" s="760"/>
      <c r="FNB140" s="760"/>
      <c r="FNC140" s="760"/>
      <c r="FND140" s="760"/>
      <c r="FNE140" s="760"/>
      <c r="FNF140" s="760"/>
      <c r="FNG140" s="760"/>
      <c r="FNH140" s="760"/>
      <c r="FNI140" s="760"/>
      <c r="FNJ140" s="760"/>
      <c r="FNK140" s="760"/>
      <c r="FNL140" s="760"/>
      <c r="FNM140" s="760"/>
      <c r="FNN140" s="760"/>
      <c r="FNO140" s="760"/>
      <c r="FNP140" s="760"/>
      <c r="FNQ140" s="760"/>
      <c r="FNR140" s="760"/>
      <c r="FNS140" s="760"/>
      <c r="FNT140" s="760"/>
      <c r="FNU140" s="760"/>
      <c r="FNV140" s="760"/>
      <c r="FNW140" s="760"/>
      <c r="FNX140" s="760"/>
      <c r="FNY140" s="760"/>
      <c r="FNZ140" s="760"/>
      <c r="FOA140" s="760"/>
      <c r="FOB140" s="760"/>
      <c r="FOC140" s="760"/>
      <c r="FOD140" s="760"/>
      <c r="FOE140" s="760"/>
      <c r="FOF140" s="760"/>
      <c r="FOG140" s="760"/>
      <c r="FOH140" s="760"/>
      <c r="FOI140" s="760"/>
      <c r="FOJ140" s="760"/>
      <c r="FOK140" s="760"/>
      <c r="FOL140" s="760"/>
      <c r="FOM140" s="760"/>
      <c r="FON140" s="760"/>
      <c r="FOO140" s="760"/>
      <c r="FOP140" s="760"/>
      <c r="FOQ140" s="760"/>
      <c r="FOR140" s="760"/>
      <c r="FOS140" s="760"/>
      <c r="FOT140" s="760"/>
      <c r="FOU140" s="760"/>
      <c r="FOV140" s="760"/>
      <c r="FOW140" s="760"/>
      <c r="FOX140" s="760"/>
      <c r="FOY140" s="760"/>
      <c r="FOZ140" s="760"/>
      <c r="FPA140" s="760"/>
      <c r="FPB140" s="760"/>
      <c r="FPC140" s="760"/>
      <c r="FPD140" s="760"/>
      <c r="FPE140" s="760"/>
      <c r="FPF140" s="760"/>
      <c r="FPG140" s="760"/>
      <c r="FPH140" s="760"/>
      <c r="FPI140" s="760"/>
      <c r="FPJ140" s="760"/>
      <c r="FPK140" s="760"/>
      <c r="FPL140" s="760"/>
      <c r="FPM140" s="760"/>
      <c r="FPN140" s="760"/>
      <c r="FPO140" s="760"/>
      <c r="FPP140" s="760"/>
      <c r="FPQ140" s="760"/>
      <c r="FPR140" s="760"/>
      <c r="FPS140" s="760"/>
      <c r="FPT140" s="760"/>
      <c r="FPU140" s="760"/>
      <c r="FPV140" s="760"/>
      <c r="FPW140" s="760"/>
      <c r="FPX140" s="760"/>
      <c r="FPY140" s="760"/>
      <c r="FPZ140" s="760"/>
      <c r="FQA140" s="760"/>
      <c r="FQB140" s="760"/>
      <c r="FQC140" s="760"/>
      <c r="FQD140" s="760"/>
      <c r="FQE140" s="760"/>
      <c r="FQF140" s="760"/>
      <c r="FQG140" s="760"/>
      <c r="FQH140" s="760"/>
      <c r="FQI140" s="760"/>
      <c r="FQJ140" s="760"/>
      <c r="FQK140" s="760"/>
      <c r="FQL140" s="760"/>
      <c r="FQM140" s="760"/>
      <c r="FQN140" s="760"/>
      <c r="FQO140" s="760"/>
      <c r="FQP140" s="760"/>
      <c r="FQQ140" s="760"/>
      <c r="FQR140" s="760"/>
      <c r="FQS140" s="760"/>
      <c r="FQT140" s="760"/>
      <c r="FQU140" s="760"/>
      <c r="FQV140" s="760"/>
      <c r="FQW140" s="760"/>
      <c r="FQX140" s="760"/>
      <c r="FQY140" s="760"/>
      <c r="FQZ140" s="760"/>
      <c r="FRA140" s="760"/>
      <c r="FRB140" s="760"/>
      <c r="FRC140" s="760"/>
      <c r="FRD140" s="760"/>
      <c r="FRE140" s="760"/>
      <c r="FRF140" s="760"/>
      <c r="FRG140" s="760"/>
      <c r="FRH140" s="760"/>
      <c r="FRI140" s="760"/>
      <c r="FRJ140" s="760"/>
      <c r="FRK140" s="760"/>
      <c r="FRL140" s="760"/>
      <c r="FRM140" s="760"/>
      <c r="FRN140" s="760"/>
      <c r="FRO140" s="760"/>
      <c r="FRP140" s="760"/>
      <c r="FRQ140" s="760"/>
      <c r="FRR140" s="760"/>
      <c r="FRS140" s="760"/>
      <c r="FRT140" s="760"/>
      <c r="FRU140" s="760"/>
      <c r="FRV140" s="760"/>
      <c r="FRW140" s="760"/>
      <c r="FRX140" s="760"/>
      <c r="FRY140" s="760"/>
      <c r="FRZ140" s="760"/>
      <c r="FSA140" s="760"/>
      <c r="FSB140" s="760"/>
      <c r="FSC140" s="760"/>
      <c r="FSD140" s="760"/>
      <c r="FSE140" s="760"/>
      <c r="FSF140" s="760"/>
      <c r="FSG140" s="760"/>
      <c r="FSH140" s="760"/>
      <c r="FSI140" s="760"/>
      <c r="FSJ140" s="760"/>
      <c r="FSK140" s="760"/>
      <c r="FSL140" s="760"/>
      <c r="FSM140" s="760"/>
      <c r="FSN140" s="760"/>
      <c r="FSO140" s="760"/>
      <c r="FSP140" s="760"/>
      <c r="FSQ140" s="760"/>
      <c r="FSR140" s="760"/>
      <c r="FSS140" s="760"/>
      <c r="FST140" s="760"/>
      <c r="FSU140" s="760"/>
      <c r="FSV140" s="760"/>
      <c r="FSW140" s="760"/>
      <c r="FSX140" s="760"/>
      <c r="FSY140" s="760"/>
      <c r="FSZ140" s="760"/>
      <c r="FTA140" s="760"/>
      <c r="FTB140" s="760"/>
      <c r="FTC140" s="760"/>
      <c r="FTD140" s="760"/>
      <c r="FTE140" s="760"/>
      <c r="FTF140" s="760"/>
      <c r="FTG140" s="760"/>
      <c r="FTH140" s="760"/>
      <c r="FTI140" s="760"/>
      <c r="FTJ140" s="760"/>
      <c r="FTK140" s="760"/>
      <c r="FTL140" s="760"/>
      <c r="FTM140" s="760"/>
      <c r="FTN140" s="760"/>
      <c r="FTO140" s="760"/>
      <c r="FTP140" s="760"/>
      <c r="FTQ140" s="760"/>
      <c r="FTR140" s="760"/>
      <c r="FTS140" s="760"/>
      <c r="FTT140" s="760"/>
      <c r="FTU140" s="760"/>
      <c r="FTV140" s="760"/>
      <c r="FTW140" s="760"/>
      <c r="FTX140" s="760"/>
      <c r="FTY140" s="760"/>
      <c r="FTZ140" s="760"/>
      <c r="FUA140" s="760"/>
      <c r="FUB140" s="760"/>
      <c r="FUC140" s="760"/>
      <c r="FUD140" s="760"/>
      <c r="FUE140" s="760"/>
      <c r="FUF140" s="760"/>
      <c r="FUG140" s="760"/>
      <c r="FUH140" s="760"/>
      <c r="FUI140" s="760"/>
      <c r="FUJ140" s="760"/>
      <c r="FUK140" s="760"/>
      <c r="FUL140" s="760"/>
      <c r="FUM140" s="760"/>
      <c r="FUN140" s="760"/>
      <c r="FUO140" s="760"/>
      <c r="FUP140" s="760"/>
      <c r="FUQ140" s="760"/>
      <c r="FUR140" s="760"/>
      <c r="FUS140" s="760"/>
      <c r="FUT140" s="760"/>
      <c r="FUU140" s="760"/>
      <c r="FUV140" s="760"/>
      <c r="FUW140" s="760"/>
      <c r="FUX140" s="760"/>
      <c r="FUY140" s="760"/>
      <c r="FUZ140" s="760"/>
      <c r="FVA140" s="760"/>
      <c r="FVB140" s="760"/>
      <c r="FVC140" s="760"/>
      <c r="FVD140" s="760"/>
      <c r="FVE140" s="760"/>
      <c r="FVF140" s="760"/>
      <c r="FVG140" s="760"/>
      <c r="FVH140" s="760"/>
      <c r="FVI140" s="760"/>
      <c r="FVJ140" s="760"/>
      <c r="FVK140" s="760"/>
      <c r="FVL140" s="760"/>
      <c r="FVM140" s="760"/>
      <c r="FVN140" s="760"/>
      <c r="FVO140" s="760"/>
      <c r="FVP140" s="760"/>
      <c r="FVQ140" s="760"/>
      <c r="FVR140" s="760"/>
      <c r="FVS140" s="760"/>
      <c r="FVT140" s="760"/>
      <c r="FVU140" s="760"/>
      <c r="FVV140" s="760"/>
      <c r="FVW140" s="760"/>
      <c r="FVX140" s="760"/>
      <c r="FVY140" s="760"/>
      <c r="FVZ140" s="760"/>
      <c r="FWA140" s="760"/>
      <c r="FWB140" s="760"/>
      <c r="FWC140" s="760"/>
      <c r="FWD140" s="760"/>
      <c r="FWE140" s="760"/>
      <c r="FWF140" s="760"/>
      <c r="FWG140" s="760"/>
      <c r="FWH140" s="760"/>
      <c r="FWI140" s="760"/>
      <c r="FWJ140" s="760"/>
      <c r="FWK140" s="760"/>
      <c r="FWL140" s="760"/>
      <c r="FWM140" s="760"/>
      <c r="FWN140" s="760"/>
      <c r="FWO140" s="760"/>
      <c r="FWP140" s="760"/>
      <c r="FWQ140" s="760"/>
      <c r="FWR140" s="760"/>
      <c r="FWS140" s="760"/>
      <c r="FWT140" s="760"/>
      <c r="FWU140" s="760"/>
      <c r="FWV140" s="760"/>
      <c r="FWW140" s="760"/>
      <c r="FWX140" s="760"/>
      <c r="FWY140" s="760"/>
      <c r="FWZ140" s="760"/>
      <c r="FXA140" s="760"/>
      <c r="FXB140" s="760"/>
      <c r="FXC140" s="760"/>
      <c r="FXD140" s="760"/>
      <c r="FXE140" s="760"/>
      <c r="FXF140" s="760"/>
      <c r="FXG140" s="760"/>
      <c r="FXH140" s="760"/>
      <c r="FXI140" s="760"/>
      <c r="FXJ140" s="760"/>
      <c r="FXK140" s="760"/>
      <c r="FXL140" s="760"/>
      <c r="FXM140" s="760"/>
      <c r="FXN140" s="760"/>
      <c r="FXO140" s="760"/>
      <c r="FXP140" s="760"/>
      <c r="FXQ140" s="760"/>
      <c r="FXR140" s="760"/>
      <c r="FXS140" s="760"/>
      <c r="FXT140" s="760"/>
      <c r="FXU140" s="760"/>
      <c r="FXV140" s="760"/>
      <c r="FXW140" s="760"/>
      <c r="FXX140" s="760"/>
      <c r="FXY140" s="760"/>
      <c r="FXZ140" s="760"/>
      <c r="FYA140" s="760"/>
      <c r="FYB140" s="760"/>
      <c r="FYC140" s="760"/>
      <c r="FYD140" s="760"/>
      <c r="FYE140" s="760"/>
      <c r="FYF140" s="760"/>
      <c r="FYG140" s="760"/>
      <c r="FYH140" s="760"/>
      <c r="FYI140" s="760"/>
      <c r="FYJ140" s="760"/>
      <c r="FYK140" s="760"/>
      <c r="FYL140" s="760"/>
      <c r="FYM140" s="760"/>
      <c r="FYN140" s="760"/>
      <c r="FYO140" s="760"/>
      <c r="FYP140" s="760"/>
      <c r="FYQ140" s="760"/>
      <c r="FYR140" s="760"/>
      <c r="FYS140" s="760"/>
      <c r="FYT140" s="760"/>
      <c r="FYU140" s="760"/>
      <c r="FYV140" s="760"/>
      <c r="FYW140" s="760"/>
      <c r="FYX140" s="760"/>
      <c r="FYY140" s="760"/>
      <c r="FYZ140" s="760"/>
      <c r="FZA140" s="760"/>
      <c r="FZB140" s="760"/>
      <c r="FZC140" s="760"/>
      <c r="FZD140" s="760"/>
      <c r="FZE140" s="760"/>
      <c r="FZF140" s="760"/>
      <c r="FZG140" s="760"/>
      <c r="FZH140" s="760"/>
      <c r="FZI140" s="760"/>
      <c r="FZJ140" s="760"/>
      <c r="FZK140" s="760"/>
      <c r="FZL140" s="760"/>
      <c r="FZM140" s="760"/>
      <c r="FZN140" s="760"/>
      <c r="FZO140" s="760"/>
      <c r="FZP140" s="760"/>
      <c r="FZQ140" s="760"/>
      <c r="FZR140" s="760"/>
      <c r="FZS140" s="760"/>
      <c r="FZT140" s="760"/>
      <c r="FZU140" s="760"/>
      <c r="FZV140" s="760"/>
      <c r="FZW140" s="760"/>
      <c r="FZX140" s="760"/>
      <c r="FZY140" s="760"/>
      <c r="FZZ140" s="760"/>
      <c r="GAA140" s="760"/>
      <c r="GAB140" s="760"/>
      <c r="GAC140" s="760"/>
      <c r="GAD140" s="760"/>
      <c r="GAE140" s="760"/>
      <c r="GAF140" s="760"/>
      <c r="GAG140" s="760"/>
      <c r="GAH140" s="760"/>
      <c r="GAI140" s="760"/>
      <c r="GAJ140" s="760"/>
      <c r="GAK140" s="760"/>
      <c r="GAL140" s="760"/>
      <c r="GAM140" s="760"/>
      <c r="GAN140" s="760"/>
      <c r="GAO140" s="760"/>
      <c r="GAP140" s="760"/>
      <c r="GAQ140" s="760"/>
      <c r="GAR140" s="760"/>
      <c r="GAS140" s="760"/>
      <c r="GAT140" s="760"/>
      <c r="GAU140" s="760"/>
      <c r="GAV140" s="760"/>
      <c r="GAW140" s="760"/>
      <c r="GAX140" s="760"/>
      <c r="GAY140" s="760"/>
      <c r="GAZ140" s="760"/>
      <c r="GBA140" s="760"/>
      <c r="GBB140" s="760"/>
      <c r="GBC140" s="760"/>
      <c r="GBD140" s="760"/>
      <c r="GBE140" s="760"/>
      <c r="GBF140" s="760"/>
      <c r="GBG140" s="760"/>
      <c r="GBH140" s="760"/>
      <c r="GBI140" s="760"/>
      <c r="GBJ140" s="760"/>
      <c r="GBK140" s="760"/>
      <c r="GBL140" s="760"/>
      <c r="GBM140" s="760"/>
      <c r="GBN140" s="760"/>
      <c r="GBO140" s="760"/>
      <c r="GBP140" s="760"/>
      <c r="GBQ140" s="760"/>
      <c r="GBR140" s="760"/>
      <c r="GBS140" s="760"/>
      <c r="GBT140" s="760"/>
      <c r="GBU140" s="760"/>
      <c r="GBV140" s="760"/>
      <c r="GBW140" s="760"/>
      <c r="GBX140" s="760"/>
      <c r="GBY140" s="760"/>
      <c r="GBZ140" s="760"/>
      <c r="GCA140" s="760"/>
      <c r="GCB140" s="760"/>
      <c r="GCC140" s="760"/>
      <c r="GCD140" s="760"/>
      <c r="GCE140" s="760"/>
      <c r="GCF140" s="760"/>
      <c r="GCG140" s="760"/>
      <c r="GCH140" s="760"/>
      <c r="GCI140" s="760"/>
      <c r="GCJ140" s="760"/>
      <c r="GCK140" s="760"/>
      <c r="GCL140" s="760"/>
      <c r="GCM140" s="760"/>
      <c r="GCN140" s="760"/>
      <c r="GCO140" s="760"/>
      <c r="GCP140" s="760"/>
      <c r="GCQ140" s="760"/>
      <c r="GCR140" s="760"/>
      <c r="GCS140" s="760"/>
      <c r="GCT140" s="760"/>
      <c r="GCU140" s="760"/>
      <c r="GCV140" s="760"/>
      <c r="GCW140" s="760"/>
      <c r="GCX140" s="760"/>
      <c r="GCY140" s="760"/>
      <c r="GCZ140" s="760"/>
      <c r="GDA140" s="760"/>
      <c r="GDB140" s="760"/>
      <c r="GDC140" s="760"/>
      <c r="GDD140" s="760"/>
      <c r="GDE140" s="760"/>
      <c r="GDF140" s="760"/>
      <c r="GDG140" s="760"/>
      <c r="GDH140" s="760"/>
      <c r="GDI140" s="760"/>
      <c r="GDJ140" s="760"/>
      <c r="GDK140" s="760"/>
      <c r="GDL140" s="760"/>
      <c r="GDM140" s="760"/>
      <c r="GDN140" s="760"/>
      <c r="GDO140" s="760"/>
      <c r="GDP140" s="760"/>
      <c r="GDQ140" s="760"/>
      <c r="GDR140" s="760"/>
      <c r="GDS140" s="760"/>
      <c r="GDT140" s="760"/>
      <c r="GDU140" s="760"/>
      <c r="GDV140" s="760"/>
      <c r="GDW140" s="760"/>
      <c r="GDX140" s="760"/>
      <c r="GDY140" s="760"/>
      <c r="GDZ140" s="760"/>
      <c r="GEA140" s="760"/>
      <c r="GEB140" s="760"/>
      <c r="GEC140" s="760"/>
      <c r="GED140" s="760"/>
      <c r="GEE140" s="760"/>
      <c r="GEF140" s="760"/>
      <c r="GEG140" s="760"/>
      <c r="GEH140" s="760"/>
      <c r="GEI140" s="760"/>
      <c r="GEJ140" s="760"/>
      <c r="GEK140" s="760"/>
      <c r="GEL140" s="760"/>
      <c r="GEM140" s="760"/>
      <c r="GEN140" s="760"/>
      <c r="GEO140" s="760"/>
      <c r="GEP140" s="760"/>
      <c r="GEQ140" s="760"/>
      <c r="GER140" s="760"/>
      <c r="GES140" s="760"/>
      <c r="GET140" s="760"/>
      <c r="GEU140" s="760"/>
      <c r="GEV140" s="760"/>
      <c r="GEW140" s="760"/>
      <c r="GEX140" s="760"/>
      <c r="GEY140" s="760"/>
      <c r="GEZ140" s="760"/>
      <c r="GFA140" s="760"/>
      <c r="GFB140" s="760"/>
      <c r="GFC140" s="760"/>
      <c r="GFD140" s="760"/>
      <c r="GFE140" s="760"/>
      <c r="GFF140" s="760"/>
      <c r="GFG140" s="760"/>
      <c r="GFH140" s="760"/>
      <c r="GFI140" s="760"/>
      <c r="GFJ140" s="760"/>
      <c r="GFK140" s="760"/>
      <c r="GFL140" s="760"/>
      <c r="GFM140" s="760"/>
      <c r="GFN140" s="760"/>
      <c r="GFO140" s="760"/>
      <c r="GFP140" s="760"/>
      <c r="GFQ140" s="760"/>
      <c r="GFR140" s="760"/>
      <c r="GFS140" s="760"/>
      <c r="GFT140" s="760"/>
      <c r="GFU140" s="760"/>
      <c r="GFV140" s="760"/>
      <c r="GFW140" s="760"/>
      <c r="GFX140" s="760"/>
      <c r="GFY140" s="760"/>
      <c r="GFZ140" s="760"/>
      <c r="GGA140" s="760"/>
      <c r="GGB140" s="760"/>
      <c r="GGC140" s="760"/>
      <c r="GGD140" s="760"/>
      <c r="GGE140" s="760"/>
      <c r="GGF140" s="760"/>
      <c r="GGG140" s="760"/>
      <c r="GGH140" s="760"/>
      <c r="GGI140" s="760"/>
      <c r="GGJ140" s="760"/>
      <c r="GGK140" s="760"/>
      <c r="GGL140" s="760"/>
      <c r="GGM140" s="760"/>
      <c r="GGN140" s="760"/>
      <c r="GGO140" s="760"/>
      <c r="GGP140" s="760"/>
      <c r="GGQ140" s="760"/>
      <c r="GGR140" s="760"/>
      <c r="GGS140" s="760"/>
      <c r="GGT140" s="760"/>
      <c r="GGU140" s="760"/>
      <c r="GGV140" s="760"/>
      <c r="GGW140" s="760"/>
      <c r="GGX140" s="760"/>
      <c r="GGY140" s="760"/>
      <c r="GGZ140" s="760"/>
      <c r="GHA140" s="760"/>
      <c r="GHB140" s="760"/>
      <c r="GHC140" s="760"/>
      <c r="GHD140" s="760"/>
      <c r="GHE140" s="760"/>
      <c r="GHF140" s="760"/>
      <c r="GHG140" s="760"/>
      <c r="GHH140" s="760"/>
      <c r="GHI140" s="760"/>
      <c r="GHJ140" s="760"/>
      <c r="GHK140" s="760"/>
      <c r="GHL140" s="760"/>
      <c r="GHM140" s="760"/>
      <c r="GHN140" s="760"/>
      <c r="GHO140" s="760"/>
      <c r="GHP140" s="760"/>
      <c r="GHQ140" s="760"/>
      <c r="GHR140" s="760"/>
      <c r="GHS140" s="760"/>
      <c r="GHT140" s="760"/>
      <c r="GHU140" s="760"/>
      <c r="GHV140" s="760"/>
      <c r="GHW140" s="760"/>
      <c r="GHX140" s="760"/>
      <c r="GHY140" s="760"/>
      <c r="GHZ140" s="760"/>
      <c r="GIA140" s="760"/>
      <c r="GIB140" s="760"/>
      <c r="GIC140" s="760"/>
      <c r="GID140" s="760"/>
      <c r="GIE140" s="760"/>
      <c r="GIF140" s="760"/>
      <c r="GIG140" s="760"/>
      <c r="GIH140" s="760"/>
      <c r="GII140" s="760"/>
      <c r="GIJ140" s="760"/>
      <c r="GIK140" s="760"/>
      <c r="GIL140" s="760"/>
      <c r="GIM140" s="760"/>
      <c r="GIN140" s="760"/>
      <c r="GIO140" s="760"/>
      <c r="GIP140" s="760"/>
      <c r="GIQ140" s="760"/>
      <c r="GIR140" s="760"/>
      <c r="GIS140" s="760"/>
      <c r="GIT140" s="760"/>
      <c r="GIU140" s="760"/>
      <c r="GIV140" s="760"/>
      <c r="GIW140" s="760"/>
      <c r="GIX140" s="760"/>
      <c r="GIY140" s="760"/>
      <c r="GIZ140" s="760"/>
      <c r="GJA140" s="760"/>
      <c r="GJB140" s="760"/>
      <c r="GJC140" s="760"/>
      <c r="GJD140" s="760"/>
      <c r="GJE140" s="760"/>
      <c r="GJF140" s="760"/>
      <c r="GJG140" s="760"/>
      <c r="GJH140" s="760"/>
      <c r="GJI140" s="760"/>
      <c r="GJJ140" s="760"/>
      <c r="GJK140" s="760"/>
      <c r="GJL140" s="760"/>
      <c r="GJM140" s="760"/>
      <c r="GJN140" s="760"/>
      <c r="GJO140" s="760"/>
      <c r="GJP140" s="760"/>
      <c r="GJQ140" s="760"/>
      <c r="GJR140" s="760"/>
      <c r="GJS140" s="760"/>
      <c r="GJT140" s="760"/>
      <c r="GJU140" s="760"/>
      <c r="GJV140" s="760"/>
      <c r="GJW140" s="760"/>
      <c r="GJX140" s="760"/>
      <c r="GJY140" s="760"/>
      <c r="GJZ140" s="760"/>
      <c r="GKA140" s="760"/>
      <c r="GKB140" s="760"/>
      <c r="GKC140" s="760"/>
      <c r="GKD140" s="760"/>
      <c r="GKE140" s="760"/>
      <c r="GKF140" s="760"/>
      <c r="GKG140" s="760"/>
      <c r="GKH140" s="760"/>
      <c r="GKI140" s="760"/>
      <c r="GKJ140" s="760"/>
      <c r="GKK140" s="760"/>
      <c r="GKL140" s="760"/>
      <c r="GKM140" s="760"/>
      <c r="GKN140" s="760"/>
      <c r="GKO140" s="760"/>
      <c r="GKP140" s="760"/>
      <c r="GKQ140" s="760"/>
      <c r="GKR140" s="760"/>
      <c r="GKS140" s="760"/>
      <c r="GKT140" s="760"/>
      <c r="GKU140" s="760"/>
      <c r="GKV140" s="760"/>
      <c r="GKW140" s="760"/>
      <c r="GKX140" s="760"/>
      <c r="GKY140" s="760"/>
      <c r="GKZ140" s="760"/>
      <c r="GLA140" s="760"/>
      <c r="GLB140" s="760"/>
      <c r="GLC140" s="760"/>
      <c r="GLD140" s="760"/>
      <c r="GLE140" s="760"/>
      <c r="GLF140" s="760"/>
      <c r="GLG140" s="760"/>
      <c r="GLH140" s="760"/>
      <c r="GLI140" s="760"/>
      <c r="GLJ140" s="760"/>
      <c r="GLK140" s="760"/>
      <c r="GLL140" s="760"/>
      <c r="GLM140" s="760"/>
      <c r="GLN140" s="760"/>
      <c r="GLO140" s="760"/>
      <c r="GLP140" s="760"/>
      <c r="GLQ140" s="760"/>
      <c r="GLR140" s="760"/>
      <c r="GLS140" s="760"/>
      <c r="GLT140" s="760"/>
      <c r="GLU140" s="760"/>
      <c r="GLV140" s="760"/>
      <c r="GLW140" s="760"/>
      <c r="GLX140" s="760"/>
      <c r="GLY140" s="760"/>
      <c r="GLZ140" s="760"/>
      <c r="GMA140" s="760"/>
      <c r="GMB140" s="760"/>
      <c r="GMC140" s="760"/>
      <c r="GMD140" s="760"/>
      <c r="GME140" s="760"/>
      <c r="GMF140" s="760"/>
      <c r="GMG140" s="760"/>
      <c r="GMH140" s="760"/>
      <c r="GMI140" s="760"/>
      <c r="GMJ140" s="760"/>
      <c r="GMK140" s="760"/>
      <c r="GML140" s="760"/>
      <c r="GMM140" s="760"/>
      <c r="GMN140" s="760"/>
      <c r="GMO140" s="760"/>
      <c r="GMP140" s="760"/>
      <c r="GMQ140" s="760"/>
      <c r="GMR140" s="760"/>
      <c r="GMS140" s="760"/>
      <c r="GMT140" s="760"/>
      <c r="GMU140" s="760"/>
      <c r="GMV140" s="760"/>
      <c r="GMW140" s="760"/>
      <c r="GMX140" s="760"/>
      <c r="GMY140" s="760"/>
      <c r="GMZ140" s="760"/>
      <c r="GNA140" s="760"/>
      <c r="GNB140" s="760"/>
      <c r="GNC140" s="760"/>
      <c r="GND140" s="760"/>
      <c r="GNE140" s="760"/>
      <c r="GNF140" s="760"/>
      <c r="GNG140" s="760"/>
      <c r="GNH140" s="760"/>
      <c r="GNI140" s="760"/>
      <c r="GNJ140" s="760"/>
      <c r="GNK140" s="760"/>
      <c r="GNL140" s="760"/>
      <c r="GNM140" s="760"/>
      <c r="GNN140" s="760"/>
      <c r="GNO140" s="760"/>
      <c r="GNP140" s="760"/>
      <c r="GNQ140" s="760"/>
      <c r="GNR140" s="760"/>
      <c r="GNS140" s="760"/>
      <c r="GNT140" s="760"/>
      <c r="GNU140" s="760"/>
      <c r="GNV140" s="760"/>
      <c r="GNW140" s="760"/>
      <c r="GNX140" s="760"/>
      <c r="GNY140" s="760"/>
      <c r="GNZ140" s="760"/>
      <c r="GOA140" s="760"/>
      <c r="GOB140" s="760"/>
      <c r="GOC140" s="760"/>
      <c r="GOD140" s="760"/>
      <c r="GOE140" s="760"/>
      <c r="GOF140" s="760"/>
      <c r="GOG140" s="760"/>
      <c r="GOH140" s="760"/>
      <c r="GOI140" s="760"/>
      <c r="GOJ140" s="760"/>
      <c r="GOK140" s="760"/>
      <c r="GOL140" s="760"/>
      <c r="GOM140" s="760"/>
      <c r="GON140" s="760"/>
      <c r="GOO140" s="760"/>
      <c r="GOP140" s="760"/>
      <c r="GOQ140" s="760"/>
      <c r="GOR140" s="760"/>
      <c r="GOS140" s="760"/>
      <c r="GOT140" s="760"/>
      <c r="GOU140" s="760"/>
      <c r="GOV140" s="760"/>
      <c r="GOW140" s="760"/>
      <c r="GOX140" s="760"/>
      <c r="GOY140" s="760"/>
      <c r="GOZ140" s="760"/>
      <c r="GPA140" s="760"/>
      <c r="GPB140" s="760"/>
      <c r="GPC140" s="760"/>
      <c r="GPD140" s="760"/>
      <c r="GPE140" s="760"/>
      <c r="GPF140" s="760"/>
      <c r="GPG140" s="760"/>
      <c r="GPH140" s="760"/>
      <c r="GPI140" s="760"/>
      <c r="GPJ140" s="760"/>
      <c r="GPK140" s="760"/>
      <c r="GPL140" s="760"/>
      <c r="GPM140" s="760"/>
      <c r="GPN140" s="760"/>
      <c r="GPO140" s="760"/>
      <c r="GPP140" s="760"/>
      <c r="GPQ140" s="760"/>
      <c r="GPR140" s="760"/>
      <c r="GPS140" s="760"/>
      <c r="GPT140" s="760"/>
      <c r="GPU140" s="760"/>
      <c r="GPV140" s="760"/>
      <c r="GPW140" s="760"/>
      <c r="GPX140" s="760"/>
      <c r="GPY140" s="760"/>
      <c r="GPZ140" s="760"/>
      <c r="GQA140" s="760"/>
      <c r="GQB140" s="760"/>
      <c r="GQC140" s="760"/>
      <c r="GQD140" s="760"/>
      <c r="GQE140" s="760"/>
      <c r="GQF140" s="760"/>
      <c r="GQG140" s="760"/>
      <c r="GQH140" s="760"/>
      <c r="GQI140" s="760"/>
      <c r="GQJ140" s="760"/>
      <c r="GQK140" s="760"/>
      <c r="GQL140" s="760"/>
      <c r="GQM140" s="760"/>
      <c r="GQN140" s="760"/>
      <c r="GQO140" s="760"/>
      <c r="GQP140" s="760"/>
      <c r="GQQ140" s="760"/>
      <c r="GQR140" s="760"/>
      <c r="GQS140" s="760"/>
      <c r="GQT140" s="760"/>
      <c r="GQU140" s="760"/>
      <c r="GQV140" s="760"/>
      <c r="GQW140" s="760"/>
      <c r="GQX140" s="760"/>
      <c r="GQY140" s="760"/>
      <c r="GQZ140" s="760"/>
      <c r="GRA140" s="760"/>
      <c r="GRB140" s="760"/>
      <c r="GRC140" s="760"/>
      <c r="GRD140" s="760"/>
      <c r="GRE140" s="760"/>
      <c r="GRF140" s="760"/>
      <c r="GRG140" s="760"/>
      <c r="GRH140" s="760"/>
      <c r="GRI140" s="760"/>
      <c r="GRJ140" s="760"/>
      <c r="GRK140" s="760"/>
      <c r="GRL140" s="760"/>
      <c r="GRM140" s="760"/>
      <c r="GRN140" s="760"/>
      <c r="GRO140" s="760"/>
      <c r="GRP140" s="760"/>
      <c r="GRQ140" s="760"/>
      <c r="GRR140" s="760"/>
      <c r="GRS140" s="760"/>
      <c r="GRT140" s="760"/>
      <c r="GRU140" s="760"/>
      <c r="GRV140" s="760"/>
      <c r="GRW140" s="760"/>
      <c r="GRX140" s="760"/>
      <c r="GRY140" s="760"/>
      <c r="GRZ140" s="760"/>
      <c r="GSA140" s="760"/>
      <c r="GSB140" s="760"/>
      <c r="GSC140" s="760"/>
      <c r="GSD140" s="760"/>
      <c r="GSE140" s="760"/>
      <c r="GSF140" s="760"/>
      <c r="GSG140" s="760"/>
      <c r="GSH140" s="760"/>
      <c r="GSI140" s="760"/>
      <c r="GSJ140" s="760"/>
      <c r="GSK140" s="760"/>
      <c r="GSL140" s="760"/>
      <c r="GSM140" s="760"/>
      <c r="GSN140" s="760"/>
      <c r="GSO140" s="760"/>
      <c r="GSP140" s="760"/>
      <c r="GSQ140" s="760"/>
      <c r="GSR140" s="760"/>
      <c r="GSS140" s="760"/>
      <c r="GST140" s="760"/>
      <c r="GSU140" s="760"/>
      <c r="GSV140" s="760"/>
      <c r="GSW140" s="760"/>
      <c r="GSX140" s="760"/>
      <c r="GSY140" s="760"/>
      <c r="GSZ140" s="760"/>
      <c r="GTA140" s="760"/>
      <c r="GTB140" s="760"/>
      <c r="GTC140" s="760"/>
      <c r="GTD140" s="760"/>
      <c r="GTE140" s="760"/>
      <c r="GTF140" s="760"/>
      <c r="GTG140" s="760"/>
      <c r="GTH140" s="760"/>
      <c r="GTI140" s="760"/>
      <c r="GTJ140" s="760"/>
      <c r="GTK140" s="760"/>
      <c r="GTL140" s="760"/>
      <c r="GTM140" s="760"/>
      <c r="GTN140" s="760"/>
      <c r="GTO140" s="760"/>
      <c r="GTP140" s="760"/>
      <c r="GTQ140" s="760"/>
      <c r="GTR140" s="760"/>
      <c r="GTS140" s="760"/>
      <c r="GTT140" s="760"/>
      <c r="GTU140" s="760"/>
      <c r="GTV140" s="760"/>
      <c r="GTW140" s="760"/>
      <c r="GTX140" s="760"/>
      <c r="GTY140" s="760"/>
      <c r="GTZ140" s="760"/>
      <c r="GUA140" s="760"/>
      <c r="GUB140" s="760"/>
      <c r="GUC140" s="760"/>
      <c r="GUD140" s="760"/>
      <c r="GUE140" s="760"/>
      <c r="GUF140" s="760"/>
      <c r="GUG140" s="760"/>
      <c r="GUH140" s="760"/>
      <c r="GUI140" s="760"/>
      <c r="GUJ140" s="760"/>
      <c r="GUK140" s="760"/>
      <c r="GUL140" s="760"/>
      <c r="GUM140" s="760"/>
      <c r="GUN140" s="760"/>
      <c r="GUO140" s="760"/>
      <c r="GUP140" s="760"/>
      <c r="GUQ140" s="760"/>
      <c r="GUR140" s="760"/>
      <c r="GUS140" s="760"/>
      <c r="GUT140" s="760"/>
      <c r="GUU140" s="760"/>
      <c r="GUV140" s="760"/>
      <c r="GUW140" s="760"/>
      <c r="GUX140" s="760"/>
      <c r="GUY140" s="760"/>
      <c r="GUZ140" s="760"/>
      <c r="GVA140" s="760"/>
      <c r="GVB140" s="760"/>
      <c r="GVC140" s="760"/>
      <c r="GVD140" s="760"/>
      <c r="GVE140" s="760"/>
      <c r="GVF140" s="760"/>
      <c r="GVG140" s="760"/>
      <c r="GVH140" s="760"/>
      <c r="GVI140" s="760"/>
      <c r="GVJ140" s="760"/>
      <c r="GVK140" s="760"/>
      <c r="GVL140" s="760"/>
      <c r="GVM140" s="760"/>
      <c r="GVN140" s="760"/>
      <c r="GVO140" s="760"/>
      <c r="GVP140" s="760"/>
      <c r="GVQ140" s="760"/>
      <c r="GVR140" s="760"/>
      <c r="GVS140" s="760"/>
      <c r="GVT140" s="760"/>
      <c r="GVU140" s="760"/>
      <c r="GVV140" s="760"/>
      <c r="GVW140" s="760"/>
      <c r="GVX140" s="760"/>
      <c r="GVY140" s="760"/>
      <c r="GVZ140" s="760"/>
      <c r="GWA140" s="760"/>
      <c r="GWB140" s="760"/>
      <c r="GWC140" s="760"/>
      <c r="GWD140" s="760"/>
      <c r="GWE140" s="760"/>
      <c r="GWF140" s="760"/>
      <c r="GWG140" s="760"/>
      <c r="GWH140" s="760"/>
      <c r="GWI140" s="760"/>
      <c r="GWJ140" s="760"/>
      <c r="GWK140" s="760"/>
      <c r="GWL140" s="760"/>
      <c r="GWM140" s="760"/>
      <c r="GWN140" s="760"/>
      <c r="GWO140" s="760"/>
      <c r="GWP140" s="760"/>
      <c r="GWQ140" s="760"/>
      <c r="GWR140" s="760"/>
      <c r="GWS140" s="760"/>
      <c r="GWT140" s="760"/>
      <c r="GWU140" s="760"/>
      <c r="GWV140" s="760"/>
      <c r="GWW140" s="760"/>
      <c r="GWX140" s="760"/>
      <c r="GWY140" s="760"/>
      <c r="GWZ140" s="760"/>
      <c r="GXA140" s="760"/>
      <c r="GXB140" s="760"/>
      <c r="GXC140" s="760"/>
      <c r="GXD140" s="760"/>
      <c r="GXE140" s="760"/>
      <c r="GXF140" s="760"/>
      <c r="GXG140" s="760"/>
      <c r="GXH140" s="760"/>
      <c r="GXI140" s="760"/>
      <c r="GXJ140" s="760"/>
      <c r="GXK140" s="760"/>
      <c r="GXL140" s="760"/>
      <c r="GXM140" s="760"/>
      <c r="GXN140" s="760"/>
      <c r="GXO140" s="760"/>
      <c r="GXP140" s="760"/>
      <c r="GXQ140" s="760"/>
      <c r="GXR140" s="760"/>
      <c r="GXS140" s="760"/>
      <c r="GXT140" s="760"/>
      <c r="GXU140" s="760"/>
      <c r="GXV140" s="760"/>
      <c r="GXW140" s="760"/>
      <c r="GXX140" s="760"/>
      <c r="GXY140" s="760"/>
      <c r="GXZ140" s="760"/>
      <c r="GYA140" s="760"/>
      <c r="GYB140" s="760"/>
      <c r="GYC140" s="760"/>
      <c r="GYD140" s="760"/>
      <c r="GYE140" s="760"/>
      <c r="GYF140" s="760"/>
      <c r="GYG140" s="760"/>
      <c r="GYH140" s="760"/>
      <c r="GYI140" s="760"/>
      <c r="GYJ140" s="760"/>
      <c r="GYK140" s="760"/>
      <c r="GYL140" s="760"/>
      <c r="GYM140" s="760"/>
      <c r="GYN140" s="760"/>
      <c r="GYO140" s="760"/>
      <c r="GYP140" s="760"/>
      <c r="GYQ140" s="760"/>
      <c r="GYR140" s="760"/>
      <c r="GYS140" s="760"/>
      <c r="GYT140" s="760"/>
      <c r="GYU140" s="760"/>
      <c r="GYV140" s="760"/>
      <c r="GYW140" s="760"/>
      <c r="GYX140" s="760"/>
      <c r="GYY140" s="760"/>
      <c r="GYZ140" s="760"/>
      <c r="GZA140" s="760"/>
      <c r="GZB140" s="760"/>
      <c r="GZC140" s="760"/>
      <c r="GZD140" s="760"/>
      <c r="GZE140" s="760"/>
      <c r="GZF140" s="760"/>
      <c r="GZG140" s="760"/>
      <c r="GZH140" s="760"/>
      <c r="GZI140" s="760"/>
      <c r="GZJ140" s="760"/>
      <c r="GZK140" s="760"/>
      <c r="GZL140" s="760"/>
      <c r="GZM140" s="760"/>
      <c r="GZN140" s="760"/>
      <c r="GZO140" s="760"/>
      <c r="GZP140" s="760"/>
      <c r="GZQ140" s="760"/>
      <c r="GZR140" s="760"/>
      <c r="GZS140" s="760"/>
      <c r="GZT140" s="760"/>
      <c r="GZU140" s="760"/>
      <c r="GZV140" s="760"/>
      <c r="GZW140" s="760"/>
      <c r="GZX140" s="760"/>
      <c r="GZY140" s="760"/>
      <c r="GZZ140" s="760"/>
      <c r="HAA140" s="760"/>
      <c r="HAB140" s="760"/>
      <c r="HAC140" s="760"/>
      <c r="HAD140" s="760"/>
      <c r="HAE140" s="760"/>
      <c r="HAF140" s="760"/>
      <c r="HAG140" s="760"/>
      <c r="HAH140" s="760"/>
      <c r="HAI140" s="760"/>
      <c r="HAJ140" s="760"/>
      <c r="HAK140" s="760"/>
      <c r="HAL140" s="760"/>
      <c r="HAM140" s="760"/>
      <c r="HAN140" s="760"/>
      <c r="HAO140" s="760"/>
      <c r="HAP140" s="760"/>
      <c r="HAQ140" s="760"/>
      <c r="HAR140" s="760"/>
      <c r="HAS140" s="760"/>
      <c r="HAT140" s="760"/>
      <c r="HAU140" s="760"/>
      <c r="HAV140" s="760"/>
      <c r="HAW140" s="760"/>
      <c r="HAX140" s="760"/>
      <c r="HAY140" s="760"/>
      <c r="HAZ140" s="760"/>
      <c r="HBA140" s="760"/>
      <c r="HBB140" s="760"/>
      <c r="HBC140" s="760"/>
      <c r="HBD140" s="760"/>
      <c r="HBE140" s="760"/>
      <c r="HBF140" s="760"/>
      <c r="HBG140" s="760"/>
      <c r="HBH140" s="760"/>
      <c r="HBI140" s="760"/>
      <c r="HBJ140" s="760"/>
      <c r="HBK140" s="760"/>
      <c r="HBL140" s="760"/>
      <c r="HBM140" s="760"/>
      <c r="HBN140" s="760"/>
      <c r="HBO140" s="760"/>
      <c r="HBP140" s="760"/>
      <c r="HBQ140" s="760"/>
      <c r="HBR140" s="760"/>
      <c r="HBS140" s="760"/>
      <c r="HBT140" s="760"/>
      <c r="HBU140" s="760"/>
      <c r="HBV140" s="760"/>
      <c r="HBW140" s="760"/>
      <c r="HBX140" s="760"/>
      <c r="HBY140" s="760"/>
      <c r="HBZ140" s="760"/>
      <c r="HCA140" s="760"/>
      <c r="HCB140" s="760"/>
      <c r="HCC140" s="760"/>
      <c r="HCD140" s="760"/>
      <c r="HCE140" s="760"/>
      <c r="HCF140" s="760"/>
      <c r="HCG140" s="760"/>
      <c r="HCH140" s="760"/>
      <c r="HCI140" s="760"/>
      <c r="HCJ140" s="760"/>
      <c r="HCK140" s="760"/>
      <c r="HCL140" s="760"/>
      <c r="HCM140" s="760"/>
      <c r="HCN140" s="760"/>
      <c r="HCO140" s="760"/>
      <c r="HCP140" s="760"/>
      <c r="HCQ140" s="760"/>
      <c r="HCR140" s="760"/>
      <c r="HCS140" s="760"/>
      <c r="HCT140" s="760"/>
      <c r="HCU140" s="760"/>
      <c r="HCV140" s="760"/>
      <c r="HCW140" s="760"/>
      <c r="HCX140" s="760"/>
      <c r="HCY140" s="760"/>
      <c r="HCZ140" s="760"/>
      <c r="HDA140" s="760"/>
      <c r="HDB140" s="760"/>
      <c r="HDC140" s="760"/>
      <c r="HDD140" s="760"/>
      <c r="HDE140" s="760"/>
      <c r="HDF140" s="760"/>
      <c r="HDG140" s="760"/>
      <c r="HDH140" s="760"/>
      <c r="HDI140" s="760"/>
      <c r="HDJ140" s="760"/>
      <c r="HDK140" s="760"/>
      <c r="HDL140" s="760"/>
      <c r="HDM140" s="760"/>
      <c r="HDN140" s="760"/>
      <c r="HDO140" s="760"/>
      <c r="HDP140" s="760"/>
      <c r="HDQ140" s="760"/>
      <c r="HDR140" s="760"/>
      <c r="HDS140" s="760"/>
      <c r="HDT140" s="760"/>
      <c r="HDU140" s="760"/>
      <c r="HDV140" s="760"/>
      <c r="HDW140" s="760"/>
      <c r="HDX140" s="760"/>
      <c r="HDY140" s="760"/>
      <c r="HDZ140" s="760"/>
      <c r="HEA140" s="760"/>
      <c r="HEB140" s="760"/>
      <c r="HEC140" s="760"/>
      <c r="HED140" s="760"/>
      <c r="HEE140" s="760"/>
      <c r="HEF140" s="760"/>
      <c r="HEG140" s="760"/>
      <c r="HEH140" s="760"/>
      <c r="HEI140" s="760"/>
      <c r="HEJ140" s="760"/>
      <c r="HEK140" s="760"/>
      <c r="HEL140" s="760"/>
      <c r="HEM140" s="760"/>
      <c r="HEN140" s="760"/>
      <c r="HEO140" s="760"/>
      <c r="HEP140" s="760"/>
      <c r="HEQ140" s="760"/>
      <c r="HER140" s="760"/>
      <c r="HES140" s="760"/>
      <c r="HET140" s="760"/>
      <c r="HEU140" s="760"/>
      <c r="HEV140" s="760"/>
      <c r="HEW140" s="760"/>
      <c r="HEX140" s="760"/>
      <c r="HEY140" s="760"/>
      <c r="HEZ140" s="760"/>
      <c r="HFA140" s="760"/>
      <c r="HFB140" s="760"/>
      <c r="HFC140" s="760"/>
      <c r="HFD140" s="760"/>
      <c r="HFE140" s="760"/>
      <c r="HFF140" s="760"/>
      <c r="HFG140" s="760"/>
      <c r="HFH140" s="760"/>
      <c r="HFI140" s="760"/>
      <c r="HFJ140" s="760"/>
      <c r="HFK140" s="760"/>
      <c r="HFL140" s="760"/>
      <c r="HFM140" s="760"/>
      <c r="HFN140" s="760"/>
      <c r="HFO140" s="760"/>
      <c r="HFP140" s="760"/>
      <c r="HFQ140" s="760"/>
      <c r="HFR140" s="760"/>
      <c r="HFS140" s="760"/>
      <c r="HFT140" s="760"/>
      <c r="HFU140" s="760"/>
      <c r="HFV140" s="760"/>
      <c r="HFW140" s="760"/>
      <c r="HFX140" s="760"/>
      <c r="HFY140" s="760"/>
      <c r="HFZ140" s="760"/>
      <c r="HGA140" s="760"/>
      <c r="HGB140" s="760"/>
      <c r="HGC140" s="760"/>
      <c r="HGD140" s="760"/>
      <c r="HGE140" s="760"/>
      <c r="HGF140" s="760"/>
      <c r="HGG140" s="760"/>
      <c r="HGH140" s="760"/>
      <c r="HGI140" s="760"/>
      <c r="HGJ140" s="760"/>
      <c r="HGK140" s="760"/>
      <c r="HGL140" s="760"/>
      <c r="HGM140" s="760"/>
      <c r="HGN140" s="760"/>
      <c r="HGO140" s="760"/>
      <c r="HGP140" s="760"/>
      <c r="HGQ140" s="760"/>
      <c r="HGR140" s="760"/>
      <c r="HGS140" s="760"/>
      <c r="HGT140" s="760"/>
      <c r="HGU140" s="760"/>
      <c r="HGV140" s="760"/>
      <c r="HGW140" s="760"/>
      <c r="HGX140" s="760"/>
      <c r="HGY140" s="760"/>
      <c r="HGZ140" s="760"/>
      <c r="HHA140" s="760"/>
      <c r="HHB140" s="760"/>
      <c r="HHC140" s="760"/>
      <c r="HHD140" s="760"/>
      <c r="HHE140" s="760"/>
      <c r="HHF140" s="760"/>
      <c r="HHG140" s="760"/>
      <c r="HHH140" s="760"/>
      <c r="HHI140" s="760"/>
      <c r="HHJ140" s="760"/>
      <c r="HHK140" s="760"/>
      <c r="HHL140" s="760"/>
      <c r="HHM140" s="760"/>
      <c r="HHN140" s="760"/>
      <c r="HHO140" s="760"/>
      <c r="HHP140" s="760"/>
      <c r="HHQ140" s="760"/>
      <c r="HHR140" s="760"/>
      <c r="HHS140" s="760"/>
      <c r="HHT140" s="760"/>
      <c r="HHU140" s="760"/>
      <c r="HHV140" s="760"/>
      <c r="HHW140" s="760"/>
      <c r="HHX140" s="760"/>
      <c r="HHY140" s="760"/>
      <c r="HHZ140" s="760"/>
      <c r="HIA140" s="760"/>
      <c r="HIB140" s="760"/>
      <c r="HIC140" s="760"/>
      <c r="HID140" s="760"/>
      <c r="HIE140" s="760"/>
      <c r="HIF140" s="760"/>
      <c r="HIG140" s="760"/>
      <c r="HIH140" s="760"/>
      <c r="HII140" s="760"/>
      <c r="HIJ140" s="760"/>
      <c r="HIK140" s="760"/>
      <c r="HIL140" s="760"/>
      <c r="HIM140" s="760"/>
      <c r="HIN140" s="760"/>
      <c r="HIO140" s="760"/>
      <c r="HIP140" s="760"/>
      <c r="HIQ140" s="760"/>
      <c r="HIR140" s="760"/>
      <c r="HIS140" s="760"/>
      <c r="HIT140" s="760"/>
      <c r="HIU140" s="760"/>
      <c r="HIV140" s="760"/>
      <c r="HIW140" s="760"/>
      <c r="HIX140" s="760"/>
      <c r="HIY140" s="760"/>
      <c r="HIZ140" s="760"/>
      <c r="HJA140" s="760"/>
      <c r="HJB140" s="760"/>
      <c r="HJC140" s="760"/>
      <c r="HJD140" s="760"/>
      <c r="HJE140" s="760"/>
      <c r="HJF140" s="760"/>
      <c r="HJG140" s="760"/>
      <c r="HJH140" s="760"/>
      <c r="HJI140" s="760"/>
      <c r="HJJ140" s="760"/>
      <c r="HJK140" s="760"/>
      <c r="HJL140" s="760"/>
      <c r="HJM140" s="760"/>
      <c r="HJN140" s="760"/>
      <c r="HJO140" s="760"/>
      <c r="HJP140" s="760"/>
      <c r="HJQ140" s="760"/>
      <c r="HJR140" s="760"/>
      <c r="HJS140" s="760"/>
      <c r="HJT140" s="760"/>
      <c r="HJU140" s="760"/>
      <c r="HJV140" s="760"/>
      <c r="HJW140" s="760"/>
      <c r="HJX140" s="760"/>
      <c r="HJY140" s="760"/>
      <c r="HJZ140" s="760"/>
      <c r="HKA140" s="760"/>
      <c r="HKB140" s="760"/>
      <c r="HKC140" s="760"/>
      <c r="HKD140" s="760"/>
      <c r="HKE140" s="760"/>
      <c r="HKF140" s="760"/>
      <c r="HKG140" s="760"/>
      <c r="HKH140" s="760"/>
      <c r="HKI140" s="760"/>
      <c r="HKJ140" s="760"/>
      <c r="HKK140" s="760"/>
      <c r="HKL140" s="760"/>
      <c r="HKM140" s="760"/>
      <c r="HKN140" s="760"/>
      <c r="HKO140" s="760"/>
      <c r="HKP140" s="760"/>
      <c r="HKQ140" s="760"/>
      <c r="HKR140" s="760"/>
      <c r="HKS140" s="760"/>
      <c r="HKT140" s="760"/>
      <c r="HKU140" s="760"/>
      <c r="HKV140" s="760"/>
      <c r="HKW140" s="760"/>
      <c r="HKX140" s="760"/>
      <c r="HKY140" s="760"/>
      <c r="HKZ140" s="760"/>
      <c r="HLA140" s="760"/>
      <c r="HLB140" s="760"/>
      <c r="HLC140" s="760"/>
      <c r="HLD140" s="760"/>
      <c r="HLE140" s="760"/>
      <c r="HLF140" s="760"/>
      <c r="HLG140" s="760"/>
      <c r="HLH140" s="760"/>
      <c r="HLI140" s="760"/>
      <c r="HLJ140" s="760"/>
      <c r="HLK140" s="760"/>
      <c r="HLL140" s="760"/>
      <c r="HLM140" s="760"/>
      <c r="HLN140" s="760"/>
      <c r="HLO140" s="760"/>
      <c r="HLP140" s="760"/>
      <c r="HLQ140" s="760"/>
      <c r="HLR140" s="760"/>
      <c r="HLS140" s="760"/>
      <c r="HLT140" s="760"/>
      <c r="HLU140" s="760"/>
      <c r="HLV140" s="760"/>
      <c r="HLW140" s="760"/>
      <c r="HLX140" s="760"/>
      <c r="HLY140" s="760"/>
      <c r="HLZ140" s="760"/>
      <c r="HMA140" s="760"/>
      <c r="HMB140" s="760"/>
      <c r="HMC140" s="760"/>
      <c r="HMD140" s="760"/>
      <c r="HME140" s="760"/>
      <c r="HMF140" s="760"/>
      <c r="HMG140" s="760"/>
      <c r="HMH140" s="760"/>
      <c r="HMI140" s="760"/>
      <c r="HMJ140" s="760"/>
      <c r="HMK140" s="760"/>
      <c r="HML140" s="760"/>
      <c r="HMM140" s="760"/>
      <c r="HMN140" s="760"/>
      <c r="HMO140" s="760"/>
      <c r="HMP140" s="760"/>
      <c r="HMQ140" s="760"/>
      <c r="HMR140" s="760"/>
      <c r="HMS140" s="760"/>
      <c r="HMT140" s="760"/>
      <c r="HMU140" s="760"/>
      <c r="HMV140" s="760"/>
      <c r="HMW140" s="760"/>
      <c r="HMX140" s="760"/>
      <c r="HMY140" s="760"/>
      <c r="HMZ140" s="760"/>
      <c r="HNA140" s="760"/>
      <c r="HNB140" s="760"/>
      <c r="HNC140" s="760"/>
      <c r="HND140" s="760"/>
      <c r="HNE140" s="760"/>
      <c r="HNF140" s="760"/>
      <c r="HNG140" s="760"/>
      <c r="HNH140" s="760"/>
      <c r="HNI140" s="760"/>
      <c r="HNJ140" s="760"/>
      <c r="HNK140" s="760"/>
      <c r="HNL140" s="760"/>
      <c r="HNM140" s="760"/>
      <c r="HNN140" s="760"/>
      <c r="HNO140" s="760"/>
      <c r="HNP140" s="760"/>
      <c r="HNQ140" s="760"/>
      <c r="HNR140" s="760"/>
      <c r="HNS140" s="760"/>
      <c r="HNT140" s="760"/>
      <c r="HNU140" s="760"/>
      <c r="HNV140" s="760"/>
      <c r="HNW140" s="760"/>
      <c r="HNX140" s="760"/>
      <c r="HNY140" s="760"/>
      <c r="HNZ140" s="760"/>
      <c r="HOA140" s="760"/>
      <c r="HOB140" s="760"/>
      <c r="HOC140" s="760"/>
      <c r="HOD140" s="760"/>
      <c r="HOE140" s="760"/>
      <c r="HOF140" s="760"/>
      <c r="HOG140" s="760"/>
      <c r="HOH140" s="760"/>
      <c r="HOI140" s="760"/>
      <c r="HOJ140" s="760"/>
      <c r="HOK140" s="760"/>
      <c r="HOL140" s="760"/>
      <c r="HOM140" s="760"/>
      <c r="HON140" s="760"/>
      <c r="HOO140" s="760"/>
      <c r="HOP140" s="760"/>
      <c r="HOQ140" s="760"/>
      <c r="HOR140" s="760"/>
      <c r="HOS140" s="760"/>
      <c r="HOT140" s="760"/>
      <c r="HOU140" s="760"/>
      <c r="HOV140" s="760"/>
      <c r="HOW140" s="760"/>
      <c r="HOX140" s="760"/>
      <c r="HOY140" s="760"/>
      <c r="HOZ140" s="760"/>
      <c r="HPA140" s="760"/>
      <c r="HPB140" s="760"/>
      <c r="HPC140" s="760"/>
      <c r="HPD140" s="760"/>
      <c r="HPE140" s="760"/>
      <c r="HPF140" s="760"/>
      <c r="HPG140" s="760"/>
      <c r="HPH140" s="760"/>
      <c r="HPI140" s="760"/>
      <c r="HPJ140" s="760"/>
      <c r="HPK140" s="760"/>
      <c r="HPL140" s="760"/>
      <c r="HPM140" s="760"/>
      <c r="HPN140" s="760"/>
      <c r="HPO140" s="760"/>
      <c r="HPP140" s="760"/>
      <c r="HPQ140" s="760"/>
      <c r="HPR140" s="760"/>
      <c r="HPS140" s="760"/>
      <c r="HPT140" s="760"/>
      <c r="HPU140" s="760"/>
      <c r="HPV140" s="760"/>
      <c r="HPW140" s="760"/>
      <c r="HPX140" s="760"/>
      <c r="HPY140" s="760"/>
      <c r="HPZ140" s="760"/>
      <c r="HQA140" s="760"/>
      <c r="HQB140" s="760"/>
      <c r="HQC140" s="760"/>
      <c r="HQD140" s="760"/>
      <c r="HQE140" s="760"/>
      <c r="HQF140" s="760"/>
      <c r="HQG140" s="760"/>
      <c r="HQH140" s="760"/>
      <c r="HQI140" s="760"/>
      <c r="HQJ140" s="760"/>
      <c r="HQK140" s="760"/>
      <c r="HQL140" s="760"/>
      <c r="HQM140" s="760"/>
      <c r="HQN140" s="760"/>
      <c r="HQO140" s="760"/>
      <c r="HQP140" s="760"/>
      <c r="HQQ140" s="760"/>
      <c r="HQR140" s="760"/>
      <c r="HQS140" s="760"/>
      <c r="HQT140" s="760"/>
      <c r="HQU140" s="760"/>
      <c r="HQV140" s="760"/>
      <c r="HQW140" s="760"/>
      <c r="HQX140" s="760"/>
      <c r="HQY140" s="760"/>
      <c r="HQZ140" s="760"/>
      <c r="HRA140" s="760"/>
      <c r="HRB140" s="760"/>
      <c r="HRC140" s="760"/>
      <c r="HRD140" s="760"/>
      <c r="HRE140" s="760"/>
      <c r="HRF140" s="760"/>
      <c r="HRG140" s="760"/>
      <c r="HRH140" s="760"/>
      <c r="HRI140" s="760"/>
      <c r="HRJ140" s="760"/>
      <c r="HRK140" s="760"/>
      <c r="HRL140" s="760"/>
      <c r="HRM140" s="760"/>
      <c r="HRN140" s="760"/>
      <c r="HRO140" s="760"/>
      <c r="HRP140" s="760"/>
      <c r="HRQ140" s="760"/>
      <c r="HRR140" s="760"/>
      <c r="HRS140" s="760"/>
      <c r="HRT140" s="760"/>
      <c r="HRU140" s="760"/>
      <c r="HRV140" s="760"/>
      <c r="HRW140" s="760"/>
      <c r="HRX140" s="760"/>
      <c r="HRY140" s="760"/>
      <c r="HRZ140" s="760"/>
      <c r="HSA140" s="760"/>
      <c r="HSB140" s="760"/>
      <c r="HSC140" s="760"/>
      <c r="HSD140" s="760"/>
      <c r="HSE140" s="760"/>
      <c r="HSF140" s="760"/>
      <c r="HSG140" s="760"/>
      <c r="HSH140" s="760"/>
      <c r="HSI140" s="760"/>
      <c r="HSJ140" s="760"/>
      <c r="HSK140" s="760"/>
      <c r="HSL140" s="760"/>
      <c r="HSM140" s="760"/>
      <c r="HSN140" s="760"/>
      <c r="HSO140" s="760"/>
      <c r="HSP140" s="760"/>
      <c r="HSQ140" s="760"/>
      <c r="HSR140" s="760"/>
      <c r="HSS140" s="760"/>
      <c r="HST140" s="760"/>
      <c r="HSU140" s="760"/>
      <c r="HSV140" s="760"/>
      <c r="HSW140" s="760"/>
      <c r="HSX140" s="760"/>
      <c r="HSY140" s="760"/>
      <c r="HSZ140" s="760"/>
      <c r="HTA140" s="760"/>
      <c r="HTB140" s="760"/>
      <c r="HTC140" s="760"/>
      <c r="HTD140" s="760"/>
      <c r="HTE140" s="760"/>
      <c r="HTF140" s="760"/>
      <c r="HTG140" s="760"/>
      <c r="HTH140" s="760"/>
      <c r="HTI140" s="760"/>
      <c r="HTJ140" s="760"/>
      <c r="HTK140" s="760"/>
      <c r="HTL140" s="760"/>
      <c r="HTM140" s="760"/>
      <c r="HTN140" s="760"/>
      <c r="HTO140" s="760"/>
      <c r="HTP140" s="760"/>
      <c r="HTQ140" s="760"/>
      <c r="HTR140" s="760"/>
      <c r="HTS140" s="760"/>
      <c r="HTT140" s="760"/>
      <c r="HTU140" s="760"/>
      <c r="HTV140" s="760"/>
      <c r="HTW140" s="760"/>
      <c r="HTX140" s="760"/>
      <c r="HTY140" s="760"/>
      <c r="HTZ140" s="760"/>
      <c r="HUA140" s="760"/>
      <c r="HUB140" s="760"/>
      <c r="HUC140" s="760"/>
      <c r="HUD140" s="760"/>
      <c r="HUE140" s="760"/>
      <c r="HUF140" s="760"/>
      <c r="HUG140" s="760"/>
      <c r="HUH140" s="760"/>
      <c r="HUI140" s="760"/>
      <c r="HUJ140" s="760"/>
      <c r="HUK140" s="760"/>
      <c r="HUL140" s="760"/>
      <c r="HUM140" s="760"/>
      <c r="HUN140" s="760"/>
      <c r="HUO140" s="760"/>
      <c r="HUP140" s="760"/>
      <c r="HUQ140" s="760"/>
      <c r="HUR140" s="760"/>
      <c r="HUS140" s="760"/>
      <c r="HUT140" s="760"/>
      <c r="HUU140" s="760"/>
      <c r="HUV140" s="760"/>
      <c r="HUW140" s="760"/>
      <c r="HUX140" s="760"/>
      <c r="HUY140" s="760"/>
      <c r="HUZ140" s="760"/>
      <c r="HVA140" s="760"/>
      <c r="HVB140" s="760"/>
      <c r="HVC140" s="760"/>
      <c r="HVD140" s="760"/>
      <c r="HVE140" s="760"/>
      <c r="HVF140" s="760"/>
      <c r="HVG140" s="760"/>
      <c r="HVH140" s="760"/>
      <c r="HVI140" s="760"/>
      <c r="HVJ140" s="760"/>
      <c r="HVK140" s="760"/>
      <c r="HVL140" s="760"/>
      <c r="HVM140" s="760"/>
      <c r="HVN140" s="760"/>
      <c r="HVO140" s="760"/>
      <c r="HVP140" s="760"/>
      <c r="HVQ140" s="760"/>
      <c r="HVR140" s="760"/>
      <c r="HVS140" s="760"/>
      <c r="HVT140" s="760"/>
      <c r="HVU140" s="760"/>
      <c r="HVV140" s="760"/>
      <c r="HVW140" s="760"/>
      <c r="HVX140" s="760"/>
      <c r="HVY140" s="760"/>
      <c r="HVZ140" s="760"/>
      <c r="HWA140" s="760"/>
      <c r="HWB140" s="760"/>
      <c r="HWC140" s="760"/>
      <c r="HWD140" s="760"/>
      <c r="HWE140" s="760"/>
      <c r="HWF140" s="760"/>
      <c r="HWG140" s="760"/>
      <c r="HWH140" s="760"/>
      <c r="HWI140" s="760"/>
      <c r="HWJ140" s="760"/>
      <c r="HWK140" s="760"/>
      <c r="HWL140" s="760"/>
      <c r="HWM140" s="760"/>
      <c r="HWN140" s="760"/>
      <c r="HWO140" s="760"/>
      <c r="HWP140" s="760"/>
      <c r="HWQ140" s="760"/>
      <c r="HWR140" s="760"/>
      <c r="HWS140" s="760"/>
      <c r="HWT140" s="760"/>
      <c r="HWU140" s="760"/>
      <c r="HWV140" s="760"/>
      <c r="HWW140" s="760"/>
      <c r="HWX140" s="760"/>
      <c r="HWY140" s="760"/>
      <c r="HWZ140" s="760"/>
      <c r="HXA140" s="760"/>
      <c r="HXB140" s="760"/>
      <c r="HXC140" s="760"/>
      <c r="HXD140" s="760"/>
      <c r="HXE140" s="760"/>
      <c r="HXF140" s="760"/>
      <c r="HXG140" s="760"/>
      <c r="HXH140" s="760"/>
      <c r="HXI140" s="760"/>
      <c r="HXJ140" s="760"/>
      <c r="HXK140" s="760"/>
      <c r="HXL140" s="760"/>
      <c r="HXM140" s="760"/>
      <c r="HXN140" s="760"/>
      <c r="HXO140" s="760"/>
      <c r="HXP140" s="760"/>
      <c r="HXQ140" s="760"/>
      <c r="HXR140" s="760"/>
      <c r="HXS140" s="760"/>
      <c r="HXT140" s="760"/>
      <c r="HXU140" s="760"/>
      <c r="HXV140" s="760"/>
      <c r="HXW140" s="760"/>
      <c r="HXX140" s="760"/>
      <c r="HXY140" s="760"/>
      <c r="HXZ140" s="760"/>
      <c r="HYA140" s="760"/>
      <c r="HYB140" s="760"/>
      <c r="HYC140" s="760"/>
      <c r="HYD140" s="760"/>
      <c r="HYE140" s="760"/>
      <c r="HYF140" s="760"/>
      <c r="HYG140" s="760"/>
      <c r="HYH140" s="760"/>
      <c r="HYI140" s="760"/>
      <c r="HYJ140" s="760"/>
      <c r="HYK140" s="760"/>
      <c r="HYL140" s="760"/>
      <c r="HYM140" s="760"/>
      <c r="HYN140" s="760"/>
      <c r="HYO140" s="760"/>
      <c r="HYP140" s="760"/>
      <c r="HYQ140" s="760"/>
      <c r="HYR140" s="760"/>
      <c r="HYS140" s="760"/>
      <c r="HYT140" s="760"/>
      <c r="HYU140" s="760"/>
      <c r="HYV140" s="760"/>
      <c r="HYW140" s="760"/>
      <c r="HYX140" s="760"/>
      <c r="HYY140" s="760"/>
      <c r="HYZ140" s="760"/>
      <c r="HZA140" s="760"/>
      <c r="HZB140" s="760"/>
      <c r="HZC140" s="760"/>
      <c r="HZD140" s="760"/>
      <c r="HZE140" s="760"/>
      <c r="HZF140" s="760"/>
      <c r="HZG140" s="760"/>
      <c r="HZH140" s="760"/>
      <c r="HZI140" s="760"/>
      <c r="HZJ140" s="760"/>
      <c r="HZK140" s="760"/>
      <c r="HZL140" s="760"/>
      <c r="HZM140" s="760"/>
      <c r="HZN140" s="760"/>
      <c r="HZO140" s="760"/>
      <c r="HZP140" s="760"/>
      <c r="HZQ140" s="760"/>
      <c r="HZR140" s="760"/>
      <c r="HZS140" s="760"/>
      <c r="HZT140" s="760"/>
      <c r="HZU140" s="760"/>
      <c r="HZV140" s="760"/>
      <c r="HZW140" s="760"/>
      <c r="HZX140" s="760"/>
      <c r="HZY140" s="760"/>
      <c r="HZZ140" s="760"/>
      <c r="IAA140" s="760"/>
      <c r="IAB140" s="760"/>
      <c r="IAC140" s="760"/>
      <c r="IAD140" s="760"/>
      <c r="IAE140" s="760"/>
      <c r="IAF140" s="760"/>
      <c r="IAG140" s="760"/>
      <c r="IAH140" s="760"/>
      <c r="IAI140" s="760"/>
      <c r="IAJ140" s="760"/>
      <c r="IAK140" s="760"/>
      <c r="IAL140" s="760"/>
      <c r="IAM140" s="760"/>
      <c r="IAN140" s="760"/>
      <c r="IAO140" s="760"/>
      <c r="IAP140" s="760"/>
      <c r="IAQ140" s="760"/>
      <c r="IAR140" s="760"/>
      <c r="IAS140" s="760"/>
      <c r="IAT140" s="760"/>
      <c r="IAU140" s="760"/>
      <c r="IAV140" s="760"/>
      <c r="IAW140" s="760"/>
      <c r="IAX140" s="760"/>
      <c r="IAY140" s="760"/>
      <c r="IAZ140" s="760"/>
      <c r="IBA140" s="760"/>
      <c r="IBB140" s="760"/>
      <c r="IBC140" s="760"/>
      <c r="IBD140" s="760"/>
      <c r="IBE140" s="760"/>
      <c r="IBF140" s="760"/>
      <c r="IBG140" s="760"/>
      <c r="IBH140" s="760"/>
      <c r="IBI140" s="760"/>
      <c r="IBJ140" s="760"/>
      <c r="IBK140" s="760"/>
      <c r="IBL140" s="760"/>
      <c r="IBM140" s="760"/>
      <c r="IBN140" s="760"/>
      <c r="IBO140" s="760"/>
      <c r="IBP140" s="760"/>
      <c r="IBQ140" s="760"/>
      <c r="IBR140" s="760"/>
      <c r="IBS140" s="760"/>
      <c r="IBT140" s="760"/>
      <c r="IBU140" s="760"/>
      <c r="IBV140" s="760"/>
      <c r="IBW140" s="760"/>
      <c r="IBX140" s="760"/>
      <c r="IBY140" s="760"/>
      <c r="IBZ140" s="760"/>
      <c r="ICA140" s="760"/>
      <c r="ICB140" s="760"/>
      <c r="ICC140" s="760"/>
      <c r="ICD140" s="760"/>
      <c r="ICE140" s="760"/>
      <c r="ICF140" s="760"/>
      <c r="ICG140" s="760"/>
      <c r="ICH140" s="760"/>
      <c r="ICI140" s="760"/>
      <c r="ICJ140" s="760"/>
      <c r="ICK140" s="760"/>
      <c r="ICL140" s="760"/>
      <c r="ICM140" s="760"/>
      <c r="ICN140" s="760"/>
      <c r="ICO140" s="760"/>
      <c r="ICP140" s="760"/>
      <c r="ICQ140" s="760"/>
      <c r="ICR140" s="760"/>
      <c r="ICS140" s="760"/>
      <c r="ICT140" s="760"/>
      <c r="ICU140" s="760"/>
      <c r="ICV140" s="760"/>
      <c r="ICW140" s="760"/>
      <c r="ICX140" s="760"/>
      <c r="ICY140" s="760"/>
      <c r="ICZ140" s="760"/>
      <c r="IDA140" s="760"/>
      <c r="IDB140" s="760"/>
      <c r="IDC140" s="760"/>
      <c r="IDD140" s="760"/>
      <c r="IDE140" s="760"/>
      <c r="IDF140" s="760"/>
      <c r="IDG140" s="760"/>
      <c r="IDH140" s="760"/>
      <c r="IDI140" s="760"/>
      <c r="IDJ140" s="760"/>
      <c r="IDK140" s="760"/>
      <c r="IDL140" s="760"/>
      <c r="IDM140" s="760"/>
      <c r="IDN140" s="760"/>
      <c r="IDO140" s="760"/>
      <c r="IDP140" s="760"/>
      <c r="IDQ140" s="760"/>
      <c r="IDR140" s="760"/>
      <c r="IDS140" s="760"/>
      <c r="IDT140" s="760"/>
      <c r="IDU140" s="760"/>
      <c r="IDV140" s="760"/>
      <c r="IDW140" s="760"/>
      <c r="IDX140" s="760"/>
      <c r="IDY140" s="760"/>
      <c r="IDZ140" s="760"/>
      <c r="IEA140" s="760"/>
      <c r="IEB140" s="760"/>
      <c r="IEC140" s="760"/>
      <c r="IED140" s="760"/>
      <c r="IEE140" s="760"/>
      <c r="IEF140" s="760"/>
      <c r="IEG140" s="760"/>
      <c r="IEH140" s="760"/>
      <c r="IEI140" s="760"/>
      <c r="IEJ140" s="760"/>
      <c r="IEK140" s="760"/>
      <c r="IEL140" s="760"/>
      <c r="IEM140" s="760"/>
      <c r="IEN140" s="760"/>
      <c r="IEO140" s="760"/>
      <c r="IEP140" s="760"/>
      <c r="IEQ140" s="760"/>
      <c r="IER140" s="760"/>
      <c r="IES140" s="760"/>
      <c r="IET140" s="760"/>
      <c r="IEU140" s="760"/>
      <c r="IEV140" s="760"/>
      <c r="IEW140" s="760"/>
      <c r="IEX140" s="760"/>
      <c r="IEY140" s="760"/>
      <c r="IEZ140" s="760"/>
      <c r="IFA140" s="760"/>
      <c r="IFB140" s="760"/>
      <c r="IFC140" s="760"/>
      <c r="IFD140" s="760"/>
      <c r="IFE140" s="760"/>
      <c r="IFF140" s="760"/>
      <c r="IFG140" s="760"/>
      <c r="IFH140" s="760"/>
      <c r="IFI140" s="760"/>
      <c r="IFJ140" s="760"/>
      <c r="IFK140" s="760"/>
      <c r="IFL140" s="760"/>
      <c r="IFM140" s="760"/>
      <c r="IFN140" s="760"/>
      <c r="IFO140" s="760"/>
      <c r="IFP140" s="760"/>
      <c r="IFQ140" s="760"/>
      <c r="IFR140" s="760"/>
      <c r="IFS140" s="760"/>
      <c r="IFT140" s="760"/>
      <c r="IFU140" s="760"/>
      <c r="IFV140" s="760"/>
      <c r="IFW140" s="760"/>
      <c r="IFX140" s="760"/>
      <c r="IFY140" s="760"/>
      <c r="IFZ140" s="760"/>
      <c r="IGA140" s="760"/>
      <c r="IGB140" s="760"/>
      <c r="IGC140" s="760"/>
      <c r="IGD140" s="760"/>
      <c r="IGE140" s="760"/>
      <c r="IGF140" s="760"/>
      <c r="IGG140" s="760"/>
      <c r="IGH140" s="760"/>
      <c r="IGI140" s="760"/>
      <c r="IGJ140" s="760"/>
      <c r="IGK140" s="760"/>
      <c r="IGL140" s="760"/>
      <c r="IGM140" s="760"/>
      <c r="IGN140" s="760"/>
      <c r="IGO140" s="760"/>
      <c r="IGP140" s="760"/>
      <c r="IGQ140" s="760"/>
      <c r="IGR140" s="760"/>
      <c r="IGS140" s="760"/>
      <c r="IGT140" s="760"/>
      <c r="IGU140" s="760"/>
      <c r="IGV140" s="760"/>
      <c r="IGW140" s="760"/>
      <c r="IGX140" s="760"/>
      <c r="IGY140" s="760"/>
      <c r="IGZ140" s="760"/>
      <c r="IHA140" s="760"/>
      <c r="IHB140" s="760"/>
      <c r="IHC140" s="760"/>
      <c r="IHD140" s="760"/>
      <c r="IHE140" s="760"/>
      <c r="IHF140" s="760"/>
      <c r="IHG140" s="760"/>
      <c r="IHH140" s="760"/>
      <c r="IHI140" s="760"/>
      <c r="IHJ140" s="760"/>
      <c r="IHK140" s="760"/>
      <c r="IHL140" s="760"/>
      <c r="IHM140" s="760"/>
      <c r="IHN140" s="760"/>
      <c r="IHO140" s="760"/>
      <c r="IHP140" s="760"/>
      <c r="IHQ140" s="760"/>
      <c r="IHR140" s="760"/>
      <c r="IHS140" s="760"/>
      <c r="IHT140" s="760"/>
      <c r="IHU140" s="760"/>
      <c r="IHV140" s="760"/>
      <c r="IHW140" s="760"/>
      <c r="IHX140" s="760"/>
      <c r="IHY140" s="760"/>
      <c r="IHZ140" s="760"/>
      <c r="IIA140" s="760"/>
      <c r="IIB140" s="760"/>
      <c r="IIC140" s="760"/>
      <c r="IID140" s="760"/>
      <c r="IIE140" s="760"/>
      <c r="IIF140" s="760"/>
      <c r="IIG140" s="760"/>
      <c r="IIH140" s="760"/>
      <c r="III140" s="760"/>
      <c r="IIJ140" s="760"/>
      <c r="IIK140" s="760"/>
      <c r="IIL140" s="760"/>
      <c r="IIM140" s="760"/>
      <c r="IIN140" s="760"/>
      <c r="IIO140" s="760"/>
      <c r="IIP140" s="760"/>
      <c r="IIQ140" s="760"/>
      <c r="IIR140" s="760"/>
      <c r="IIS140" s="760"/>
      <c r="IIT140" s="760"/>
      <c r="IIU140" s="760"/>
      <c r="IIV140" s="760"/>
      <c r="IIW140" s="760"/>
      <c r="IIX140" s="760"/>
      <c r="IIY140" s="760"/>
      <c r="IIZ140" s="760"/>
      <c r="IJA140" s="760"/>
      <c r="IJB140" s="760"/>
      <c r="IJC140" s="760"/>
      <c r="IJD140" s="760"/>
      <c r="IJE140" s="760"/>
      <c r="IJF140" s="760"/>
      <c r="IJG140" s="760"/>
      <c r="IJH140" s="760"/>
      <c r="IJI140" s="760"/>
      <c r="IJJ140" s="760"/>
      <c r="IJK140" s="760"/>
      <c r="IJL140" s="760"/>
      <c r="IJM140" s="760"/>
      <c r="IJN140" s="760"/>
      <c r="IJO140" s="760"/>
      <c r="IJP140" s="760"/>
      <c r="IJQ140" s="760"/>
      <c r="IJR140" s="760"/>
      <c r="IJS140" s="760"/>
      <c r="IJT140" s="760"/>
      <c r="IJU140" s="760"/>
      <c r="IJV140" s="760"/>
      <c r="IJW140" s="760"/>
      <c r="IJX140" s="760"/>
      <c r="IJY140" s="760"/>
      <c r="IJZ140" s="760"/>
      <c r="IKA140" s="760"/>
      <c r="IKB140" s="760"/>
      <c r="IKC140" s="760"/>
      <c r="IKD140" s="760"/>
      <c r="IKE140" s="760"/>
      <c r="IKF140" s="760"/>
      <c r="IKG140" s="760"/>
      <c r="IKH140" s="760"/>
      <c r="IKI140" s="760"/>
      <c r="IKJ140" s="760"/>
      <c r="IKK140" s="760"/>
      <c r="IKL140" s="760"/>
      <c r="IKM140" s="760"/>
      <c r="IKN140" s="760"/>
      <c r="IKO140" s="760"/>
      <c r="IKP140" s="760"/>
      <c r="IKQ140" s="760"/>
      <c r="IKR140" s="760"/>
      <c r="IKS140" s="760"/>
      <c r="IKT140" s="760"/>
      <c r="IKU140" s="760"/>
      <c r="IKV140" s="760"/>
      <c r="IKW140" s="760"/>
      <c r="IKX140" s="760"/>
      <c r="IKY140" s="760"/>
      <c r="IKZ140" s="760"/>
      <c r="ILA140" s="760"/>
      <c r="ILB140" s="760"/>
      <c r="ILC140" s="760"/>
      <c r="ILD140" s="760"/>
      <c r="ILE140" s="760"/>
      <c r="ILF140" s="760"/>
      <c r="ILG140" s="760"/>
      <c r="ILH140" s="760"/>
      <c r="ILI140" s="760"/>
      <c r="ILJ140" s="760"/>
      <c r="ILK140" s="760"/>
      <c r="ILL140" s="760"/>
      <c r="ILM140" s="760"/>
      <c r="ILN140" s="760"/>
      <c r="ILO140" s="760"/>
      <c r="ILP140" s="760"/>
      <c r="ILQ140" s="760"/>
      <c r="ILR140" s="760"/>
      <c r="ILS140" s="760"/>
      <c r="ILT140" s="760"/>
      <c r="ILU140" s="760"/>
      <c r="ILV140" s="760"/>
      <c r="ILW140" s="760"/>
      <c r="ILX140" s="760"/>
      <c r="ILY140" s="760"/>
      <c r="ILZ140" s="760"/>
      <c r="IMA140" s="760"/>
      <c r="IMB140" s="760"/>
      <c r="IMC140" s="760"/>
      <c r="IMD140" s="760"/>
      <c r="IME140" s="760"/>
      <c r="IMF140" s="760"/>
      <c r="IMG140" s="760"/>
      <c r="IMH140" s="760"/>
      <c r="IMI140" s="760"/>
      <c r="IMJ140" s="760"/>
      <c r="IMK140" s="760"/>
      <c r="IML140" s="760"/>
      <c r="IMM140" s="760"/>
      <c r="IMN140" s="760"/>
      <c r="IMO140" s="760"/>
      <c r="IMP140" s="760"/>
      <c r="IMQ140" s="760"/>
      <c r="IMR140" s="760"/>
      <c r="IMS140" s="760"/>
      <c r="IMT140" s="760"/>
      <c r="IMU140" s="760"/>
      <c r="IMV140" s="760"/>
      <c r="IMW140" s="760"/>
      <c r="IMX140" s="760"/>
      <c r="IMY140" s="760"/>
      <c r="IMZ140" s="760"/>
      <c r="INA140" s="760"/>
      <c r="INB140" s="760"/>
      <c r="INC140" s="760"/>
      <c r="IND140" s="760"/>
      <c r="INE140" s="760"/>
      <c r="INF140" s="760"/>
      <c r="ING140" s="760"/>
      <c r="INH140" s="760"/>
      <c r="INI140" s="760"/>
      <c r="INJ140" s="760"/>
      <c r="INK140" s="760"/>
      <c r="INL140" s="760"/>
      <c r="INM140" s="760"/>
      <c r="INN140" s="760"/>
      <c r="INO140" s="760"/>
      <c r="INP140" s="760"/>
      <c r="INQ140" s="760"/>
      <c r="INR140" s="760"/>
      <c r="INS140" s="760"/>
      <c r="INT140" s="760"/>
      <c r="INU140" s="760"/>
      <c r="INV140" s="760"/>
      <c r="INW140" s="760"/>
      <c r="INX140" s="760"/>
      <c r="INY140" s="760"/>
      <c r="INZ140" s="760"/>
      <c r="IOA140" s="760"/>
      <c r="IOB140" s="760"/>
      <c r="IOC140" s="760"/>
      <c r="IOD140" s="760"/>
      <c r="IOE140" s="760"/>
      <c r="IOF140" s="760"/>
      <c r="IOG140" s="760"/>
      <c r="IOH140" s="760"/>
      <c r="IOI140" s="760"/>
      <c r="IOJ140" s="760"/>
      <c r="IOK140" s="760"/>
      <c r="IOL140" s="760"/>
      <c r="IOM140" s="760"/>
      <c r="ION140" s="760"/>
      <c r="IOO140" s="760"/>
      <c r="IOP140" s="760"/>
      <c r="IOQ140" s="760"/>
      <c r="IOR140" s="760"/>
      <c r="IOS140" s="760"/>
      <c r="IOT140" s="760"/>
      <c r="IOU140" s="760"/>
      <c r="IOV140" s="760"/>
      <c r="IOW140" s="760"/>
      <c r="IOX140" s="760"/>
      <c r="IOY140" s="760"/>
      <c r="IOZ140" s="760"/>
      <c r="IPA140" s="760"/>
      <c r="IPB140" s="760"/>
      <c r="IPC140" s="760"/>
      <c r="IPD140" s="760"/>
      <c r="IPE140" s="760"/>
      <c r="IPF140" s="760"/>
      <c r="IPG140" s="760"/>
      <c r="IPH140" s="760"/>
      <c r="IPI140" s="760"/>
      <c r="IPJ140" s="760"/>
      <c r="IPK140" s="760"/>
      <c r="IPL140" s="760"/>
      <c r="IPM140" s="760"/>
      <c r="IPN140" s="760"/>
      <c r="IPO140" s="760"/>
      <c r="IPP140" s="760"/>
      <c r="IPQ140" s="760"/>
      <c r="IPR140" s="760"/>
      <c r="IPS140" s="760"/>
      <c r="IPT140" s="760"/>
      <c r="IPU140" s="760"/>
      <c r="IPV140" s="760"/>
      <c r="IPW140" s="760"/>
      <c r="IPX140" s="760"/>
      <c r="IPY140" s="760"/>
      <c r="IPZ140" s="760"/>
      <c r="IQA140" s="760"/>
      <c r="IQB140" s="760"/>
      <c r="IQC140" s="760"/>
      <c r="IQD140" s="760"/>
      <c r="IQE140" s="760"/>
      <c r="IQF140" s="760"/>
      <c r="IQG140" s="760"/>
      <c r="IQH140" s="760"/>
      <c r="IQI140" s="760"/>
      <c r="IQJ140" s="760"/>
      <c r="IQK140" s="760"/>
      <c r="IQL140" s="760"/>
      <c r="IQM140" s="760"/>
      <c r="IQN140" s="760"/>
      <c r="IQO140" s="760"/>
      <c r="IQP140" s="760"/>
      <c r="IQQ140" s="760"/>
      <c r="IQR140" s="760"/>
      <c r="IQS140" s="760"/>
      <c r="IQT140" s="760"/>
      <c r="IQU140" s="760"/>
      <c r="IQV140" s="760"/>
      <c r="IQW140" s="760"/>
      <c r="IQX140" s="760"/>
      <c r="IQY140" s="760"/>
      <c r="IQZ140" s="760"/>
      <c r="IRA140" s="760"/>
      <c r="IRB140" s="760"/>
      <c r="IRC140" s="760"/>
      <c r="IRD140" s="760"/>
      <c r="IRE140" s="760"/>
      <c r="IRF140" s="760"/>
      <c r="IRG140" s="760"/>
      <c r="IRH140" s="760"/>
      <c r="IRI140" s="760"/>
      <c r="IRJ140" s="760"/>
      <c r="IRK140" s="760"/>
      <c r="IRL140" s="760"/>
      <c r="IRM140" s="760"/>
      <c r="IRN140" s="760"/>
      <c r="IRO140" s="760"/>
      <c r="IRP140" s="760"/>
      <c r="IRQ140" s="760"/>
      <c r="IRR140" s="760"/>
      <c r="IRS140" s="760"/>
      <c r="IRT140" s="760"/>
      <c r="IRU140" s="760"/>
      <c r="IRV140" s="760"/>
      <c r="IRW140" s="760"/>
      <c r="IRX140" s="760"/>
      <c r="IRY140" s="760"/>
      <c r="IRZ140" s="760"/>
      <c r="ISA140" s="760"/>
      <c r="ISB140" s="760"/>
      <c r="ISC140" s="760"/>
      <c r="ISD140" s="760"/>
      <c r="ISE140" s="760"/>
      <c r="ISF140" s="760"/>
      <c r="ISG140" s="760"/>
      <c r="ISH140" s="760"/>
      <c r="ISI140" s="760"/>
      <c r="ISJ140" s="760"/>
      <c r="ISK140" s="760"/>
      <c r="ISL140" s="760"/>
      <c r="ISM140" s="760"/>
      <c r="ISN140" s="760"/>
      <c r="ISO140" s="760"/>
      <c r="ISP140" s="760"/>
      <c r="ISQ140" s="760"/>
      <c r="ISR140" s="760"/>
      <c r="ISS140" s="760"/>
      <c r="IST140" s="760"/>
      <c r="ISU140" s="760"/>
      <c r="ISV140" s="760"/>
      <c r="ISW140" s="760"/>
      <c r="ISX140" s="760"/>
      <c r="ISY140" s="760"/>
      <c r="ISZ140" s="760"/>
      <c r="ITA140" s="760"/>
      <c r="ITB140" s="760"/>
      <c r="ITC140" s="760"/>
      <c r="ITD140" s="760"/>
      <c r="ITE140" s="760"/>
      <c r="ITF140" s="760"/>
      <c r="ITG140" s="760"/>
      <c r="ITH140" s="760"/>
      <c r="ITI140" s="760"/>
      <c r="ITJ140" s="760"/>
      <c r="ITK140" s="760"/>
      <c r="ITL140" s="760"/>
      <c r="ITM140" s="760"/>
      <c r="ITN140" s="760"/>
      <c r="ITO140" s="760"/>
      <c r="ITP140" s="760"/>
      <c r="ITQ140" s="760"/>
      <c r="ITR140" s="760"/>
      <c r="ITS140" s="760"/>
      <c r="ITT140" s="760"/>
      <c r="ITU140" s="760"/>
      <c r="ITV140" s="760"/>
      <c r="ITW140" s="760"/>
      <c r="ITX140" s="760"/>
      <c r="ITY140" s="760"/>
      <c r="ITZ140" s="760"/>
      <c r="IUA140" s="760"/>
      <c r="IUB140" s="760"/>
      <c r="IUC140" s="760"/>
      <c r="IUD140" s="760"/>
      <c r="IUE140" s="760"/>
      <c r="IUF140" s="760"/>
      <c r="IUG140" s="760"/>
      <c r="IUH140" s="760"/>
      <c r="IUI140" s="760"/>
      <c r="IUJ140" s="760"/>
      <c r="IUK140" s="760"/>
      <c r="IUL140" s="760"/>
      <c r="IUM140" s="760"/>
      <c r="IUN140" s="760"/>
      <c r="IUO140" s="760"/>
      <c r="IUP140" s="760"/>
      <c r="IUQ140" s="760"/>
      <c r="IUR140" s="760"/>
      <c r="IUS140" s="760"/>
      <c r="IUT140" s="760"/>
      <c r="IUU140" s="760"/>
      <c r="IUV140" s="760"/>
      <c r="IUW140" s="760"/>
      <c r="IUX140" s="760"/>
      <c r="IUY140" s="760"/>
      <c r="IUZ140" s="760"/>
      <c r="IVA140" s="760"/>
      <c r="IVB140" s="760"/>
      <c r="IVC140" s="760"/>
      <c r="IVD140" s="760"/>
      <c r="IVE140" s="760"/>
      <c r="IVF140" s="760"/>
      <c r="IVG140" s="760"/>
      <c r="IVH140" s="760"/>
      <c r="IVI140" s="760"/>
      <c r="IVJ140" s="760"/>
      <c r="IVK140" s="760"/>
      <c r="IVL140" s="760"/>
      <c r="IVM140" s="760"/>
      <c r="IVN140" s="760"/>
      <c r="IVO140" s="760"/>
      <c r="IVP140" s="760"/>
      <c r="IVQ140" s="760"/>
      <c r="IVR140" s="760"/>
      <c r="IVS140" s="760"/>
      <c r="IVT140" s="760"/>
      <c r="IVU140" s="760"/>
      <c r="IVV140" s="760"/>
      <c r="IVW140" s="760"/>
      <c r="IVX140" s="760"/>
      <c r="IVY140" s="760"/>
      <c r="IVZ140" s="760"/>
      <c r="IWA140" s="760"/>
      <c r="IWB140" s="760"/>
      <c r="IWC140" s="760"/>
      <c r="IWD140" s="760"/>
      <c r="IWE140" s="760"/>
      <c r="IWF140" s="760"/>
      <c r="IWG140" s="760"/>
      <c r="IWH140" s="760"/>
      <c r="IWI140" s="760"/>
      <c r="IWJ140" s="760"/>
      <c r="IWK140" s="760"/>
      <c r="IWL140" s="760"/>
      <c r="IWM140" s="760"/>
      <c r="IWN140" s="760"/>
      <c r="IWO140" s="760"/>
      <c r="IWP140" s="760"/>
      <c r="IWQ140" s="760"/>
      <c r="IWR140" s="760"/>
      <c r="IWS140" s="760"/>
      <c r="IWT140" s="760"/>
      <c r="IWU140" s="760"/>
      <c r="IWV140" s="760"/>
      <c r="IWW140" s="760"/>
      <c r="IWX140" s="760"/>
      <c r="IWY140" s="760"/>
      <c r="IWZ140" s="760"/>
      <c r="IXA140" s="760"/>
      <c r="IXB140" s="760"/>
      <c r="IXC140" s="760"/>
      <c r="IXD140" s="760"/>
      <c r="IXE140" s="760"/>
      <c r="IXF140" s="760"/>
      <c r="IXG140" s="760"/>
      <c r="IXH140" s="760"/>
      <c r="IXI140" s="760"/>
      <c r="IXJ140" s="760"/>
      <c r="IXK140" s="760"/>
      <c r="IXL140" s="760"/>
      <c r="IXM140" s="760"/>
      <c r="IXN140" s="760"/>
      <c r="IXO140" s="760"/>
      <c r="IXP140" s="760"/>
      <c r="IXQ140" s="760"/>
      <c r="IXR140" s="760"/>
      <c r="IXS140" s="760"/>
      <c r="IXT140" s="760"/>
      <c r="IXU140" s="760"/>
      <c r="IXV140" s="760"/>
      <c r="IXW140" s="760"/>
      <c r="IXX140" s="760"/>
      <c r="IXY140" s="760"/>
      <c r="IXZ140" s="760"/>
      <c r="IYA140" s="760"/>
      <c r="IYB140" s="760"/>
      <c r="IYC140" s="760"/>
      <c r="IYD140" s="760"/>
      <c r="IYE140" s="760"/>
      <c r="IYF140" s="760"/>
      <c r="IYG140" s="760"/>
      <c r="IYH140" s="760"/>
      <c r="IYI140" s="760"/>
      <c r="IYJ140" s="760"/>
      <c r="IYK140" s="760"/>
      <c r="IYL140" s="760"/>
      <c r="IYM140" s="760"/>
      <c r="IYN140" s="760"/>
      <c r="IYO140" s="760"/>
      <c r="IYP140" s="760"/>
      <c r="IYQ140" s="760"/>
      <c r="IYR140" s="760"/>
      <c r="IYS140" s="760"/>
      <c r="IYT140" s="760"/>
      <c r="IYU140" s="760"/>
      <c r="IYV140" s="760"/>
      <c r="IYW140" s="760"/>
      <c r="IYX140" s="760"/>
      <c r="IYY140" s="760"/>
      <c r="IYZ140" s="760"/>
      <c r="IZA140" s="760"/>
      <c r="IZB140" s="760"/>
      <c r="IZC140" s="760"/>
      <c r="IZD140" s="760"/>
      <c r="IZE140" s="760"/>
      <c r="IZF140" s="760"/>
      <c r="IZG140" s="760"/>
      <c r="IZH140" s="760"/>
      <c r="IZI140" s="760"/>
      <c r="IZJ140" s="760"/>
      <c r="IZK140" s="760"/>
      <c r="IZL140" s="760"/>
      <c r="IZM140" s="760"/>
      <c r="IZN140" s="760"/>
      <c r="IZO140" s="760"/>
      <c r="IZP140" s="760"/>
      <c r="IZQ140" s="760"/>
      <c r="IZR140" s="760"/>
      <c r="IZS140" s="760"/>
      <c r="IZT140" s="760"/>
      <c r="IZU140" s="760"/>
      <c r="IZV140" s="760"/>
      <c r="IZW140" s="760"/>
      <c r="IZX140" s="760"/>
      <c r="IZY140" s="760"/>
      <c r="IZZ140" s="760"/>
      <c r="JAA140" s="760"/>
      <c r="JAB140" s="760"/>
      <c r="JAC140" s="760"/>
      <c r="JAD140" s="760"/>
      <c r="JAE140" s="760"/>
      <c r="JAF140" s="760"/>
      <c r="JAG140" s="760"/>
      <c r="JAH140" s="760"/>
      <c r="JAI140" s="760"/>
      <c r="JAJ140" s="760"/>
      <c r="JAK140" s="760"/>
      <c r="JAL140" s="760"/>
      <c r="JAM140" s="760"/>
      <c r="JAN140" s="760"/>
      <c r="JAO140" s="760"/>
      <c r="JAP140" s="760"/>
      <c r="JAQ140" s="760"/>
      <c r="JAR140" s="760"/>
      <c r="JAS140" s="760"/>
      <c r="JAT140" s="760"/>
      <c r="JAU140" s="760"/>
      <c r="JAV140" s="760"/>
      <c r="JAW140" s="760"/>
      <c r="JAX140" s="760"/>
      <c r="JAY140" s="760"/>
      <c r="JAZ140" s="760"/>
      <c r="JBA140" s="760"/>
      <c r="JBB140" s="760"/>
      <c r="JBC140" s="760"/>
      <c r="JBD140" s="760"/>
      <c r="JBE140" s="760"/>
      <c r="JBF140" s="760"/>
      <c r="JBG140" s="760"/>
      <c r="JBH140" s="760"/>
      <c r="JBI140" s="760"/>
      <c r="JBJ140" s="760"/>
      <c r="JBK140" s="760"/>
      <c r="JBL140" s="760"/>
      <c r="JBM140" s="760"/>
      <c r="JBN140" s="760"/>
      <c r="JBO140" s="760"/>
      <c r="JBP140" s="760"/>
      <c r="JBQ140" s="760"/>
      <c r="JBR140" s="760"/>
      <c r="JBS140" s="760"/>
      <c r="JBT140" s="760"/>
      <c r="JBU140" s="760"/>
      <c r="JBV140" s="760"/>
      <c r="JBW140" s="760"/>
      <c r="JBX140" s="760"/>
      <c r="JBY140" s="760"/>
      <c r="JBZ140" s="760"/>
      <c r="JCA140" s="760"/>
      <c r="JCB140" s="760"/>
      <c r="JCC140" s="760"/>
      <c r="JCD140" s="760"/>
      <c r="JCE140" s="760"/>
      <c r="JCF140" s="760"/>
      <c r="JCG140" s="760"/>
      <c r="JCH140" s="760"/>
      <c r="JCI140" s="760"/>
      <c r="JCJ140" s="760"/>
      <c r="JCK140" s="760"/>
      <c r="JCL140" s="760"/>
      <c r="JCM140" s="760"/>
      <c r="JCN140" s="760"/>
      <c r="JCO140" s="760"/>
      <c r="JCP140" s="760"/>
      <c r="JCQ140" s="760"/>
      <c r="JCR140" s="760"/>
      <c r="JCS140" s="760"/>
      <c r="JCT140" s="760"/>
      <c r="JCU140" s="760"/>
      <c r="JCV140" s="760"/>
      <c r="JCW140" s="760"/>
      <c r="JCX140" s="760"/>
      <c r="JCY140" s="760"/>
      <c r="JCZ140" s="760"/>
      <c r="JDA140" s="760"/>
      <c r="JDB140" s="760"/>
      <c r="JDC140" s="760"/>
      <c r="JDD140" s="760"/>
      <c r="JDE140" s="760"/>
      <c r="JDF140" s="760"/>
      <c r="JDG140" s="760"/>
      <c r="JDH140" s="760"/>
      <c r="JDI140" s="760"/>
      <c r="JDJ140" s="760"/>
      <c r="JDK140" s="760"/>
      <c r="JDL140" s="760"/>
      <c r="JDM140" s="760"/>
      <c r="JDN140" s="760"/>
      <c r="JDO140" s="760"/>
      <c r="JDP140" s="760"/>
      <c r="JDQ140" s="760"/>
      <c r="JDR140" s="760"/>
      <c r="JDS140" s="760"/>
      <c r="JDT140" s="760"/>
      <c r="JDU140" s="760"/>
      <c r="JDV140" s="760"/>
      <c r="JDW140" s="760"/>
      <c r="JDX140" s="760"/>
      <c r="JDY140" s="760"/>
      <c r="JDZ140" s="760"/>
      <c r="JEA140" s="760"/>
      <c r="JEB140" s="760"/>
      <c r="JEC140" s="760"/>
      <c r="JED140" s="760"/>
      <c r="JEE140" s="760"/>
      <c r="JEF140" s="760"/>
      <c r="JEG140" s="760"/>
      <c r="JEH140" s="760"/>
      <c r="JEI140" s="760"/>
      <c r="JEJ140" s="760"/>
      <c r="JEK140" s="760"/>
      <c r="JEL140" s="760"/>
      <c r="JEM140" s="760"/>
      <c r="JEN140" s="760"/>
      <c r="JEO140" s="760"/>
      <c r="JEP140" s="760"/>
      <c r="JEQ140" s="760"/>
      <c r="JER140" s="760"/>
      <c r="JES140" s="760"/>
      <c r="JET140" s="760"/>
      <c r="JEU140" s="760"/>
      <c r="JEV140" s="760"/>
      <c r="JEW140" s="760"/>
      <c r="JEX140" s="760"/>
      <c r="JEY140" s="760"/>
      <c r="JEZ140" s="760"/>
      <c r="JFA140" s="760"/>
      <c r="JFB140" s="760"/>
      <c r="JFC140" s="760"/>
      <c r="JFD140" s="760"/>
      <c r="JFE140" s="760"/>
      <c r="JFF140" s="760"/>
      <c r="JFG140" s="760"/>
      <c r="JFH140" s="760"/>
      <c r="JFI140" s="760"/>
      <c r="JFJ140" s="760"/>
      <c r="JFK140" s="760"/>
      <c r="JFL140" s="760"/>
      <c r="JFM140" s="760"/>
      <c r="JFN140" s="760"/>
      <c r="JFO140" s="760"/>
      <c r="JFP140" s="760"/>
      <c r="JFQ140" s="760"/>
      <c r="JFR140" s="760"/>
      <c r="JFS140" s="760"/>
      <c r="JFT140" s="760"/>
      <c r="JFU140" s="760"/>
      <c r="JFV140" s="760"/>
      <c r="JFW140" s="760"/>
      <c r="JFX140" s="760"/>
      <c r="JFY140" s="760"/>
      <c r="JFZ140" s="760"/>
      <c r="JGA140" s="760"/>
      <c r="JGB140" s="760"/>
      <c r="JGC140" s="760"/>
      <c r="JGD140" s="760"/>
      <c r="JGE140" s="760"/>
      <c r="JGF140" s="760"/>
      <c r="JGG140" s="760"/>
      <c r="JGH140" s="760"/>
      <c r="JGI140" s="760"/>
      <c r="JGJ140" s="760"/>
      <c r="JGK140" s="760"/>
      <c r="JGL140" s="760"/>
      <c r="JGM140" s="760"/>
      <c r="JGN140" s="760"/>
      <c r="JGO140" s="760"/>
      <c r="JGP140" s="760"/>
      <c r="JGQ140" s="760"/>
      <c r="JGR140" s="760"/>
      <c r="JGS140" s="760"/>
      <c r="JGT140" s="760"/>
      <c r="JGU140" s="760"/>
      <c r="JGV140" s="760"/>
      <c r="JGW140" s="760"/>
      <c r="JGX140" s="760"/>
      <c r="JGY140" s="760"/>
      <c r="JGZ140" s="760"/>
      <c r="JHA140" s="760"/>
      <c r="JHB140" s="760"/>
      <c r="JHC140" s="760"/>
      <c r="JHD140" s="760"/>
      <c r="JHE140" s="760"/>
      <c r="JHF140" s="760"/>
      <c r="JHG140" s="760"/>
      <c r="JHH140" s="760"/>
      <c r="JHI140" s="760"/>
      <c r="JHJ140" s="760"/>
      <c r="JHK140" s="760"/>
      <c r="JHL140" s="760"/>
      <c r="JHM140" s="760"/>
      <c r="JHN140" s="760"/>
      <c r="JHO140" s="760"/>
      <c r="JHP140" s="760"/>
      <c r="JHQ140" s="760"/>
      <c r="JHR140" s="760"/>
      <c r="JHS140" s="760"/>
      <c r="JHT140" s="760"/>
      <c r="JHU140" s="760"/>
      <c r="JHV140" s="760"/>
      <c r="JHW140" s="760"/>
      <c r="JHX140" s="760"/>
      <c r="JHY140" s="760"/>
      <c r="JHZ140" s="760"/>
      <c r="JIA140" s="760"/>
      <c r="JIB140" s="760"/>
      <c r="JIC140" s="760"/>
      <c r="JID140" s="760"/>
      <c r="JIE140" s="760"/>
      <c r="JIF140" s="760"/>
      <c r="JIG140" s="760"/>
      <c r="JIH140" s="760"/>
      <c r="JII140" s="760"/>
      <c r="JIJ140" s="760"/>
      <c r="JIK140" s="760"/>
      <c r="JIL140" s="760"/>
      <c r="JIM140" s="760"/>
      <c r="JIN140" s="760"/>
      <c r="JIO140" s="760"/>
      <c r="JIP140" s="760"/>
      <c r="JIQ140" s="760"/>
      <c r="JIR140" s="760"/>
      <c r="JIS140" s="760"/>
      <c r="JIT140" s="760"/>
      <c r="JIU140" s="760"/>
      <c r="JIV140" s="760"/>
      <c r="JIW140" s="760"/>
      <c r="JIX140" s="760"/>
      <c r="JIY140" s="760"/>
      <c r="JIZ140" s="760"/>
      <c r="JJA140" s="760"/>
      <c r="JJB140" s="760"/>
      <c r="JJC140" s="760"/>
      <c r="JJD140" s="760"/>
      <c r="JJE140" s="760"/>
      <c r="JJF140" s="760"/>
      <c r="JJG140" s="760"/>
      <c r="JJH140" s="760"/>
      <c r="JJI140" s="760"/>
      <c r="JJJ140" s="760"/>
      <c r="JJK140" s="760"/>
      <c r="JJL140" s="760"/>
      <c r="JJM140" s="760"/>
      <c r="JJN140" s="760"/>
      <c r="JJO140" s="760"/>
      <c r="JJP140" s="760"/>
      <c r="JJQ140" s="760"/>
      <c r="JJR140" s="760"/>
      <c r="JJS140" s="760"/>
      <c r="JJT140" s="760"/>
      <c r="JJU140" s="760"/>
      <c r="JJV140" s="760"/>
      <c r="JJW140" s="760"/>
      <c r="JJX140" s="760"/>
      <c r="JJY140" s="760"/>
      <c r="JJZ140" s="760"/>
      <c r="JKA140" s="760"/>
      <c r="JKB140" s="760"/>
      <c r="JKC140" s="760"/>
      <c r="JKD140" s="760"/>
      <c r="JKE140" s="760"/>
      <c r="JKF140" s="760"/>
      <c r="JKG140" s="760"/>
      <c r="JKH140" s="760"/>
      <c r="JKI140" s="760"/>
      <c r="JKJ140" s="760"/>
      <c r="JKK140" s="760"/>
      <c r="JKL140" s="760"/>
      <c r="JKM140" s="760"/>
      <c r="JKN140" s="760"/>
      <c r="JKO140" s="760"/>
      <c r="JKP140" s="760"/>
      <c r="JKQ140" s="760"/>
      <c r="JKR140" s="760"/>
      <c r="JKS140" s="760"/>
      <c r="JKT140" s="760"/>
      <c r="JKU140" s="760"/>
      <c r="JKV140" s="760"/>
      <c r="JKW140" s="760"/>
      <c r="JKX140" s="760"/>
      <c r="JKY140" s="760"/>
      <c r="JKZ140" s="760"/>
      <c r="JLA140" s="760"/>
      <c r="JLB140" s="760"/>
      <c r="JLC140" s="760"/>
      <c r="JLD140" s="760"/>
      <c r="JLE140" s="760"/>
      <c r="JLF140" s="760"/>
      <c r="JLG140" s="760"/>
      <c r="JLH140" s="760"/>
      <c r="JLI140" s="760"/>
      <c r="JLJ140" s="760"/>
      <c r="JLK140" s="760"/>
      <c r="JLL140" s="760"/>
      <c r="JLM140" s="760"/>
      <c r="JLN140" s="760"/>
      <c r="JLO140" s="760"/>
      <c r="JLP140" s="760"/>
      <c r="JLQ140" s="760"/>
      <c r="JLR140" s="760"/>
      <c r="JLS140" s="760"/>
      <c r="JLT140" s="760"/>
      <c r="JLU140" s="760"/>
      <c r="JLV140" s="760"/>
      <c r="JLW140" s="760"/>
      <c r="JLX140" s="760"/>
      <c r="JLY140" s="760"/>
      <c r="JLZ140" s="760"/>
      <c r="JMA140" s="760"/>
      <c r="JMB140" s="760"/>
      <c r="JMC140" s="760"/>
      <c r="JMD140" s="760"/>
      <c r="JME140" s="760"/>
      <c r="JMF140" s="760"/>
      <c r="JMG140" s="760"/>
      <c r="JMH140" s="760"/>
      <c r="JMI140" s="760"/>
      <c r="JMJ140" s="760"/>
      <c r="JMK140" s="760"/>
      <c r="JML140" s="760"/>
      <c r="JMM140" s="760"/>
      <c r="JMN140" s="760"/>
      <c r="JMO140" s="760"/>
      <c r="JMP140" s="760"/>
      <c r="JMQ140" s="760"/>
      <c r="JMR140" s="760"/>
      <c r="JMS140" s="760"/>
      <c r="JMT140" s="760"/>
      <c r="JMU140" s="760"/>
      <c r="JMV140" s="760"/>
      <c r="JMW140" s="760"/>
      <c r="JMX140" s="760"/>
      <c r="JMY140" s="760"/>
      <c r="JMZ140" s="760"/>
      <c r="JNA140" s="760"/>
      <c r="JNB140" s="760"/>
      <c r="JNC140" s="760"/>
      <c r="JND140" s="760"/>
      <c r="JNE140" s="760"/>
      <c r="JNF140" s="760"/>
      <c r="JNG140" s="760"/>
      <c r="JNH140" s="760"/>
      <c r="JNI140" s="760"/>
      <c r="JNJ140" s="760"/>
      <c r="JNK140" s="760"/>
      <c r="JNL140" s="760"/>
      <c r="JNM140" s="760"/>
      <c r="JNN140" s="760"/>
      <c r="JNO140" s="760"/>
      <c r="JNP140" s="760"/>
      <c r="JNQ140" s="760"/>
      <c r="JNR140" s="760"/>
      <c r="JNS140" s="760"/>
      <c r="JNT140" s="760"/>
      <c r="JNU140" s="760"/>
      <c r="JNV140" s="760"/>
      <c r="JNW140" s="760"/>
      <c r="JNX140" s="760"/>
      <c r="JNY140" s="760"/>
      <c r="JNZ140" s="760"/>
      <c r="JOA140" s="760"/>
      <c r="JOB140" s="760"/>
      <c r="JOC140" s="760"/>
      <c r="JOD140" s="760"/>
      <c r="JOE140" s="760"/>
      <c r="JOF140" s="760"/>
      <c r="JOG140" s="760"/>
      <c r="JOH140" s="760"/>
      <c r="JOI140" s="760"/>
      <c r="JOJ140" s="760"/>
      <c r="JOK140" s="760"/>
      <c r="JOL140" s="760"/>
      <c r="JOM140" s="760"/>
      <c r="JON140" s="760"/>
      <c r="JOO140" s="760"/>
      <c r="JOP140" s="760"/>
      <c r="JOQ140" s="760"/>
      <c r="JOR140" s="760"/>
      <c r="JOS140" s="760"/>
      <c r="JOT140" s="760"/>
      <c r="JOU140" s="760"/>
      <c r="JOV140" s="760"/>
      <c r="JOW140" s="760"/>
      <c r="JOX140" s="760"/>
      <c r="JOY140" s="760"/>
      <c r="JOZ140" s="760"/>
      <c r="JPA140" s="760"/>
      <c r="JPB140" s="760"/>
      <c r="JPC140" s="760"/>
      <c r="JPD140" s="760"/>
      <c r="JPE140" s="760"/>
      <c r="JPF140" s="760"/>
      <c r="JPG140" s="760"/>
      <c r="JPH140" s="760"/>
      <c r="JPI140" s="760"/>
      <c r="JPJ140" s="760"/>
      <c r="JPK140" s="760"/>
      <c r="JPL140" s="760"/>
      <c r="JPM140" s="760"/>
      <c r="JPN140" s="760"/>
      <c r="JPO140" s="760"/>
      <c r="JPP140" s="760"/>
      <c r="JPQ140" s="760"/>
      <c r="JPR140" s="760"/>
      <c r="JPS140" s="760"/>
      <c r="JPT140" s="760"/>
      <c r="JPU140" s="760"/>
      <c r="JPV140" s="760"/>
      <c r="JPW140" s="760"/>
      <c r="JPX140" s="760"/>
      <c r="JPY140" s="760"/>
      <c r="JPZ140" s="760"/>
      <c r="JQA140" s="760"/>
      <c r="JQB140" s="760"/>
      <c r="JQC140" s="760"/>
      <c r="JQD140" s="760"/>
      <c r="JQE140" s="760"/>
      <c r="JQF140" s="760"/>
      <c r="JQG140" s="760"/>
      <c r="JQH140" s="760"/>
      <c r="JQI140" s="760"/>
      <c r="JQJ140" s="760"/>
      <c r="JQK140" s="760"/>
      <c r="JQL140" s="760"/>
      <c r="JQM140" s="760"/>
      <c r="JQN140" s="760"/>
      <c r="JQO140" s="760"/>
      <c r="JQP140" s="760"/>
      <c r="JQQ140" s="760"/>
      <c r="JQR140" s="760"/>
      <c r="JQS140" s="760"/>
      <c r="JQT140" s="760"/>
      <c r="JQU140" s="760"/>
      <c r="JQV140" s="760"/>
      <c r="JQW140" s="760"/>
      <c r="JQX140" s="760"/>
      <c r="JQY140" s="760"/>
      <c r="JQZ140" s="760"/>
      <c r="JRA140" s="760"/>
      <c r="JRB140" s="760"/>
      <c r="JRC140" s="760"/>
      <c r="JRD140" s="760"/>
      <c r="JRE140" s="760"/>
      <c r="JRF140" s="760"/>
      <c r="JRG140" s="760"/>
      <c r="JRH140" s="760"/>
      <c r="JRI140" s="760"/>
      <c r="JRJ140" s="760"/>
      <c r="JRK140" s="760"/>
      <c r="JRL140" s="760"/>
      <c r="JRM140" s="760"/>
      <c r="JRN140" s="760"/>
      <c r="JRO140" s="760"/>
      <c r="JRP140" s="760"/>
      <c r="JRQ140" s="760"/>
      <c r="JRR140" s="760"/>
      <c r="JRS140" s="760"/>
      <c r="JRT140" s="760"/>
      <c r="JRU140" s="760"/>
      <c r="JRV140" s="760"/>
      <c r="JRW140" s="760"/>
      <c r="JRX140" s="760"/>
      <c r="JRY140" s="760"/>
      <c r="JRZ140" s="760"/>
      <c r="JSA140" s="760"/>
      <c r="JSB140" s="760"/>
      <c r="JSC140" s="760"/>
      <c r="JSD140" s="760"/>
      <c r="JSE140" s="760"/>
      <c r="JSF140" s="760"/>
      <c r="JSG140" s="760"/>
      <c r="JSH140" s="760"/>
      <c r="JSI140" s="760"/>
      <c r="JSJ140" s="760"/>
      <c r="JSK140" s="760"/>
      <c r="JSL140" s="760"/>
      <c r="JSM140" s="760"/>
      <c r="JSN140" s="760"/>
      <c r="JSO140" s="760"/>
      <c r="JSP140" s="760"/>
      <c r="JSQ140" s="760"/>
      <c r="JSR140" s="760"/>
      <c r="JSS140" s="760"/>
      <c r="JST140" s="760"/>
      <c r="JSU140" s="760"/>
      <c r="JSV140" s="760"/>
      <c r="JSW140" s="760"/>
      <c r="JSX140" s="760"/>
      <c r="JSY140" s="760"/>
      <c r="JSZ140" s="760"/>
      <c r="JTA140" s="760"/>
      <c r="JTB140" s="760"/>
      <c r="JTC140" s="760"/>
      <c r="JTD140" s="760"/>
      <c r="JTE140" s="760"/>
      <c r="JTF140" s="760"/>
      <c r="JTG140" s="760"/>
      <c r="JTH140" s="760"/>
      <c r="JTI140" s="760"/>
      <c r="JTJ140" s="760"/>
      <c r="JTK140" s="760"/>
      <c r="JTL140" s="760"/>
      <c r="JTM140" s="760"/>
      <c r="JTN140" s="760"/>
      <c r="JTO140" s="760"/>
      <c r="JTP140" s="760"/>
      <c r="JTQ140" s="760"/>
      <c r="JTR140" s="760"/>
      <c r="JTS140" s="760"/>
      <c r="JTT140" s="760"/>
      <c r="JTU140" s="760"/>
      <c r="JTV140" s="760"/>
      <c r="JTW140" s="760"/>
      <c r="JTX140" s="760"/>
      <c r="JTY140" s="760"/>
      <c r="JTZ140" s="760"/>
      <c r="JUA140" s="760"/>
      <c r="JUB140" s="760"/>
      <c r="JUC140" s="760"/>
      <c r="JUD140" s="760"/>
      <c r="JUE140" s="760"/>
      <c r="JUF140" s="760"/>
      <c r="JUG140" s="760"/>
      <c r="JUH140" s="760"/>
      <c r="JUI140" s="760"/>
      <c r="JUJ140" s="760"/>
      <c r="JUK140" s="760"/>
      <c r="JUL140" s="760"/>
      <c r="JUM140" s="760"/>
      <c r="JUN140" s="760"/>
      <c r="JUO140" s="760"/>
      <c r="JUP140" s="760"/>
      <c r="JUQ140" s="760"/>
      <c r="JUR140" s="760"/>
      <c r="JUS140" s="760"/>
      <c r="JUT140" s="760"/>
      <c r="JUU140" s="760"/>
      <c r="JUV140" s="760"/>
      <c r="JUW140" s="760"/>
      <c r="JUX140" s="760"/>
      <c r="JUY140" s="760"/>
      <c r="JUZ140" s="760"/>
      <c r="JVA140" s="760"/>
      <c r="JVB140" s="760"/>
      <c r="JVC140" s="760"/>
      <c r="JVD140" s="760"/>
      <c r="JVE140" s="760"/>
      <c r="JVF140" s="760"/>
      <c r="JVG140" s="760"/>
      <c r="JVH140" s="760"/>
      <c r="JVI140" s="760"/>
      <c r="JVJ140" s="760"/>
      <c r="JVK140" s="760"/>
      <c r="JVL140" s="760"/>
      <c r="JVM140" s="760"/>
      <c r="JVN140" s="760"/>
      <c r="JVO140" s="760"/>
      <c r="JVP140" s="760"/>
      <c r="JVQ140" s="760"/>
      <c r="JVR140" s="760"/>
      <c r="JVS140" s="760"/>
      <c r="JVT140" s="760"/>
      <c r="JVU140" s="760"/>
      <c r="JVV140" s="760"/>
      <c r="JVW140" s="760"/>
      <c r="JVX140" s="760"/>
      <c r="JVY140" s="760"/>
      <c r="JVZ140" s="760"/>
      <c r="JWA140" s="760"/>
      <c r="JWB140" s="760"/>
      <c r="JWC140" s="760"/>
      <c r="JWD140" s="760"/>
      <c r="JWE140" s="760"/>
      <c r="JWF140" s="760"/>
      <c r="JWG140" s="760"/>
      <c r="JWH140" s="760"/>
      <c r="JWI140" s="760"/>
      <c r="JWJ140" s="760"/>
      <c r="JWK140" s="760"/>
      <c r="JWL140" s="760"/>
      <c r="JWM140" s="760"/>
      <c r="JWN140" s="760"/>
      <c r="JWO140" s="760"/>
      <c r="JWP140" s="760"/>
      <c r="JWQ140" s="760"/>
      <c r="JWR140" s="760"/>
      <c r="JWS140" s="760"/>
      <c r="JWT140" s="760"/>
      <c r="JWU140" s="760"/>
      <c r="JWV140" s="760"/>
      <c r="JWW140" s="760"/>
      <c r="JWX140" s="760"/>
      <c r="JWY140" s="760"/>
      <c r="JWZ140" s="760"/>
      <c r="JXA140" s="760"/>
      <c r="JXB140" s="760"/>
      <c r="JXC140" s="760"/>
      <c r="JXD140" s="760"/>
      <c r="JXE140" s="760"/>
      <c r="JXF140" s="760"/>
      <c r="JXG140" s="760"/>
      <c r="JXH140" s="760"/>
      <c r="JXI140" s="760"/>
      <c r="JXJ140" s="760"/>
      <c r="JXK140" s="760"/>
      <c r="JXL140" s="760"/>
      <c r="JXM140" s="760"/>
      <c r="JXN140" s="760"/>
      <c r="JXO140" s="760"/>
      <c r="JXP140" s="760"/>
      <c r="JXQ140" s="760"/>
      <c r="JXR140" s="760"/>
      <c r="JXS140" s="760"/>
      <c r="JXT140" s="760"/>
      <c r="JXU140" s="760"/>
      <c r="JXV140" s="760"/>
      <c r="JXW140" s="760"/>
      <c r="JXX140" s="760"/>
      <c r="JXY140" s="760"/>
      <c r="JXZ140" s="760"/>
      <c r="JYA140" s="760"/>
      <c r="JYB140" s="760"/>
      <c r="JYC140" s="760"/>
      <c r="JYD140" s="760"/>
      <c r="JYE140" s="760"/>
      <c r="JYF140" s="760"/>
      <c r="JYG140" s="760"/>
      <c r="JYH140" s="760"/>
      <c r="JYI140" s="760"/>
      <c r="JYJ140" s="760"/>
      <c r="JYK140" s="760"/>
      <c r="JYL140" s="760"/>
      <c r="JYM140" s="760"/>
      <c r="JYN140" s="760"/>
      <c r="JYO140" s="760"/>
      <c r="JYP140" s="760"/>
      <c r="JYQ140" s="760"/>
      <c r="JYR140" s="760"/>
      <c r="JYS140" s="760"/>
      <c r="JYT140" s="760"/>
      <c r="JYU140" s="760"/>
      <c r="JYV140" s="760"/>
      <c r="JYW140" s="760"/>
      <c r="JYX140" s="760"/>
      <c r="JYY140" s="760"/>
      <c r="JYZ140" s="760"/>
      <c r="JZA140" s="760"/>
      <c r="JZB140" s="760"/>
      <c r="JZC140" s="760"/>
      <c r="JZD140" s="760"/>
      <c r="JZE140" s="760"/>
      <c r="JZF140" s="760"/>
      <c r="JZG140" s="760"/>
      <c r="JZH140" s="760"/>
      <c r="JZI140" s="760"/>
      <c r="JZJ140" s="760"/>
      <c r="JZK140" s="760"/>
      <c r="JZL140" s="760"/>
      <c r="JZM140" s="760"/>
      <c r="JZN140" s="760"/>
      <c r="JZO140" s="760"/>
      <c r="JZP140" s="760"/>
      <c r="JZQ140" s="760"/>
      <c r="JZR140" s="760"/>
      <c r="JZS140" s="760"/>
      <c r="JZT140" s="760"/>
      <c r="JZU140" s="760"/>
      <c r="JZV140" s="760"/>
      <c r="JZW140" s="760"/>
      <c r="JZX140" s="760"/>
      <c r="JZY140" s="760"/>
      <c r="JZZ140" s="760"/>
      <c r="KAA140" s="760"/>
      <c r="KAB140" s="760"/>
      <c r="KAC140" s="760"/>
      <c r="KAD140" s="760"/>
      <c r="KAE140" s="760"/>
      <c r="KAF140" s="760"/>
      <c r="KAG140" s="760"/>
      <c r="KAH140" s="760"/>
      <c r="KAI140" s="760"/>
      <c r="KAJ140" s="760"/>
      <c r="KAK140" s="760"/>
      <c r="KAL140" s="760"/>
      <c r="KAM140" s="760"/>
      <c r="KAN140" s="760"/>
      <c r="KAO140" s="760"/>
      <c r="KAP140" s="760"/>
      <c r="KAQ140" s="760"/>
      <c r="KAR140" s="760"/>
      <c r="KAS140" s="760"/>
      <c r="KAT140" s="760"/>
      <c r="KAU140" s="760"/>
      <c r="KAV140" s="760"/>
      <c r="KAW140" s="760"/>
      <c r="KAX140" s="760"/>
      <c r="KAY140" s="760"/>
      <c r="KAZ140" s="760"/>
      <c r="KBA140" s="760"/>
      <c r="KBB140" s="760"/>
      <c r="KBC140" s="760"/>
      <c r="KBD140" s="760"/>
      <c r="KBE140" s="760"/>
      <c r="KBF140" s="760"/>
      <c r="KBG140" s="760"/>
      <c r="KBH140" s="760"/>
      <c r="KBI140" s="760"/>
      <c r="KBJ140" s="760"/>
      <c r="KBK140" s="760"/>
      <c r="KBL140" s="760"/>
      <c r="KBM140" s="760"/>
      <c r="KBN140" s="760"/>
      <c r="KBO140" s="760"/>
      <c r="KBP140" s="760"/>
      <c r="KBQ140" s="760"/>
      <c r="KBR140" s="760"/>
      <c r="KBS140" s="760"/>
      <c r="KBT140" s="760"/>
      <c r="KBU140" s="760"/>
      <c r="KBV140" s="760"/>
      <c r="KBW140" s="760"/>
      <c r="KBX140" s="760"/>
      <c r="KBY140" s="760"/>
      <c r="KBZ140" s="760"/>
      <c r="KCA140" s="760"/>
      <c r="KCB140" s="760"/>
      <c r="KCC140" s="760"/>
      <c r="KCD140" s="760"/>
      <c r="KCE140" s="760"/>
      <c r="KCF140" s="760"/>
      <c r="KCG140" s="760"/>
      <c r="KCH140" s="760"/>
      <c r="KCI140" s="760"/>
      <c r="KCJ140" s="760"/>
      <c r="KCK140" s="760"/>
      <c r="KCL140" s="760"/>
      <c r="KCM140" s="760"/>
      <c r="KCN140" s="760"/>
      <c r="KCO140" s="760"/>
      <c r="KCP140" s="760"/>
      <c r="KCQ140" s="760"/>
      <c r="KCR140" s="760"/>
      <c r="KCS140" s="760"/>
      <c r="KCT140" s="760"/>
      <c r="KCU140" s="760"/>
      <c r="KCV140" s="760"/>
      <c r="KCW140" s="760"/>
      <c r="KCX140" s="760"/>
      <c r="KCY140" s="760"/>
      <c r="KCZ140" s="760"/>
      <c r="KDA140" s="760"/>
      <c r="KDB140" s="760"/>
      <c r="KDC140" s="760"/>
      <c r="KDD140" s="760"/>
      <c r="KDE140" s="760"/>
      <c r="KDF140" s="760"/>
      <c r="KDG140" s="760"/>
      <c r="KDH140" s="760"/>
      <c r="KDI140" s="760"/>
      <c r="KDJ140" s="760"/>
      <c r="KDK140" s="760"/>
      <c r="KDL140" s="760"/>
      <c r="KDM140" s="760"/>
      <c r="KDN140" s="760"/>
      <c r="KDO140" s="760"/>
      <c r="KDP140" s="760"/>
      <c r="KDQ140" s="760"/>
      <c r="KDR140" s="760"/>
      <c r="KDS140" s="760"/>
      <c r="KDT140" s="760"/>
      <c r="KDU140" s="760"/>
      <c r="KDV140" s="760"/>
      <c r="KDW140" s="760"/>
      <c r="KDX140" s="760"/>
      <c r="KDY140" s="760"/>
      <c r="KDZ140" s="760"/>
      <c r="KEA140" s="760"/>
      <c r="KEB140" s="760"/>
      <c r="KEC140" s="760"/>
      <c r="KED140" s="760"/>
      <c r="KEE140" s="760"/>
      <c r="KEF140" s="760"/>
      <c r="KEG140" s="760"/>
      <c r="KEH140" s="760"/>
      <c r="KEI140" s="760"/>
      <c r="KEJ140" s="760"/>
      <c r="KEK140" s="760"/>
      <c r="KEL140" s="760"/>
      <c r="KEM140" s="760"/>
      <c r="KEN140" s="760"/>
      <c r="KEO140" s="760"/>
      <c r="KEP140" s="760"/>
      <c r="KEQ140" s="760"/>
      <c r="KER140" s="760"/>
      <c r="KES140" s="760"/>
      <c r="KET140" s="760"/>
      <c r="KEU140" s="760"/>
      <c r="KEV140" s="760"/>
      <c r="KEW140" s="760"/>
      <c r="KEX140" s="760"/>
      <c r="KEY140" s="760"/>
      <c r="KEZ140" s="760"/>
      <c r="KFA140" s="760"/>
      <c r="KFB140" s="760"/>
      <c r="KFC140" s="760"/>
      <c r="KFD140" s="760"/>
      <c r="KFE140" s="760"/>
      <c r="KFF140" s="760"/>
      <c r="KFG140" s="760"/>
      <c r="KFH140" s="760"/>
      <c r="KFI140" s="760"/>
      <c r="KFJ140" s="760"/>
      <c r="KFK140" s="760"/>
      <c r="KFL140" s="760"/>
      <c r="KFM140" s="760"/>
      <c r="KFN140" s="760"/>
      <c r="KFO140" s="760"/>
      <c r="KFP140" s="760"/>
      <c r="KFQ140" s="760"/>
      <c r="KFR140" s="760"/>
      <c r="KFS140" s="760"/>
      <c r="KFT140" s="760"/>
      <c r="KFU140" s="760"/>
      <c r="KFV140" s="760"/>
      <c r="KFW140" s="760"/>
      <c r="KFX140" s="760"/>
      <c r="KFY140" s="760"/>
      <c r="KFZ140" s="760"/>
      <c r="KGA140" s="760"/>
      <c r="KGB140" s="760"/>
      <c r="KGC140" s="760"/>
      <c r="KGD140" s="760"/>
      <c r="KGE140" s="760"/>
      <c r="KGF140" s="760"/>
      <c r="KGG140" s="760"/>
      <c r="KGH140" s="760"/>
      <c r="KGI140" s="760"/>
      <c r="KGJ140" s="760"/>
      <c r="KGK140" s="760"/>
      <c r="KGL140" s="760"/>
      <c r="KGM140" s="760"/>
      <c r="KGN140" s="760"/>
      <c r="KGO140" s="760"/>
      <c r="KGP140" s="760"/>
      <c r="KGQ140" s="760"/>
      <c r="KGR140" s="760"/>
      <c r="KGS140" s="760"/>
      <c r="KGT140" s="760"/>
      <c r="KGU140" s="760"/>
      <c r="KGV140" s="760"/>
      <c r="KGW140" s="760"/>
      <c r="KGX140" s="760"/>
      <c r="KGY140" s="760"/>
      <c r="KGZ140" s="760"/>
      <c r="KHA140" s="760"/>
      <c r="KHB140" s="760"/>
      <c r="KHC140" s="760"/>
      <c r="KHD140" s="760"/>
      <c r="KHE140" s="760"/>
      <c r="KHF140" s="760"/>
      <c r="KHG140" s="760"/>
      <c r="KHH140" s="760"/>
      <c r="KHI140" s="760"/>
      <c r="KHJ140" s="760"/>
      <c r="KHK140" s="760"/>
      <c r="KHL140" s="760"/>
      <c r="KHM140" s="760"/>
      <c r="KHN140" s="760"/>
      <c r="KHO140" s="760"/>
      <c r="KHP140" s="760"/>
      <c r="KHQ140" s="760"/>
      <c r="KHR140" s="760"/>
      <c r="KHS140" s="760"/>
      <c r="KHT140" s="760"/>
      <c r="KHU140" s="760"/>
      <c r="KHV140" s="760"/>
      <c r="KHW140" s="760"/>
      <c r="KHX140" s="760"/>
      <c r="KHY140" s="760"/>
      <c r="KHZ140" s="760"/>
      <c r="KIA140" s="760"/>
      <c r="KIB140" s="760"/>
      <c r="KIC140" s="760"/>
      <c r="KID140" s="760"/>
      <c r="KIE140" s="760"/>
      <c r="KIF140" s="760"/>
      <c r="KIG140" s="760"/>
      <c r="KIH140" s="760"/>
      <c r="KII140" s="760"/>
      <c r="KIJ140" s="760"/>
      <c r="KIK140" s="760"/>
      <c r="KIL140" s="760"/>
      <c r="KIM140" s="760"/>
      <c r="KIN140" s="760"/>
      <c r="KIO140" s="760"/>
      <c r="KIP140" s="760"/>
      <c r="KIQ140" s="760"/>
      <c r="KIR140" s="760"/>
      <c r="KIS140" s="760"/>
      <c r="KIT140" s="760"/>
      <c r="KIU140" s="760"/>
      <c r="KIV140" s="760"/>
      <c r="KIW140" s="760"/>
      <c r="KIX140" s="760"/>
      <c r="KIY140" s="760"/>
      <c r="KIZ140" s="760"/>
      <c r="KJA140" s="760"/>
      <c r="KJB140" s="760"/>
      <c r="KJC140" s="760"/>
      <c r="KJD140" s="760"/>
      <c r="KJE140" s="760"/>
      <c r="KJF140" s="760"/>
      <c r="KJG140" s="760"/>
      <c r="KJH140" s="760"/>
      <c r="KJI140" s="760"/>
      <c r="KJJ140" s="760"/>
      <c r="KJK140" s="760"/>
      <c r="KJL140" s="760"/>
      <c r="KJM140" s="760"/>
      <c r="KJN140" s="760"/>
      <c r="KJO140" s="760"/>
      <c r="KJP140" s="760"/>
      <c r="KJQ140" s="760"/>
      <c r="KJR140" s="760"/>
      <c r="KJS140" s="760"/>
      <c r="KJT140" s="760"/>
      <c r="KJU140" s="760"/>
      <c r="KJV140" s="760"/>
      <c r="KJW140" s="760"/>
      <c r="KJX140" s="760"/>
      <c r="KJY140" s="760"/>
      <c r="KJZ140" s="760"/>
      <c r="KKA140" s="760"/>
      <c r="KKB140" s="760"/>
      <c r="KKC140" s="760"/>
      <c r="KKD140" s="760"/>
      <c r="KKE140" s="760"/>
      <c r="KKF140" s="760"/>
      <c r="KKG140" s="760"/>
      <c r="KKH140" s="760"/>
      <c r="KKI140" s="760"/>
      <c r="KKJ140" s="760"/>
      <c r="KKK140" s="760"/>
      <c r="KKL140" s="760"/>
      <c r="KKM140" s="760"/>
      <c r="KKN140" s="760"/>
      <c r="KKO140" s="760"/>
      <c r="KKP140" s="760"/>
      <c r="KKQ140" s="760"/>
      <c r="KKR140" s="760"/>
      <c r="KKS140" s="760"/>
      <c r="KKT140" s="760"/>
      <c r="KKU140" s="760"/>
      <c r="KKV140" s="760"/>
      <c r="KKW140" s="760"/>
      <c r="KKX140" s="760"/>
      <c r="KKY140" s="760"/>
      <c r="KKZ140" s="760"/>
      <c r="KLA140" s="760"/>
      <c r="KLB140" s="760"/>
      <c r="KLC140" s="760"/>
      <c r="KLD140" s="760"/>
      <c r="KLE140" s="760"/>
      <c r="KLF140" s="760"/>
      <c r="KLG140" s="760"/>
      <c r="KLH140" s="760"/>
      <c r="KLI140" s="760"/>
      <c r="KLJ140" s="760"/>
      <c r="KLK140" s="760"/>
      <c r="KLL140" s="760"/>
      <c r="KLM140" s="760"/>
      <c r="KLN140" s="760"/>
      <c r="KLO140" s="760"/>
      <c r="KLP140" s="760"/>
      <c r="KLQ140" s="760"/>
      <c r="KLR140" s="760"/>
      <c r="KLS140" s="760"/>
      <c r="KLT140" s="760"/>
      <c r="KLU140" s="760"/>
      <c r="KLV140" s="760"/>
      <c r="KLW140" s="760"/>
      <c r="KLX140" s="760"/>
      <c r="KLY140" s="760"/>
      <c r="KLZ140" s="760"/>
      <c r="KMA140" s="760"/>
      <c r="KMB140" s="760"/>
      <c r="KMC140" s="760"/>
      <c r="KMD140" s="760"/>
      <c r="KME140" s="760"/>
      <c r="KMF140" s="760"/>
      <c r="KMG140" s="760"/>
      <c r="KMH140" s="760"/>
      <c r="KMI140" s="760"/>
      <c r="KMJ140" s="760"/>
      <c r="KMK140" s="760"/>
      <c r="KML140" s="760"/>
      <c r="KMM140" s="760"/>
      <c r="KMN140" s="760"/>
      <c r="KMO140" s="760"/>
      <c r="KMP140" s="760"/>
      <c r="KMQ140" s="760"/>
      <c r="KMR140" s="760"/>
      <c r="KMS140" s="760"/>
      <c r="KMT140" s="760"/>
      <c r="KMU140" s="760"/>
      <c r="KMV140" s="760"/>
      <c r="KMW140" s="760"/>
      <c r="KMX140" s="760"/>
      <c r="KMY140" s="760"/>
      <c r="KMZ140" s="760"/>
      <c r="KNA140" s="760"/>
      <c r="KNB140" s="760"/>
      <c r="KNC140" s="760"/>
      <c r="KND140" s="760"/>
      <c r="KNE140" s="760"/>
      <c r="KNF140" s="760"/>
      <c r="KNG140" s="760"/>
      <c r="KNH140" s="760"/>
      <c r="KNI140" s="760"/>
      <c r="KNJ140" s="760"/>
      <c r="KNK140" s="760"/>
      <c r="KNL140" s="760"/>
      <c r="KNM140" s="760"/>
      <c r="KNN140" s="760"/>
      <c r="KNO140" s="760"/>
      <c r="KNP140" s="760"/>
      <c r="KNQ140" s="760"/>
      <c r="KNR140" s="760"/>
      <c r="KNS140" s="760"/>
      <c r="KNT140" s="760"/>
      <c r="KNU140" s="760"/>
      <c r="KNV140" s="760"/>
      <c r="KNW140" s="760"/>
      <c r="KNX140" s="760"/>
      <c r="KNY140" s="760"/>
      <c r="KNZ140" s="760"/>
      <c r="KOA140" s="760"/>
      <c r="KOB140" s="760"/>
      <c r="KOC140" s="760"/>
      <c r="KOD140" s="760"/>
      <c r="KOE140" s="760"/>
      <c r="KOF140" s="760"/>
      <c r="KOG140" s="760"/>
      <c r="KOH140" s="760"/>
      <c r="KOI140" s="760"/>
      <c r="KOJ140" s="760"/>
      <c r="KOK140" s="760"/>
      <c r="KOL140" s="760"/>
      <c r="KOM140" s="760"/>
      <c r="KON140" s="760"/>
      <c r="KOO140" s="760"/>
      <c r="KOP140" s="760"/>
      <c r="KOQ140" s="760"/>
      <c r="KOR140" s="760"/>
      <c r="KOS140" s="760"/>
      <c r="KOT140" s="760"/>
      <c r="KOU140" s="760"/>
      <c r="KOV140" s="760"/>
      <c r="KOW140" s="760"/>
      <c r="KOX140" s="760"/>
      <c r="KOY140" s="760"/>
      <c r="KOZ140" s="760"/>
      <c r="KPA140" s="760"/>
      <c r="KPB140" s="760"/>
      <c r="KPC140" s="760"/>
      <c r="KPD140" s="760"/>
      <c r="KPE140" s="760"/>
      <c r="KPF140" s="760"/>
      <c r="KPG140" s="760"/>
      <c r="KPH140" s="760"/>
      <c r="KPI140" s="760"/>
      <c r="KPJ140" s="760"/>
      <c r="KPK140" s="760"/>
      <c r="KPL140" s="760"/>
      <c r="KPM140" s="760"/>
      <c r="KPN140" s="760"/>
      <c r="KPO140" s="760"/>
      <c r="KPP140" s="760"/>
      <c r="KPQ140" s="760"/>
      <c r="KPR140" s="760"/>
      <c r="KPS140" s="760"/>
      <c r="KPT140" s="760"/>
      <c r="KPU140" s="760"/>
      <c r="KPV140" s="760"/>
      <c r="KPW140" s="760"/>
      <c r="KPX140" s="760"/>
      <c r="KPY140" s="760"/>
      <c r="KPZ140" s="760"/>
      <c r="KQA140" s="760"/>
      <c r="KQB140" s="760"/>
      <c r="KQC140" s="760"/>
      <c r="KQD140" s="760"/>
      <c r="KQE140" s="760"/>
      <c r="KQF140" s="760"/>
      <c r="KQG140" s="760"/>
      <c r="KQH140" s="760"/>
      <c r="KQI140" s="760"/>
      <c r="KQJ140" s="760"/>
      <c r="KQK140" s="760"/>
      <c r="KQL140" s="760"/>
      <c r="KQM140" s="760"/>
      <c r="KQN140" s="760"/>
      <c r="KQO140" s="760"/>
      <c r="KQP140" s="760"/>
      <c r="KQQ140" s="760"/>
      <c r="KQR140" s="760"/>
      <c r="KQS140" s="760"/>
      <c r="KQT140" s="760"/>
      <c r="KQU140" s="760"/>
      <c r="KQV140" s="760"/>
      <c r="KQW140" s="760"/>
      <c r="KQX140" s="760"/>
      <c r="KQY140" s="760"/>
      <c r="KQZ140" s="760"/>
      <c r="KRA140" s="760"/>
      <c r="KRB140" s="760"/>
      <c r="KRC140" s="760"/>
      <c r="KRD140" s="760"/>
      <c r="KRE140" s="760"/>
      <c r="KRF140" s="760"/>
      <c r="KRG140" s="760"/>
      <c r="KRH140" s="760"/>
      <c r="KRI140" s="760"/>
      <c r="KRJ140" s="760"/>
      <c r="KRK140" s="760"/>
      <c r="KRL140" s="760"/>
      <c r="KRM140" s="760"/>
      <c r="KRN140" s="760"/>
      <c r="KRO140" s="760"/>
      <c r="KRP140" s="760"/>
      <c r="KRQ140" s="760"/>
      <c r="KRR140" s="760"/>
      <c r="KRS140" s="760"/>
      <c r="KRT140" s="760"/>
      <c r="KRU140" s="760"/>
      <c r="KRV140" s="760"/>
      <c r="KRW140" s="760"/>
      <c r="KRX140" s="760"/>
      <c r="KRY140" s="760"/>
      <c r="KRZ140" s="760"/>
      <c r="KSA140" s="760"/>
      <c r="KSB140" s="760"/>
      <c r="KSC140" s="760"/>
      <c r="KSD140" s="760"/>
      <c r="KSE140" s="760"/>
      <c r="KSF140" s="760"/>
      <c r="KSG140" s="760"/>
      <c r="KSH140" s="760"/>
      <c r="KSI140" s="760"/>
      <c r="KSJ140" s="760"/>
      <c r="KSK140" s="760"/>
      <c r="KSL140" s="760"/>
      <c r="KSM140" s="760"/>
      <c r="KSN140" s="760"/>
      <c r="KSO140" s="760"/>
      <c r="KSP140" s="760"/>
      <c r="KSQ140" s="760"/>
      <c r="KSR140" s="760"/>
      <c r="KSS140" s="760"/>
      <c r="KST140" s="760"/>
      <c r="KSU140" s="760"/>
      <c r="KSV140" s="760"/>
      <c r="KSW140" s="760"/>
      <c r="KSX140" s="760"/>
      <c r="KSY140" s="760"/>
      <c r="KSZ140" s="760"/>
      <c r="KTA140" s="760"/>
      <c r="KTB140" s="760"/>
      <c r="KTC140" s="760"/>
      <c r="KTD140" s="760"/>
      <c r="KTE140" s="760"/>
      <c r="KTF140" s="760"/>
      <c r="KTG140" s="760"/>
      <c r="KTH140" s="760"/>
      <c r="KTI140" s="760"/>
      <c r="KTJ140" s="760"/>
      <c r="KTK140" s="760"/>
      <c r="KTL140" s="760"/>
      <c r="KTM140" s="760"/>
      <c r="KTN140" s="760"/>
      <c r="KTO140" s="760"/>
      <c r="KTP140" s="760"/>
      <c r="KTQ140" s="760"/>
      <c r="KTR140" s="760"/>
      <c r="KTS140" s="760"/>
      <c r="KTT140" s="760"/>
      <c r="KTU140" s="760"/>
      <c r="KTV140" s="760"/>
      <c r="KTW140" s="760"/>
      <c r="KTX140" s="760"/>
      <c r="KTY140" s="760"/>
      <c r="KTZ140" s="760"/>
      <c r="KUA140" s="760"/>
      <c r="KUB140" s="760"/>
      <c r="KUC140" s="760"/>
      <c r="KUD140" s="760"/>
      <c r="KUE140" s="760"/>
      <c r="KUF140" s="760"/>
      <c r="KUG140" s="760"/>
      <c r="KUH140" s="760"/>
      <c r="KUI140" s="760"/>
      <c r="KUJ140" s="760"/>
      <c r="KUK140" s="760"/>
      <c r="KUL140" s="760"/>
      <c r="KUM140" s="760"/>
      <c r="KUN140" s="760"/>
      <c r="KUO140" s="760"/>
      <c r="KUP140" s="760"/>
      <c r="KUQ140" s="760"/>
      <c r="KUR140" s="760"/>
      <c r="KUS140" s="760"/>
      <c r="KUT140" s="760"/>
      <c r="KUU140" s="760"/>
      <c r="KUV140" s="760"/>
      <c r="KUW140" s="760"/>
      <c r="KUX140" s="760"/>
      <c r="KUY140" s="760"/>
      <c r="KUZ140" s="760"/>
      <c r="KVA140" s="760"/>
      <c r="KVB140" s="760"/>
      <c r="KVC140" s="760"/>
      <c r="KVD140" s="760"/>
      <c r="KVE140" s="760"/>
      <c r="KVF140" s="760"/>
      <c r="KVG140" s="760"/>
      <c r="KVH140" s="760"/>
      <c r="KVI140" s="760"/>
      <c r="KVJ140" s="760"/>
      <c r="KVK140" s="760"/>
      <c r="KVL140" s="760"/>
      <c r="KVM140" s="760"/>
      <c r="KVN140" s="760"/>
      <c r="KVO140" s="760"/>
      <c r="KVP140" s="760"/>
      <c r="KVQ140" s="760"/>
      <c r="KVR140" s="760"/>
      <c r="KVS140" s="760"/>
      <c r="KVT140" s="760"/>
      <c r="KVU140" s="760"/>
      <c r="KVV140" s="760"/>
      <c r="KVW140" s="760"/>
      <c r="KVX140" s="760"/>
      <c r="KVY140" s="760"/>
      <c r="KVZ140" s="760"/>
      <c r="KWA140" s="760"/>
      <c r="KWB140" s="760"/>
      <c r="KWC140" s="760"/>
      <c r="KWD140" s="760"/>
      <c r="KWE140" s="760"/>
      <c r="KWF140" s="760"/>
      <c r="KWG140" s="760"/>
      <c r="KWH140" s="760"/>
      <c r="KWI140" s="760"/>
      <c r="KWJ140" s="760"/>
      <c r="KWK140" s="760"/>
      <c r="KWL140" s="760"/>
      <c r="KWM140" s="760"/>
      <c r="KWN140" s="760"/>
      <c r="KWO140" s="760"/>
      <c r="KWP140" s="760"/>
      <c r="KWQ140" s="760"/>
      <c r="KWR140" s="760"/>
      <c r="KWS140" s="760"/>
      <c r="KWT140" s="760"/>
      <c r="KWU140" s="760"/>
      <c r="KWV140" s="760"/>
      <c r="KWW140" s="760"/>
      <c r="KWX140" s="760"/>
      <c r="KWY140" s="760"/>
      <c r="KWZ140" s="760"/>
      <c r="KXA140" s="760"/>
      <c r="KXB140" s="760"/>
      <c r="KXC140" s="760"/>
      <c r="KXD140" s="760"/>
      <c r="KXE140" s="760"/>
      <c r="KXF140" s="760"/>
      <c r="KXG140" s="760"/>
      <c r="KXH140" s="760"/>
      <c r="KXI140" s="760"/>
      <c r="KXJ140" s="760"/>
      <c r="KXK140" s="760"/>
      <c r="KXL140" s="760"/>
      <c r="KXM140" s="760"/>
      <c r="KXN140" s="760"/>
      <c r="KXO140" s="760"/>
      <c r="KXP140" s="760"/>
      <c r="KXQ140" s="760"/>
      <c r="KXR140" s="760"/>
      <c r="KXS140" s="760"/>
      <c r="KXT140" s="760"/>
      <c r="KXU140" s="760"/>
      <c r="KXV140" s="760"/>
      <c r="KXW140" s="760"/>
      <c r="KXX140" s="760"/>
      <c r="KXY140" s="760"/>
      <c r="KXZ140" s="760"/>
      <c r="KYA140" s="760"/>
      <c r="KYB140" s="760"/>
      <c r="KYC140" s="760"/>
      <c r="KYD140" s="760"/>
      <c r="KYE140" s="760"/>
      <c r="KYF140" s="760"/>
      <c r="KYG140" s="760"/>
      <c r="KYH140" s="760"/>
      <c r="KYI140" s="760"/>
      <c r="KYJ140" s="760"/>
      <c r="KYK140" s="760"/>
      <c r="KYL140" s="760"/>
      <c r="KYM140" s="760"/>
      <c r="KYN140" s="760"/>
      <c r="KYO140" s="760"/>
      <c r="KYP140" s="760"/>
      <c r="KYQ140" s="760"/>
      <c r="KYR140" s="760"/>
      <c r="KYS140" s="760"/>
      <c r="KYT140" s="760"/>
      <c r="KYU140" s="760"/>
      <c r="KYV140" s="760"/>
      <c r="KYW140" s="760"/>
      <c r="KYX140" s="760"/>
      <c r="KYY140" s="760"/>
      <c r="KYZ140" s="760"/>
      <c r="KZA140" s="760"/>
      <c r="KZB140" s="760"/>
      <c r="KZC140" s="760"/>
      <c r="KZD140" s="760"/>
      <c r="KZE140" s="760"/>
      <c r="KZF140" s="760"/>
      <c r="KZG140" s="760"/>
      <c r="KZH140" s="760"/>
      <c r="KZI140" s="760"/>
      <c r="KZJ140" s="760"/>
      <c r="KZK140" s="760"/>
      <c r="KZL140" s="760"/>
      <c r="KZM140" s="760"/>
      <c r="KZN140" s="760"/>
      <c r="KZO140" s="760"/>
      <c r="KZP140" s="760"/>
      <c r="KZQ140" s="760"/>
      <c r="KZR140" s="760"/>
      <c r="KZS140" s="760"/>
      <c r="KZT140" s="760"/>
      <c r="KZU140" s="760"/>
      <c r="KZV140" s="760"/>
      <c r="KZW140" s="760"/>
      <c r="KZX140" s="760"/>
      <c r="KZY140" s="760"/>
      <c r="KZZ140" s="760"/>
      <c r="LAA140" s="760"/>
      <c r="LAB140" s="760"/>
      <c r="LAC140" s="760"/>
      <c r="LAD140" s="760"/>
      <c r="LAE140" s="760"/>
      <c r="LAF140" s="760"/>
      <c r="LAG140" s="760"/>
      <c r="LAH140" s="760"/>
      <c r="LAI140" s="760"/>
      <c r="LAJ140" s="760"/>
      <c r="LAK140" s="760"/>
      <c r="LAL140" s="760"/>
      <c r="LAM140" s="760"/>
      <c r="LAN140" s="760"/>
      <c r="LAO140" s="760"/>
      <c r="LAP140" s="760"/>
      <c r="LAQ140" s="760"/>
      <c r="LAR140" s="760"/>
      <c r="LAS140" s="760"/>
      <c r="LAT140" s="760"/>
      <c r="LAU140" s="760"/>
      <c r="LAV140" s="760"/>
      <c r="LAW140" s="760"/>
      <c r="LAX140" s="760"/>
      <c r="LAY140" s="760"/>
      <c r="LAZ140" s="760"/>
      <c r="LBA140" s="760"/>
      <c r="LBB140" s="760"/>
      <c r="LBC140" s="760"/>
      <c r="LBD140" s="760"/>
      <c r="LBE140" s="760"/>
      <c r="LBF140" s="760"/>
      <c r="LBG140" s="760"/>
      <c r="LBH140" s="760"/>
      <c r="LBI140" s="760"/>
      <c r="LBJ140" s="760"/>
      <c r="LBK140" s="760"/>
      <c r="LBL140" s="760"/>
      <c r="LBM140" s="760"/>
      <c r="LBN140" s="760"/>
      <c r="LBO140" s="760"/>
      <c r="LBP140" s="760"/>
      <c r="LBQ140" s="760"/>
      <c r="LBR140" s="760"/>
      <c r="LBS140" s="760"/>
      <c r="LBT140" s="760"/>
      <c r="LBU140" s="760"/>
      <c r="LBV140" s="760"/>
      <c r="LBW140" s="760"/>
      <c r="LBX140" s="760"/>
      <c r="LBY140" s="760"/>
      <c r="LBZ140" s="760"/>
      <c r="LCA140" s="760"/>
      <c r="LCB140" s="760"/>
      <c r="LCC140" s="760"/>
      <c r="LCD140" s="760"/>
      <c r="LCE140" s="760"/>
      <c r="LCF140" s="760"/>
      <c r="LCG140" s="760"/>
      <c r="LCH140" s="760"/>
      <c r="LCI140" s="760"/>
      <c r="LCJ140" s="760"/>
      <c r="LCK140" s="760"/>
      <c r="LCL140" s="760"/>
      <c r="LCM140" s="760"/>
      <c r="LCN140" s="760"/>
      <c r="LCO140" s="760"/>
      <c r="LCP140" s="760"/>
      <c r="LCQ140" s="760"/>
      <c r="LCR140" s="760"/>
      <c r="LCS140" s="760"/>
      <c r="LCT140" s="760"/>
      <c r="LCU140" s="760"/>
      <c r="LCV140" s="760"/>
      <c r="LCW140" s="760"/>
      <c r="LCX140" s="760"/>
      <c r="LCY140" s="760"/>
      <c r="LCZ140" s="760"/>
      <c r="LDA140" s="760"/>
      <c r="LDB140" s="760"/>
      <c r="LDC140" s="760"/>
      <c r="LDD140" s="760"/>
      <c r="LDE140" s="760"/>
      <c r="LDF140" s="760"/>
      <c r="LDG140" s="760"/>
      <c r="LDH140" s="760"/>
      <c r="LDI140" s="760"/>
      <c r="LDJ140" s="760"/>
      <c r="LDK140" s="760"/>
      <c r="LDL140" s="760"/>
      <c r="LDM140" s="760"/>
      <c r="LDN140" s="760"/>
      <c r="LDO140" s="760"/>
      <c r="LDP140" s="760"/>
      <c r="LDQ140" s="760"/>
      <c r="LDR140" s="760"/>
      <c r="LDS140" s="760"/>
      <c r="LDT140" s="760"/>
      <c r="LDU140" s="760"/>
      <c r="LDV140" s="760"/>
      <c r="LDW140" s="760"/>
      <c r="LDX140" s="760"/>
      <c r="LDY140" s="760"/>
      <c r="LDZ140" s="760"/>
      <c r="LEA140" s="760"/>
      <c r="LEB140" s="760"/>
      <c r="LEC140" s="760"/>
      <c r="LED140" s="760"/>
      <c r="LEE140" s="760"/>
      <c r="LEF140" s="760"/>
      <c r="LEG140" s="760"/>
      <c r="LEH140" s="760"/>
      <c r="LEI140" s="760"/>
      <c r="LEJ140" s="760"/>
      <c r="LEK140" s="760"/>
      <c r="LEL140" s="760"/>
      <c r="LEM140" s="760"/>
      <c r="LEN140" s="760"/>
      <c r="LEO140" s="760"/>
      <c r="LEP140" s="760"/>
      <c r="LEQ140" s="760"/>
      <c r="LER140" s="760"/>
      <c r="LES140" s="760"/>
      <c r="LET140" s="760"/>
      <c r="LEU140" s="760"/>
      <c r="LEV140" s="760"/>
      <c r="LEW140" s="760"/>
      <c r="LEX140" s="760"/>
      <c r="LEY140" s="760"/>
      <c r="LEZ140" s="760"/>
      <c r="LFA140" s="760"/>
      <c r="LFB140" s="760"/>
      <c r="LFC140" s="760"/>
      <c r="LFD140" s="760"/>
      <c r="LFE140" s="760"/>
      <c r="LFF140" s="760"/>
      <c r="LFG140" s="760"/>
      <c r="LFH140" s="760"/>
      <c r="LFI140" s="760"/>
      <c r="LFJ140" s="760"/>
      <c r="LFK140" s="760"/>
      <c r="LFL140" s="760"/>
      <c r="LFM140" s="760"/>
      <c r="LFN140" s="760"/>
      <c r="LFO140" s="760"/>
      <c r="LFP140" s="760"/>
      <c r="LFQ140" s="760"/>
      <c r="LFR140" s="760"/>
      <c r="LFS140" s="760"/>
      <c r="LFT140" s="760"/>
      <c r="LFU140" s="760"/>
      <c r="LFV140" s="760"/>
      <c r="LFW140" s="760"/>
      <c r="LFX140" s="760"/>
      <c r="LFY140" s="760"/>
      <c r="LFZ140" s="760"/>
      <c r="LGA140" s="760"/>
      <c r="LGB140" s="760"/>
      <c r="LGC140" s="760"/>
      <c r="LGD140" s="760"/>
      <c r="LGE140" s="760"/>
      <c r="LGF140" s="760"/>
      <c r="LGG140" s="760"/>
      <c r="LGH140" s="760"/>
      <c r="LGI140" s="760"/>
      <c r="LGJ140" s="760"/>
      <c r="LGK140" s="760"/>
      <c r="LGL140" s="760"/>
      <c r="LGM140" s="760"/>
      <c r="LGN140" s="760"/>
      <c r="LGO140" s="760"/>
      <c r="LGP140" s="760"/>
      <c r="LGQ140" s="760"/>
      <c r="LGR140" s="760"/>
      <c r="LGS140" s="760"/>
      <c r="LGT140" s="760"/>
      <c r="LGU140" s="760"/>
      <c r="LGV140" s="760"/>
      <c r="LGW140" s="760"/>
      <c r="LGX140" s="760"/>
      <c r="LGY140" s="760"/>
      <c r="LGZ140" s="760"/>
      <c r="LHA140" s="760"/>
      <c r="LHB140" s="760"/>
      <c r="LHC140" s="760"/>
      <c r="LHD140" s="760"/>
      <c r="LHE140" s="760"/>
      <c r="LHF140" s="760"/>
      <c r="LHG140" s="760"/>
      <c r="LHH140" s="760"/>
      <c r="LHI140" s="760"/>
      <c r="LHJ140" s="760"/>
      <c r="LHK140" s="760"/>
      <c r="LHL140" s="760"/>
      <c r="LHM140" s="760"/>
      <c r="LHN140" s="760"/>
      <c r="LHO140" s="760"/>
      <c r="LHP140" s="760"/>
      <c r="LHQ140" s="760"/>
      <c r="LHR140" s="760"/>
      <c r="LHS140" s="760"/>
      <c r="LHT140" s="760"/>
      <c r="LHU140" s="760"/>
      <c r="LHV140" s="760"/>
      <c r="LHW140" s="760"/>
      <c r="LHX140" s="760"/>
      <c r="LHY140" s="760"/>
      <c r="LHZ140" s="760"/>
      <c r="LIA140" s="760"/>
      <c r="LIB140" s="760"/>
      <c r="LIC140" s="760"/>
      <c r="LID140" s="760"/>
      <c r="LIE140" s="760"/>
      <c r="LIF140" s="760"/>
      <c r="LIG140" s="760"/>
      <c r="LIH140" s="760"/>
      <c r="LII140" s="760"/>
      <c r="LIJ140" s="760"/>
      <c r="LIK140" s="760"/>
      <c r="LIL140" s="760"/>
      <c r="LIM140" s="760"/>
      <c r="LIN140" s="760"/>
      <c r="LIO140" s="760"/>
      <c r="LIP140" s="760"/>
      <c r="LIQ140" s="760"/>
      <c r="LIR140" s="760"/>
      <c r="LIS140" s="760"/>
      <c r="LIT140" s="760"/>
      <c r="LIU140" s="760"/>
      <c r="LIV140" s="760"/>
      <c r="LIW140" s="760"/>
      <c r="LIX140" s="760"/>
      <c r="LIY140" s="760"/>
      <c r="LIZ140" s="760"/>
      <c r="LJA140" s="760"/>
      <c r="LJB140" s="760"/>
      <c r="LJC140" s="760"/>
      <c r="LJD140" s="760"/>
      <c r="LJE140" s="760"/>
      <c r="LJF140" s="760"/>
      <c r="LJG140" s="760"/>
      <c r="LJH140" s="760"/>
      <c r="LJI140" s="760"/>
      <c r="LJJ140" s="760"/>
      <c r="LJK140" s="760"/>
      <c r="LJL140" s="760"/>
      <c r="LJM140" s="760"/>
      <c r="LJN140" s="760"/>
      <c r="LJO140" s="760"/>
      <c r="LJP140" s="760"/>
      <c r="LJQ140" s="760"/>
      <c r="LJR140" s="760"/>
      <c r="LJS140" s="760"/>
      <c r="LJT140" s="760"/>
      <c r="LJU140" s="760"/>
      <c r="LJV140" s="760"/>
      <c r="LJW140" s="760"/>
      <c r="LJX140" s="760"/>
      <c r="LJY140" s="760"/>
      <c r="LJZ140" s="760"/>
      <c r="LKA140" s="760"/>
      <c r="LKB140" s="760"/>
      <c r="LKC140" s="760"/>
      <c r="LKD140" s="760"/>
      <c r="LKE140" s="760"/>
      <c r="LKF140" s="760"/>
      <c r="LKG140" s="760"/>
      <c r="LKH140" s="760"/>
      <c r="LKI140" s="760"/>
      <c r="LKJ140" s="760"/>
      <c r="LKK140" s="760"/>
      <c r="LKL140" s="760"/>
      <c r="LKM140" s="760"/>
      <c r="LKN140" s="760"/>
      <c r="LKO140" s="760"/>
      <c r="LKP140" s="760"/>
      <c r="LKQ140" s="760"/>
      <c r="LKR140" s="760"/>
      <c r="LKS140" s="760"/>
      <c r="LKT140" s="760"/>
      <c r="LKU140" s="760"/>
      <c r="LKV140" s="760"/>
      <c r="LKW140" s="760"/>
      <c r="LKX140" s="760"/>
      <c r="LKY140" s="760"/>
      <c r="LKZ140" s="760"/>
      <c r="LLA140" s="760"/>
      <c r="LLB140" s="760"/>
      <c r="LLC140" s="760"/>
      <c r="LLD140" s="760"/>
      <c r="LLE140" s="760"/>
      <c r="LLF140" s="760"/>
      <c r="LLG140" s="760"/>
      <c r="LLH140" s="760"/>
      <c r="LLI140" s="760"/>
      <c r="LLJ140" s="760"/>
      <c r="LLK140" s="760"/>
      <c r="LLL140" s="760"/>
      <c r="LLM140" s="760"/>
      <c r="LLN140" s="760"/>
      <c r="LLO140" s="760"/>
      <c r="LLP140" s="760"/>
      <c r="LLQ140" s="760"/>
      <c r="LLR140" s="760"/>
      <c r="LLS140" s="760"/>
      <c r="LLT140" s="760"/>
      <c r="LLU140" s="760"/>
      <c r="LLV140" s="760"/>
      <c r="LLW140" s="760"/>
      <c r="LLX140" s="760"/>
      <c r="LLY140" s="760"/>
      <c r="LLZ140" s="760"/>
      <c r="LMA140" s="760"/>
      <c r="LMB140" s="760"/>
      <c r="LMC140" s="760"/>
      <c r="LMD140" s="760"/>
      <c r="LME140" s="760"/>
      <c r="LMF140" s="760"/>
      <c r="LMG140" s="760"/>
      <c r="LMH140" s="760"/>
      <c r="LMI140" s="760"/>
      <c r="LMJ140" s="760"/>
      <c r="LMK140" s="760"/>
      <c r="LML140" s="760"/>
      <c r="LMM140" s="760"/>
      <c r="LMN140" s="760"/>
      <c r="LMO140" s="760"/>
      <c r="LMP140" s="760"/>
      <c r="LMQ140" s="760"/>
      <c r="LMR140" s="760"/>
      <c r="LMS140" s="760"/>
      <c r="LMT140" s="760"/>
      <c r="LMU140" s="760"/>
      <c r="LMV140" s="760"/>
      <c r="LMW140" s="760"/>
      <c r="LMX140" s="760"/>
      <c r="LMY140" s="760"/>
      <c r="LMZ140" s="760"/>
      <c r="LNA140" s="760"/>
      <c r="LNB140" s="760"/>
      <c r="LNC140" s="760"/>
      <c r="LND140" s="760"/>
      <c r="LNE140" s="760"/>
      <c r="LNF140" s="760"/>
      <c r="LNG140" s="760"/>
      <c r="LNH140" s="760"/>
      <c r="LNI140" s="760"/>
      <c r="LNJ140" s="760"/>
      <c r="LNK140" s="760"/>
      <c r="LNL140" s="760"/>
      <c r="LNM140" s="760"/>
      <c r="LNN140" s="760"/>
      <c r="LNO140" s="760"/>
      <c r="LNP140" s="760"/>
      <c r="LNQ140" s="760"/>
      <c r="LNR140" s="760"/>
      <c r="LNS140" s="760"/>
      <c r="LNT140" s="760"/>
      <c r="LNU140" s="760"/>
      <c r="LNV140" s="760"/>
      <c r="LNW140" s="760"/>
      <c r="LNX140" s="760"/>
      <c r="LNY140" s="760"/>
      <c r="LNZ140" s="760"/>
      <c r="LOA140" s="760"/>
      <c r="LOB140" s="760"/>
      <c r="LOC140" s="760"/>
      <c r="LOD140" s="760"/>
      <c r="LOE140" s="760"/>
      <c r="LOF140" s="760"/>
      <c r="LOG140" s="760"/>
      <c r="LOH140" s="760"/>
      <c r="LOI140" s="760"/>
      <c r="LOJ140" s="760"/>
      <c r="LOK140" s="760"/>
      <c r="LOL140" s="760"/>
      <c r="LOM140" s="760"/>
      <c r="LON140" s="760"/>
      <c r="LOO140" s="760"/>
      <c r="LOP140" s="760"/>
      <c r="LOQ140" s="760"/>
      <c r="LOR140" s="760"/>
      <c r="LOS140" s="760"/>
      <c r="LOT140" s="760"/>
      <c r="LOU140" s="760"/>
      <c r="LOV140" s="760"/>
      <c r="LOW140" s="760"/>
      <c r="LOX140" s="760"/>
      <c r="LOY140" s="760"/>
      <c r="LOZ140" s="760"/>
      <c r="LPA140" s="760"/>
      <c r="LPB140" s="760"/>
      <c r="LPC140" s="760"/>
      <c r="LPD140" s="760"/>
      <c r="LPE140" s="760"/>
      <c r="LPF140" s="760"/>
      <c r="LPG140" s="760"/>
      <c r="LPH140" s="760"/>
      <c r="LPI140" s="760"/>
      <c r="LPJ140" s="760"/>
      <c r="LPK140" s="760"/>
      <c r="LPL140" s="760"/>
      <c r="LPM140" s="760"/>
      <c r="LPN140" s="760"/>
      <c r="LPO140" s="760"/>
      <c r="LPP140" s="760"/>
      <c r="LPQ140" s="760"/>
      <c r="LPR140" s="760"/>
      <c r="LPS140" s="760"/>
      <c r="LPT140" s="760"/>
      <c r="LPU140" s="760"/>
      <c r="LPV140" s="760"/>
      <c r="LPW140" s="760"/>
      <c r="LPX140" s="760"/>
      <c r="LPY140" s="760"/>
      <c r="LPZ140" s="760"/>
      <c r="LQA140" s="760"/>
      <c r="LQB140" s="760"/>
      <c r="LQC140" s="760"/>
      <c r="LQD140" s="760"/>
      <c r="LQE140" s="760"/>
      <c r="LQF140" s="760"/>
      <c r="LQG140" s="760"/>
      <c r="LQH140" s="760"/>
      <c r="LQI140" s="760"/>
      <c r="LQJ140" s="760"/>
      <c r="LQK140" s="760"/>
      <c r="LQL140" s="760"/>
      <c r="LQM140" s="760"/>
      <c r="LQN140" s="760"/>
      <c r="LQO140" s="760"/>
      <c r="LQP140" s="760"/>
      <c r="LQQ140" s="760"/>
      <c r="LQR140" s="760"/>
      <c r="LQS140" s="760"/>
      <c r="LQT140" s="760"/>
      <c r="LQU140" s="760"/>
      <c r="LQV140" s="760"/>
      <c r="LQW140" s="760"/>
      <c r="LQX140" s="760"/>
      <c r="LQY140" s="760"/>
      <c r="LQZ140" s="760"/>
      <c r="LRA140" s="760"/>
      <c r="LRB140" s="760"/>
      <c r="LRC140" s="760"/>
      <c r="LRD140" s="760"/>
      <c r="LRE140" s="760"/>
      <c r="LRF140" s="760"/>
      <c r="LRG140" s="760"/>
      <c r="LRH140" s="760"/>
      <c r="LRI140" s="760"/>
      <c r="LRJ140" s="760"/>
      <c r="LRK140" s="760"/>
      <c r="LRL140" s="760"/>
      <c r="LRM140" s="760"/>
      <c r="LRN140" s="760"/>
      <c r="LRO140" s="760"/>
      <c r="LRP140" s="760"/>
      <c r="LRQ140" s="760"/>
      <c r="LRR140" s="760"/>
      <c r="LRS140" s="760"/>
      <c r="LRT140" s="760"/>
      <c r="LRU140" s="760"/>
      <c r="LRV140" s="760"/>
      <c r="LRW140" s="760"/>
      <c r="LRX140" s="760"/>
      <c r="LRY140" s="760"/>
      <c r="LRZ140" s="760"/>
      <c r="LSA140" s="760"/>
      <c r="LSB140" s="760"/>
      <c r="LSC140" s="760"/>
      <c r="LSD140" s="760"/>
      <c r="LSE140" s="760"/>
      <c r="LSF140" s="760"/>
      <c r="LSG140" s="760"/>
      <c r="LSH140" s="760"/>
      <c r="LSI140" s="760"/>
      <c r="LSJ140" s="760"/>
      <c r="LSK140" s="760"/>
      <c r="LSL140" s="760"/>
      <c r="LSM140" s="760"/>
      <c r="LSN140" s="760"/>
      <c r="LSO140" s="760"/>
      <c r="LSP140" s="760"/>
      <c r="LSQ140" s="760"/>
      <c r="LSR140" s="760"/>
      <c r="LSS140" s="760"/>
      <c r="LST140" s="760"/>
      <c r="LSU140" s="760"/>
      <c r="LSV140" s="760"/>
      <c r="LSW140" s="760"/>
      <c r="LSX140" s="760"/>
      <c r="LSY140" s="760"/>
      <c r="LSZ140" s="760"/>
      <c r="LTA140" s="760"/>
      <c r="LTB140" s="760"/>
      <c r="LTC140" s="760"/>
      <c r="LTD140" s="760"/>
      <c r="LTE140" s="760"/>
      <c r="LTF140" s="760"/>
      <c r="LTG140" s="760"/>
      <c r="LTH140" s="760"/>
      <c r="LTI140" s="760"/>
      <c r="LTJ140" s="760"/>
      <c r="LTK140" s="760"/>
      <c r="LTL140" s="760"/>
      <c r="LTM140" s="760"/>
      <c r="LTN140" s="760"/>
      <c r="LTO140" s="760"/>
      <c r="LTP140" s="760"/>
      <c r="LTQ140" s="760"/>
      <c r="LTR140" s="760"/>
      <c r="LTS140" s="760"/>
      <c r="LTT140" s="760"/>
      <c r="LTU140" s="760"/>
      <c r="LTV140" s="760"/>
      <c r="LTW140" s="760"/>
      <c r="LTX140" s="760"/>
      <c r="LTY140" s="760"/>
      <c r="LTZ140" s="760"/>
      <c r="LUA140" s="760"/>
      <c r="LUB140" s="760"/>
      <c r="LUC140" s="760"/>
      <c r="LUD140" s="760"/>
      <c r="LUE140" s="760"/>
      <c r="LUF140" s="760"/>
      <c r="LUG140" s="760"/>
      <c r="LUH140" s="760"/>
      <c r="LUI140" s="760"/>
      <c r="LUJ140" s="760"/>
      <c r="LUK140" s="760"/>
      <c r="LUL140" s="760"/>
      <c r="LUM140" s="760"/>
      <c r="LUN140" s="760"/>
      <c r="LUO140" s="760"/>
      <c r="LUP140" s="760"/>
      <c r="LUQ140" s="760"/>
      <c r="LUR140" s="760"/>
      <c r="LUS140" s="760"/>
      <c r="LUT140" s="760"/>
      <c r="LUU140" s="760"/>
      <c r="LUV140" s="760"/>
      <c r="LUW140" s="760"/>
      <c r="LUX140" s="760"/>
      <c r="LUY140" s="760"/>
      <c r="LUZ140" s="760"/>
      <c r="LVA140" s="760"/>
      <c r="LVB140" s="760"/>
      <c r="LVC140" s="760"/>
      <c r="LVD140" s="760"/>
      <c r="LVE140" s="760"/>
      <c r="LVF140" s="760"/>
      <c r="LVG140" s="760"/>
      <c r="LVH140" s="760"/>
      <c r="LVI140" s="760"/>
      <c r="LVJ140" s="760"/>
      <c r="LVK140" s="760"/>
      <c r="LVL140" s="760"/>
      <c r="LVM140" s="760"/>
      <c r="LVN140" s="760"/>
      <c r="LVO140" s="760"/>
      <c r="LVP140" s="760"/>
      <c r="LVQ140" s="760"/>
      <c r="LVR140" s="760"/>
      <c r="LVS140" s="760"/>
      <c r="LVT140" s="760"/>
      <c r="LVU140" s="760"/>
      <c r="LVV140" s="760"/>
      <c r="LVW140" s="760"/>
      <c r="LVX140" s="760"/>
      <c r="LVY140" s="760"/>
      <c r="LVZ140" s="760"/>
      <c r="LWA140" s="760"/>
      <c r="LWB140" s="760"/>
      <c r="LWC140" s="760"/>
      <c r="LWD140" s="760"/>
      <c r="LWE140" s="760"/>
      <c r="LWF140" s="760"/>
      <c r="LWG140" s="760"/>
      <c r="LWH140" s="760"/>
      <c r="LWI140" s="760"/>
      <c r="LWJ140" s="760"/>
      <c r="LWK140" s="760"/>
      <c r="LWL140" s="760"/>
      <c r="LWM140" s="760"/>
      <c r="LWN140" s="760"/>
      <c r="LWO140" s="760"/>
      <c r="LWP140" s="760"/>
      <c r="LWQ140" s="760"/>
      <c r="LWR140" s="760"/>
      <c r="LWS140" s="760"/>
      <c r="LWT140" s="760"/>
      <c r="LWU140" s="760"/>
      <c r="LWV140" s="760"/>
      <c r="LWW140" s="760"/>
      <c r="LWX140" s="760"/>
      <c r="LWY140" s="760"/>
      <c r="LWZ140" s="760"/>
      <c r="LXA140" s="760"/>
      <c r="LXB140" s="760"/>
      <c r="LXC140" s="760"/>
      <c r="LXD140" s="760"/>
      <c r="LXE140" s="760"/>
      <c r="LXF140" s="760"/>
      <c r="LXG140" s="760"/>
      <c r="LXH140" s="760"/>
      <c r="LXI140" s="760"/>
      <c r="LXJ140" s="760"/>
      <c r="LXK140" s="760"/>
      <c r="LXL140" s="760"/>
      <c r="LXM140" s="760"/>
      <c r="LXN140" s="760"/>
      <c r="LXO140" s="760"/>
      <c r="LXP140" s="760"/>
      <c r="LXQ140" s="760"/>
      <c r="LXR140" s="760"/>
      <c r="LXS140" s="760"/>
      <c r="LXT140" s="760"/>
      <c r="LXU140" s="760"/>
      <c r="LXV140" s="760"/>
      <c r="LXW140" s="760"/>
      <c r="LXX140" s="760"/>
      <c r="LXY140" s="760"/>
      <c r="LXZ140" s="760"/>
      <c r="LYA140" s="760"/>
      <c r="LYB140" s="760"/>
      <c r="LYC140" s="760"/>
      <c r="LYD140" s="760"/>
      <c r="LYE140" s="760"/>
      <c r="LYF140" s="760"/>
      <c r="LYG140" s="760"/>
      <c r="LYH140" s="760"/>
      <c r="LYI140" s="760"/>
      <c r="LYJ140" s="760"/>
      <c r="LYK140" s="760"/>
      <c r="LYL140" s="760"/>
      <c r="LYM140" s="760"/>
      <c r="LYN140" s="760"/>
      <c r="LYO140" s="760"/>
      <c r="LYP140" s="760"/>
      <c r="LYQ140" s="760"/>
      <c r="LYR140" s="760"/>
      <c r="LYS140" s="760"/>
      <c r="LYT140" s="760"/>
      <c r="LYU140" s="760"/>
      <c r="LYV140" s="760"/>
      <c r="LYW140" s="760"/>
      <c r="LYX140" s="760"/>
      <c r="LYY140" s="760"/>
      <c r="LYZ140" s="760"/>
      <c r="LZA140" s="760"/>
      <c r="LZB140" s="760"/>
      <c r="LZC140" s="760"/>
      <c r="LZD140" s="760"/>
      <c r="LZE140" s="760"/>
      <c r="LZF140" s="760"/>
      <c r="LZG140" s="760"/>
      <c r="LZH140" s="760"/>
      <c r="LZI140" s="760"/>
      <c r="LZJ140" s="760"/>
      <c r="LZK140" s="760"/>
      <c r="LZL140" s="760"/>
      <c r="LZM140" s="760"/>
      <c r="LZN140" s="760"/>
      <c r="LZO140" s="760"/>
      <c r="LZP140" s="760"/>
      <c r="LZQ140" s="760"/>
      <c r="LZR140" s="760"/>
      <c r="LZS140" s="760"/>
      <c r="LZT140" s="760"/>
      <c r="LZU140" s="760"/>
      <c r="LZV140" s="760"/>
      <c r="LZW140" s="760"/>
      <c r="LZX140" s="760"/>
      <c r="LZY140" s="760"/>
      <c r="LZZ140" s="760"/>
      <c r="MAA140" s="760"/>
      <c r="MAB140" s="760"/>
      <c r="MAC140" s="760"/>
      <c r="MAD140" s="760"/>
      <c r="MAE140" s="760"/>
      <c r="MAF140" s="760"/>
      <c r="MAG140" s="760"/>
      <c r="MAH140" s="760"/>
      <c r="MAI140" s="760"/>
      <c r="MAJ140" s="760"/>
      <c r="MAK140" s="760"/>
      <c r="MAL140" s="760"/>
      <c r="MAM140" s="760"/>
      <c r="MAN140" s="760"/>
      <c r="MAO140" s="760"/>
      <c r="MAP140" s="760"/>
      <c r="MAQ140" s="760"/>
      <c r="MAR140" s="760"/>
      <c r="MAS140" s="760"/>
      <c r="MAT140" s="760"/>
      <c r="MAU140" s="760"/>
      <c r="MAV140" s="760"/>
      <c r="MAW140" s="760"/>
      <c r="MAX140" s="760"/>
      <c r="MAY140" s="760"/>
      <c r="MAZ140" s="760"/>
      <c r="MBA140" s="760"/>
      <c r="MBB140" s="760"/>
      <c r="MBC140" s="760"/>
      <c r="MBD140" s="760"/>
      <c r="MBE140" s="760"/>
      <c r="MBF140" s="760"/>
      <c r="MBG140" s="760"/>
      <c r="MBH140" s="760"/>
      <c r="MBI140" s="760"/>
      <c r="MBJ140" s="760"/>
      <c r="MBK140" s="760"/>
      <c r="MBL140" s="760"/>
      <c r="MBM140" s="760"/>
      <c r="MBN140" s="760"/>
      <c r="MBO140" s="760"/>
      <c r="MBP140" s="760"/>
      <c r="MBQ140" s="760"/>
      <c r="MBR140" s="760"/>
      <c r="MBS140" s="760"/>
      <c r="MBT140" s="760"/>
      <c r="MBU140" s="760"/>
      <c r="MBV140" s="760"/>
      <c r="MBW140" s="760"/>
      <c r="MBX140" s="760"/>
      <c r="MBY140" s="760"/>
      <c r="MBZ140" s="760"/>
      <c r="MCA140" s="760"/>
      <c r="MCB140" s="760"/>
      <c r="MCC140" s="760"/>
      <c r="MCD140" s="760"/>
      <c r="MCE140" s="760"/>
      <c r="MCF140" s="760"/>
      <c r="MCG140" s="760"/>
      <c r="MCH140" s="760"/>
      <c r="MCI140" s="760"/>
      <c r="MCJ140" s="760"/>
      <c r="MCK140" s="760"/>
      <c r="MCL140" s="760"/>
      <c r="MCM140" s="760"/>
      <c r="MCN140" s="760"/>
      <c r="MCO140" s="760"/>
      <c r="MCP140" s="760"/>
      <c r="MCQ140" s="760"/>
      <c r="MCR140" s="760"/>
      <c r="MCS140" s="760"/>
      <c r="MCT140" s="760"/>
      <c r="MCU140" s="760"/>
      <c r="MCV140" s="760"/>
      <c r="MCW140" s="760"/>
      <c r="MCX140" s="760"/>
      <c r="MCY140" s="760"/>
      <c r="MCZ140" s="760"/>
      <c r="MDA140" s="760"/>
      <c r="MDB140" s="760"/>
      <c r="MDC140" s="760"/>
      <c r="MDD140" s="760"/>
      <c r="MDE140" s="760"/>
      <c r="MDF140" s="760"/>
      <c r="MDG140" s="760"/>
      <c r="MDH140" s="760"/>
      <c r="MDI140" s="760"/>
      <c r="MDJ140" s="760"/>
      <c r="MDK140" s="760"/>
      <c r="MDL140" s="760"/>
      <c r="MDM140" s="760"/>
      <c r="MDN140" s="760"/>
      <c r="MDO140" s="760"/>
      <c r="MDP140" s="760"/>
      <c r="MDQ140" s="760"/>
      <c r="MDR140" s="760"/>
      <c r="MDS140" s="760"/>
      <c r="MDT140" s="760"/>
      <c r="MDU140" s="760"/>
      <c r="MDV140" s="760"/>
      <c r="MDW140" s="760"/>
      <c r="MDX140" s="760"/>
      <c r="MDY140" s="760"/>
      <c r="MDZ140" s="760"/>
      <c r="MEA140" s="760"/>
      <c r="MEB140" s="760"/>
      <c r="MEC140" s="760"/>
      <c r="MED140" s="760"/>
      <c r="MEE140" s="760"/>
      <c r="MEF140" s="760"/>
      <c r="MEG140" s="760"/>
      <c r="MEH140" s="760"/>
      <c r="MEI140" s="760"/>
      <c r="MEJ140" s="760"/>
      <c r="MEK140" s="760"/>
      <c r="MEL140" s="760"/>
      <c r="MEM140" s="760"/>
      <c r="MEN140" s="760"/>
      <c r="MEO140" s="760"/>
      <c r="MEP140" s="760"/>
      <c r="MEQ140" s="760"/>
      <c r="MER140" s="760"/>
      <c r="MES140" s="760"/>
      <c r="MET140" s="760"/>
      <c r="MEU140" s="760"/>
      <c r="MEV140" s="760"/>
      <c r="MEW140" s="760"/>
      <c r="MEX140" s="760"/>
      <c r="MEY140" s="760"/>
      <c r="MEZ140" s="760"/>
      <c r="MFA140" s="760"/>
      <c r="MFB140" s="760"/>
      <c r="MFC140" s="760"/>
      <c r="MFD140" s="760"/>
      <c r="MFE140" s="760"/>
      <c r="MFF140" s="760"/>
      <c r="MFG140" s="760"/>
      <c r="MFH140" s="760"/>
      <c r="MFI140" s="760"/>
      <c r="MFJ140" s="760"/>
      <c r="MFK140" s="760"/>
      <c r="MFL140" s="760"/>
      <c r="MFM140" s="760"/>
      <c r="MFN140" s="760"/>
      <c r="MFO140" s="760"/>
      <c r="MFP140" s="760"/>
      <c r="MFQ140" s="760"/>
      <c r="MFR140" s="760"/>
      <c r="MFS140" s="760"/>
      <c r="MFT140" s="760"/>
      <c r="MFU140" s="760"/>
      <c r="MFV140" s="760"/>
      <c r="MFW140" s="760"/>
      <c r="MFX140" s="760"/>
      <c r="MFY140" s="760"/>
      <c r="MFZ140" s="760"/>
      <c r="MGA140" s="760"/>
      <c r="MGB140" s="760"/>
      <c r="MGC140" s="760"/>
      <c r="MGD140" s="760"/>
      <c r="MGE140" s="760"/>
      <c r="MGF140" s="760"/>
      <c r="MGG140" s="760"/>
      <c r="MGH140" s="760"/>
      <c r="MGI140" s="760"/>
      <c r="MGJ140" s="760"/>
      <c r="MGK140" s="760"/>
      <c r="MGL140" s="760"/>
      <c r="MGM140" s="760"/>
      <c r="MGN140" s="760"/>
      <c r="MGO140" s="760"/>
      <c r="MGP140" s="760"/>
      <c r="MGQ140" s="760"/>
      <c r="MGR140" s="760"/>
      <c r="MGS140" s="760"/>
      <c r="MGT140" s="760"/>
      <c r="MGU140" s="760"/>
      <c r="MGV140" s="760"/>
      <c r="MGW140" s="760"/>
      <c r="MGX140" s="760"/>
      <c r="MGY140" s="760"/>
      <c r="MGZ140" s="760"/>
      <c r="MHA140" s="760"/>
      <c r="MHB140" s="760"/>
      <c r="MHC140" s="760"/>
      <c r="MHD140" s="760"/>
      <c r="MHE140" s="760"/>
      <c r="MHF140" s="760"/>
      <c r="MHG140" s="760"/>
      <c r="MHH140" s="760"/>
      <c r="MHI140" s="760"/>
      <c r="MHJ140" s="760"/>
      <c r="MHK140" s="760"/>
      <c r="MHL140" s="760"/>
      <c r="MHM140" s="760"/>
      <c r="MHN140" s="760"/>
      <c r="MHO140" s="760"/>
      <c r="MHP140" s="760"/>
      <c r="MHQ140" s="760"/>
      <c r="MHR140" s="760"/>
      <c r="MHS140" s="760"/>
      <c r="MHT140" s="760"/>
      <c r="MHU140" s="760"/>
      <c r="MHV140" s="760"/>
      <c r="MHW140" s="760"/>
      <c r="MHX140" s="760"/>
      <c r="MHY140" s="760"/>
      <c r="MHZ140" s="760"/>
      <c r="MIA140" s="760"/>
      <c r="MIB140" s="760"/>
      <c r="MIC140" s="760"/>
      <c r="MID140" s="760"/>
      <c r="MIE140" s="760"/>
      <c r="MIF140" s="760"/>
      <c r="MIG140" s="760"/>
      <c r="MIH140" s="760"/>
      <c r="MII140" s="760"/>
      <c r="MIJ140" s="760"/>
      <c r="MIK140" s="760"/>
      <c r="MIL140" s="760"/>
      <c r="MIM140" s="760"/>
      <c r="MIN140" s="760"/>
      <c r="MIO140" s="760"/>
      <c r="MIP140" s="760"/>
      <c r="MIQ140" s="760"/>
      <c r="MIR140" s="760"/>
      <c r="MIS140" s="760"/>
      <c r="MIT140" s="760"/>
      <c r="MIU140" s="760"/>
      <c r="MIV140" s="760"/>
      <c r="MIW140" s="760"/>
      <c r="MIX140" s="760"/>
      <c r="MIY140" s="760"/>
      <c r="MIZ140" s="760"/>
      <c r="MJA140" s="760"/>
      <c r="MJB140" s="760"/>
      <c r="MJC140" s="760"/>
      <c r="MJD140" s="760"/>
      <c r="MJE140" s="760"/>
      <c r="MJF140" s="760"/>
      <c r="MJG140" s="760"/>
      <c r="MJH140" s="760"/>
      <c r="MJI140" s="760"/>
      <c r="MJJ140" s="760"/>
      <c r="MJK140" s="760"/>
      <c r="MJL140" s="760"/>
      <c r="MJM140" s="760"/>
      <c r="MJN140" s="760"/>
      <c r="MJO140" s="760"/>
      <c r="MJP140" s="760"/>
      <c r="MJQ140" s="760"/>
      <c r="MJR140" s="760"/>
      <c r="MJS140" s="760"/>
      <c r="MJT140" s="760"/>
      <c r="MJU140" s="760"/>
      <c r="MJV140" s="760"/>
      <c r="MJW140" s="760"/>
      <c r="MJX140" s="760"/>
      <c r="MJY140" s="760"/>
      <c r="MJZ140" s="760"/>
      <c r="MKA140" s="760"/>
      <c r="MKB140" s="760"/>
      <c r="MKC140" s="760"/>
      <c r="MKD140" s="760"/>
      <c r="MKE140" s="760"/>
      <c r="MKF140" s="760"/>
      <c r="MKG140" s="760"/>
      <c r="MKH140" s="760"/>
      <c r="MKI140" s="760"/>
      <c r="MKJ140" s="760"/>
      <c r="MKK140" s="760"/>
      <c r="MKL140" s="760"/>
      <c r="MKM140" s="760"/>
      <c r="MKN140" s="760"/>
      <c r="MKO140" s="760"/>
      <c r="MKP140" s="760"/>
      <c r="MKQ140" s="760"/>
      <c r="MKR140" s="760"/>
      <c r="MKS140" s="760"/>
      <c r="MKT140" s="760"/>
      <c r="MKU140" s="760"/>
      <c r="MKV140" s="760"/>
      <c r="MKW140" s="760"/>
      <c r="MKX140" s="760"/>
      <c r="MKY140" s="760"/>
      <c r="MKZ140" s="760"/>
      <c r="MLA140" s="760"/>
      <c r="MLB140" s="760"/>
      <c r="MLC140" s="760"/>
      <c r="MLD140" s="760"/>
      <c r="MLE140" s="760"/>
      <c r="MLF140" s="760"/>
      <c r="MLG140" s="760"/>
      <c r="MLH140" s="760"/>
      <c r="MLI140" s="760"/>
      <c r="MLJ140" s="760"/>
      <c r="MLK140" s="760"/>
      <c r="MLL140" s="760"/>
      <c r="MLM140" s="760"/>
      <c r="MLN140" s="760"/>
      <c r="MLO140" s="760"/>
      <c r="MLP140" s="760"/>
      <c r="MLQ140" s="760"/>
      <c r="MLR140" s="760"/>
      <c r="MLS140" s="760"/>
      <c r="MLT140" s="760"/>
      <c r="MLU140" s="760"/>
      <c r="MLV140" s="760"/>
      <c r="MLW140" s="760"/>
      <c r="MLX140" s="760"/>
      <c r="MLY140" s="760"/>
      <c r="MLZ140" s="760"/>
      <c r="MMA140" s="760"/>
      <c r="MMB140" s="760"/>
      <c r="MMC140" s="760"/>
      <c r="MMD140" s="760"/>
      <c r="MME140" s="760"/>
      <c r="MMF140" s="760"/>
      <c r="MMG140" s="760"/>
      <c r="MMH140" s="760"/>
      <c r="MMI140" s="760"/>
      <c r="MMJ140" s="760"/>
      <c r="MMK140" s="760"/>
      <c r="MML140" s="760"/>
      <c r="MMM140" s="760"/>
      <c r="MMN140" s="760"/>
      <c r="MMO140" s="760"/>
      <c r="MMP140" s="760"/>
      <c r="MMQ140" s="760"/>
      <c r="MMR140" s="760"/>
      <c r="MMS140" s="760"/>
      <c r="MMT140" s="760"/>
      <c r="MMU140" s="760"/>
      <c r="MMV140" s="760"/>
      <c r="MMW140" s="760"/>
      <c r="MMX140" s="760"/>
      <c r="MMY140" s="760"/>
      <c r="MMZ140" s="760"/>
      <c r="MNA140" s="760"/>
      <c r="MNB140" s="760"/>
      <c r="MNC140" s="760"/>
      <c r="MND140" s="760"/>
      <c r="MNE140" s="760"/>
      <c r="MNF140" s="760"/>
      <c r="MNG140" s="760"/>
      <c r="MNH140" s="760"/>
      <c r="MNI140" s="760"/>
      <c r="MNJ140" s="760"/>
      <c r="MNK140" s="760"/>
      <c r="MNL140" s="760"/>
      <c r="MNM140" s="760"/>
      <c r="MNN140" s="760"/>
      <c r="MNO140" s="760"/>
      <c r="MNP140" s="760"/>
      <c r="MNQ140" s="760"/>
      <c r="MNR140" s="760"/>
      <c r="MNS140" s="760"/>
      <c r="MNT140" s="760"/>
      <c r="MNU140" s="760"/>
      <c r="MNV140" s="760"/>
      <c r="MNW140" s="760"/>
      <c r="MNX140" s="760"/>
      <c r="MNY140" s="760"/>
      <c r="MNZ140" s="760"/>
      <c r="MOA140" s="760"/>
      <c r="MOB140" s="760"/>
      <c r="MOC140" s="760"/>
      <c r="MOD140" s="760"/>
      <c r="MOE140" s="760"/>
      <c r="MOF140" s="760"/>
      <c r="MOG140" s="760"/>
      <c r="MOH140" s="760"/>
      <c r="MOI140" s="760"/>
      <c r="MOJ140" s="760"/>
      <c r="MOK140" s="760"/>
      <c r="MOL140" s="760"/>
      <c r="MOM140" s="760"/>
      <c r="MON140" s="760"/>
      <c r="MOO140" s="760"/>
      <c r="MOP140" s="760"/>
      <c r="MOQ140" s="760"/>
      <c r="MOR140" s="760"/>
      <c r="MOS140" s="760"/>
      <c r="MOT140" s="760"/>
      <c r="MOU140" s="760"/>
      <c r="MOV140" s="760"/>
      <c r="MOW140" s="760"/>
      <c r="MOX140" s="760"/>
      <c r="MOY140" s="760"/>
      <c r="MOZ140" s="760"/>
      <c r="MPA140" s="760"/>
      <c r="MPB140" s="760"/>
      <c r="MPC140" s="760"/>
      <c r="MPD140" s="760"/>
      <c r="MPE140" s="760"/>
      <c r="MPF140" s="760"/>
      <c r="MPG140" s="760"/>
      <c r="MPH140" s="760"/>
      <c r="MPI140" s="760"/>
      <c r="MPJ140" s="760"/>
      <c r="MPK140" s="760"/>
      <c r="MPL140" s="760"/>
      <c r="MPM140" s="760"/>
      <c r="MPN140" s="760"/>
      <c r="MPO140" s="760"/>
      <c r="MPP140" s="760"/>
      <c r="MPQ140" s="760"/>
      <c r="MPR140" s="760"/>
      <c r="MPS140" s="760"/>
      <c r="MPT140" s="760"/>
      <c r="MPU140" s="760"/>
      <c r="MPV140" s="760"/>
      <c r="MPW140" s="760"/>
      <c r="MPX140" s="760"/>
      <c r="MPY140" s="760"/>
      <c r="MPZ140" s="760"/>
      <c r="MQA140" s="760"/>
      <c r="MQB140" s="760"/>
      <c r="MQC140" s="760"/>
      <c r="MQD140" s="760"/>
      <c r="MQE140" s="760"/>
      <c r="MQF140" s="760"/>
      <c r="MQG140" s="760"/>
      <c r="MQH140" s="760"/>
      <c r="MQI140" s="760"/>
      <c r="MQJ140" s="760"/>
      <c r="MQK140" s="760"/>
      <c r="MQL140" s="760"/>
      <c r="MQM140" s="760"/>
      <c r="MQN140" s="760"/>
      <c r="MQO140" s="760"/>
      <c r="MQP140" s="760"/>
      <c r="MQQ140" s="760"/>
      <c r="MQR140" s="760"/>
      <c r="MQS140" s="760"/>
      <c r="MQT140" s="760"/>
      <c r="MQU140" s="760"/>
      <c r="MQV140" s="760"/>
      <c r="MQW140" s="760"/>
      <c r="MQX140" s="760"/>
      <c r="MQY140" s="760"/>
      <c r="MQZ140" s="760"/>
      <c r="MRA140" s="760"/>
      <c r="MRB140" s="760"/>
      <c r="MRC140" s="760"/>
      <c r="MRD140" s="760"/>
      <c r="MRE140" s="760"/>
      <c r="MRF140" s="760"/>
      <c r="MRG140" s="760"/>
      <c r="MRH140" s="760"/>
      <c r="MRI140" s="760"/>
      <c r="MRJ140" s="760"/>
      <c r="MRK140" s="760"/>
      <c r="MRL140" s="760"/>
      <c r="MRM140" s="760"/>
      <c r="MRN140" s="760"/>
      <c r="MRO140" s="760"/>
      <c r="MRP140" s="760"/>
      <c r="MRQ140" s="760"/>
      <c r="MRR140" s="760"/>
      <c r="MRS140" s="760"/>
      <c r="MRT140" s="760"/>
      <c r="MRU140" s="760"/>
      <c r="MRV140" s="760"/>
      <c r="MRW140" s="760"/>
      <c r="MRX140" s="760"/>
      <c r="MRY140" s="760"/>
      <c r="MRZ140" s="760"/>
      <c r="MSA140" s="760"/>
      <c r="MSB140" s="760"/>
      <c r="MSC140" s="760"/>
      <c r="MSD140" s="760"/>
      <c r="MSE140" s="760"/>
      <c r="MSF140" s="760"/>
      <c r="MSG140" s="760"/>
      <c r="MSH140" s="760"/>
      <c r="MSI140" s="760"/>
      <c r="MSJ140" s="760"/>
      <c r="MSK140" s="760"/>
      <c r="MSL140" s="760"/>
      <c r="MSM140" s="760"/>
      <c r="MSN140" s="760"/>
      <c r="MSO140" s="760"/>
      <c r="MSP140" s="760"/>
      <c r="MSQ140" s="760"/>
      <c r="MSR140" s="760"/>
      <c r="MSS140" s="760"/>
      <c r="MST140" s="760"/>
      <c r="MSU140" s="760"/>
      <c r="MSV140" s="760"/>
      <c r="MSW140" s="760"/>
      <c r="MSX140" s="760"/>
      <c r="MSY140" s="760"/>
      <c r="MSZ140" s="760"/>
      <c r="MTA140" s="760"/>
      <c r="MTB140" s="760"/>
      <c r="MTC140" s="760"/>
      <c r="MTD140" s="760"/>
      <c r="MTE140" s="760"/>
      <c r="MTF140" s="760"/>
      <c r="MTG140" s="760"/>
      <c r="MTH140" s="760"/>
      <c r="MTI140" s="760"/>
      <c r="MTJ140" s="760"/>
      <c r="MTK140" s="760"/>
      <c r="MTL140" s="760"/>
      <c r="MTM140" s="760"/>
      <c r="MTN140" s="760"/>
      <c r="MTO140" s="760"/>
      <c r="MTP140" s="760"/>
      <c r="MTQ140" s="760"/>
      <c r="MTR140" s="760"/>
      <c r="MTS140" s="760"/>
      <c r="MTT140" s="760"/>
      <c r="MTU140" s="760"/>
      <c r="MTV140" s="760"/>
      <c r="MTW140" s="760"/>
      <c r="MTX140" s="760"/>
      <c r="MTY140" s="760"/>
      <c r="MTZ140" s="760"/>
      <c r="MUA140" s="760"/>
      <c r="MUB140" s="760"/>
      <c r="MUC140" s="760"/>
      <c r="MUD140" s="760"/>
      <c r="MUE140" s="760"/>
      <c r="MUF140" s="760"/>
      <c r="MUG140" s="760"/>
      <c r="MUH140" s="760"/>
      <c r="MUI140" s="760"/>
      <c r="MUJ140" s="760"/>
      <c r="MUK140" s="760"/>
      <c r="MUL140" s="760"/>
      <c r="MUM140" s="760"/>
      <c r="MUN140" s="760"/>
      <c r="MUO140" s="760"/>
      <c r="MUP140" s="760"/>
      <c r="MUQ140" s="760"/>
      <c r="MUR140" s="760"/>
      <c r="MUS140" s="760"/>
      <c r="MUT140" s="760"/>
      <c r="MUU140" s="760"/>
      <c r="MUV140" s="760"/>
      <c r="MUW140" s="760"/>
      <c r="MUX140" s="760"/>
      <c r="MUY140" s="760"/>
      <c r="MUZ140" s="760"/>
      <c r="MVA140" s="760"/>
      <c r="MVB140" s="760"/>
      <c r="MVC140" s="760"/>
      <c r="MVD140" s="760"/>
      <c r="MVE140" s="760"/>
      <c r="MVF140" s="760"/>
      <c r="MVG140" s="760"/>
      <c r="MVH140" s="760"/>
      <c r="MVI140" s="760"/>
      <c r="MVJ140" s="760"/>
      <c r="MVK140" s="760"/>
      <c r="MVL140" s="760"/>
      <c r="MVM140" s="760"/>
      <c r="MVN140" s="760"/>
      <c r="MVO140" s="760"/>
      <c r="MVP140" s="760"/>
      <c r="MVQ140" s="760"/>
      <c r="MVR140" s="760"/>
      <c r="MVS140" s="760"/>
      <c r="MVT140" s="760"/>
      <c r="MVU140" s="760"/>
      <c r="MVV140" s="760"/>
      <c r="MVW140" s="760"/>
      <c r="MVX140" s="760"/>
      <c r="MVY140" s="760"/>
      <c r="MVZ140" s="760"/>
      <c r="MWA140" s="760"/>
      <c r="MWB140" s="760"/>
      <c r="MWC140" s="760"/>
      <c r="MWD140" s="760"/>
      <c r="MWE140" s="760"/>
      <c r="MWF140" s="760"/>
      <c r="MWG140" s="760"/>
      <c r="MWH140" s="760"/>
      <c r="MWI140" s="760"/>
      <c r="MWJ140" s="760"/>
      <c r="MWK140" s="760"/>
      <c r="MWL140" s="760"/>
      <c r="MWM140" s="760"/>
      <c r="MWN140" s="760"/>
      <c r="MWO140" s="760"/>
      <c r="MWP140" s="760"/>
      <c r="MWQ140" s="760"/>
      <c r="MWR140" s="760"/>
      <c r="MWS140" s="760"/>
      <c r="MWT140" s="760"/>
      <c r="MWU140" s="760"/>
      <c r="MWV140" s="760"/>
      <c r="MWW140" s="760"/>
      <c r="MWX140" s="760"/>
      <c r="MWY140" s="760"/>
      <c r="MWZ140" s="760"/>
      <c r="MXA140" s="760"/>
      <c r="MXB140" s="760"/>
      <c r="MXC140" s="760"/>
      <c r="MXD140" s="760"/>
      <c r="MXE140" s="760"/>
      <c r="MXF140" s="760"/>
      <c r="MXG140" s="760"/>
      <c r="MXH140" s="760"/>
      <c r="MXI140" s="760"/>
      <c r="MXJ140" s="760"/>
      <c r="MXK140" s="760"/>
      <c r="MXL140" s="760"/>
      <c r="MXM140" s="760"/>
      <c r="MXN140" s="760"/>
      <c r="MXO140" s="760"/>
      <c r="MXP140" s="760"/>
      <c r="MXQ140" s="760"/>
      <c r="MXR140" s="760"/>
      <c r="MXS140" s="760"/>
      <c r="MXT140" s="760"/>
      <c r="MXU140" s="760"/>
      <c r="MXV140" s="760"/>
      <c r="MXW140" s="760"/>
      <c r="MXX140" s="760"/>
      <c r="MXY140" s="760"/>
      <c r="MXZ140" s="760"/>
      <c r="MYA140" s="760"/>
      <c r="MYB140" s="760"/>
      <c r="MYC140" s="760"/>
      <c r="MYD140" s="760"/>
      <c r="MYE140" s="760"/>
      <c r="MYF140" s="760"/>
      <c r="MYG140" s="760"/>
      <c r="MYH140" s="760"/>
      <c r="MYI140" s="760"/>
      <c r="MYJ140" s="760"/>
      <c r="MYK140" s="760"/>
      <c r="MYL140" s="760"/>
      <c r="MYM140" s="760"/>
      <c r="MYN140" s="760"/>
      <c r="MYO140" s="760"/>
      <c r="MYP140" s="760"/>
      <c r="MYQ140" s="760"/>
      <c r="MYR140" s="760"/>
      <c r="MYS140" s="760"/>
      <c r="MYT140" s="760"/>
      <c r="MYU140" s="760"/>
      <c r="MYV140" s="760"/>
      <c r="MYW140" s="760"/>
      <c r="MYX140" s="760"/>
      <c r="MYY140" s="760"/>
      <c r="MYZ140" s="760"/>
      <c r="MZA140" s="760"/>
      <c r="MZB140" s="760"/>
      <c r="MZC140" s="760"/>
      <c r="MZD140" s="760"/>
      <c r="MZE140" s="760"/>
      <c r="MZF140" s="760"/>
      <c r="MZG140" s="760"/>
      <c r="MZH140" s="760"/>
      <c r="MZI140" s="760"/>
      <c r="MZJ140" s="760"/>
      <c r="MZK140" s="760"/>
      <c r="MZL140" s="760"/>
      <c r="MZM140" s="760"/>
      <c r="MZN140" s="760"/>
      <c r="MZO140" s="760"/>
      <c r="MZP140" s="760"/>
      <c r="MZQ140" s="760"/>
      <c r="MZR140" s="760"/>
      <c r="MZS140" s="760"/>
      <c r="MZT140" s="760"/>
      <c r="MZU140" s="760"/>
      <c r="MZV140" s="760"/>
      <c r="MZW140" s="760"/>
      <c r="MZX140" s="760"/>
      <c r="MZY140" s="760"/>
      <c r="MZZ140" s="760"/>
      <c r="NAA140" s="760"/>
      <c r="NAB140" s="760"/>
      <c r="NAC140" s="760"/>
      <c r="NAD140" s="760"/>
      <c r="NAE140" s="760"/>
      <c r="NAF140" s="760"/>
      <c r="NAG140" s="760"/>
      <c r="NAH140" s="760"/>
      <c r="NAI140" s="760"/>
      <c r="NAJ140" s="760"/>
      <c r="NAK140" s="760"/>
      <c r="NAL140" s="760"/>
      <c r="NAM140" s="760"/>
      <c r="NAN140" s="760"/>
      <c r="NAO140" s="760"/>
      <c r="NAP140" s="760"/>
      <c r="NAQ140" s="760"/>
      <c r="NAR140" s="760"/>
      <c r="NAS140" s="760"/>
      <c r="NAT140" s="760"/>
      <c r="NAU140" s="760"/>
      <c r="NAV140" s="760"/>
      <c r="NAW140" s="760"/>
      <c r="NAX140" s="760"/>
      <c r="NAY140" s="760"/>
      <c r="NAZ140" s="760"/>
      <c r="NBA140" s="760"/>
      <c r="NBB140" s="760"/>
      <c r="NBC140" s="760"/>
      <c r="NBD140" s="760"/>
      <c r="NBE140" s="760"/>
      <c r="NBF140" s="760"/>
      <c r="NBG140" s="760"/>
      <c r="NBH140" s="760"/>
      <c r="NBI140" s="760"/>
      <c r="NBJ140" s="760"/>
      <c r="NBK140" s="760"/>
      <c r="NBL140" s="760"/>
      <c r="NBM140" s="760"/>
      <c r="NBN140" s="760"/>
      <c r="NBO140" s="760"/>
      <c r="NBP140" s="760"/>
      <c r="NBQ140" s="760"/>
      <c r="NBR140" s="760"/>
      <c r="NBS140" s="760"/>
      <c r="NBT140" s="760"/>
      <c r="NBU140" s="760"/>
      <c r="NBV140" s="760"/>
      <c r="NBW140" s="760"/>
      <c r="NBX140" s="760"/>
      <c r="NBY140" s="760"/>
      <c r="NBZ140" s="760"/>
      <c r="NCA140" s="760"/>
      <c r="NCB140" s="760"/>
      <c r="NCC140" s="760"/>
      <c r="NCD140" s="760"/>
      <c r="NCE140" s="760"/>
      <c r="NCF140" s="760"/>
      <c r="NCG140" s="760"/>
      <c r="NCH140" s="760"/>
      <c r="NCI140" s="760"/>
      <c r="NCJ140" s="760"/>
      <c r="NCK140" s="760"/>
      <c r="NCL140" s="760"/>
      <c r="NCM140" s="760"/>
      <c r="NCN140" s="760"/>
      <c r="NCO140" s="760"/>
      <c r="NCP140" s="760"/>
      <c r="NCQ140" s="760"/>
      <c r="NCR140" s="760"/>
      <c r="NCS140" s="760"/>
      <c r="NCT140" s="760"/>
      <c r="NCU140" s="760"/>
      <c r="NCV140" s="760"/>
      <c r="NCW140" s="760"/>
      <c r="NCX140" s="760"/>
      <c r="NCY140" s="760"/>
      <c r="NCZ140" s="760"/>
      <c r="NDA140" s="760"/>
      <c r="NDB140" s="760"/>
      <c r="NDC140" s="760"/>
      <c r="NDD140" s="760"/>
      <c r="NDE140" s="760"/>
      <c r="NDF140" s="760"/>
      <c r="NDG140" s="760"/>
      <c r="NDH140" s="760"/>
      <c r="NDI140" s="760"/>
      <c r="NDJ140" s="760"/>
      <c r="NDK140" s="760"/>
      <c r="NDL140" s="760"/>
      <c r="NDM140" s="760"/>
      <c r="NDN140" s="760"/>
      <c r="NDO140" s="760"/>
      <c r="NDP140" s="760"/>
      <c r="NDQ140" s="760"/>
      <c r="NDR140" s="760"/>
      <c r="NDS140" s="760"/>
      <c r="NDT140" s="760"/>
      <c r="NDU140" s="760"/>
      <c r="NDV140" s="760"/>
      <c r="NDW140" s="760"/>
      <c r="NDX140" s="760"/>
      <c r="NDY140" s="760"/>
      <c r="NDZ140" s="760"/>
      <c r="NEA140" s="760"/>
      <c r="NEB140" s="760"/>
      <c r="NEC140" s="760"/>
      <c r="NED140" s="760"/>
      <c r="NEE140" s="760"/>
      <c r="NEF140" s="760"/>
      <c r="NEG140" s="760"/>
      <c r="NEH140" s="760"/>
      <c r="NEI140" s="760"/>
      <c r="NEJ140" s="760"/>
      <c r="NEK140" s="760"/>
      <c r="NEL140" s="760"/>
      <c r="NEM140" s="760"/>
      <c r="NEN140" s="760"/>
      <c r="NEO140" s="760"/>
      <c r="NEP140" s="760"/>
      <c r="NEQ140" s="760"/>
      <c r="NER140" s="760"/>
      <c r="NES140" s="760"/>
      <c r="NET140" s="760"/>
      <c r="NEU140" s="760"/>
      <c r="NEV140" s="760"/>
      <c r="NEW140" s="760"/>
      <c r="NEX140" s="760"/>
      <c r="NEY140" s="760"/>
      <c r="NEZ140" s="760"/>
      <c r="NFA140" s="760"/>
      <c r="NFB140" s="760"/>
      <c r="NFC140" s="760"/>
      <c r="NFD140" s="760"/>
      <c r="NFE140" s="760"/>
      <c r="NFF140" s="760"/>
      <c r="NFG140" s="760"/>
      <c r="NFH140" s="760"/>
      <c r="NFI140" s="760"/>
      <c r="NFJ140" s="760"/>
      <c r="NFK140" s="760"/>
      <c r="NFL140" s="760"/>
      <c r="NFM140" s="760"/>
      <c r="NFN140" s="760"/>
      <c r="NFO140" s="760"/>
      <c r="NFP140" s="760"/>
      <c r="NFQ140" s="760"/>
      <c r="NFR140" s="760"/>
      <c r="NFS140" s="760"/>
      <c r="NFT140" s="760"/>
      <c r="NFU140" s="760"/>
      <c r="NFV140" s="760"/>
      <c r="NFW140" s="760"/>
      <c r="NFX140" s="760"/>
      <c r="NFY140" s="760"/>
      <c r="NFZ140" s="760"/>
      <c r="NGA140" s="760"/>
      <c r="NGB140" s="760"/>
      <c r="NGC140" s="760"/>
      <c r="NGD140" s="760"/>
      <c r="NGE140" s="760"/>
      <c r="NGF140" s="760"/>
      <c r="NGG140" s="760"/>
      <c r="NGH140" s="760"/>
      <c r="NGI140" s="760"/>
      <c r="NGJ140" s="760"/>
      <c r="NGK140" s="760"/>
      <c r="NGL140" s="760"/>
      <c r="NGM140" s="760"/>
      <c r="NGN140" s="760"/>
      <c r="NGO140" s="760"/>
      <c r="NGP140" s="760"/>
      <c r="NGQ140" s="760"/>
      <c r="NGR140" s="760"/>
      <c r="NGS140" s="760"/>
      <c r="NGT140" s="760"/>
      <c r="NGU140" s="760"/>
      <c r="NGV140" s="760"/>
      <c r="NGW140" s="760"/>
      <c r="NGX140" s="760"/>
      <c r="NGY140" s="760"/>
      <c r="NGZ140" s="760"/>
      <c r="NHA140" s="760"/>
      <c r="NHB140" s="760"/>
      <c r="NHC140" s="760"/>
      <c r="NHD140" s="760"/>
      <c r="NHE140" s="760"/>
      <c r="NHF140" s="760"/>
      <c r="NHG140" s="760"/>
      <c r="NHH140" s="760"/>
      <c r="NHI140" s="760"/>
      <c r="NHJ140" s="760"/>
      <c r="NHK140" s="760"/>
      <c r="NHL140" s="760"/>
      <c r="NHM140" s="760"/>
      <c r="NHN140" s="760"/>
      <c r="NHO140" s="760"/>
      <c r="NHP140" s="760"/>
      <c r="NHQ140" s="760"/>
      <c r="NHR140" s="760"/>
      <c r="NHS140" s="760"/>
      <c r="NHT140" s="760"/>
      <c r="NHU140" s="760"/>
      <c r="NHV140" s="760"/>
      <c r="NHW140" s="760"/>
      <c r="NHX140" s="760"/>
      <c r="NHY140" s="760"/>
      <c r="NHZ140" s="760"/>
      <c r="NIA140" s="760"/>
      <c r="NIB140" s="760"/>
      <c r="NIC140" s="760"/>
      <c r="NID140" s="760"/>
      <c r="NIE140" s="760"/>
      <c r="NIF140" s="760"/>
      <c r="NIG140" s="760"/>
      <c r="NIH140" s="760"/>
      <c r="NII140" s="760"/>
      <c r="NIJ140" s="760"/>
      <c r="NIK140" s="760"/>
      <c r="NIL140" s="760"/>
      <c r="NIM140" s="760"/>
      <c r="NIN140" s="760"/>
      <c r="NIO140" s="760"/>
      <c r="NIP140" s="760"/>
      <c r="NIQ140" s="760"/>
      <c r="NIR140" s="760"/>
      <c r="NIS140" s="760"/>
      <c r="NIT140" s="760"/>
      <c r="NIU140" s="760"/>
      <c r="NIV140" s="760"/>
      <c r="NIW140" s="760"/>
      <c r="NIX140" s="760"/>
      <c r="NIY140" s="760"/>
      <c r="NIZ140" s="760"/>
      <c r="NJA140" s="760"/>
      <c r="NJB140" s="760"/>
      <c r="NJC140" s="760"/>
      <c r="NJD140" s="760"/>
      <c r="NJE140" s="760"/>
      <c r="NJF140" s="760"/>
      <c r="NJG140" s="760"/>
      <c r="NJH140" s="760"/>
      <c r="NJI140" s="760"/>
      <c r="NJJ140" s="760"/>
      <c r="NJK140" s="760"/>
      <c r="NJL140" s="760"/>
      <c r="NJM140" s="760"/>
      <c r="NJN140" s="760"/>
      <c r="NJO140" s="760"/>
      <c r="NJP140" s="760"/>
      <c r="NJQ140" s="760"/>
      <c r="NJR140" s="760"/>
      <c r="NJS140" s="760"/>
      <c r="NJT140" s="760"/>
      <c r="NJU140" s="760"/>
      <c r="NJV140" s="760"/>
      <c r="NJW140" s="760"/>
      <c r="NJX140" s="760"/>
      <c r="NJY140" s="760"/>
      <c r="NJZ140" s="760"/>
      <c r="NKA140" s="760"/>
      <c r="NKB140" s="760"/>
      <c r="NKC140" s="760"/>
      <c r="NKD140" s="760"/>
      <c r="NKE140" s="760"/>
      <c r="NKF140" s="760"/>
      <c r="NKG140" s="760"/>
      <c r="NKH140" s="760"/>
      <c r="NKI140" s="760"/>
      <c r="NKJ140" s="760"/>
      <c r="NKK140" s="760"/>
      <c r="NKL140" s="760"/>
      <c r="NKM140" s="760"/>
      <c r="NKN140" s="760"/>
      <c r="NKO140" s="760"/>
      <c r="NKP140" s="760"/>
      <c r="NKQ140" s="760"/>
      <c r="NKR140" s="760"/>
      <c r="NKS140" s="760"/>
      <c r="NKT140" s="760"/>
      <c r="NKU140" s="760"/>
      <c r="NKV140" s="760"/>
      <c r="NKW140" s="760"/>
      <c r="NKX140" s="760"/>
      <c r="NKY140" s="760"/>
      <c r="NKZ140" s="760"/>
      <c r="NLA140" s="760"/>
      <c r="NLB140" s="760"/>
      <c r="NLC140" s="760"/>
      <c r="NLD140" s="760"/>
      <c r="NLE140" s="760"/>
      <c r="NLF140" s="760"/>
      <c r="NLG140" s="760"/>
      <c r="NLH140" s="760"/>
      <c r="NLI140" s="760"/>
      <c r="NLJ140" s="760"/>
      <c r="NLK140" s="760"/>
      <c r="NLL140" s="760"/>
      <c r="NLM140" s="760"/>
      <c r="NLN140" s="760"/>
      <c r="NLO140" s="760"/>
      <c r="NLP140" s="760"/>
      <c r="NLQ140" s="760"/>
      <c r="NLR140" s="760"/>
      <c r="NLS140" s="760"/>
      <c r="NLT140" s="760"/>
      <c r="NLU140" s="760"/>
      <c r="NLV140" s="760"/>
      <c r="NLW140" s="760"/>
      <c r="NLX140" s="760"/>
      <c r="NLY140" s="760"/>
      <c r="NLZ140" s="760"/>
      <c r="NMA140" s="760"/>
      <c r="NMB140" s="760"/>
      <c r="NMC140" s="760"/>
      <c r="NMD140" s="760"/>
      <c r="NME140" s="760"/>
      <c r="NMF140" s="760"/>
      <c r="NMG140" s="760"/>
      <c r="NMH140" s="760"/>
      <c r="NMI140" s="760"/>
      <c r="NMJ140" s="760"/>
      <c r="NMK140" s="760"/>
      <c r="NML140" s="760"/>
      <c r="NMM140" s="760"/>
      <c r="NMN140" s="760"/>
      <c r="NMO140" s="760"/>
      <c r="NMP140" s="760"/>
      <c r="NMQ140" s="760"/>
      <c r="NMR140" s="760"/>
      <c r="NMS140" s="760"/>
      <c r="NMT140" s="760"/>
      <c r="NMU140" s="760"/>
      <c r="NMV140" s="760"/>
      <c r="NMW140" s="760"/>
      <c r="NMX140" s="760"/>
      <c r="NMY140" s="760"/>
      <c r="NMZ140" s="760"/>
      <c r="NNA140" s="760"/>
      <c r="NNB140" s="760"/>
      <c r="NNC140" s="760"/>
      <c r="NND140" s="760"/>
      <c r="NNE140" s="760"/>
      <c r="NNF140" s="760"/>
      <c r="NNG140" s="760"/>
      <c r="NNH140" s="760"/>
      <c r="NNI140" s="760"/>
      <c r="NNJ140" s="760"/>
      <c r="NNK140" s="760"/>
      <c r="NNL140" s="760"/>
      <c r="NNM140" s="760"/>
      <c r="NNN140" s="760"/>
      <c r="NNO140" s="760"/>
      <c r="NNP140" s="760"/>
      <c r="NNQ140" s="760"/>
      <c r="NNR140" s="760"/>
      <c r="NNS140" s="760"/>
      <c r="NNT140" s="760"/>
      <c r="NNU140" s="760"/>
      <c r="NNV140" s="760"/>
      <c r="NNW140" s="760"/>
      <c r="NNX140" s="760"/>
      <c r="NNY140" s="760"/>
      <c r="NNZ140" s="760"/>
      <c r="NOA140" s="760"/>
      <c r="NOB140" s="760"/>
      <c r="NOC140" s="760"/>
      <c r="NOD140" s="760"/>
      <c r="NOE140" s="760"/>
      <c r="NOF140" s="760"/>
      <c r="NOG140" s="760"/>
      <c r="NOH140" s="760"/>
      <c r="NOI140" s="760"/>
      <c r="NOJ140" s="760"/>
      <c r="NOK140" s="760"/>
      <c r="NOL140" s="760"/>
      <c r="NOM140" s="760"/>
      <c r="NON140" s="760"/>
      <c r="NOO140" s="760"/>
      <c r="NOP140" s="760"/>
      <c r="NOQ140" s="760"/>
      <c r="NOR140" s="760"/>
      <c r="NOS140" s="760"/>
      <c r="NOT140" s="760"/>
      <c r="NOU140" s="760"/>
      <c r="NOV140" s="760"/>
      <c r="NOW140" s="760"/>
      <c r="NOX140" s="760"/>
      <c r="NOY140" s="760"/>
      <c r="NOZ140" s="760"/>
      <c r="NPA140" s="760"/>
      <c r="NPB140" s="760"/>
      <c r="NPC140" s="760"/>
      <c r="NPD140" s="760"/>
      <c r="NPE140" s="760"/>
      <c r="NPF140" s="760"/>
      <c r="NPG140" s="760"/>
      <c r="NPH140" s="760"/>
      <c r="NPI140" s="760"/>
      <c r="NPJ140" s="760"/>
      <c r="NPK140" s="760"/>
      <c r="NPL140" s="760"/>
      <c r="NPM140" s="760"/>
      <c r="NPN140" s="760"/>
      <c r="NPO140" s="760"/>
      <c r="NPP140" s="760"/>
      <c r="NPQ140" s="760"/>
      <c r="NPR140" s="760"/>
      <c r="NPS140" s="760"/>
      <c r="NPT140" s="760"/>
      <c r="NPU140" s="760"/>
      <c r="NPV140" s="760"/>
      <c r="NPW140" s="760"/>
      <c r="NPX140" s="760"/>
      <c r="NPY140" s="760"/>
      <c r="NPZ140" s="760"/>
      <c r="NQA140" s="760"/>
      <c r="NQB140" s="760"/>
      <c r="NQC140" s="760"/>
      <c r="NQD140" s="760"/>
      <c r="NQE140" s="760"/>
      <c r="NQF140" s="760"/>
      <c r="NQG140" s="760"/>
      <c r="NQH140" s="760"/>
      <c r="NQI140" s="760"/>
      <c r="NQJ140" s="760"/>
      <c r="NQK140" s="760"/>
      <c r="NQL140" s="760"/>
      <c r="NQM140" s="760"/>
      <c r="NQN140" s="760"/>
      <c r="NQO140" s="760"/>
      <c r="NQP140" s="760"/>
      <c r="NQQ140" s="760"/>
      <c r="NQR140" s="760"/>
      <c r="NQS140" s="760"/>
      <c r="NQT140" s="760"/>
      <c r="NQU140" s="760"/>
      <c r="NQV140" s="760"/>
      <c r="NQW140" s="760"/>
      <c r="NQX140" s="760"/>
      <c r="NQY140" s="760"/>
      <c r="NQZ140" s="760"/>
      <c r="NRA140" s="760"/>
      <c r="NRB140" s="760"/>
      <c r="NRC140" s="760"/>
      <c r="NRD140" s="760"/>
      <c r="NRE140" s="760"/>
      <c r="NRF140" s="760"/>
      <c r="NRG140" s="760"/>
      <c r="NRH140" s="760"/>
      <c r="NRI140" s="760"/>
      <c r="NRJ140" s="760"/>
      <c r="NRK140" s="760"/>
      <c r="NRL140" s="760"/>
      <c r="NRM140" s="760"/>
      <c r="NRN140" s="760"/>
      <c r="NRO140" s="760"/>
      <c r="NRP140" s="760"/>
      <c r="NRQ140" s="760"/>
      <c r="NRR140" s="760"/>
      <c r="NRS140" s="760"/>
      <c r="NRT140" s="760"/>
      <c r="NRU140" s="760"/>
      <c r="NRV140" s="760"/>
      <c r="NRW140" s="760"/>
      <c r="NRX140" s="760"/>
      <c r="NRY140" s="760"/>
      <c r="NRZ140" s="760"/>
      <c r="NSA140" s="760"/>
      <c r="NSB140" s="760"/>
      <c r="NSC140" s="760"/>
      <c r="NSD140" s="760"/>
      <c r="NSE140" s="760"/>
      <c r="NSF140" s="760"/>
      <c r="NSG140" s="760"/>
      <c r="NSH140" s="760"/>
      <c r="NSI140" s="760"/>
      <c r="NSJ140" s="760"/>
      <c r="NSK140" s="760"/>
      <c r="NSL140" s="760"/>
      <c r="NSM140" s="760"/>
      <c r="NSN140" s="760"/>
      <c r="NSO140" s="760"/>
      <c r="NSP140" s="760"/>
      <c r="NSQ140" s="760"/>
      <c r="NSR140" s="760"/>
      <c r="NSS140" s="760"/>
      <c r="NST140" s="760"/>
      <c r="NSU140" s="760"/>
      <c r="NSV140" s="760"/>
      <c r="NSW140" s="760"/>
      <c r="NSX140" s="760"/>
      <c r="NSY140" s="760"/>
      <c r="NSZ140" s="760"/>
      <c r="NTA140" s="760"/>
      <c r="NTB140" s="760"/>
      <c r="NTC140" s="760"/>
      <c r="NTD140" s="760"/>
      <c r="NTE140" s="760"/>
      <c r="NTF140" s="760"/>
      <c r="NTG140" s="760"/>
      <c r="NTH140" s="760"/>
      <c r="NTI140" s="760"/>
      <c r="NTJ140" s="760"/>
      <c r="NTK140" s="760"/>
      <c r="NTL140" s="760"/>
      <c r="NTM140" s="760"/>
      <c r="NTN140" s="760"/>
      <c r="NTO140" s="760"/>
      <c r="NTP140" s="760"/>
      <c r="NTQ140" s="760"/>
      <c r="NTR140" s="760"/>
      <c r="NTS140" s="760"/>
      <c r="NTT140" s="760"/>
      <c r="NTU140" s="760"/>
      <c r="NTV140" s="760"/>
      <c r="NTW140" s="760"/>
      <c r="NTX140" s="760"/>
      <c r="NTY140" s="760"/>
      <c r="NTZ140" s="760"/>
      <c r="NUA140" s="760"/>
      <c r="NUB140" s="760"/>
      <c r="NUC140" s="760"/>
      <c r="NUD140" s="760"/>
      <c r="NUE140" s="760"/>
      <c r="NUF140" s="760"/>
      <c r="NUG140" s="760"/>
      <c r="NUH140" s="760"/>
      <c r="NUI140" s="760"/>
      <c r="NUJ140" s="760"/>
      <c r="NUK140" s="760"/>
      <c r="NUL140" s="760"/>
      <c r="NUM140" s="760"/>
      <c r="NUN140" s="760"/>
      <c r="NUO140" s="760"/>
      <c r="NUP140" s="760"/>
      <c r="NUQ140" s="760"/>
      <c r="NUR140" s="760"/>
      <c r="NUS140" s="760"/>
      <c r="NUT140" s="760"/>
      <c r="NUU140" s="760"/>
      <c r="NUV140" s="760"/>
      <c r="NUW140" s="760"/>
      <c r="NUX140" s="760"/>
      <c r="NUY140" s="760"/>
      <c r="NUZ140" s="760"/>
      <c r="NVA140" s="760"/>
      <c r="NVB140" s="760"/>
      <c r="NVC140" s="760"/>
      <c r="NVD140" s="760"/>
      <c r="NVE140" s="760"/>
      <c r="NVF140" s="760"/>
      <c r="NVG140" s="760"/>
      <c r="NVH140" s="760"/>
      <c r="NVI140" s="760"/>
      <c r="NVJ140" s="760"/>
      <c r="NVK140" s="760"/>
      <c r="NVL140" s="760"/>
      <c r="NVM140" s="760"/>
      <c r="NVN140" s="760"/>
      <c r="NVO140" s="760"/>
      <c r="NVP140" s="760"/>
      <c r="NVQ140" s="760"/>
      <c r="NVR140" s="760"/>
      <c r="NVS140" s="760"/>
      <c r="NVT140" s="760"/>
      <c r="NVU140" s="760"/>
      <c r="NVV140" s="760"/>
      <c r="NVW140" s="760"/>
      <c r="NVX140" s="760"/>
      <c r="NVY140" s="760"/>
      <c r="NVZ140" s="760"/>
      <c r="NWA140" s="760"/>
      <c r="NWB140" s="760"/>
      <c r="NWC140" s="760"/>
      <c r="NWD140" s="760"/>
      <c r="NWE140" s="760"/>
      <c r="NWF140" s="760"/>
      <c r="NWG140" s="760"/>
      <c r="NWH140" s="760"/>
      <c r="NWI140" s="760"/>
      <c r="NWJ140" s="760"/>
      <c r="NWK140" s="760"/>
      <c r="NWL140" s="760"/>
      <c r="NWM140" s="760"/>
      <c r="NWN140" s="760"/>
      <c r="NWO140" s="760"/>
      <c r="NWP140" s="760"/>
      <c r="NWQ140" s="760"/>
      <c r="NWR140" s="760"/>
      <c r="NWS140" s="760"/>
      <c r="NWT140" s="760"/>
      <c r="NWU140" s="760"/>
      <c r="NWV140" s="760"/>
      <c r="NWW140" s="760"/>
      <c r="NWX140" s="760"/>
      <c r="NWY140" s="760"/>
      <c r="NWZ140" s="760"/>
      <c r="NXA140" s="760"/>
      <c r="NXB140" s="760"/>
      <c r="NXC140" s="760"/>
      <c r="NXD140" s="760"/>
      <c r="NXE140" s="760"/>
      <c r="NXF140" s="760"/>
      <c r="NXG140" s="760"/>
      <c r="NXH140" s="760"/>
      <c r="NXI140" s="760"/>
      <c r="NXJ140" s="760"/>
      <c r="NXK140" s="760"/>
      <c r="NXL140" s="760"/>
      <c r="NXM140" s="760"/>
      <c r="NXN140" s="760"/>
      <c r="NXO140" s="760"/>
      <c r="NXP140" s="760"/>
      <c r="NXQ140" s="760"/>
      <c r="NXR140" s="760"/>
      <c r="NXS140" s="760"/>
      <c r="NXT140" s="760"/>
      <c r="NXU140" s="760"/>
      <c r="NXV140" s="760"/>
      <c r="NXW140" s="760"/>
      <c r="NXX140" s="760"/>
      <c r="NXY140" s="760"/>
      <c r="NXZ140" s="760"/>
      <c r="NYA140" s="760"/>
      <c r="NYB140" s="760"/>
      <c r="NYC140" s="760"/>
      <c r="NYD140" s="760"/>
      <c r="NYE140" s="760"/>
      <c r="NYF140" s="760"/>
      <c r="NYG140" s="760"/>
      <c r="NYH140" s="760"/>
      <c r="NYI140" s="760"/>
      <c r="NYJ140" s="760"/>
      <c r="NYK140" s="760"/>
      <c r="NYL140" s="760"/>
      <c r="NYM140" s="760"/>
      <c r="NYN140" s="760"/>
      <c r="NYO140" s="760"/>
      <c r="NYP140" s="760"/>
      <c r="NYQ140" s="760"/>
      <c r="NYR140" s="760"/>
      <c r="NYS140" s="760"/>
      <c r="NYT140" s="760"/>
      <c r="NYU140" s="760"/>
      <c r="NYV140" s="760"/>
      <c r="NYW140" s="760"/>
      <c r="NYX140" s="760"/>
      <c r="NYY140" s="760"/>
      <c r="NYZ140" s="760"/>
      <c r="NZA140" s="760"/>
      <c r="NZB140" s="760"/>
      <c r="NZC140" s="760"/>
      <c r="NZD140" s="760"/>
      <c r="NZE140" s="760"/>
      <c r="NZF140" s="760"/>
      <c r="NZG140" s="760"/>
      <c r="NZH140" s="760"/>
      <c r="NZI140" s="760"/>
      <c r="NZJ140" s="760"/>
      <c r="NZK140" s="760"/>
      <c r="NZL140" s="760"/>
      <c r="NZM140" s="760"/>
      <c r="NZN140" s="760"/>
      <c r="NZO140" s="760"/>
      <c r="NZP140" s="760"/>
      <c r="NZQ140" s="760"/>
      <c r="NZR140" s="760"/>
      <c r="NZS140" s="760"/>
      <c r="NZT140" s="760"/>
      <c r="NZU140" s="760"/>
      <c r="NZV140" s="760"/>
      <c r="NZW140" s="760"/>
      <c r="NZX140" s="760"/>
      <c r="NZY140" s="760"/>
      <c r="NZZ140" s="760"/>
      <c r="OAA140" s="760"/>
      <c r="OAB140" s="760"/>
      <c r="OAC140" s="760"/>
      <c r="OAD140" s="760"/>
      <c r="OAE140" s="760"/>
      <c r="OAF140" s="760"/>
      <c r="OAG140" s="760"/>
      <c r="OAH140" s="760"/>
      <c r="OAI140" s="760"/>
      <c r="OAJ140" s="760"/>
      <c r="OAK140" s="760"/>
      <c r="OAL140" s="760"/>
      <c r="OAM140" s="760"/>
      <c r="OAN140" s="760"/>
      <c r="OAO140" s="760"/>
      <c r="OAP140" s="760"/>
      <c r="OAQ140" s="760"/>
      <c r="OAR140" s="760"/>
      <c r="OAS140" s="760"/>
      <c r="OAT140" s="760"/>
      <c r="OAU140" s="760"/>
      <c r="OAV140" s="760"/>
      <c r="OAW140" s="760"/>
      <c r="OAX140" s="760"/>
      <c r="OAY140" s="760"/>
      <c r="OAZ140" s="760"/>
      <c r="OBA140" s="760"/>
      <c r="OBB140" s="760"/>
      <c r="OBC140" s="760"/>
      <c r="OBD140" s="760"/>
      <c r="OBE140" s="760"/>
      <c r="OBF140" s="760"/>
      <c r="OBG140" s="760"/>
      <c r="OBH140" s="760"/>
      <c r="OBI140" s="760"/>
      <c r="OBJ140" s="760"/>
      <c r="OBK140" s="760"/>
      <c r="OBL140" s="760"/>
      <c r="OBM140" s="760"/>
      <c r="OBN140" s="760"/>
      <c r="OBO140" s="760"/>
      <c r="OBP140" s="760"/>
      <c r="OBQ140" s="760"/>
      <c r="OBR140" s="760"/>
      <c r="OBS140" s="760"/>
      <c r="OBT140" s="760"/>
      <c r="OBU140" s="760"/>
      <c r="OBV140" s="760"/>
      <c r="OBW140" s="760"/>
      <c r="OBX140" s="760"/>
      <c r="OBY140" s="760"/>
      <c r="OBZ140" s="760"/>
      <c r="OCA140" s="760"/>
      <c r="OCB140" s="760"/>
      <c r="OCC140" s="760"/>
      <c r="OCD140" s="760"/>
      <c r="OCE140" s="760"/>
      <c r="OCF140" s="760"/>
      <c r="OCG140" s="760"/>
      <c r="OCH140" s="760"/>
      <c r="OCI140" s="760"/>
      <c r="OCJ140" s="760"/>
      <c r="OCK140" s="760"/>
      <c r="OCL140" s="760"/>
      <c r="OCM140" s="760"/>
      <c r="OCN140" s="760"/>
      <c r="OCO140" s="760"/>
      <c r="OCP140" s="760"/>
      <c r="OCQ140" s="760"/>
      <c r="OCR140" s="760"/>
      <c r="OCS140" s="760"/>
      <c r="OCT140" s="760"/>
      <c r="OCU140" s="760"/>
      <c r="OCV140" s="760"/>
      <c r="OCW140" s="760"/>
      <c r="OCX140" s="760"/>
      <c r="OCY140" s="760"/>
      <c r="OCZ140" s="760"/>
      <c r="ODA140" s="760"/>
      <c r="ODB140" s="760"/>
      <c r="ODC140" s="760"/>
      <c r="ODD140" s="760"/>
      <c r="ODE140" s="760"/>
      <c r="ODF140" s="760"/>
      <c r="ODG140" s="760"/>
      <c r="ODH140" s="760"/>
      <c r="ODI140" s="760"/>
      <c r="ODJ140" s="760"/>
      <c r="ODK140" s="760"/>
      <c r="ODL140" s="760"/>
      <c r="ODM140" s="760"/>
      <c r="ODN140" s="760"/>
      <c r="ODO140" s="760"/>
      <c r="ODP140" s="760"/>
      <c r="ODQ140" s="760"/>
      <c r="ODR140" s="760"/>
      <c r="ODS140" s="760"/>
      <c r="ODT140" s="760"/>
      <c r="ODU140" s="760"/>
      <c r="ODV140" s="760"/>
      <c r="ODW140" s="760"/>
      <c r="ODX140" s="760"/>
      <c r="ODY140" s="760"/>
      <c r="ODZ140" s="760"/>
      <c r="OEA140" s="760"/>
      <c r="OEB140" s="760"/>
      <c r="OEC140" s="760"/>
      <c r="OED140" s="760"/>
      <c r="OEE140" s="760"/>
      <c r="OEF140" s="760"/>
      <c r="OEG140" s="760"/>
      <c r="OEH140" s="760"/>
      <c r="OEI140" s="760"/>
      <c r="OEJ140" s="760"/>
      <c r="OEK140" s="760"/>
      <c r="OEL140" s="760"/>
      <c r="OEM140" s="760"/>
      <c r="OEN140" s="760"/>
      <c r="OEO140" s="760"/>
      <c r="OEP140" s="760"/>
      <c r="OEQ140" s="760"/>
      <c r="OER140" s="760"/>
      <c r="OES140" s="760"/>
      <c r="OET140" s="760"/>
      <c r="OEU140" s="760"/>
      <c r="OEV140" s="760"/>
      <c r="OEW140" s="760"/>
      <c r="OEX140" s="760"/>
      <c r="OEY140" s="760"/>
      <c r="OEZ140" s="760"/>
      <c r="OFA140" s="760"/>
      <c r="OFB140" s="760"/>
      <c r="OFC140" s="760"/>
      <c r="OFD140" s="760"/>
      <c r="OFE140" s="760"/>
      <c r="OFF140" s="760"/>
      <c r="OFG140" s="760"/>
      <c r="OFH140" s="760"/>
      <c r="OFI140" s="760"/>
      <c r="OFJ140" s="760"/>
      <c r="OFK140" s="760"/>
      <c r="OFL140" s="760"/>
      <c r="OFM140" s="760"/>
      <c r="OFN140" s="760"/>
      <c r="OFO140" s="760"/>
      <c r="OFP140" s="760"/>
      <c r="OFQ140" s="760"/>
      <c r="OFR140" s="760"/>
      <c r="OFS140" s="760"/>
      <c r="OFT140" s="760"/>
      <c r="OFU140" s="760"/>
      <c r="OFV140" s="760"/>
      <c r="OFW140" s="760"/>
      <c r="OFX140" s="760"/>
      <c r="OFY140" s="760"/>
      <c r="OFZ140" s="760"/>
      <c r="OGA140" s="760"/>
      <c r="OGB140" s="760"/>
      <c r="OGC140" s="760"/>
      <c r="OGD140" s="760"/>
      <c r="OGE140" s="760"/>
      <c r="OGF140" s="760"/>
      <c r="OGG140" s="760"/>
      <c r="OGH140" s="760"/>
      <c r="OGI140" s="760"/>
      <c r="OGJ140" s="760"/>
      <c r="OGK140" s="760"/>
      <c r="OGL140" s="760"/>
      <c r="OGM140" s="760"/>
      <c r="OGN140" s="760"/>
      <c r="OGO140" s="760"/>
      <c r="OGP140" s="760"/>
      <c r="OGQ140" s="760"/>
      <c r="OGR140" s="760"/>
      <c r="OGS140" s="760"/>
      <c r="OGT140" s="760"/>
      <c r="OGU140" s="760"/>
      <c r="OGV140" s="760"/>
      <c r="OGW140" s="760"/>
      <c r="OGX140" s="760"/>
      <c r="OGY140" s="760"/>
      <c r="OGZ140" s="760"/>
      <c r="OHA140" s="760"/>
      <c r="OHB140" s="760"/>
      <c r="OHC140" s="760"/>
      <c r="OHD140" s="760"/>
      <c r="OHE140" s="760"/>
      <c r="OHF140" s="760"/>
      <c r="OHG140" s="760"/>
      <c r="OHH140" s="760"/>
      <c r="OHI140" s="760"/>
      <c r="OHJ140" s="760"/>
      <c r="OHK140" s="760"/>
      <c r="OHL140" s="760"/>
      <c r="OHM140" s="760"/>
      <c r="OHN140" s="760"/>
      <c r="OHO140" s="760"/>
      <c r="OHP140" s="760"/>
      <c r="OHQ140" s="760"/>
      <c r="OHR140" s="760"/>
      <c r="OHS140" s="760"/>
      <c r="OHT140" s="760"/>
      <c r="OHU140" s="760"/>
      <c r="OHV140" s="760"/>
      <c r="OHW140" s="760"/>
      <c r="OHX140" s="760"/>
      <c r="OHY140" s="760"/>
      <c r="OHZ140" s="760"/>
      <c r="OIA140" s="760"/>
      <c r="OIB140" s="760"/>
      <c r="OIC140" s="760"/>
      <c r="OID140" s="760"/>
      <c r="OIE140" s="760"/>
      <c r="OIF140" s="760"/>
      <c r="OIG140" s="760"/>
      <c r="OIH140" s="760"/>
      <c r="OII140" s="760"/>
      <c r="OIJ140" s="760"/>
      <c r="OIK140" s="760"/>
      <c r="OIL140" s="760"/>
      <c r="OIM140" s="760"/>
      <c r="OIN140" s="760"/>
      <c r="OIO140" s="760"/>
      <c r="OIP140" s="760"/>
      <c r="OIQ140" s="760"/>
      <c r="OIR140" s="760"/>
      <c r="OIS140" s="760"/>
      <c r="OIT140" s="760"/>
      <c r="OIU140" s="760"/>
      <c r="OIV140" s="760"/>
      <c r="OIW140" s="760"/>
      <c r="OIX140" s="760"/>
      <c r="OIY140" s="760"/>
      <c r="OIZ140" s="760"/>
      <c r="OJA140" s="760"/>
      <c r="OJB140" s="760"/>
      <c r="OJC140" s="760"/>
      <c r="OJD140" s="760"/>
      <c r="OJE140" s="760"/>
      <c r="OJF140" s="760"/>
      <c r="OJG140" s="760"/>
      <c r="OJH140" s="760"/>
      <c r="OJI140" s="760"/>
      <c r="OJJ140" s="760"/>
      <c r="OJK140" s="760"/>
      <c r="OJL140" s="760"/>
      <c r="OJM140" s="760"/>
      <c r="OJN140" s="760"/>
      <c r="OJO140" s="760"/>
      <c r="OJP140" s="760"/>
      <c r="OJQ140" s="760"/>
      <c r="OJR140" s="760"/>
      <c r="OJS140" s="760"/>
      <c r="OJT140" s="760"/>
      <c r="OJU140" s="760"/>
      <c r="OJV140" s="760"/>
      <c r="OJW140" s="760"/>
      <c r="OJX140" s="760"/>
      <c r="OJY140" s="760"/>
      <c r="OJZ140" s="760"/>
      <c r="OKA140" s="760"/>
      <c r="OKB140" s="760"/>
      <c r="OKC140" s="760"/>
      <c r="OKD140" s="760"/>
      <c r="OKE140" s="760"/>
      <c r="OKF140" s="760"/>
      <c r="OKG140" s="760"/>
      <c r="OKH140" s="760"/>
      <c r="OKI140" s="760"/>
      <c r="OKJ140" s="760"/>
      <c r="OKK140" s="760"/>
      <c r="OKL140" s="760"/>
      <c r="OKM140" s="760"/>
      <c r="OKN140" s="760"/>
      <c r="OKO140" s="760"/>
      <c r="OKP140" s="760"/>
      <c r="OKQ140" s="760"/>
      <c r="OKR140" s="760"/>
      <c r="OKS140" s="760"/>
      <c r="OKT140" s="760"/>
      <c r="OKU140" s="760"/>
      <c r="OKV140" s="760"/>
      <c r="OKW140" s="760"/>
      <c r="OKX140" s="760"/>
      <c r="OKY140" s="760"/>
      <c r="OKZ140" s="760"/>
      <c r="OLA140" s="760"/>
      <c r="OLB140" s="760"/>
      <c r="OLC140" s="760"/>
      <c r="OLD140" s="760"/>
      <c r="OLE140" s="760"/>
      <c r="OLF140" s="760"/>
      <c r="OLG140" s="760"/>
      <c r="OLH140" s="760"/>
      <c r="OLI140" s="760"/>
      <c r="OLJ140" s="760"/>
      <c r="OLK140" s="760"/>
      <c r="OLL140" s="760"/>
      <c r="OLM140" s="760"/>
      <c r="OLN140" s="760"/>
      <c r="OLO140" s="760"/>
      <c r="OLP140" s="760"/>
      <c r="OLQ140" s="760"/>
      <c r="OLR140" s="760"/>
      <c r="OLS140" s="760"/>
      <c r="OLT140" s="760"/>
      <c r="OLU140" s="760"/>
      <c r="OLV140" s="760"/>
      <c r="OLW140" s="760"/>
      <c r="OLX140" s="760"/>
      <c r="OLY140" s="760"/>
      <c r="OLZ140" s="760"/>
      <c r="OMA140" s="760"/>
      <c r="OMB140" s="760"/>
      <c r="OMC140" s="760"/>
      <c r="OMD140" s="760"/>
      <c r="OME140" s="760"/>
      <c r="OMF140" s="760"/>
      <c r="OMG140" s="760"/>
      <c r="OMH140" s="760"/>
      <c r="OMI140" s="760"/>
      <c r="OMJ140" s="760"/>
      <c r="OMK140" s="760"/>
      <c r="OML140" s="760"/>
      <c r="OMM140" s="760"/>
      <c r="OMN140" s="760"/>
      <c r="OMO140" s="760"/>
      <c r="OMP140" s="760"/>
      <c r="OMQ140" s="760"/>
      <c r="OMR140" s="760"/>
      <c r="OMS140" s="760"/>
      <c r="OMT140" s="760"/>
      <c r="OMU140" s="760"/>
      <c r="OMV140" s="760"/>
      <c r="OMW140" s="760"/>
      <c r="OMX140" s="760"/>
      <c r="OMY140" s="760"/>
      <c r="OMZ140" s="760"/>
      <c r="ONA140" s="760"/>
      <c r="ONB140" s="760"/>
      <c r="ONC140" s="760"/>
      <c r="OND140" s="760"/>
      <c r="ONE140" s="760"/>
      <c r="ONF140" s="760"/>
      <c r="ONG140" s="760"/>
      <c r="ONH140" s="760"/>
      <c r="ONI140" s="760"/>
      <c r="ONJ140" s="760"/>
      <c r="ONK140" s="760"/>
      <c r="ONL140" s="760"/>
      <c r="ONM140" s="760"/>
      <c r="ONN140" s="760"/>
      <c r="ONO140" s="760"/>
      <c r="ONP140" s="760"/>
      <c r="ONQ140" s="760"/>
      <c r="ONR140" s="760"/>
      <c r="ONS140" s="760"/>
      <c r="ONT140" s="760"/>
      <c r="ONU140" s="760"/>
      <c r="ONV140" s="760"/>
      <c r="ONW140" s="760"/>
      <c r="ONX140" s="760"/>
      <c r="ONY140" s="760"/>
      <c r="ONZ140" s="760"/>
      <c r="OOA140" s="760"/>
      <c r="OOB140" s="760"/>
      <c r="OOC140" s="760"/>
      <c r="OOD140" s="760"/>
      <c r="OOE140" s="760"/>
      <c r="OOF140" s="760"/>
      <c r="OOG140" s="760"/>
      <c r="OOH140" s="760"/>
      <c r="OOI140" s="760"/>
      <c r="OOJ140" s="760"/>
      <c r="OOK140" s="760"/>
      <c r="OOL140" s="760"/>
      <c r="OOM140" s="760"/>
      <c r="OON140" s="760"/>
      <c r="OOO140" s="760"/>
      <c r="OOP140" s="760"/>
      <c r="OOQ140" s="760"/>
      <c r="OOR140" s="760"/>
      <c r="OOS140" s="760"/>
      <c r="OOT140" s="760"/>
      <c r="OOU140" s="760"/>
      <c r="OOV140" s="760"/>
      <c r="OOW140" s="760"/>
      <c r="OOX140" s="760"/>
      <c r="OOY140" s="760"/>
      <c r="OOZ140" s="760"/>
      <c r="OPA140" s="760"/>
      <c r="OPB140" s="760"/>
      <c r="OPC140" s="760"/>
      <c r="OPD140" s="760"/>
      <c r="OPE140" s="760"/>
      <c r="OPF140" s="760"/>
      <c r="OPG140" s="760"/>
      <c r="OPH140" s="760"/>
      <c r="OPI140" s="760"/>
      <c r="OPJ140" s="760"/>
      <c r="OPK140" s="760"/>
      <c r="OPL140" s="760"/>
      <c r="OPM140" s="760"/>
      <c r="OPN140" s="760"/>
      <c r="OPO140" s="760"/>
      <c r="OPP140" s="760"/>
      <c r="OPQ140" s="760"/>
      <c r="OPR140" s="760"/>
      <c r="OPS140" s="760"/>
      <c r="OPT140" s="760"/>
      <c r="OPU140" s="760"/>
      <c r="OPV140" s="760"/>
      <c r="OPW140" s="760"/>
      <c r="OPX140" s="760"/>
      <c r="OPY140" s="760"/>
      <c r="OPZ140" s="760"/>
      <c r="OQA140" s="760"/>
      <c r="OQB140" s="760"/>
      <c r="OQC140" s="760"/>
      <c r="OQD140" s="760"/>
      <c r="OQE140" s="760"/>
      <c r="OQF140" s="760"/>
      <c r="OQG140" s="760"/>
      <c r="OQH140" s="760"/>
      <c r="OQI140" s="760"/>
      <c r="OQJ140" s="760"/>
      <c r="OQK140" s="760"/>
      <c r="OQL140" s="760"/>
      <c r="OQM140" s="760"/>
      <c r="OQN140" s="760"/>
      <c r="OQO140" s="760"/>
      <c r="OQP140" s="760"/>
      <c r="OQQ140" s="760"/>
      <c r="OQR140" s="760"/>
      <c r="OQS140" s="760"/>
      <c r="OQT140" s="760"/>
      <c r="OQU140" s="760"/>
      <c r="OQV140" s="760"/>
      <c r="OQW140" s="760"/>
      <c r="OQX140" s="760"/>
      <c r="OQY140" s="760"/>
      <c r="OQZ140" s="760"/>
      <c r="ORA140" s="760"/>
      <c r="ORB140" s="760"/>
      <c r="ORC140" s="760"/>
      <c r="ORD140" s="760"/>
      <c r="ORE140" s="760"/>
      <c r="ORF140" s="760"/>
      <c r="ORG140" s="760"/>
      <c r="ORH140" s="760"/>
      <c r="ORI140" s="760"/>
      <c r="ORJ140" s="760"/>
      <c r="ORK140" s="760"/>
      <c r="ORL140" s="760"/>
      <c r="ORM140" s="760"/>
      <c r="ORN140" s="760"/>
      <c r="ORO140" s="760"/>
      <c r="ORP140" s="760"/>
      <c r="ORQ140" s="760"/>
      <c r="ORR140" s="760"/>
      <c r="ORS140" s="760"/>
      <c r="ORT140" s="760"/>
      <c r="ORU140" s="760"/>
      <c r="ORV140" s="760"/>
      <c r="ORW140" s="760"/>
      <c r="ORX140" s="760"/>
      <c r="ORY140" s="760"/>
      <c r="ORZ140" s="760"/>
      <c r="OSA140" s="760"/>
      <c r="OSB140" s="760"/>
      <c r="OSC140" s="760"/>
      <c r="OSD140" s="760"/>
      <c r="OSE140" s="760"/>
      <c r="OSF140" s="760"/>
      <c r="OSG140" s="760"/>
      <c r="OSH140" s="760"/>
      <c r="OSI140" s="760"/>
      <c r="OSJ140" s="760"/>
      <c r="OSK140" s="760"/>
      <c r="OSL140" s="760"/>
      <c r="OSM140" s="760"/>
      <c r="OSN140" s="760"/>
      <c r="OSO140" s="760"/>
      <c r="OSP140" s="760"/>
      <c r="OSQ140" s="760"/>
      <c r="OSR140" s="760"/>
      <c r="OSS140" s="760"/>
      <c r="OST140" s="760"/>
      <c r="OSU140" s="760"/>
      <c r="OSV140" s="760"/>
      <c r="OSW140" s="760"/>
      <c r="OSX140" s="760"/>
      <c r="OSY140" s="760"/>
      <c r="OSZ140" s="760"/>
      <c r="OTA140" s="760"/>
      <c r="OTB140" s="760"/>
      <c r="OTC140" s="760"/>
      <c r="OTD140" s="760"/>
      <c r="OTE140" s="760"/>
      <c r="OTF140" s="760"/>
      <c r="OTG140" s="760"/>
      <c r="OTH140" s="760"/>
      <c r="OTI140" s="760"/>
      <c r="OTJ140" s="760"/>
      <c r="OTK140" s="760"/>
      <c r="OTL140" s="760"/>
      <c r="OTM140" s="760"/>
      <c r="OTN140" s="760"/>
      <c r="OTO140" s="760"/>
      <c r="OTP140" s="760"/>
      <c r="OTQ140" s="760"/>
      <c r="OTR140" s="760"/>
      <c r="OTS140" s="760"/>
      <c r="OTT140" s="760"/>
      <c r="OTU140" s="760"/>
      <c r="OTV140" s="760"/>
      <c r="OTW140" s="760"/>
      <c r="OTX140" s="760"/>
      <c r="OTY140" s="760"/>
      <c r="OTZ140" s="760"/>
      <c r="OUA140" s="760"/>
      <c r="OUB140" s="760"/>
      <c r="OUC140" s="760"/>
      <c r="OUD140" s="760"/>
      <c r="OUE140" s="760"/>
      <c r="OUF140" s="760"/>
      <c r="OUG140" s="760"/>
      <c r="OUH140" s="760"/>
      <c r="OUI140" s="760"/>
      <c r="OUJ140" s="760"/>
      <c r="OUK140" s="760"/>
      <c r="OUL140" s="760"/>
      <c r="OUM140" s="760"/>
      <c r="OUN140" s="760"/>
      <c r="OUO140" s="760"/>
      <c r="OUP140" s="760"/>
      <c r="OUQ140" s="760"/>
      <c r="OUR140" s="760"/>
      <c r="OUS140" s="760"/>
      <c r="OUT140" s="760"/>
      <c r="OUU140" s="760"/>
      <c r="OUV140" s="760"/>
      <c r="OUW140" s="760"/>
      <c r="OUX140" s="760"/>
      <c r="OUY140" s="760"/>
      <c r="OUZ140" s="760"/>
      <c r="OVA140" s="760"/>
      <c r="OVB140" s="760"/>
      <c r="OVC140" s="760"/>
      <c r="OVD140" s="760"/>
      <c r="OVE140" s="760"/>
      <c r="OVF140" s="760"/>
      <c r="OVG140" s="760"/>
      <c r="OVH140" s="760"/>
      <c r="OVI140" s="760"/>
      <c r="OVJ140" s="760"/>
      <c r="OVK140" s="760"/>
      <c r="OVL140" s="760"/>
      <c r="OVM140" s="760"/>
      <c r="OVN140" s="760"/>
      <c r="OVO140" s="760"/>
      <c r="OVP140" s="760"/>
      <c r="OVQ140" s="760"/>
      <c r="OVR140" s="760"/>
      <c r="OVS140" s="760"/>
      <c r="OVT140" s="760"/>
      <c r="OVU140" s="760"/>
      <c r="OVV140" s="760"/>
      <c r="OVW140" s="760"/>
      <c r="OVX140" s="760"/>
      <c r="OVY140" s="760"/>
      <c r="OVZ140" s="760"/>
      <c r="OWA140" s="760"/>
      <c r="OWB140" s="760"/>
      <c r="OWC140" s="760"/>
      <c r="OWD140" s="760"/>
      <c r="OWE140" s="760"/>
      <c r="OWF140" s="760"/>
      <c r="OWG140" s="760"/>
      <c r="OWH140" s="760"/>
      <c r="OWI140" s="760"/>
      <c r="OWJ140" s="760"/>
      <c r="OWK140" s="760"/>
      <c r="OWL140" s="760"/>
      <c r="OWM140" s="760"/>
      <c r="OWN140" s="760"/>
      <c r="OWO140" s="760"/>
      <c r="OWP140" s="760"/>
      <c r="OWQ140" s="760"/>
      <c r="OWR140" s="760"/>
      <c r="OWS140" s="760"/>
      <c r="OWT140" s="760"/>
      <c r="OWU140" s="760"/>
      <c r="OWV140" s="760"/>
      <c r="OWW140" s="760"/>
      <c r="OWX140" s="760"/>
      <c r="OWY140" s="760"/>
      <c r="OWZ140" s="760"/>
      <c r="OXA140" s="760"/>
      <c r="OXB140" s="760"/>
      <c r="OXC140" s="760"/>
      <c r="OXD140" s="760"/>
      <c r="OXE140" s="760"/>
      <c r="OXF140" s="760"/>
      <c r="OXG140" s="760"/>
      <c r="OXH140" s="760"/>
      <c r="OXI140" s="760"/>
      <c r="OXJ140" s="760"/>
      <c r="OXK140" s="760"/>
      <c r="OXL140" s="760"/>
      <c r="OXM140" s="760"/>
      <c r="OXN140" s="760"/>
      <c r="OXO140" s="760"/>
      <c r="OXP140" s="760"/>
      <c r="OXQ140" s="760"/>
      <c r="OXR140" s="760"/>
      <c r="OXS140" s="760"/>
      <c r="OXT140" s="760"/>
      <c r="OXU140" s="760"/>
      <c r="OXV140" s="760"/>
      <c r="OXW140" s="760"/>
      <c r="OXX140" s="760"/>
      <c r="OXY140" s="760"/>
      <c r="OXZ140" s="760"/>
      <c r="OYA140" s="760"/>
      <c r="OYB140" s="760"/>
      <c r="OYC140" s="760"/>
      <c r="OYD140" s="760"/>
      <c r="OYE140" s="760"/>
      <c r="OYF140" s="760"/>
      <c r="OYG140" s="760"/>
      <c r="OYH140" s="760"/>
      <c r="OYI140" s="760"/>
      <c r="OYJ140" s="760"/>
      <c r="OYK140" s="760"/>
      <c r="OYL140" s="760"/>
      <c r="OYM140" s="760"/>
      <c r="OYN140" s="760"/>
      <c r="OYO140" s="760"/>
      <c r="OYP140" s="760"/>
      <c r="OYQ140" s="760"/>
      <c r="OYR140" s="760"/>
      <c r="OYS140" s="760"/>
      <c r="OYT140" s="760"/>
      <c r="OYU140" s="760"/>
      <c r="OYV140" s="760"/>
      <c r="OYW140" s="760"/>
      <c r="OYX140" s="760"/>
      <c r="OYY140" s="760"/>
      <c r="OYZ140" s="760"/>
      <c r="OZA140" s="760"/>
      <c r="OZB140" s="760"/>
      <c r="OZC140" s="760"/>
      <c r="OZD140" s="760"/>
      <c r="OZE140" s="760"/>
      <c r="OZF140" s="760"/>
      <c r="OZG140" s="760"/>
      <c r="OZH140" s="760"/>
      <c r="OZI140" s="760"/>
      <c r="OZJ140" s="760"/>
      <c r="OZK140" s="760"/>
      <c r="OZL140" s="760"/>
      <c r="OZM140" s="760"/>
      <c r="OZN140" s="760"/>
      <c r="OZO140" s="760"/>
      <c r="OZP140" s="760"/>
      <c r="OZQ140" s="760"/>
      <c r="OZR140" s="760"/>
      <c r="OZS140" s="760"/>
      <c r="OZT140" s="760"/>
      <c r="OZU140" s="760"/>
      <c r="OZV140" s="760"/>
      <c r="OZW140" s="760"/>
      <c r="OZX140" s="760"/>
      <c r="OZY140" s="760"/>
      <c r="OZZ140" s="760"/>
      <c r="PAA140" s="760"/>
      <c r="PAB140" s="760"/>
      <c r="PAC140" s="760"/>
      <c r="PAD140" s="760"/>
      <c r="PAE140" s="760"/>
      <c r="PAF140" s="760"/>
      <c r="PAG140" s="760"/>
      <c r="PAH140" s="760"/>
      <c r="PAI140" s="760"/>
      <c r="PAJ140" s="760"/>
      <c r="PAK140" s="760"/>
      <c r="PAL140" s="760"/>
      <c r="PAM140" s="760"/>
      <c r="PAN140" s="760"/>
      <c r="PAO140" s="760"/>
      <c r="PAP140" s="760"/>
      <c r="PAQ140" s="760"/>
      <c r="PAR140" s="760"/>
      <c r="PAS140" s="760"/>
      <c r="PAT140" s="760"/>
      <c r="PAU140" s="760"/>
      <c r="PAV140" s="760"/>
      <c r="PAW140" s="760"/>
      <c r="PAX140" s="760"/>
      <c r="PAY140" s="760"/>
      <c r="PAZ140" s="760"/>
      <c r="PBA140" s="760"/>
      <c r="PBB140" s="760"/>
      <c r="PBC140" s="760"/>
      <c r="PBD140" s="760"/>
      <c r="PBE140" s="760"/>
      <c r="PBF140" s="760"/>
      <c r="PBG140" s="760"/>
      <c r="PBH140" s="760"/>
      <c r="PBI140" s="760"/>
      <c r="PBJ140" s="760"/>
      <c r="PBK140" s="760"/>
      <c r="PBL140" s="760"/>
      <c r="PBM140" s="760"/>
      <c r="PBN140" s="760"/>
      <c r="PBO140" s="760"/>
      <c r="PBP140" s="760"/>
      <c r="PBQ140" s="760"/>
      <c r="PBR140" s="760"/>
      <c r="PBS140" s="760"/>
      <c r="PBT140" s="760"/>
      <c r="PBU140" s="760"/>
      <c r="PBV140" s="760"/>
      <c r="PBW140" s="760"/>
      <c r="PBX140" s="760"/>
      <c r="PBY140" s="760"/>
      <c r="PBZ140" s="760"/>
      <c r="PCA140" s="760"/>
      <c r="PCB140" s="760"/>
      <c r="PCC140" s="760"/>
      <c r="PCD140" s="760"/>
      <c r="PCE140" s="760"/>
      <c r="PCF140" s="760"/>
      <c r="PCG140" s="760"/>
      <c r="PCH140" s="760"/>
      <c r="PCI140" s="760"/>
      <c r="PCJ140" s="760"/>
      <c r="PCK140" s="760"/>
      <c r="PCL140" s="760"/>
      <c r="PCM140" s="760"/>
      <c r="PCN140" s="760"/>
      <c r="PCO140" s="760"/>
      <c r="PCP140" s="760"/>
      <c r="PCQ140" s="760"/>
      <c r="PCR140" s="760"/>
      <c r="PCS140" s="760"/>
      <c r="PCT140" s="760"/>
      <c r="PCU140" s="760"/>
      <c r="PCV140" s="760"/>
      <c r="PCW140" s="760"/>
      <c r="PCX140" s="760"/>
      <c r="PCY140" s="760"/>
      <c r="PCZ140" s="760"/>
      <c r="PDA140" s="760"/>
      <c r="PDB140" s="760"/>
      <c r="PDC140" s="760"/>
      <c r="PDD140" s="760"/>
      <c r="PDE140" s="760"/>
      <c r="PDF140" s="760"/>
      <c r="PDG140" s="760"/>
      <c r="PDH140" s="760"/>
      <c r="PDI140" s="760"/>
      <c r="PDJ140" s="760"/>
      <c r="PDK140" s="760"/>
      <c r="PDL140" s="760"/>
      <c r="PDM140" s="760"/>
      <c r="PDN140" s="760"/>
      <c r="PDO140" s="760"/>
      <c r="PDP140" s="760"/>
      <c r="PDQ140" s="760"/>
      <c r="PDR140" s="760"/>
      <c r="PDS140" s="760"/>
      <c r="PDT140" s="760"/>
      <c r="PDU140" s="760"/>
      <c r="PDV140" s="760"/>
      <c r="PDW140" s="760"/>
      <c r="PDX140" s="760"/>
      <c r="PDY140" s="760"/>
      <c r="PDZ140" s="760"/>
      <c r="PEA140" s="760"/>
      <c r="PEB140" s="760"/>
      <c r="PEC140" s="760"/>
      <c r="PED140" s="760"/>
      <c r="PEE140" s="760"/>
      <c r="PEF140" s="760"/>
      <c r="PEG140" s="760"/>
      <c r="PEH140" s="760"/>
      <c r="PEI140" s="760"/>
      <c r="PEJ140" s="760"/>
      <c r="PEK140" s="760"/>
      <c r="PEL140" s="760"/>
      <c r="PEM140" s="760"/>
      <c r="PEN140" s="760"/>
      <c r="PEO140" s="760"/>
      <c r="PEP140" s="760"/>
      <c r="PEQ140" s="760"/>
      <c r="PER140" s="760"/>
      <c r="PES140" s="760"/>
      <c r="PET140" s="760"/>
      <c r="PEU140" s="760"/>
      <c r="PEV140" s="760"/>
      <c r="PEW140" s="760"/>
      <c r="PEX140" s="760"/>
      <c r="PEY140" s="760"/>
      <c r="PEZ140" s="760"/>
      <c r="PFA140" s="760"/>
      <c r="PFB140" s="760"/>
      <c r="PFC140" s="760"/>
      <c r="PFD140" s="760"/>
      <c r="PFE140" s="760"/>
      <c r="PFF140" s="760"/>
      <c r="PFG140" s="760"/>
      <c r="PFH140" s="760"/>
      <c r="PFI140" s="760"/>
      <c r="PFJ140" s="760"/>
      <c r="PFK140" s="760"/>
      <c r="PFL140" s="760"/>
      <c r="PFM140" s="760"/>
      <c r="PFN140" s="760"/>
      <c r="PFO140" s="760"/>
      <c r="PFP140" s="760"/>
      <c r="PFQ140" s="760"/>
      <c r="PFR140" s="760"/>
      <c r="PFS140" s="760"/>
      <c r="PFT140" s="760"/>
      <c r="PFU140" s="760"/>
      <c r="PFV140" s="760"/>
      <c r="PFW140" s="760"/>
      <c r="PFX140" s="760"/>
      <c r="PFY140" s="760"/>
      <c r="PFZ140" s="760"/>
      <c r="PGA140" s="760"/>
      <c r="PGB140" s="760"/>
      <c r="PGC140" s="760"/>
      <c r="PGD140" s="760"/>
      <c r="PGE140" s="760"/>
      <c r="PGF140" s="760"/>
      <c r="PGG140" s="760"/>
      <c r="PGH140" s="760"/>
      <c r="PGI140" s="760"/>
      <c r="PGJ140" s="760"/>
      <c r="PGK140" s="760"/>
      <c r="PGL140" s="760"/>
      <c r="PGM140" s="760"/>
      <c r="PGN140" s="760"/>
      <c r="PGO140" s="760"/>
      <c r="PGP140" s="760"/>
      <c r="PGQ140" s="760"/>
      <c r="PGR140" s="760"/>
      <c r="PGS140" s="760"/>
      <c r="PGT140" s="760"/>
      <c r="PGU140" s="760"/>
      <c r="PGV140" s="760"/>
      <c r="PGW140" s="760"/>
      <c r="PGX140" s="760"/>
      <c r="PGY140" s="760"/>
      <c r="PGZ140" s="760"/>
      <c r="PHA140" s="760"/>
      <c r="PHB140" s="760"/>
      <c r="PHC140" s="760"/>
      <c r="PHD140" s="760"/>
      <c r="PHE140" s="760"/>
      <c r="PHF140" s="760"/>
      <c r="PHG140" s="760"/>
      <c r="PHH140" s="760"/>
      <c r="PHI140" s="760"/>
      <c r="PHJ140" s="760"/>
      <c r="PHK140" s="760"/>
      <c r="PHL140" s="760"/>
      <c r="PHM140" s="760"/>
      <c r="PHN140" s="760"/>
      <c r="PHO140" s="760"/>
      <c r="PHP140" s="760"/>
      <c r="PHQ140" s="760"/>
      <c r="PHR140" s="760"/>
      <c r="PHS140" s="760"/>
      <c r="PHT140" s="760"/>
      <c r="PHU140" s="760"/>
      <c r="PHV140" s="760"/>
      <c r="PHW140" s="760"/>
      <c r="PHX140" s="760"/>
      <c r="PHY140" s="760"/>
      <c r="PHZ140" s="760"/>
      <c r="PIA140" s="760"/>
      <c r="PIB140" s="760"/>
      <c r="PIC140" s="760"/>
      <c r="PID140" s="760"/>
      <c r="PIE140" s="760"/>
      <c r="PIF140" s="760"/>
      <c r="PIG140" s="760"/>
      <c r="PIH140" s="760"/>
      <c r="PII140" s="760"/>
      <c r="PIJ140" s="760"/>
      <c r="PIK140" s="760"/>
      <c r="PIL140" s="760"/>
      <c r="PIM140" s="760"/>
      <c r="PIN140" s="760"/>
      <c r="PIO140" s="760"/>
      <c r="PIP140" s="760"/>
      <c r="PIQ140" s="760"/>
      <c r="PIR140" s="760"/>
      <c r="PIS140" s="760"/>
      <c r="PIT140" s="760"/>
      <c r="PIU140" s="760"/>
      <c r="PIV140" s="760"/>
      <c r="PIW140" s="760"/>
      <c r="PIX140" s="760"/>
      <c r="PIY140" s="760"/>
      <c r="PIZ140" s="760"/>
      <c r="PJA140" s="760"/>
      <c r="PJB140" s="760"/>
      <c r="PJC140" s="760"/>
      <c r="PJD140" s="760"/>
      <c r="PJE140" s="760"/>
      <c r="PJF140" s="760"/>
      <c r="PJG140" s="760"/>
      <c r="PJH140" s="760"/>
      <c r="PJI140" s="760"/>
      <c r="PJJ140" s="760"/>
      <c r="PJK140" s="760"/>
      <c r="PJL140" s="760"/>
      <c r="PJM140" s="760"/>
      <c r="PJN140" s="760"/>
      <c r="PJO140" s="760"/>
      <c r="PJP140" s="760"/>
      <c r="PJQ140" s="760"/>
      <c r="PJR140" s="760"/>
      <c r="PJS140" s="760"/>
      <c r="PJT140" s="760"/>
      <c r="PJU140" s="760"/>
      <c r="PJV140" s="760"/>
      <c r="PJW140" s="760"/>
      <c r="PJX140" s="760"/>
      <c r="PJY140" s="760"/>
      <c r="PJZ140" s="760"/>
      <c r="PKA140" s="760"/>
      <c r="PKB140" s="760"/>
      <c r="PKC140" s="760"/>
      <c r="PKD140" s="760"/>
      <c r="PKE140" s="760"/>
      <c r="PKF140" s="760"/>
      <c r="PKG140" s="760"/>
      <c r="PKH140" s="760"/>
      <c r="PKI140" s="760"/>
      <c r="PKJ140" s="760"/>
      <c r="PKK140" s="760"/>
      <c r="PKL140" s="760"/>
      <c r="PKM140" s="760"/>
      <c r="PKN140" s="760"/>
      <c r="PKO140" s="760"/>
      <c r="PKP140" s="760"/>
      <c r="PKQ140" s="760"/>
      <c r="PKR140" s="760"/>
      <c r="PKS140" s="760"/>
      <c r="PKT140" s="760"/>
      <c r="PKU140" s="760"/>
      <c r="PKV140" s="760"/>
      <c r="PKW140" s="760"/>
      <c r="PKX140" s="760"/>
      <c r="PKY140" s="760"/>
      <c r="PKZ140" s="760"/>
      <c r="PLA140" s="760"/>
      <c r="PLB140" s="760"/>
      <c r="PLC140" s="760"/>
      <c r="PLD140" s="760"/>
      <c r="PLE140" s="760"/>
      <c r="PLF140" s="760"/>
      <c r="PLG140" s="760"/>
      <c r="PLH140" s="760"/>
      <c r="PLI140" s="760"/>
      <c r="PLJ140" s="760"/>
      <c r="PLK140" s="760"/>
      <c r="PLL140" s="760"/>
      <c r="PLM140" s="760"/>
      <c r="PLN140" s="760"/>
      <c r="PLO140" s="760"/>
      <c r="PLP140" s="760"/>
      <c r="PLQ140" s="760"/>
      <c r="PLR140" s="760"/>
      <c r="PLS140" s="760"/>
      <c r="PLT140" s="760"/>
      <c r="PLU140" s="760"/>
      <c r="PLV140" s="760"/>
      <c r="PLW140" s="760"/>
      <c r="PLX140" s="760"/>
      <c r="PLY140" s="760"/>
      <c r="PLZ140" s="760"/>
      <c r="PMA140" s="760"/>
      <c r="PMB140" s="760"/>
      <c r="PMC140" s="760"/>
      <c r="PMD140" s="760"/>
      <c r="PME140" s="760"/>
      <c r="PMF140" s="760"/>
      <c r="PMG140" s="760"/>
      <c r="PMH140" s="760"/>
      <c r="PMI140" s="760"/>
      <c r="PMJ140" s="760"/>
      <c r="PMK140" s="760"/>
      <c r="PML140" s="760"/>
      <c r="PMM140" s="760"/>
      <c r="PMN140" s="760"/>
      <c r="PMO140" s="760"/>
      <c r="PMP140" s="760"/>
      <c r="PMQ140" s="760"/>
      <c r="PMR140" s="760"/>
      <c r="PMS140" s="760"/>
      <c r="PMT140" s="760"/>
      <c r="PMU140" s="760"/>
      <c r="PMV140" s="760"/>
      <c r="PMW140" s="760"/>
      <c r="PMX140" s="760"/>
      <c r="PMY140" s="760"/>
      <c r="PMZ140" s="760"/>
      <c r="PNA140" s="760"/>
      <c r="PNB140" s="760"/>
      <c r="PNC140" s="760"/>
      <c r="PND140" s="760"/>
      <c r="PNE140" s="760"/>
      <c r="PNF140" s="760"/>
      <c r="PNG140" s="760"/>
      <c r="PNH140" s="760"/>
      <c r="PNI140" s="760"/>
      <c r="PNJ140" s="760"/>
      <c r="PNK140" s="760"/>
      <c r="PNL140" s="760"/>
      <c r="PNM140" s="760"/>
      <c r="PNN140" s="760"/>
      <c r="PNO140" s="760"/>
      <c r="PNP140" s="760"/>
      <c r="PNQ140" s="760"/>
      <c r="PNR140" s="760"/>
      <c r="PNS140" s="760"/>
      <c r="PNT140" s="760"/>
      <c r="PNU140" s="760"/>
      <c r="PNV140" s="760"/>
      <c r="PNW140" s="760"/>
      <c r="PNX140" s="760"/>
      <c r="PNY140" s="760"/>
      <c r="PNZ140" s="760"/>
      <c r="POA140" s="760"/>
      <c r="POB140" s="760"/>
      <c r="POC140" s="760"/>
      <c r="POD140" s="760"/>
      <c r="POE140" s="760"/>
      <c r="POF140" s="760"/>
      <c r="POG140" s="760"/>
      <c r="POH140" s="760"/>
      <c r="POI140" s="760"/>
      <c r="POJ140" s="760"/>
      <c r="POK140" s="760"/>
      <c r="POL140" s="760"/>
      <c r="POM140" s="760"/>
      <c r="PON140" s="760"/>
      <c r="POO140" s="760"/>
      <c r="POP140" s="760"/>
      <c r="POQ140" s="760"/>
      <c r="POR140" s="760"/>
      <c r="POS140" s="760"/>
      <c r="POT140" s="760"/>
      <c r="POU140" s="760"/>
      <c r="POV140" s="760"/>
      <c r="POW140" s="760"/>
      <c r="POX140" s="760"/>
      <c r="POY140" s="760"/>
      <c r="POZ140" s="760"/>
      <c r="PPA140" s="760"/>
      <c r="PPB140" s="760"/>
      <c r="PPC140" s="760"/>
      <c r="PPD140" s="760"/>
      <c r="PPE140" s="760"/>
      <c r="PPF140" s="760"/>
      <c r="PPG140" s="760"/>
      <c r="PPH140" s="760"/>
      <c r="PPI140" s="760"/>
      <c r="PPJ140" s="760"/>
      <c r="PPK140" s="760"/>
      <c r="PPL140" s="760"/>
      <c r="PPM140" s="760"/>
      <c r="PPN140" s="760"/>
      <c r="PPO140" s="760"/>
      <c r="PPP140" s="760"/>
      <c r="PPQ140" s="760"/>
      <c r="PPR140" s="760"/>
      <c r="PPS140" s="760"/>
      <c r="PPT140" s="760"/>
      <c r="PPU140" s="760"/>
      <c r="PPV140" s="760"/>
      <c r="PPW140" s="760"/>
      <c r="PPX140" s="760"/>
      <c r="PPY140" s="760"/>
      <c r="PPZ140" s="760"/>
      <c r="PQA140" s="760"/>
      <c r="PQB140" s="760"/>
      <c r="PQC140" s="760"/>
      <c r="PQD140" s="760"/>
      <c r="PQE140" s="760"/>
      <c r="PQF140" s="760"/>
      <c r="PQG140" s="760"/>
      <c r="PQH140" s="760"/>
      <c r="PQI140" s="760"/>
      <c r="PQJ140" s="760"/>
      <c r="PQK140" s="760"/>
      <c r="PQL140" s="760"/>
      <c r="PQM140" s="760"/>
      <c r="PQN140" s="760"/>
      <c r="PQO140" s="760"/>
      <c r="PQP140" s="760"/>
      <c r="PQQ140" s="760"/>
      <c r="PQR140" s="760"/>
      <c r="PQS140" s="760"/>
      <c r="PQT140" s="760"/>
      <c r="PQU140" s="760"/>
      <c r="PQV140" s="760"/>
      <c r="PQW140" s="760"/>
      <c r="PQX140" s="760"/>
      <c r="PQY140" s="760"/>
      <c r="PQZ140" s="760"/>
      <c r="PRA140" s="760"/>
      <c r="PRB140" s="760"/>
      <c r="PRC140" s="760"/>
      <c r="PRD140" s="760"/>
      <c r="PRE140" s="760"/>
      <c r="PRF140" s="760"/>
      <c r="PRG140" s="760"/>
      <c r="PRH140" s="760"/>
      <c r="PRI140" s="760"/>
      <c r="PRJ140" s="760"/>
      <c r="PRK140" s="760"/>
      <c r="PRL140" s="760"/>
      <c r="PRM140" s="760"/>
      <c r="PRN140" s="760"/>
      <c r="PRO140" s="760"/>
      <c r="PRP140" s="760"/>
      <c r="PRQ140" s="760"/>
      <c r="PRR140" s="760"/>
      <c r="PRS140" s="760"/>
      <c r="PRT140" s="760"/>
      <c r="PRU140" s="760"/>
      <c r="PRV140" s="760"/>
      <c r="PRW140" s="760"/>
      <c r="PRX140" s="760"/>
      <c r="PRY140" s="760"/>
      <c r="PRZ140" s="760"/>
      <c r="PSA140" s="760"/>
      <c r="PSB140" s="760"/>
      <c r="PSC140" s="760"/>
      <c r="PSD140" s="760"/>
      <c r="PSE140" s="760"/>
      <c r="PSF140" s="760"/>
      <c r="PSG140" s="760"/>
      <c r="PSH140" s="760"/>
      <c r="PSI140" s="760"/>
      <c r="PSJ140" s="760"/>
      <c r="PSK140" s="760"/>
      <c r="PSL140" s="760"/>
      <c r="PSM140" s="760"/>
      <c r="PSN140" s="760"/>
      <c r="PSO140" s="760"/>
      <c r="PSP140" s="760"/>
      <c r="PSQ140" s="760"/>
      <c r="PSR140" s="760"/>
      <c r="PSS140" s="760"/>
      <c r="PST140" s="760"/>
      <c r="PSU140" s="760"/>
      <c r="PSV140" s="760"/>
      <c r="PSW140" s="760"/>
      <c r="PSX140" s="760"/>
      <c r="PSY140" s="760"/>
      <c r="PSZ140" s="760"/>
      <c r="PTA140" s="760"/>
      <c r="PTB140" s="760"/>
      <c r="PTC140" s="760"/>
      <c r="PTD140" s="760"/>
      <c r="PTE140" s="760"/>
      <c r="PTF140" s="760"/>
      <c r="PTG140" s="760"/>
      <c r="PTH140" s="760"/>
      <c r="PTI140" s="760"/>
      <c r="PTJ140" s="760"/>
      <c r="PTK140" s="760"/>
      <c r="PTL140" s="760"/>
      <c r="PTM140" s="760"/>
      <c r="PTN140" s="760"/>
      <c r="PTO140" s="760"/>
      <c r="PTP140" s="760"/>
      <c r="PTQ140" s="760"/>
      <c r="PTR140" s="760"/>
      <c r="PTS140" s="760"/>
      <c r="PTT140" s="760"/>
      <c r="PTU140" s="760"/>
      <c r="PTV140" s="760"/>
      <c r="PTW140" s="760"/>
      <c r="PTX140" s="760"/>
      <c r="PTY140" s="760"/>
      <c r="PTZ140" s="760"/>
      <c r="PUA140" s="760"/>
      <c r="PUB140" s="760"/>
      <c r="PUC140" s="760"/>
      <c r="PUD140" s="760"/>
      <c r="PUE140" s="760"/>
      <c r="PUF140" s="760"/>
      <c r="PUG140" s="760"/>
      <c r="PUH140" s="760"/>
      <c r="PUI140" s="760"/>
      <c r="PUJ140" s="760"/>
      <c r="PUK140" s="760"/>
      <c r="PUL140" s="760"/>
      <c r="PUM140" s="760"/>
      <c r="PUN140" s="760"/>
      <c r="PUO140" s="760"/>
      <c r="PUP140" s="760"/>
      <c r="PUQ140" s="760"/>
      <c r="PUR140" s="760"/>
      <c r="PUS140" s="760"/>
      <c r="PUT140" s="760"/>
      <c r="PUU140" s="760"/>
      <c r="PUV140" s="760"/>
      <c r="PUW140" s="760"/>
      <c r="PUX140" s="760"/>
      <c r="PUY140" s="760"/>
      <c r="PUZ140" s="760"/>
      <c r="PVA140" s="760"/>
      <c r="PVB140" s="760"/>
      <c r="PVC140" s="760"/>
      <c r="PVD140" s="760"/>
      <c r="PVE140" s="760"/>
      <c r="PVF140" s="760"/>
      <c r="PVG140" s="760"/>
      <c r="PVH140" s="760"/>
      <c r="PVI140" s="760"/>
      <c r="PVJ140" s="760"/>
      <c r="PVK140" s="760"/>
      <c r="PVL140" s="760"/>
      <c r="PVM140" s="760"/>
      <c r="PVN140" s="760"/>
      <c r="PVO140" s="760"/>
      <c r="PVP140" s="760"/>
      <c r="PVQ140" s="760"/>
      <c r="PVR140" s="760"/>
      <c r="PVS140" s="760"/>
      <c r="PVT140" s="760"/>
      <c r="PVU140" s="760"/>
      <c r="PVV140" s="760"/>
      <c r="PVW140" s="760"/>
      <c r="PVX140" s="760"/>
      <c r="PVY140" s="760"/>
      <c r="PVZ140" s="760"/>
      <c r="PWA140" s="760"/>
      <c r="PWB140" s="760"/>
      <c r="PWC140" s="760"/>
      <c r="PWD140" s="760"/>
      <c r="PWE140" s="760"/>
      <c r="PWF140" s="760"/>
      <c r="PWG140" s="760"/>
      <c r="PWH140" s="760"/>
      <c r="PWI140" s="760"/>
      <c r="PWJ140" s="760"/>
      <c r="PWK140" s="760"/>
      <c r="PWL140" s="760"/>
      <c r="PWM140" s="760"/>
      <c r="PWN140" s="760"/>
      <c r="PWO140" s="760"/>
      <c r="PWP140" s="760"/>
      <c r="PWQ140" s="760"/>
      <c r="PWR140" s="760"/>
      <c r="PWS140" s="760"/>
      <c r="PWT140" s="760"/>
      <c r="PWU140" s="760"/>
      <c r="PWV140" s="760"/>
      <c r="PWW140" s="760"/>
      <c r="PWX140" s="760"/>
      <c r="PWY140" s="760"/>
      <c r="PWZ140" s="760"/>
      <c r="PXA140" s="760"/>
      <c r="PXB140" s="760"/>
      <c r="PXC140" s="760"/>
      <c r="PXD140" s="760"/>
      <c r="PXE140" s="760"/>
      <c r="PXF140" s="760"/>
      <c r="PXG140" s="760"/>
      <c r="PXH140" s="760"/>
      <c r="PXI140" s="760"/>
      <c r="PXJ140" s="760"/>
      <c r="PXK140" s="760"/>
      <c r="PXL140" s="760"/>
      <c r="PXM140" s="760"/>
      <c r="PXN140" s="760"/>
      <c r="PXO140" s="760"/>
      <c r="PXP140" s="760"/>
      <c r="PXQ140" s="760"/>
      <c r="PXR140" s="760"/>
      <c r="PXS140" s="760"/>
      <c r="PXT140" s="760"/>
      <c r="PXU140" s="760"/>
      <c r="PXV140" s="760"/>
      <c r="PXW140" s="760"/>
      <c r="PXX140" s="760"/>
      <c r="PXY140" s="760"/>
      <c r="PXZ140" s="760"/>
      <c r="PYA140" s="760"/>
      <c r="PYB140" s="760"/>
      <c r="PYC140" s="760"/>
      <c r="PYD140" s="760"/>
      <c r="PYE140" s="760"/>
      <c r="PYF140" s="760"/>
      <c r="PYG140" s="760"/>
      <c r="PYH140" s="760"/>
      <c r="PYI140" s="760"/>
      <c r="PYJ140" s="760"/>
      <c r="PYK140" s="760"/>
      <c r="PYL140" s="760"/>
      <c r="PYM140" s="760"/>
      <c r="PYN140" s="760"/>
      <c r="PYO140" s="760"/>
      <c r="PYP140" s="760"/>
      <c r="PYQ140" s="760"/>
      <c r="PYR140" s="760"/>
      <c r="PYS140" s="760"/>
      <c r="PYT140" s="760"/>
      <c r="PYU140" s="760"/>
      <c r="PYV140" s="760"/>
      <c r="PYW140" s="760"/>
      <c r="PYX140" s="760"/>
      <c r="PYY140" s="760"/>
      <c r="PYZ140" s="760"/>
      <c r="PZA140" s="760"/>
      <c r="PZB140" s="760"/>
      <c r="PZC140" s="760"/>
      <c r="PZD140" s="760"/>
      <c r="PZE140" s="760"/>
      <c r="PZF140" s="760"/>
      <c r="PZG140" s="760"/>
      <c r="PZH140" s="760"/>
      <c r="PZI140" s="760"/>
      <c r="PZJ140" s="760"/>
      <c r="PZK140" s="760"/>
      <c r="PZL140" s="760"/>
      <c r="PZM140" s="760"/>
      <c r="PZN140" s="760"/>
      <c r="PZO140" s="760"/>
      <c r="PZP140" s="760"/>
      <c r="PZQ140" s="760"/>
      <c r="PZR140" s="760"/>
      <c r="PZS140" s="760"/>
      <c r="PZT140" s="760"/>
      <c r="PZU140" s="760"/>
      <c r="PZV140" s="760"/>
      <c r="PZW140" s="760"/>
      <c r="PZX140" s="760"/>
      <c r="PZY140" s="760"/>
      <c r="PZZ140" s="760"/>
      <c r="QAA140" s="760"/>
      <c r="QAB140" s="760"/>
      <c r="QAC140" s="760"/>
      <c r="QAD140" s="760"/>
      <c r="QAE140" s="760"/>
      <c r="QAF140" s="760"/>
      <c r="QAG140" s="760"/>
      <c r="QAH140" s="760"/>
      <c r="QAI140" s="760"/>
      <c r="QAJ140" s="760"/>
      <c r="QAK140" s="760"/>
      <c r="QAL140" s="760"/>
      <c r="QAM140" s="760"/>
      <c r="QAN140" s="760"/>
      <c r="QAO140" s="760"/>
      <c r="QAP140" s="760"/>
      <c r="QAQ140" s="760"/>
      <c r="QAR140" s="760"/>
      <c r="QAS140" s="760"/>
      <c r="QAT140" s="760"/>
      <c r="QAU140" s="760"/>
      <c r="QAV140" s="760"/>
      <c r="QAW140" s="760"/>
      <c r="QAX140" s="760"/>
      <c r="QAY140" s="760"/>
      <c r="QAZ140" s="760"/>
      <c r="QBA140" s="760"/>
      <c r="QBB140" s="760"/>
      <c r="QBC140" s="760"/>
      <c r="QBD140" s="760"/>
      <c r="QBE140" s="760"/>
      <c r="QBF140" s="760"/>
      <c r="QBG140" s="760"/>
      <c r="QBH140" s="760"/>
      <c r="QBI140" s="760"/>
      <c r="QBJ140" s="760"/>
      <c r="QBK140" s="760"/>
      <c r="QBL140" s="760"/>
      <c r="QBM140" s="760"/>
      <c r="QBN140" s="760"/>
      <c r="QBO140" s="760"/>
      <c r="QBP140" s="760"/>
      <c r="QBQ140" s="760"/>
      <c r="QBR140" s="760"/>
      <c r="QBS140" s="760"/>
      <c r="QBT140" s="760"/>
      <c r="QBU140" s="760"/>
      <c r="QBV140" s="760"/>
      <c r="QBW140" s="760"/>
      <c r="QBX140" s="760"/>
      <c r="QBY140" s="760"/>
      <c r="QBZ140" s="760"/>
      <c r="QCA140" s="760"/>
      <c r="QCB140" s="760"/>
      <c r="QCC140" s="760"/>
      <c r="QCD140" s="760"/>
      <c r="QCE140" s="760"/>
      <c r="QCF140" s="760"/>
      <c r="QCG140" s="760"/>
      <c r="QCH140" s="760"/>
      <c r="QCI140" s="760"/>
      <c r="QCJ140" s="760"/>
      <c r="QCK140" s="760"/>
      <c r="QCL140" s="760"/>
      <c r="QCM140" s="760"/>
      <c r="QCN140" s="760"/>
      <c r="QCO140" s="760"/>
      <c r="QCP140" s="760"/>
      <c r="QCQ140" s="760"/>
      <c r="QCR140" s="760"/>
      <c r="QCS140" s="760"/>
      <c r="QCT140" s="760"/>
      <c r="QCU140" s="760"/>
      <c r="QCV140" s="760"/>
      <c r="QCW140" s="760"/>
      <c r="QCX140" s="760"/>
      <c r="QCY140" s="760"/>
      <c r="QCZ140" s="760"/>
      <c r="QDA140" s="760"/>
      <c r="QDB140" s="760"/>
      <c r="QDC140" s="760"/>
      <c r="QDD140" s="760"/>
      <c r="QDE140" s="760"/>
      <c r="QDF140" s="760"/>
      <c r="QDG140" s="760"/>
      <c r="QDH140" s="760"/>
      <c r="QDI140" s="760"/>
      <c r="QDJ140" s="760"/>
      <c r="QDK140" s="760"/>
      <c r="QDL140" s="760"/>
      <c r="QDM140" s="760"/>
      <c r="QDN140" s="760"/>
      <c r="QDO140" s="760"/>
      <c r="QDP140" s="760"/>
      <c r="QDQ140" s="760"/>
      <c r="QDR140" s="760"/>
      <c r="QDS140" s="760"/>
      <c r="QDT140" s="760"/>
      <c r="QDU140" s="760"/>
      <c r="QDV140" s="760"/>
      <c r="QDW140" s="760"/>
      <c r="QDX140" s="760"/>
      <c r="QDY140" s="760"/>
      <c r="QDZ140" s="760"/>
      <c r="QEA140" s="760"/>
      <c r="QEB140" s="760"/>
      <c r="QEC140" s="760"/>
      <c r="QED140" s="760"/>
      <c r="QEE140" s="760"/>
      <c r="QEF140" s="760"/>
      <c r="QEG140" s="760"/>
      <c r="QEH140" s="760"/>
      <c r="QEI140" s="760"/>
      <c r="QEJ140" s="760"/>
      <c r="QEK140" s="760"/>
      <c r="QEL140" s="760"/>
      <c r="QEM140" s="760"/>
      <c r="QEN140" s="760"/>
      <c r="QEO140" s="760"/>
      <c r="QEP140" s="760"/>
      <c r="QEQ140" s="760"/>
      <c r="QER140" s="760"/>
      <c r="QES140" s="760"/>
      <c r="QET140" s="760"/>
      <c r="QEU140" s="760"/>
      <c r="QEV140" s="760"/>
      <c r="QEW140" s="760"/>
      <c r="QEX140" s="760"/>
      <c r="QEY140" s="760"/>
      <c r="QEZ140" s="760"/>
      <c r="QFA140" s="760"/>
      <c r="QFB140" s="760"/>
      <c r="QFC140" s="760"/>
      <c r="QFD140" s="760"/>
      <c r="QFE140" s="760"/>
      <c r="QFF140" s="760"/>
      <c r="QFG140" s="760"/>
      <c r="QFH140" s="760"/>
      <c r="QFI140" s="760"/>
      <c r="QFJ140" s="760"/>
      <c r="QFK140" s="760"/>
      <c r="QFL140" s="760"/>
      <c r="QFM140" s="760"/>
      <c r="QFN140" s="760"/>
      <c r="QFO140" s="760"/>
      <c r="QFP140" s="760"/>
      <c r="QFQ140" s="760"/>
      <c r="QFR140" s="760"/>
      <c r="QFS140" s="760"/>
      <c r="QFT140" s="760"/>
      <c r="QFU140" s="760"/>
      <c r="QFV140" s="760"/>
      <c r="QFW140" s="760"/>
      <c r="QFX140" s="760"/>
      <c r="QFY140" s="760"/>
      <c r="QFZ140" s="760"/>
      <c r="QGA140" s="760"/>
      <c r="QGB140" s="760"/>
      <c r="QGC140" s="760"/>
      <c r="QGD140" s="760"/>
      <c r="QGE140" s="760"/>
      <c r="QGF140" s="760"/>
      <c r="QGG140" s="760"/>
      <c r="QGH140" s="760"/>
      <c r="QGI140" s="760"/>
      <c r="QGJ140" s="760"/>
      <c r="QGK140" s="760"/>
      <c r="QGL140" s="760"/>
      <c r="QGM140" s="760"/>
      <c r="QGN140" s="760"/>
      <c r="QGO140" s="760"/>
      <c r="QGP140" s="760"/>
      <c r="QGQ140" s="760"/>
      <c r="QGR140" s="760"/>
      <c r="QGS140" s="760"/>
      <c r="QGT140" s="760"/>
      <c r="QGU140" s="760"/>
      <c r="QGV140" s="760"/>
      <c r="QGW140" s="760"/>
      <c r="QGX140" s="760"/>
      <c r="QGY140" s="760"/>
      <c r="QGZ140" s="760"/>
      <c r="QHA140" s="760"/>
      <c r="QHB140" s="760"/>
      <c r="QHC140" s="760"/>
      <c r="QHD140" s="760"/>
      <c r="QHE140" s="760"/>
      <c r="QHF140" s="760"/>
      <c r="QHG140" s="760"/>
      <c r="QHH140" s="760"/>
      <c r="QHI140" s="760"/>
      <c r="QHJ140" s="760"/>
      <c r="QHK140" s="760"/>
      <c r="QHL140" s="760"/>
      <c r="QHM140" s="760"/>
      <c r="QHN140" s="760"/>
      <c r="QHO140" s="760"/>
      <c r="QHP140" s="760"/>
      <c r="QHQ140" s="760"/>
      <c r="QHR140" s="760"/>
      <c r="QHS140" s="760"/>
      <c r="QHT140" s="760"/>
      <c r="QHU140" s="760"/>
      <c r="QHV140" s="760"/>
      <c r="QHW140" s="760"/>
      <c r="QHX140" s="760"/>
      <c r="QHY140" s="760"/>
      <c r="QHZ140" s="760"/>
      <c r="QIA140" s="760"/>
      <c r="QIB140" s="760"/>
      <c r="QIC140" s="760"/>
      <c r="QID140" s="760"/>
      <c r="QIE140" s="760"/>
      <c r="QIF140" s="760"/>
      <c r="QIG140" s="760"/>
      <c r="QIH140" s="760"/>
      <c r="QII140" s="760"/>
      <c r="QIJ140" s="760"/>
      <c r="QIK140" s="760"/>
      <c r="QIL140" s="760"/>
      <c r="QIM140" s="760"/>
      <c r="QIN140" s="760"/>
      <c r="QIO140" s="760"/>
      <c r="QIP140" s="760"/>
      <c r="QIQ140" s="760"/>
      <c r="QIR140" s="760"/>
      <c r="QIS140" s="760"/>
      <c r="QIT140" s="760"/>
      <c r="QIU140" s="760"/>
      <c r="QIV140" s="760"/>
      <c r="QIW140" s="760"/>
      <c r="QIX140" s="760"/>
      <c r="QIY140" s="760"/>
      <c r="QIZ140" s="760"/>
      <c r="QJA140" s="760"/>
      <c r="QJB140" s="760"/>
      <c r="QJC140" s="760"/>
      <c r="QJD140" s="760"/>
      <c r="QJE140" s="760"/>
      <c r="QJF140" s="760"/>
      <c r="QJG140" s="760"/>
      <c r="QJH140" s="760"/>
      <c r="QJI140" s="760"/>
      <c r="QJJ140" s="760"/>
      <c r="QJK140" s="760"/>
      <c r="QJL140" s="760"/>
      <c r="QJM140" s="760"/>
      <c r="QJN140" s="760"/>
      <c r="QJO140" s="760"/>
      <c r="QJP140" s="760"/>
      <c r="QJQ140" s="760"/>
      <c r="QJR140" s="760"/>
      <c r="QJS140" s="760"/>
      <c r="QJT140" s="760"/>
      <c r="QJU140" s="760"/>
      <c r="QJV140" s="760"/>
      <c r="QJW140" s="760"/>
      <c r="QJX140" s="760"/>
      <c r="QJY140" s="760"/>
      <c r="QJZ140" s="760"/>
      <c r="QKA140" s="760"/>
      <c r="QKB140" s="760"/>
      <c r="QKC140" s="760"/>
      <c r="QKD140" s="760"/>
      <c r="QKE140" s="760"/>
      <c r="QKF140" s="760"/>
      <c r="QKG140" s="760"/>
      <c r="QKH140" s="760"/>
      <c r="QKI140" s="760"/>
      <c r="QKJ140" s="760"/>
      <c r="QKK140" s="760"/>
      <c r="QKL140" s="760"/>
      <c r="QKM140" s="760"/>
      <c r="QKN140" s="760"/>
      <c r="QKO140" s="760"/>
      <c r="QKP140" s="760"/>
      <c r="QKQ140" s="760"/>
      <c r="QKR140" s="760"/>
      <c r="QKS140" s="760"/>
      <c r="QKT140" s="760"/>
      <c r="QKU140" s="760"/>
      <c r="QKV140" s="760"/>
      <c r="QKW140" s="760"/>
      <c r="QKX140" s="760"/>
      <c r="QKY140" s="760"/>
      <c r="QKZ140" s="760"/>
      <c r="QLA140" s="760"/>
      <c r="QLB140" s="760"/>
      <c r="QLC140" s="760"/>
      <c r="QLD140" s="760"/>
      <c r="QLE140" s="760"/>
      <c r="QLF140" s="760"/>
      <c r="QLG140" s="760"/>
      <c r="QLH140" s="760"/>
      <c r="QLI140" s="760"/>
      <c r="QLJ140" s="760"/>
      <c r="QLK140" s="760"/>
      <c r="QLL140" s="760"/>
      <c r="QLM140" s="760"/>
      <c r="QLN140" s="760"/>
      <c r="QLO140" s="760"/>
      <c r="QLP140" s="760"/>
      <c r="QLQ140" s="760"/>
      <c r="QLR140" s="760"/>
      <c r="QLS140" s="760"/>
      <c r="QLT140" s="760"/>
      <c r="QLU140" s="760"/>
      <c r="QLV140" s="760"/>
      <c r="QLW140" s="760"/>
      <c r="QLX140" s="760"/>
      <c r="QLY140" s="760"/>
      <c r="QLZ140" s="760"/>
      <c r="QMA140" s="760"/>
      <c r="QMB140" s="760"/>
      <c r="QMC140" s="760"/>
      <c r="QMD140" s="760"/>
      <c r="QME140" s="760"/>
      <c r="QMF140" s="760"/>
      <c r="QMG140" s="760"/>
      <c r="QMH140" s="760"/>
      <c r="QMI140" s="760"/>
      <c r="QMJ140" s="760"/>
      <c r="QMK140" s="760"/>
      <c r="QML140" s="760"/>
      <c r="QMM140" s="760"/>
      <c r="QMN140" s="760"/>
      <c r="QMO140" s="760"/>
      <c r="QMP140" s="760"/>
      <c r="QMQ140" s="760"/>
      <c r="QMR140" s="760"/>
      <c r="QMS140" s="760"/>
      <c r="QMT140" s="760"/>
      <c r="QMU140" s="760"/>
      <c r="QMV140" s="760"/>
      <c r="QMW140" s="760"/>
      <c r="QMX140" s="760"/>
      <c r="QMY140" s="760"/>
      <c r="QMZ140" s="760"/>
      <c r="QNA140" s="760"/>
      <c r="QNB140" s="760"/>
      <c r="QNC140" s="760"/>
      <c r="QND140" s="760"/>
      <c r="QNE140" s="760"/>
      <c r="QNF140" s="760"/>
      <c r="QNG140" s="760"/>
      <c r="QNH140" s="760"/>
      <c r="QNI140" s="760"/>
      <c r="QNJ140" s="760"/>
      <c r="QNK140" s="760"/>
      <c r="QNL140" s="760"/>
      <c r="QNM140" s="760"/>
      <c r="QNN140" s="760"/>
      <c r="QNO140" s="760"/>
      <c r="QNP140" s="760"/>
      <c r="QNQ140" s="760"/>
      <c r="QNR140" s="760"/>
      <c r="QNS140" s="760"/>
      <c r="QNT140" s="760"/>
      <c r="QNU140" s="760"/>
      <c r="QNV140" s="760"/>
      <c r="QNW140" s="760"/>
      <c r="QNX140" s="760"/>
      <c r="QNY140" s="760"/>
      <c r="QNZ140" s="760"/>
      <c r="QOA140" s="760"/>
      <c r="QOB140" s="760"/>
      <c r="QOC140" s="760"/>
      <c r="QOD140" s="760"/>
      <c r="QOE140" s="760"/>
      <c r="QOF140" s="760"/>
      <c r="QOG140" s="760"/>
      <c r="QOH140" s="760"/>
      <c r="QOI140" s="760"/>
      <c r="QOJ140" s="760"/>
      <c r="QOK140" s="760"/>
      <c r="QOL140" s="760"/>
      <c r="QOM140" s="760"/>
      <c r="QON140" s="760"/>
      <c r="QOO140" s="760"/>
      <c r="QOP140" s="760"/>
      <c r="QOQ140" s="760"/>
      <c r="QOR140" s="760"/>
      <c r="QOS140" s="760"/>
      <c r="QOT140" s="760"/>
      <c r="QOU140" s="760"/>
      <c r="QOV140" s="760"/>
      <c r="QOW140" s="760"/>
      <c r="QOX140" s="760"/>
      <c r="QOY140" s="760"/>
      <c r="QOZ140" s="760"/>
      <c r="QPA140" s="760"/>
      <c r="QPB140" s="760"/>
      <c r="QPC140" s="760"/>
      <c r="QPD140" s="760"/>
      <c r="QPE140" s="760"/>
      <c r="QPF140" s="760"/>
      <c r="QPG140" s="760"/>
      <c r="QPH140" s="760"/>
      <c r="QPI140" s="760"/>
      <c r="QPJ140" s="760"/>
      <c r="QPK140" s="760"/>
      <c r="QPL140" s="760"/>
      <c r="QPM140" s="760"/>
      <c r="QPN140" s="760"/>
      <c r="QPO140" s="760"/>
      <c r="QPP140" s="760"/>
      <c r="QPQ140" s="760"/>
      <c r="QPR140" s="760"/>
      <c r="QPS140" s="760"/>
      <c r="QPT140" s="760"/>
      <c r="QPU140" s="760"/>
      <c r="QPV140" s="760"/>
      <c r="QPW140" s="760"/>
      <c r="QPX140" s="760"/>
      <c r="QPY140" s="760"/>
      <c r="QPZ140" s="760"/>
      <c r="QQA140" s="760"/>
      <c r="QQB140" s="760"/>
      <c r="QQC140" s="760"/>
      <c r="QQD140" s="760"/>
      <c r="QQE140" s="760"/>
      <c r="QQF140" s="760"/>
      <c r="QQG140" s="760"/>
      <c r="QQH140" s="760"/>
      <c r="QQI140" s="760"/>
      <c r="QQJ140" s="760"/>
      <c r="QQK140" s="760"/>
      <c r="QQL140" s="760"/>
      <c r="QQM140" s="760"/>
      <c r="QQN140" s="760"/>
      <c r="QQO140" s="760"/>
      <c r="QQP140" s="760"/>
      <c r="QQQ140" s="760"/>
      <c r="QQR140" s="760"/>
      <c r="QQS140" s="760"/>
      <c r="QQT140" s="760"/>
      <c r="QQU140" s="760"/>
      <c r="QQV140" s="760"/>
      <c r="QQW140" s="760"/>
      <c r="QQX140" s="760"/>
      <c r="QQY140" s="760"/>
      <c r="QQZ140" s="760"/>
      <c r="QRA140" s="760"/>
      <c r="QRB140" s="760"/>
      <c r="QRC140" s="760"/>
      <c r="QRD140" s="760"/>
      <c r="QRE140" s="760"/>
      <c r="QRF140" s="760"/>
      <c r="QRG140" s="760"/>
      <c r="QRH140" s="760"/>
      <c r="QRI140" s="760"/>
      <c r="QRJ140" s="760"/>
      <c r="QRK140" s="760"/>
      <c r="QRL140" s="760"/>
      <c r="QRM140" s="760"/>
      <c r="QRN140" s="760"/>
      <c r="QRO140" s="760"/>
      <c r="QRP140" s="760"/>
      <c r="QRQ140" s="760"/>
      <c r="QRR140" s="760"/>
      <c r="QRS140" s="760"/>
      <c r="QRT140" s="760"/>
      <c r="QRU140" s="760"/>
      <c r="QRV140" s="760"/>
      <c r="QRW140" s="760"/>
      <c r="QRX140" s="760"/>
      <c r="QRY140" s="760"/>
      <c r="QRZ140" s="760"/>
      <c r="QSA140" s="760"/>
      <c r="QSB140" s="760"/>
      <c r="QSC140" s="760"/>
      <c r="QSD140" s="760"/>
      <c r="QSE140" s="760"/>
      <c r="QSF140" s="760"/>
      <c r="QSG140" s="760"/>
      <c r="QSH140" s="760"/>
      <c r="QSI140" s="760"/>
      <c r="QSJ140" s="760"/>
      <c r="QSK140" s="760"/>
      <c r="QSL140" s="760"/>
      <c r="QSM140" s="760"/>
      <c r="QSN140" s="760"/>
      <c r="QSO140" s="760"/>
      <c r="QSP140" s="760"/>
      <c r="QSQ140" s="760"/>
      <c r="QSR140" s="760"/>
      <c r="QSS140" s="760"/>
      <c r="QST140" s="760"/>
      <c r="QSU140" s="760"/>
      <c r="QSV140" s="760"/>
      <c r="QSW140" s="760"/>
      <c r="QSX140" s="760"/>
      <c r="QSY140" s="760"/>
      <c r="QSZ140" s="760"/>
      <c r="QTA140" s="760"/>
      <c r="QTB140" s="760"/>
      <c r="QTC140" s="760"/>
      <c r="QTD140" s="760"/>
      <c r="QTE140" s="760"/>
      <c r="QTF140" s="760"/>
      <c r="QTG140" s="760"/>
      <c r="QTH140" s="760"/>
      <c r="QTI140" s="760"/>
      <c r="QTJ140" s="760"/>
      <c r="QTK140" s="760"/>
      <c r="QTL140" s="760"/>
      <c r="QTM140" s="760"/>
      <c r="QTN140" s="760"/>
      <c r="QTO140" s="760"/>
      <c r="QTP140" s="760"/>
      <c r="QTQ140" s="760"/>
      <c r="QTR140" s="760"/>
      <c r="QTS140" s="760"/>
      <c r="QTT140" s="760"/>
      <c r="QTU140" s="760"/>
      <c r="QTV140" s="760"/>
      <c r="QTW140" s="760"/>
      <c r="QTX140" s="760"/>
      <c r="QTY140" s="760"/>
      <c r="QTZ140" s="760"/>
      <c r="QUA140" s="760"/>
      <c r="QUB140" s="760"/>
      <c r="QUC140" s="760"/>
      <c r="QUD140" s="760"/>
      <c r="QUE140" s="760"/>
      <c r="QUF140" s="760"/>
      <c r="QUG140" s="760"/>
      <c r="QUH140" s="760"/>
      <c r="QUI140" s="760"/>
      <c r="QUJ140" s="760"/>
      <c r="QUK140" s="760"/>
      <c r="QUL140" s="760"/>
      <c r="QUM140" s="760"/>
      <c r="QUN140" s="760"/>
      <c r="QUO140" s="760"/>
      <c r="QUP140" s="760"/>
      <c r="QUQ140" s="760"/>
      <c r="QUR140" s="760"/>
      <c r="QUS140" s="760"/>
      <c r="QUT140" s="760"/>
      <c r="QUU140" s="760"/>
      <c r="QUV140" s="760"/>
      <c r="QUW140" s="760"/>
      <c r="QUX140" s="760"/>
      <c r="QUY140" s="760"/>
      <c r="QUZ140" s="760"/>
      <c r="QVA140" s="760"/>
      <c r="QVB140" s="760"/>
      <c r="QVC140" s="760"/>
      <c r="QVD140" s="760"/>
      <c r="QVE140" s="760"/>
      <c r="QVF140" s="760"/>
      <c r="QVG140" s="760"/>
      <c r="QVH140" s="760"/>
      <c r="QVI140" s="760"/>
      <c r="QVJ140" s="760"/>
      <c r="QVK140" s="760"/>
      <c r="QVL140" s="760"/>
      <c r="QVM140" s="760"/>
      <c r="QVN140" s="760"/>
      <c r="QVO140" s="760"/>
      <c r="QVP140" s="760"/>
      <c r="QVQ140" s="760"/>
      <c r="QVR140" s="760"/>
      <c r="QVS140" s="760"/>
      <c r="QVT140" s="760"/>
      <c r="QVU140" s="760"/>
      <c r="QVV140" s="760"/>
      <c r="QVW140" s="760"/>
      <c r="QVX140" s="760"/>
      <c r="QVY140" s="760"/>
      <c r="QVZ140" s="760"/>
      <c r="QWA140" s="760"/>
      <c r="QWB140" s="760"/>
      <c r="QWC140" s="760"/>
      <c r="QWD140" s="760"/>
      <c r="QWE140" s="760"/>
      <c r="QWF140" s="760"/>
      <c r="QWG140" s="760"/>
      <c r="QWH140" s="760"/>
      <c r="QWI140" s="760"/>
      <c r="QWJ140" s="760"/>
      <c r="QWK140" s="760"/>
      <c r="QWL140" s="760"/>
      <c r="QWM140" s="760"/>
      <c r="QWN140" s="760"/>
      <c r="QWO140" s="760"/>
      <c r="QWP140" s="760"/>
      <c r="QWQ140" s="760"/>
      <c r="QWR140" s="760"/>
      <c r="QWS140" s="760"/>
      <c r="QWT140" s="760"/>
      <c r="QWU140" s="760"/>
      <c r="QWV140" s="760"/>
      <c r="QWW140" s="760"/>
      <c r="QWX140" s="760"/>
      <c r="QWY140" s="760"/>
      <c r="QWZ140" s="760"/>
      <c r="QXA140" s="760"/>
      <c r="QXB140" s="760"/>
      <c r="QXC140" s="760"/>
      <c r="QXD140" s="760"/>
      <c r="QXE140" s="760"/>
      <c r="QXF140" s="760"/>
      <c r="QXG140" s="760"/>
      <c r="QXH140" s="760"/>
      <c r="QXI140" s="760"/>
      <c r="QXJ140" s="760"/>
      <c r="QXK140" s="760"/>
      <c r="QXL140" s="760"/>
      <c r="QXM140" s="760"/>
      <c r="QXN140" s="760"/>
      <c r="QXO140" s="760"/>
      <c r="QXP140" s="760"/>
      <c r="QXQ140" s="760"/>
      <c r="QXR140" s="760"/>
      <c r="QXS140" s="760"/>
      <c r="QXT140" s="760"/>
      <c r="QXU140" s="760"/>
      <c r="QXV140" s="760"/>
      <c r="QXW140" s="760"/>
      <c r="QXX140" s="760"/>
      <c r="QXY140" s="760"/>
      <c r="QXZ140" s="760"/>
      <c r="QYA140" s="760"/>
      <c r="QYB140" s="760"/>
      <c r="QYC140" s="760"/>
      <c r="QYD140" s="760"/>
      <c r="QYE140" s="760"/>
      <c r="QYF140" s="760"/>
      <c r="QYG140" s="760"/>
      <c r="QYH140" s="760"/>
      <c r="QYI140" s="760"/>
      <c r="QYJ140" s="760"/>
      <c r="QYK140" s="760"/>
      <c r="QYL140" s="760"/>
      <c r="QYM140" s="760"/>
      <c r="QYN140" s="760"/>
      <c r="QYO140" s="760"/>
      <c r="QYP140" s="760"/>
      <c r="QYQ140" s="760"/>
      <c r="QYR140" s="760"/>
      <c r="QYS140" s="760"/>
      <c r="QYT140" s="760"/>
      <c r="QYU140" s="760"/>
      <c r="QYV140" s="760"/>
      <c r="QYW140" s="760"/>
      <c r="QYX140" s="760"/>
      <c r="QYY140" s="760"/>
      <c r="QYZ140" s="760"/>
      <c r="QZA140" s="760"/>
      <c r="QZB140" s="760"/>
      <c r="QZC140" s="760"/>
      <c r="QZD140" s="760"/>
      <c r="QZE140" s="760"/>
      <c r="QZF140" s="760"/>
      <c r="QZG140" s="760"/>
      <c r="QZH140" s="760"/>
      <c r="QZI140" s="760"/>
      <c r="QZJ140" s="760"/>
      <c r="QZK140" s="760"/>
      <c r="QZL140" s="760"/>
      <c r="QZM140" s="760"/>
      <c r="QZN140" s="760"/>
      <c r="QZO140" s="760"/>
      <c r="QZP140" s="760"/>
      <c r="QZQ140" s="760"/>
      <c r="QZR140" s="760"/>
      <c r="QZS140" s="760"/>
      <c r="QZT140" s="760"/>
      <c r="QZU140" s="760"/>
      <c r="QZV140" s="760"/>
      <c r="QZW140" s="760"/>
      <c r="QZX140" s="760"/>
      <c r="QZY140" s="760"/>
      <c r="QZZ140" s="760"/>
      <c r="RAA140" s="760"/>
      <c r="RAB140" s="760"/>
      <c r="RAC140" s="760"/>
      <c r="RAD140" s="760"/>
      <c r="RAE140" s="760"/>
      <c r="RAF140" s="760"/>
      <c r="RAG140" s="760"/>
      <c r="RAH140" s="760"/>
      <c r="RAI140" s="760"/>
      <c r="RAJ140" s="760"/>
      <c r="RAK140" s="760"/>
      <c r="RAL140" s="760"/>
      <c r="RAM140" s="760"/>
      <c r="RAN140" s="760"/>
      <c r="RAO140" s="760"/>
      <c r="RAP140" s="760"/>
      <c r="RAQ140" s="760"/>
      <c r="RAR140" s="760"/>
      <c r="RAS140" s="760"/>
      <c r="RAT140" s="760"/>
      <c r="RAU140" s="760"/>
      <c r="RAV140" s="760"/>
      <c r="RAW140" s="760"/>
      <c r="RAX140" s="760"/>
      <c r="RAY140" s="760"/>
      <c r="RAZ140" s="760"/>
      <c r="RBA140" s="760"/>
      <c r="RBB140" s="760"/>
      <c r="RBC140" s="760"/>
      <c r="RBD140" s="760"/>
      <c r="RBE140" s="760"/>
      <c r="RBF140" s="760"/>
      <c r="RBG140" s="760"/>
      <c r="RBH140" s="760"/>
      <c r="RBI140" s="760"/>
      <c r="RBJ140" s="760"/>
      <c r="RBK140" s="760"/>
      <c r="RBL140" s="760"/>
      <c r="RBM140" s="760"/>
      <c r="RBN140" s="760"/>
      <c r="RBO140" s="760"/>
      <c r="RBP140" s="760"/>
      <c r="RBQ140" s="760"/>
      <c r="RBR140" s="760"/>
      <c r="RBS140" s="760"/>
      <c r="RBT140" s="760"/>
      <c r="RBU140" s="760"/>
      <c r="RBV140" s="760"/>
      <c r="RBW140" s="760"/>
      <c r="RBX140" s="760"/>
      <c r="RBY140" s="760"/>
      <c r="RBZ140" s="760"/>
      <c r="RCA140" s="760"/>
      <c r="RCB140" s="760"/>
      <c r="RCC140" s="760"/>
      <c r="RCD140" s="760"/>
      <c r="RCE140" s="760"/>
      <c r="RCF140" s="760"/>
      <c r="RCG140" s="760"/>
      <c r="RCH140" s="760"/>
      <c r="RCI140" s="760"/>
      <c r="RCJ140" s="760"/>
      <c r="RCK140" s="760"/>
      <c r="RCL140" s="760"/>
      <c r="RCM140" s="760"/>
      <c r="RCN140" s="760"/>
      <c r="RCO140" s="760"/>
      <c r="RCP140" s="760"/>
      <c r="RCQ140" s="760"/>
      <c r="RCR140" s="760"/>
      <c r="RCS140" s="760"/>
      <c r="RCT140" s="760"/>
      <c r="RCU140" s="760"/>
      <c r="RCV140" s="760"/>
      <c r="RCW140" s="760"/>
      <c r="RCX140" s="760"/>
      <c r="RCY140" s="760"/>
      <c r="RCZ140" s="760"/>
      <c r="RDA140" s="760"/>
      <c r="RDB140" s="760"/>
      <c r="RDC140" s="760"/>
      <c r="RDD140" s="760"/>
      <c r="RDE140" s="760"/>
      <c r="RDF140" s="760"/>
      <c r="RDG140" s="760"/>
      <c r="RDH140" s="760"/>
      <c r="RDI140" s="760"/>
      <c r="RDJ140" s="760"/>
      <c r="RDK140" s="760"/>
      <c r="RDL140" s="760"/>
      <c r="RDM140" s="760"/>
      <c r="RDN140" s="760"/>
      <c r="RDO140" s="760"/>
      <c r="RDP140" s="760"/>
      <c r="RDQ140" s="760"/>
      <c r="RDR140" s="760"/>
      <c r="RDS140" s="760"/>
      <c r="RDT140" s="760"/>
      <c r="RDU140" s="760"/>
      <c r="RDV140" s="760"/>
      <c r="RDW140" s="760"/>
      <c r="RDX140" s="760"/>
      <c r="RDY140" s="760"/>
      <c r="RDZ140" s="760"/>
      <c r="REA140" s="760"/>
      <c r="REB140" s="760"/>
      <c r="REC140" s="760"/>
      <c r="RED140" s="760"/>
      <c r="REE140" s="760"/>
      <c r="REF140" s="760"/>
      <c r="REG140" s="760"/>
      <c r="REH140" s="760"/>
      <c r="REI140" s="760"/>
      <c r="REJ140" s="760"/>
      <c r="REK140" s="760"/>
      <c r="REL140" s="760"/>
      <c r="REM140" s="760"/>
      <c r="REN140" s="760"/>
      <c r="REO140" s="760"/>
      <c r="REP140" s="760"/>
      <c r="REQ140" s="760"/>
      <c r="RER140" s="760"/>
      <c r="RES140" s="760"/>
      <c r="RET140" s="760"/>
      <c r="REU140" s="760"/>
      <c r="REV140" s="760"/>
      <c r="REW140" s="760"/>
      <c r="REX140" s="760"/>
      <c r="REY140" s="760"/>
      <c r="REZ140" s="760"/>
      <c r="RFA140" s="760"/>
      <c r="RFB140" s="760"/>
      <c r="RFC140" s="760"/>
      <c r="RFD140" s="760"/>
      <c r="RFE140" s="760"/>
      <c r="RFF140" s="760"/>
      <c r="RFG140" s="760"/>
      <c r="RFH140" s="760"/>
      <c r="RFI140" s="760"/>
      <c r="RFJ140" s="760"/>
      <c r="RFK140" s="760"/>
      <c r="RFL140" s="760"/>
      <c r="RFM140" s="760"/>
      <c r="RFN140" s="760"/>
      <c r="RFO140" s="760"/>
      <c r="RFP140" s="760"/>
      <c r="RFQ140" s="760"/>
      <c r="RFR140" s="760"/>
      <c r="RFS140" s="760"/>
      <c r="RFT140" s="760"/>
      <c r="RFU140" s="760"/>
      <c r="RFV140" s="760"/>
      <c r="RFW140" s="760"/>
      <c r="RFX140" s="760"/>
      <c r="RFY140" s="760"/>
      <c r="RFZ140" s="760"/>
      <c r="RGA140" s="760"/>
      <c r="RGB140" s="760"/>
      <c r="RGC140" s="760"/>
      <c r="RGD140" s="760"/>
      <c r="RGE140" s="760"/>
      <c r="RGF140" s="760"/>
      <c r="RGG140" s="760"/>
      <c r="RGH140" s="760"/>
      <c r="RGI140" s="760"/>
      <c r="RGJ140" s="760"/>
      <c r="RGK140" s="760"/>
      <c r="RGL140" s="760"/>
      <c r="RGM140" s="760"/>
      <c r="RGN140" s="760"/>
      <c r="RGO140" s="760"/>
      <c r="RGP140" s="760"/>
      <c r="RGQ140" s="760"/>
      <c r="RGR140" s="760"/>
      <c r="RGS140" s="760"/>
      <c r="RGT140" s="760"/>
      <c r="RGU140" s="760"/>
      <c r="RGV140" s="760"/>
      <c r="RGW140" s="760"/>
      <c r="RGX140" s="760"/>
      <c r="RGY140" s="760"/>
      <c r="RGZ140" s="760"/>
      <c r="RHA140" s="760"/>
      <c r="RHB140" s="760"/>
      <c r="RHC140" s="760"/>
      <c r="RHD140" s="760"/>
      <c r="RHE140" s="760"/>
      <c r="RHF140" s="760"/>
      <c r="RHG140" s="760"/>
      <c r="RHH140" s="760"/>
      <c r="RHI140" s="760"/>
      <c r="RHJ140" s="760"/>
      <c r="RHK140" s="760"/>
      <c r="RHL140" s="760"/>
      <c r="RHM140" s="760"/>
      <c r="RHN140" s="760"/>
      <c r="RHO140" s="760"/>
      <c r="RHP140" s="760"/>
      <c r="RHQ140" s="760"/>
      <c r="RHR140" s="760"/>
      <c r="RHS140" s="760"/>
      <c r="RHT140" s="760"/>
      <c r="RHU140" s="760"/>
      <c r="RHV140" s="760"/>
      <c r="RHW140" s="760"/>
      <c r="RHX140" s="760"/>
      <c r="RHY140" s="760"/>
      <c r="RHZ140" s="760"/>
      <c r="RIA140" s="760"/>
      <c r="RIB140" s="760"/>
      <c r="RIC140" s="760"/>
      <c r="RID140" s="760"/>
      <c r="RIE140" s="760"/>
      <c r="RIF140" s="760"/>
      <c r="RIG140" s="760"/>
      <c r="RIH140" s="760"/>
      <c r="RII140" s="760"/>
      <c r="RIJ140" s="760"/>
      <c r="RIK140" s="760"/>
      <c r="RIL140" s="760"/>
      <c r="RIM140" s="760"/>
      <c r="RIN140" s="760"/>
      <c r="RIO140" s="760"/>
      <c r="RIP140" s="760"/>
      <c r="RIQ140" s="760"/>
      <c r="RIR140" s="760"/>
      <c r="RIS140" s="760"/>
      <c r="RIT140" s="760"/>
      <c r="RIU140" s="760"/>
      <c r="RIV140" s="760"/>
      <c r="RIW140" s="760"/>
      <c r="RIX140" s="760"/>
      <c r="RIY140" s="760"/>
      <c r="RIZ140" s="760"/>
      <c r="RJA140" s="760"/>
      <c r="RJB140" s="760"/>
      <c r="RJC140" s="760"/>
      <c r="RJD140" s="760"/>
      <c r="RJE140" s="760"/>
      <c r="RJF140" s="760"/>
      <c r="RJG140" s="760"/>
      <c r="RJH140" s="760"/>
      <c r="RJI140" s="760"/>
      <c r="RJJ140" s="760"/>
      <c r="RJK140" s="760"/>
      <c r="RJL140" s="760"/>
      <c r="RJM140" s="760"/>
      <c r="RJN140" s="760"/>
      <c r="RJO140" s="760"/>
      <c r="RJP140" s="760"/>
      <c r="RJQ140" s="760"/>
      <c r="RJR140" s="760"/>
      <c r="RJS140" s="760"/>
      <c r="RJT140" s="760"/>
      <c r="RJU140" s="760"/>
      <c r="RJV140" s="760"/>
      <c r="RJW140" s="760"/>
      <c r="RJX140" s="760"/>
      <c r="RJY140" s="760"/>
      <c r="RJZ140" s="760"/>
      <c r="RKA140" s="760"/>
      <c r="RKB140" s="760"/>
      <c r="RKC140" s="760"/>
      <c r="RKD140" s="760"/>
      <c r="RKE140" s="760"/>
      <c r="RKF140" s="760"/>
      <c r="RKG140" s="760"/>
      <c r="RKH140" s="760"/>
      <c r="RKI140" s="760"/>
      <c r="RKJ140" s="760"/>
      <c r="RKK140" s="760"/>
      <c r="RKL140" s="760"/>
      <c r="RKM140" s="760"/>
      <c r="RKN140" s="760"/>
      <c r="RKO140" s="760"/>
      <c r="RKP140" s="760"/>
      <c r="RKQ140" s="760"/>
      <c r="RKR140" s="760"/>
      <c r="RKS140" s="760"/>
      <c r="RKT140" s="760"/>
      <c r="RKU140" s="760"/>
      <c r="RKV140" s="760"/>
      <c r="RKW140" s="760"/>
      <c r="RKX140" s="760"/>
      <c r="RKY140" s="760"/>
      <c r="RKZ140" s="760"/>
      <c r="RLA140" s="760"/>
      <c r="RLB140" s="760"/>
      <c r="RLC140" s="760"/>
      <c r="RLD140" s="760"/>
      <c r="RLE140" s="760"/>
      <c r="RLF140" s="760"/>
      <c r="RLG140" s="760"/>
      <c r="RLH140" s="760"/>
      <c r="RLI140" s="760"/>
      <c r="RLJ140" s="760"/>
      <c r="RLK140" s="760"/>
      <c r="RLL140" s="760"/>
      <c r="RLM140" s="760"/>
      <c r="RLN140" s="760"/>
      <c r="RLO140" s="760"/>
      <c r="RLP140" s="760"/>
      <c r="RLQ140" s="760"/>
      <c r="RLR140" s="760"/>
      <c r="RLS140" s="760"/>
      <c r="RLT140" s="760"/>
      <c r="RLU140" s="760"/>
      <c r="RLV140" s="760"/>
      <c r="RLW140" s="760"/>
      <c r="RLX140" s="760"/>
      <c r="RLY140" s="760"/>
      <c r="RLZ140" s="760"/>
      <c r="RMA140" s="760"/>
      <c r="RMB140" s="760"/>
      <c r="RMC140" s="760"/>
      <c r="RMD140" s="760"/>
      <c r="RME140" s="760"/>
      <c r="RMF140" s="760"/>
      <c r="RMG140" s="760"/>
      <c r="RMH140" s="760"/>
      <c r="RMI140" s="760"/>
      <c r="RMJ140" s="760"/>
      <c r="RMK140" s="760"/>
      <c r="RML140" s="760"/>
      <c r="RMM140" s="760"/>
      <c r="RMN140" s="760"/>
      <c r="RMO140" s="760"/>
      <c r="RMP140" s="760"/>
      <c r="RMQ140" s="760"/>
      <c r="RMR140" s="760"/>
      <c r="RMS140" s="760"/>
      <c r="RMT140" s="760"/>
      <c r="RMU140" s="760"/>
      <c r="RMV140" s="760"/>
      <c r="RMW140" s="760"/>
      <c r="RMX140" s="760"/>
      <c r="RMY140" s="760"/>
      <c r="RMZ140" s="760"/>
      <c r="RNA140" s="760"/>
      <c r="RNB140" s="760"/>
      <c r="RNC140" s="760"/>
      <c r="RND140" s="760"/>
      <c r="RNE140" s="760"/>
      <c r="RNF140" s="760"/>
      <c r="RNG140" s="760"/>
      <c r="RNH140" s="760"/>
      <c r="RNI140" s="760"/>
      <c r="RNJ140" s="760"/>
      <c r="RNK140" s="760"/>
      <c r="RNL140" s="760"/>
      <c r="RNM140" s="760"/>
      <c r="RNN140" s="760"/>
      <c r="RNO140" s="760"/>
      <c r="RNP140" s="760"/>
      <c r="RNQ140" s="760"/>
      <c r="RNR140" s="760"/>
      <c r="RNS140" s="760"/>
      <c r="RNT140" s="760"/>
      <c r="RNU140" s="760"/>
      <c r="RNV140" s="760"/>
      <c r="RNW140" s="760"/>
      <c r="RNX140" s="760"/>
      <c r="RNY140" s="760"/>
      <c r="RNZ140" s="760"/>
      <c r="ROA140" s="760"/>
      <c r="ROB140" s="760"/>
      <c r="ROC140" s="760"/>
      <c r="ROD140" s="760"/>
      <c r="ROE140" s="760"/>
      <c r="ROF140" s="760"/>
      <c r="ROG140" s="760"/>
      <c r="ROH140" s="760"/>
      <c r="ROI140" s="760"/>
      <c r="ROJ140" s="760"/>
      <c r="ROK140" s="760"/>
      <c r="ROL140" s="760"/>
      <c r="ROM140" s="760"/>
      <c r="RON140" s="760"/>
      <c r="ROO140" s="760"/>
      <c r="ROP140" s="760"/>
      <c r="ROQ140" s="760"/>
      <c r="ROR140" s="760"/>
      <c r="ROS140" s="760"/>
      <c r="ROT140" s="760"/>
      <c r="ROU140" s="760"/>
      <c r="ROV140" s="760"/>
      <c r="ROW140" s="760"/>
      <c r="ROX140" s="760"/>
      <c r="ROY140" s="760"/>
      <c r="ROZ140" s="760"/>
      <c r="RPA140" s="760"/>
      <c r="RPB140" s="760"/>
      <c r="RPC140" s="760"/>
      <c r="RPD140" s="760"/>
      <c r="RPE140" s="760"/>
      <c r="RPF140" s="760"/>
      <c r="RPG140" s="760"/>
      <c r="RPH140" s="760"/>
      <c r="RPI140" s="760"/>
      <c r="RPJ140" s="760"/>
      <c r="RPK140" s="760"/>
      <c r="RPL140" s="760"/>
      <c r="RPM140" s="760"/>
      <c r="RPN140" s="760"/>
      <c r="RPO140" s="760"/>
      <c r="RPP140" s="760"/>
      <c r="RPQ140" s="760"/>
      <c r="RPR140" s="760"/>
      <c r="RPS140" s="760"/>
      <c r="RPT140" s="760"/>
      <c r="RPU140" s="760"/>
      <c r="RPV140" s="760"/>
      <c r="RPW140" s="760"/>
      <c r="RPX140" s="760"/>
      <c r="RPY140" s="760"/>
      <c r="RPZ140" s="760"/>
      <c r="RQA140" s="760"/>
      <c r="RQB140" s="760"/>
      <c r="RQC140" s="760"/>
      <c r="RQD140" s="760"/>
      <c r="RQE140" s="760"/>
      <c r="RQF140" s="760"/>
      <c r="RQG140" s="760"/>
      <c r="RQH140" s="760"/>
      <c r="RQI140" s="760"/>
      <c r="RQJ140" s="760"/>
      <c r="RQK140" s="760"/>
      <c r="RQL140" s="760"/>
      <c r="RQM140" s="760"/>
      <c r="RQN140" s="760"/>
      <c r="RQO140" s="760"/>
      <c r="RQP140" s="760"/>
      <c r="RQQ140" s="760"/>
      <c r="RQR140" s="760"/>
      <c r="RQS140" s="760"/>
      <c r="RQT140" s="760"/>
      <c r="RQU140" s="760"/>
      <c r="RQV140" s="760"/>
      <c r="RQW140" s="760"/>
      <c r="RQX140" s="760"/>
      <c r="RQY140" s="760"/>
      <c r="RQZ140" s="760"/>
      <c r="RRA140" s="760"/>
      <c r="RRB140" s="760"/>
      <c r="RRC140" s="760"/>
      <c r="RRD140" s="760"/>
      <c r="RRE140" s="760"/>
      <c r="RRF140" s="760"/>
      <c r="RRG140" s="760"/>
      <c r="RRH140" s="760"/>
      <c r="RRI140" s="760"/>
      <c r="RRJ140" s="760"/>
      <c r="RRK140" s="760"/>
      <c r="RRL140" s="760"/>
      <c r="RRM140" s="760"/>
      <c r="RRN140" s="760"/>
      <c r="RRO140" s="760"/>
      <c r="RRP140" s="760"/>
      <c r="RRQ140" s="760"/>
      <c r="RRR140" s="760"/>
      <c r="RRS140" s="760"/>
      <c r="RRT140" s="760"/>
      <c r="RRU140" s="760"/>
      <c r="RRV140" s="760"/>
      <c r="RRW140" s="760"/>
      <c r="RRX140" s="760"/>
      <c r="RRY140" s="760"/>
      <c r="RRZ140" s="760"/>
      <c r="RSA140" s="760"/>
      <c r="RSB140" s="760"/>
      <c r="RSC140" s="760"/>
      <c r="RSD140" s="760"/>
      <c r="RSE140" s="760"/>
      <c r="RSF140" s="760"/>
      <c r="RSG140" s="760"/>
      <c r="RSH140" s="760"/>
      <c r="RSI140" s="760"/>
      <c r="RSJ140" s="760"/>
      <c r="RSK140" s="760"/>
      <c r="RSL140" s="760"/>
      <c r="RSM140" s="760"/>
      <c r="RSN140" s="760"/>
      <c r="RSO140" s="760"/>
      <c r="RSP140" s="760"/>
      <c r="RSQ140" s="760"/>
      <c r="RSR140" s="760"/>
      <c r="RSS140" s="760"/>
      <c r="RST140" s="760"/>
      <c r="RSU140" s="760"/>
      <c r="RSV140" s="760"/>
      <c r="RSW140" s="760"/>
      <c r="RSX140" s="760"/>
      <c r="RSY140" s="760"/>
      <c r="RSZ140" s="760"/>
      <c r="RTA140" s="760"/>
      <c r="RTB140" s="760"/>
      <c r="RTC140" s="760"/>
      <c r="RTD140" s="760"/>
      <c r="RTE140" s="760"/>
      <c r="RTF140" s="760"/>
      <c r="RTG140" s="760"/>
      <c r="RTH140" s="760"/>
      <c r="RTI140" s="760"/>
      <c r="RTJ140" s="760"/>
      <c r="RTK140" s="760"/>
      <c r="RTL140" s="760"/>
      <c r="RTM140" s="760"/>
      <c r="RTN140" s="760"/>
      <c r="RTO140" s="760"/>
      <c r="RTP140" s="760"/>
      <c r="RTQ140" s="760"/>
      <c r="RTR140" s="760"/>
      <c r="RTS140" s="760"/>
      <c r="RTT140" s="760"/>
      <c r="RTU140" s="760"/>
      <c r="RTV140" s="760"/>
      <c r="RTW140" s="760"/>
      <c r="RTX140" s="760"/>
      <c r="RTY140" s="760"/>
      <c r="RTZ140" s="760"/>
      <c r="RUA140" s="760"/>
      <c r="RUB140" s="760"/>
      <c r="RUC140" s="760"/>
      <c r="RUD140" s="760"/>
      <c r="RUE140" s="760"/>
      <c r="RUF140" s="760"/>
      <c r="RUG140" s="760"/>
      <c r="RUH140" s="760"/>
      <c r="RUI140" s="760"/>
      <c r="RUJ140" s="760"/>
      <c r="RUK140" s="760"/>
      <c r="RUL140" s="760"/>
      <c r="RUM140" s="760"/>
      <c r="RUN140" s="760"/>
      <c r="RUO140" s="760"/>
      <c r="RUP140" s="760"/>
      <c r="RUQ140" s="760"/>
      <c r="RUR140" s="760"/>
      <c r="RUS140" s="760"/>
      <c r="RUT140" s="760"/>
      <c r="RUU140" s="760"/>
      <c r="RUV140" s="760"/>
      <c r="RUW140" s="760"/>
      <c r="RUX140" s="760"/>
      <c r="RUY140" s="760"/>
      <c r="RUZ140" s="760"/>
      <c r="RVA140" s="760"/>
      <c r="RVB140" s="760"/>
      <c r="RVC140" s="760"/>
      <c r="RVD140" s="760"/>
      <c r="RVE140" s="760"/>
      <c r="RVF140" s="760"/>
      <c r="RVG140" s="760"/>
      <c r="RVH140" s="760"/>
      <c r="RVI140" s="760"/>
      <c r="RVJ140" s="760"/>
      <c r="RVK140" s="760"/>
      <c r="RVL140" s="760"/>
      <c r="RVM140" s="760"/>
      <c r="RVN140" s="760"/>
      <c r="RVO140" s="760"/>
      <c r="RVP140" s="760"/>
      <c r="RVQ140" s="760"/>
      <c r="RVR140" s="760"/>
      <c r="RVS140" s="760"/>
      <c r="RVT140" s="760"/>
      <c r="RVU140" s="760"/>
      <c r="RVV140" s="760"/>
      <c r="RVW140" s="760"/>
      <c r="RVX140" s="760"/>
      <c r="RVY140" s="760"/>
      <c r="RVZ140" s="760"/>
      <c r="RWA140" s="760"/>
      <c r="RWB140" s="760"/>
      <c r="RWC140" s="760"/>
      <c r="RWD140" s="760"/>
      <c r="RWE140" s="760"/>
      <c r="RWF140" s="760"/>
      <c r="RWG140" s="760"/>
      <c r="RWH140" s="760"/>
      <c r="RWI140" s="760"/>
      <c r="RWJ140" s="760"/>
      <c r="RWK140" s="760"/>
      <c r="RWL140" s="760"/>
      <c r="RWM140" s="760"/>
      <c r="RWN140" s="760"/>
      <c r="RWO140" s="760"/>
      <c r="RWP140" s="760"/>
      <c r="RWQ140" s="760"/>
      <c r="RWR140" s="760"/>
      <c r="RWS140" s="760"/>
      <c r="RWT140" s="760"/>
      <c r="RWU140" s="760"/>
      <c r="RWV140" s="760"/>
      <c r="RWW140" s="760"/>
      <c r="RWX140" s="760"/>
      <c r="RWY140" s="760"/>
      <c r="RWZ140" s="760"/>
      <c r="RXA140" s="760"/>
      <c r="RXB140" s="760"/>
      <c r="RXC140" s="760"/>
      <c r="RXD140" s="760"/>
      <c r="RXE140" s="760"/>
      <c r="RXF140" s="760"/>
      <c r="RXG140" s="760"/>
      <c r="RXH140" s="760"/>
      <c r="RXI140" s="760"/>
      <c r="RXJ140" s="760"/>
      <c r="RXK140" s="760"/>
      <c r="RXL140" s="760"/>
      <c r="RXM140" s="760"/>
      <c r="RXN140" s="760"/>
      <c r="RXO140" s="760"/>
      <c r="RXP140" s="760"/>
      <c r="RXQ140" s="760"/>
      <c r="RXR140" s="760"/>
      <c r="RXS140" s="760"/>
      <c r="RXT140" s="760"/>
      <c r="RXU140" s="760"/>
      <c r="RXV140" s="760"/>
      <c r="RXW140" s="760"/>
      <c r="RXX140" s="760"/>
      <c r="RXY140" s="760"/>
      <c r="RXZ140" s="760"/>
      <c r="RYA140" s="760"/>
      <c r="RYB140" s="760"/>
      <c r="RYC140" s="760"/>
      <c r="RYD140" s="760"/>
      <c r="RYE140" s="760"/>
      <c r="RYF140" s="760"/>
      <c r="RYG140" s="760"/>
      <c r="RYH140" s="760"/>
      <c r="RYI140" s="760"/>
      <c r="RYJ140" s="760"/>
      <c r="RYK140" s="760"/>
      <c r="RYL140" s="760"/>
      <c r="RYM140" s="760"/>
      <c r="RYN140" s="760"/>
      <c r="RYO140" s="760"/>
      <c r="RYP140" s="760"/>
      <c r="RYQ140" s="760"/>
      <c r="RYR140" s="760"/>
      <c r="RYS140" s="760"/>
      <c r="RYT140" s="760"/>
      <c r="RYU140" s="760"/>
      <c r="RYV140" s="760"/>
      <c r="RYW140" s="760"/>
      <c r="RYX140" s="760"/>
      <c r="RYY140" s="760"/>
      <c r="RYZ140" s="760"/>
      <c r="RZA140" s="760"/>
      <c r="RZB140" s="760"/>
      <c r="RZC140" s="760"/>
      <c r="RZD140" s="760"/>
      <c r="RZE140" s="760"/>
      <c r="RZF140" s="760"/>
      <c r="RZG140" s="760"/>
      <c r="RZH140" s="760"/>
      <c r="RZI140" s="760"/>
      <c r="RZJ140" s="760"/>
      <c r="RZK140" s="760"/>
      <c r="RZL140" s="760"/>
      <c r="RZM140" s="760"/>
      <c r="RZN140" s="760"/>
      <c r="RZO140" s="760"/>
      <c r="RZP140" s="760"/>
      <c r="RZQ140" s="760"/>
      <c r="RZR140" s="760"/>
      <c r="RZS140" s="760"/>
      <c r="RZT140" s="760"/>
      <c r="RZU140" s="760"/>
      <c r="RZV140" s="760"/>
      <c r="RZW140" s="760"/>
      <c r="RZX140" s="760"/>
      <c r="RZY140" s="760"/>
      <c r="RZZ140" s="760"/>
      <c r="SAA140" s="760"/>
      <c r="SAB140" s="760"/>
      <c r="SAC140" s="760"/>
      <c r="SAD140" s="760"/>
      <c r="SAE140" s="760"/>
      <c r="SAF140" s="760"/>
      <c r="SAG140" s="760"/>
      <c r="SAH140" s="760"/>
      <c r="SAI140" s="760"/>
      <c r="SAJ140" s="760"/>
      <c r="SAK140" s="760"/>
      <c r="SAL140" s="760"/>
      <c r="SAM140" s="760"/>
      <c r="SAN140" s="760"/>
      <c r="SAO140" s="760"/>
      <c r="SAP140" s="760"/>
      <c r="SAQ140" s="760"/>
      <c r="SAR140" s="760"/>
      <c r="SAS140" s="760"/>
      <c r="SAT140" s="760"/>
      <c r="SAU140" s="760"/>
      <c r="SAV140" s="760"/>
      <c r="SAW140" s="760"/>
      <c r="SAX140" s="760"/>
      <c r="SAY140" s="760"/>
      <c r="SAZ140" s="760"/>
      <c r="SBA140" s="760"/>
      <c r="SBB140" s="760"/>
      <c r="SBC140" s="760"/>
      <c r="SBD140" s="760"/>
      <c r="SBE140" s="760"/>
      <c r="SBF140" s="760"/>
      <c r="SBG140" s="760"/>
      <c r="SBH140" s="760"/>
      <c r="SBI140" s="760"/>
      <c r="SBJ140" s="760"/>
      <c r="SBK140" s="760"/>
      <c r="SBL140" s="760"/>
      <c r="SBM140" s="760"/>
      <c r="SBN140" s="760"/>
      <c r="SBO140" s="760"/>
      <c r="SBP140" s="760"/>
      <c r="SBQ140" s="760"/>
      <c r="SBR140" s="760"/>
      <c r="SBS140" s="760"/>
      <c r="SBT140" s="760"/>
      <c r="SBU140" s="760"/>
      <c r="SBV140" s="760"/>
      <c r="SBW140" s="760"/>
      <c r="SBX140" s="760"/>
      <c r="SBY140" s="760"/>
      <c r="SBZ140" s="760"/>
      <c r="SCA140" s="760"/>
      <c r="SCB140" s="760"/>
      <c r="SCC140" s="760"/>
      <c r="SCD140" s="760"/>
      <c r="SCE140" s="760"/>
      <c r="SCF140" s="760"/>
      <c r="SCG140" s="760"/>
      <c r="SCH140" s="760"/>
      <c r="SCI140" s="760"/>
      <c r="SCJ140" s="760"/>
      <c r="SCK140" s="760"/>
      <c r="SCL140" s="760"/>
      <c r="SCM140" s="760"/>
      <c r="SCN140" s="760"/>
      <c r="SCO140" s="760"/>
      <c r="SCP140" s="760"/>
      <c r="SCQ140" s="760"/>
      <c r="SCR140" s="760"/>
      <c r="SCS140" s="760"/>
      <c r="SCT140" s="760"/>
      <c r="SCU140" s="760"/>
      <c r="SCV140" s="760"/>
      <c r="SCW140" s="760"/>
      <c r="SCX140" s="760"/>
      <c r="SCY140" s="760"/>
      <c r="SCZ140" s="760"/>
      <c r="SDA140" s="760"/>
      <c r="SDB140" s="760"/>
      <c r="SDC140" s="760"/>
      <c r="SDD140" s="760"/>
      <c r="SDE140" s="760"/>
      <c r="SDF140" s="760"/>
      <c r="SDG140" s="760"/>
      <c r="SDH140" s="760"/>
      <c r="SDI140" s="760"/>
      <c r="SDJ140" s="760"/>
      <c r="SDK140" s="760"/>
      <c r="SDL140" s="760"/>
      <c r="SDM140" s="760"/>
      <c r="SDN140" s="760"/>
      <c r="SDO140" s="760"/>
      <c r="SDP140" s="760"/>
      <c r="SDQ140" s="760"/>
      <c r="SDR140" s="760"/>
      <c r="SDS140" s="760"/>
      <c r="SDT140" s="760"/>
      <c r="SDU140" s="760"/>
      <c r="SDV140" s="760"/>
      <c r="SDW140" s="760"/>
      <c r="SDX140" s="760"/>
      <c r="SDY140" s="760"/>
      <c r="SDZ140" s="760"/>
      <c r="SEA140" s="760"/>
      <c r="SEB140" s="760"/>
      <c r="SEC140" s="760"/>
      <c r="SED140" s="760"/>
      <c r="SEE140" s="760"/>
      <c r="SEF140" s="760"/>
      <c r="SEG140" s="760"/>
      <c r="SEH140" s="760"/>
      <c r="SEI140" s="760"/>
      <c r="SEJ140" s="760"/>
      <c r="SEK140" s="760"/>
      <c r="SEL140" s="760"/>
      <c r="SEM140" s="760"/>
      <c r="SEN140" s="760"/>
      <c r="SEO140" s="760"/>
      <c r="SEP140" s="760"/>
      <c r="SEQ140" s="760"/>
      <c r="SER140" s="760"/>
      <c r="SES140" s="760"/>
      <c r="SET140" s="760"/>
      <c r="SEU140" s="760"/>
      <c r="SEV140" s="760"/>
      <c r="SEW140" s="760"/>
      <c r="SEX140" s="760"/>
      <c r="SEY140" s="760"/>
      <c r="SEZ140" s="760"/>
      <c r="SFA140" s="760"/>
      <c r="SFB140" s="760"/>
      <c r="SFC140" s="760"/>
      <c r="SFD140" s="760"/>
      <c r="SFE140" s="760"/>
      <c r="SFF140" s="760"/>
      <c r="SFG140" s="760"/>
      <c r="SFH140" s="760"/>
      <c r="SFI140" s="760"/>
      <c r="SFJ140" s="760"/>
      <c r="SFK140" s="760"/>
      <c r="SFL140" s="760"/>
      <c r="SFM140" s="760"/>
      <c r="SFN140" s="760"/>
      <c r="SFO140" s="760"/>
      <c r="SFP140" s="760"/>
      <c r="SFQ140" s="760"/>
      <c r="SFR140" s="760"/>
      <c r="SFS140" s="760"/>
      <c r="SFT140" s="760"/>
      <c r="SFU140" s="760"/>
      <c r="SFV140" s="760"/>
      <c r="SFW140" s="760"/>
      <c r="SFX140" s="760"/>
      <c r="SFY140" s="760"/>
      <c r="SFZ140" s="760"/>
      <c r="SGA140" s="760"/>
      <c r="SGB140" s="760"/>
      <c r="SGC140" s="760"/>
      <c r="SGD140" s="760"/>
      <c r="SGE140" s="760"/>
      <c r="SGF140" s="760"/>
      <c r="SGG140" s="760"/>
      <c r="SGH140" s="760"/>
      <c r="SGI140" s="760"/>
      <c r="SGJ140" s="760"/>
      <c r="SGK140" s="760"/>
      <c r="SGL140" s="760"/>
      <c r="SGM140" s="760"/>
      <c r="SGN140" s="760"/>
      <c r="SGO140" s="760"/>
      <c r="SGP140" s="760"/>
      <c r="SGQ140" s="760"/>
      <c r="SGR140" s="760"/>
      <c r="SGS140" s="760"/>
      <c r="SGT140" s="760"/>
      <c r="SGU140" s="760"/>
      <c r="SGV140" s="760"/>
      <c r="SGW140" s="760"/>
      <c r="SGX140" s="760"/>
      <c r="SGY140" s="760"/>
      <c r="SGZ140" s="760"/>
      <c r="SHA140" s="760"/>
      <c r="SHB140" s="760"/>
      <c r="SHC140" s="760"/>
      <c r="SHD140" s="760"/>
      <c r="SHE140" s="760"/>
      <c r="SHF140" s="760"/>
      <c r="SHG140" s="760"/>
      <c r="SHH140" s="760"/>
      <c r="SHI140" s="760"/>
      <c r="SHJ140" s="760"/>
      <c r="SHK140" s="760"/>
      <c r="SHL140" s="760"/>
      <c r="SHM140" s="760"/>
      <c r="SHN140" s="760"/>
      <c r="SHO140" s="760"/>
      <c r="SHP140" s="760"/>
      <c r="SHQ140" s="760"/>
      <c r="SHR140" s="760"/>
      <c r="SHS140" s="760"/>
      <c r="SHT140" s="760"/>
      <c r="SHU140" s="760"/>
      <c r="SHV140" s="760"/>
      <c r="SHW140" s="760"/>
      <c r="SHX140" s="760"/>
      <c r="SHY140" s="760"/>
      <c r="SHZ140" s="760"/>
      <c r="SIA140" s="760"/>
      <c r="SIB140" s="760"/>
      <c r="SIC140" s="760"/>
      <c r="SID140" s="760"/>
      <c r="SIE140" s="760"/>
      <c r="SIF140" s="760"/>
      <c r="SIG140" s="760"/>
      <c r="SIH140" s="760"/>
      <c r="SII140" s="760"/>
      <c r="SIJ140" s="760"/>
      <c r="SIK140" s="760"/>
      <c r="SIL140" s="760"/>
      <c r="SIM140" s="760"/>
      <c r="SIN140" s="760"/>
      <c r="SIO140" s="760"/>
      <c r="SIP140" s="760"/>
      <c r="SIQ140" s="760"/>
      <c r="SIR140" s="760"/>
      <c r="SIS140" s="760"/>
      <c r="SIT140" s="760"/>
      <c r="SIU140" s="760"/>
      <c r="SIV140" s="760"/>
      <c r="SIW140" s="760"/>
      <c r="SIX140" s="760"/>
      <c r="SIY140" s="760"/>
      <c r="SIZ140" s="760"/>
      <c r="SJA140" s="760"/>
      <c r="SJB140" s="760"/>
      <c r="SJC140" s="760"/>
      <c r="SJD140" s="760"/>
      <c r="SJE140" s="760"/>
      <c r="SJF140" s="760"/>
      <c r="SJG140" s="760"/>
      <c r="SJH140" s="760"/>
      <c r="SJI140" s="760"/>
      <c r="SJJ140" s="760"/>
      <c r="SJK140" s="760"/>
      <c r="SJL140" s="760"/>
      <c r="SJM140" s="760"/>
      <c r="SJN140" s="760"/>
      <c r="SJO140" s="760"/>
      <c r="SJP140" s="760"/>
      <c r="SJQ140" s="760"/>
      <c r="SJR140" s="760"/>
      <c r="SJS140" s="760"/>
      <c r="SJT140" s="760"/>
      <c r="SJU140" s="760"/>
      <c r="SJV140" s="760"/>
      <c r="SJW140" s="760"/>
      <c r="SJX140" s="760"/>
      <c r="SJY140" s="760"/>
      <c r="SJZ140" s="760"/>
      <c r="SKA140" s="760"/>
      <c r="SKB140" s="760"/>
      <c r="SKC140" s="760"/>
      <c r="SKD140" s="760"/>
      <c r="SKE140" s="760"/>
      <c r="SKF140" s="760"/>
      <c r="SKG140" s="760"/>
      <c r="SKH140" s="760"/>
      <c r="SKI140" s="760"/>
      <c r="SKJ140" s="760"/>
      <c r="SKK140" s="760"/>
      <c r="SKL140" s="760"/>
      <c r="SKM140" s="760"/>
      <c r="SKN140" s="760"/>
      <c r="SKO140" s="760"/>
      <c r="SKP140" s="760"/>
      <c r="SKQ140" s="760"/>
      <c r="SKR140" s="760"/>
      <c r="SKS140" s="760"/>
      <c r="SKT140" s="760"/>
      <c r="SKU140" s="760"/>
      <c r="SKV140" s="760"/>
      <c r="SKW140" s="760"/>
      <c r="SKX140" s="760"/>
      <c r="SKY140" s="760"/>
      <c r="SKZ140" s="760"/>
      <c r="SLA140" s="760"/>
      <c r="SLB140" s="760"/>
      <c r="SLC140" s="760"/>
      <c r="SLD140" s="760"/>
      <c r="SLE140" s="760"/>
      <c r="SLF140" s="760"/>
      <c r="SLG140" s="760"/>
      <c r="SLH140" s="760"/>
      <c r="SLI140" s="760"/>
      <c r="SLJ140" s="760"/>
      <c r="SLK140" s="760"/>
      <c r="SLL140" s="760"/>
      <c r="SLM140" s="760"/>
      <c r="SLN140" s="760"/>
      <c r="SLO140" s="760"/>
      <c r="SLP140" s="760"/>
      <c r="SLQ140" s="760"/>
      <c r="SLR140" s="760"/>
      <c r="SLS140" s="760"/>
      <c r="SLT140" s="760"/>
      <c r="SLU140" s="760"/>
      <c r="SLV140" s="760"/>
      <c r="SLW140" s="760"/>
      <c r="SLX140" s="760"/>
      <c r="SLY140" s="760"/>
      <c r="SLZ140" s="760"/>
      <c r="SMA140" s="760"/>
      <c r="SMB140" s="760"/>
      <c r="SMC140" s="760"/>
      <c r="SMD140" s="760"/>
      <c r="SME140" s="760"/>
      <c r="SMF140" s="760"/>
      <c r="SMG140" s="760"/>
      <c r="SMH140" s="760"/>
      <c r="SMI140" s="760"/>
      <c r="SMJ140" s="760"/>
      <c r="SMK140" s="760"/>
      <c r="SML140" s="760"/>
      <c r="SMM140" s="760"/>
      <c r="SMN140" s="760"/>
      <c r="SMO140" s="760"/>
      <c r="SMP140" s="760"/>
      <c r="SMQ140" s="760"/>
      <c r="SMR140" s="760"/>
      <c r="SMS140" s="760"/>
      <c r="SMT140" s="760"/>
      <c r="SMU140" s="760"/>
      <c r="SMV140" s="760"/>
      <c r="SMW140" s="760"/>
      <c r="SMX140" s="760"/>
      <c r="SMY140" s="760"/>
      <c r="SMZ140" s="760"/>
      <c r="SNA140" s="760"/>
      <c r="SNB140" s="760"/>
      <c r="SNC140" s="760"/>
      <c r="SND140" s="760"/>
      <c r="SNE140" s="760"/>
      <c r="SNF140" s="760"/>
      <c r="SNG140" s="760"/>
      <c r="SNH140" s="760"/>
      <c r="SNI140" s="760"/>
      <c r="SNJ140" s="760"/>
      <c r="SNK140" s="760"/>
      <c r="SNL140" s="760"/>
      <c r="SNM140" s="760"/>
      <c r="SNN140" s="760"/>
      <c r="SNO140" s="760"/>
      <c r="SNP140" s="760"/>
      <c r="SNQ140" s="760"/>
      <c r="SNR140" s="760"/>
      <c r="SNS140" s="760"/>
      <c r="SNT140" s="760"/>
      <c r="SNU140" s="760"/>
      <c r="SNV140" s="760"/>
      <c r="SNW140" s="760"/>
      <c r="SNX140" s="760"/>
      <c r="SNY140" s="760"/>
      <c r="SNZ140" s="760"/>
      <c r="SOA140" s="760"/>
      <c r="SOB140" s="760"/>
      <c r="SOC140" s="760"/>
      <c r="SOD140" s="760"/>
      <c r="SOE140" s="760"/>
      <c r="SOF140" s="760"/>
      <c r="SOG140" s="760"/>
      <c r="SOH140" s="760"/>
      <c r="SOI140" s="760"/>
      <c r="SOJ140" s="760"/>
      <c r="SOK140" s="760"/>
      <c r="SOL140" s="760"/>
      <c r="SOM140" s="760"/>
      <c r="SON140" s="760"/>
      <c r="SOO140" s="760"/>
      <c r="SOP140" s="760"/>
      <c r="SOQ140" s="760"/>
      <c r="SOR140" s="760"/>
      <c r="SOS140" s="760"/>
      <c r="SOT140" s="760"/>
      <c r="SOU140" s="760"/>
      <c r="SOV140" s="760"/>
      <c r="SOW140" s="760"/>
      <c r="SOX140" s="760"/>
      <c r="SOY140" s="760"/>
      <c r="SOZ140" s="760"/>
      <c r="SPA140" s="760"/>
      <c r="SPB140" s="760"/>
      <c r="SPC140" s="760"/>
      <c r="SPD140" s="760"/>
      <c r="SPE140" s="760"/>
      <c r="SPF140" s="760"/>
      <c r="SPG140" s="760"/>
      <c r="SPH140" s="760"/>
      <c r="SPI140" s="760"/>
      <c r="SPJ140" s="760"/>
      <c r="SPK140" s="760"/>
      <c r="SPL140" s="760"/>
      <c r="SPM140" s="760"/>
      <c r="SPN140" s="760"/>
      <c r="SPO140" s="760"/>
      <c r="SPP140" s="760"/>
      <c r="SPQ140" s="760"/>
      <c r="SPR140" s="760"/>
      <c r="SPS140" s="760"/>
      <c r="SPT140" s="760"/>
      <c r="SPU140" s="760"/>
      <c r="SPV140" s="760"/>
      <c r="SPW140" s="760"/>
      <c r="SPX140" s="760"/>
      <c r="SPY140" s="760"/>
      <c r="SPZ140" s="760"/>
      <c r="SQA140" s="760"/>
      <c r="SQB140" s="760"/>
      <c r="SQC140" s="760"/>
      <c r="SQD140" s="760"/>
      <c r="SQE140" s="760"/>
      <c r="SQF140" s="760"/>
      <c r="SQG140" s="760"/>
      <c r="SQH140" s="760"/>
      <c r="SQI140" s="760"/>
      <c r="SQJ140" s="760"/>
      <c r="SQK140" s="760"/>
      <c r="SQL140" s="760"/>
      <c r="SQM140" s="760"/>
      <c r="SQN140" s="760"/>
      <c r="SQO140" s="760"/>
      <c r="SQP140" s="760"/>
      <c r="SQQ140" s="760"/>
      <c r="SQR140" s="760"/>
      <c r="SQS140" s="760"/>
      <c r="SQT140" s="760"/>
      <c r="SQU140" s="760"/>
      <c r="SQV140" s="760"/>
      <c r="SQW140" s="760"/>
      <c r="SQX140" s="760"/>
      <c r="SQY140" s="760"/>
      <c r="SQZ140" s="760"/>
      <c r="SRA140" s="760"/>
      <c r="SRB140" s="760"/>
      <c r="SRC140" s="760"/>
      <c r="SRD140" s="760"/>
      <c r="SRE140" s="760"/>
      <c r="SRF140" s="760"/>
      <c r="SRG140" s="760"/>
      <c r="SRH140" s="760"/>
      <c r="SRI140" s="760"/>
      <c r="SRJ140" s="760"/>
      <c r="SRK140" s="760"/>
      <c r="SRL140" s="760"/>
      <c r="SRM140" s="760"/>
      <c r="SRN140" s="760"/>
      <c r="SRO140" s="760"/>
      <c r="SRP140" s="760"/>
      <c r="SRQ140" s="760"/>
      <c r="SRR140" s="760"/>
      <c r="SRS140" s="760"/>
      <c r="SRT140" s="760"/>
      <c r="SRU140" s="760"/>
      <c r="SRV140" s="760"/>
      <c r="SRW140" s="760"/>
      <c r="SRX140" s="760"/>
      <c r="SRY140" s="760"/>
      <c r="SRZ140" s="760"/>
      <c r="SSA140" s="760"/>
      <c r="SSB140" s="760"/>
      <c r="SSC140" s="760"/>
      <c r="SSD140" s="760"/>
      <c r="SSE140" s="760"/>
      <c r="SSF140" s="760"/>
      <c r="SSG140" s="760"/>
      <c r="SSH140" s="760"/>
      <c r="SSI140" s="760"/>
      <c r="SSJ140" s="760"/>
      <c r="SSK140" s="760"/>
      <c r="SSL140" s="760"/>
      <c r="SSM140" s="760"/>
      <c r="SSN140" s="760"/>
      <c r="SSO140" s="760"/>
      <c r="SSP140" s="760"/>
      <c r="SSQ140" s="760"/>
      <c r="SSR140" s="760"/>
      <c r="SSS140" s="760"/>
      <c r="SST140" s="760"/>
      <c r="SSU140" s="760"/>
      <c r="SSV140" s="760"/>
      <c r="SSW140" s="760"/>
      <c r="SSX140" s="760"/>
      <c r="SSY140" s="760"/>
      <c r="SSZ140" s="760"/>
      <c r="STA140" s="760"/>
      <c r="STB140" s="760"/>
      <c r="STC140" s="760"/>
      <c r="STD140" s="760"/>
      <c r="STE140" s="760"/>
      <c r="STF140" s="760"/>
      <c r="STG140" s="760"/>
      <c r="STH140" s="760"/>
      <c r="STI140" s="760"/>
      <c r="STJ140" s="760"/>
      <c r="STK140" s="760"/>
      <c r="STL140" s="760"/>
      <c r="STM140" s="760"/>
      <c r="STN140" s="760"/>
      <c r="STO140" s="760"/>
      <c r="STP140" s="760"/>
      <c r="STQ140" s="760"/>
      <c r="STR140" s="760"/>
      <c r="STS140" s="760"/>
      <c r="STT140" s="760"/>
      <c r="STU140" s="760"/>
      <c r="STV140" s="760"/>
      <c r="STW140" s="760"/>
      <c r="STX140" s="760"/>
      <c r="STY140" s="760"/>
      <c r="STZ140" s="760"/>
      <c r="SUA140" s="760"/>
      <c r="SUB140" s="760"/>
      <c r="SUC140" s="760"/>
      <c r="SUD140" s="760"/>
      <c r="SUE140" s="760"/>
      <c r="SUF140" s="760"/>
      <c r="SUG140" s="760"/>
      <c r="SUH140" s="760"/>
      <c r="SUI140" s="760"/>
      <c r="SUJ140" s="760"/>
      <c r="SUK140" s="760"/>
      <c r="SUL140" s="760"/>
      <c r="SUM140" s="760"/>
      <c r="SUN140" s="760"/>
      <c r="SUO140" s="760"/>
      <c r="SUP140" s="760"/>
      <c r="SUQ140" s="760"/>
      <c r="SUR140" s="760"/>
      <c r="SUS140" s="760"/>
      <c r="SUT140" s="760"/>
      <c r="SUU140" s="760"/>
      <c r="SUV140" s="760"/>
      <c r="SUW140" s="760"/>
      <c r="SUX140" s="760"/>
      <c r="SUY140" s="760"/>
      <c r="SUZ140" s="760"/>
      <c r="SVA140" s="760"/>
      <c r="SVB140" s="760"/>
      <c r="SVC140" s="760"/>
      <c r="SVD140" s="760"/>
      <c r="SVE140" s="760"/>
      <c r="SVF140" s="760"/>
      <c r="SVG140" s="760"/>
      <c r="SVH140" s="760"/>
      <c r="SVI140" s="760"/>
      <c r="SVJ140" s="760"/>
      <c r="SVK140" s="760"/>
      <c r="SVL140" s="760"/>
      <c r="SVM140" s="760"/>
      <c r="SVN140" s="760"/>
      <c r="SVO140" s="760"/>
      <c r="SVP140" s="760"/>
      <c r="SVQ140" s="760"/>
      <c r="SVR140" s="760"/>
      <c r="SVS140" s="760"/>
      <c r="SVT140" s="760"/>
      <c r="SVU140" s="760"/>
      <c r="SVV140" s="760"/>
      <c r="SVW140" s="760"/>
      <c r="SVX140" s="760"/>
      <c r="SVY140" s="760"/>
      <c r="SVZ140" s="760"/>
      <c r="SWA140" s="760"/>
      <c r="SWB140" s="760"/>
      <c r="SWC140" s="760"/>
      <c r="SWD140" s="760"/>
      <c r="SWE140" s="760"/>
      <c r="SWF140" s="760"/>
      <c r="SWG140" s="760"/>
      <c r="SWH140" s="760"/>
      <c r="SWI140" s="760"/>
      <c r="SWJ140" s="760"/>
      <c r="SWK140" s="760"/>
      <c r="SWL140" s="760"/>
      <c r="SWM140" s="760"/>
      <c r="SWN140" s="760"/>
      <c r="SWO140" s="760"/>
      <c r="SWP140" s="760"/>
      <c r="SWQ140" s="760"/>
      <c r="SWR140" s="760"/>
      <c r="SWS140" s="760"/>
      <c r="SWT140" s="760"/>
      <c r="SWU140" s="760"/>
      <c r="SWV140" s="760"/>
      <c r="SWW140" s="760"/>
      <c r="SWX140" s="760"/>
      <c r="SWY140" s="760"/>
      <c r="SWZ140" s="760"/>
      <c r="SXA140" s="760"/>
      <c r="SXB140" s="760"/>
      <c r="SXC140" s="760"/>
      <c r="SXD140" s="760"/>
      <c r="SXE140" s="760"/>
      <c r="SXF140" s="760"/>
      <c r="SXG140" s="760"/>
      <c r="SXH140" s="760"/>
      <c r="SXI140" s="760"/>
      <c r="SXJ140" s="760"/>
      <c r="SXK140" s="760"/>
      <c r="SXL140" s="760"/>
      <c r="SXM140" s="760"/>
      <c r="SXN140" s="760"/>
      <c r="SXO140" s="760"/>
      <c r="SXP140" s="760"/>
      <c r="SXQ140" s="760"/>
      <c r="SXR140" s="760"/>
      <c r="SXS140" s="760"/>
      <c r="SXT140" s="760"/>
      <c r="SXU140" s="760"/>
      <c r="SXV140" s="760"/>
      <c r="SXW140" s="760"/>
      <c r="SXX140" s="760"/>
      <c r="SXY140" s="760"/>
      <c r="SXZ140" s="760"/>
      <c r="SYA140" s="760"/>
      <c r="SYB140" s="760"/>
      <c r="SYC140" s="760"/>
      <c r="SYD140" s="760"/>
      <c r="SYE140" s="760"/>
      <c r="SYF140" s="760"/>
      <c r="SYG140" s="760"/>
      <c r="SYH140" s="760"/>
      <c r="SYI140" s="760"/>
      <c r="SYJ140" s="760"/>
      <c r="SYK140" s="760"/>
      <c r="SYL140" s="760"/>
      <c r="SYM140" s="760"/>
      <c r="SYN140" s="760"/>
      <c r="SYO140" s="760"/>
      <c r="SYP140" s="760"/>
      <c r="SYQ140" s="760"/>
      <c r="SYR140" s="760"/>
      <c r="SYS140" s="760"/>
      <c r="SYT140" s="760"/>
      <c r="SYU140" s="760"/>
      <c r="SYV140" s="760"/>
      <c r="SYW140" s="760"/>
      <c r="SYX140" s="760"/>
      <c r="SYY140" s="760"/>
      <c r="SYZ140" s="760"/>
      <c r="SZA140" s="760"/>
      <c r="SZB140" s="760"/>
      <c r="SZC140" s="760"/>
      <c r="SZD140" s="760"/>
      <c r="SZE140" s="760"/>
      <c r="SZF140" s="760"/>
      <c r="SZG140" s="760"/>
      <c r="SZH140" s="760"/>
      <c r="SZI140" s="760"/>
      <c r="SZJ140" s="760"/>
      <c r="SZK140" s="760"/>
      <c r="SZL140" s="760"/>
      <c r="SZM140" s="760"/>
      <c r="SZN140" s="760"/>
      <c r="SZO140" s="760"/>
      <c r="SZP140" s="760"/>
      <c r="SZQ140" s="760"/>
      <c r="SZR140" s="760"/>
      <c r="SZS140" s="760"/>
      <c r="SZT140" s="760"/>
      <c r="SZU140" s="760"/>
      <c r="SZV140" s="760"/>
      <c r="SZW140" s="760"/>
      <c r="SZX140" s="760"/>
      <c r="SZY140" s="760"/>
      <c r="SZZ140" s="760"/>
      <c r="TAA140" s="760"/>
      <c r="TAB140" s="760"/>
      <c r="TAC140" s="760"/>
      <c r="TAD140" s="760"/>
      <c r="TAE140" s="760"/>
      <c r="TAF140" s="760"/>
      <c r="TAG140" s="760"/>
      <c r="TAH140" s="760"/>
      <c r="TAI140" s="760"/>
      <c r="TAJ140" s="760"/>
      <c r="TAK140" s="760"/>
      <c r="TAL140" s="760"/>
      <c r="TAM140" s="760"/>
      <c r="TAN140" s="760"/>
      <c r="TAO140" s="760"/>
      <c r="TAP140" s="760"/>
      <c r="TAQ140" s="760"/>
      <c r="TAR140" s="760"/>
      <c r="TAS140" s="760"/>
      <c r="TAT140" s="760"/>
      <c r="TAU140" s="760"/>
      <c r="TAV140" s="760"/>
      <c r="TAW140" s="760"/>
      <c r="TAX140" s="760"/>
      <c r="TAY140" s="760"/>
      <c r="TAZ140" s="760"/>
      <c r="TBA140" s="760"/>
      <c r="TBB140" s="760"/>
      <c r="TBC140" s="760"/>
      <c r="TBD140" s="760"/>
      <c r="TBE140" s="760"/>
      <c r="TBF140" s="760"/>
      <c r="TBG140" s="760"/>
      <c r="TBH140" s="760"/>
      <c r="TBI140" s="760"/>
      <c r="TBJ140" s="760"/>
      <c r="TBK140" s="760"/>
      <c r="TBL140" s="760"/>
      <c r="TBM140" s="760"/>
      <c r="TBN140" s="760"/>
      <c r="TBO140" s="760"/>
      <c r="TBP140" s="760"/>
      <c r="TBQ140" s="760"/>
      <c r="TBR140" s="760"/>
      <c r="TBS140" s="760"/>
      <c r="TBT140" s="760"/>
      <c r="TBU140" s="760"/>
      <c r="TBV140" s="760"/>
      <c r="TBW140" s="760"/>
      <c r="TBX140" s="760"/>
      <c r="TBY140" s="760"/>
      <c r="TBZ140" s="760"/>
      <c r="TCA140" s="760"/>
      <c r="TCB140" s="760"/>
      <c r="TCC140" s="760"/>
      <c r="TCD140" s="760"/>
      <c r="TCE140" s="760"/>
      <c r="TCF140" s="760"/>
      <c r="TCG140" s="760"/>
      <c r="TCH140" s="760"/>
      <c r="TCI140" s="760"/>
      <c r="TCJ140" s="760"/>
      <c r="TCK140" s="760"/>
      <c r="TCL140" s="760"/>
      <c r="TCM140" s="760"/>
      <c r="TCN140" s="760"/>
      <c r="TCO140" s="760"/>
      <c r="TCP140" s="760"/>
      <c r="TCQ140" s="760"/>
      <c r="TCR140" s="760"/>
      <c r="TCS140" s="760"/>
      <c r="TCT140" s="760"/>
      <c r="TCU140" s="760"/>
      <c r="TCV140" s="760"/>
      <c r="TCW140" s="760"/>
      <c r="TCX140" s="760"/>
      <c r="TCY140" s="760"/>
      <c r="TCZ140" s="760"/>
      <c r="TDA140" s="760"/>
      <c r="TDB140" s="760"/>
      <c r="TDC140" s="760"/>
      <c r="TDD140" s="760"/>
      <c r="TDE140" s="760"/>
      <c r="TDF140" s="760"/>
      <c r="TDG140" s="760"/>
      <c r="TDH140" s="760"/>
      <c r="TDI140" s="760"/>
      <c r="TDJ140" s="760"/>
      <c r="TDK140" s="760"/>
      <c r="TDL140" s="760"/>
      <c r="TDM140" s="760"/>
      <c r="TDN140" s="760"/>
      <c r="TDO140" s="760"/>
      <c r="TDP140" s="760"/>
      <c r="TDQ140" s="760"/>
      <c r="TDR140" s="760"/>
      <c r="TDS140" s="760"/>
      <c r="TDT140" s="760"/>
      <c r="TDU140" s="760"/>
      <c r="TDV140" s="760"/>
      <c r="TDW140" s="760"/>
      <c r="TDX140" s="760"/>
      <c r="TDY140" s="760"/>
      <c r="TDZ140" s="760"/>
      <c r="TEA140" s="760"/>
      <c r="TEB140" s="760"/>
      <c r="TEC140" s="760"/>
      <c r="TED140" s="760"/>
      <c r="TEE140" s="760"/>
      <c r="TEF140" s="760"/>
      <c r="TEG140" s="760"/>
      <c r="TEH140" s="760"/>
      <c r="TEI140" s="760"/>
      <c r="TEJ140" s="760"/>
      <c r="TEK140" s="760"/>
      <c r="TEL140" s="760"/>
      <c r="TEM140" s="760"/>
      <c r="TEN140" s="760"/>
      <c r="TEO140" s="760"/>
      <c r="TEP140" s="760"/>
      <c r="TEQ140" s="760"/>
      <c r="TER140" s="760"/>
      <c r="TES140" s="760"/>
      <c r="TET140" s="760"/>
      <c r="TEU140" s="760"/>
      <c r="TEV140" s="760"/>
      <c r="TEW140" s="760"/>
      <c r="TEX140" s="760"/>
      <c r="TEY140" s="760"/>
      <c r="TEZ140" s="760"/>
      <c r="TFA140" s="760"/>
      <c r="TFB140" s="760"/>
      <c r="TFC140" s="760"/>
      <c r="TFD140" s="760"/>
      <c r="TFE140" s="760"/>
      <c r="TFF140" s="760"/>
      <c r="TFG140" s="760"/>
      <c r="TFH140" s="760"/>
      <c r="TFI140" s="760"/>
      <c r="TFJ140" s="760"/>
      <c r="TFK140" s="760"/>
      <c r="TFL140" s="760"/>
      <c r="TFM140" s="760"/>
      <c r="TFN140" s="760"/>
      <c r="TFO140" s="760"/>
      <c r="TFP140" s="760"/>
      <c r="TFQ140" s="760"/>
      <c r="TFR140" s="760"/>
      <c r="TFS140" s="760"/>
      <c r="TFT140" s="760"/>
      <c r="TFU140" s="760"/>
      <c r="TFV140" s="760"/>
      <c r="TFW140" s="760"/>
      <c r="TFX140" s="760"/>
      <c r="TFY140" s="760"/>
      <c r="TFZ140" s="760"/>
      <c r="TGA140" s="760"/>
      <c r="TGB140" s="760"/>
      <c r="TGC140" s="760"/>
      <c r="TGD140" s="760"/>
      <c r="TGE140" s="760"/>
      <c r="TGF140" s="760"/>
      <c r="TGG140" s="760"/>
      <c r="TGH140" s="760"/>
      <c r="TGI140" s="760"/>
      <c r="TGJ140" s="760"/>
      <c r="TGK140" s="760"/>
      <c r="TGL140" s="760"/>
      <c r="TGM140" s="760"/>
      <c r="TGN140" s="760"/>
      <c r="TGO140" s="760"/>
      <c r="TGP140" s="760"/>
      <c r="TGQ140" s="760"/>
      <c r="TGR140" s="760"/>
      <c r="TGS140" s="760"/>
      <c r="TGT140" s="760"/>
      <c r="TGU140" s="760"/>
      <c r="TGV140" s="760"/>
      <c r="TGW140" s="760"/>
      <c r="TGX140" s="760"/>
      <c r="TGY140" s="760"/>
      <c r="TGZ140" s="760"/>
      <c r="THA140" s="760"/>
      <c r="THB140" s="760"/>
      <c r="THC140" s="760"/>
      <c r="THD140" s="760"/>
      <c r="THE140" s="760"/>
      <c r="THF140" s="760"/>
      <c r="THG140" s="760"/>
      <c r="THH140" s="760"/>
      <c r="THI140" s="760"/>
      <c r="THJ140" s="760"/>
      <c r="THK140" s="760"/>
      <c r="THL140" s="760"/>
      <c r="THM140" s="760"/>
      <c r="THN140" s="760"/>
      <c r="THO140" s="760"/>
      <c r="THP140" s="760"/>
      <c r="THQ140" s="760"/>
      <c r="THR140" s="760"/>
      <c r="THS140" s="760"/>
      <c r="THT140" s="760"/>
      <c r="THU140" s="760"/>
      <c r="THV140" s="760"/>
      <c r="THW140" s="760"/>
      <c r="THX140" s="760"/>
      <c r="THY140" s="760"/>
      <c r="THZ140" s="760"/>
      <c r="TIA140" s="760"/>
      <c r="TIB140" s="760"/>
      <c r="TIC140" s="760"/>
      <c r="TID140" s="760"/>
      <c r="TIE140" s="760"/>
      <c r="TIF140" s="760"/>
      <c r="TIG140" s="760"/>
      <c r="TIH140" s="760"/>
      <c r="TII140" s="760"/>
      <c r="TIJ140" s="760"/>
      <c r="TIK140" s="760"/>
      <c r="TIL140" s="760"/>
      <c r="TIM140" s="760"/>
      <c r="TIN140" s="760"/>
      <c r="TIO140" s="760"/>
      <c r="TIP140" s="760"/>
      <c r="TIQ140" s="760"/>
      <c r="TIR140" s="760"/>
      <c r="TIS140" s="760"/>
      <c r="TIT140" s="760"/>
      <c r="TIU140" s="760"/>
      <c r="TIV140" s="760"/>
      <c r="TIW140" s="760"/>
      <c r="TIX140" s="760"/>
      <c r="TIY140" s="760"/>
      <c r="TIZ140" s="760"/>
      <c r="TJA140" s="760"/>
      <c r="TJB140" s="760"/>
      <c r="TJC140" s="760"/>
      <c r="TJD140" s="760"/>
      <c r="TJE140" s="760"/>
      <c r="TJF140" s="760"/>
      <c r="TJG140" s="760"/>
      <c r="TJH140" s="760"/>
      <c r="TJI140" s="760"/>
      <c r="TJJ140" s="760"/>
      <c r="TJK140" s="760"/>
      <c r="TJL140" s="760"/>
      <c r="TJM140" s="760"/>
      <c r="TJN140" s="760"/>
      <c r="TJO140" s="760"/>
      <c r="TJP140" s="760"/>
      <c r="TJQ140" s="760"/>
      <c r="TJR140" s="760"/>
      <c r="TJS140" s="760"/>
      <c r="TJT140" s="760"/>
      <c r="TJU140" s="760"/>
      <c r="TJV140" s="760"/>
      <c r="TJW140" s="760"/>
      <c r="TJX140" s="760"/>
      <c r="TJY140" s="760"/>
      <c r="TJZ140" s="760"/>
      <c r="TKA140" s="760"/>
      <c r="TKB140" s="760"/>
      <c r="TKC140" s="760"/>
      <c r="TKD140" s="760"/>
      <c r="TKE140" s="760"/>
      <c r="TKF140" s="760"/>
      <c r="TKG140" s="760"/>
      <c r="TKH140" s="760"/>
      <c r="TKI140" s="760"/>
      <c r="TKJ140" s="760"/>
      <c r="TKK140" s="760"/>
      <c r="TKL140" s="760"/>
      <c r="TKM140" s="760"/>
      <c r="TKN140" s="760"/>
      <c r="TKO140" s="760"/>
      <c r="TKP140" s="760"/>
      <c r="TKQ140" s="760"/>
      <c r="TKR140" s="760"/>
      <c r="TKS140" s="760"/>
      <c r="TKT140" s="760"/>
      <c r="TKU140" s="760"/>
      <c r="TKV140" s="760"/>
      <c r="TKW140" s="760"/>
      <c r="TKX140" s="760"/>
      <c r="TKY140" s="760"/>
      <c r="TKZ140" s="760"/>
      <c r="TLA140" s="760"/>
      <c r="TLB140" s="760"/>
      <c r="TLC140" s="760"/>
      <c r="TLD140" s="760"/>
      <c r="TLE140" s="760"/>
      <c r="TLF140" s="760"/>
      <c r="TLG140" s="760"/>
      <c r="TLH140" s="760"/>
      <c r="TLI140" s="760"/>
      <c r="TLJ140" s="760"/>
      <c r="TLK140" s="760"/>
      <c r="TLL140" s="760"/>
      <c r="TLM140" s="760"/>
      <c r="TLN140" s="760"/>
      <c r="TLO140" s="760"/>
      <c r="TLP140" s="760"/>
      <c r="TLQ140" s="760"/>
      <c r="TLR140" s="760"/>
      <c r="TLS140" s="760"/>
      <c r="TLT140" s="760"/>
      <c r="TLU140" s="760"/>
      <c r="TLV140" s="760"/>
      <c r="TLW140" s="760"/>
      <c r="TLX140" s="760"/>
      <c r="TLY140" s="760"/>
      <c r="TLZ140" s="760"/>
      <c r="TMA140" s="760"/>
      <c r="TMB140" s="760"/>
      <c r="TMC140" s="760"/>
      <c r="TMD140" s="760"/>
      <c r="TME140" s="760"/>
      <c r="TMF140" s="760"/>
      <c r="TMG140" s="760"/>
      <c r="TMH140" s="760"/>
      <c r="TMI140" s="760"/>
      <c r="TMJ140" s="760"/>
      <c r="TMK140" s="760"/>
      <c r="TML140" s="760"/>
      <c r="TMM140" s="760"/>
      <c r="TMN140" s="760"/>
      <c r="TMO140" s="760"/>
      <c r="TMP140" s="760"/>
      <c r="TMQ140" s="760"/>
      <c r="TMR140" s="760"/>
      <c r="TMS140" s="760"/>
      <c r="TMT140" s="760"/>
      <c r="TMU140" s="760"/>
      <c r="TMV140" s="760"/>
      <c r="TMW140" s="760"/>
      <c r="TMX140" s="760"/>
      <c r="TMY140" s="760"/>
      <c r="TMZ140" s="760"/>
      <c r="TNA140" s="760"/>
      <c r="TNB140" s="760"/>
      <c r="TNC140" s="760"/>
      <c r="TND140" s="760"/>
      <c r="TNE140" s="760"/>
      <c r="TNF140" s="760"/>
      <c r="TNG140" s="760"/>
      <c r="TNH140" s="760"/>
      <c r="TNI140" s="760"/>
      <c r="TNJ140" s="760"/>
      <c r="TNK140" s="760"/>
      <c r="TNL140" s="760"/>
      <c r="TNM140" s="760"/>
      <c r="TNN140" s="760"/>
      <c r="TNO140" s="760"/>
      <c r="TNP140" s="760"/>
      <c r="TNQ140" s="760"/>
      <c r="TNR140" s="760"/>
      <c r="TNS140" s="760"/>
      <c r="TNT140" s="760"/>
      <c r="TNU140" s="760"/>
      <c r="TNV140" s="760"/>
      <c r="TNW140" s="760"/>
      <c r="TNX140" s="760"/>
      <c r="TNY140" s="760"/>
      <c r="TNZ140" s="760"/>
      <c r="TOA140" s="760"/>
      <c r="TOB140" s="760"/>
      <c r="TOC140" s="760"/>
      <c r="TOD140" s="760"/>
      <c r="TOE140" s="760"/>
      <c r="TOF140" s="760"/>
      <c r="TOG140" s="760"/>
      <c r="TOH140" s="760"/>
      <c r="TOI140" s="760"/>
      <c r="TOJ140" s="760"/>
      <c r="TOK140" s="760"/>
      <c r="TOL140" s="760"/>
      <c r="TOM140" s="760"/>
      <c r="TON140" s="760"/>
      <c r="TOO140" s="760"/>
      <c r="TOP140" s="760"/>
      <c r="TOQ140" s="760"/>
      <c r="TOR140" s="760"/>
      <c r="TOS140" s="760"/>
      <c r="TOT140" s="760"/>
      <c r="TOU140" s="760"/>
      <c r="TOV140" s="760"/>
      <c r="TOW140" s="760"/>
      <c r="TOX140" s="760"/>
      <c r="TOY140" s="760"/>
      <c r="TOZ140" s="760"/>
      <c r="TPA140" s="760"/>
      <c r="TPB140" s="760"/>
      <c r="TPC140" s="760"/>
      <c r="TPD140" s="760"/>
      <c r="TPE140" s="760"/>
      <c r="TPF140" s="760"/>
      <c r="TPG140" s="760"/>
      <c r="TPH140" s="760"/>
      <c r="TPI140" s="760"/>
      <c r="TPJ140" s="760"/>
      <c r="TPK140" s="760"/>
      <c r="TPL140" s="760"/>
      <c r="TPM140" s="760"/>
      <c r="TPN140" s="760"/>
      <c r="TPO140" s="760"/>
      <c r="TPP140" s="760"/>
      <c r="TPQ140" s="760"/>
      <c r="TPR140" s="760"/>
      <c r="TPS140" s="760"/>
      <c r="TPT140" s="760"/>
      <c r="TPU140" s="760"/>
      <c r="TPV140" s="760"/>
      <c r="TPW140" s="760"/>
      <c r="TPX140" s="760"/>
      <c r="TPY140" s="760"/>
      <c r="TPZ140" s="760"/>
      <c r="TQA140" s="760"/>
      <c r="TQB140" s="760"/>
      <c r="TQC140" s="760"/>
      <c r="TQD140" s="760"/>
      <c r="TQE140" s="760"/>
      <c r="TQF140" s="760"/>
      <c r="TQG140" s="760"/>
      <c r="TQH140" s="760"/>
      <c r="TQI140" s="760"/>
      <c r="TQJ140" s="760"/>
      <c r="TQK140" s="760"/>
      <c r="TQL140" s="760"/>
      <c r="TQM140" s="760"/>
      <c r="TQN140" s="760"/>
      <c r="TQO140" s="760"/>
      <c r="TQP140" s="760"/>
      <c r="TQQ140" s="760"/>
      <c r="TQR140" s="760"/>
      <c r="TQS140" s="760"/>
      <c r="TQT140" s="760"/>
      <c r="TQU140" s="760"/>
      <c r="TQV140" s="760"/>
      <c r="TQW140" s="760"/>
      <c r="TQX140" s="760"/>
      <c r="TQY140" s="760"/>
      <c r="TQZ140" s="760"/>
      <c r="TRA140" s="760"/>
      <c r="TRB140" s="760"/>
      <c r="TRC140" s="760"/>
      <c r="TRD140" s="760"/>
      <c r="TRE140" s="760"/>
      <c r="TRF140" s="760"/>
      <c r="TRG140" s="760"/>
      <c r="TRH140" s="760"/>
      <c r="TRI140" s="760"/>
      <c r="TRJ140" s="760"/>
      <c r="TRK140" s="760"/>
      <c r="TRL140" s="760"/>
      <c r="TRM140" s="760"/>
      <c r="TRN140" s="760"/>
      <c r="TRO140" s="760"/>
      <c r="TRP140" s="760"/>
      <c r="TRQ140" s="760"/>
      <c r="TRR140" s="760"/>
      <c r="TRS140" s="760"/>
      <c r="TRT140" s="760"/>
      <c r="TRU140" s="760"/>
      <c r="TRV140" s="760"/>
      <c r="TRW140" s="760"/>
      <c r="TRX140" s="760"/>
      <c r="TRY140" s="760"/>
      <c r="TRZ140" s="760"/>
      <c r="TSA140" s="760"/>
      <c r="TSB140" s="760"/>
      <c r="TSC140" s="760"/>
      <c r="TSD140" s="760"/>
      <c r="TSE140" s="760"/>
      <c r="TSF140" s="760"/>
      <c r="TSG140" s="760"/>
      <c r="TSH140" s="760"/>
      <c r="TSI140" s="760"/>
      <c r="TSJ140" s="760"/>
      <c r="TSK140" s="760"/>
      <c r="TSL140" s="760"/>
      <c r="TSM140" s="760"/>
      <c r="TSN140" s="760"/>
      <c r="TSO140" s="760"/>
      <c r="TSP140" s="760"/>
      <c r="TSQ140" s="760"/>
      <c r="TSR140" s="760"/>
      <c r="TSS140" s="760"/>
      <c r="TST140" s="760"/>
      <c r="TSU140" s="760"/>
      <c r="TSV140" s="760"/>
      <c r="TSW140" s="760"/>
      <c r="TSX140" s="760"/>
      <c r="TSY140" s="760"/>
      <c r="TSZ140" s="760"/>
      <c r="TTA140" s="760"/>
      <c r="TTB140" s="760"/>
      <c r="TTC140" s="760"/>
      <c r="TTD140" s="760"/>
      <c r="TTE140" s="760"/>
      <c r="TTF140" s="760"/>
      <c r="TTG140" s="760"/>
      <c r="TTH140" s="760"/>
      <c r="TTI140" s="760"/>
      <c r="TTJ140" s="760"/>
      <c r="TTK140" s="760"/>
      <c r="TTL140" s="760"/>
      <c r="TTM140" s="760"/>
      <c r="TTN140" s="760"/>
      <c r="TTO140" s="760"/>
      <c r="TTP140" s="760"/>
      <c r="TTQ140" s="760"/>
      <c r="TTR140" s="760"/>
      <c r="TTS140" s="760"/>
      <c r="TTT140" s="760"/>
      <c r="TTU140" s="760"/>
      <c r="TTV140" s="760"/>
      <c r="TTW140" s="760"/>
      <c r="TTX140" s="760"/>
      <c r="TTY140" s="760"/>
      <c r="TTZ140" s="760"/>
      <c r="TUA140" s="760"/>
      <c r="TUB140" s="760"/>
      <c r="TUC140" s="760"/>
      <c r="TUD140" s="760"/>
      <c r="TUE140" s="760"/>
      <c r="TUF140" s="760"/>
      <c r="TUG140" s="760"/>
      <c r="TUH140" s="760"/>
      <c r="TUI140" s="760"/>
      <c r="TUJ140" s="760"/>
      <c r="TUK140" s="760"/>
      <c r="TUL140" s="760"/>
      <c r="TUM140" s="760"/>
      <c r="TUN140" s="760"/>
      <c r="TUO140" s="760"/>
      <c r="TUP140" s="760"/>
      <c r="TUQ140" s="760"/>
      <c r="TUR140" s="760"/>
      <c r="TUS140" s="760"/>
      <c r="TUT140" s="760"/>
      <c r="TUU140" s="760"/>
      <c r="TUV140" s="760"/>
      <c r="TUW140" s="760"/>
      <c r="TUX140" s="760"/>
      <c r="TUY140" s="760"/>
      <c r="TUZ140" s="760"/>
      <c r="TVA140" s="760"/>
      <c r="TVB140" s="760"/>
      <c r="TVC140" s="760"/>
      <c r="TVD140" s="760"/>
      <c r="TVE140" s="760"/>
      <c r="TVF140" s="760"/>
      <c r="TVG140" s="760"/>
      <c r="TVH140" s="760"/>
      <c r="TVI140" s="760"/>
      <c r="TVJ140" s="760"/>
      <c r="TVK140" s="760"/>
      <c r="TVL140" s="760"/>
      <c r="TVM140" s="760"/>
      <c r="TVN140" s="760"/>
      <c r="TVO140" s="760"/>
      <c r="TVP140" s="760"/>
      <c r="TVQ140" s="760"/>
      <c r="TVR140" s="760"/>
      <c r="TVS140" s="760"/>
      <c r="TVT140" s="760"/>
      <c r="TVU140" s="760"/>
      <c r="TVV140" s="760"/>
      <c r="TVW140" s="760"/>
      <c r="TVX140" s="760"/>
      <c r="TVY140" s="760"/>
      <c r="TVZ140" s="760"/>
      <c r="TWA140" s="760"/>
      <c r="TWB140" s="760"/>
      <c r="TWC140" s="760"/>
      <c r="TWD140" s="760"/>
      <c r="TWE140" s="760"/>
      <c r="TWF140" s="760"/>
      <c r="TWG140" s="760"/>
      <c r="TWH140" s="760"/>
      <c r="TWI140" s="760"/>
      <c r="TWJ140" s="760"/>
      <c r="TWK140" s="760"/>
      <c r="TWL140" s="760"/>
      <c r="TWM140" s="760"/>
      <c r="TWN140" s="760"/>
      <c r="TWO140" s="760"/>
      <c r="TWP140" s="760"/>
      <c r="TWQ140" s="760"/>
      <c r="TWR140" s="760"/>
      <c r="TWS140" s="760"/>
      <c r="TWT140" s="760"/>
      <c r="TWU140" s="760"/>
      <c r="TWV140" s="760"/>
      <c r="TWW140" s="760"/>
      <c r="TWX140" s="760"/>
      <c r="TWY140" s="760"/>
      <c r="TWZ140" s="760"/>
      <c r="TXA140" s="760"/>
      <c r="TXB140" s="760"/>
      <c r="TXC140" s="760"/>
      <c r="TXD140" s="760"/>
      <c r="TXE140" s="760"/>
      <c r="TXF140" s="760"/>
      <c r="TXG140" s="760"/>
      <c r="TXH140" s="760"/>
      <c r="TXI140" s="760"/>
      <c r="TXJ140" s="760"/>
      <c r="TXK140" s="760"/>
      <c r="TXL140" s="760"/>
      <c r="TXM140" s="760"/>
      <c r="TXN140" s="760"/>
      <c r="TXO140" s="760"/>
      <c r="TXP140" s="760"/>
      <c r="TXQ140" s="760"/>
      <c r="TXR140" s="760"/>
      <c r="TXS140" s="760"/>
      <c r="TXT140" s="760"/>
      <c r="TXU140" s="760"/>
      <c r="TXV140" s="760"/>
      <c r="TXW140" s="760"/>
      <c r="TXX140" s="760"/>
      <c r="TXY140" s="760"/>
      <c r="TXZ140" s="760"/>
      <c r="TYA140" s="760"/>
      <c r="TYB140" s="760"/>
      <c r="TYC140" s="760"/>
      <c r="TYD140" s="760"/>
      <c r="TYE140" s="760"/>
      <c r="TYF140" s="760"/>
      <c r="TYG140" s="760"/>
      <c r="TYH140" s="760"/>
      <c r="TYI140" s="760"/>
      <c r="TYJ140" s="760"/>
      <c r="TYK140" s="760"/>
      <c r="TYL140" s="760"/>
      <c r="TYM140" s="760"/>
      <c r="TYN140" s="760"/>
      <c r="TYO140" s="760"/>
      <c r="TYP140" s="760"/>
      <c r="TYQ140" s="760"/>
      <c r="TYR140" s="760"/>
      <c r="TYS140" s="760"/>
      <c r="TYT140" s="760"/>
      <c r="TYU140" s="760"/>
      <c r="TYV140" s="760"/>
      <c r="TYW140" s="760"/>
      <c r="TYX140" s="760"/>
      <c r="TYY140" s="760"/>
      <c r="TYZ140" s="760"/>
      <c r="TZA140" s="760"/>
      <c r="TZB140" s="760"/>
      <c r="TZC140" s="760"/>
      <c r="TZD140" s="760"/>
      <c r="TZE140" s="760"/>
      <c r="TZF140" s="760"/>
      <c r="TZG140" s="760"/>
      <c r="TZH140" s="760"/>
      <c r="TZI140" s="760"/>
      <c r="TZJ140" s="760"/>
      <c r="TZK140" s="760"/>
      <c r="TZL140" s="760"/>
      <c r="TZM140" s="760"/>
      <c r="TZN140" s="760"/>
      <c r="TZO140" s="760"/>
      <c r="TZP140" s="760"/>
      <c r="TZQ140" s="760"/>
      <c r="TZR140" s="760"/>
      <c r="TZS140" s="760"/>
      <c r="TZT140" s="760"/>
      <c r="TZU140" s="760"/>
      <c r="TZV140" s="760"/>
      <c r="TZW140" s="760"/>
      <c r="TZX140" s="760"/>
      <c r="TZY140" s="760"/>
      <c r="TZZ140" s="760"/>
      <c r="UAA140" s="760"/>
      <c r="UAB140" s="760"/>
      <c r="UAC140" s="760"/>
      <c r="UAD140" s="760"/>
      <c r="UAE140" s="760"/>
      <c r="UAF140" s="760"/>
      <c r="UAG140" s="760"/>
      <c r="UAH140" s="760"/>
      <c r="UAI140" s="760"/>
      <c r="UAJ140" s="760"/>
      <c r="UAK140" s="760"/>
      <c r="UAL140" s="760"/>
      <c r="UAM140" s="760"/>
      <c r="UAN140" s="760"/>
      <c r="UAO140" s="760"/>
      <c r="UAP140" s="760"/>
      <c r="UAQ140" s="760"/>
      <c r="UAR140" s="760"/>
      <c r="UAS140" s="760"/>
      <c r="UAT140" s="760"/>
      <c r="UAU140" s="760"/>
      <c r="UAV140" s="760"/>
      <c r="UAW140" s="760"/>
      <c r="UAX140" s="760"/>
      <c r="UAY140" s="760"/>
      <c r="UAZ140" s="760"/>
      <c r="UBA140" s="760"/>
      <c r="UBB140" s="760"/>
      <c r="UBC140" s="760"/>
      <c r="UBD140" s="760"/>
      <c r="UBE140" s="760"/>
      <c r="UBF140" s="760"/>
      <c r="UBG140" s="760"/>
      <c r="UBH140" s="760"/>
      <c r="UBI140" s="760"/>
      <c r="UBJ140" s="760"/>
      <c r="UBK140" s="760"/>
      <c r="UBL140" s="760"/>
      <c r="UBM140" s="760"/>
      <c r="UBN140" s="760"/>
      <c r="UBO140" s="760"/>
      <c r="UBP140" s="760"/>
      <c r="UBQ140" s="760"/>
      <c r="UBR140" s="760"/>
      <c r="UBS140" s="760"/>
      <c r="UBT140" s="760"/>
      <c r="UBU140" s="760"/>
      <c r="UBV140" s="760"/>
      <c r="UBW140" s="760"/>
      <c r="UBX140" s="760"/>
      <c r="UBY140" s="760"/>
      <c r="UBZ140" s="760"/>
      <c r="UCA140" s="760"/>
      <c r="UCB140" s="760"/>
      <c r="UCC140" s="760"/>
      <c r="UCD140" s="760"/>
      <c r="UCE140" s="760"/>
      <c r="UCF140" s="760"/>
      <c r="UCG140" s="760"/>
      <c r="UCH140" s="760"/>
      <c r="UCI140" s="760"/>
      <c r="UCJ140" s="760"/>
      <c r="UCK140" s="760"/>
      <c r="UCL140" s="760"/>
      <c r="UCM140" s="760"/>
      <c r="UCN140" s="760"/>
      <c r="UCO140" s="760"/>
      <c r="UCP140" s="760"/>
      <c r="UCQ140" s="760"/>
      <c r="UCR140" s="760"/>
      <c r="UCS140" s="760"/>
      <c r="UCT140" s="760"/>
      <c r="UCU140" s="760"/>
      <c r="UCV140" s="760"/>
      <c r="UCW140" s="760"/>
      <c r="UCX140" s="760"/>
      <c r="UCY140" s="760"/>
      <c r="UCZ140" s="760"/>
      <c r="UDA140" s="760"/>
      <c r="UDB140" s="760"/>
      <c r="UDC140" s="760"/>
      <c r="UDD140" s="760"/>
      <c r="UDE140" s="760"/>
      <c r="UDF140" s="760"/>
      <c r="UDG140" s="760"/>
      <c r="UDH140" s="760"/>
      <c r="UDI140" s="760"/>
      <c r="UDJ140" s="760"/>
      <c r="UDK140" s="760"/>
      <c r="UDL140" s="760"/>
      <c r="UDM140" s="760"/>
      <c r="UDN140" s="760"/>
      <c r="UDO140" s="760"/>
      <c r="UDP140" s="760"/>
      <c r="UDQ140" s="760"/>
      <c r="UDR140" s="760"/>
      <c r="UDS140" s="760"/>
      <c r="UDT140" s="760"/>
      <c r="UDU140" s="760"/>
      <c r="UDV140" s="760"/>
      <c r="UDW140" s="760"/>
      <c r="UDX140" s="760"/>
      <c r="UDY140" s="760"/>
      <c r="UDZ140" s="760"/>
      <c r="UEA140" s="760"/>
      <c r="UEB140" s="760"/>
      <c r="UEC140" s="760"/>
      <c r="UED140" s="760"/>
      <c r="UEE140" s="760"/>
      <c r="UEF140" s="760"/>
      <c r="UEG140" s="760"/>
      <c r="UEH140" s="760"/>
      <c r="UEI140" s="760"/>
      <c r="UEJ140" s="760"/>
      <c r="UEK140" s="760"/>
      <c r="UEL140" s="760"/>
      <c r="UEM140" s="760"/>
      <c r="UEN140" s="760"/>
      <c r="UEO140" s="760"/>
      <c r="UEP140" s="760"/>
      <c r="UEQ140" s="760"/>
      <c r="UER140" s="760"/>
      <c r="UES140" s="760"/>
      <c r="UET140" s="760"/>
      <c r="UEU140" s="760"/>
      <c r="UEV140" s="760"/>
      <c r="UEW140" s="760"/>
      <c r="UEX140" s="760"/>
      <c r="UEY140" s="760"/>
      <c r="UEZ140" s="760"/>
      <c r="UFA140" s="760"/>
      <c r="UFB140" s="760"/>
      <c r="UFC140" s="760"/>
      <c r="UFD140" s="760"/>
      <c r="UFE140" s="760"/>
      <c r="UFF140" s="760"/>
      <c r="UFG140" s="760"/>
      <c r="UFH140" s="760"/>
      <c r="UFI140" s="760"/>
      <c r="UFJ140" s="760"/>
      <c r="UFK140" s="760"/>
      <c r="UFL140" s="760"/>
      <c r="UFM140" s="760"/>
      <c r="UFN140" s="760"/>
      <c r="UFO140" s="760"/>
      <c r="UFP140" s="760"/>
      <c r="UFQ140" s="760"/>
      <c r="UFR140" s="760"/>
      <c r="UFS140" s="760"/>
      <c r="UFT140" s="760"/>
      <c r="UFU140" s="760"/>
      <c r="UFV140" s="760"/>
      <c r="UFW140" s="760"/>
      <c r="UFX140" s="760"/>
      <c r="UFY140" s="760"/>
      <c r="UFZ140" s="760"/>
      <c r="UGA140" s="760"/>
      <c r="UGB140" s="760"/>
      <c r="UGC140" s="760"/>
      <c r="UGD140" s="760"/>
      <c r="UGE140" s="760"/>
      <c r="UGF140" s="760"/>
      <c r="UGG140" s="760"/>
      <c r="UGH140" s="760"/>
      <c r="UGI140" s="760"/>
      <c r="UGJ140" s="760"/>
      <c r="UGK140" s="760"/>
      <c r="UGL140" s="760"/>
      <c r="UGM140" s="760"/>
      <c r="UGN140" s="760"/>
      <c r="UGO140" s="760"/>
      <c r="UGP140" s="760"/>
      <c r="UGQ140" s="760"/>
      <c r="UGR140" s="760"/>
      <c r="UGS140" s="760"/>
      <c r="UGT140" s="760"/>
      <c r="UGU140" s="760"/>
      <c r="UGV140" s="760"/>
      <c r="UGW140" s="760"/>
      <c r="UGX140" s="760"/>
      <c r="UGY140" s="760"/>
      <c r="UGZ140" s="760"/>
      <c r="UHA140" s="760"/>
      <c r="UHB140" s="760"/>
      <c r="UHC140" s="760"/>
      <c r="UHD140" s="760"/>
      <c r="UHE140" s="760"/>
      <c r="UHF140" s="760"/>
      <c r="UHG140" s="760"/>
      <c r="UHH140" s="760"/>
      <c r="UHI140" s="760"/>
      <c r="UHJ140" s="760"/>
      <c r="UHK140" s="760"/>
      <c r="UHL140" s="760"/>
      <c r="UHM140" s="760"/>
      <c r="UHN140" s="760"/>
      <c r="UHO140" s="760"/>
      <c r="UHP140" s="760"/>
      <c r="UHQ140" s="760"/>
      <c r="UHR140" s="760"/>
      <c r="UHS140" s="760"/>
      <c r="UHT140" s="760"/>
      <c r="UHU140" s="760"/>
      <c r="UHV140" s="760"/>
      <c r="UHW140" s="760"/>
      <c r="UHX140" s="760"/>
      <c r="UHY140" s="760"/>
      <c r="UHZ140" s="760"/>
      <c r="UIA140" s="760"/>
      <c r="UIB140" s="760"/>
      <c r="UIC140" s="760"/>
      <c r="UID140" s="760"/>
      <c r="UIE140" s="760"/>
      <c r="UIF140" s="760"/>
      <c r="UIG140" s="760"/>
      <c r="UIH140" s="760"/>
      <c r="UII140" s="760"/>
      <c r="UIJ140" s="760"/>
      <c r="UIK140" s="760"/>
      <c r="UIL140" s="760"/>
      <c r="UIM140" s="760"/>
      <c r="UIN140" s="760"/>
      <c r="UIO140" s="760"/>
      <c r="UIP140" s="760"/>
      <c r="UIQ140" s="760"/>
      <c r="UIR140" s="760"/>
      <c r="UIS140" s="760"/>
      <c r="UIT140" s="760"/>
      <c r="UIU140" s="760"/>
      <c r="UIV140" s="760"/>
      <c r="UIW140" s="760"/>
      <c r="UIX140" s="760"/>
      <c r="UIY140" s="760"/>
      <c r="UIZ140" s="760"/>
      <c r="UJA140" s="760"/>
      <c r="UJB140" s="760"/>
      <c r="UJC140" s="760"/>
      <c r="UJD140" s="760"/>
      <c r="UJE140" s="760"/>
      <c r="UJF140" s="760"/>
      <c r="UJG140" s="760"/>
      <c r="UJH140" s="760"/>
      <c r="UJI140" s="760"/>
      <c r="UJJ140" s="760"/>
      <c r="UJK140" s="760"/>
      <c r="UJL140" s="760"/>
      <c r="UJM140" s="760"/>
      <c r="UJN140" s="760"/>
      <c r="UJO140" s="760"/>
      <c r="UJP140" s="760"/>
      <c r="UJQ140" s="760"/>
      <c r="UJR140" s="760"/>
      <c r="UJS140" s="760"/>
      <c r="UJT140" s="760"/>
      <c r="UJU140" s="760"/>
      <c r="UJV140" s="760"/>
      <c r="UJW140" s="760"/>
      <c r="UJX140" s="760"/>
      <c r="UJY140" s="760"/>
      <c r="UJZ140" s="760"/>
      <c r="UKA140" s="760"/>
      <c r="UKB140" s="760"/>
      <c r="UKC140" s="760"/>
      <c r="UKD140" s="760"/>
      <c r="UKE140" s="760"/>
      <c r="UKF140" s="760"/>
      <c r="UKG140" s="760"/>
      <c r="UKH140" s="760"/>
      <c r="UKI140" s="760"/>
      <c r="UKJ140" s="760"/>
      <c r="UKK140" s="760"/>
      <c r="UKL140" s="760"/>
      <c r="UKM140" s="760"/>
      <c r="UKN140" s="760"/>
      <c r="UKO140" s="760"/>
      <c r="UKP140" s="760"/>
      <c r="UKQ140" s="760"/>
      <c r="UKR140" s="760"/>
      <c r="UKS140" s="760"/>
      <c r="UKT140" s="760"/>
      <c r="UKU140" s="760"/>
      <c r="UKV140" s="760"/>
      <c r="UKW140" s="760"/>
      <c r="UKX140" s="760"/>
      <c r="UKY140" s="760"/>
      <c r="UKZ140" s="760"/>
      <c r="ULA140" s="760"/>
      <c r="ULB140" s="760"/>
      <c r="ULC140" s="760"/>
      <c r="ULD140" s="760"/>
      <c r="ULE140" s="760"/>
      <c r="ULF140" s="760"/>
      <c r="ULG140" s="760"/>
      <c r="ULH140" s="760"/>
      <c r="ULI140" s="760"/>
      <c r="ULJ140" s="760"/>
      <c r="ULK140" s="760"/>
      <c r="ULL140" s="760"/>
      <c r="ULM140" s="760"/>
      <c r="ULN140" s="760"/>
      <c r="ULO140" s="760"/>
      <c r="ULP140" s="760"/>
      <c r="ULQ140" s="760"/>
      <c r="ULR140" s="760"/>
      <c r="ULS140" s="760"/>
      <c r="ULT140" s="760"/>
      <c r="ULU140" s="760"/>
      <c r="ULV140" s="760"/>
      <c r="ULW140" s="760"/>
      <c r="ULX140" s="760"/>
      <c r="ULY140" s="760"/>
      <c r="ULZ140" s="760"/>
      <c r="UMA140" s="760"/>
      <c r="UMB140" s="760"/>
      <c r="UMC140" s="760"/>
      <c r="UMD140" s="760"/>
      <c r="UME140" s="760"/>
      <c r="UMF140" s="760"/>
      <c r="UMG140" s="760"/>
      <c r="UMH140" s="760"/>
      <c r="UMI140" s="760"/>
      <c r="UMJ140" s="760"/>
      <c r="UMK140" s="760"/>
      <c r="UML140" s="760"/>
      <c r="UMM140" s="760"/>
      <c r="UMN140" s="760"/>
      <c r="UMO140" s="760"/>
      <c r="UMP140" s="760"/>
      <c r="UMQ140" s="760"/>
      <c r="UMR140" s="760"/>
      <c r="UMS140" s="760"/>
      <c r="UMT140" s="760"/>
      <c r="UMU140" s="760"/>
      <c r="UMV140" s="760"/>
      <c r="UMW140" s="760"/>
      <c r="UMX140" s="760"/>
      <c r="UMY140" s="760"/>
      <c r="UMZ140" s="760"/>
      <c r="UNA140" s="760"/>
      <c r="UNB140" s="760"/>
      <c r="UNC140" s="760"/>
      <c r="UND140" s="760"/>
      <c r="UNE140" s="760"/>
      <c r="UNF140" s="760"/>
      <c r="UNG140" s="760"/>
      <c r="UNH140" s="760"/>
      <c r="UNI140" s="760"/>
      <c r="UNJ140" s="760"/>
      <c r="UNK140" s="760"/>
      <c r="UNL140" s="760"/>
      <c r="UNM140" s="760"/>
      <c r="UNN140" s="760"/>
      <c r="UNO140" s="760"/>
      <c r="UNP140" s="760"/>
      <c r="UNQ140" s="760"/>
      <c r="UNR140" s="760"/>
      <c r="UNS140" s="760"/>
      <c r="UNT140" s="760"/>
      <c r="UNU140" s="760"/>
      <c r="UNV140" s="760"/>
      <c r="UNW140" s="760"/>
      <c r="UNX140" s="760"/>
      <c r="UNY140" s="760"/>
      <c r="UNZ140" s="760"/>
      <c r="UOA140" s="760"/>
      <c r="UOB140" s="760"/>
      <c r="UOC140" s="760"/>
      <c r="UOD140" s="760"/>
      <c r="UOE140" s="760"/>
      <c r="UOF140" s="760"/>
      <c r="UOG140" s="760"/>
      <c r="UOH140" s="760"/>
      <c r="UOI140" s="760"/>
      <c r="UOJ140" s="760"/>
      <c r="UOK140" s="760"/>
      <c r="UOL140" s="760"/>
      <c r="UOM140" s="760"/>
      <c r="UON140" s="760"/>
      <c r="UOO140" s="760"/>
      <c r="UOP140" s="760"/>
      <c r="UOQ140" s="760"/>
      <c r="UOR140" s="760"/>
      <c r="UOS140" s="760"/>
      <c r="UOT140" s="760"/>
      <c r="UOU140" s="760"/>
      <c r="UOV140" s="760"/>
      <c r="UOW140" s="760"/>
      <c r="UOX140" s="760"/>
      <c r="UOY140" s="760"/>
      <c r="UOZ140" s="760"/>
      <c r="UPA140" s="760"/>
      <c r="UPB140" s="760"/>
      <c r="UPC140" s="760"/>
      <c r="UPD140" s="760"/>
      <c r="UPE140" s="760"/>
      <c r="UPF140" s="760"/>
      <c r="UPG140" s="760"/>
      <c r="UPH140" s="760"/>
      <c r="UPI140" s="760"/>
      <c r="UPJ140" s="760"/>
      <c r="UPK140" s="760"/>
      <c r="UPL140" s="760"/>
      <c r="UPM140" s="760"/>
      <c r="UPN140" s="760"/>
      <c r="UPO140" s="760"/>
      <c r="UPP140" s="760"/>
      <c r="UPQ140" s="760"/>
      <c r="UPR140" s="760"/>
      <c r="UPS140" s="760"/>
      <c r="UPT140" s="760"/>
      <c r="UPU140" s="760"/>
      <c r="UPV140" s="760"/>
      <c r="UPW140" s="760"/>
      <c r="UPX140" s="760"/>
      <c r="UPY140" s="760"/>
      <c r="UPZ140" s="760"/>
      <c r="UQA140" s="760"/>
      <c r="UQB140" s="760"/>
      <c r="UQC140" s="760"/>
      <c r="UQD140" s="760"/>
      <c r="UQE140" s="760"/>
      <c r="UQF140" s="760"/>
      <c r="UQG140" s="760"/>
      <c r="UQH140" s="760"/>
      <c r="UQI140" s="760"/>
      <c r="UQJ140" s="760"/>
      <c r="UQK140" s="760"/>
      <c r="UQL140" s="760"/>
      <c r="UQM140" s="760"/>
      <c r="UQN140" s="760"/>
      <c r="UQO140" s="760"/>
      <c r="UQP140" s="760"/>
      <c r="UQQ140" s="760"/>
      <c r="UQR140" s="760"/>
      <c r="UQS140" s="760"/>
      <c r="UQT140" s="760"/>
      <c r="UQU140" s="760"/>
      <c r="UQV140" s="760"/>
      <c r="UQW140" s="760"/>
      <c r="UQX140" s="760"/>
      <c r="UQY140" s="760"/>
      <c r="UQZ140" s="760"/>
      <c r="URA140" s="760"/>
      <c r="URB140" s="760"/>
      <c r="URC140" s="760"/>
      <c r="URD140" s="760"/>
      <c r="URE140" s="760"/>
      <c r="URF140" s="760"/>
      <c r="URG140" s="760"/>
      <c r="URH140" s="760"/>
      <c r="URI140" s="760"/>
      <c r="URJ140" s="760"/>
      <c r="URK140" s="760"/>
      <c r="URL140" s="760"/>
      <c r="URM140" s="760"/>
      <c r="URN140" s="760"/>
      <c r="URO140" s="760"/>
      <c r="URP140" s="760"/>
      <c r="URQ140" s="760"/>
      <c r="URR140" s="760"/>
      <c r="URS140" s="760"/>
      <c r="URT140" s="760"/>
      <c r="URU140" s="760"/>
      <c r="URV140" s="760"/>
      <c r="URW140" s="760"/>
      <c r="URX140" s="760"/>
      <c r="URY140" s="760"/>
      <c r="URZ140" s="760"/>
      <c r="USA140" s="760"/>
      <c r="USB140" s="760"/>
      <c r="USC140" s="760"/>
      <c r="USD140" s="760"/>
      <c r="USE140" s="760"/>
      <c r="USF140" s="760"/>
      <c r="USG140" s="760"/>
      <c r="USH140" s="760"/>
      <c r="USI140" s="760"/>
      <c r="USJ140" s="760"/>
      <c r="USK140" s="760"/>
      <c r="USL140" s="760"/>
      <c r="USM140" s="760"/>
      <c r="USN140" s="760"/>
      <c r="USO140" s="760"/>
      <c r="USP140" s="760"/>
      <c r="USQ140" s="760"/>
      <c r="USR140" s="760"/>
      <c r="USS140" s="760"/>
      <c r="UST140" s="760"/>
      <c r="USU140" s="760"/>
      <c r="USV140" s="760"/>
      <c r="USW140" s="760"/>
      <c r="USX140" s="760"/>
      <c r="USY140" s="760"/>
      <c r="USZ140" s="760"/>
      <c r="UTA140" s="760"/>
      <c r="UTB140" s="760"/>
      <c r="UTC140" s="760"/>
      <c r="UTD140" s="760"/>
      <c r="UTE140" s="760"/>
      <c r="UTF140" s="760"/>
      <c r="UTG140" s="760"/>
      <c r="UTH140" s="760"/>
      <c r="UTI140" s="760"/>
      <c r="UTJ140" s="760"/>
      <c r="UTK140" s="760"/>
      <c r="UTL140" s="760"/>
      <c r="UTM140" s="760"/>
      <c r="UTN140" s="760"/>
      <c r="UTO140" s="760"/>
      <c r="UTP140" s="760"/>
      <c r="UTQ140" s="760"/>
      <c r="UTR140" s="760"/>
      <c r="UTS140" s="760"/>
      <c r="UTT140" s="760"/>
      <c r="UTU140" s="760"/>
      <c r="UTV140" s="760"/>
      <c r="UTW140" s="760"/>
      <c r="UTX140" s="760"/>
      <c r="UTY140" s="760"/>
      <c r="UTZ140" s="760"/>
      <c r="UUA140" s="760"/>
      <c r="UUB140" s="760"/>
      <c r="UUC140" s="760"/>
      <c r="UUD140" s="760"/>
      <c r="UUE140" s="760"/>
      <c r="UUF140" s="760"/>
      <c r="UUG140" s="760"/>
      <c r="UUH140" s="760"/>
      <c r="UUI140" s="760"/>
      <c r="UUJ140" s="760"/>
      <c r="UUK140" s="760"/>
      <c r="UUL140" s="760"/>
      <c r="UUM140" s="760"/>
      <c r="UUN140" s="760"/>
      <c r="UUO140" s="760"/>
      <c r="UUP140" s="760"/>
      <c r="UUQ140" s="760"/>
      <c r="UUR140" s="760"/>
      <c r="UUS140" s="760"/>
      <c r="UUT140" s="760"/>
      <c r="UUU140" s="760"/>
      <c r="UUV140" s="760"/>
      <c r="UUW140" s="760"/>
      <c r="UUX140" s="760"/>
      <c r="UUY140" s="760"/>
      <c r="UUZ140" s="760"/>
      <c r="UVA140" s="760"/>
      <c r="UVB140" s="760"/>
      <c r="UVC140" s="760"/>
      <c r="UVD140" s="760"/>
      <c r="UVE140" s="760"/>
      <c r="UVF140" s="760"/>
      <c r="UVG140" s="760"/>
      <c r="UVH140" s="760"/>
      <c r="UVI140" s="760"/>
      <c r="UVJ140" s="760"/>
      <c r="UVK140" s="760"/>
      <c r="UVL140" s="760"/>
      <c r="UVM140" s="760"/>
      <c r="UVN140" s="760"/>
      <c r="UVO140" s="760"/>
      <c r="UVP140" s="760"/>
      <c r="UVQ140" s="760"/>
      <c r="UVR140" s="760"/>
      <c r="UVS140" s="760"/>
      <c r="UVT140" s="760"/>
      <c r="UVU140" s="760"/>
      <c r="UVV140" s="760"/>
      <c r="UVW140" s="760"/>
      <c r="UVX140" s="760"/>
      <c r="UVY140" s="760"/>
      <c r="UVZ140" s="760"/>
      <c r="UWA140" s="760"/>
      <c r="UWB140" s="760"/>
      <c r="UWC140" s="760"/>
      <c r="UWD140" s="760"/>
      <c r="UWE140" s="760"/>
      <c r="UWF140" s="760"/>
      <c r="UWG140" s="760"/>
      <c r="UWH140" s="760"/>
      <c r="UWI140" s="760"/>
      <c r="UWJ140" s="760"/>
      <c r="UWK140" s="760"/>
      <c r="UWL140" s="760"/>
      <c r="UWM140" s="760"/>
      <c r="UWN140" s="760"/>
      <c r="UWO140" s="760"/>
      <c r="UWP140" s="760"/>
      <c r="UWQ140" s="760"/>
      <c r="UWR140" s="760"/>
      <c r="UWS140" s="760"/>
      <c r="UWT140" s="760"/>
      <c r="UWU140" s="760"/>
      <c r="UWV140" s="760"/>
      <c r="UWW140" s="760"/>
      <c r="UWX140" s="760"/>
      <c r="UWY140" s="760"/>
      <c r="UWZ140" s="760"/>
      <c r="UXA140" s="760"/>
      <c r="UXB140" s="760"/>
      <c r="UXC140" s="760"/>
      <c r="UXD140" s="760"/>
      <c r="UXE140" s="760"/>
      <c r="UXF140" s="760"/>
      <c r="UXG140" s="760"/>
      <c r="UXH140" s="760"/>
      <c r="UXI140" s="760"/>
      <c r="UXJ140" s="760"/>
      <c r="UXK140" s="760"/>
      <c r="UXL140" s="760"/>
      <c r="UXM140" s="760"/>
      <c r="UXN140" s="760"/>
      <c r="UXO140" s="760"/>
      <c r="UXP140" s="760"/>
      <c r="UXQ140" s="760"/>
      <c r="UXR140" s="760"/>
      <c r="UXS140" s="760"/>
      <c r="UXT140" s="760"/>
      <c r="UXU140" s="760"/>
      <c r="UXV140" s="760"/>
      <c r="UXW140" s="760"/>
      <c r="UXX140" s="760"/>
      <c r="UXY140" s="760"/>
      <c r="UXZ140" s="760"/>
      <c r="UYA140" s="760"/>
      <c r="UYB140" s="760"/>
      <c r="UYC140" s="760"/>
      <c r="UYD140" s="760"/>
      <c r="UYE140" s="760"/>
      <c r="UYF140" s="760"/>
      <c r="UYG140" s="760"/>
      <c r="UYH140" s="760"/>
      <c r="UYI140" s="760"/>
      <c r="UYJ140" s="760"/>
      <c r="UYK140" s="760"/>
      <c r="UYL140" s="760"/>
      <c r="UYM140" s="760"/>
      <c r="UYN140" s="760"/>
      <c r="UYO140" s="760"/>
      <c r="UYP140" s="760"/>
      <c r="UYQ140" s="760"/>
      <c r="UYR140" s="760"/>
      <c r="UYS140" s="760"/>
      <c r="UYT140" s="760"/>
      <c r="UYU140" s="760"/>
      <c r="UYV140" s="760"/>
      <c r="UYW140" s="760"/>
      <c r="UYX140" s="760"/>
      <c r="UYY140" s="760"/>
      <c r="UYZ140" s="760"/>
      <c r="UZA140" s="760"/>
      <c r="UZB140" s="760"/>
      <c r="UZC140" s="760"/>
      <c r="UZD140" s="760"/>
      <c r="UZE140" s="760"/>
      <c r="UZF140" s="760"/>
      <c r="UZG140" s="760"/>
      <c r="UZH140" s="760"/>
      <c r="UZI140" s="760"/>
      <c r="UZJ140" s="760"/>
      <c r="UZK140" s="760"/>
      <c r="UZL140" s="760"/>
      <c r="UZM140" s="760"/>
      <c r="UZN140" s="760"/>
      <c r="UZO140" s="760"/>
      <c r="UZP140" s="760"/>
      <c r="UZQ140" s="760"/>
      <c r="UZR140" s="760"/>
      <c r="UZS140" s="760"/>
      <c r="UZT140" s="760"/>
      <c r="UZU140" s="760"/>
      <c r="UZV140" s="760"/>
      <c r="UZW140" s="760"/>
      <c r="UZX140" s="760"/>
      <c r="UZY140" s="760"/>
      <c r="UZZ140" s="760"/>
      <c r="VAA140" s="760"/>
      <c r="VAB140" s="760"/>
      <c r="VAC140" s="760"/>
      <c r="VAD140" s="760"/>
      <c r="VAE140" s="760"/>
      <c r="VAF140" s="760"/>
      <c r="VAG140" s="760"/>
      <c r="VAH140" s="760"/>
      <c r="VAI140" s="760"/>
      <c r="VAJ140" s="760"/>
      <c r="VAK140" s="760"/>
      <c r="VAL140" s="760"/>
      <c r="VAM140" s="760"/>
      <c r="VAN140" s="760"/>
      <c r="VAO140" s="760"/>
      <c r="VAP140" s="760"/>
      <c r="VAQ140" s="760"/>
      <c r="VAR140" s="760"/>
      <c r="VAS140" s="760"/>
      <c r="VAT140" s="760"/>
      <c r="VAU140" s="760"/>
      <c r="VAV140" s="760"/>
      <c r="VAW140" s="760"/>
      <c r="VAX140" s="760"/>
      <c r="VAY140" s="760"/>
      <c r="VAZ140" s="760"/>
      <c r="VBA140" s="760"/>
      <c r="VBB140" s="760"/>
      <c r="VBC140" s="760"/>
      <c r="VBD140" s="760"/>
      <c r="VBE140" s="760"/>
      <c r="VBF140" s="760"/>
      <c r="VBG140" s="760"/>
      <c r="VBH140" s="760"/>
      <c r="VBI140" s="760"/>
      <c r="VBJ140" s="760"/>
      <c r="VBK140" s="760"/>
      <c r="VBL140" s="760"/>
      <c r="VBM140" s="760"/>
      <c r="VBN140" s="760"/>
      <c r="VBO140" s="760"/>
      <c r="VBP140" s="760"/>
      <c r="VBQ140" s="760"/>
      <c r="VBR140" s="760"/>
      <c r="VBS140" s="760"/>
      <c r="VBT140" s="760"/>
      <c r="VBU140" s="760"/>
      <c r="VBV140" s="760"/>
      <c r="VBW140" s="760"/>
      <c r="VBX140" s="760"/>
      <c r="VBY140" s="760"/>
      <c r="VBZ140" s="760"/>
      <c r="VCA140" s="760"/>
      <c r="VCB140" s="760"/>
      <c r="VCC140" s="760"/>
      <c r="VCD140" s="760"/>
      <c r="VCE140" s="760"/>
      <c r="VCF140" s="760"/>
      <c r="VCG140" s="760"/>
      <c r="VCH140" s="760"/>
      <c r="VCI140" s="760"/>
      <c r="VCJ140" s="760"/>
      <c r="VCK140" s="760"/>
      <c r="VCL140" s="760"/>
      <c r="VCM140" s="760"/>
      <c r="VCN140" s="760"/>
      <c r="VCO140" s="760"/>
      <c r="VCP140" s="760"/>
      <c r="VCQ140" s="760"/>
      <c r="VCR140" s="760"/>
      <c r="VCS140" s="760"/>
      <c r="VCT140" s="760"/>
      <c r="VCU140" s="760"/>
      <c r="VCV140" s="760"/>
      <c r="VCW140" s="760"/>
      <c r="VCX140" s="760"/>
      <c r="VCY140" s="760"/>
      <c r="VCZ140" s="760"/>
      <c r="VDA140" s="760"/>
      <c r="VDB140" s="760"/>
      <c r="VDC140" s="760"/>
      <c r="VDD140" s="760"/>
      <c r="VDE140" s="760"/>
      <c r="VDF140" s="760"/>
      <c r="VDG140" s="760"/>
      <c r="VDH140" s="760"/>
      <c r="VDI140" s="760"/>
      <c r="VDJ140" s="760"/>
      <c r="VDK140" s="760"/>
      <c r="VDL140" s="760"/>
      <c r="VDM140" s="760"/>
      <c r="VDN140" s="760"/>
      <c r="VDO140" s="760"/>
      <c r="VDP140" s="760"/>
      <c r="VDQ140" s="760"/>
      <c r="VDR140" s="760"/>
      <c r="VDS140" s="760"/>
      <c r="VDT140" s="760"/>
      <c r="VDU140" s="760"/>
      <c r="VDV140" s="760"/>
      <c r="VDW140" s="760"/>
      <c r="VDX140" s="760"/>
      <c r="VDY140" s="760"/>
      <c r="VDZ140" s="760"/>
      <c r="VEA140" s="760"/>
      <c r="VEB140" s="760"/>
      <c r="VEC140" s="760"/>
      <c r="VED140" s="760"/>
      <c r="VEE140" s="760"/>
      <c r="VEF140" s="760"/>
      <c r="VEG140" s="760"/>
      <c r="VEH140" s="760"/>
      <c r="VEI140" s="760"/>
      <c r="VEJ140" s="760"/>
      <c r="VEK140" s="760"/>
      <c r="VEL140" s="760"/>
      <c r="VEM140" s="760"/>
      <c r="VEN140" s="760"/>
      <c r="VEO140" s="760"/>
      <c r="VEP140" s="760"/>
      <c r="VEQ140" s="760"/>
      <c r="VER140" s="760"/>
      <c r="VES140" s="760"/>
      <c r="VET140" s="760"/>
      <c r="VEU140" s="760"/>
      <c r="VEV140" s="760"/>
      <c r="VEW140" s="760"/>
      <c r="VEX140" s="760"/>
      <c r="VEY140" s="760"/>
      <c r="VEZ140" s="760"/>
      <c r="VFA140" s="760"/>
      <c r="VFB140" s="760"/>
      <c r="VFC140" s="760"/>
      <c r="VFD140" s="760"/>
      <c r="VFE140" s="760"/>
      <c r="VFF140" s="760"/>
      <c r="VFG140" s="760"/>
      <c r="VFH140" s="760"/>
      <c r="VFI140" s="760"/>
      <c r="VFJ140" s="760"/>
      <c r="VFK140" s="760"/>
      <c r="VFL140" s="760"/>
      <c r="VFM140" s="760"/>
      <c r="VFN140" s="760"/>
      <c r="VFO140" s="760"/>
      <c r="VFP140" s="760"/>
      <c r="VFQ140" s="760"/>
      <c r="VFR140" s="760"/>
      <c r="VFS140" s="760"/>
      <c r="VFT140" s="760"/>
      <c r="VFU140" s="760"/>
      <c r="VFV140" s="760"/>
      <c r="VFW140" s="760"/>
      <c r="VFX140" s="760"/>
      <c r="VFY140" s="760"/>
      <c r="VFZ140" s="760"/>
      <c r="VGA140" s="760"/>
      <c r="VGB140" s="760"/>
      <c r="VGC140" s="760"/>
      <c r="VGD140" s="760"/>
      <c r="VGE140" s="760"/>
      <c r="VGF140" s="760"/>
      <c r="VGG140" s="760"/>
      <c r="VGH140" s="760"/>
      <c r="VGI140" s="760"/>
      <c r="VGJ140" s="760"/>
      <c r="VGK140" s="760"/>
      <c r="VGL140" s="760"/>
      <c r="VGM140" s="760"/>
      <c r="VGN140" s="760"/>
      <c r="VGO140" s="760"/>
      <c r="VGP140" s="760"/>
      <c r="VGQ140" s="760"/>
      <c r="VGR140" s="760"/>
      <c r="VGS140" s="760"/>
      <c r="VGT140" s="760"/>
      <c r="VGU140" s="760"/>
      <c r="VGV140" s="760"/>
      <c r="VGW140" s="760"/>
      <c r="VGX140" s="760"/>
      <c r="VGY140" s="760"/>
      <c r="VGZ140" s="760"/>
      <c r="VHA140" s="760"/>
      <c r="VHB140" s="760"/>
      <c r="VHC140" s="760"/>
      <c r="VHD140" s="760"/>
      <c r="VHE140" s="760"/>
      <c r="VHF140" s="760"/>
      <c r="VHG140" s="760"/>
      <c r="VHH140" s="760"/>
      <c r="VHI140" s="760"/>
      <c r="VHJ140" s="760"/>
      <c r="VHK140" s="760"/>
      <c r="VHL140" s="760"/>
      <c r="VHM140" s="760"/>
      <c r="VHN140" s="760"/>
      <c r="VHO140" s="760"/>
      <c r="VHP140" s="760"/>
      <c r="VHQ140" s="760"/>
      <c r="VHR140" s="760"/>
      <c r="VHS140" s="760"/>
      <c r="VHT140" s="760"/>
      <c r="VHU140" s="760"/>
      <c r="VHV140" s="760"/>
      <c r="VHW140" s="760"/>
      <c r="VHX140" s="760"/>
      <c r="VHY140" s="760"/>
      <c r="VHZ140" s="760"/>
      <c r="VIA140" s="760"/>
      <c r="VIB140" s="760"/>
      <c r="VIC140" s="760"/>
      <c r="VID140" s="760"/>
      <c r="VIE140" s="760"/>
      <c r="VIF140" s="760"/>
      <c r="VIG140" s="760"/>
      <c r="VIH140" s="760"/>
      <c r="VII140" s="760"/>
      <c r="VIJ140" s="760"/>
      <c r="VIK140" s="760"/>
      <c r="VIL140" s="760"/>
      <c r="VIM140" s="760"/>
      <c r="VIN140" s="760"/>
      <c r="VIO140" s="760"/>
      <c r="VIP140" s="760"/>
      <c r="VIQ140" s="760"/>
      <c r="VIR140" s="760"/>
      <c r="VIS140" s="760"/>
      <c r="VIT140" s="760"/>
      <c r="VIU140" s="760"/>
      <c r="VIV140" s="760"/>
      <c r="VIW140" s="760"/>
      <c r="VIX140" s="760"/>
      <c r="VIY140" s="760"/>
      <c r="VIZ140" s="760"/>
      <c r="VJA140" s="760"/>
      <c r="VJB140" s="760"/>
      <c r="VJC140" s="760"/>
      <c r="VJD140" s="760"/>
      <c r="VJE140" s="760"/>
      <c r="VJF140" s="760"/>
      <c r="VJG140" s="760"/>
      <c r="VJH140" s="760"/>
      <c r="VJI140" s="760"/>
      <c r="VJJ140" s="760"/>
      <c r="VJK140" s="760"/>
      <c r="VJL140" s="760"/>
      <c r="VJM140" s="760"/>
      <c r="VJN140" s="760"/>
      <c r="VJO140" s="760"/>
      <c r="VJP140" s="760"/>
      <c r="VJQ140" s="760"/>
      <c r="VJR140" s="760"/>
      <c r="VJS140" s="760"/>
      <c r="VJT140" s="760"/>
      <c r="VJU140" s="760"/>
      <c r="VJV140" s="760"/>
      <c r="VJW140" s="760"/>
      <c r="VJX140" s="760"/>
      <c r="VJY140" s="760"/>
      <c r="VJZ140" s="760"/>
      <c r="VKA140" s="760"/>
      <c r="VKB140" s="760"/>
      <c r="VKC140" s="760"/>
      <c r="VKD140" s="760"/>
      <c r="VKE140" s="760"/>
      <c r="VKF140" s="760"/>
      <c r="VKG140" s="760"/>
      <c r="VKH140" s="760"/>
      <c r="VKI140" s="760"/>
      <c r="VKJ140" s="760"/>
      <c r="VKK140" s="760"/>
      <c r="VKL140" s="760"/>
      <c r="VKM140" s="760"/>
      <c r="VKN140" s="760"/>
      <c r="VKO140" s="760"/>
      <c r="VKP140" s="760"/>
      <c r="VKQ140" s="760"/>
      <c r="VKR140" s="760"/>
      <c r="VKS140" s="760"/>
      <c r="VKT140" s="760"/>
      <c r="VKU140" s="760"/>
      <c r="VKV140" s="760"/>
      <c r="VKW140" s="760"/>
      <c r="VKX140" s="760"/>
      <c r="VKY140" s="760"/>
      <c r="VKZ140" s="760"/>
      <c r="VLA140" s="760"/>
      <c r="VLB140" s="760"/>
      <c r="VLC140" s="760"/>
      <c r="VLD140" s="760"/>
      <c r="VLE140" s="760"/>
      <c r="VLF140" s="760"/>
      <c r="VLG140" s="760"/>
      <c r="VLH140" s="760"/>
      <c r="VLI140" s="760"/>
      <c r="VLJ140" s="760"/>
      <c r="VLK140" s="760"/>
      <c r="VLL140" s="760"/>
      <c r="VLM140" s="760"/>
      <c r="VLN140" s="760"/>
      <c r="VLO140" s="760"/>
      <c r="VLP140" s="760"/>
      <c r="VLQ140" s="760"/>
      <c r="VLR140" s="760"/>
      <c r="VLS140" s="760"/>
      <c r="VLT140" s="760"/>
      <c r="VLU140" s="760"/>
      <c r="VLV140" s="760"/>
      <c r="VLW140" s="760"/>
      <c r="VLX140" s="760"/>
      <c r="VLY140" s="760"/>
      <c r="VLZ140" s="760"/>
      <c r="VMA140" s="760"/>
      <c r="VMB140" s="760"/>
      <c r="VMC140" s="760"/>
      <c r="VMD140" s="760"/>
      <c r="VME140" s="760"/>
      <c r="VMF140" s="760"/>
      <c r="VMG140" s="760"/>
      <c r="VMH140" s="760"/>
      <c r="VMI140" s="760"/>
      <c r="VMJ140" s="760"/>
      <c r="VMK140" s="760"/>
      <c r="VML140" s="760"/>
      <c r="VMM140" s="760"/>
      <c r="VMN140" s="760"/>
      <c r="VMO140" s="760"/>
      <c r="VMP140" s="760"/>
      <c r="VMQ140" s="760"/>
      <c r="VMR140" s="760"/>
      <c r="VMS140" s="760"/>
      <c r="VMT140" s="760"/>
      <c r="VMU140" s="760"/>
      <c r="VMV140" s="760"/>
      <c r="VMW140" s="760"/>
      <c r="VMX140" s="760"/>
      <c r="VMY140" s="760"/>
      <c r="VMZ140" s="760"/>
      <c r="VNA140" s="760"/>
      <c r="VNB140" s="760"/>
      <c r="VNC140" s="760"/>
      <c r="VND140" s="760"/>
      <c r="VNE140" s="760"/>
      <c r="VNF140" s="760"/>
      <c r="VNG140" s="760"/>
      <c r="VNH140" s="760"/>
      <c r="VNI140" s="760"/>
      <c r="VNJ140" s="760"/>
      <c r="VNK140" s="760"/>
      <c r="VNL140" s="760"/>
      <c r="VNM140" s="760"/>
      <c r="VNN140" s="760"/>
      <c r="VNO140" s="760"/>
      <c r="VNP140" s="760"/>
      <c r="VNQ140" s="760"/>
      <c r="VNR140" s="760"/>
      <c r="VNS140" s="760"/>
      <c r="VNT140" s="760"/>
      <c r="VNU140" s="760"/>
      <c r="VNV140" s="760"/>
      <c r="VNW140" s="760"/>
      <c r="VNX140" s="760"/>
      <c r="VNY140" s="760"/>
      <c r="VNZ140" s="760"/>
      <c r="VOA140" s="760"/>
      <c r="VOB140" s="760"/>
      <c r="VOC140" s="760"/>
      <c r="VOD140" s="760"/>
      <c r="VOE140" s="760"/>
      <c r="VOF140" s="760"/>
      <c r="VOG140" s="760"/>
      <c r="VOH140" s="760"/>
      <c r="VOI140" s="760"/>
      <c r="VOJ140" s="760"/>
      <c r="VOK140" s="760"/>
      <c r="VOL140" s="760"/>
      <c r="VOM140" s="760"/>
      <c r="VON140" s="760"/>
      <c r="VOO140" s="760"/>
      <c r="VOP140" s="760"/>
      <c r="VOQ140" s="760"/>
      <c r="VOR140" s="760"/>
      <c r="VOS140" s="760"/>
      <c r="VOT140" s="760"/>
      <c r="VOU140" s="760"/>
      <c r="VOV140" s="760"/>
      <c r="VOW140" s="760"/>
      <c r="VOX140" s="760"/>
      <c r="VOY140" s="760"/>
      <c r="VOZ140" s="760"/>
      <c r="VPA140" s="760"/>
      <c r="VPB140" s="760"/>
      <c r="VPC140" s="760"/>
      <c r="VPD140" s="760"/>
      <c r="VPE140" s="760"/>
      <c r="VPF140" s="760"/>
      <c r="VPG140" s="760"/>
      <c r="VPH140" s="760"/>
      <c r="VPI140" s="760"/>
      <c r="VPJ140" s="760"/>
      <c r="VPK140" s="760"/>
      <c r="VPL140" s="760"/>
      <c r="VPM140" s="760"/>
      <c r="VPN140" s="760"/>
      <c r="VPO140" s="760"/>
      <c r="VPP140" s="760"/>
      <c r="VPQ140" s="760"/>
      <c r="VPR140" s="760"/>
      <c r="VPS140" s="760"/>
      <c r="VPT140" s="760"/>
      <c r="VPU140" s="760"/>
      <c r="VPV140" s="760"/>
      <c r="VPW140" s="760"/>
      <c r="VPX140" s="760"/>
      <c r="VPY140" s="760"/>
      <c r="VPZ140" s="760"/>
      <c r="VQA140" s="760"/>
      <c r="VQB140" s="760"/>
      <c r="VQC140" s="760"/>
      <c r="VQD140" s="760"/>
      <c r="VQE140" s="760"/>
      <c r="VQF140" s="760"/>
      <c r="VQG140" s="760"/>
      <c r="VQH140" s="760"/>
      <c r="VQI140" s="760"/>
      <c r="VQJ140" s="760"/>
      <c r="VQK140" s="760"/>
      <c r="VQL140" s="760"/>
      <c r="VQM140" s="760"/>
      <c r="VQN140" s="760"/>
      <c r="VQO140" s="760"/>
      <c r="VQP140" s="760"/>
      <c r="VQQ140" s="760"/>
      <c r="VQR140" s="760"/>
      <c r="VQS140" s="760"/>
      <c r="VQT140" s="760"/>
      <c r="VQU140" s="760"/>
      <c r="VQV140" s="760"/>
      <c r="VQW140" s="760"/>
      <c r="VQX140" s="760"/>
      <c r="VQY140" s="760"/>
      <c r="VQZ140" s="760"/>
      <c r="VRA140" s="760"/>
      <c r="VRB140" s="760"/>
      <c r="VRC140" s="760"/>
      <c r="VRD140" s="760"/>
      <c r="VRE140" s="760"/>
      <c r="VRF140" s="760"/>
      <c r="VRG140" s="760"/>
      <c r="VRH140" s="760"/>
      <c r="VRI140" s="760"/>
      <c r="VRJ140" s="760"/>
      <c r="VRK140" s="760"/>
      <c r="VRL140" s="760"/>
      <c r="VRM140" s="760"/>
      <c r="VRN140" s="760"/>
      <c r="VRO140" s="760"/>
      <c r="VRP140" s="760"/>
      <c r="VRQ140" s="760"/>
      <c r="VRR140" s="760"/>
      <c r="VRS140" s="760"/>
      <c r="VRT140" s="760"/>
      <c r="VRU140" s="760"/>
      <c r="VRV140" s="760"/>
      <c r="VRW140" s="760"/>
      <c r="VRX140" s="760"/>
      <c r="VRY140" s="760"/>
      <c r="VRZ140" s="760"/>
      <c r="VSA140" s="760"/>
      <c r="VSB140" s="760"/>
      <c r="VSC140" s="760"/>
      <c r="VSD140" s="760"/>
      <c r="VSE140" s="760"/>
      <c r="VSF140" s="760"/>
      <c r="VSG140" s="760"/>
      <c r="VSH140" s="760"/>
      <c r="VSI140" s="760"/>
      <c r="VSJ140" s="760"/>
      <c r="VSK140" s="760"/>
      <c r="VSL140" s="760"/>
      <c r="VSM140" s="760"/>
      <c r="VSN140" s="760"/>
      <c r="VSO140" s="760"/>
      <c r="VSP140" s="760"/>
      <c r="VSQ140" s="760"/>
      <c r="VSR140" s="760"/>
      <c r="VSS140" s="760"/>
      <c r="VST140" s="760"/>
      <c r="VSU140" s="760"/>
      <c r="VSV140" s="760"/>
      <c r="VSW140" s="760"/>
      <c r="VSX140" s="760"/>
      <c r="VSY140" s="760"/>
      <c r="VSZ140" s="760"/>
      <c r="VTA140" s="760"/>
      <c r="VTB140" s="760"/>
      <c r="VTC140" s="760"/>
      <c r="VTD140" s="760"/>
      <c r="VTE140" s="760"/>
      <c r="VTF140" s="760"/>
      <c r="VTG140" s="760"/>
      <c r="VTH140" s="760"/>
      <c r="VTI140" s="760"/>
      <c r="VTJ140" s="760"/>
      <c r="VTK140" s="760"/>
      <c r="VTL140" s="760"/>
      <c r="VTM140" s="760"/>
      <c r="VTN140" s="760"/>
      <c r="VTO140" s="760"/>
      <c r="VTP140" s="760"/>
      <c r="VTQ140" s="760"/>
      <c r="VTR140" s="760"/>
      <c r="VTS140" s="760"/>
      <c r="VTT140" s="760"/>
      <c r="VTU140" s="760"/>
      <c r="VTV140" s="760"/>
      <c r="VTW140" s="760"/>
      <c r="VTX140" s="760"/>
      <c r="VTY140" s="760"/>
      <c r="VTZ140" s="760"/>
      <c r="VUA140" s="760"/>
      <c r="VUB140" s="760"/>
      <c r="VUC140" s="760"/>
      <c r="VUD140" s="760"/>
      <c r="VUE140" s="760"/>
      <c r="VUF140" s="760"/>
      <c r="VUG140" s="760"/>
      <c r="VUH140" s="760"/>
      <c r="VUI140" s="760"/>
      <c r="VUJ140" s="760"/>
      <c r="VUK140" s="760"/>
      <c r="VUL140" s="760"/>
      <c r="VUM140" s="760"/>
      <c r="VUN140" s="760"/>
      <c r="VUO140" s="760"/>
      <c r="VUP140" s="760"/>
      <c r="VUQ140" s="760"/>
      <c r="VUR140" s="760"/>
      <c r="VUS140" s="760"/>
      <c r="VUT140" s="760"/>
      <c r="VUU140" s="760"/>
      <c r="VUV140" s="760"/>
      <c r="VUW140" s="760"/>
      <c r="VUX140" s="760"/>
      <c r="VUY140" s="760"/>
      <c r="VUZ140" s="760"/>
      <c r="VVA140" s="760"/>
      <c r="VVB140" s="760"/>
      <c r="VVC140" s="760"/>
      <c r="VVD140" s="760"/>
      <c r="VVE140" s="760"/>
      <c r="VVF140" s="760"/>
      <c r="VVG140" s="760"/>
      <c r="VVH140" s="760"/>
      <c r="VVI140" s="760"/>
      <c r="VVJ140" s="760"/>
      <c r="VVK140" s="760"/>
      <c r="VVL140" s="760"/>
      <c r="VVM140" s="760"/>
      <c r="VVN140" s="760"/>
      <c r="VVO140" s="760"/>
      <c r="VVP140" s="760"/>
      <c r="VVQ140" s="760"/>
      <c r="VVR140" s="760"/>
      <c r="VVS140" s="760"/>
      <c r="VVT140" s="760"/>
      <c r="VVU140" s="760"/>
      <c r="VVV140" s="760"/>
      <c r="VVW140" s="760"/>
      <c r="VVX140" s="760"/>
      <c r="VVY140" s="760"/>
      <c r="VVZ140" s="760"/>
      <c r="VWA140" s="760"/>
      <c r="VWB140" s="760"/>
      <c r="VWC140" s="760"/>
      <c r="VWD140" s="760"/>
      <c r="VWE140" s="760"/>
      <c r="VWF140" s="760"/>
      <c r="VWG140" s="760"/>
      <c r="VWH140" s="760"/>
      <c r="VWI140" s="760"/>
      <c r="VWJ140" s="760"/>
      <c r="VWK140" s="760"/>
      <c r="VWL140" s="760"/>
      <c r="VWM140" s="760"/>
      <c r="VWN140" s="760"/>
      <c r="VWO140" s="760"/>
      <c r="VWP140" s="760"/>
      <c r="VWQ140" s="760"/>
      <c r="VWR140" s="760"/>
      <c r="VWS140" s="760"/>
      <c r="VWT140" s="760"/>
      <c r="VWU140" s="760"/>
      <c r="VWV140" s="760"/>
      <c r="VWW140" s="760"/>
      <c r="VWX140" s="760"/>
      <c r="VWY140" s="760"/>
      <c r="VWZ140" s="760"/>
      <c r="VXA140" s="760"/>
      <c r="VXB140" s="760"/>
      <c r="VXC140" s="760"/>
      <c r="VXD140" s="760"/>
      <c r="VXE140" s="760"/>
      <c r="VXF140" s="760"/>
      <c r="VXG140" s="760"/>
      <c r="VXH140" s="760"/>
      <c r="VXI140" s="760"/>
      <c r="VXJ140" s="760"/>
      <c r="VXK140" s="760"/>
      <c r="VXL140" s="760"/>
      <c r="VXM140" s="760"/>
      <c r="VXN140" s="760"/>
      <c r="VXO140" s="760"/>
      <c r="VXP140" s="760"/>
      <c r="VXQ140" s="760"/>
      <c r="VXR140" s="760"/>
      <c r="VXS140" s="760"/>
      <c r="VXT140" s="760"/>
      <c r="VXU140" s="760"/>
      <c r="VXV140" s="760"/>
      <c r="VXW140" s="760"/>
      <c r="VXX140" s="760"/>
      <c r="VXY140" s="760"/>
      <c r="VXZ140" s="760"/>
      <c r="VYA140" s="760"/>
      <c r="VYB140" s="760"/>
      <c r="VYC140" s="760"/>
      <c r="VYD140" s="760"/>
      <c r="VYE140" s="760"/>
      <c r="VYF140" s="760"/>
      <c r="VYG140" s="760"/>
      <c r="VYH140" s="760"/>
      <c r="VYI140" s="760"/>
      <c r="VYJ140" s="760"/>
      <c r="VYK140" s="760"/>
      <c r="VYL140" s="760"/>
      <c r="VYM140" s="760"/>
      <c r="VYN140" s="760"/>
      <c r="VYO140" s="760"/>
      <c r="VYP140" s="760"/>
      <c r="VYQ140" s="760"/>
      <c r="VYR140" s="760"/>
      <c r="VYS140" s="760"/>
      <c r="VYT140" s="760"/>
      <c r="VYU140" s="760"/>
      <c r="VYV140" s="760"/>
      <c r="VYW140" s="760"/>
      <c r="VYX140" s="760"/>
      <c r="VYY140" s="760"/>
      <c r="VYZ140" s="760"/>
      <c r="VZA140" s="760"/>
      <c r="VZB140" s="760"/>
      <c r="VZC140" s="760"/>
      <c r="VZD140" s="760"/>
      <c r="VZE140" s="760"/>
      <c r="VZF140" s="760"/>
      <c r="VZG140" s="760"/>
      <c r="VZH140" s="760"/>
      <c r="VZI140" s="760"/>
      <c r="VZJ140" s="760"/>
      <c r="VZK140" s="760"/>
      <c r="VZL140" s="760"/>
      <c r="VZM140" s="760"/>
      <c r="VZN140" s="760"/>
      <c r="VZO140" s="760"/>
      <c r="VZP140" s="760"/>
      <c r="VZQ140" s="760"/>
      <c r="VZR140" s="760"/>
      <c r="VZS140" s="760"/>
      <c r="VZT140" s="760"/>
      <c r="VZU140" s="760"/>
      <c r="VZV140" s="760"/>
      <c r="VZW140" s="760"/>
      <c r="VZX140" s="760"/>
      <c r="VZY140" s="760"/>
      <c r="VZZ140" s="760"/>
      <c r="WAA140" s="760"/>
      <c r="WAB140" s="760"/>
      <c r="WAC140" s="760"/>
      <c r="WAD140" s="760"/>
      <c r="WAE140" s="760"/>
      <c r="WAF140" s="760"/>
      <c r="WAG140" s="760"/>
      <c r="WAH140" s="760"/>
      <c r="WAI140" s="760"/>
      <c r="WAJ140" s="760"/>
      <c r="WAK140" s="760"/>
      <c r="WAL140" s="760"/>
      <c r="WAM140" s="760"/>
      <c r="WAN140" s="760"/>
      <c r="WAO140" s="760"/>
      <c r="WAP140" s="760"/>
      <c r="WAQ140" s="760"/>
      <c r="WAR140" s="760"/>
      <c r="WAS140" s="760"/>
      <c r="WAT140" s="760"/>
      <c r="WAU140" s="760"/>
      <c r="WAV140" s="760"/>
      <c r="WAW140" s="760"/>
      <c r="WAX140" s="760"/>
      <c r="WAY140" s="760"/>
      <c r="WAZ140" s="760"/>
      <c r="WBA140" s="760"/>
      <c r="WBB140" s="760"/>
      <c r="WBC140" s="760"/>
      <c r="WBD140" s="760"/>
      <c r="WBE140" s="760"/>
      <c r="WBF140" s="760"/>
      <c r="WBG140" s="760"/>
      <c r="WBH140" s="760"/>
      <c r="WBI140" s="760"/>
      <c r="WBJ140" s="760"/>
      <c r="WBK140" s="760"/>
      <c r="WBL140" s="760"/>
      <c r="WBM140" s="760"/>
      <c r="WBN140" s="760"/>
      <c r="WBO140" s="760"/>
      <c r="WBP140" s="760"/>
      <c r="WBQ140" s="760"/>
      <c r="WBR140" s="760"/>
      <c r="WBS140" s="760"/>
      <c r="WBT140" s="760"/>
      <c r="WBU140" s="760"/>
      <c r="WBV140" s="760"/>
      <c r="WBW140" s="760"/>
      <c r="WBX140" s="760"/>
      <c r="WBY140" s="760"/>
      <c r="WBZ140" s="760"/>
      <c r="WCA140" s="760"/>
      <c r="WCB140" s="760"/>
      <c r="WCC140" s="760"/>
      <c r="WCD140" s="760"/>
      <c r="WCE140" s="760"/>
      <c r="WCF140" s="760"/>
      <c r="WCG140" s="760"/>
      <c r="WCH140" s="760"/>
      <c r="WCI140" s="760"/>
      <c r="WCJ140" s="760"/>
      <c r="WCK140" s="760"/>
      <c r="WCL140" s="760"/>
      <c r="WCM140" s="760"/>
      <c r="WCN140" s="760"/>
      <c r="WCO140" s="760"/>
      <c r="WCP140" s="760"/>
      <c r="WCQ140" s="760"/>
      <c r="WCR140" s="760"/>
      <c r="WCS140" s="760"/>
      <c r="WCT140" s="760"/>
      <c r="WCU140" s="760"/>
      <c r="WCV140" s="760"/>
      <c r="WCW140" s="760"/>
      <c r="WCX140" s="760"/>
      <c r="WCY140" s="760"/>
      <c r="WCZ140" s="760"/>
      <c r="WDA140" s="760"/>
      <c r="WDB140" s="760"/>
      <c r="WDC140" s="760"/>
      <c r="WDD140" s="760"/>
      <c r="WDE140" s="760"/>
      <c r="WDF140" s="760"/>
      <c r="WDG140" s="760"/>
      <c r="WDH140" s="760"/>
      <c r="WDI140" s="760"/>
      <c r="WDJ140" s="760"/>
      <c r="WDK140" s="760"/>
      <c r="WDL140" s="760"/>
      <c r="WDM140" s="760"/>
      <c r="WDN140" s="760"/>
      <c r="WDO140" s="760"/>
      <c r="WDP140" s="760"/>
      <c r="WDQ140" s="760"/>
      <c r="WDR140" s="760"/>
      <c r="WDS140" s="760"/>
      <c r="WDT140" s="760"/>
      <c r="WDU140" s="760"/>
      <c r="WDV140" s="760"/>
      <c r="WDW140" s="760"/>
      <c r="WDX140" s="760"/>
      <c r="WDY140" s="760"/>
      <c r="WDZ140" s="760"/>
      <c r="WEA140" s="760"/>
      <c r="WEB140" s="760"/>
      <c r="WEC140" s="760"/>
      <c r="WED140" s="760"/>
      <c r="WEE140" s="760"/>
      <c r="WEF140" s="760"/>
      <c r="WEG140" s="760"/>
      <c r="WEH140" s="760"/>
      <c r="WEI140" s="760"/>
      <c r="WEJ140" s="760"/>
      <c r="WEK140" s="760"/>
      <c r="WEL140" s="760"/>
      <c r="WEM140" s="760"/>
      <c r="WEN140" s="760"/>
      <c r="WEO140" s="760"/>
      <c r="WEP140" s="760"/>
      <c r="WEQ140" s="760"/>
      <c r="WER140" s="760"/>
      <c r="WES140" s="760"/>
      <c r="WET140" s="760"/>
      <c r="WEU140" s="760"/>
      <c r="WEV140" s="760"/>
      <c r="WEW140" s="760"/>
      <c r="WEX140" s="760"/>
      <c r="WEY140" s="760"/>
      <c r="WEZ140" s="760"/>
      <c r="WFA140" s="760"/>
      <c r="WFB140" s="760"/>
      <c r="WFC140" s="760"/>
      <c r="WFD140" s="760"/>
      <c r="WFE140" s="760"/>
      <c r="WFF140" s="760"/>
      <c r="WFG140" s="760"/>
      <c r="WFH140" s="760"/>
      <c r="WFI140" s="760"/>
      <c r="WFJ140" s="760"/>
      <c r="WFK140" s="760"/>
      <c r="WFL140" s="760"/>
      <c r="WFM140" s="760"/>
      <c r="WFN140" s="760"/>
      <c r="WFO140" s="760"/>
      <c r="WFP140" s="760"/>
      <c r="WFQ140" s="760"/>
      <c r="WFR140" s="760"/>
      <c r="WFS140" s="760"/>
      <c r="WFT140" s="760"/>
      <c r="WFU140" s="760"/>
      <c r="WFV140" s="760"/>
      <c r="WFW140" s="760"/>
      <c r="WFX140" s="760"/>
      <c r="WFY140" s="760"/>
      <c r="WFZ140" s="760"/>
      <c r="WGA140" s="760"/>
      <c r="WGB140" s="760"/>
      <c r="WGC140" s="760"/>
      <c r="WGD140" s="760"/>
      <c r="WGE140" s="760"/>
      <c r="WGF140" s="760"/>
      <c r="WGG140" s="760"/>
      <c r="WGH140" s="760"/>
      <c r="WGI140" s="760"/>
      <c r="WGJ140" s="760"/>
      <c r="WGK140" s="760"/>
      <c r="WGL140" s="760"/>
      <c r="WGM140" s="760"/>
      <c r="WGN140" s="760"/>
      <c r="WGO140" s="760"/>
      <c r="WGP140" s="760"/>
      <c r="WGQ140" s="760"/>
      <c r="WGR140" s="760"/>
      <c r="WGS140" s="760"/>
      <c r="WGT140" s="760"/>
      <c r="WGU140" s="760"/>
      <c r="WGV140" s="760"/>
      <c r="WGW140" s="760"/>
      <c r="WGX140" s="760"/>
      <c r="WGY140" s="760"/>
      <c r="WGZ140" s="760"/>
      <c r="WHA140" s="760"/>
      <c r="WHB140" s="760"/>
      <c r="WHC140" s="760"/>
      <c r="WHD140" s="760"/>
      <c r="WHE140" s="760"/>
      <c r="WHF140" s="760"/>
      <c r="WHG140" s="760"/>
      <c r="WHH140" s="760"/>
      <c r="WHI140" s="760"/>
      <c r="WHJ140" s="760"/>
      <c r="WHK140" s="760"/>
      <c r="WHL140" s="760"/>
      <c r="WHM140" s="760"/>
      <c r="WHN140" s="760"/>
      <c r="WHO140" s="760"/>
      <c r="WHP140" s="760"/>
      <c r="WHQ140" s="760"/>
      <c r="WHR140" s="760"/>
      <c r="WHS140" s="760"/>
      <c r="WHT140" s="760"/>
      <c r="WHU140" s="760"/>
      <c r="WHV140" s="760"/>
      <c r="WHW140" s="760"/>
      <c r="WHX140" s="760"/>
      <c r="WHY140" s="760"/>
      <c r="WHZ140" s="760"/>
      <c r="WIA140" s="760"/>
      <c r="WIB140" s="760"/>
      <c r="WIC140" s="760"/>
      <c r="WID140" s="760"/>
      <c r="WIE140" s="760"/>
      <c r="WIF140" s="760"/>
      <c r="WIG140" s="760"/>
      <c r="WIH140" s="760"/>
      <c r="WII140" s="760"/>
      <c r="WIJ140" s="760"/>
      <c r="WIK140" s="760"/>
      <c r="WIL140" s="760"/>
      <c r="WIM140" s="760"/>
      <c r="WIN140" s="760"/>
      <c r="WIO140" s="760"/>
      <c r="WIP140" s="760"/>
      <c r="WIQ140" s="760"/>
      <c r="WIR140" s="760"/>
      <c r="WIS140" s="760"/>
      <c r="WIT140" s="760"/>
      <c r="WIU140" s="760"/>
      <c r="WIV140" s="760"/>
      <c r="WIW140" s="760"/>
      <c r="WIX140" s="760"/>
      <c r="WIY140" s="760"/>
      <c r="WIZ140" s="760"/>
      <c r="WJA140" s="760"/>
      <c r="WJB140" s="760"/>
      <c r="WJC140" s="760"/>
      <c r="WJD140" s="760"/>
      <c r="WJE140" s="760"/>
      <c r="WJF140" s="760"/>
      <c r="WJG140" s="760"/>
      <c r="WJH140" s="760"/>
      <c r="WJI140" s="760"/>
      <c r="WJJ140" s="760"/>
      <c r="WJK140" s="760"/>
      <c r="WJL140" s="760"/>
      <c r="WJM140" s="760"/>
      <c r="WJN140" s="760"/>
      <c r="WJO140" s="760"/>
      <c r="WJP140" s="760"/>
      <c r="WJQ140" s="760"/>
      <c r="WJR140" s="760"/>
      <c r="WJS140" s="760"/>
      <c r="WJT140" s="760"/>
      <c r="WJU140" s="760"/>
      <c r="WJV140" s="760"/>
      <c r="WJW140" s="760"/>
      <c r="WJX140" s="760"/>
      <c r="WJY140" s="760"/>
      <c r="WJZ140" s="760"/>
      <c r="WKA140" s="760"/>
      <c r="WKB140" s="760"/>
      <c r="WKC140" s="760"/>
      <c r="WKD140" s="760"/>
      <c r="WKE140" s="760"/>
      <c r="WKF140" s="760"/>
      <c r="WKG140" s="760"/>
      <c r="WKH140" s="760"/>
      <c r="WKI140" s="760"/>
      <c r="WKJ140" s="760"/>
      <c r="WKK140" s="760"/>
      <c r="WKL140" s="760"/>
      <c r="WKM140" s="760"/>
      <c r="WKN140" s="760"/>
      <c r="WKO140" s="760"/>
      <c r="WKP140" s="760"/>
      <c r="WKQ140" s="760"/>
      <c r="WKR140" s="760"/>
      <c r="WKS140" s="760"/>
      <c r="WKT140" s="760"/>
      <c r="WKU140" s="760"/>
      <c r="WKV140" s="760"/>
      <c r="WKW140" s="760"/>
      <c r="WKX140" s="760"/>
      <c r="WKY140" s="760"/>
      <c r="WKZ140" s="760"/>
      <c r="WLA140" s="760"/>
      <c r="WLB140" s="760"/>
      <c r="WLC140" s="760"/>
      <c r="WLD140" s="760"/>
      <c r="WLE140" s="760"/>
      <c r="WLF140" s="760"/>
      <c r="WLG140" s="760"/>
      <c r="WLH140" s="760"/>
      <c r="WLI140" s="760"/>
      <c r="WLJ140" s="760"/>
      <c r="WLK140" s="760"/>
      <c r="WLL140" s="760"/>
      <c r="WLM140" s="760"/>
      <c r="WLN140" s="760"/>
      <c r="WLO140" s="760"/>
      <c r="WLP140" s="760"/>
      <c r="WLQ140" s="760"/>
      <c r="WLR140" s="760"/>
      <c r="WLS140" s="760"/>
      <c r="WLT140" s="760"/>
      <c r="WLU140" s="760"/>
      <c r="WLV140" s="760"/>
      <c r="WLW140" s="760"/>
      <c r="WLX140" s="760"/>
      <c r="WLY140" s="760"/>
      <c r="WLZ140" s="760"/>
      <c r="WMA140" s="760"/>
      <c r="WMB140" s="760"/>
      <c r="WMC140" s="760"/>
      <c r="WMD140" s="760"/>
      <c r="WME140" s="760"/>
      <c r="WMF140" s="760"/>
      <c r="WMG140" s="760"/>
      <c r="WMH140" s="760"/>
      <c r="WMI140" s="760"/>
      <c r="WMJ140" s="760"/>
      <c r="WMK140" s="760"/>
      <c r="WML140" s="760"/>
      <c r="WMM140" s="760"/>
      <c r="WMN140" s="760"/>
      <c r="WMO140" s="760"/>
      <c r="WMP140" s="760"/>
      <c r="WMQ140" s="760"/>
      <c r="WMR140" s="760"/>
      <c r="WMS140" s="760"/>
      <c r="WMT140" s="760"/>
      <c r="WMU140" s="760"/>
      <c r="WMV140" s="760"/>
      <c r="WMW140" s="760"/>
      <c r="WMX140" s="760"/>
      <c r="WMY140" s="760"/>
      <c r="WMZ140" s="760"/>
      <c r="WNA140" s="760"/>
      <c r="WNB140" s="760"/>
      <c r="WNC140" s="760"/>
      <c r="WND140" s="760"/>
      <c r="WNE140" s="760"/>
      <c r="WNF140" s="760"/>
      <c r="WNG140" s="760"/>
      <c r="WNH140" s="760"/>
      <c r="WNI140" s="760"/>
      <c r="WNJ140" s="760"/>
      <c r="WNK140" s="760"/>
      <c r="WNL140" s="760"/>
      <c r="WNM140" s="760"/>
      <c r="WNN140" s="760"/>
      <c r="WNO140" s="760"/>
      <c r="WNP140" s="760"/>
      <c r="WNQ140" s="760"/>
      <c r="WNR140" s="760"/>
      <c r="WNS140" s="760"/>
      <c r="WNT140" s="760"/>
      <c r="WNU140" s="760"/>
      <c r="WNV140" s="760"/>
      <c r="WNW140" s="760"/>
      <c r="WNX140" s="760"/>
      <c r="WNY140" s="760"/>
      <c r="WNZ140" s="760"/>
      <c r="WOA140" s="760"/>
      <c r="WOB140" s="760"/>
      <c r="WOC140" s="760"/>
      <c r="WOD140" s="760"/>
      <c r="WOE140" s="760"/>
      <c r="WOF140" s="760"/>
      <c r="WOG140" s="760"/>
      <c r="WOH140" s="760"/>
      <c r="WOI140" s="760"/>
      <c r="WOJ140" s="760"/>
      <c r="WOK140" s="760"/>
      <c r="WOL140" s="760"/>
      <c r="WOM140" s="760"/>
      <c r="WON140" s="760"/>
      <c r="WOO140" s="760"/>
      <c r="WOP140" s="760"/>
      <c r="WOQ140" s="760"/>
      <c r="WOR140" s="760"/>
      <c r="WOS140" s="760"/>
      <c r="WOT140" s="760"/>
      <c r="WOU140" s="760"/>
      <c r="WOV140" s="760"/>
      <c r="WOW140" s="760"/>
      <c r="WOX140" s="760"/>
      <c r="WOY140" s="760"/>
      <c r="WOZ140" s="760"/>
      <c r="WPA140" s="760"/>
      <c r="WPB140" s="760"/>
      <c r="WPC140" s="760"/>
      <c r="WPD140" s="760"/>
      <c r="WPE140" s="760"/>
      <c r="WPF140" s="760"/>
      <c r="WPG140" s="760"/>
      <c r="WPH140" s="760"/>
      <c r="WPI140" s="760"/>
      <c r="WPJ140" s="760"/>
      <c r="WPK140" s="760"/>
      <c r="WPL140" s="760"/>
      <c r="WPM140" s="760"/>
      <c r="WPN140" s="760"/>
      <c r="WPO140" s="760"/>
      <c r="WPP140" s="760"/>
      <c r="WPQ140" s="760"/>
      <c r="WPR140" s="760"/>
      <c r="WPS140" s="760"/>
      <c r="WPT140" s="760"/>
      <c r="WPU140" s="760"/>
      <c r="WPV140" s="760"/>
      <c r="WPW140" s="760"/>
      <c r="WPX140" s="760"/>
      <c r="WPY140" s="760"/>
      <c r="WPZ140" s="760"/>
      <c r="WQA140" s="760"/>
      <c r="WQB140" s="760"/>
      <c r="WQC140" s="760"/>
      <c r="WQD140" s="760"/>
      <c r="WQE140" s="760"/>
      <c r="WQF140" s="760"/>
      <c r="WQG140" s="760"/>
      <c r="WQH140" s="760"/>
      <c r="WQI140" s="760"/>
      <c r="WQJ140" s="760"/>
      <c r="WQK140" s="760"/>
      <c r="WQL140" s="760"/>
      <c r="WQM140" s="760"/>
      <c r="WQN140" s="760"/>
      <c r="WQO140" s="760"/>
      <c r="WQP140" s="760"/>
      <c r="WQQ140" s="760"/>
      <c r="WQR140" s="760"/>
      <c r="WQS140" s="760"/>
      <c r="WQT140" s="760"/>
      <c r="WQU140" s="760"/>
      <c r="WQV140" s="760"/>
      <c r="WQW140" s="760"/>
      <c r="WQX140" s="760"/>
      <c r="WQY140" s="760"/>
      <c r="WQZ140" s="760"/>
      <c r="WRA140" s="760"/>
      <c r="WRB140" s="760"/>
      <c r="WRC140" s="760"/>
      <c r="WRD140" s="760"/>
      <c r="WRE140" s="760"/>
      <c r="WRF140" s="760"/>
      <c r="WRG140" s="760"/>
      <c r="WRH140" s="760"/>
      <c r="WRI140" s="760"/>
      <c r="WRJ140" s="760"/>
      <c r="WRK140" s="760"/>
      <c r="WRL140" s="760"/>
      <c r="WRM140" s="760"/>
      <c r="WRN140" s="760"/>
      <c r="WRO140" s="760"/>
      <c r="WRP140" s="760"/>
      <c r="WRQ140" s="760"/>
      <c r="WRR140" s="760"/>
      <c r="WRS140" s="760"/>
      <c r="WRT140" s="760"/>
      <c r="WRU140" s="760"/>
      <c r="WRV140" s="760"/>
      <c r="WRW140" s="760"/>
      <c r="WRX140" s="760"/>
      <c r="WRY140" s="760"/>
      <c r="WRZ140" s="760"/>
      <c r="WSA140" s="760"/>
      <c r="WSB140" s="760"/>
      <c r="WSC140" s="760"/>
      <c r="WSD140" s="760"/>
      <c r="WSE140" s="760"/>
      <c r="WSF140" s="760"/>
      <c r="WSG140" s="760"/>
      <c r="WSH140" s="760"/>
      <c r="WSI140" s="760"/>
      <c r="WSJ140" s="760"/>
      <c r="WSK140" s="760"/>
      <c r="WSL140" s="760"/>
      <c r="WSM140" s="760"/>
      <c r="WSN140" s="760"/>
      <c r="WSO140" s="760"/>
      <c r="WSP140" s="760"/>
      <c r="WSQ140" s="760"/>
      <c r="WSR140" s="760"/>
      <c r="WSS140" s="760"/>
      <c r="WST140" s="760"/>
      <c r="WSU140" s="760"/>
      <c r="WSV140" s="760"/>
      <c r="WSW140" s="760"/>
      <c r="WSX140" s="760"/>
      <c r="WSY140" s="760"/>
      <c r="WSZ140" s="760"/>
      <c r="WTA140" s="760"/>
      <c r="WTB140" s="760"/>
      <c r="WTC140" s="760"/>
      <c r="WTD140" s="760"/>
      <c r="WTE140" s="760"/>
      <c r="WTF140" s="760"/>
      <c r="WTG140" s="760"/>
      <c r="WTH140" s="760"/>
      <c r="WTI140" s="760"/>
      <c r="WTJ140" s="760"/>
      <c r="WTK140" s="760"/>
      <c r="WTL140" s="760"/>
      <c r="WTM140" s="760"/>
      <c r="WTN140" s="760"/>
      <c r="WTO140" s="760"/>
      <c r="WTP140" s="760"/>
      <c r="WTQ140" s="760"/>
      <c r="WTR140" s="760"/>
      <c r="WTS140" s="760"/>
      <c r="WTT140" s="760"/>
      <c r="WTU140" s="760"/>
      <c r="WTV140" s="760"/>
      <c r="WTW140" s="760"/>
      <c r="WTX140" s="760"/>
      <c r="WTY140" s="760"/>
      <c r="WTZ140" s="760"/>
      <c r="WUA140" s="760"/>
      <c r="WUB140" s="760"/>
      <c r="WUC140" s="760"/>
      <c r="WUD140" s="760"/>
      <c r="WUE140" s="760"/>
      <c r="WUF140" s="760"/>
      <c r="WUG140" s="760"/>
      <c r="WUH140" s="760"/>
      <c r="WUI140" s="760"/>
      <c r="WUJ140" s="760"/>
      <c r="WUK140" s="760"/>
      <c r="WUL140" s="760"/>
      <c r="WUM140" s="760"/>
      <c r="WUN140" s="760"/>
      <c r="WUO140" s="760"/>
      <c r="WUP140" s="760"/>
      <c r="WUQ140" s="760"/>
      <c r="WUR140" s="760"/>
      <c r="WUS140" s="760"/>
      <c r="WUT140" s="760"/>
      <c r="WUU140" s="760"/>
      <c r="WUV140" s="760"/>
      <c r="WUW140" s="760"/>
      <c r="WUX140" s="760"/>
      <c r="WUY140" s="760"/>
      <c r="WUZ140" s="760"/>
      <c r="WVA140" s="760"/>
      <c r="WVB140" s="760"/>
      <c r="WVC140" s="760"/>
      <c r="WVD140" s="760"/>
      <c r="WVE140" s="760"/>
      <c r="WVF140" s="760"/>
      <c r="WVG140" s="760"/>
      <c r="WVH140" s="760"/>
      <c r="WVI140" s="760"/>
      <c r="WVJ140" s="760"/>
      <c r="WVK140" s="760"/>
      <c r="WVL140" s="760"/>
      <c r="WVM140" s="760"/>
      <c r="WVN140" s="760"/>
      <c r="WVO140" s="760"/>
      <c r="WVP140" s="760"/>
      <c r="WVQ140" s="760"/>
      <c r="WVR140" s="760"/>
      <c r="WVS140" s="760"/>
      <c r="WVT140" s="760"/>
      <c r="WVU140" s="760"/>
      <c r="WVV140" s="760"/>
      <c r="WVW140" s="760"/>
      <c r="WVX140" s="760"/>
      <c r="WVY140" s="760"/>
      <c r="WVZ140" s="760"/>
      <c r="WWA140" s="760"/>
      <c r="WWB140" s="760"/>
      <c r="WWC140" s="760"/>
      <c r="WWD140" s="760"/>
      <c r="WWE140" s="760"/>
      <c r="WWF140" s="760"/>
      <c r="WWG140" s="760"/>
      <c r="WWH140" s="760"/>
      <c r="WWI140" s="760"/>
      <c r="WWJ140" s="760"/>
      <c r="WWK140" s="760"/>
      <c r="WWL140" s="760"/>
      <c r="WWM140" s="760"/>
      <c r="WWN140" s="760"/>
      <c r="WWO140" s="760"/>
      <c r="WWP140" s="760"/>
      <c r="WWQ140" s="760"/>
      <c r="WWR140" s="760"/>
      <c r="WWS140" s="760"/>
      <c r="WWT140" s="760"/>
      <c r="WWU140" s="760"/>
      <c r="WWV140" s="760"/>
      <c r="WWW140" s="760"/>
      <c r="WWX140" s="760"/>
      <c r="WWY140" s="760"/>
      <c r="WWZ140" s="760"/>
      <c r="WXA140" s="760"/>
      <c r="WXB140" s="760"/>
      <c r="WXC140" s="760"/>
      <c r="WXD140" s="760"/>
      <c r="WXE140" s="760"/>
      <c r="WXF140" s="760"/>
      <c r="WXG140" s="760"/>
      <c r="WXH140" s="760"/>
      <c r="WXI140" s="760"/>
      <c r="WXJ140" s="760"/>
      <c r="WXK140" s="760"/>
      <c r="WXL140" s="760"/>
      <c r="WXM140" s="760"/>
      <c r="WXN140" s="760"/>
      <c r="WXO140" s="760"/>
      <c r="WXP140" s="760"/>
      <c r="WXQ140" s="760"/>
      <c r="WXR140" s="760"/>
      <c r="WXS140" s="760"/>
      <c r="WXT140" s="760"/>
      <c r="WXU140" s="760"/>
      <c r="WXV140" s="760"/>
      <c r="WXW140" s="760"/>
      <c r="WXX140" s="760"/>
      <c r="WXY140" s="760"/>
      <c r="WXZ140" s="760"/>
      <c r="WYA140" s="760"/>
      <c r="WYB140" s="760"/>
      <c r="WYC140" s="760"/>
      <c r="WYD140" s="760"/>
      <c r="WYE140" s="760"/>
      <c r="WYF140" s="760"/>
      <c r="WYG140" s="760"/>
      <c r="WYH140" s="760"/>
      <c r="WYI140" s="760"/>
      <c r="WYJ140" s="760"/>
      <c r="WYK140" s="760"/>
      <c r="WYL140" s="760"/>
      <c r="WYM140" s="760"/>
      <c r="WYN140" s="760"/>
      <c r="WYO140" s="760"/>
      <c r="WYP140" s="760"/>
      <c r="WYQ140" s="760"/>
      <c r="WYR140" s="760"/>
      <c r="WYS140" s="760"/>
      <c r="WYT140" s="760"/>
      <c r="WYU140" s="760"/>
      <c r="WYV140" s="760"/>
      <c r="WYW140" s="760"/>
      <c r="WYX140" s="760"/>
      <c r="WYY140" s="760"/>
      <c r="WYZ140" s="760"/>
      <c r="WZA140" s="760"/>
      <c r="WZB140" s="760"/>
      <c r="WZC140" s="760"/>
      <c r="WZD140" s="760"/>
      <c r="WZE140" s="760"/>
      <c r="WZF140" s="760"/>
      <c r="WZG140" s="760"/>
      <c r="WZH140" s="760"/>
      <c r="WZI140" s="760"/>
      <c r="WZJ140" s="760"/>
      <c r="WZK140" s="760"/>
      <c r="WZL140" s="760"/>
      <c r="WZM140" s="760"/>
      <c r="WZN140" s="760"/>
      <c r="WZO140" s="760"/>
      <c r="WZP140" s="760"/>
      <c r="WZQ140" s="760"/>
      <c r="WZR140" s="760"/>
      <c r="WZS140" s="760"/>
      <c r="WZT140" s="760"/>
      <c r="WZU140" s="760"/>
      <c r="WZV140" s="760"/>
      <c r="WZW140" s="760"/>
      <c r="WZX140" s="760"/>
      <c r="WZY140" s="760"/>
      <c r="WZZ140" s="760"/>
      <c r="XAA140" s="760"/>
      <c r="XAB140" s="760"/>
      <c r="XAC140" s="760"/>
      <c r="XAD140" s="760"/>
      <c r="XAE140" s="760"/>
      <c r="XAF140" s="760"/>
      <c r="XAG140" s="760"/>
      <c r="XAH140" s="760"/>
      <c r="XAI140" s="760"/>
      <c r="XAJ140" s="760"/>
      <c r="XAK140" s="760"/>
      <c r="XAL140" s="760"/>
      <c r="XAM140" s="760"/>
      <c r="XAN140" s="760"/>
      <c r="XAO140" s="760"/>
      <c r="XAP140" s="760"/>
      <c r="XAQ140" s="760"/>
      <c r="XAR140" s="760"/>
      <c r="XAS140" s="760"/>
      <c r="XAT140" s="760"/>
      <c r="XAU140" s="760"/>
      <c r="XAV140" s="760"/>
      <c r="XAW140" s="760"/>
      <c r="XAX140" s="760"/>
      <c r="XAY140" s="760"/>
      <c r="XAZ140" s="760"/>
      <c r="XBA140" s="760"/>
      <c r="XBB140" s="760"/>
      <c r="XBC140" s="760"/>
      <c r="XBD140" s="760"/>
      <c r="XBE140" s="760"/>
      <c r="XBF140" s="760"/>
      <c r="XBG140" s="760"/>
      <c r="XBH140" s="760"/>
      <c r="XBI140" s="760"/>
      <c r="XBJ140" s="760"/>
      <c r="XBK140" s="760"/>
      <c r="XBL140" s="760"/>
      <c r="XBM140" s="760"/>
      <c r="XBN140" s="760"/>
      <c r="XBO140" s="760"/>
      <c r="XBP140" s="760"/>
      <c r="XBQ140" s="760"/>
      <c r="XBR140" s="760"/>
      <c r="XBS140" s="760"/>
      <c r="XBT140" s="760"/>
      <c r="XBU140" s="760"/>
      <c r="XBV140" s="760"/>
      <c r="XBW140" s="760"/>
      <c r="XBX140" s="760"/>
      <c r="XBY140" s="760"/>
      <c r="XBZ140" s="760"/>
      <c r="XCA140" s="760"/>
      <c r="XCB140" s="760"/>
      <c r="XCC140" s="760"/>
      <c r="XCD140" s="760"/>
      <c r="XCE140" s="760"/>
      <c r="XCF140" s="760"/>
      <c r="XCG140" s="760"/>
      <c r="XCH140" s="760"/>
      <c r="XCI140" s="760"/>
      <c r="XCJ140" s="760"/>
      <c r="XCK140" s="760"/>
      <c r="XCL140" s="760"/>
      <c r="XCM140" s="760"/>
      <c r="XCN140" s="760"/>
      <c r="XCO140" s="760"/>
      <c r="XCP140" s="760"/>
      <c r="XCQ140" s="760"/>
      <c r="XCR140" s="760"/>
      <c r="XCS140" s="760"/>
      <c r="XCT140" s="760"/>
      <c r="XCU140" s="760"/>
      <c r="XCV140" s="760"/>
      <c r="XCW140" s="760"/>
      <c r="XCX140" s="760"/>
      <c r="XCY140" s="760"/>
      <c r="XCZ140" s="760"/>
      <c r="XDA140" s="760"/>
      <c r="XDB140" s="760"/>
      <c r="XDC140" s="760"/>
      <c r="XDD140" s="760"/>
      <c r="XDE140" s="760"/>
      <c r="XDF140" s="760"/>
      <c r="XDG140" s="760"/>
      <c r="XDH140" s="760"/>
      <c r="XDI140" s="760"/>
      <c r="XDJ140" s="760"/>
      <c r="XDK140" s="760"/>
      <c r="XDL140" s="760"/>
      <c r="XDM140" s="760"/>
      <c r="XDN140" s="760"/>
      <c r="XDO140" s="760"/>
      <c r="XDP140" s="760"/>
      <c r="XDQ140" s="760"/>
      <c r="XDR140" s="760"/>
      <c r="XDS140" s="760"/>
      <c r="XDT140" s="760"/>
      <c r="XDU140" s="760"/>
      <c r="XDV140" s="760"/>
      <c r="XDW140" s="760"/>
      <c r="XDX140" s="760"/>
      <c r="XDY140" s="760"/>
      <c r="XDZ140" s="760"/>
      <c r="XEA140" s="760"/>
      <c r="XEB140" s="760"/>
      <c r="XEC140" s="760"/>
      <c r="XED140" s="760"/>
      <c r="XEE140" s="760"/>
      <c r="XEF140" s="760"/>
      <c r="XEG140" s="760"/>
      <c r="XEH140" s="760"/>
      <c r="XEI140" s="760"/>
      <c r="XEJ140" s="760"/>
      <c r="XEK140" s="760"/>
      <c r="XEL140" s="760"/>
      <c r="XEM140" s="760"/>
      <c r="XEN140" s="760"/>
      <c r="XEO140" s="760"/>
      <c r="XEP140" s="760"/>
      <c r="XEQ140" s="760"/>
      <c r="XER140" s="760"/>
      <c r="XES140" s="760"/>
      <c r="XET140" s="760"/>
      <c r="XEU140" s="760"/>
      <c r="XEV140" s="760"/>
      <c r="XEW140" s="760"/>
      <c r="XEX140" s="760"/>
      <c r="XEY140" s="760"/>
      <c r="XEZ140" s="760"/>
      <c r="XFA140" s="760"/>
      <c r="XFB140" s="760"/>
    </row>
    <row r="141" spans="1:16382" s="797" customFormat="1" ht="15" customHeight="1" thickBot="1" x14ac:dyDescent="0.35">
      <c r="A141" s="813">
        <v>2321</v>
      </c>
      <c r="B141" s="814">
        <v>2321</v>
      </c>
      <c r="C141" s="814" t="s">
        <v>65</v>
      </c>
      <c r="D141" s="815" t="s">
        <v>100</v>
      </c>
      <c r="E141" s="816">
        <v>0</v>
      </c>
      <c r="F141" s="816">
        <v>0</v>
      </c>
      <c r="G141" s="816">
        <v>0</v>
      </c>
      <c r="H141" s="808">
        <v>0</v>
      </c>
      <c r="I141" s="808">
        <v>0</v>
      </c>
      <c r="J141" s="793"/>
      <c r="K141" s="793"/>
      <c r="L141" s="794"/>
      <c r="M141" s="794"/>
      <c r="N141" s="794"/>
      <c r="O141" s="794"/>
      <c r="P141" s="794"/>
      <c r="Q141" s="803"/>
      <c r="R141" s="794"/>
      <c r="S141" s="795"/>
      <c r="T141" s="796"/>
    </row>
    <row r="142" spans="1:16382" s="839" customFormat="1" ht="15" customHeight="1" thickBot="1" x14ac:dyDescent="0.35">
      <c r="A142" s="832" t="s">
        <v>233</v>
      </c>
      <c r="B142" s="833"/>
      <c r="C142" s="833"/>
      <c r="D142" s="834"/>
      <c r="E142" s="835">
        <v>157980455.24197242</v>
      </c>
      <c r="F142" s="835">
        <v>168776328</v>
      </c>
      <c r="G142" s="835">
        <v>159698992</v>
      </c>
      <c r="H142" s="835">
        <f>SUM(H7:H141)</f>
        <v>178621921</v>
      </c>
      <c r="I142" s="835">
        <f>SUM(I7:I141)</f>
        <v>178765121</v>
      </c>
      <c r="J142" s="722"/>
      <c r="K142" s="722"/>
      <c r="L142" s="722"/>
      <c r="M142" s="723"/>
      <c r="N142" s="723"/>
      <c r="O142" s="723"/>
      <c r="P142" s="723"/>
      <c r="Q142" s="836"/>
      <c r="R142" s="723"/>
      <c r="S142" s="837"/>
      <c r="T142" s="838"/>
    </row>
    <row r="143" spans="1:16382" ht="15" customHeight="1" thickBot="1" x14ac:dyDescent="0.3">
      <c r="A143" s="451"/>
      <c r="B143" s="451"/>
      <c r="C143" s="451"/>
      <c r="D143" s="840"/>
      <c r="E143" s="841"/>
      <c r="F143" s="841"/>
      <c r="G143" s="841"/>
      <c r="H143" s="841"/>
      <c r="I143" s="841"/>
      <c r="N143" s="789"/>
      <c r="O143" s="789"/>
      <c r="P143" s="789"/>
      <c r="Q143" s="790"/>
    </row>
    <row r="144" spans="1:16382" s="839" customFormat="1" ht="16.5" customHeight="1" thickBot="1" x14ac:dyDescent="0.35">
      <c r="A144" s="2454" t="s">
        <v>232</v>
      </c>
      <c r="B144" s="2455"/>
      <c r="C144" s="2455"/>
      <c r="D144" s="2456"/>
      <c r="E144" s="835">
        <v>11500000</v>
      </c>
      <c r="F144" s="835">
        <v>5701631.46</v>
      </c>
      <c r="G144" s="835">
        <v>23434045</v>
      </c>
      <c r="H144" s="835">
        <f>+H145+H147</f>
        <v>23434045</v>
      </c>
      <c r="I144" s="835">
        <f>+I145+I147</f>
        <v>23434045</v>
      </c>
      <c r="J144" s="722"/>
      <c r="K144" s="722"/>
      <c r="L144" s="723"/>
      <c r="M144" s="723"/>
      <c r="N144" s="723"/>
      <c r="O144" s="723"/>
      <c r="P144" s="723"/>
      <c r="Q144" s="836"/>
      <c r="R144" s="723"/>
      <c r="S144" s="837"/>
      <c r="T144" s="838"/>
    </row>
    <row r="145" spans="1:20" s="853" customFormat="1" ht="15.75" x14ac:dyDescent="0.25">
      <c r="A145" s="842"/>
      <c r="B145" s="843"/>
      <c r="C145" s="844" t="s">
        <v>55</v>
      </c>
      <c r="D145" s="845" t="s">
        <v>1845</v>
      </c>
      <c r="E145" s="846">
        <v>11500000</v>
      </c>
      <c r="F145" s="846">
        <v>5701631.46</v>
      </c>
      <c r="G145" s="846">
        <v>5934045</v>
      </c>
      <c r="H145" s="847">
        <v>5934045</v>
      </c>
      <c r="I145" s="847">
        <v>5934045</v>
      </c>
      <c r="J145" s="848"/>
      <c r="K145" s="848"/>
      <c r="L145" s="849"/>
      <c r="M145" s="849"/>
      <c r="N145" s="849"/>
      <c r="O145" s="849"/>
      <c r="P145" s="849"/>
      <c r="Q145" s="850"/>
      <c r="R145" s="849"/>
      <c r="S145" s="851"/>
      <c r="T145" s="852"/>
    </row>
    <row r="146" spans="1:20" s="853" customFormat="1" ht="15.75" x14ac:dyDescent="0.25">
      <c r="A146" s="854"/>
      <c r="B146" s="855"/>
      <c r="C146" s="856" t="s">
        <v>55</v>
      </c>
      <c r="D146" s="857" t="s">
        <v>56</v>
      </c>
      <c r="E146" s="858">
        <v>0</v>
      </c>
      <c r="F146" s="858">
        <v>0</v>
      </c>
      <c r="G146" s="858">
        <v>0</v>
      </c>
      <c r="H146" s="847">
        <v>0</v>
      </c>
      <c r="I146" s="847">
        <v>0</v>
      </c>
      <c r="J146" s="848"/>
      <c r="K146" s="848"/>
      <c r="L146" s="849"/>
      <c r="M146" s="849"/>
      <c r="N146" s="849"/>
      <c r="O146" s="849"/>
      <c r="P146" s="849"/>
      <c r="Q146" s="850"/>
      <c r="R146" s="849"/>
      <c r="S146" s="851"/>
      <c r="T146" s="852"/>
    </row>
    <row r="147" spans="1:20" s="853" customFormat="1" ht="15.75" x14ac:dyDescent="0.25">
      <c r="A147" s="854"/>
      <c r="B147" s="855"/>
      <c r="C147" s="856">
        <v>8123</v>
      </c>
      <c r="D147" s="857" t="s">
        <v>2088</v>
      </c>
      <c r="E147" s="858"/>
      <c r="F147" s="858"/>
      <c r="G147" s="858">
        <v>17500000</v>
      </c>
      <c r="H147" s="2226">
        <v>17500000</v>
      </c>
      <c r="I147" s="2226">
        <v>17500000</v>
      </c>
      <c r="J147" s="848"/>
      <c r="K147" s="848"/>
      <c r="L147" s="849"/>
      <c r="M147" s="849"/>
      <c r="N147" s="849"/>
      <c r="O147" s="849"/>
      <c r="P147" s="849"/>
      <c r="Q147" s="850"/>
      <c r="R147" s="849"/>
      <c r="S147" s="851"/>
      <c r="T147" s="852"/>
    </row>
    <row r="148" spans="1:20" s="853" customFormat="1" ht="16.5" thickBot="1" x14ac:dyDescent="0.3">
      <c r="A148" s="854"/>
      <c r="B148" s="855"/>
      <c r="C148" s="856" t="s">
        <v>98</v>
      </c>
      <c r="D148" s="857" t="s">
        <v>99</v>
      </c>
      <c r="E148" s="858"/>
      <c r="F148" s="858"/>
      <c r="G148" s="858"/>
      <c r="H148" s="847"/>
      <c r="I148" s="847"/>
      <c r="J148" s="848"/>
      <c r="K148" s="848"/>
      <c r="L148" s="849"/>
      <c r="M148" s="849"/>
      <c r="N148" s="849"/>
      <c r="O148" s="849"/>
      <c r="P148" s="849"/>
      <c r="Q148" s="850"/>
      <c r="R148" s="849"/>
      <c r="S148" s="851"/>
      <c r="T148" s="852"/>
    </row>
    <row r="149" spans="1:20" s="653" customFormat="1" ht="20.25" customHeight="1" thickBot="1" x14ac:dyDescent="0.35">
      <c r="A149" s="2448" t="s">
        <v>101</v>
      </c>
      <c r="B149" s="2449"/>
      <c r="C149" s="2449"/>
      <c r="D149" s="2450"/>
      <c r="E149" s="859">
        <v>169480455.24197242</v>
      </c>
      <c r="F149" s="859">
        <v>174477959.46000001</v>
      </c>
      <c r="G149" s="859">
        <v>183133037</v>
      </c>
      <c r="H149" s="859">
        <f>+H142+H144</f>
        <v>202055966</v>
      </c>
      <c r="I149" s="859">
        <f>+I142+I144</f>
        <v>202199166</v>
      </c>
      <c r="J149" s="722"/>
      <c r="K149" s="722"/>
      <c r="L149" s="723"/>
      <c r="M149" s="723"/>
      <c r="N149" s="723"/>
      <c r="O149" s="723"/>
      <c r="P149" s="723"/>
      <c r="Q149" s="836"/>
      <c r="R149" s="723"/>
      <c r="S149" s="837"/>
      <c r="T149" s="838"/>
    </row>
    <row r="150" spans="1:20" ht="15" customHeight="1" x14ac:dyDescent="0.25">
      <c r="A150" s="619"/>
      <c r="B150" s="619"/>
      <c r="C150" s="619"/>
      <c r="D150" s="786"/>
      <c r="E150" s="787"/>
      <c r="F150" s="787"/>
      <c r="G150" s="787"/>
      <c r="H150" s="788"/>
      <c r="I150" s="788"/>
      <c r="N150" s="789"/>
      <c r="O150" s="789"/>
      <c r="P150" s="789"/>
      <c r="Q150" s="790"/>
    </row>
    <row r="151" spans="1:20" ht="12.75" customHeight="1" x14ac:dyDescent="0.25">
      <c r="A151" s="753" t="s">
        <v>675</v>
      </c>
      <c r="B151" s="619"/>
      <c r="C151" s="619"/>
      <c r="D151" s="786"/>
      <c r="E151" s="787"/>
      <c r="F151" s="787"/>
      <c r="G151" s="787"/>
      <c r="H151" s="785"/>
      <c r="I151" s="785"/>
    </row>
    <row r="152" spans="1:20" ht="12.75" customHeight="1" x14ac:dyDescent="0.25">
      <c r="J152" s="819"/>
      <c r="K152" s="819"/>
      <c r="L152" s="819"/>
      <c r="M152" s="863"/>
      <c r="N152" s="863"/>
      <c r="O152" s="863"/>
      <c r="P152" s="863"/>
    </row>
    <row r="153" spans="1:20" ht="12.75" customHeight="1" x14ac:dyDescent="0.25">
      <c r="J153" s="819"/>
      <c r="K153" s="819"/>
      <c r="L153" s="819"/>
      <c r="M153" s="863"/>
      <c r="N153" s="863"/>
      <c r="O153" s="863"/>
      <c r="P153" s="863"/>
    </row>
  </sheetData>
  <dataConsolidate/>
  <mergeCells count="3">
    <mergeCell ref="A149:D149"/>
    <mergeCell ref="A5:D5"/>
    <mergeCell ref="A144:D144"/>
  </mergeCells>
  <phoneticPr fontId="3" type="noConversion"/>
  <dataValidations count="1">
    <dataValidation allowBlank="1" sqref="H1:I1048576"/>
  </dataValidations>
  <pageMargins left="0.31496062992125984" right="0.31496062992125984" top="0.19685039370078741" bottom="0.19685039370078741" header="0.31496062992125984" footer="0.31496062992125984"/>
  <pageSetup paperSize="9" scale="62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W91"/>
  <sheetViews>
    <sheetView topLeftCell="A4" zoomScale="81" zoomScaleNormal="81" workbookViewId="0">
      <pane xSplit="9" ySplit="4" topLeftCell="J56" activePane="bottomRight" state="frozen"/>
      <selection activeCell="A4" sqref="A4"/>
      <selection pane="topRight" activeCell="J4" sqref="J4"/>
      <selection pane="bottomLeft" activeCell="A8" sqref="A8"/>
      <selection pane="bottomRight" activeCell="K62" sqref="K62"/>
    </sheetView>
  </sheetViews>
  <sheetFormatPr defaultColWidth="9.140625" defaultRowHeight="13.5" outlineLevelCol="2" x14ac:dyDescent="0.25"/>
  <cols>
    <col min="1" max="1" width="8.140625" style="997" customWidth="1"/>
    <col min="2" max="2" width="29.42578125" style="760" customWidth="1"/>
    <col min="3" max="3" width="17.42578125" style="760" hidden="1" customWidth="1"/>
    <col min="4" max="5" width="13.7109375" style="760" hidden="1" customWidth="1"/>
    <col min="6" max="6" width="16" style="760" hidden="1" customWidth="1"/>
    <col min="7" max="8" width="16" style="760" customWidth="1"/>
    <col min="9" max="9" width="16.7109375" style="862" customWidth="1"/>
    <col min="10" max="10" width="13.7109375" style="763" bestFit="1" customWidth="1"/>
    <col min="11" max="11" width="14.85546875" style="763" bestFit="1" customWidth="1"/>
    <col min="12" max="12" width="11.28515625" style="763" customWidth="1"/>
    <col min="13" max="13" width="13.140625" style="763" bestFit="1" customWidth="1"/>
    <col min="14" max="14" width="12.42578125" style="763" bestFit="1" customWidth="1"/>
    <col min="15" max="15" width="11.140625" style="763" bestFit="1" customWidth="1"/>
    <col min="16" max="16" width="15.140625" style="763" customWidth="1"/>
    <col min="17" max="17" width="11.5703125" style="764" customWidth="1" outlineLevel="1"/>
    <col min="18" max="18" width="10" style="764" customWidth="1" outlineLevel="1"/>
    <col min="19" max="19" width="13.5703125" style="763" customWidth="1"/>
    <col min="20" max="20" width="12.42578125" style="763" bestFit="1" customWidth="1"/>
    <col min="21" max="21" width="11.28515625" style="763" bestFit="1" customWidth="1"/>
    <col min="22" max="22" width="10.42578125" style="763" customWidth="1"/>
    <col min="23" max="23" width="11.5703125" style="763" bestFit="1" customWidth="1"/>
    <col min="24" max="24" width="10.42578125" style="763" customWidth="1"/>
    <col min="25" max="25" width="11.5703125" style="763" bestFit="1" customWidth="1"/>
    <col min="26" max="26" width="10.42578125" style="763" customWidth="1"/>
    <col min="27" max="28" width="11.5703125" style="763" bestFit="1" customWidth="1"/>
    <col min="29" max="29" width="11.5703125" style="764" customWidth="1" outlineLevel="1"/>
    <col min="30" max="30" width="9" style="764" customWidth="1" outlineLevel="1"/>
    <col min="31" max="31" width="11.5703125" style="763" bestFit="1" customWidth="1"/>
    <col min="32" max="32" width="11.5703125" style="764" customWidth="1" outlineLevel="1"/>
    <col min="33" max="33" width="8.5703125" style="764" bestFit="1" customWidth="1" outlineLevel="1"/>
    <col min="34" max="34" width="11.5703125" style="763" bestFit="1" customWidth="1"/>
    <col min="35" max="36" width="11.28515625" style="764" customWidth="1" outlineLevel="1"/>
    <col min="37" max="37" width="11.5703125" style="763" bestFit="1" customWidth="1"/>
    <col min="38" max="40" width="10.42578125" style="763" customWidth="1"/>
    <col min="41" max="42" width="10.42578125" style="764" customWidth="1" outlineLevel="1"/>
    <col min="43" max="43" width="11.5703125" style="763" bestFit="1" customWidth="1"/>
    <col min="44" max="44" width="11.5703125" style="764" customWidth="1" outlineLevel="1"/>
    <col min="45" max="45" width="10.42578125" style="764" customWidth="1" outlineLevel="1"/>
    <col min="46" max="46" width="19.140625" style="763" customWidth="1"/>
    <col min="47" max="47" width="12.7109375" style="764" customWidth="1" outlineLevel="1"/>
    <col min="48" max="48" width="11.28515625" style="764" customWidth="1" outlineLevel="1"/>
    <col min="49" max="49" width="10.42578125" style="763" customWidth="1"/>
    <col min="50" max="51" width="10.42578125" style="764" customWidth="1" outlineLevel="1"/>
    <col min="52" max="52" width="11.5703125" style="763" bestFit="1" customWidth="1"/>
    <col min="53" max="53" width="11.5703125" style="764" customWidth="1" outlineLevel="1"/>
    <col min="54" max="54" width="10.42578125" style="764" customWidth="1" outlineLevel="1"/>
    <col min="55" max="55" width="13.5703125" style="763" customWidth="1"/>
    <col min="56" max="56" width="13.140625" style="764" customWidth="1" outlineLevel="1"/>
    <col min="57" max="57" width="10.42578125" style="764" customWidth="1" outlineLevel="1"/>
    <col min="58" max="58" width="11.5703125" style="763" bestFit="1" customWidth="1"/>
    <col min="59" max="60" width="11.28515625" style="764" customWidth="1" outlineLevel="1"/>
    <col min="61" max="61" width="10.42578125" style="763" customWidth="1"/>
    <col min="62" max="63" width="10.42578125" style="764" customWidth="1" outlineLevel="1"/>
    <col min="64" max="65" width="12.42578125" style="763" customWidth="1"/>
    <col min="66" max="67" width="12.42578125" style="764" customWidth="1" outlineLevel="1"/>
    <col min="68" max="68" width="10.42578125" style="763" customWidth="1"/>
    <col min="69" max="69" width="11.5703125" style="763" bestFit="1" customWidth="1"/>
    <col min="70" max="70" width="11.5703125" style="764" customWidth="1" outlineLevel="1"/>
    <col min="71" max="71" width="9.28515625" style="764" customWidth="1" outlineLevel="1"/>
    <col min="72" max="72" width="12.7109375" style="763" bestFit="1" customWidth="1"/>
    <col min="73" max="73" width="12.7109375" style="764" customWidth="1" outlineLevel="1"/>
    <col min="74" max="74" width="10.5703125" style="764" customWidth="1" outlineLevel="1"/>
    <col min="75" max="75" width="15.7109375" style="763" customWidth="1"/>
    <col min="76" max="76" width="13.28515625" style="763" bestFit="1" customWidth="1"/>
    <col min="77" max="77" width="11.5703125" style="764" customWidth="1" outlineLevel="2"/>
    <col min="78" max="78" width="9.28515625" style="764" customWidth="1" outlineLevel="2"/>
    <col min="79" max="79" width="12.5703125" style="763" customWidth="1"/>
    <col min="80" max="80" width="11.5703125" style="764" customWidth="1" outlineLevel="2"/>
    <col min="81" max="81" width="10.42578125" style="764" customWidth="1" outlineLevel="2"/>
    <col min="82" max="82" width="13.85546875" style="763" customWidth="1"/>
    <col min="83" max="83" width="9.28515625" style="764" customWidth="1" outlineLevel="2"/>
    <col min="84" max="84" width="9" style="764" customWidth="1" outlineLevel="2"/>
    <col min="85" max="85" width="11.5703125" style="763" customWidth="1"/>
    <col min="86" max="86" width="11.5703125" style="764" customWidth="1" outlineLevel="2"/>
    <col min="87" max="87" width="9" style="764" customWidth="1" outlineLevel="2"/>
    <col min="88" max="88" width="11.5703125" style="763" bestFit="1" customWidth="1"/>
    <col min="89" max="89" width="11.5703125" style="764" customWidth="1" outlineLevel="1"/>
    <col min="90" max="90" width="8.7109375" style="764" customWidth="1" outlineLevel="1"/>
    <col min="91" max="91" width="10.42578125" style="763" customWidth="1"/>
    <col min="92" max="92" width="11.5703125" style="763" bestFit="1" customWidth="1"/>
    <col min="93" max="93" width="10.42578125" style="764" customWidth="1" outlineLevel="1"/>
    <col min="94" max="94" width="11.5703125" style="764" customWidth="1" outlineLevel="1"/>
    <col min="95" max="95" width="11.5703125" style="763" bestFit="1" customWidth="1"/>
    <col min="96" max="96" width="11.5703125" style="764" customWidth="1" outlineLevel="1"/>
    <col min="97" max="97" width="10.42578125" style="764" customWidth="1" outlineLevel="1"/>
    <col min="98" max="98" width="11.42578125" style="763" customWidth="1"/>
    <col min="99" max="100" width="10.42578125" style="764" customWidth="1" outlineLevel="1"/>
    <col min="101" max="102" width="11.5703125" style="763" bestFit="1" customWidth="1"/>
    <col min="103" max="103" width="11.5703125" style="764" customWidth="1" outlineLevel="1"/>
    <col min="104" max="105" width="10.42578125" style="764" customWidth="1" outlineLevel="1"/>
    <col min="106" max="106" width="10.42578125" style="763" customWidth="1"/>
    <col min="107" max="107" width="10.85546875" style="763" bestFit="1" customWidth="1"/>
    <col min="108" max="108" width="14.5703125" style="763" customWidth="1"/>
    <col min="109" max="111" width="13.7109375" style="763" customWidth="1"/>
    <col min="112" max="112" width="12.7109375" style="763" customWidth="1"/>
    <col min="113" max="113" width="11.85546875" style="763" bestFit="1" customWidth="1"/>
    <col min="114" max="114" width="12.140625" style="763" customWidth="1"/>
    <col min="115" max="115" width="13.42578125" style="763" customWidth="1"/>
    <col min="116" max="116" width="10.42578125" style="763" customWidth="1"/>
    <col min="117" max="117" width="13.7109375" style="760" hidden="1" customWidth="1"/>
    <col min="118" max="118" width="21.7109375" style="995" hidden="1" customWidth="1"/>
    <col min="119" max="119" width="7.28515625" style="996" hidden="1" customWidth="1"/>
    <col min="120" max="120" width="14.28515625" style="763" hidden="1" customWidth="1"/>
    <col min="121" max="121" width="12.140625" style="760" bestFit="1" customWidth="1"/>
    <col min="122" max="122" width="10.85546875" style="760" bestFit="1" customWidth="1"/>
    <col min="123" max="125" width="9.140625" style="760"/>
    <col min="126" max="126" width="9.85546875" style="760" bestFit="1" customWidth="1"/>
    <col min="127" max="16384" width="9.140625" style="760"/>
  </cols>
  <sheetData>
    <row r="1" spans="1:127" ht="16.5" customHeight="1" x14ac:dyDescent="0.25">
      <c r="A1" s="606"/>
      <c r="B1" s="446"/>
      <c r="C1" s="446"/>
      <c r="D1" s="446"/>
      <c r="E1" s="446"/>
      <c r="F1" s="446"/>
      <c r="G1" s="446"/>
      <c r="H1" s="446"/>
      <c r="I1" s="526"/>
      <c r="J1" s="446"/>
      <c r="K1" s="446"/>
      <c r="L1" s="446"/>
      <c r="M1" s="446"/>
      <c r="N1" s="446"/>
      <c r="O1" s="446"/>
      <c r="P1" s="446"/>
      <c r="Q1" s="517"/>
      <c r="R1" s="517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517"/>
      <c r="AD1" s="517"/>
      <c r="AE1" s="446"/>
      <c r="AF1" s="517"/>
      <c r="AG1" s="517"/>
      <c r="AH1" s="446"/>
      <c r="AI1" s="517"/>
      <c r="AJ1" s="517"/>
      <c r="AK1" s="446"/>
      <c r="AL1" s="446"/>
      <c r="AM1" s="446"/>
      <c r="AN1" s="446"/>
      <c r="AO1" s="517"/>
      <c r="AP1" s="517"/>
      <c r="AQ1" s="446"/>
      <c r="AR1" s="517"/>
      <c r="AS1" s="517"/>
      <c r="AT1" s="446"/>
      <c r="AU1" s="517"/>
      <c r="AV1" s="517"/>
      <c r="AW1" s="446"/>
      <c r="AX1" s="517"/>
      <c r="AY1" s="517"/>
      <c r="AZ1" s="446"/>
      <c r="BA1" s="517"/>
      <c r="BB1" s="517"/>
      <c r="BC1" s="446"/>
      <c r="BD1" s="517"/>
      <c r="BE1" s="517"/>
      <c r="BF1" s="446"/>
      <c r="BG1" s="517"/>
      <c r="BH1" s="517"/>
      <c r="BI1" s="446"/>
      <c r="BJ1" s="517"/>
      <c r="BK1" s="517"/>
      <c r="BL1" s="446"/>
      <c r="BM1" s="446"/>
      <c r="BN1" s="517"/>
      <c r="BO1" s="517"/>
      <c r="BP1" s="446"/>
      <c r="BQ1" s="446"/>
      <c r="BR1" s="517"/>
      <c r="BS1" s="517"/>
      <c r="BT1" s="446"/>
      <c r="BU1" s="517"/>
      <c r="BV1" s="517"/>
      <c r="BW1" s="446"/>
      <c r="BX1" s="446"/>
      <c r="BY1" s="517"/>
      <c r="BZ1" s="517"/>
      <c r="CA1" s="446"/>
      <c r="CB1" s="517"/>
      <c r="CC1" s="517"/>
      <c r="CD1" s="446"/>
      <c r="CE1" s="517"/>
      <c r="CF1" s="517"/>
      <c r="CG1" s="446"/>
      <c r="CH1" s="517"/>
      <c r="CI1" s="517"/>
      <c r="CJ1" s="446"/>
      <c r="CK1" s="517"/>
      <c r="CL1" s="517"/>
      <c r="CM1" s="446"/>
      <c r="CN1" s="446"/>
      <c r="CO1" s="517"/>
      <c r="CP1" s="517"/>
      <c r="CQ1" s="446"/>
      <c r="CR1" s="517"/>
      <c r="CS1" s="517"/>
      <c r="CT1" s="446"/>
      <c r="CU1" s="517"/>
      <c r="CV1" s="517"/>
      <c r="CW1" s="446"/>
      <c r="CX1" s="446"/>
      <c r="CY1" s="517"/>
      <c r="CZ1" s="517"/>
      <c r="DA1" s="517"/>
      <c r="DB1" s="446"/>
      <c r="DC1" s="446"/>
      <c r="DD1" s="446"/>
      <c r="DE1" s="446"/>
      <c r="DF1" s="446"/>
      <c r="DG1" s="446"/>
      <c r="DH1" s="446"/>
      <c r="DI1" s="446"/>
      <c r="DJ1" s="446"/>
      <c r="DK1" s="446"/>
      <c r="DL1" s="446"/>
      <c r="DM1" s="446"/>
      <c r="DN1" s="879"/>
      <c r="DO1" s="880"/>
      <c r="DP1" s="446"/>
    </row>
    <row r="2" spans="1:127" x14ac:dyDescent="0.25">
      <c r="A2" s="881"/>
      <c r="B2" s="446"/>
      <c r="C2" s="446"/>
      <c r="D2" s="446"/>
      <c r="E2" s="446"/>
      <c r="F2" s="446"/>
      <c r="G2" s="446"/>
      <c r="H2" s="446"/>
      <c r="I2" s="726"/>
      <c r="J2" s="446"/>
      <c r="K2" s="446"/>
      <c r="L2" s="446"/>
      <c r="M2" s="446"/>
      <c r="N2" s="446"/>
      <c r="O2" s="446"/>
      <c r="P2" s="446"/>
      <c r="Q2" s="517"/>
      <c r="R2" s="517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517"/>
      <c r="AD2" s="517"/>
      <c r="AE2" s="446"/>
      <c r="AF2" s="517"/>
      <c r="AG2" s="517"/>
      <c r="AH2" s="446"/>
      <c r="AI2" s="517"/>
      <c r="AJ2" s="517"/>
      <c r="AK2" s="446"/>
      <c r="AL2" s="446"/>
      <c r="AM2" s="446"/>
      <c r="AN2" s="446"/>
      <c r="AO2" s="517"/>
      <c r="AP2" s="517"/>
      <c r="AQ2" s="446"/>
      <c r="AR2" s="517"/>
      <c r="AS2" s="517"/>
      <c r="AT2" s="446"/>
      <c r="AU2" s="517"/>
      <c r="AV2" s="517"/>
      <c r="AW2" s="446"/>
      <c r="AX2" s="517"/>
      <c r="AY2" s="517"/>
      <c r="AZ2" s="446"/>
      <c r="BA2" s="517"/>
      <c r="BB2" s="517"/>
      <c r="BC2" s="446"/>
      <c r="BD2" s="517"/>
      <c r="BE2" s="517"/>
      <c r="BF2" s="446"/>
      <c r="BG2" s="517"/>
      <c r="BH2" s="517"/>
      <c r="BI2" s="446"/>
      <c r="BJ2" s="517"/>
      <c r="BK2" s="517"/>
      <c r="BL2" s="446"/>
      <c r="BM2" s="446"/>
      <c r="BN2" s="517"/>
      <c r="BO2" s="517"/>
      <c r="BP2" s="446"/>
      <c r="BQ2" s="446"/>
      <c r="BR2" s="517"/>
      <c r="BS2" s="517"/>
      <c r="BT2" s="446"/>
      <c r="BU2" s="517"/>
      <c r="BV2" s="517"/>
      <c r="BW2" s="446"/>
      <c r="BX2" s="446"/>
      <c r="BY2" s="517"/>
      <c r="BZ2" s="517"/>
      <c r="CA2" s="446"/>
      <c r="CB2" s="517"/>
      <c r="CC2" s="517"/>
      <c r="CD2" s="446"/>
      <c r="CE2" s="517"/>
      <c r="CF2" s="517"/>
      <c r="CG2" s="446"/>
      <c r="CH2" s="517"/>
      <c r="CI2" s="517"/>
      <c r="CJ2" s="446"/>
      <c r="CK2" s="517"/>
      <c r="CL2" s="517"/>
      <c r="CM2" s="446"/>
      <c r="CN2" s="446"/>
      <c r="CO2" s="517"/>
      <c r="CP2" s="517"/>
      <c r="CQ2" s="446"/>
      <c r="CR2" s="517"/>
      <c r="CS2" s="517"/>
      <c r="CT2" s="446"/>
      <c r="CU2" s="517"/>
      <c r="CV2" s="517"/>
      <c r="CW2" s="446"/>
      <c r="CX2" s="446"/>
      <c r="CY2" s="517"/>
      <c r="CZ2" s="517"/>
      <c r="DA2" s="517"/>
      <c r="DB2" s="446"/>
      <c r="DC2" s="446"/>
      <c r="DD2" s="446"/>
      <c r="DE2" s="446"/>
      <c r="DF2" s="446"/>
      <c r="DG2" s="446"/>
      <c r="DH2" s="446"/>
      <c r="DI2" s="446"/>
      <c r="DJ2" s="446"/>
      <c r="DK2" s="446"/>
      <c r="DL2" s="446"/>
      <c r="DM2" s="446"/>
      <c r="DN2" s="879"/>
      <c r="DO2" s="880"/>
      <c r="DP2" s="446"/>
    </row>
    <row r="3" spans="1:127" x14ac:dyDescent="0.25">
      <c r="A3" s="882"/>
      <c r="B3" s="883"/>
      <c r="C3" s="883"/>
      <c r="D3" s="883"/>
      <c r="E3" s="883"/>
      <c r="F3" s="883"/>
      <c r="G3" s="883"/>
      <c r="H3" s="883"/>
      <c r="I3" s="884"/>
      <c r="J3" s="883"/>
      <c r="K3" s="885"/>
      <c r="L3" s="885"/>
      <c r="M3" s="883"/>
      <c r="N3" s="883"/>
      <c r="O3" s="883"/>
      <c r="P3" s="883"/>
      <c r="Q3" s="886"/>
      <c r="R3" s="886"/>
      <c r="S3" s="883"/>
      <c r="T3" s="883"/>
      <c r="U3" s="883"/>
      <c r="V3" s="883"/>
      <c r="W3" s="883"/>
      <c r="X3" s="883"/>
      <c r="Y3" s="883"/>
      <c r="Z3" s="883"/>
      <c r="AA3" s="883"/>
      <c r="AB3" s="883"/>
      <c r="AC3" s="886"/>
      <c r="AD3" s="886"/>
      <c r="AE3" s="883"/>
      <c r="AF3" s="886"/>
      <c r="AG3" s="886"/>
      <c r="AH3" s="883"/>
      <c r="AI3" s="886"/>
      <c r="AJ3" s="886"/>
      <c r="AK3" s="883"/>
      <c r="AL3" s="883"/>
      <c r="AM3" s="883"/>
      <c r="AN3" s="883"/>
      <c r="AO3" s="886"/>
      <c r="AP3" s="886"/>
      <c r="AQ3" s="883"/>
      <c r="AR3" s="886"/>
      <c r="AS3" s="886"/>
      <c r="AT3" s="883"/>
      <c r="AU3" s="886"/>
      <c r="AV3" s="886"/>
      <c r="AW3" s="883"/>
      <c r="AX3" s="886"/>
      <c r="AY3" s="886"/>
      <c r="AZ3" s="883"/>
      <c r="BA3" s="886"/>
      <c r="BB3" s="886"/>
      <c r="BC3" s="883"/>
      <c r="BD3" s="886"/>
      <c r="BE3" s="886"/>
      <c r="BF3" s="883"/>
      <c r="BG3" s="886"/>
      <c r="BH3" s="886"/>
      <c r="BI3" s="883"/>
      <c r="BJ3" s="886"/>
      <c r="BK3" s="886"/>
      <c r="BL3" s="883"/>
      <c r="BM3" s="883"/>
      <c r="BN3" s="886"/>
      <c r="BO3" s="886"/>
      <c r="BP3" s="883"/>
      <c r="BQ3" s="883"/>
      <c r="BR3" s="886"/>
      <c r="BS3" s="886"/>
      <c r="BT3" s="883"/>
      <c r="BU3" s="886"/>
      <c r="BV3" s="886"/>
      <c r="BW3" s="883"/>
      <c r="BX3" s="883"/>
      <c r="BY3" s="886"/>
      <c r="BZ3" s="886"/>
      <c r="CA3" s="883"/>
      <c r="CB3" s="886"/>
      <c r="CC3" s="886"/>
      <c r="CD3" s="883"/>
      <c r="CE3" s="886"/>
      <c r="CF3" s="886"/>
      <c r="CG3" s="883"/>
      <c r="CH3" s="886"/>
      <c r="CI3" s="886"/>
      <c r="CJ3" s="883"/>
      <c r="CK3" s="886"/>
      <c r="CL3" s="886"/>
      <c r="CM3" s="883"/>
      <c r="CN3" s="883"/>
      <c r="CO3" s="886"/>
      <c r="CP3" s="886"/>
      <c r="CQ3" s="883"/>
      <c r="CR3" s="886"/>
      <c r="CS3" s="886"/>
      <c r="CT3" s="883"/>
      <c r="CU3" s="886"/>
      <c r="CV3" s="886"/>
      <c r="CW3" s="883"/>
      <c r="CX3" s="883"/>
      <c r="CY3" s="886"/>
      <c r="CZ3" s="886"/>
      <c r="DA3" s="886"/>
      <c r="DB3" s="883"/>
      <c r="DC3" s="883"/>
      <c r="DD3" s="883"/>
      <c r="DE3" s="883"/>
      <c r="DF3" s="883"/>
      <c r="DG3" s="883"/>
      <c r="DH3" s="883"/>
      <c r="DI3" s="883"/>
      <c r="DJ3" s="883"/>
      <c r="DK3" s="883"/>
      <c r="DL3" s="883"/>
      <c r="DM3" s="883"/>
      <c r="DN3" s="885"/>
      <c r="DO3" s="887"/>
      <c r="DP3" s="883"/>
    </row>
    <row r="4" spans="1:127" ht="16.5" x14ac:dyDescent="0.3">
      <c r="A4" s="888" t="s">
        <v>1431</v>
      </c>
      <c r="B4" s="883"/>
      <c r="C4" s="883"/>
      <c r="D4" s="883"/>
      <c r="E4" s="883"/>
      <c r="F4" s="883"/>
      <c r="G4" s="883"/>
      <c r="H4" s="883"/>
      <c r="I4" s="884"/>
      <c r="J4" s="883"/>
      <c r="K4" s="885"/>
      <c r="L4" s="885"/>
      <c r="M4" s="883"/>
      <c r="N4" s="885"/>
      <c r="O4" s="885"/>
      <c r="P4" s="885"/>
      <c r="Q4" s="886"/>
      <c r="R4" s="886"/>
      <c r="S4" s="885"/>
      <c r="T4" s="883"/>
      <c r="U4" s="883"/>
      <c r="V4" s="883"/>
      <c r="W4" s="883"/>
      <c r="X4" s="883"/>
      <c r="Y4" s="883"/>
      <c r="Z4" s="883"/>
      <c r="AA4" s="883"/>
      <c r="AB4" s="883"/>
      <c r="AC4" s="886"/>
      <c r="AD4" s="886"/>
      <c r="AE4" s="883"/>
      <c r="AF4" s="886"/>
      <c r="AG4" s="886"/>
      <c r="AH4" s="883"/>
      <c r="AI4" s="886"/>
      <c r="AJ4" s="886"/>
      <c r="AK4" s="883"/>
      <c r="AL4" s="883"/>
      <c r="AM4" s="883"/>
      <c r="AN4" s="883"/>
      <c r="AO4" s="886"/>
      <c r="AP4" s="886"/>
      <c r="AQ4" s="883"/>
      <c r="AR4" s="886"/>
      <c r="AS4" s="886"/>
      <c r="AT4" s="883"/>
      <c r="AU4" s="886"/>
      <c r="AV4" s="886"/>
      <c r="AW4" s="883"/>
      <c r="AX4" s="886"/>
      <c r="AY4" s="886"/>
      <c r="AZ4" s="883"/>
      <c r="BA4" s="886"/>
      <c r="BB4" s="886"/>
      <c r="BC4" s="883"/>
      <c r="BD4" s="886"/>
      <c r="BE4" s="886"/>
      <c r="BF4" s="883"/>
      <c r="BG4" s="886"/>
      <c r="BH4" s="886"/>
      <c r="BI4" s="883"/>
      <c r="BJ4" s="886"/>
      <c r="BK4" s="886"/>
      <c r="BL4" s="883"/>
      <c r="BM4" s="883"/>
      <c r="BN4" s="886"/>
      <c r="BO4" s="886"/>
      <c r="BP4" s="883"/>
      <c r="BQ4" s="883"/>
      <c r="BR4" s="886"/>
      <c r="BS4" s="886"/>
      <c r="BT4" s="883"/>
      <c r="BU4" s="886"/>
      <c r="BV4" s="886"/>
      <c r="BW4" s="883"/>
      <c r="BX4" s="883"/>
      <c r="BY4" s="886"/>
      <c r="BZ4" s="886"/>
      <c r="CA4" s="883"/>
      <c r="CB4" s="886"/>
      <c r="CC4" s="886"/>
      <c r="CD4" s="883"/>
      <c r="CE4" s="886"/>
      <c r="CF4" s="886"/>
      <c r="CG4" s="883"/>
      <c r="CH4" s="886"/>
      <c r="CI4" s="886"/>
      <c r="CJ4" s="883"/>
      <c r="CK4" s="886"/>
      <c r="CL4" s="886"/>
      <c r="CM4" s="883"/>
      <c r="CN4" s="883"/>
      <c r="CO4" s="886"/>
      <c r="CP4" s="886"/>
      <c r="CQ4" s="883"/>
      <c r="CR4" s="886"/>
      <c r="CS4" s="886"/>
      <c r="CT4" s="883"/>
      <c r="CU4" s="886"/>
      <c r="CV4" s="886"/>
      <c r="CW4" s="883"/>
      <c r="CX4" s="883"/>
      <c r="CY4" s="886"/>
      <c r="CZ4" s="886"/>
      <c r="DA4" s="886"/>
      <c r="DB4" s="883"/>
      <c r="DC4" s="883"/>
      <c r="DD4" s="883"/>
      <c r="DE4" s="883"/>
      <c r="DF4" s="883"/>
      <c r="DG4" s="883"/>
      <c r="DH4" s="883"/>
      <c r="DI4" s="883"/>
      <c r="DJ4" s="883"/>
      <c r="DK4" s="883"/>
      <c r="DL4" s="883"/>
      <c r="DM4" s="883"/>
      <c r="DN4" s="885"/>
      <c r="DO4" s="887"/>
      <c r="DP4" s="883"/>
    </row>
    <row r="5" spans="1:127" ht="14.25" thickBot="1" x14ac:dyDescent="0.3">
      <c r="A5" s="889" t="s">
        <v>231</v>
      </c>
      <c r="B5" s="883"/>
      <c r="C5" s="883"/>
      <c r="D5" s="883"/>
      <c r="E5" s="883"/>
      <c r="F5" s="883"/>
      <c r="G5" s="883"/>
      <c r="H5" s="883"/>
      <c r="I5" s="890"/>
      <c r="J5" s="891"/>
      <c r="K5" s="892"/>
      <c r="L5" s="892"/>
      <c r="M5" s="892"/>
      <c r="N5" s="892"/>
      <c r="O5" s="892"/>
      <c r="P5" s="892"/>
      <c r="Q5" s="671"/>
      <c r="R5" s="671"/>
      <c r="S5" s="892"/>
      <c r="T5" s="892"/>
      <c r="U5" s="892"/>
      <c r="V5" s="892"/>
      <c r="W5" s="892"/>
      <c r="X5" s="892"/>
      <c r="Y5" s="892"/>
      <c r="Z5" s="892"/>
      <c r="AA5" s="892"/>
      <c r="AB5" s="892"/>
      <c r="AC5" s="671"/>
      <c r="AD5" s="671"/>
      <c r="AE5" s="892"/>
      <c r="AF5" s="671"/>
      <c r="AG5" s="671"/>
      <c r="AH5" s="892"/>
      <c r="AI5" s="671"/>
      <c r="AJ5" s="671"/>
      <c r="AK5" s="892"/>
      <c r="AL5" s="892"/>
      <c r="AM5" s="892"/>
      <c r="AN5" s="892"/>
      <c r="AO5" s="671"/>
      <c r="AP5" s="671"/>
      <c r="AQ5" s="892"/>
      <c r="AR5" s="671"/>
      <c r="AS5" s="671"/>
      <c r="AT5" s="892"/>
      <c r="AU5" s="671"/>
      <c r="AV5" s="671"/>
      <c r="AW5" s="892"/>
      <c r="AX5" s="671"/>
      <c r="AY5" s="671"/>
      <c r="AZ5" s="892"/>
      <c r="BA5" s="671"/>
      <c r="BB5" s="671"/>
      <c r="BC5" s="892"/>
      <c r="BD5" s="671"/>
      <c r="BE5" s="671"/>
      <c r="BF5" s="892"/>
      <c r="BG5" s="671"/>
      <c r="BH5" s="671"/>
      <c r="BI5" s="892"/>
      <c r="BJ5" s="671"/>
      <c r="BK5" s="671"/>
      <c r="BL5" s="892"/>
      <c r="BM5" s="892"/>
      <c r="BN5" s="671"/>
      <c r="BO5" s="671"/>
      <c r="BP5" s="892"/>
      <c r="BQ5" s="892"/>
      <c r="BR5" s="671"/>
      <c r="BS5" s="671"/>
      <c r="BT5" s="892"/>
      <c r="BU5" s="671"/>
      <c r="BV5" s="671"/>
      <c r="BW5" s="892"/>
      <c r="BX5" s="892"/>
      <c r="BY5" s="671"/>
      <c r="BZ5" s="671"/>
      <c r="CA5" s="892"/>
      <c r="CB5" s="671"/>
      <c r="CC5" s="671"/>
      <c r="CD5" s="892"/>
      <c r="CE5" s="671"/>
      <c r="CF5" s="671"/>
      <c r="CG5" s="892"/>
      <c r="CH5" s="671"/>
      <c r="CI5" s="671"/>
      <c r="CJ5" s="892"/>
      <c r="CK5" s="671"/>
      <c r="CL5" s="671"/>
      <c r="CM5" s="892"/>
      <c r="CN5" s="892"/>
      <c r="CO5" s="671"/>
      <c r="CP5" s="671"/>
      <c r="CQ5" s="892"/>
      <c r="CR5" s="671"/>
      <c r="CS5" s="671"/>
      <c r="CT5" s="892"/>
      <c r="CU5" s="671"/>
      <c r="CV5" s="671"/>
      <c r="CW5" s="892"/>
      <c r="CX5" s="892"/>
      <c r="CY5" s="671"/>
      <c r="CZ5" s="671"/>
      <c r="DA5" s="671"/>
      <c r="DB5" s="892"/>
      <c r="DC5" s="892"/>
      <c r="DD5" s="892"/>
      <c r="DE5" s="892"/>
      <c r="DF5" s="892"/>
      <c r="DG5" s="892"/>
      <c r="DH5" s="892"/>
      <c r="DI5" s="892"/>
      <c r="DJ5" s="892"/>
      <c r="DK5" s="892"/>
      <c r="DL5" s="892"/>
      <c r="DM5" s="883"/>
      <c r="DN5" s="885"/>
      <c r="DO5" s="887"/>
      <c r="DP5" s="892" t="s">
        <v>918</v>
      </c>
    </row>
    <row r="6" spans="1:127" ht="54.75" thickBot="1" x14ac:dyDescent="0.3">
      <c r="A6" s="893" t="s">
        <v>10</v>
      </c>
      <c r="B6" s="893" t="s">
        <v>0</v>
      </c>
      <c r="C6" s="894" t="s">
        <v>919</v>
      </c>
      <c r="D6" s="894" t="s">
        <v>1856</v>
      </c>
      <c r="E6" s="894" t="s">
        <v>1394</v>
      </c>
      <c r="F6" s="894" t="s">
        <v>1881</v>
      </c>
      <c r="G6" s="894" t="s">
        <v>1913</v>
      </c>
      <c r="H6" s="894" t="s">
        <v>2096</v>
      </c>
      <c r="I6" s="894" t="s">
        <v>2139</v>
      </c>
      <c r="J6" s="895" t="s">
        <v>172</v>
      </c>
      <c r="K6" s="895" t="s">
        <v>173</v>
      </c>
      <c r="L6" s="895" t="s">
        <v>1129</v>
      </c>
      <c r="M6" s="895" t="s">
        <v>174</v>
      </c>
      <c r="N6" s="895" t="s">
        <v>1059</v>
      </c>
      <c r="O6" s="895" t="s">
        <v>1391</v>
      </c>
      <c r="P6" s="895" t="s">
        <v>434</v>
      </c>
      <c r="Q6" s="896" t="s">
        <v>1426</v>
      </c>
      <c r="R6" s="897" t="s">
        <v>302</v>
      </c>
      <c r="S6" s="895" t="s">
        <v>1393</v>
      </c>
      <c r="T6" s="898" t="s">
        <v>302</v>
      </c>
      <c r="U6" s="899" t="s">
        <v>175</v>
      </c>
      <c r="V6" s="895" t="s">
        <v>176</v>
      </c>
      <c r="W6" s="895" t="s">
        <v>177</v>
      </c>
      <c r="X6" s="895" t="s">
        <v>178</v>
      </c>
      <c r="Y6" s="895" t="s">
        <v>238</v>
      </c>
      <c r="Z6" s="895" t="s">
        <v>179</v>
      </c>
      <c r="AA6" s="895" t="s">
        <v>180</v>
      </c>
      <c r="AB6" s="895" t="s">
        <v>181</v>
      </c>
      <c r="AC6" s="896" t="s">
        <v>1423</v>
      </c>
      <c r="AD6" s="900" t="s">
        <v>302</v>
      </c>
      <c r="AE6" s="895" t="s">
        <v>182</v>
      </c>
      <c r="AF6" s="896" t="s">
        <v>628</v>
      </c>
      <c r="AG6" s="900" t="s">
        <v>302</v>
      </c>
      <c r="AH6" s="895" t="s">
        <v>183</v>
      </c>
      <c r="AI6" s="896" t="s">
        <v>1423</v>
      </c>
      <c r="AJ6" s="900" t="s">
        <v>302</v>
      </c>
      <c r="AK6" s="895" t="s">
        <v>184</v>
      </c>
      <c r="AL6" s="895" t="s">
        <v>185</v>
      </c>
      <c r="AM6" s="895" t="s">
        <v>186</v>
      </c>
      <c r="AN6" s="895" t="s">
        <v>187</v>
      </c>
      <c r="AO6" s="896" t="s">
        <v>628</v>
      </c>
      <c r="AP6" s="900" t="s">
        <v>302</v>
      </c>
      <c r="AQ6" s="895" t="s">
        <v>1424</v>
      </c>
      <c r="AR6" s="896" t="s">
        <v>1423</v>
      </c>
      <c r="AS6" s="900" t="s">
        <v>302</v>
      </c>
      <c r="AT6" s="895" t="s">
        <v>188</v>
      </c>
      <c r="AU6" s="896" t="s">
        <v>1423</v>
      </c>
      <c r="AV6" s="900" t="s">
        <v>302</v>
      </c>
      <c r="AW6" s="895" t="s">
        <v>189</v>
      </c>
      <c r="AX6" s="896" t="s">
        <v>1423</v>
      </c>
      <c r="AY6" s="900" t="s">
        <v>302</v>
      </c>
      <c r="AZ6" s="895" t="s">
        <v>190</v>
      </c>
      <c r="BA6" s="896" t="s">
        <v>1423</v>
      </c>
      <c r="BB6" s="900" t="s">
        <v>302</v>
      </c>
      <c r="BC6" s="895" t="s">
        <v>944</v>
      </c>
      <c r="BD6" s="896" t="s">
        <v>1423</v>
      </c>
      <c r="BE6" s="900" t="s">
        <v>302</v>
      </c>
      <c r="BF6" s="895" t="s">
        <v>191</v>
      </c>
      <c r="BG6" s="896" t="s">
        <v>1423</v>
      </c>
      <c r="BH6" s="900" t="s">
        <v>302</v>
      </c>
      <c r="BI6" s="895" t="s">
        <v>192</v>
      </c>
      <c r="BJ6" s="896" t="s">
        <v>1423</v>
      </c>
      <c r="BK6" s="900" t="s">
        <v>302</v>
      </c>
      <c r="BL6" s="895" t="s">
        <v>193</v>
      </c>
      <c r="BM6" s="895" t="s">
        <v>412</v>
      </c>
      <c r="BN6" s="896" t="s">
        <v>1423</v>
      </c>
      <c r="BO6" s="900" t="s">
        <v>302</v>
      </c>
      <c r="BP6" s="895" t="s">
        <v>194</v>
      </c>
      <c r="BQ6" s="895" t="s">
        <v>195</v>
      </c>
      <c r="BR6" s="896" t="s">
        <v>628</v>
      </c>
      <c r="BS6" s="900" t="s">
        <v>302</v>
      </c>
      <c r="BT6" s="895" t="s">
        <v>196</v>
      </c>
      <c r="BU6" s="896" t="s">
        <v>1423</v>
      </c>
      <c r="BV6" s="900" t="s">
        <v>302</v>
      </c>
      <c r="BW6" s="895" t="s">
        <v>1060</v>
      </c>
      <c r="BX6" s="895" t="s">
        <v>1061</v>
      </c>
      <c r="BY6" s="896" t="s">
        <v>1423</v>
      </c>
      <c r="BZ6" s="900" t="s">
        <v>302</v>
      </c>
      <c r="CA6" s="895" t="s">
        <v>1062</v>
      </c>
      <c r="CB6" s="896" t="s">
        <v>1423</v>
      </c>
      <c r="CC6" s="900" t="s">
        <v>302</v>
      </c>
      <c r="CD6" s="895" t="s">
        <v>1063</v>
      </c>
      <c r="CE6" s="896" t="s">
        <v>628</v>
      </c>
      <c r="CF6" s="900" t="s">
        <v>302</v>
      </c>
      <c r="CG6" s="895" t="s">
        <v>1064</v>
      </c>
      <c r="CH6" s="896" t="s">
        <v>628</v>
      </c>
      <c r="CI6" s="900" t="s">
        <v>302</v>
      </c>
      <c r="CJ6" s="895" t="s">
        <v>1065</v>
      </c>
      <c r="CK6" s="896" t="s">
        <v>1423</v>
      </c>
      <c r="CL6" s="900" t="s">
        <v>302</v>
      </c>
      <c r="CM6" s="895" t="s">
        <v>1066</v>
      </c>
      <c r="CN6" s="895" t="s">
        <v>1067</v>
      </c>
      <c r="CO6" s="896" t="s">
        <v>636</v>
      </c>
      <c r="CP6" s="900" t="s">
        <v>302</v>
      </c>
      <c r="CQ6" s="895" t="s">
        <v>1067</v>
      </c>
      <c r="CR6" s="896" t="s">
        <v>1425</v>
      </c>
      <c r="CS6" s="900" t="s">
        <v>302</v>
      </c>
      <c r="CT6" s="895" t="s">
        <v>1068</v>
      </c>
      <c r="CU6" s="896" t="s">
        <v>636</v>
      </c>
      <c r="CV6" s="900" t="s">
        <v>302</v>
      </c>
      <c r="CW6" s="895" t="s">
        <v>1069</v>
      </c>
      <c r="CX6" s="895" t="s">
        <v>1070</v>
      </c>
      <c r="CY6" s="896" t="s">
        <v>636</v>
      </c>
      <c r="CZ6" s="901" t="s">
        <v>628</v>
      </c>
      <c r="DA6" s="900" t="s">
        <v>302</v>
      </c>
      <c r="DB6" s="895" t="s">
        <v>366</v>
      </c>
      <c r="DC6" s="895" t="s">
        <v>994</v>
      </c>
      <c r="DD6" s="895" t="s">
        <v>995</v>
      </c>
      <c r="DE6" s="895" t="s">
        <v>1366</v>
      </c>
      <c r="DF6" s="895" t="s">
        <v>326</v>
      </c>
      <c r="DG6" s="895" t="s">
        <v>2049</v>
      </c>
      <c r="DH6" s="895" t="s">
        <v>819</v>
      </c>
      <c r="DI6" s="895" t="s">
        <v>205</v>
      </c>
      <c r="DJ6" s="895" t="s">
        <v>206</v>
      </c>
      <c r="DK6" s="895" t="s">
        <v>207</v>
      </c>
      <c r="DL6" s="895" t="s">
        <v>208</v>
      </c>
      <c r="DM6" s="446"/>
      <c r="DN6" s="879"/>
      <c r="DO6" s="880"/>
      <c r="DP6" s="902" t="s">
        <v>302</v>
      </c>
    </row>
    <row r="7" spans="1:127" ht="13.5" customHeight="1" thickBot="1" x14ac:dyDescent="0.3">
      <c r="A7" s="903"/>
      <c r="B7" s="904"/>
      <c r="C7" s="905"/>
      <c r="D7" s="905"/>
      <c r="E7" s="905"/>
      <c r="F7" s="905"/>
      <c r="G7" s="905"/>
      <c r="H7" s="905"/>
      <c r="I7" s="1973"/>
      <c r="J7" s="906" t="s">
        <v>209</v>
      </c>
      <c r="K7" s="907"/>
      <c r="L7" s="907">
        <v>5213</v>
      </c>
      <c r="M7" s="907">
        <v>6409</v>
      </c>
      <c r="N7" s="907">
        <v>6112</v>
      </c>
      <c r="O7" s="907">
        <v>6115</v>
      </c>
      <c r="P7" s="907">
        <v>6171</v>
      </c>
      <c r="Q7" s="907"/>
      <c r="R7" s="908"/>
      <c r="S7" s="907" t="s">
        <v>1693</v>
      </c>
      <c r="T7" s="909">
        <v>3639</v>
      </c>
      <c r="U7" s="907" t="s">
        <v>210</v>
      </c>
      <c r="V7" s="907" t="s">
        <v>211</v>
      </c>
      <c r="W7" s="907" t="s">
        <v>245</v>
      </c>
      <c r="X7" s="907">
        <v>3319</v>
      </c>
      <c r="Y7" s="907">
        <v>3314</v>
      </c>
      <c r="Z7" s="907">
        <v>3349</v>
      </c>
      <c r="AA7" s="907" t="s">
        <v>212</v>
      </c>
      <c r="AB7" s="907">
        <v>3612</v>
      </c>
      <c r="AC7" s="907"/>
      <c r="AD7" s="907"/>
      <c r="AE7" s="907" t="s">
        <v>213</v>
      </c>
      <c r="AF7" s="907"/>
      <c r="AG7" s="907"/>
      <c r="AH7" s="907" t="s">
        <v>214</v>
      </c>
      <c r="AI7" s="907"/>
      <c r="AJ7" s="907"/>
      <c r="AK7" s="907">
        <v>5512</v>
      </c>
      <c r="AL7" s="907">
        <v>3519</v>
      </c>
      <c r="AM7" s="907" t="s">
        <v>215</v>
      </c>
      <c r="AN7" s="907">
        <v>3632</v>
      </c>
      <c r="AO7" s="907"/>
      <c r="AP7" s="907"/>
      <c r="AQ7" s="907" t="s">
        <v>216</v>
      </c>
      <c r="AR7" s="907"/>
      <c r="AS7" s="907"/>
      <c r="AT7" s="907">
        <v>3113</v>
      </c>
      <c r="AU7" s="907"/>
      <c r="AV7" s="907"/>
      <c r="AW7" s="907">
        <v>3114</v>
      </c>
      <c r="AX7" s="907"/>
      <c r="AY7" s="907"/>
      <c r="AZ7" s="907">
        <v>3421</v>
      </c>
      <c r="BA7" s="907"/>
      <c r="BB7" s="907"/>
      <c r="BC7" s="907" t="s">
        <v>217</v>
      </c>
      <c r="BD7" s="907"/>
      <c r="BE7" s="907"/>
      <c r="BF7" s="907" t="s">
        <v>218</v>
      </c>
      <c r="BG7" s="907"/>
      <c r="BH7" s="907"/>
      <c r="BI7" s="907" t="s">
        <v>219</v>
      </c>
      <c r="BJ7" s="907"/>
      <c r="BK7" s="907"/>
      <c r="BL7" s="907" t="s">
        <v>220</v>
      </c>
      <c r="BM7" s="907" t="s">
        <v>572</v>
      </c>
      <c r="BN7" s="907"/>
      <c r="BO7" s="907"/>
      <c r="BP7" s="907">
        <v>3635</v>
      </c>
      <c r="BQ7" s="907">
        <v>3631</v>
      </c>
      <c r="BR7" s="907"/>
      <c r="BS7" s="907"/>
      <c r="BT7" s="907" t="s">
        <v>221</v>
      </c>
      <c r="BU7" s="907"/>
      <c r="BV7" s="907"/>
      <c r="BW7" s="907" t="s">
        <v>222</v>
      </c>
      <c r="BX7" s="907">
        <v>2310</v>
      </c>
      <c r="BY7" s="907"/>
      <c r="BZ7" s="907"/>
      <c r="CA7" s="907" t="s">
        <v>223</v>
      </c>
      <c r="CB7" s="907"/>
      <c r="CC7" s="907"/>
      <c r="CD7" s="907" t="s">
        <v>224</v>
      </c>
      <c r="CE7" s="907"/>
      <c r="CF7" s="907"/>
      <c r="CG7" s="907" t="s">
        <v>270</v>
      </c>
      <c r="CH7" s="907"/>
      <c r="CI7" s="907"/>
      <c r="CJ7" s="907">
        <v>3633</v>
      </c>
      <c r="CK7" s="907"/>
      <c r="CL7" s="907"/>
      <c r="CM7" s="907">
        <v>1036</v>
      </c>
      <c r="CN7" s="907" t="s">
        <v>225</v>
      </c>
      <c r="CO7" s="907"/>
      <c r="CP7" s="907"/>
      <c r="CQ7" s="907" t="s">
        <v>226</v>
      </c>
      <c r="CR7" s="907"/>
      <c r="CS7" s="907"/>
      <c r="CT7" s="907">
        <v>3729</v>
      </c>
      <c r="CU7" s="907"/>
      <c r="CV7" s="907"/>
      <c r="CW7" s="907">
        <v>3744</v>
      </c>
      <c r="CX7" s="907">
        <v>3749</v>
      </c>
      <c r="CY7" s="907"/>
      <c r="CZ7" s="907"/>
      <c r="DA7" s="907"/>
      <c r="DB7" s="907" t="s">
        <v>365</v>
      </c>
      <c r="DC7" s="907" t="s">
        <v>992</v>
      </c>
      <c r="DD7" s="907" t="s">
        <v>993</v>
      </c>
      <c r="DE7" s="907" t="s">
        <v>1367</v>
      </c>
      <c r="DF7" s="907" t="s">
        <v>327</v>
      </c>
      <c r="DG7" s="907" t="s">
        <v>2050</v>
      </c>
      <c r="DH7" s="907" t="s">
        <v>820</v>
      </c>
      <c r="DI7" s="907" t="s">
        <v>227</v>
      </c>
      <c r="DJ7" s="907" t="s">
        <v>228</v>
      </c>
      <c r="DK7" s="907" t="s">
        <v>229</v>
      </c>
      <c r="DL7" s="910" t="s">
        <v>230</v>
      </c>
      <c r="DM7" s="446"/>
      <c r="DN7" s="879"/>
      <c r="DO7" s="880"/>
      <c r="DP7" s="911" t="s">
        <v>230</v>
      </c>
    </row>
    <row r="8" spans="1:127" ht="17.25" customHeight="1" x14ac:dyDescent="0.25">
      <c r="A8" s="575">
        <v>5011</v>
      </c>
      <c r="B8" s="542" t="s">
        <v>103</v>
      </c>
      <c r="C8" s="912">
        <v>21368700</v>
      </c>
      <c r="D8" s="912">
        <v>23730000</v>
      </c>
      <c r="E8" s="912">
        <v>24920000</v>
      </c>
      <c r="F8" s="912">
        <v>24920000</v>
      </c>
      <c r="G8" s="912">
        <v>22000000</v>
      </c>
      <c r="H8" s="912">
        <v>24920000</v>
      </c>
      <c r="I8" s="912">
        <f>SUM(J8:P8)+SUM(T8:AB8)+AE8+AH8+SUM(AK8:AN8)+AQ8+AT8+AW8+AZ8+BC8+BF8+BI8+BL8+BM8+BP8+BQ8+BT8+SUM(BW8:BX8)+CG8+CJ8+CM8+CN8+CQ8+CT8+CW8+CX8+SUM(DB8:DL8)+CA8+CD8+S8</f>
        <v>25200378</v>
      </c>
      <c r="J8" s="913"/>
      <c r="K8" s="914"/>
      <c r="L8" s="914"/>
      <c r="M8" s="914"/>
      <c r="N8" s="914">
        <f>+'[1] RO 4 2020'!$B$19</f>
        <v>0</v>
      </c>
      <c r="O8" s="914">
        <f>'[2]Volby '!$B$4</f>
        <v>130378</v>
      </c>
      <c r="P8" s="914">
        <f>+'[1] RO 4 2020'!$B$3+'[1] RO 4 2020'!$B$13+'[1] RO 4 2020'!$B$14+'[1] RO 4 2020'!$B$16+'[1] RO 4 2020'!$B$17</f>
        <v>16395000</v>
      </c>
      <c r="Q8" s="915"/>
      <c r="R8" s="916"/>
      <c r="S8" s="914">
        <f>+'[1] RO 4 2020'!$B$15</f>
        <v>1760000</v>
      </c>
      <c r="T8" s="917">
        <f>+'[1] RO 4 2020'!$B$9</f>
        <v>150000</v>
      </c>
      <c r="U8" s="914">
        <f>+'[1] RO 4 2020'!$B$6</f>
        <v>1800000</v>
      </c>
      <c r="V8" s="914"/>
      <c r="W8" s="914">
        <f>++'[1] RO 4 2020'!$B$4</f>
        <v>3610000</v>
      </c>
      <c r="X8" s="914">
        <f>+'[1] RO 4 2020'!$B$7</f>
        <v>0</v>
      </c>
      <c r="Y8" s="914">
        <f>'[1] RO 4 2020'!$B$8</f>
        <v>1355000</v>
      </c>
      <c r="Z8" s="914">
        <f>+'[1] RO 4 2020'!$B$10</f>
        <v>0</v>
      </c>
      <c r="AA8" s="914"/>
      <c r="AB8" s="914"/>
      <c r="AC8" s="915"/>
      <c r="AD8" s="915"/>
      <c r="AE8" s="914">
        <f>+'[1] RO 4 2020'!$B$11</f>
        <v>0</v>
      </c>
      <c r="AF8" s="915"/>
      <c r="AG8" s="915"/>
      <c r="AH8" s="914"/>
      <c r="AI8" s="915"/>
      <c r="AJ8" s="915"/>
      <c r="AK8" s="914">
        <f>+'[1] RO 4 2020'!$B$5</f>
        <v>0</v>
      </c>
      <c r="AL8" s="914"/>
      <c r="AM8" s="914"/>
      <c r="AN8" s="914"/>
      <c r="AO8" s="915"/>
      <c r="AP8" s="915"/>
      <c r="AQ8" s="914"/>
      <c r="AR8" s="915"/>
      <c r="AS8" s="915"/>
      <c r="AT8" s="914"/>
      <c r="AU8" s="915"/>
      <c r="AV8" s="915"/>
      <c r="AW8" s="914">
        <f>+'[1] RO 4 2020'!$B$12</f>
        <v>0</v>
      </c>
      <c r="AX8" s="915"/>
      <c r="AY8" s="915"/>
      <c r="AZ8" s="914"/>
      <c r="BA8" s="915"/>
      <c r="BB8" s="915"/>
      <c r="BC8" s="914"/>
      <c r="BD8" s="915"/>
      <c r="BE8" s="915"/>
      <c r="BF8" s="914"/>
      <c r="BG8" s="915"/>
      <c r="BH8" s="915"/>
      <c r="BI8" s="914"/>
      <c r="BJ8" s="915"/>
      <c r="BK8" s="915"/>
      <c r="BL8" s="914"/>
      <c r="BM8" s="914"/>
      <c r="BN8" s="915"/>
      <c r="BO8" s="915"/>
      <c r="BP8" s="914"/>
      <c r="BQ8" s="914"/>
      <c r="BR8" s="915"/>
      <c r="BS8" s="915"/>
      <c r="BT8" s="914"/>
      <c r="BU8" s="915"/>
      <c r="BV8" s="915"/>
      <c r="BW8" s="914"/>
      <c r="BX8" s="914"/>
      <c r="BY8" s="915"/>
      <c r="BZ8" s="915"/>
      <c r="CA8" s="914"/>
      <c r="CB8" s="915"/>
      <c r="CC8" s="915"/>
      <c r="CD8" s="914"/>
      <c r="CE8" s="915"/>
      <c r="CF8" s="915"/>
      <c r="CG8" s="914"/>
      <c r="CH8" s="915"/>
      <c r="CI8" s="915"/>
      <c r="CJ8" s="914"/>
      <c r="CK8" s="915"/>
      <c r="CL8" s="915"/>
      <c r="CM8" s="914"/>
      <c r="CN8" s="914"/>
      <c r="CO8" s="915"/>
      <c r="CP8" s="915"/>
      <c r="CQ8" s="914"/>
      <c r="CR8" s="915"/>
      <c r="CS8" s="915"/>
      <c r="CT8" s="914"/>
      <c r="CU8" s="915"/>
      <c r="CV8" s="915"/>
      <c r="CW8" s="914"/>
      <c r="CX8" s="914"/>
      <c r="CY8" s="915"/>
      <c r="CZ8" s="915"/>
      <c r="DA8" s="915"/>
      <c r="DB8" s="914"/>
      <c r="DC8" s="914"/>
      <c r="DD8" s="914"/>
      <c r="DE8" s="914"/>
      <c r="DF8" s="914"/>
      <c r="DG8" s="914"/>
      <c r="DH8" s="914"/>
      <c r="DI8" s="914"/>
      <c r="DJ8" s="914"/>
      <c r="DK8" s="914"/>
      <c r="DL8" s="918"/>
      <c r="DM8" s="527"/>
      <c r="DN8" s="919"/>
      <c r="DO8" s="920"/>
      <c r="DP8" s="921">
        <f>+R8+AD8+AG8++AJ8+AP8+AS8+AV8+AY8+BB8+BE8+BH8+BK8+BO8+BS8+BV8+BZ8+CL8+CP8+CS8+CV8+DA8</f>
        <v>0</v>
      </c>
      <c r="DQ8" s="763">
        <f>+I8-H8</f>
        <v>280378</v>
      </c>
      <c r="DR8" s="763"/>
      <c r="DV8" s="763"/>
      <c r="DW8" s="763"/>
    </row>
    <row r="9" spans="1:127" ht="17.25" customHeight="1" x14ac:dyDescent="0.25">
      <c r="A9" s="575">
        <v>5021</v>
      </c>
      <c r="B9" s="542" t="s">
        <v>104</v>
      </c>
      <c r="C9" s="922">
        <v>1477589</v>
      </c>
      <c r="D9" s="922">
        <v>1823000</v>
      </c>
      <c r="E9" s="922">
        <v>1580000</v>
      </c>
      <c r="F9" s="922">
        <v>1580000</v>
      </c>
      <c r="G9" s="922">
        <v>1500000</v>
      </c>
      <c r="H9" s="922">
        <v>1500000</v>
      </c>
      <c r="I9" s="922">
        <f t="shared" ref="I9:I15" si="0">SUM(J9:P9)+SUM(T9:AB9)+AE9+AH9+SUM(AK9:AN9)+AQ9+AT9+AW9+AZ9+BC9+BF9+BI9+BL9+BM9+BP9+BQ9+BT9+SUM(BW9:BX9)+CG9+CJ9+CM9+CN9+CQ9+CT9+CW9+CX9+SUM(DB9:DL9)+CA9+CD9+S9</f>
        <v>1500000</v>
      </c>
      <c r="J9" s="571"/>
      <c r="K9" s="492"/>
      <c r="L9" s="492"/>
      <c r="M9" s="492"/>
      <c r="N9" s="492">
        <f>+'[1] RO 4 2020'!$C$19+'[1] RO 4 2020'!$D$19</f>
        <v>0</v>
      </c>
      <c r="O9" s="492">
        <f>+'[1] RO 4 2020'!$C$18+'[1] RO 4 2020'!$D$18</f>
        <v>0</v>
      </c>
      <c r="P9" s="492">
        <f>+'[1] RO 4 2020'!$C$3+'[1] RO 4 2020'!$D$3+'[1] RO 4 2020'!$C$13+'[1] RO 4 2020'!$D$13+'[1] RO 4 2020'!$C$14+'[1] RO 4 2020'!$D$14+'[1] RO 4 2020'!$C$16+'[1] RO 4 2020'!$D$16+'[1] RO 4 2020'!$C$17+'[1] RO 4 2020'!$D$17</f>
        <v>1230000</v>
      </c>
      <c r="Q9" s="923"/>
      <c r="R9" s="924"/>
      <c r="S9" s="492">
        <f>+'[1] RO 4 2020'!$C$15+'[1] RO 4 2020'!$D$15</f>
        <v>0</v>
      </c>
      <c r="T9" s="925">
        <f>+'[1] RO 4 2020'!$C$9+'[1] RO 4 2020'!$D$9</f>
        <v>0</v>
      </c>
      <c r="U9" s="492">
        <f>+'[1] RO 4 2020'!$C$6+'[1] RO 4 2020'!$D$6</f>
        <v>0</v>
      </c>
      <c r="V9" s="492"/>
      <c r="W9" s="492">
        <f>+'[1] RO 4 2020'!$C$4+'[1] RO 4 2020'!$D$4</f>
        <v>0</v>
      </c>
      <c r="X9" s="492">
        <f>+'[1] RO 4 2020'!$C$7+'[1] RO 4 2020'!$D$7</f>
        <v>0</v>
      </c>
      <c r="Y9" s="492">
        <f>+'[1] RO 4 2020'!$C$8+'[1] RO 4 2020'!$D$8</f>
        <v>30000</v>
      </c>
      <c r="Z9" s="492">
        <f>+'[1] RO 4 2020'!$C$10+'[1] RO 4 2020'!$D$10</f>
        <v>150000</v>
      </c>
      <c r="AA9" s="492"/>
      <c r="AB9" s="492"/>
      <c r="AC9" s="923"/>
      <c r="AD9" s="923"/>
      <c r="AE9" s="492">
        <f>+'[1] RO 4 2020'!$C$11+'[1] RO 4 2020'!$D$11</f>
        <v>0</v>
      </c>
      <c r="AF9" s="923"/>
      <c r="AG9" s="923"/>
      <c r="AH9" s="492"/>
      <c r="AI9" s="923"/>
      <c r="AJ9" s="923"/>
      <c r="AK9" s="492">
        <f>+'[1] RO 4 2020'!$C$5+'[1] RO 4 2020'!$D$5</f>
        <v>90000</v>
      </c>
      <c r="AL9" s="492"/>
      <c r="AM9" s="492"/>
      <c r="AN9" s="492"/>
      <c r="AO9" s="923"/>
      <c r="AP9" s="923"/>
      <c r="AQ9" s="492"/>
      <c r="AR9" s="923"/>
      <c r="AS9" s="923"/>
      <c r="AT9" s="492"/>
      <c r="AU9" s="923"/>
      <c r="AV9" s="923"/>
      <c r="AW9" s="492">
        <f>+'[1] RO 4 2020'!$C$12+'[1] RO 4 2020'!$D$12</f>
        <v>0</v>
      </c>
      <c r="AX9" s="923"/>
      <c r="AY9" s="923"/>
      <c r="AZ9" s="492"/>
      <c r="BA9" s="923"/>
      <c r="BB9" s="923"/>
      <c r="BC9" s="492"/>
      <c r="BD9" s="923"/>
      <c r="BE9" s="923"/>
      <c r="BF9" s="492"/>
      <c r="BG9" s="923"/>
      <c r="BH9" s="923"/>
      <c r="BI9" s="492"/>
      <c r="BJ9" s="923"/>
      <c r="BK9" s="923"/>
      <c r="BL9" s="492"/>
      <c r="BM9" s="492"/>
      <c r="BN9" s="923"/>
      <c r="BO9" s="923"/>
      <c r="BP9" s="492"/>
      <c r="BQ9" s="492"/>
      <c r="BR9" s="923"/>
      <c r="BS9" s="923"/>
      <c r="BT9" s="492"/>
      <c r="BU9" s="923"/>
      <c r="BV9" s="923"/>
      <c r="BW9" s="492"/>
      <c r="BX9" s="492"/>
      <c r="BY9" s="923"/>
      <c r="BZ9" s="923"/>
      <c r="CA9" s="492"/>
      <c r="CB9" s="923"/>
      <c r="CC9" s="923"/>
      <c r="CD9" s="492"/>
      <c r="CE9" s="923"/>
      <c r="CF9" s="923"/>
      <c r="CG9" s="492"/>
      <c r="CH9" s="923"/>
      <c r="CI9" s="923"/>
      <c r="CJ9" s="492"/>
      <c r="CK9" s="923"/>
      <c r="CL9" s="923"/>
      <c r="CM9" s="492"/>
      <c r="CN9" s="492"/>
      <c r="CO9" s="923"/>
      <c r="CP9" s="923"/>
      <c r="CQ9" s="492"/>
      <c r="CR9" s="923"/>
      <c r="CS9" s="923"/>
      <c r="CT9" s="492"/>
      <c r="CU9" s="923"/>
      <c r="CV9" s="923"/>
      <c r="CW9" s="492"/>
      <c r="CX9" s="492"/>
      <c r="CY9" s="923"/>
      <c r="CZ9" s="923"/>
      <c r="DA9" s="923"/>
      <c r="DB9" s="492"/>
      <c r="DC9" s="492"/>
      <c r="DD9" s="492"/>
      <c r="DE9" s="492"/>
      <c r="DF9" s="492"/>
      <c r="DG9" s="492"/>
      <c r="DH9" s="492"/>
      <c r="DI9" s="492"/>
      <c r="DJ9" s="492"/>
      <c r="DK9" s="492"/>
      <c r="DL9" s="926"/>
      <c r="DM9" s="527"/>
      <c r="DN9" s="919"/>
      <c r="DO9" s="920"/>
      <c r="DP9" s="922">
        <f t="shared" ref="DP9:DP15" si="1">+R9+AD9+AG9++AJ9+AP9+AS9+AV9+AY9+BB9+BE9+BH9+BK9+BO9+BS9+BV9+BZ9+CL9+CP9+CS9+CV9+DA9</f>
        <v>0</v>
      </c>
      <c r="DQ9" s="763">
        <f t="shared" ref="DQ9:DQ71" si="2">+I9-H9</f>
        <v>0</v>
      </c>
      <c r="DR9" s="763"/>
      <c r="DV9" s="763"/>
      <c r="DW9" s="763"/>
    </row>
    <row r="10" spans="1:127" ht="17.25" customHeight="1" x14ac:dyDescent="0.25">
      <c r="A10" s="575">
        <v>5023</v>
      </c>
      <c r="B10" s="542" t="s">
        <v>571</v>
      </c>
      <c r="C10" s="922">
        <v>2347000</v>
      </c>
      <c r="D10" s="922">
        <v>2512000</v>
      </c>
      <c r="E10" s="922">
        <v>2687840</v>
      </c>
      <c r="F10" s="922">
        <v>2687840</v>
      </c>
      <c r="G10" s="922">
        <v>2360000</v>
      </c>
      <c r="H10" s="922">
        <v>2360000</v>
      </c>
      <c r="I10" s="922">
        <f t="shared" si="0"/>
        <v>2360000</v>
      </c>
      <c r="J10" s="571" t="s">
        <v>718</v>
      </c>
      <c r="K10" s="492"/>
      <c r="L10" s="492"/>
      <c r="M10" s="492"/>
      <c r="N10" s="492">
        <f>+'[1] RO 4 2020'!$E$19</f>
        <v>2360000</v>
      </c>
      <c r="O10" s="492">
        <f>+'[1] RO 4 2020'!$E$18</f>
        <v>0</v>
      </c>
      <c r="P10" s="492">
        <f>+'[1] RO 4 2020'!$E$3+'[1] RO 4 2020'!$E$13+'[1] RO 4 2020'!$E$14+'[1] RO 4 2020'!$E$16+'[1] RO 4 2020'!$E$17</f>
        <v>0</v>
      </c>
      <c r="Q10" s="923"/>
      <c r="R10" s="924"/>
      <c r="S10" s="492">
        <f>+'[1] RO 4 2020'!$E$15</f>
        <v>0</v>
      </c>
      <c r="T10" s="925">
        <f>+'[1] RO 4 2020'!$E$9</f>
        <v>0</v>
      </c>
      <c r="U10" s="914">
        <f>+'[1] RO 4 2020'!$E$6</f>
        <v>0</v>
      </c>
      <c r="V10" s="492"/>
      <c r="W10" s="914">
        <f>+'[1] RO 4 2020'!$E$4</f>
        <v>0</v>
      </c>
      <c r="X10" s="914">
        <f>+'[1] RO 4 2020'!$E$7</f>
        <v>0</v>
      </c>
      <c r="Y10" s="914">
        <f>+'[1] RO 4 2020'!$E$8</f>
        <v>0</v>
      </c>
      <c r="Z10" s="914">
        <f>+'[1] RO 4 2020'!$E$10</f>
        <v>0</v>
      </c>
      <c r="AA10" s="492"/>
      <c r="AB10" s="492"/>
      <c r="AC10" s="923"/>
      <c r="AD10" s="923"/>
      <c r="AE10" s="914">
        <f>+'[1] RO 4 2020'!$E$11</f>
        <v>0</v>
      </c>
      <c r="AF10" s="923"/>
      <c r="AG10" s="923"/>
      <c r="AH10" s="492"/>
      <c r="AI10" s="923"/>
      <c r="AJ10" s="923"/>
      <c r="AK10" s="914">
        <f>+'[1] RO 4 2020'!$E$5</f>
        <v>0</v>
      </c>
      <c r="AL10" s="492"/>
      <c r="AM10" s="492"/>
      <c r="AN10" s="492"/>
      <c r="AO10" s="923"/>
      <c r="AP10" s="923"/>
      <c r="AQ10" s="492"/>
      <c r="AR10" s="923"/>
      <c r="AS10" s="923"/>
      <c r="AT10" s="492"/>
      <c r="AU10" s="923"/>
      <c r="AV10" s="923"/>
      <c r="AW10" s="914">
        <f>+'[1] RO 4 2020'!$E$12</f>
        <v>0</v>
      </c>
      <c r="AX10" s="923"/>
      <c r="AY10" s="923"/>
      <c r="AZ10" s="492"/>
      <c r="BA10" s="923"/>
      <c r="BB10" s="923"/>
      <c r="BC10" s="492"/>
      <c r="BD10" s="923"/>
      <c r="BE10" s="923"/>
      <c r="BF10" s="492"/>
      <c r="BG10" s="923"/>
      <c r="BH10" s="923"/>
      <c r="BI10" s="492"/>
      <c r="BJ10" s="923"/>
      <c r="BK10" s="923"/>
      <c r="BL10" s="492"/>
      <c r="BM10" s="492"/>
      <c r="BN10" s="923"/>
      <c r="BO10" s="923"/>
      <c r="BP10" s="492"/>
      <c r="BQ10" s="492"/>
      <c r="BR10" s="923"/>
      <c r="BS10" s="923"/>
      <c r="BT10" s="492"/>
      <c r="BU10" s="923"/>
      <c r="BV10" s="923"/>
      <c r="BW10" s="492"/>
      <c r="BX10" s="492"/>
      <c r="BY10" s="923"/>
      <c r="BZ10" s="923"/>
      <c r="CA10" s="492"/>
      <c r="CB10" s="923"/>
      <c r="CC10" s="923"/>
      <c r="CD10" s="492"/>
      <c r="CE10" s="923"/>
      <c r="CF10" s="923"/>
      <c r="CG10" s="492"/>
      <c r="CH10" s="923"/>
      <c r="CI10" s="923"/>
      <c r="CJ10" s="492"/>
      <c r="CK10" s="923"/>
      <c r="CL10" s="923"/>
      <c r="CM10" s="492"/>
      <c r="CN10" s="492"/>
      <c r="CO10" s="923"/>
      <c r="CP10" s="923"/>
      <c r="CQ10" s="492"/>
      <c r="CR10" s="923"/>
      <c r="CS10" s="923"/>
      <c r="CT10" s="492"/>
      <c r="CU10" s="923"/>
      <c r="CV10" s="923"/>
      <c r="CW10" s="492"/>
      <c r="CX10" s="492"/>
      <c r="CY10" s="923"/>
      <c r="CZ10" s="923"/>
      <c r="DA10" s="923"/>
      <c r="DB10" s="492"/>
      <c r="DC10" s="492"/>
      <c r="DD10" s="492"/>
      <c r="DE10" s="492"/>
      <c r="DF10" s="492"/>
      <c r="DG10" s="492"/>
      <c r="DH10" s="492"/>
      <c r="DI10" s="492"/>
      <c r="DJ10" s="492"/>
      <c r="DK10" s="492"/>
      <c r="DL10" s="926"/>
      <c r="DM10" s="527"/>
      <c r="DN10" s="919"/>
      <c r="DO10" s="920"/>
      <c r="DP10" s="922">
        <f t="shared" si="1"/>
        <v>0</v>
      </c>
      <c r="DQ10" s="763">
        <f t="shared" si="2"/>
        <v>0</v>
      </c>
      <c r="DR10" s="763"/>
      <c r="DV10" s="763"/>
      <c r="DW10" s="763"/>
    </row>
    <row r="11" spans="1:127" ht="17.25" customHeight="1" x14ac:dyDescent="0.25">
      <c r="A11" s="575">
        <v>5024</v>
      </c>
      <c r="B11" s="542" t="s">
        <v>1038</v>
      </c>
      <c r="C11" s="922">
        <v>657000</v>
      </c>
      <c r="D11" s="922">
        <v>198530</v>
      </c>
      <c r="E11" s="922">
        <v>0</v>
      </c>
      <c r="F11" s="922">
        <v>0</v>
      </c>
      <c r="G11" s="922">
        <v>0</v>
      </c>
      <c r="H11" s="922">
        <v>0</v>
      </c>
      <c r="I11" s="922">
        <f t="shared" si="0"/>
        <v>0</v>
      </c>
      <c r="J11" s="571"/>
      <c r="K11" s="492"/>
      <c r="L11" s="492"/>
      <c r="M11" s="492"/>
      <c r="N11" s="492">
        <f>+'[1] RO 4 2020'!$F$19</f>
        <v>0</v>
      </c>
      <c r="O11" s="492">
        <f>+'[1] RO 4 2020'!$F$18</f>
        <v>0</v>
      </c>
      <c r="P11" s="492">
        <f>+'[1] RO 4 2020'!$F$3+'[1] RO 4 2020'!$F$13+'[1] RO 4 2020'!$F$14+'[1] RO 4 2020'!$F$16+'[1] RO 4 2020'!$F$17</f>
        <v>0</v>
      </c>
      <c r="Q11" s="923"/>
      <c r="R11" s="924"/>
      <c r="S11" s="492">
        <f>+'[1] RO 4 2020'!$F$15</f>
        <v>0</v>
      </c>
      <c r="T11" s="925">
        <f>+'[1] RO 4 2020'!$F$9</f>
        <v>0</v>
      </c>
      <c r="U11" s="914">
        <f>+'[1] RO 4 2020'!$F$6</f>
        <v>0</v>
      </c>
      <c r="V11" s="492"/>
      <c r="W11" s="914">
        <f>+'[1] RO 4 2020'!$F$4</f>
        <v>0</v>
      </c>
      <c r="X11" s="914">
        <f>'[1] RO 4 2020'!$F$7</f>
        <v>0</v>
      </c>
      <c r="Y11" s="914">
        <f>+'[1] RO 4 2020'!$F$8</f>
        <v>0</v>
      </c>
      <c r="Z11" s="914">
        <f>+'[1] RO 4 2020'!$F$10</f>
        <v>0</v>
      </c>
      <c r="AA11" s="492"/>
      <c r="AB11" s="492"/>
      <c r="AC11" s="923"/>
      <c r="AD11" s="923"/>
      <c r="AE11" s="914">
        <f>+'[1] RO 4 2020'!$F$11</f>
        <v>0</v>
      </c>
      <c r="AF11" s="923"/>
      <c r="AG11" s="923"/>
      <c r="AH11" s="492"/>
      <c r="AI11" s="923"/>
      <c r="AJ11" s="923"/>
      <c r="AK11" s="914">
        <f>+'[1] RO 4 2020'!$F$5</f>
        <v>0</v>
      </c>
      <c r="AL11" s="492"/>
      <c r="AM11" s="492"/>
      <c r="AN11" s="492"/>
      <c r="AO11" s="923"/>
      <c r="AP11" s="923"/>
      <c r="AQ11" s="492"/>
      <c r="AR11" s="923"/>
      <c r="AS11" s="923"/>
      <c r="AT11" s="492"/>
      <c r="AU11" s="923"/>
      <c r="AV11" s="923"/>
      <c r="AW11" s="914">
        <f>+'[1] RO 4 2020'!$F$12</f>
        <v>0</v>
      </c>
      <c r="AX11" s="923"/>
      <c r="AY11" s="923"/>
      <c r="AZ11" s="492"/>
      <c r="BA11" s="923"/>
      <c r="BB11" s="923"/>
      <c r="BC11" s="492"/>
      <c r="BD11" s="923"/>
      <c r="BE11" s="923"/>
      <c r="BF11" s="492"/>
      <c r="BG11" s="923"/>
      <c r="BH11" s="923"/>
      <c r="BI11" s="492"/>
      <c r="BJ11" s="923"/>
      <c r="BK11" s="923"/>
      <c r="BL11" s="492"/>
      <c r="BM11" s="492"/>
      <c r="BN11" s="923"/>
      <c r="BO11" s="923"/>
      <c r="BP11" s="492"/>
      <c r="BQ11" s="492"/>
      <c r="BR11" s="923"/>
      <c r="BS11" s="923"/>
      <c r="BT11" s="492"/>
      <c r="BU11" s="923"/>
      <c r="BV11" s="923"/>
      <c r="BW11" s="492"/>
      <c r="BX11" s="492"/>
      <c r="BY11" s="923"/>
      <c r="BZ11" s="923"/>
      <c r="CA11" s="492"/>
      <c r="CB11" s="923"/>
      <c r="CC11" s="923"/>
      <c r="CD11" s="492"/>
      <c r="CE11" s="923"/>
      <c r="CF11" s="923"/>
      <c r="CG11" s="492"/>
      <c r="CH11" s="923"/>
      <c r="CI11" s="923"/>
      <c r="CJ11" s="492"/>
      <c r="CK11" s="923"/>
      <c r="CL11" s="923"/>
      <c r="CM11" s="492"/>
      <c r="CN11" s="492"/>
      <c r="CO11" s="923"/>
      <c r="CP11" s="923"/>
      <c r="CQ11" s="492"/>
      <c r="CR11" s="923"/>
      <c r="CS11" s="923"/>
      <c r="CT11" s="492"/>
      <c r="CU11" s="923"/>
      <c r="CV11" s="923"/>
      <c r="CW11" s="492"/>
      <c r="CX11" s="492"/>
      <c r="CY11" s="923"/>
      <c r="CZ11" s="923"/>
      <c r="DA11" s="923"/>
      <c r="DB11" s="492"/>
      <c r="DC11" s="492"/>
      <c r="DD11" s="492"/>
      <c r="DE11" s="492"/>
      <c r="DF11" s="492"/>
      <c r="DG11" s="492"/>
      <c r="DH11" s="492"/>
      <c r="DI11" s="492"/>
      <c r="DJ11" s="492"/>
      <c r="DK11" s="492"/>
      <c r="DL11" s="926"/>
      <c r="DM11" s="527"/>
      <c r="DN11" s="919"/>
      <c r="DO11" s="920"/>
      <c r="DP11" s="922">
        <f t="shared" si="1"/>
        <v>0</v>
      </c>
      <c r="DQ11" s="763">
        <f t="shared" si="2"/>
        <v>0</v>
      </c>
      <c r="DR11" s="763"/>
      <c r="DV11" s="763"/>
      <c r="DW11" s="763"/>
    </row>
    <row r="12" spans="1:127" ht="17.25" customHeight="1" x14ac:dyDescent="0.25">
      <c r="A12" s="575">
        <v>5029</v>
      </c>
      <c r="B12" s="542" t="s">
        <v>107</v>
      </c>
      <c r="C12" s="922">
        <v>30000</v>
      </c>
      <c r="D12" s="922">
        <v>30000</v>
      </c>
      <c r="E12" s="922">
        <v>30000</v>
      </c>
      <c r="F12" s="922">
        <v>30000</v>
      </c>
      <c r="G12" s="922">
        <v>30000</v>
      </c>
      <c r="H12" s="922">
        <v>30000</v>
      </c>
      <c r="I12" s="922">
        <f t="shared" si="0"/>
        <v>30000</v>
      </c>
      <c r="J12" s="571"/>
      <c r="K12" s="492"/>
      <c r="L12" s="492"/>
      <c r="M12" s="492"/>
      <c r="N12" s="492">
        <f>+'[1] RO 4 2020'!$G$19</f>
        <v>0</v>
      </c>
      <c r="O12" s="492">
        <f>+'[1] RO 4 2020'!$G$18</f>
        <v>0</v>
      </c>
      <c r="P12" s="492">
        <f>+'[1] RO 4 2020'!$G$3+'[1] RO 4 2020'!$G$13+'[1] RO 4 2020'!$G$14+'[1] RO 4 2020'!$G$16+'[1] RO 4 2020'!$G$17</f>
        <v>0</v>
      </c>
      <c r="Q12" s="923"/>
      <c r="R12" s="924"/>
      <c r="S12" s="492">
        <f>+'[1] RO 4 2020'!$G$15</f>
        <v>0</v>
      </c>
      <c r="T12" s="925">
        <f>+'[1] RO 4 2020'!$G$9</f>
        <v>0</v>
      </c>
      <c r="U12" s="914">
        <f>+'[1] RO 4 2020'!$G$6</f>
        <v>0</v>
      </c>
      <c r="V12" s="492"/>
      <c r="W12" s="914">
        <f>+'[1] RO 4 2020'!$G$4</f>
        <v>0</v>
      </c>
      <c r="X12" s="914">
        <f>'[1] RO 4 2020'!$G$7</f>
        <v>0</v>
      </c>
      <c r="Y12" s="914">
        <f>+'[1] RO 4 2020'!$G$8</f>
        <v>0</v>
      </c>
      <c r="Z12" s="914">
        <f>+'[1] RO 4 2020'!$G$10</f>
        <v>0</v>
      </c>
      <c r="AA12" s="492"/>
      <c r="AB12" s="492"/>
      <c r="AC12" s="923"/>
      <c r="AD12" s="923"/>
      <c r="AE12" s="914">
        <f>+'[1] RO 4 2020'!$G$11</f>
        <v>0</v>
      </c>
      <c r="AF12" s="923"/>
      <c r="AG12" s="923"/>
      <c r="AH12" s="492"/>
      <c r="AI12" s="923"/>
      <c r="AJ12" s="923"/>
      <c r="AK12" s="914">
        <f>+'[1] RO 4 2020'!$G$5</f>
        <v>30000</v>
      </c>
      <c r="AL12" s="492"/>
      <c r="AM12" s="492"/>
      <c r="AN12" s="492"/>
      <c r="AO12" s="923"/>
      <c r="AP12" s="923"/>
      <c r="AQ12" s="492"/>
      <c r="AR12" s="923"/>
      <c r="AS12" s="923"/>
      <c r="AT12" s="492"/>
      <c r="AU12" s="923"/>
      <c r="AV12" s="923"/>
      <c r="AW12" s="914">
        <f>+'[1] RO 4 2020'!$G$12</f>
        <v>0</v>
      </c>
      <c r="AX12" s="923"/>
      <c r="AY12" s="923"/>
      <c r="AZ12" s="492"/>
      <c r="BA12" s="923"/>
      <c r="BB12" s="923"/>
      <c r="BC12" s="492"/>
      <c r="BD12" s="923"/>
      <c r="BE12" s="923"/>
      <c r="BF12" s="492"/>
      <c r="BG12" s="923"/>
      <c r="BH12" s="923"/>
      <c r="BI12" s="492"/>
      <c r="BJ12" s="923"/>
      <c r="BK12" s="923"/>
      <c r="BL12" s="492"/>
      <c r="BM12" s="492"/>
      <c r="BN12" s="923"/>
      <c r="BO12" s="923"/>
      <c r="BP12" s="492"/>
      <c r="BQ12" s="492"/>
      <c r="BR12" s="923"/>
      <c r="BS12" s="923"/>
      <c r="BT12" s="492"/>
      <c r="BU12" s="923"/>
      <c r="BV12" s="923"/>
      <c r="BW12" s="492"/>
      <c r="BX12" s="492"/>
      <c r="BY12" s="923"/>
      <c r="BZ12" s="923"/>
      <c r="CA12" s="492"/>
      <c r="CB12" s="923"/>
      <c r="CC12" s="923"/>
      <c r="CD12" s="492"/>
      <c r="CE12" s="923"/>
      <c r="CF12" s="923"/>
      <c r="CG12" s="492"/>
      <c r="CH12" s="923"/>
      <c r="CI12" s="923"/>
      <c r="CJ12" s="492"/>
      <c r="CK12" s="923"/>
      <c r="CL12" s="923"/>
      <c r="CM12" s="492"/>
      <c r="CN12" s="492"/>
      <c r="CO12" s="923"/>
      <c r="CP12" s="923"/>
      <c r="CQ12" s="492"/>
      <c r="CR12" s="923"/>
      <c r="CS12" s="923"/>
      <c r="CT12" s="492"/>
      <c r="CU12" s="923"/>
      <c r="CV12" s="923"/>
      <c r="CW12" s="492"/>
      <c r="CX12" s="492"/>
      <c r="CY12" s="923"/>
      <c r="CZ12" s="923"/>
      <c r="DA12" s="923"/>
      <c r="DB12" s="492"/>
      <c r="DC12" s="492"/>
      <c r="DD12" s="492"/>
      <c r="DE12" s="492"/>
      <c r="DF12" s="492"/>
      <c r="DG12" s="492"/>
      <c r="DH12" s="492"/>
      <c r="DI12" s="492"/>
      <c r="DJ12" s="492"/>
      <c r="DK12" s="492"/>
      <c r="DL12" s="926"/>
      <c r="DM12" s="527"/>
      <c r="DN12" s="919"/>
      <c r="DO12" s="920"/>
      <c r="DP12" s="922">
        <f t="shared" si="1"/>
        <v>0</v>
      </c>
      <c r="DQ12" s="763">
        <f t="shared" si="2"/>
        <v>0</v>
      </c>
      <c r="DR12" s="763"/>
      <c r="DV12" s="763"/>
      <c r="DW12" s="763"/>
    </row>
    <row r="13" spans="1:127" ht="17.25" customHeight="1" x14ac:dyDescent="0.25">
      <c r="A13" s="575">
        <v>5031</v>
      </c>
      <c r="B13" s="542" t="s">
        <v>108</v>
      </c>
      <c r="C13" s="922">
        <v>6218375</v>
      </c>
      <c r="D13" s="922">
        <v>6933332</v>
      </c>
      <c r="E13" s="922">
        <v>7219092</v>
      </c>
      <c r="F13" s="922">
        <v>7219092</v>
      </c>
      <c r="G13" s="922">
        <v>6489632</v>
      </c>
      <c r="H13" s="922">
        <v>7142132</v>
      </c>
      <c r="I13" s="922">
        <f t="shared" si="0"/>
        <v>7179632</v>
      </c>
      <c r="J13" s="571"/>
      <c r="K13" s="492"/>
      <c r="L13" s="492"/>
      <c r="M13" s="492"/>
      <c r="N13" s="492">
        <f>+'[1] RO 4 2020'!$H$19</f>
        <v>590000</v>
      </c>
      <c r="O13" s="492">
        <f>+'[1] RO 4 2020'!$H$18</f>
        <v>0</v>
      </c>
      <c r="P13" s="492">
        <f>+'[1] RO 4 2020'!$H$3+'[1] RO 4 2020'!$H$13+'[1] RO 4 2020'!$H$14+'[1] RO 4 2020'!$H$16+'[1] RO 4 2020'!$H$17</f>
        <v>4376250</v>
      </c>
      <c r="Q13" s="923"/>
      <c r="R13" s="924"/>
      <c r="S13" s="492">
        <f>+'[1] RO 4 2020'!$H$15</f>
        <v>440000</v>
      </c>
      <c r="T13" s="925">
        <f>+'[1] RO 4 2020'!$H$9</f>
        <v>37500</v>
      </c>
      <c r="U13" s="914">
        <f>+'[1] RO 4 2020'!$H$6</f>
        <v>450000</v>
      </c>
      <c r="V13" s="492"/>
      <c r="W13" s="914">
        <f>+'[1] RO 4 2020'!$H$4</f>
        <v>924632</v>
      </c>
      <c r="X13" s="914">
        <f>'[1] RO 4 2020'!$H$7</f>
        <v>0</v>
      </c>
      <c r="Y13" s="914">
        <f>+'[1] RO 4 2020'!$H$8</f>
        <v>338750</v>
      </c>
      <c r="Z13" s="914">
        <f>+'[1] RO 4 2020'!$H$10</f>
        <v>0</v>
      </c>
      <c r="AA13" s="492"/>
      <c r="AB13" s="492"/>
      <c r="AC13" s="923"/>
      <c r="AD13" s="923"/>
      <c r="AE13" s="914">
        <f>+'[1] RO 4 2020'!$H$11</f>
        <v>0</v>
      </c>
      <c r="AF13" s="923"/>
      <c r="AG13" s="923"/>
      <c r="AH13" s="492"/>
      <c r="AI13" s="923"/>
      <c r="AJ13" s="923"/>
      <c r="AK13" s="914">
        <f>+'[1] RO 4 2020'!$H$5</f>
        <v>22500</v>
      </c>
      <c r="AL13" s="492"/>
      <c r="AM13" s="492"/>
      <c r="AN13" s="492"/>
      <c r="AO13" s="923"/>
      <c r="AP13" s="923"/>
      <c r="AQ13" s="492"/>
      <c r="AR13" s="923"/>
      <c r="AS13" s="923"/>
      <c r="AT13" s="492"/>
      <c r="AU13" s="923"/>
      <c r="AV13" s="923"/>
      <c r="AW13" s="914">
        <f>+'[1] RO 4 2020'!$H$12</f>
        <v>0</v>
      </c>
      <c r="AX13" s="923"/>
      <c r="AY13" s="923"/>
      <c r="AZ13" s="492"/>
      <c r="BA13" s="923"/>
      <c r="BB13" s="923"/>
      <c r="BC13" s="492"/>
      <c r="BD13" s="923"/>
      <c r="BE13" s="923"/>
      <c r="BF13" s="492"/>
      <c r="BG13" s="923"/>
      <c r="BH13" s="923"/>
      <c r="BI13" s="492"/>
      <c r="BJ13" s="923"/>
      <c r="BK13" s="923"/>
      <c r="BL13" s="492"/>
      <c r="BM13" s="492"/>
      <c r="BN13" s="923"/>
      <c r="BO13" s="923"/>
      <c r="BP13" s="492"/>
      <c r="BQ13" s="492"/>
      <c r="BR13" s="923"/>
      <c r="BS13" s="923"/>
      <c r="BT13" s="492"/>
      <c r="BU13" s="923"/>
      <c r="BV13" s="923"/>
      <c r="BW13" s="492"/>
      <c r="BX13" s="492"/>
      <c r="BY13" s="923"/>
      <c r="BZ13" s="923"/>
      <c r="CA13" s="492"/>
      <c r="CB13" s="923"/>
      <c r="CC13" s="923"/>
      <c r="CD13" s="492"/>
      <c r="CE13" s="923"/>
      <c r="CF13" s="923"/>
      <c r="CG13" s="492"/>
      <c r="CH13" s="923"/>
      <c r="CI13" s="923"/>
      <c r="CJ13" s="492"/>
      <c r="CK13" s="923"/>
      <c r="CL13" s="923"/>
      <c r="CM13" s="492"/>
      <c r="CN13" s="492"/>
      <c r="CO13" s="923"/>
      <c r="CP13" s="923"/>
      <c r="CQ13" s="492"/>
      <c r="CR13" s="923"/>
      <c r="CS13" s="923"/>
      <c r="CT13" s="492"/>
      <c r="CU13" s="923"/>
      <c r="CV13" s="923"/>
      <c r="CW13" s="492"/>
      <c r="CX13" s="492"/>
      <c r="CY13" s="923"/>
      <c r="CZ13" s="923"/>
      <c r="DA13" s="923"/>
      <c r="DB13" s="492"/>
      <c r="DC13" s="492"/>
      <c r="DD13" s="492"/>
      <c r="DE13" s="492"/>
      <c r="DF13" s="492"/>
      <c r="DG13" s="492"/>
      <c r="DH13" s="492"/>
      <c r="DI13" s="492"/>
      <c r="DJ13" s="492"/>
      <c r="DK13" s="492"/>
      <c r="DL13" s="926"/>
      <c r="DM13" s="527"/>
      <c r="DN13" s="919"/>
      <c r="DO13" s="920"/>
      <c r="DP13" s="922">
        <f t="shared" si="1"/>
        <v>0</v>
      </c>
      <c r="DQ13" s="763">
        <f t="shared" si="2"/>
        <v>37500</v>
      </c>
      <c r="DR13" s="763"/>
      <c r="DV13" s="763"/>
      <c r="DW13" s="763"/>
    </row>
    <row r="14" spans="1:127" ht="17.25" customHeight="1" x14ac:dyDescent="0.25">
      <c r="A14" s="575">
        <v>5032</v>
      </c>
      <c r="B14" s="542" t="s">
        <v>109</v>
      </c>
      <c r="C14" s="922">
        <v>2238615.0000000009</v>
      </c>
      <c r="D14" s="922">
        <v>2496028.0000000009</v>
      </c>
      <c r="E14" s="922">
        <v>2598873.6000000015</v>
      </c>
      <c r="F14" s="922">
        <v>2598873.6000000015</v>
      </c>
      <c r="G14" s="922">
        <v>2336268.0000000009</v>
      </c>
      <c r="H14" s="922">
        <v>2571168.0000000009</v>
      </c>
      <c r="I14" s="922">
        <f>SUM(J14:P14)+SUM(T14:AB14)+AE14+AH14+SUM(AK14:AN14)+AQ14+AT14+AW14+AZ14+BC14+BF14+BI14+BL14+BM14+BP14+BQ14+BT14+SUM(BW14:BX14)+CG14+CJ14+CM14+CN14+CQ14+CT14+CW14+CX14+SUM(DB14:DL14)+CA14+CD14+S14</f>
        <v>2584668.0000000009</v>
      </c>
      <c r="J14" s="571"/>
      <c r="K14" s="492"/>
      <c r="L14" s="492"/>
      <c r="M14" s="492"/>
      <c r="N14" s="492">
        <f>+'[1] RO 4 2020'!$I$19</f>
        <v>212400</v>
      </c>
      <c r="O14" s="492">
        <f>+'[1] RO 4 2020'!$I$18</f>
        <v>0</v>
      </c>
      <c r="P14" s="492">
        <f>+'[1] RO 4 2020'!$I$3+'[1] RO 4 2020'!$I$13+'[1] RO 4 2020'!$I$14+'[1] RO 4 2020'!$I$16+'[1] RO 4 2020'!$I$17</f>
        <v>1575450.0000000009</v>
      </c>
      <c r="Q14" s="923"/>
      <c r="R14" s="924"/>
      <c r="S14" s="492">
        <f>+'[1] RO 4 2020'!$I$15</f>
        <v>158400.00000000023</v>
      </c>
      <c r="T14" s="925">
        <f>+'[1] RO 4 2020'!$I$9</f>
        <v>13500</v>
      </c>
      <c r="U14" s="914">
        <f>+'[1] RO 4 2020'!$I$6</f>
        <v>162000.00000000023</v>
      </c>
      <c r="V14" s="492"/>
      <c r="W14" s="914">
        <f>+'[1] RO 4 2020'!$I$4</f>
        <v>332868</v>
      </c>
      <c r="X14" s="914">
        <f>'[1] RO 4 2020'!$I$7</f>
        <v>0</v>
      </c>
      <c r="Y14" s="914">
        <f>+'[1] RO 4 2020'!$I$8</f>
        <v>121950</v>
      </c>
      <c r="Z14" s="914">
        <f>+'[1] RO 4 2020'!$I$10</f>
        <v>0</v>
      </c>
      <c r="AA14" s="492"/>
      <c r="AB14" s="492"/>
      <c r="AC14" s="923"/>
      <c r="AD14" s="923"/>
      <c r="AE14" s="914">
        <f>+'[1] RO 4 2020'!$I$11</f>
        <v>0</v>
      </c>
      <c r="AF14" s="923"/>
      <c r="AG14" s="923"/>
      <c r="AH14" s="492"/>
      <c r="AI14" s="923"/>
      <c r="AJ14" s="923"/>
      <c r="AK14" s="914">
        <f>+'[1] RO 4 2020'!$I$5</f>
        <v>8100</v>
      </c>
      <c r="AL14" s="492"/>
      <c r="AM14" s="492"/>
      <c r="AN14" s="492"/>
      <c r="AO14" s="923"/>
      <c r="AP14" s="923"/>
      <c r="AQ14" s="492"/>
      <c r="AR14" s="923"/>
      <c r="AS14" s="923"/>
      <c r="AT14" s="492"/>
      <c r="AU14" s="923"/>
      <c r="AV14" s="923"/>
      <c r="AW14" s="914">
        <f>+'[1] RO 4 2020'!$I$12</f>
        <v>0</v>
      </c>
      <c r="AX14" s="923"/>
      <c r="AY14" s="923"/>
      <c r="AZ14" s="492"/>
      <c r="BA14" s="923"/>
      <c r="BB14" s="923"/>
      <c r="BC14" s="492"/>
      <c r="BD14" s="923"/>
      <c r="BE14" s="923"/>
      <c r="BF14" s="492"/>
      <c r="BG14" s="923"/>
      <c r="BH14" s="923"/>
      <c r="BI14" s="492"/>
      <c r="BJ14" s="923"/>
      <c r="BK14" s="923"/>
      <c r="BL14" s="492"/>
      <c r="BM14" s="492"/>
      <c r="BN14" s="923"/>
      <c r="BO14" s="923"/>
      <c r="BP14" s="492"/>
      <c r="BQ14" s="492"/>
      <c r="BR14" s="923"/>
      <c r="BS14" s="923"/>
      <c r="BT14" s="492"/>
      <c r="BU14" s="923"/>
      <c r="BV14" s="923"/>
      <c r="BW14" s="492"/>
      <c r="BX14" s="492"/>
      <c r="BY14" s="923"/>
      <c r="BZ14" s="923"/>
      <c r="CA14" s="492"/>
      <c r="CB14" s="923"/>
      <c r="CC14" s="923"/>
      <c r="CD14" s="492"/>
      <c r="CE14" s="923"/>
      <c r="CF14" s="923"/>
      <c r="CG14" s="492"/>
      <c r="CH14" s="923"/>
      <c r="CI14" s="923"/>
      <c r="CJ14" s="492"/>
      <c r="CK14" s="923"/>
      <c r="CL14" s="923"/>
      <c r="CM14" s="492"/>
      <c r="CN14" s="492"/>
      <c r="CO14" s="923"/>
      <c r="CP14" s="923"/>
      <c r="CQ14" s="492"/>
      <c r="CR14" s="923"/>
      <c r="CS14" s="923"/>
      <c r="CT14" s="492"/>
      <c r="CU14" s="923"/>
      <c r="CV14" s="923"/>
      <c r="CW14" s="492"/>
      <c r="CX14" s="492"/>
      <c r="CY14" s="923"/>
      <c r="CZ14" s="923"/>
      <c r="DA14" s="923"/>
      <c r="DB14" s="492"/>
      <c r="DC14" s="492"/>
      <c r="DD14" s="492"/>
      <c r="DE14" s="492"/>
      <c r="DF14" s="492"/>
      <c r="DG14" s="492"/>
      <c r="DH14" s="492"/>
      <c r="DI14" s="492"/>
      <c r="DJ14" s="492"/>
      <c r="DK14" s="492"/>
      <c r="DL14" s="926"/>
      <c r="DM14" s="527"/>
      <c r="DN14" s="919"/>
      <c r="DO14" s="920"/>
      <c r="DP14" s="922">
        <f t="shared" si="1"/>
        <v>0</v>
      </c>
      <c r="DQ14" s="763">
        <f t="shared" si="2"/>
        <v>13500</v>
      </c>
      <c r="DR14" s="763"/>
      <c r="DV14" s="763"/>
      <c r="DW14" s="763"/>
    </row>
    <row r="15" spans="1:127" ht="17.25" customHeight="1" x14ac:dyDescent="0.25">
      <c r="A15" s="575">
        <v>5038</v>
      </c>
      <c r="B15" s="542" t="s">
        <v>110</v>
      </c>
      <c r="C15" s="922">
        <v>104468.7</v>
      </c>
      <c r="D15" s="922">
        <v>115558.79999999999</v>
      </c>
      <c r="E15" s="922">
        <v>120908.92799999999</v>
      </c>
      <c r="F15" s="922">
        <v>120908.92799999999</v>
      </c>
      <c r="G15" s="922">
        <v>107352</v>
      </c>
      <c r="H15" s="922">
        <v>119616</v>
      </c>
      <c r="I15" s="922">
        <f t="shared" si="0"/>
        <v>120246</v>
      </c>
      <c r="J15" s="571"/>
      <c r="K15" s="492"/>
      <c r="L15" s="492"/>
      <c r="M15" s="492">
        <f>'[2]Všebecná pokladna'!$B$4</f>
        <v>0</v>
      </c>
      <c r="N15" s="492">
        <f>+'[1] RO 4 2020'!$J$19</f>
        <v>9912</v>
      </c>
      <c r="O15" s="492">
        <f>+'[1] RO 4 2020'!$J$18</f>
        <v>0</v>
      </c>
      <c r="P15" s="492">
        <f>+'[1] RO 4 2020'!$J$3+'[1] RO 4 2020'!$J$13+'[1] RO 4 2020'!$J$14+'[1] RO 4 2020'!$J$16+'[1] RO 4 2020'!$J$17</f>
        <v>73521</v>
      </c>
      <c r="Q15" s="923"/>
      <c r="R15" s="924"/>
      <c r="S15" s="492">
        <f>+'[1] RO 4 2020'!$J$15</f>
        <v>7391.9999999999991</v>
      </c>
      <c r="T15" s="925">
        <f>+'[1] RO 4 2020'!$J$9</f>
        <v>630</v>
      </c>
      <c r="U15" s="914">
        <f>+'[1] RO 4 2020'!$J$6</f>
        <v>7559.9999999999991</v>
      </c>
      <c r="V15" s="492"/>
      <c r="W15" s="914">
        <f>+'[1] RO 4 2020'!$J$4</f>
        <v>15161.999999999998</v>
      </c>
      <c r="X15" s="914">
        <f>'[1] RO 4 2020'!$J$7</f>
        <v>0</v>
      </c>
      <c r="Y15" s="914">
        <f>+'[1] RO 4 2020'!$J$8</f>
        <v>5691</v>
      </c>
      <c r="Z15" s="914">
        <f>+'[1] RO 4 2020'!$J$10</f>
        <v>0</v>
      </c>
      <c r="AA15" s="492"/>
      <c r="AB15" s="492"/>
      <c r="AC15" s="923"/>
      <c r="AD15" s="923"/>
      <c r="AE15" s="914">
        <f>+'[1] RO 4 2020'!$J$11</f>
        <v>0</v>
      </c>
      <c r="AF15" s="923"/>
      <c r="AG15" s="923"/>
      <c r="AH15" s="492"/>
      <c r="AI15" s="923"/>
      <c r="AJ15" s="923"/>
      <c r="AK15" s="914">
        <f>+'[1] RO 4 2020'!$J$5</f>
        <v>378</v>
      </c>
      <c r="AL15" s="492"/>
      <c r="AM15" s="492"/>
      <c r="AN15" s="492"/>
      <c r="AO15" s="923"/>
      <c r="AP15" s="923"/>
      <c r="AQ15" s="492"/>
      <c r="AR15" s="923"/>
      <c r="AS15" s="923"/>
      <c r="AT15" s="492"/>
      <c r="AU15" s="923"/>
      <c r="AV15" s="923"/>
      <c r="AW15" s="914">
        <f>+'[1] RO 4 2020'!$J$12</f>
        <v>0</v>
      </c>
      <c r="AX15" s="923"/>
      <c r="AY15" s="923"/>
      <c r="AZ15" s="492"/>
      <c r="BA15" s="923"/>
      <c r="BB15" s="923"/>
      <c r="BC15" s="492"/>
      <c r="BD15" s="923"/>
      <c r="BE15" s="923"/>
      <c r="BF15" s="492"/>
      <c r="BG15" s="923"/>
      <c r="BH15" s="923"/>
      <c r="BI15" s="492"/>
      <c r="BJ15" s="923"/>
      <c r="BK15" s="923"/>
      <c r="BL15" s="492"/>
      <c r="BM15" s="492"/>
      <c r="BN15" s="923"/>
      <c r="BO15" s="923"/>
      <c r="BP15" s="492"/>
      <c r="BQ15" s="492"/>
      <c r="BR15" s="923"/>
      <c r="BS15" s="923"/>
      <c r="BT15" s="492"/>
      <c r="BU15" s="923"/>
      <c r="BV15" s="923"/>
      <c r="BW15" s="492"/>
      <c r="BX15" s="492"/>
      <c r="BY15" s="923"/>
      <c r="BZ15" s="923"/>
      <c r="CA15" s="492"/>
      <c r="CB15" s="923"/>
      <c r="CC15" s="923"/>
      <c r="CD15" s="492"/>
      <c r="CE15" s="923"/>
      <c r="CF15" s="923"/>
      <c r="CG15" s="492"/>
      <c r="CH15" s="923"/>
      <c r="CI15" s="923"/>
      <c r="CJ15" s="492"/>
      <c r="CK15" s="923"/>
      <c r="CL15" s="923"/>
      <c r="CM15" s="492"/>
      <c r="CN15" s="492"/>
      <c r="CO15" s="923"/>
      <c r="CP15" s="923"/>
      <c r="CQ15" s="492"/>
      <c r="CR15" s="923"/>
      <c r="CS15" s="923"/>
      <c r="CT15" s="492"/>
      <c r="CU15" s="923"/>
      <c r="CV15" s="923"/>
      <c r="CW15" s="492"/>
      <c r="CX15" s="492"/>
      <c r="CY15" s="923"/>
      <c r="CZ15" s="923"/>
      <c r="DA15" s="923"/>
      <c r="DB15" s="492"/>
      <c r="DC15" s="492"/>
      <c r="DD15" s="492"/>
      <c r="DE15" s="492"/>
      <c r="DF15" s="492"/>
      <c r="DG15" s="492"/>
      <c r="DH15" s="492"/>
      <c r="DI15" s="492"/>
      <c r="DJ15" s="492"/>
      <c r="DK15" s="492"/>
      <c r="DL15" s="926"/>
      <c r="DM15" s="527"/>
      <c r="DN15" s="919"/>
      <c r="DO15" s="920"/>
      <c r="DP15" s="922">
        <f t="shared" si="1"/>
        <v>0</v>
      </c>
      <c r="DQ15" s="763">
        <f t="shared" si="2"/>
        <v>630</v>
      </c>
      <c r="DR15" s="763"/>
      <c r="DV15" s="763"/>
      <c r="DW15" s="763"/>
    </row>
    <row r="16" spans="1:127" s="617" customFormat="1" ht="15.75" customHeight="1" thickBot="1" x14ac:dyDescent="0.35">
      <c r="A16" s="550" t="s">
        <v>111</v>
      </c>
      <c r="B16" s="551" t="s">
        <v>163</v>
      </c>
      <c r="C16" s="927">
        <v>34441747.700000003</v>
      </c>
      <c r="D16" s="927">
        <f t="shared" ref="D16:R16" si="3">SUM(D8:D15)</f>
        <v>37838448.799999997</v>
      </c>
      <c r="E16" s="927">
        <v>39156714.528000005</v>
      </c>
      <c r="F16" s="927">
        <v>39156714.528000005</v>
      </c>
      <c r="G16" s="927">
        <v>34823252</v>
      </c>
      <c r="H16" s="927">
        <v>38642916</v>
      </c>
      <c r="I16" s="927">
        <f t="shared" si="3"/>
        <v>38974924</v>
      </c>
      <c r="J16" s="556">
        <f t="shared" si="3"/>
        <v>0</v>
      </c>
      <c r="K16" s="554">
        <f t="shared" si="3"/>
        <v>0</v>
      </c>
      <c r="L16" s="554"/>
      <c r="M16" s="554">
        <f t="shared" si="3"/>
        <v>0</v>
      </c>
      <c r="N16" s="554">
        <f t="shared" si="3"/>
        <v>3172312</v>
      </c>
      <c r="O16" s="554">
        <f t="shared" ref="O16" si="4">SUM(O8:O15)</f>
        <v>130378</v>
      </c>
      <c r="P16" s="554">
        <f t="shared" si="3"/>
        <v>23650221</v>
      </c>
      <c r="Q16" s="928">
        <f t="shared" si="3"/>
        <v>0</v>
      </c>
      <c r="R16" s="929">
        <f t="shared" si="3"/>
        <v>0</v>
      </c>
      <c r="S16" s="554">
        <f t="shared" ref="S16" si="5">SUM(S8:S15)</f>
        <v>2365792</v>
      </c>
      <c r="T16" s="930">
        <f t="shared" ref="T16:AB16" si="6">SUM(T8:T15)</f>
        <v>201630</v>
      </c>
      <c r="U16" s="554">
        <f t="shared" si="6"/>
        <v>2419560</v>
      </c>
      <c r="V16" s="554">
        <f t="shared" si="6"/>
        <v>0</v>
      </c>
      <c r="W16" s="554">
        <f t="shared" si="6"/>
        <v>4882662</v>
      </c>
      <c r="X16" s="554">
        <f>SUM(X9:X15)</f>
        <v>0</v>
      </c>
      <c r="Y16" s="554">
        <f t="shared" si="6"/>
        <v>1851391</v>
      </c>
      <c r="Z16" s="554">
        <f t="shared" si="6"/>
        <v>150000</v>
      </c>
      <c r="AA16" s="554">
        <f t="shared" si="6"/>
        <v>0</v>
      </c>
      <c r="AB16" s="554">
        <f t="shared" si="6"/>
        <v>0</v>
      </c>
      <c r="AC16" s="928">
        <f t="shared" ref="AC16:CP16" si="7">SUM(AC8:AC15)</f>
        <v>0</v>
      </c>
      <c r="AD16" s="928">
        <f t="shared" si="7"/>
        <v>0</v>
      </c>
      <c r="AE16" s="554">
        <f t="shared" si="7"/>
        <v>0</v>
      </c>
      <c r="AF16" s="928">
        <f t="shared" si="7"/>
        <v>0</v>
      </c>
      <c r="AG16" s="928">
        <f t="shared" si="7"/>
        <v>0</v>
      </c>
      <c r="AH16" s="554">
        <f t="shared" si="7"/>
        <v>0</v>
      </c>
      <c r="AI16" s="928">
        <f t="shared" si="7"/>
        <v>0</v>
      </c>
      <c r="AJ16" s="928">
        <f t="shared" si="7"/>
        <v>0</v>
      </c>
      <c r="AK16" s="554">
        <f t="shared" si="7"/>
        <v>150978</v>
      </c>
      <c r="AL16" s="554">
        <f t="shared" si="7"/>
        <v>0</v>
      </c>
      <c r="AM16" s="554">
        <f t="shared" si="7"/>
        <v>0</v>
      </c>
      <c r="AN16" s="554">
        <f t="shared" si="7"/>
        <v>0</v>
      </c>
      <c r="AO16" s="928">
        <f t="shared" si="7"/>
        <v>0</v>
      </c>
      <c r="AP16" s="928">
        <f t="shared" si="7"/>
        <v>0</v>
      </c>
      <c r="AQ16" s="554">
        <f t="shared" si="7"/>
        <v>0</v>
      </c>
      <c r="AR16" s="928">
        <f t="shared" si="7"/>
        <v>0</v>
      </c>
      <c r="AS16" s="928">
        <f t="shared" si="7"/>
        <v>0</v>
      </c>
      <c r="AT16" s="554">
        <f t="shared" si="7"/>
        <v>0</v>
      </c>
      <c r="AU16" s="928">
        <f t="shared" si="7"/>
        <v>0</v>
      </c>
      <c r="AV16" s="928">
        <f t="shared" si="7"/>
        <v>0</v>
      </c>
      <c r="AW16" s="554">
        <f t="shared" si="7"/>
        <v>0</v>
      </c>
      <c r="AX16" s="928">
        <f t="shared" si="7"/>
        <v>0</v>
      </c>
      <c r="AY16" s="928">
        <f t="shared" si="7"/>
        <v>0</v>
      </c>
      <c r="AZ16" s="554">
        <f t="shared" si="7"/>
        <v>0</v>
      </c>
      <c r="BA16" s="928">
        <f t="shared" si="7"/>
        <v>0</v>
      </c>
      <c r="BB16" s="928">
        <f t="shared" si="7"/>
        <v>0</v>
      </c>
      <c r="BC16" s="554">
        <f t="shared" si="7"/>
        <v>0</v>
      </c>
      <c r="BD16" s="928">
        <f t="shared" si="7"/>
        <v>0</v>
      </c>
      <c r="BE16" s="928">
        <f t="shared" si="7"/>
        <v>0</v>
      </c>
      <c r="BF16" s="554">
        <f t="shared" si="7"/>
        <v>0</v>
      </c>
      <c r="BG16" s="928">
        <f t="shared" si="7"/>
        <v>0</v>
      </c>
      <c r="BH16" s="928">
        <f t="shared" si="7"/>
        <v>0</v>
      </c>
      <c r="BI16" s="554">
        <f t="shared" si="7"/>
        <v>0</v>
      </c>
      <c r="BJ16" s="928">
        <f t="shared" si="7"/>
        <v>0</v>
      </c>
      <c r="BK16" s="928">
        <f t="shared" si="7"/>
        <v>0</v>
      </c>
      <c r="BL16" s="554">
        <f t="shared" si="7"/>
        <v>0</v>
      </c>
      <c r="BM16" s="554">
        <f t="shared" si="7"/>
        <v>0</v>
      </c>
      <c r="BN16" s="928">
        <f t="shared" si="7"/>
        <v>0</v>
      </c>
      <c r="BO16" s="928">
        <f t="shared" si="7"/>
        <v>0</v>
      </c>
      <c r="BP16" s="554">
        <f t="shared" si="7"/>
        <v>0</v>
      </c>
      <c r="BQ16" s="554">
        <f t="shared" si="7"/>
        <v>0</v>
      </c>
      <c r="BR16" s="928">
        <f t="shared" si="7"/>
        <v>0</v>
      </c>
      <c r="BS16" s="928">
        <f t="shared" si="7"/>
        <v>0</v>
      </c>
      <c r="BT16" s="554">
        <f t="shared" si="7"/>
        <v>0</v>
      </c>
      <c r="BU16" s="928">
        <f t="shared" si="7"/>
        <v>0</v>
      </c>
      <c r="BV16" s="928">
        <f t="shared" si="7"/>
        <v>0</v>
      </c>
      <c r="BW16" s="554">
        <f t="shared" si="7"/>
        <v>0</v>
      </c>
      <c r="BX16" s="554">
        <f t="shared" si="7"/>
        <v>0</v>
      </c>
      <c r="BY16" s="928">
        <f t="shared" si="7"/>
        <v>0</v>
      </c>
      <c r="BZ16" s="928">
        <f t="shared" si="7"/>
        <v>0</v>
      </c>
      <c r="CA16" s="554">
        <f t="shared" si="7"/>
        <v>0</v>
      </c>
      <c r="CB16" s="928">
        <f t="shared" si="7"/>
        <v>0</v>
      </c>
      <c r="CC16" s="928">
        <f t="shared" si="7"/>
        <v>0</v>
      </c>
      <c r="CD16" s="554">
        <f t="shared" si="7"/>
        <v>0</v>
      </c>
      <c r="CE16" s="928">
        <f t="shared" ref="CE16:CF16" si="8">SUM(CE8:CE15)</f>
        <v>0</v>
      </c>
      <c r="CF16" s="928">
        <f t="shared" si="8"/>
        <v>0</v>
      </c>
      <c r="CG16" s="554">
        <f t="shared" si="7"/>
        <v>0</v>
      </c>
      <c r="CH16" s="928">
        <f t="shared" si="7"/>
        <v>0</v>
      </c>
      <c r="CI16" s="928">
        <f t="shared" si="7"/>
        <v>0</v>
      </c>
      <c r="CJ16" s="554">
        <f t="shared" si="7"/>
        <v>0</v>
      </c>
      <c r="CK16" s="928">
        <f t="shared" si="7"/>
        <v>0</v>
      </c>
      <c r="CL16" s="928">
        <f t="shared" si="7"/>
        <v>0</v>
      </c>
      <c r="CM16" s="554">
        <f t="shared" si="7"/>
        <v>0</v>
      </c>
      <c r="CN16" s="554">
        <f t="shared" si="7"/>
        <v>0</v>
      </c>
      <c r="CO16" s="928">
        <f t="shared" si="7"/>
        <v>0</v>
      </c>
      <c r="CP16" s="928">
        <f t="shared" si="7"/>
        <v>0</v>
      </c>
      <c r="CQ16" s="554">
        <f t="shared" ref="CQ16:DL16" si="9">SUM(CQ8:CQ15)</f>
        <v>0</v>
      </c>
      <c r="CR16" s="928">
        <f t="shared" si="9"/>
        <v>0</v>
      </c>
      <c r="CS16" s="928">
        <f t="shared" si="9"/>
        <v>0</v>
      </c>
      <c r="CT16" s="554">
        <f t="shared" si="9"/>
        <v>0</v>
      </c>
      <c r="CU16" s="928">
        <f t="shared" si="9"/>
        <v>0</v>
      </c>
      <c r="CV16" s="928">
        <f t="shared" si="9"/>
        <v>0</v>
      </c>
      <c r="CW16" s="554">
        <f t="shared" si="9"/>
        <v>0</v>
      </c>
      <c r="CX16" s="554">
        <f t="shared" si="9"/>
        <v>0</v>
      </c>
      <c r="CY16" s="928">
        <f t="shared" si="9"/>
        <v>0</v>
      </c>
      <c r="CZ16" s="928">
        <f t="shared" si="9"/>
        <v>0</v>
      </c>
      <c r="DA16" s="928">
        <f t="shared" si="9"/>
        <v>0</v>
      </c>
      <c r="DB16" s="554">
        <f t="shared" si="9"/>
        <v>0</v>
      </c>
      <c r="DC16" s="554">
        <f t="shared" si="9"/>
        <v>0</v>
      </c>
      <c r="DD16" s="554">
        <f t="shared" si="9"/>
        <v>0</v>
      </c>
      <c r="DE16" s="554">
        <f t="shared" ref="DE16" si="10">SUM(DE8:DE15)</f>
        <v>0</v>
      </c>
      <c r="DF16" s="554">
        <f t="shared" si="9"/>
        <v>0</v>
      </c>
      <c r="DG16" s="554">
        <f t="shared" si="9"/>
        <v>0</v>
      </c>
      <c r="DH16" s="554">
        <f t="shared" si="9"/>
        <v>0</v>
      </c>
      <c r="DI16" s="554">
        <f t="shared" si="9"/>
        <v>0</v>
      </c>
      <c r="DJ16" s="554">
        <f t="shared" si="9"/>
        <v>0</v>
      </c>
      <c r="DK16" s="554">
        <f t="shared" si="9"/>
        <v>0</v>
      </c>
      <c r="DL16" s="931">
        <f t="shared" si="9"/>
        <v>0</v>
      </c>
      <c r="DM16" s="527"/>
      <c r="DN16" s="919"/>
      <c r="DO16" s="920"/>
      <c r="DP16" s="932">
        <f>SUM(DP8:DP15)</f>
        <v>0</v>
      </c>
      <c r="DQ16" s="763">
        <f t="shared" si="2"/>
        <v>332008</v>
      </c>
      <c r="DR16" s="763"/>
    </row>
    <row r="17" spans="1:122" ht="13.5" hidden="1" customHeight="1" x14ac:dyDescent="0.25">
      <c r="A17" s="559">
        <v>5178</v>
      </c>
      <c r="B17" s="542" t="s">
        <v>112</v>
      </c>
      <c r="C17" s="921">
        <v>0</v>
      </c>
      <c r="D17" s="921">
        <v>0</v>
      </c>
      <c r="E17" s="921">
        <v>0</v>
      </c>
      <c r="F17" s="921">
        <v>0</v>
      </c>
      <c r="G17" s="921">
        <v>0</v>
      </c>
      <c r="H17" s="921">
        <v>0</v>
      </c>
      <c r="I17" s="921">
        <f t="shared" ref="I17:I18" si="11">SUM(J17:P17)+SUM(U17:AB17)+AE17+AH17+SUM(AK17:AN17)+AQ17+AT17+AW17+AZ17+BC17+BF17+BI17+BL17+BM17+BP17+BQ17+BT17+SUM(BW17:BX17)+CG17+CJ17+CM17+CN17+CQ17+CT17+CW17+CX17+SUM(DB17:DL17)+CA17+CD17</f>
        <v>0</v>
      </c>
      <c r="J17" s="913"/>
      <c r="K17" s="914"/>
      <c r="L17" s="914"/>
      <c r="M17" s="914"/>
      <c r="N17" s="914"/>
      <c r="O17" s="914"/>
      <c r="P17" s="914">
        <f>+Q17+R17</f>
        <v>0</v>
      </c>
      <c r="Q17" s="915"/>
      <c r="R17" s="916"/>
      <c r="S17" s="914"/>
      <c r="T17" s="933"/>
      <c r="U17" s="914"/>
      <c r="V17" s="914"/>
      <c r="W17" s="914"/>
      <c r="X17" s="914"/>
      <c r="Y17" s="914"/>
      <c r="Z17" s="914"/>
      <c r="AA17" s="914"/>
      <c r="AB17" s="914">
        <f>+AC17+AD17</f>
        <v>0</v>
      </c>
      <c r="AC17" s="915"/>
      <c r="AD17" s="915"/>
      <c r="AE17" s="914">
        <f>+AF17+AG17</f>
        <v>0</v>
      </c>
      <c r="AF17" s="915"/>
      <c r="AG17" s="915"/>
      <c r="AH17" s="914">
        <f>+AI17+AJ17</f>
        <v>0</v>
      </c>
      <c r="AI17" s="915"/>
      <c r="AJ17" s="915"/>
      <c r="AK17" s="914"/>
      <c r="AL17" s="914"/>
      <c r="AM17" s="914"/>
      <c r="AN17" s="914">
        <f>+AO17+AP17</f>
        <v>0</v>
      </c>
      <c r="AO17" s="915"/>
      <c r="AP17" s="915"/>
      <c r="AQ17" s="914">
        <f>+AR17+AS17</f>
        <v>0</v>
      </c>
      <c r="AR17" s="915"/>
      <c r="AS17" s="915"/>
      <c r="AT17" s="914">
        <f>+AU17+AV17</f>
        <v>0</v>
      </c>
      <c r="AU17" s="915"/>
      <c r="AV17" s="915"/>
      <c r="AW17" s="914">
        <f>+AX17+AY17</f>
        <v>0</v>
      </c>
      <c r="AX17" s="915"/>
      <c r="AY17" s="915"/>
      <c r="AZ17" s="914">
        <f>+BA17+BB17</f>
        <v>0</v>
      </c>
      <c r="BA17" s="915"/>
      <c r="BB17" s="915"/>
      <c r="BC17" s="914">
        <f>+BD17+BE17</f>
        <v>0</v>
      </c>
      <c r="BD17" s="915"/>
      <c r="BE17" s="915"/>
      <c r="BF17" s="914">
        <f>+BG17+BH17</f>
        <v>0</v>
      </c>
      <c r="BG17" s="915"/>
      <c r="BH17" s="915"/>
      <c r="BI17" s="914">
        <f>+BJ17+BK17</f>
        <v>0</v>
      </c>
      <c r="BJ17" s="915"/>
      <c r="BK17" s="915"/>
      <c r="BL17" s="914"/>
      <c r="BM17" s="914">
        <f>+BN17+BO17</f>
        <v>0</v>
      </c>
      <c r="BN17" s="915"/>
      <c r="BO17" s="915"/>
      <c r="BP17" s="914"/>
      <c r="BQ17" s="914">
        <f>+BR17+BS17</f>
        <v>0</v>
      </c>
      <c r="BR17" s="915"/>
      <c r="BS17" s="915"/>
      <c r="BT17" s="914">
        <f>+BU17+BV17</f>
        <v>0</v>
      </c>
      <c r="BU17" s="915"/>
      <c r="BV17" s="915"/>
      <c r="BW17" s="914"/>
      <c r="BX17" s="914">
        <f>+BY17+BZ17</f>
        <v>0</v>
      </c>
      <c r="BY17" s="915"/>
      <c r="BZ17" s="915"/>
      <c r="CA17" s="914"/>
      <c r="CB17" s="915"/>
      <c r="CC17" s="915"/>
      <c r="CD17" s="914"/>
      <c r="CE17" s="915"/>
      <c r="CF17" s="915"/>
      <c r="CG17" s="914"/>
      <c r="CH17" s="915"/>
      <c r="CI17" s="915"/>
      <c r="CJ17" s="914">
        <f>+CK17+CL17</f>
        <v>0</v>
      </c>
      <c r="CK17" s="915"/>
      <c r="CL17" s="915"/>
      <c r="CM17" s="914"/>
      <c r="CN17" s="914">
        <f>+CO17+CP17</f>
        <v>0</v>
      </c>
      <c r="CO17" s="915"/>
      <c r="CP17" s="915"/>
      <c r="CQ17" s="914">
        <f>+CR17+CS17</f>
        <v>0</v>
      </c>
      <c r="CR17" s="915"/>
      <c r="CS17" s="915"/>
      <c r="CT17" s="914">
        <f>+CU17+CV17</f>
        <v>0</v>
      </c>
      <c r="CU17" s="915"/>
      <c r="CV17" s="915"/>
      <c r="CW17" s="914"/>
      <c r="CX17" s="914">
        <f>+CY17+CZ17+DA17</f>
        <v>0</v>
      </c>
      <c r="CY17" s="915"/>
      <c r="CZ17" s="915"/>
      <c r="DA17" s="915"/>
      <c r="DB17" s="914"/>
      <c r="DC17" s="914"/>
      <c r="DD17" s="914"/>
      <c r="DE17" s="914"/>
      <c r="DF17" s="914"/>
      <c r="DG17" s="914"/>
      <c r="DH17" s="914"/>
      <c r="DI17" s="914"/>
      <c r="DJ17" s="914"/>
      <c r="DK17" s="914"/>
      <c r="DL17" s="918"/>
      <c r="DM17" s="527">
        <f>+J17+K17+L17+M17+N17+O17+P17+S17+T17+U17+V17+W17+X17+Y17+Z17+AA17+AB17+AE17+AH17+AK17+AL17+AM17+AN17+AQ17+AT17+AW17+AZ17+BC17+BF17+BI17+BL17+BM17+BP17+BQ17+BT17+BW17+BX17+CA17+CD17+CG17+CJ17+CM17+CN17+CQ17+CT17+CW17+CX17+DB17+DC17+DD17+DE17+DF17+DH17+DI17+DJ17+DK17+DL17-T17</f>
        <v>0</v>
      </c>
      <c r="DN17" s="919">
        <f t="shared" ref="DN17:DN39" si="12">DM17-I17</f>
        <v>0</v>
      </c>
      <c r="DO17" s="920"/>
      <c r="DP17" s="921">
        <f t="shared" ref="DP17:DP50" si="13">+R17+AD17+AG17++AJ17+AP17+AS17+AV17+AY17+BB17+BE17+BH17+BK17+BO17+BS17+BV17+BZ17+CL17+CP17+CS17+CV17+DA17</f>
        <v>0</v>
      </c>
      <c r="DQ17" s="763">
        <f t="shared" si="2"/>
        <v>0</v>
      </c>
      <c r="DR17" s="763"/>
    </row>
    <row r="18" spans="1:122" ht="13.5" hidden="1" customHeight="1" x14ac:dyDescent="0.25">
      <c r="A18" s="559">
        <v>5132</v>
      </c>
      <c r="B18" s="542" t="s">
        <v>113</v>
      </c>
      <c r="C18" s="922">
        <v>0</v>
      </c>
      <c r="D18" s="922">
        <v>0</v>
      </c>
      <c r="E18" s="922">
        <v>0</v>
      </c>
      <c r="F18" s="922">
        <v>0</v>
      </c>
      <c r="G18" s="922">
        <v>0</v>
      </c>
      <c r="H18" s="922">
        <v>0</v>
      </c>
      <c r="I18" s="922">
        <f t="shared" si="11"/>
        <v>0</v>
      </c>
      <c r="J18" s="571"/>
      <c r="K18" s="492"/>
      <c r="L18" s="492"/>
      <c r="M18" s="492"/>
      <c r="N18" s="492"/>
      <c r="O18" s="492"/>
      <c r="P18" s="492">
        <f t="shared" ref="P18:P50" si="14">+Q18+R18</f>
        <v>0</v>
      </c>
      <c r="Q18" s="923"/>
      <c r="R18" s="924"/>
      <c r="S18" s="492"/>
      <c r="T18" s="934"/>
      <c r="U18" s="492"/>
      <c r="V18" s="492"/>
      <c r="W18" s="492"/>
      <c r="X18" s="492"/>
      <c r="Y18" s="492"/>
      <c r="Z18" s="492"/>
      <c r="AA18" s="492"/>
      <c r="AB18" s="492">
        <f t="shared" ref="AB18:AB50" si="15">+AC18+AD18</f>
        <v>0</v>
      </c>
      <c r="AC18" s="923"/>
      <c r="AD18" s="923"/>
      <c r="AE18" s="492">
        <f t="shared" ref="AE18:AE50" si="16">+AF18+AG18</f>
        <v>0</v>
      </c>
      <c r="AF18" s="923"/>
      <c r="AG18" s="923"/>
      <c r="AH18" s="492">
        <f t="shared" ref="AH18:AH50" si="17">+AI18+AJ18</f>
        <v>0</v>
      </c>
      <c r="AI18" s="923"/>
      <c r="AJ18" s="923"/>
      <c r="AK18" s="492"/>
      <c r="AL18" s="492"/>
      <c r="AM18" s="492"/>
      <c r="AN18" s="492">
        <f t="shared" ref="AN18:AN50" si="18">+AO18+AP18</f>
        <v>0</v>
      </c>
      <c r="AO18" s="923"/>
      <c r="AP18" s="923"/>
      <c r="AQ18" s="492">
        <f t="shared" ref="AQ18:AQ50" si="19">+AR18+AS18</f>
        <v>0</v>
      </c>
      <c r="AR18" s="923"/>
      <c r="AS18" s="923"/>
      <c r="AT18" s="492">
        <f t="shared" ref="AT18:AT50" si="20">+AU18+AV18</f>
        <v>0</v>
      </c>
      <c r="AU18" s="923"/>
      <c r="AV18" s="923"/>
      <c r="AW18" s="492">
        <f t="shared" ref="AW18:AW50" si="21">+AX18+AY18</f>
        <v>0</v>
      </c>
      <c r="AX18" s="923"/>
      <c r="AY18" s="923"/>
      <c r="AZ18" s="492">
        <f t="shared" ref="AZ18:AZ50" si="22">+BA18+BB18</f>
        <v>0</v>
      </c>
      <c r="BA18" s="923"/>
      <c r="BB18" s="923"/>
      <c r="BC18" s="492">
        <f t="shared" ref="BC18:BC50" si="23">+BD18+BE18</f>
        <v>0</v>
      </c>
      <c r="BD18" s="923"/>
      <c r="BE18" s="923"/>
      <c r="BF18" s="492">
        <f t="shared" ref="BF18:BF50" si="24">+BG18+BH18</f>
        <v>0</v>
      </c>
      <c r="BG18" s="923"/>
      <c r="BH18" s="923"/>
      <c r="BI18" s="492">
        <f t="shared" ref="BI18:BI50" si="25">+BJ18+BK18</f>
        <v>0</v>
      </c>
      <c r="BJ18" s="923"/>
      <c r="BK18" s="923"/>
      <c r="BL18" s="492"/>
      <c r="BM18" s="492">
        <f t="shared" ref="BM18:BM50" si="26">+BN18+BO18</f>
        <v>0</v>
      </c>
      <c r="BN18" s="923"/>
      <c r="BO18" s="923"/>
      <c r="BP18" s="492"/>
      <c r="BQ18" s="492">
        <f t="shared" ref="BQ18:BQ50" si="27">+BR18+BS18</f>
        <v>0</v>
      </c>
      <c r="BR18" s="923"/>
      <c r="BS18" s="923"/>
      <c r="BT18" s="492">
        <f t="shared" ref="BT18:BT50" si="28">+BU18+BV18</f>
        <v>0</v>
      </c>
      <c r="BU18" s="923"/>
      <c r="BV18" s="923"/>
      <c r="BW18" s="492"/>
      <c r="BX18" s="492">
        <f t="shared" ref="BX18:BX50" si="29">+BY18+BZ18</f>
        <v>0</v>
      </c>
      <c r="BY18" s="923"/>
      <c r="BZ18" s="923"/>
      <c r="CA18" s="492"/>
      <c r="CB18" s="923"/>
      <c r="CC18" s="923"/>
      <c r="CD18" s="492"/>
      <c r="CE18" s="923"/>
      <c r="CF18" s="923"/>
      <c r="CG18" s="492"/>
      <c r="CH18" s="923"/>
      <c r="CI18" s="923"/>
      <c r="CJ18" s="492">
        <f t="shared" ref="CJ18:CJ50" si="30">+CK18+CL18</f>
        <v>0</v>
      </c>
      <c r="CK18" s="923"/>
      <c r="CL18" s="923"/>
      <c r="CM18" s="492"/>
      <c r="CN18" s="492">
        <f t="shared" ref="CN18:CN50" si="31">+CO18+CP18</f>
        <v>0</v>
      </c>
      <c r="CO18" s="923"/>
      <c r="CP18" s="923"/>
      <c r="CQ18" s="492">
        <f t="shared" ref="CQ18:CQ50" si="32">+CR18+CS18</f>
        <v>0</v>
      </c>
      <c r="CR18" s="923"/>
      <c r="CS18" s="923"/>
      <c r="CT18" s="492">
        <f t="shared" ref="CT18:CT50" si="33">+CU18+CV18</f>
        <v>0</v>
      </c>
      <c r="CU18" s="923"/>
      <c r="CV18" s="923"/>
      <c r="CW18" s="492"/>
      <c r="CX18" s="492">
        <f t="shared" ref="CX18:CX50" si="34">+CY18+CZ18+DA18</f>
        <v>0</v>
      </c>
      <c r="CY18" s="923"/>
      <c r="CZ18" s="923"/>
      <c r="DA18" s="923"/>
      <c r="DB18" s="492"/>
      <c r="DC18" s="492"/>
      <c r="DD18" s="492"/>
      <c r="DE18" s="492"/>
      <c r="DF18" s="492"/>
      <c r="DG18" s="492"/>
      <c r="DH18" s="492"/>
      <c r="DI18" s="492"/>
      <c r="DJ18" s="492"/>
      <c r="DK18" s="492"/>
      <c r="DL18" s="926"/>
      <c r="DM18" s="527">
        <f t="shared" ref="DM18:DM72" si="35">+J18+K18+L18+M18+N18+O18+P18+S18+T18+U18+V18+W18+X18+Y18+Z18+AA18+AB18+AE18+AH18+AK18+AL18+AM18+AN18+AQ18+AT18+AW18+AZ18+BC18+BF18+BI18+BL18+BM18+BP18+BQ18+BT18+BW18+BX18+CA18+CD18+CG18+CJ18+CM18+CN18+CQ18+CT18+CW18+CX18+DB18+DC18+DD18+DE18+DF18+DH18+DI18+DJ18+DK18+DL18-T18</f>
        <v>0</v>
      </c>
      <c r="DN18" s="919">
        <f t="shared" si="12"/>
        <v>0</v>
      </c>
      <c r="DO18" s="920"/>
      <c r="DP18" s="922">
        <f t="shared" si="13"/>
        <v>0</v>
      </c>
      <c r="DQ18" s="763">
        <f t="shared" si="2"/>
        <v>0</v>
      </c>
      <c r="DR18" s="763"/>
    </row>
    <row r="19" spans="1:122" ht="13.5" customHeight="1" x14ac:dyDescent="0.25">
      <c r="A19" s="559">
        <v>5134</v>
      </c>
      <c r="B19" s="542" t="s">
        <v>114</v>
      </c>
      <c r="C19" s="922">
        <v>156000</v>
      </c>
      <c r="D19" s="922">
        <v>140000</v>
      </c>
      <c r="E19" s="922">
        <v>225000</v>
      </c>
      <c r="F19" s="922">
        <v>225000</v>
      </c>
      <c r="G19" s="922">
        <v>225000</v>
      </c>
      <c r="H19" s="922">
        <v>365637</v>
      </c>
      <c r="I19" s="922">
        <f>SUM(J19:P19)+SUM(U19:AB19)+AE19+AH19+SUM(AK19:AN19)+AQ19+AT19+AW19+AZ19+BC19+BF19+BI19+BL19+BM19+BP19+BQ19+BT19+SUM(BW19:BX19)+CG19+CJ19+CM19+CN19+CQ19+CT19+CW19+CX19+SUM(DB19:DL19)+CA19+CD19+S19</f>
        <v>365637</v>
      </c>
      <c r="J19" s="571"/>
      <c r="K19" s="492"/>
      <c r="L19" s="492"/>
      <c r="M19" s="492"/>
      <c r="N19" s="492"/>
      <c r="O19" s="492"/>
      <c r="P19" s="492">
        <f t="shared" si="14"/>
        <v>0</v>
      </c>
      <c r="Q19" s="923"/>
      <c r="R19" s="924"/>
      <c r="S19" s="492"/>
      <c r="T19" s="934"/>
      <c r="U19" s="492">
        <f>'[3]Pečovatelská služba'!$B$4</f>
        <v>20000</v>
      </c>
      <c r="V19" s="492"/>
      <c r="W19" s="492">
        <f>'[3]Městská policie'!$B$4</f>
        <v>155000</v>
      </c>
      <c r="X19" s="492"/>
      <c r="Y19" s="492"/>
      <c r="Z19" s="492"/>
      <c r="AA19" s="492"/>
      <c r="AB19" s="492">
        <f t="shared" si="15"/>
        <v>0</v>
      </c>
      <c r="AC19" s="923"/>
      <c r="AD19" s="923"/>
      <c r="AE19" s="492">
        <f t="shared" si="16"/>
        <v>0</v>
      </c>
      <c r="AF19" s="923"/>
      <c r="AG19" s="923"/>
      <c r="AH19" s="492">
        <f t="shared" si="17"/>
        <v>0</v>
      </c>
      <c r="AI19" s="923"/>
      <c r="AJ19" s="923"/>
      <c r="AK19" s="492">
        <f>[3]Hasiči!$B$4</f>
        <v>190637</v>
      </c>
      <c r="AL19" s="492"/>
      <c r="AM19" s="492"/>
      <c r="AN19" s="492">
        <f t="shared" si="18"/>
        <v>0</v>
      </c>
      <c r="AO19" s="923"/>
      <c r="AP19" s="923"/>
      <c r="AQ19" s="492">
        <f t="shared" si="19"/>
        <v>0</v>
      </c>
      <c r="AR19" s="923"/>
      <c r="AS19" s="923"/>
      <c r="AT19" s="492">
        <f t="shared" si="20"/>
        <v>0</v>
      </c>
      <c r="AU19" s="923"/>
      <c r="AV19" s="923"/>
      <c r="AW19" s="492">
        <f t="shared" si="21"/>
        <v>0</v>
      </c>
      <c r="AX19" s="923"/>
      <c r="AY19" s="923"/>
      <c r="AZ19" s="492">
        <f t="shared" si="22"/>
        <v>0</v>
      </c>
      <c r="BA19" s="923"/>
      <c r="BB19" s="923"/>
      <c r="BC19" s="492">
        <f t="shared" si="23"/>
        <v>0</v>
      </c>
      <c r="BD19" s="923"/>
      <c r="BE19" s="923"/>
      <c r="BF19" s="492">
        <f t="shared" si="24"/>
        <v>0</v>
      </c>
      <c r="BG19" s="923"/>
      <c r="BH19" s="923"/>
      <c r="BI19" s="492">
        <f t="shared" si="25"/>
        <v>0</v>
      </c>
      <c r="BJ19" s="923"/>
      <c r="BK19" s="923"/>
      <c r="BL19" s="492"/>
      <c r="BM19" s="492">
        <f t="shared" si="26"/>
        <v>0</v>
      </c>
      <c r="BN19" s="923"/>
      <c r="BO19" s="923"/>
      <c r="BP19" s="492"/>
      <c r="BQ19" s="492">
        <f t="shared" si="27"/>
        <v>0</v>
      </c>
      <c r="BR19" s="923"/>
      <c r="BS19" s="923"/>
      <c r="BT19" s="492">
        <f t="shared" si="28"/>
        <v>0</v>
      </c>
      <c r="BU19" s="923"/>
      <c r="BV19" s="923"/>
      <c r="BW19" s="492"/>
      <c r="BX19" s="492">
        <f t="shared" si="29"/>
        <v>0</v>
      </c>
      <c r="BY19" s="923"/>
      <c r="BZ19" s="923"/>
      <c r="CA19" s="492"/>
      <c r="CB19" s="923"/>
      <c r="CC19" s="923"/>
      <c r="CD19" s="492"/>
      <c r="CE19" s="923"/>
      <c r="CF19" s="923"/>
      <c r="CG19" s="492"/>
      <c r="CH19" s="923"/>
      <c r="CI19" s="923"/>
      <c r="CJ19" s="492">
        <f t="shared" si="30"/>
        <v>0</v>
      </c>
      <c r="CK19" s="923"/>
      <c r="CL19" s="923"/>
      <c r="CM19" s="492"/>
      <c r="CN19" s="492">
        <f t="shared" si="31"/>
        <v>0</v>
      </c>
      <c r="CO19" s="923"/>
      <c r="CP19" s="923"/>
      <c r="CQ19" s="492">
        <f t="shared" si="32"/>
        <v>0</v>
      </c>
      <c r="CR19" s="923"/>
      <c r="CS19" s="923"/>
      <c r="CT19" s="492">
        <f t="shared" si="33"/>
        <v>0</v>
      </c>
      <c r="CU19" s="923"/>
      <c r="CV19" s="923"/>
      <c r="CW19" s="492"/>
      <c r="CX19" s="492">
        <f t="shared" si="34"/>
        <v>0</v>
      </c>
      <c r="CZ19" s="923"/>
      <c r="DA19" s="923"/>
      <c r="DB19" s="492"/>
      <c r="DC19" s="492"/>
      <c r="DD19" s="492"/>
      <c r="DE19" s="492"/>
      <c r="DF19" s="492"/>
      <c r="DG19" s="492"/>
      <c r="DH19" s="492"/>
      <c r="DI19" s="492"/>
      <c r="DJ19" s="492"/>
      <c r="DK19" s="492"/>
      <c r="DL19" s="926"/>
      <c r="DM19" s="527">
        <f t="shared" si="35"/>
        <v>365637</v>
      </c>
      <c r="DN19" s="919">
        <f t="shared" si="12"/>
        <v>0</v>
      </c>
      <c r="DO19" s="920"/>
      <c r="DP19" s="922">
        <f t="shared" si="13"/>
        <v>0</v>
      </c>
      <c r="DQ19" s="763">
        <f t="shared" si="2"/>
        <v>0</v>
      </c>
      <c r="DR19" s="763"/>
    </row>
    <row r="20" spans="1:122" ht="13.5" customHeight="1" x14ac:dyDescent="0.25">
      <c r="A20" s="559">
        <v>5136</v>
      </c>
      <c r="B20" s="542" t="s">
        <v>115</v>
      </c>
      <c r="C20" s="922">
        <v>261000</v>
      </c>
      <c r="D20" s="922">
        <v>231000</v>
      </c>
      <c r="E20" s="922">
        <v>213000</v>
      </c>
      <c r="F20" s="922">
        <v>213000</v>
      </c>
      <c r="G20" s="922">
        <v>213000</v>
      </c>
      <c r="H20" s="922">
        <v>213000</v>
      </c>
      <c r="I20" s="922">
        <f t="shared" ref="I20:I51" si="36">SUM(J20:P20)+SUM(T20:AB20)+AE20+AH20+SUM(AK20:AN20)+AQ20+AT20+AW20+AZ20+BC20+BF20+BI20+BL20+BM20+BP20+BQ20+BT20+SUM(BW20:BX20)+CG20+CJ20+CM20+CN20+CQ20+CT20+CW20+CX20+SUM(DB20:DL20)+CA20+CD20+S20</f>
        <v>213000</v>
      </c>
      <c r="J20" s="571"/>
      <c r="K20" s="492"/>
      <c r="L20" s="492"/>
      <c r="M20" s="492"/>
      <c r="N20" s="492">
        <f>+[3]Zastupitelé!$B$4</f>
        <v>8000</v>
      </c>
      <c r="O20" s="492"/>
      <c r="P20" s="492">
        <f t="shared" si="14"/>
        <v>45000</v>
      </c>
      <c r="Q20" s="923">
        <f>[3]Správa!$D$4</f>
        <v>45000</v>
      </c>
      <c r="R20" s="924">
        <f>[3]Správa!$E$4</f>
        <v>0</v>
      </c>
      <c r="S20" s="492">
        <v>0</v>
      </c>
      <c r="T20" s="934"/>
      <c r="U20" s="492"/>
      <c r="V20" s="492"/>
      <c r="W20" s="492">
        <f>'[3]Městská policie'!$B$11</f>
        <v>5000</v>
      </c>
      <c r="X20" s="492">
        <f>[3]Kronika!$B$4</f>
        <v>5000</v>
      </c>
      <c r="Y20" s="492">
        <f>[3]Knihovna!$B$4</f>
        <v>150000</v>
      </c>
      <c r="Z20" s="492"/>
      <c r="AA20" s="492"/>
      <c r="AB20" s="492">
        <f t="shared" si="15"/>
        <v>0</v>
      </c>
      <c r="AC20" s="923"/>
      <c r="AD20" s="923"/>
      <c r="AE20" s="492">
        <f t="shared" si="16"/>
        <v>0</v>
      </c>
      <c r="AF20" s="923"/>
      <c r="AG20" s="923"/>
      <c r="AH20" s="492">
        <f t="shared" si="17"/>
        <v>0</v>
      </c>
      <c r="AI20" s="923"/>
      <c r="AJ20" s="923"/>
      <c r="AK20" s="492"/>
      <c r="AL20" s="492"/>
      <c r="AM20" s="492"/>
      <c r="AN20" s="492">
        <f t="shared" si="18"/>
        <v>0</v>
      </c>
      <c r="AO20" s="923"/>
      <c r="AP20" s="923"/>
      <c r="AQ20" s="492">
        <f t="shared" si="19"/>
        <v>0</v>
      </c>
      <c r="AR20" s="923"/>
      <c r="AS20" s="923"/>
      <c r="AT20" s="492">
        <f t="shared" si="20"/>
        <v>0</v>
      </c>
      <c r="AU20" s="923"/>
      <c r="AV20" s="923"/>
      <c r="AW20" s="492">
        <f t="shared" si="21"/>
        <v>0</v>
      </c>
      <c r="AX20" s="923"/>
      <c r="AY20" s="923"/>
      <c r="AZ20" s="492">
        <f t="shared" si="22"/>
        <v>0</v>
      </c>
      <c r="BA20" s="923"/>
      <c r="BB20" s="923"/>
      <c r="BC20" s="492">
        <f t="shared" si="23"/>
        <v>0</v>
      </c>
      <c r="BD20" s="923"/>
      <c r="BE20" s="923"/>
      <c r="BF20" s="492">
        <f t="shared" si="24"/>
        <v>0</v>
      </c>
      <c r="BG20" s="923"/>
      <c r="BH20" s="923"/>
      <c r="BI20" s="492">
        <f t="shared" si="25"/>
        <v>0</v>
      </c>
      <c r="BJ20" s="923"/>
      <c r="BK20" s="923"/>
      <c r="BL20" s="492"/>
      <c r="BM20" s="492">
        <f t="shared" si="26"/>
        <v>0</v>
      </c>
      <c r="BN20" s="923"/>
      <c r="BO20" s="923"/>
      <c r="BP20" s="492"/>
      <c r="BQ20" s="492">
        <f t="shared" si="27"/>
        <v>0</v>
      </c>
      <c r="BR20" s="923"/>
      <c r="BS20" s="923"/>
      <c r="BT20" s="492">
        <f t="shared" si="28"/>
        <v>0</v>
      </c>
      <c r="BU20" s="923"/>
      <c r="BV20" s="923"/>
      <c r="BW20" s="492"/>
      <c r="BX20" s="492">
        <f t="shared" si="29"/>
        <v>0</v>
      </c>
      <c r="BY20" s="923"/>
      <c r="BZ20" s="923"/>
      <c r="CA20" s="492"/>
      <c r="CB20" s="923"/>
      <c r="CC20" s="923"/>
      <c r="CD20" s="492"/>
      <c r="CE20" s="923"/>
      <c r="CF20" s="923"/>
      <c r="CG20" s="492"/>
      <c r="CH20" s="923"/>
      <c r="CI20" s="923"/>
      <c r="CJ20" s="492">
        <f t="shared" si="30"/>
        <v>0</v>
      </c>
      <c r="CK20" s="923"/>
      <c r="CL20" s="923"/>
      <c r="CM20" s="492"/>
      <c r="CN20" s="492">
        <f t="shared" si="31"/>
        <v>0</v>
      </c>
      <c r="CO20" s="923"/>
      <c r="CP20" s="923"/>
      <c r="CQ20" s="492">
        <f t="shared" si="32"/>
        <v>0</v>
      </c>
      <c r="CR20" s="923"/>
      <c r="CS20" s="923"/>
      <c r="CT20" s="492">
        <f t="shared" si="33"/>
        <v>0</v>
      </c>
      <c r="CU20" s="923"/>
      <c r="CV20" s="923"/>
      <c r="CW20" s="492"/>
      <c r="CX20" s="492">
        <f t="shared" si="34"/>
        <v>0</v>
      </c>
      <c r="CY20" s="923"/>
      <c r="CZ20" s="923"/>
      <c r="DA20" s="923"/>
      <c r="DB20" s="492"/>
      <c r="DC20" s="492"/>
      <c r="DD20" s="492"/>
      <c r="DE20" s="492"/>
      <c r="DF20" s="492"/>
      <c r="DG20" s="492"/>
      <c r="DH20" s="492"/>
      <c r="DI20" s="492"/>
      <c r="DJ20" s="492"/>
      <c r="DK20" s="492"/>
      <c r="DL20" s="926"/>
      <c r="DM20" s="527">
        <f t="shared" si="35"/>
        <v>213000</v>
      </c>
      <c r="DN20" s="919">
        <f t="shared" si="12"/>
        <v>0</v>
      </c>
      <c r="DO20" s="920"/>
      <c r="DP20" s="922">
        <f t="shared" si="13"/>
        <v>0</v>
      </c>
      <c r="DQ20" s="763">
        <f t="shared" si="2"/>
        <v>0</v>
      </c>
      <c r="DR20" s="763"/>
    </row>
    <row r="21" spans="1:122" ht="13.5" customHeight="1" x14ac:dyDescent="0.25">
      <c r="A21" s="559">
        <v>5137</v>
      </c>
      <c r="B21" s="542" t="s">
        <v>116</v>
      </c>
      <c r="C21" s="922">
        <v>1980000</v>
      </c>
      <c r="D21" s="922">
        <v>1326640</v>
      </c>
      <c r="E21" s="922">
        <v>1275000</v>
      </c>
      <c r="F21" s="922">
        <v>1310000</v>
      </c>
      <c r="G21" s="922">
        <v>1160000</v>
      </c>
      <c r="H21" s="922">
        <v>1188000</v>
      </c>
      <c r="I21" s="922">
        <f t="shared" si="36"/>
        <v>1098000</v>
      </c>
      <c r="J21" s="571"/>
      <c r="K21" s="492"/>
      <c r="L21" s="492"/>
      <c r="M21" s="492"/>
      <c r="N21" s="492">
        <f>+[3]Zastupitelé!$B$10</f>
        <v>85000</v>
      </c>
      <c r="O21" s="492">
        <f>'[2]Volby '!$B$11</f>
        <v>0</v>
      </c>
      <c r="P21" s="492">
        <f t="shared" si="14"/>
        <v>400000</v>
      </c>
      <c r="Q21" s="923">
        <f>[3]Správa!$D$11</f>
        <v>400000</v>
      </c>
      <c r="R21" s="924">
        <f>[3]Správa!$E$11</f>
        <v>0</v>
      </c>
      <c r="S21" s="492">
        <v>0</v>
      </c>
      <c r="T21" s="934"/>
      <c r="U21" s="492">
        <f>'[3]Pečovatelská služba'!$B$11</f>
        <v>58000</v>
      </c>
      <c r="V21" s="492"/>
      <c r="W21" s="492">
        <f>'[3]Městská policie'!$B$18</f>
        <v>140000</v>
      </c>
      <c r="X21" s="492"/>
      <c r="Y21" s="492">
        <f>[3]Knihovna!$B$11</f>
        <v>50000</v>
      </c>
      <c r="Z21" s="492"/>
      <c r="AA21" s="492">
        <f>[3]Kultura!$B$4</f>
        <v>50000</v>
      </c>
      <c r="AB21" s="492">
        <f t="shared" si="15"/>
        <v>100000</v>
      </c>
      <c r="AC21" s="923">
        <f>+[4]Byty!$D$4</f>
        <v>100000</v>
      </c>
      <c r="AD21" s="923">
        <f>+[4]Byty!$E$4</f>
        <v>0</v>
      </c>
      <c r="AE21" s="492">
        <f t="shared" si="16"/>
        <v>20000</v>
      </c>
      <c r="AF21" s="923">
        <f>+[4]DPS!$D$4</f>
        <v>20000</v>
      </c>
      <c r="AG21" s="923">
        <f>+[4]DPS!$E$4</f>
        <v>0</v>
      </c>
      <c r="AH21" s="492">
        <f t="shared" si="17"/>
        <v>0</v>
      </c>
      <c r="AI21" s="923"/>
      <c r="AJ21" s="923"/>
      <c r="AK21" s="492">
        <f>[3]Hasiči!$B$11</f>
        <v>135000</v>
      </c>
      <c r="AL21" s="492"/>
      <c r="AM21" s="492"/>
      <c r="AN21" s="492">
        <f t="shared" si="18"/>
        <v>0</v>
      </c>
      <c r="AO21" s="923"/>
      <c r="AP21" s="923"/>
      <c r="AQ21" s="492">
        <f t="shared" si="19"/>
        <v>0</v>
      </c>
      <c r="AR21" s="923"/>
      <c r="AS21" s="923"/>
      <c r="AT21" s="492">
        <f t="shared" si="20"/>
        <v>0</v>
      </c>
      <c r="AU21" s="923"/>
      <c r="AV21" s="923"/>
      <c r="AW21" s="492">
        <f t="shared" si="21"/>
        <v>10000</v>
      </c>
      <c r="AX21" s="923">
        <f>[3]č.p.65!$B$4</f>
        <v>10000</v>
      </c>
      <c r="AY21" s="923"/>
      <c r="AZ21" s="492">
        <f t="shared" si="22"/>
        <v>0</v>
      </c>
      <c r="BA21" s="923"/>
      <c r="BB21" s="923"/>
      <c r="BC21" s="492">
        <f t="shared" si="23"/>
        <v>0</v>
      </c>
      <c r="BD21" s="923"/>
      <c r="BE21" s="923"/>
      <c r="BF21" s="492">
        <f t="shared" si="24"/>
        <v>0</v>
      </c>
      <c r="BG21" s="923"/>
      <c r="BH21" s="923"/>
      <c r="BI21" s="492">
        <f t="shared" si="25"/>
        <v>0</v>
      </c>
      <c r="BJ21" s="923"/>
      <c r="BK21" s="923"/>
      <c r="BL21" s="492"/>
      <c r="BM21" s="492">
        <f t="shared" si="26"/>
        <v>0</v>
      </c>
      <c r="BN21" s="923"/>
      <c r="BO21" s="923"/>
      <c r="BP21" s="492"/>
      <c r="BQ21" s="492">
        <f t="shared" si="27"/>
        <v>0</v>
      </c>
      <c r="BR21" s="923"/>
      <c r="BS21" s="923"/>
      <c r="BT21" s="492">
        <f t="shared" si="28"/>
        <v>50000</v>
      </c>
      <c r="BU21" s="923">
        <f>+[4]Silnice!$D$4</f>
        <v>50000</v>
      </c>
      <c r="BV21" s="923">
        <f>+[4]Silnice!$E$4</f>
        <v>0</v>
      </c>
      <c r="BW21" s="492"/>
      <c r="BX21" s="492">
        <f t="shared" si="29"/>
        <v>0</v>
      </c>
      <c r="BY21" s="923"/>
      <c r="BZ21" s="923"/>
      <c r="CA21" s="492"/>
      <c r="CB21" s="923"/>
      <c r="CC21" s="923"/>
      <c r="CD21" s="492"/>
      <c r="CE21" s="923"/>
      <c r="CF21" s="923"/>
      <c r="CG21" s="492"/>
      <c r="CH21" s="923"/>
      <c r="CI21" s="923"/>
      <c r="CJ21" s="492">
        <f t="shared" si="30"/>
        <v>0</v>
      </c>
      <c r="CK21" s="923"/>
      <c r="CL21" s="923"/>
      <c r="CM21" s="492"/>
      <c r="CN21" s="492">
        <f t="shared" si="31"/>
        <v>0</v>
      </c>
      <c r="CO21" s="923"/>
      <c r="CP21" s="923"/>
      <c r="CQ21" s="492">
        <f t="shared" si="32"/>
        <v>0</v>
      </c>
      <c r="CR21" s="923"/>
      <c r="CS21" s="923"/>
      <c r="CT21" s="492">
        <f t="shared" si="33"/>
        <v>0</v>
      </c>
      <c r="CU21" s="923"/>
      <c r="CV21" s="923"/>
      <c r="CW21" s="492"/>
      <c r="CX21" s="492">
        <f t="shared" si="34"/>
        <v>0</v>
      </c>
      <c r="CY21" s="923"/>
      <c r="CZ21" s="923"/>
      <c r="DA21" s="923"/>
      <c r="DB21" s="492"/>
      <c r="DC21" s="492"/>
      <c r="DD21" s="492"/>
      <c r="DE21" s="492"/>
      <c r="DF21" s="492"/>
      <c r="DG21" s="492"/>
      <c r="DH21" s="492"/>
      <c r="DI21" s="492"/>
      <c r="DJ21" s="492"/>
      <c r="DK21" s="492"/>
      <c r="DL21" s="926"/>
      <c r="DM21" s="527">
        <f t="shared" si="35"/>
        <v>1098000</v>
      </c>
      <c r="DN21" s="919">
        <f t="shared" si="12"/>
        <v>0</v>
      </c>
      <c r="DO21" s="920"/>
      <c r="DP21" s="922">
        <f t="shared" si="13"/>
        <v>0</v>
      </c>
      <c r="DQ21" s="763">
        <f t="shared" si="2"/>
        <v>-90000</v>
      </c>
      <c r="DR21" s="763"/>
    </row>
    <row r="22" spans="1:122" ht="13.5" customHeight="1" x14ac:dyDescent="0.25">
      <c r="A22" s="559">
        <v>5139</v>
      </c>
      <c r="B22" s="542" t="s">
        <v>117</v>
      </c>
      <c r="C22" s="922">
        <v>3648101</v>
      </c>
      <c r="D22" s="922">
        <v>1532905</v>
      </c>
      <c r="E22" s="922">
        <v>1824000</v>
      </c>
      <c r="F22" s="922">
        <v>1724000</v>
      </c>
      <c r="G22" s="922">
        <v>1724000</v>
      </c>
      <c r="H22" s="922">
        <v>1771000</v>
      </c>
      <c r="I22" s="922">
        <f>SUM(J22:P22)+SUM(U22:AB22)+AE22+AH22+SUM(AK22:AN22)+AQ22+AT22+AW22+AZ22+BC22+BF22+BI22+BL22+BM22+BP22+BQ22+BT22+SUM(BW22:BX22)+CG22+CJ22+CM22+CN22+CQ22+CT22+CW22+CX22+SUM(DB22:DL22)+CA22+CD22+S22</f>
        <v>1748138</v>
      </c>
      <c r="J22" s="571"/>
      <c r="K22" s="492"/>
      <c r="L22" s="492"/>
      <c r="M22" s="492"/>
      <c r="N22" s="492">
        <f>+[3]Zastupitelé!$B$17</f>
        <v>45000</v>
      </c>
      <c r="O22" s="492">
        <f>'[2]Volby '!$B$18</f>
        <v>17138</v>
      </c>
      <c r="P22" s="492">
        <f t="shared" si="14"/>
        <v>550000</v>
      </c>
      <c r="Q22" s="923">
        <f>[3]Správa!$D$20</f>
        <v>480000</v>
      </c>
      <c r="R22" s="924">
        <f>[3]Správa!$E$20</f>
        <v>70000</v>
      </c>
      <c r="S22" s="492">
        <v>0</v>
      </c>
      <c r="T22" s="935">
        <f>+R22+AP22+BV22+BS22+BO22+DA22+AD22+AJ22+AS22+AV22+AY22+BB22+BE22+BH22+BK22+BZ22+CL22+CP22+CS22+CV22+AG22</f>
        <v>90000</v>
      </c>
      <c r="U22" s="492">
        <f>'[3]Pečovatelská služba'!$B$18</f>
        <v>70000</v>
      </c>
      <c r="V22" s="492"/>
      <c r="W22" s="492">
        <f>'[3]Městská policie'!$B$28</f>
        <v>30000</v>
      </c>
      <c r="X22" s="492">
        <f>[3]Kronika!$B$11</f>
        <v>4000</v>
      </c>
      <c r="Y22" s="492">
        <f>[3]Knihovna!$B$19</f>
        <v>25000</v>
      </c>
      <c r="Z22" s="492"/>
      <c r="AA22" s="492">
        <f>[3]Kultura!$B$13</f>
        <v>60000</v>
      </c>
      <c r="AB22" s="492">
        <f t="shared" si="15"/>
        <v>20000</v>
      </c>
      <c r="AC22" s="923">
        <f>+[4]Byty!$D$11</f>
        <v>20000</v>
      </c>
      <c r="AD22" s="923">
        <f>+[4]Byty!$E$11</f>
        <v>0</v>
      </c>
      <c r="AE22" s="492">
        <f t="shared" si="16"/>
        <v>30000</v>
      </c>
      <c r="AF22" s="923">
        <f>+[4]DPS!$D$12</f>
        <v>30000</v>
      </c>
      <c r="AG22" s="923">
        <f>+[4]DPS!$E$12</f>
        <v>0</v>
      </c>
      <c r="AH22" s="492">
        <f t="shared" si="17"/>
        <v>0</v>
      </c>
      <c r="AI22" s="923"/>
      <c r="AJ22" s="923"/>
      <c r="AK22" s="492">
        <f>+[4]Hasiči!$B$4+[3]Hasiči!$B$18</f>
        <v>85000</v>
      </c>
      <c r="AL22" s="492"/>
      <c r="AM22" s="492"/>
      <c r="AN22" s="492">
        <f t="shared" ref="AN22" si="37">+AO22+AP22</f>
        <v>50000</v>
      </c>
      <c r="AO22" s="923">
        <f>+[4]Hřbitov!$D$4</f>
        <v>30000</v>
      </c>
      <c r="AP22" s="923">
        <f>[4]Hřbitov!$E$4</f>
        <v>20000</v>
      </c>
      <c r="AQ22" s="492">
        <f t="shared" si="19"/>
        <v>0</v>
      </c>
      <c r="AR22" s="923"/>
      <c r="AS22" s="923"/>
      <c r="AT22" s="492">
        <f t="shared" si="20"/>
        <v>0</v>
      </c>
      <c r="AU22" s="923"/>
      <c r="AV22" s="923"/>
      <c r="AW22" s="492">
        <f t="shared" si="21"/>
        <v>10000</v>
      </c>
      <c r="AX22" s="923">
        <f>[3]č.p.65!$B$11</f>
        <v>10000</v>
      </c>
      <c r="AY22" s="923"/>
      <c r="AZ22" s="492">
        <f t="shared" si="22"/>
        <v>0</v>
      </c>
      <c r="BA22" s="923"/>
      <c r="BB22" s="923"/>
      <c r="BC22" s="492">
        <f t="shared" si="23"/>
        <v>0</v>
      </c>
      <c r="BD22" s="923"/>
      <c r="BE22" s="923"/>
      <c r="BF22" s="492">
        <f t="shared" si="24"/>
        <v>0</v>
      </c>
      <c r="BG22" s="923"/>
      <c r="BH22" s="923"/>
      <c r="BI22" s="492">
        <f t="shared" si="25"/>
        <v>0</v>
      </c>
      <c r="BJ22" s="923"/>
      <c r="BK22" s="923"/>
      <c r="BL22" s="492"/>
      <c r="BM22" s="492">
        <f t="shared" si="26"/>
        <v>0</v>
      </c>
      <c r="BN22" s="923"/>
      <c r="BO22" s="923"/>
      <c r="BP22" s="492"/>
      <c r="BQ22" s="492">
        <f t="shared" si="27"/>
        <v>150000</v>
      </c>
      <c r="BR22" s="923">
        <f>+[4]VO!$D$4</f>
        <v>150000</v>
      </c>
      <c r="BS22" s="923">
        <f>+[4]VO!$E$4</f>
        <v>0</v>
      </c>
      <c r="BT22" s="492">
        <f t="shared" si="28"/>
        <v>382000</v>
      </c>
      <c r="BU22" s="923">
        <f>'[5]Silnice nákup materiálu'!$D$3</f>
        <v>382000</v>
      </c>
      <c r="BV22" s="923">
        <f>'[5]Silnice nákup materiálu'!$E$3</f>
        <v>0</v>
      </c>
      <c r="BW22" s="492"/>
      <c r="BX22" s="492">
        <f t="shared" si="29"/>
        <v>0</v>
      </c>
      <c r="BY22" s="923"/>
      <c r="BZ22" s="923"/>
      <c r="CA22" s="492"/>
      <c r="CB22" s="923"/>
      <c r="CC22" s="923"/>
      <c r="CD22" s="492"/>
      <c r="CE22" s="923"/>
      <c r="CF22" s="923"/>
      <c r="CG22" s="492"/>
      <c r="CH22" s="923"/>
      <c r="CI22" s="923"/>
      <c r="CJ22" s="492">
        <f t="shared" si="30"/>
        <v>0</v>
      </c>
      <c r="CK22" s="923"/>
      <c r="CL22" s="923"/>
      <c r="CM22" s="492"/>
      <c r="CN22" s="492">
        <f t="shared" si="31"/>
        <v>0</v>
      </c>
      <c r="CO22" s="923"/>
      <c r="CP22" s="923"/>
      <c r="CQ22" s="492">
        <f t="shared" si="32"/>
        <v>0</v>
      </c>
      <c r="CR22" s="923"/>
      <c r="CS22" s="923"/>
      <c r="CT22" s="492">
        <f t="shared" si="33"/>
        <v>0</v>
      </c>
      <c r="CU22" s="923"/>
      <c r="CV22" s="923"/>
      <c r="CW22" s="492"/>
      <c r="CX22" s="873">
        <f>+CY22+CZ22+DA22</f>
        <v>220000</v>
      </c>
      <c r="CY22" s="923">
        <f>'[6]Příroda 3749'!$D$4</f>
        <v>220000</v>
      </c>
      <c r="CZ22" s="923"/>
      <c r="DA22" s="936">
        <f>'[6]Příroda 3749'!$E$4</f>
        <v>0</v>
      </c>
      <c r="DB22" s="492"/>
      <c r="DC22" s="492"/>
      <c r="DD22" s="492"/>
      <c r="DE22" s="492"/>
      <c r="DF22" s="492"/>
      <c r="DG22" s="492"/>
      <c r="DH22" s="492"/>
      <c r="DI22" s="492"/>
      <c r="DJ22" s="492"/>
      <c r="DK22" s="492"/>
      <c r="DL22" s="926"/>
      <c r="DM22" s="527">
        <f t="shared" si="35"/>
        <v>1748138</v>
      </c>
      <c r="DN22" s="919">
        <f t="shared" si="12"/>
        <v>0</v>
      </c>
      <c r="DO22" s="937"/>
      <c r="DP22" s="922">
        <f t="shared" si="13"/>
        <v>90000</v>
      </c>
      <c r="DQ22" s="763">
        <f t="shared" si="2"/>
        <v>-22862</v>
      </c>
      <c r="DR22" s="763"/>
    </row>
    <row r="23" spans="1:122" ht="13.5" customHeight="1" x14ac:dyDescent="0.25">
      <c r="A23" s="559">
        <v>5151</v>
      </c>
      <c r="B23" s="542" t="s">
        <v>118</v>
      </c>
      <c r="C23" s="922">
        <v>673000</v>
      </c>
      <c r="D23" s="922">
        <v>723000</v>
      </c>
      <c r="E23" s="922">
        <v>688000</v>
      </c>
      <c r="F23" s="922">
        <v>688000</v>
      </c>
      <c r="G23" s="922">
        <v>688000</v>
      </c>
      <c r="H23" s="922">
        <v>688000</v>
      </c>
      <c r="I23" s="922">
        <f t="shared" si="36"/>
        <v>688000</v>
      </c>
      <c r="J23" s="571"/>
      <c r="K23" s="492"/>
      <c r="L23" s="492"/>
      <c r="M23" s="492"/>
      <c r="N23" s="492"/>
      <c r="O23" s="492"/>
      <c r="P23" s="492">
        <f t="shared" si="14"/>
        <v>35000</v>
      </c>
      <c r="Q23" s="923">
        <f>[2]Správa!$D$4</f>
        <v>35000</v>
      </c>
      <c r="R23" s="924">
        <f>[2]Správa!$E$4</f>
        <v>0</v>
      </c>
      <c r="S23" s="492"/>
      <c r="T23" s="934"/>
      <c r="U23" s="492"/>
      <c r="V23" s="492"/>
      <c r="W23" s="492"/>
      <c r="X23" s="492"/>
      <c r="Y23" s="492">
        <f>[2]Knihovna!$B$4</f>
        <v>5000</v>
      </c>
      <c r="Z23" s="492"/>
      <c r="AA23" s="492"/>
      <c r="AB23" s="492">
        <f t="shared" si="15"/>
        <v>30000</v>
      </c>
      <c r="AC23" s="923">
        <f>[2]Byty!$D$4</f>
        <v>30000</v>
      </c>
      <c r="AD23" s="923">
        <f>[2]Byty!$E$4</f>
        <v>0</v>
      </c>
      <c r="AE23" s="492">
        <f t="shared" si="16"/>
        <v>500000</v>
      </c>
      <c r="AF23" s="923">
        <f>[2]DPS!$D$4</f>
        <v>500000</v>
      </c>
      <c r="AG23" s="923">
        <f>[2]DPS!$E$4</f>
        <v>0</v>
      </c>
      <c r="AH23" s="492">
        <f t="shared" si="17"/>
        <v>30000</v>
      </c>
      <c r="AI23" s="923">
        <f>[2]Nebyty!$D$4</f>
        <v>30000</v>
      </c>
      <c r="AJ23" s="923">
        <f>[2]Nebyty!$E$4</f>
        <v>0</v>
      </c>
      <c r="AK23" s="492">
        <f>[2]Hasiči!$B$4</f>
        <v>3000</v>
      </c>
      <c r="AL23" s="492"/>
      <c r="AM23" s="492"/>
      <c r="AN23" s="492">
        <f t="shared" si="18"/>
        <v>20000</v>
      </c>
      <c r="AO23" s="923">
        <f>[2]Hřbitov!$D$4+[4]Hřbitov!$D$11</f>
        <v>20000</v>
      </c>
      <c r="AP23" s="923">
        <f>[2]Hřbitov!$E$4+[4]Hřbitov!$E$11</f>
        <v>0</v>
      </c>
      <c r="AQ23" s="492">
        <f>+AR23+AS23</f>
        <v>0</v>
      </c>
      <c r="AR23" s="923"/>
      <c r="AS23" s="923"/>
      <c r="AT23" s="492">
        <f t="shared" si="20"/>
        <v>30000</v>
      </c>
      <c r="AU23" s="923">
        <f>[2]ZŠ!$D$4</f>
        <v>30000</v>
      </c>
      <c r="AV23" s="923">
        <f>[2]ZŠ!$E$4</f>
        <v>0</v>
      </c>
      <c r="AW23" s="492">
        <f t="shared" si="21"/>
        <v>20000</v>
      </c>
      <c r="AX23" s="923">
        <f>[2]č.p.65!$D$4</f>
        <v>20000</v>
      </c>
      <c r="AY23" s="923">
        <f>[2]č.p.65!$E$4</f>
        <v>0</v>
      </c>
      <c r="AZ23" s="492">
        <f t="shared" si="22"/>
        <v>0</v>
      </c>
      <c r="BA23" s="923"/>
      <c r="BB23" s="923"/>
      <c r="BC23" s="492">
        <f t="shared" si="23"/>
        <v>0</v>
      </c>
      <c r="BD23" s="923"/>
      <c r="BE23" s="923"/>
      <c r="BF23" s="492">
        <f t="shared" si="24"/>
        <v>0</v>
      </c>
      <c r="BG23" s="923"/>
      <c r="BH23" s="923"/>
      <c r="BI23" s="492">
        <f t="shared" si="25"/>
        <v>0</v>
      </c>
      <c r="BJ23" s="923"/>
      <c r="BK23" s="923"/>
      <c r="BL23" s="492"/>
      <c r="BM23" s="492">
        <f t="shared" si="26"/>
        <v>0</v>
      </c>
      <c r="BN23" s="923">
        <f>'[2] MŠ Cuk'!$D$4</f>
        <v>0</v>
      </c>
      <c r="BO23" s="923">
        <f>'[2] MŠ Cuk'!$E$4</f>
        <v>0</v>
      </c>
      <c r="BP23" s="492"/>
      <c r="BQ23" s="492">
        <f t="shared" si="27"/>
        <v>0</v>
      </c>
      <c r="BR23" s="923"/>
      <c r="BS23" s="923"/>
      <c r="BT23" s="492">
        <f>[2]Silnice!$B$4</f>
        <v>15000</v>
      </c>
      <c r="BU23" s="923"/>
      <c r="BV23" s="923"/>
      <c r="BW23" s="492"/>
      <c r="BX23" s="492">
        <f t="shared" si="29"/>
        <v>0</v>
      </c>
      <c r="BY23" s="923"/>
      <c r="BZ23" s="923"/>
      <c r="CA23" s="492"/>
      <c r="CB23" s="923"/>
      <c r="CC23" s="923"/>
      <c r="CD23" s="492"/>
      <c r="CE23" s="923"/>
      <c r="CF23" s="923"/>
      <c r="CG23" s="492"/>
      <c r="CH23" s="923"/>
      <c r="CI23" s="923"/>
      <c r="CJ23" s="492">
        <f t="shared" si="30"/>
        <v>0</v>
      </c>
      <c r="CK23" s="923"/>
      <c r="CL23" s="923"/>
      <c r="CM23" s="492"/>
      <c r="CN23" s="492">
        <f t="shared" si="31"/>
        <v>0</v>
      </c>
      <c r="CO23" s="923"/>
      <c r="CP23" s="923"/>
      <c r="CQ23" s="492">
        <f t="shared" si="32"/>
        <v>0</v>
      </c>
      <c r="CR23" s="923"/>
      <c r="CS23" s="923"/>
      <c r="CT23" s="492">
        <f t="shared" si="33"/>
        <v>0</v>
      </c>
      <c r="CU23" s="923"/>
      <c r="CV23" s="923"/>
      <c r="CW23" s="492"/>
      <c r="CX23" s="492">
        <f t="shared" si="34"/>
        <v>0</v>
      </c>
      <c r="CY23" s="923"/>
      <c r="CZ23" s="923"/>
      <c r="DA23" s="923"/>
      <c r="DB23" s="492"/>
      <c r="DC23" s="492"/>
      <c r="DD23" s="492"/>
      <c r="DE23" s="492"/>
      <c r="DF23" s="492"/>
      <c r="DG23" s="492"/>
      <c r="DH23" s="492"/>
      <c r="DI23" s="492"/>
      <c r="DJ23" s="492"/>
      <c r="DK23" s="492"/>
      <c r="DL23" s="926"/>
      <c r="DM23" s="527">
        <f t="shared" si="35"/>
        <v>688000</v>
      </c>
      <c r="DN23" s="919">
        <f t="shared" si="12"/>
        <v>0</v>
      </c>
      <c r="DO23" s="920"/>
      <c r="DP23" s="922">
        <f t="shared" si="13"/>
        <v>0</v>
      </c>
      <c r="DQ23" s="763">
        <f t="shared" si="2"/>
        <v>0</v>
      </c>
      <c r="DR23" s="763"/>
    </row>
    <row r="24" spans="1:122" s="653" customFormat="1" ht="13.5" customHeight="1" x14ac:dyDescent="0.3">
      <c r="A24" s="559">
        <v>5153</v>
      </c>
      <c r="B24" s="542" t="s">
        <v>119</v>
      </c>
      <c r="C24" s="922">
        <v>2955000</v>
      </c>
      <c r="D24" s="922">
        <v>2955000</v>
      </c>
      <c r="E24" s="922">
        <v>2955000</v>
      </c>
      <c r="F24" s="922">
        <v>2955000</v>
      </c>
      <c r="G24" s="922">
        <v>2955000</v>
      </c>
      <c r="H24" s="922">
        <v>2955000</v>
      </c>
      <c r="I24" s="922">
        <f t="shared" si="36"/>
        <v>2955000</v>
      </c>
      <c r="J24" s="571"/>
      <c r="K24" s="492"/>
      <c r="L24" s="492"/>
      <c r="M24" s="492"/>
      <c r="N24" s="492"/>
      <c r="O24" s="492"/>
      <c r="P24" s="492">
        <f t="shared" si="14"/>
        <v>350000</v>
      </c>
      <c r="Q24" s="923">
        <f>[2]Správa!$D$11</f>
        <v>350000</v>
      </c>
      <c r="R24" s="924">
        <f>[2]Správa!$E$11</f>
        <v>0</v>
      </c>
      <c r="S24" s="492"/>
      <c r="T24" s="934"/>
      <c r="U24" s="492"/>
      <c r="V24" s="492"/>
      <c r="W24" s="492"/>
      <c r="X24" s="492"/>
      <c r="Y24" s="492">
        <f>[2]Knihovna!$B$11</f>
        <v>5000</v>
      </c>
      <c r="Z24" s="492"/>
      <c r="AA24" s="492"/>
      <c r="AB24" s="492">
        <f t="shared" si="15"/>
        <v>120000</v>
      </c>
      <c r="AC24" s="923">
        <f>[2]Byty!$D$11</f>
        <v>120000</v>
      </c>
      <c r="AD24" s="923">
        <f>[2]Byty!$E$11</f>
        <v>0</v>
      </c>
      <c r="AE24" s="492">
        <f t="shared" si="16"/>
        <v>930000</v>
      </c>
      <c r="AF24" s="923">
        <f>[2]DPS!$D$11</f>
        <v>930000</v>
      </c>
      <c r="AG24" s="923">
        <f>[2]DPS!$E$11</f>
        <v>0</v>
      </c>
      <c r="AH24" s="492">
        <f t="shared" si="17"/>
        <v>500000</v>
      </c>
      <c r="AI24" s="923">
        <f>[2]Nebyty!$D$11</f>
        <v>500000</v>
      </c>
      <c r="AJ24" s="923">
        <f>[2]Nebyty!$E$11</f>
        <v>0</v>
      </c>
      <c r="AK24" s="492">
        <f>[2]Hasiči!$B$11</f>
        <v>50000</v>
      </c>
      <c r="AL24" s="492"/>
      <c r="AM24" s="492"/>
      <c r="AN24" s="492">
        <f t="shared" si="18"/>
        <v>0</v>
      </c>
      <c r="AO24" s="923"/>
      <c r="AP24" s="923"/>
      <c r="AQ24" s="492">
        <f t="shared" si="19"/>
        <v>0</v>
      </c>
      <c r="AR24" s="923"/>
      <c r="AS24" s="923"/>
      <c r="AT24" s="492">
        <f t="shared" si="20"/>
        <v>900000</v>
      </c>
      <c r="AU24" s="923">
        <f>[2]ZŠ!$D$11</f>
        <v>900000</v>
      </c>
      <c r="AV24" s="923">
        <f>[2]ZŠ!$E$11</f>
        <v>0</v>
      </c>
      <c r="AW24" s="492">
        <f t="shared" si="21"/>
        <v>100000</v>
      </c>
      <c r="AX24" s="923">
        <f>[2]č.p.65!$D$11</f>
        <v>100000</v>
      </c>
      <c r="AY24" s="923">
        <f>[2]č.p.65!$E$11</f>
        <v>0</v>
      </c>
      <c r="AZ24" s="492">
        <f t="shared" si="22"/>
        <v>0</v>
      </c>
      <c r="BA24" s="923"/>
      <c r="BB24" s="923"/>
      <c r="BC24" s="492">
        <f t="shared" si="23"/>
        <v>0</v>
      </c>
      <c r="BD24" s="923"/>
      <c r="BE24" s="923"/>
      <c r="BF24" s="492">
        <f t="shared" si="24"/>
        <v>0</v>
      </c>
      <c r="BG24" s="923"/>
      <c r="BH24" s="923"/>
      <c r="BI24" s="492">
        <f t="shared" si="25"/>
        <v>0</v>
      </c>
      <c r="BJ24" s="923"/>
      <c r="BK24" s="923"/>
      <c r="BL24" s="492"/>
      <c r="BM24" s="492">
        <f t="shared" si="26"/>
        <v>0</v>
      </c>
      <c r="BN24" s="923">
        <f>'[2] MŠ Cuk'!$D$11</f>
        <v>0</v>
      </c>
      <c r="BO24" s="923">
        <f>'[2] MŠ Cuk'!$E$11</f>
        <v>0</v>
      </c>
      <c r="BP24" s="492"/>
      <c r="BQ24" s="492">
        <f t="shared" si="27"/>
        <v>0</v>
      </c>
      <c r="BR24" s="923"/>
      <c r="BS24" s="923"/>
      <c r="BT24" s="492">
        <f t="shared" si="28"/>
        <v>0</v>
      </c>
      <c r="BU24" s="923"/>
      <c r="BV24" s="923"/>
      <c r="BW24" s="492"/>
      <c r="BX24" s="492">
        <f t="shared" si="29"/>
        <v>0</v>
      </c>
      <c r="BY24" s="923"/>
      <c r="BZ24" s="923"/>
      <c r="CA24" s="492"/>
      <c r="CB24" s="923"/>
      <c r="CC24" s="923"/>
      <c r="CD24" s="492"/>
      <c r="CE24" s="923"/>
      <c r="CF24" s="923"/>
      <c r="CG24" s="492"/>
      <c r="CH24" s="923"/>
      <c r="CI24" s="923"/>
      <c r="CJ24" s="492">
        <f t="shared" si="30"/>
        <v>0</v>
      </c>
      <c r="CK24" s="923"/>
      <c r="CL24" s="923"/>
      <c r="CM24" s="492"/>
      <c r="CN24" s="492">
        <f t="shared" si="31"/>
        <v>0</v>
      </c>
      <c r="CO24" s="923"/>
      <c r="CP24" s="923"/>
      <c r="CQ24" s="492">
        <f t="shared" si="32"/>
        <v>0</v>
      </c>
      <c r="CR24" s="923"/>
      <c r="CS24" s="923"/>
      <c r="CT24" s="492">
        <f t="shared" si="33"/>
        <v>0</v>
      </c>
      <c r="CU24" s="923"/>
      <c r="CV24" s="923"/>
      <c r="CW24" s="492"/>
      <c r="CX24" s="492">
        <f t="shared" si="34"/>
        <v>0</v>
      </c>
      <c r="CY24" s="923"/>
      <c r="CZ24" s="923"/>
      <c r="DA24" s="923"/>
      <c r="DB24" s="492"/>
      <c r="DC24" s="492"/>
      <c r="DD24" s="492"/>
      <c r="DE24" s="492"/>
      <c r="DF24" s="492"/>
      <c r="DG24" s="492"/>
      <c r="DH24" s="492"/>
      <c r="DI24" s="492"/>
      <c r="DJ24" s="492"/>
      <c r="DK24" s="492"/>
      <c r="DL24" s="926"/>
      <c r="DM24" s="527">
        <f t="shared" si="35"/>
        <v>2955000</v>
      </c>
      <c r="DN24" s="919">
        <f t="shared" si="12"/>
        <v>0</v>
      </c>
      <c r="DO24" s="920"/>
      <c r="DP24" s="922">
        <f t="shared" si="13"/>
        <v>0</v>
      </c>
      <c r="DQ24" s="763">
        <f t="shared" si="2"/>
        <v>0</v>
      </c>
      <c r="DR24" s="763"/>
    </row>
    <row r="25" spans="1:122" ht="13.5" customHeight="1" x14ac:dyDescent="0.25">
      <c r="A25" s="559">
        <v>5154</v>
      </c>
      <c r="B25" s="542" t="s">
        <v>120</v>
      </c>
      <c r="C25" s="922">
        <v>2462600</v>
      </c>
      <c r="D25" s="922">
        <v>3239000</v>
      </c>
      <c r="E25" s="922">
        <v>3309000</v>
      </c>
      <c r="F25" s="922">
        <v>3309000</v>
      </c>
      <c r="G25" s="922">
        <v>3319000</v>
      </c>
      <c r="H25" s="922">
        <v>3319000</v>
      </c>
      <c r="I25" s="922">
        <f t="shared" si="36"/>
        <v>3319000</v>
      </c>
      <c r="J25" s="571"/>
      <c r="K25" s="492"/>
      <c r="L25" s="492"/>
      <c r="M25" s="492"/>
      <c r="N25" s="492"/>
      <c r="O25" s="492"/>
      <c r="P25" s="492">
        <f t="shared" si="14"/>
        <v>350000</v>
      </c>
      <c r="Q25" s="923">
        <f>[2]Správa!$D$18</f>
        <v>350000</v>
      </c>
      <c r="R25" s="924">
        <f>[2]Správa!$E$18</f>
        <v>0</v>
      </c>
      <c r="S25" s="492"/>
      <c r="T25" s="934"/>
      <c r="U25" s="492"/>
      <c r="V25" s="492"/>
      <c r="W25" s="492"/>
      <c r="X25" s="492"/>
      <c r="Y25" s="492">
        <f>[2]Knihovna!$B$18</f>
        <v>136000</v>
      </c>
      <c r="Z25" s="492"/>
      <c r="AA25" s="492"/>
      <c r="AB25" s="492">
        <f t="shared" si="15"/>
        <v>100000</v>
      </c>
      <c r="AC25" s="923">
        <f>[2]Byty!$D$18</f>
        <v>100000</v>
      </c>
      <c r="AD25" s="923">
        <f>[2]Byty!$E$18</f>
        <v>0</v>
      </c>
      <c r="AE25" s="492">
        <f t="shared" si="16"/>
        <v>300000</v>
      </c>
      <c r="AF25" s="923">
        <f>[2]DPS!$D$18</f>
        <v>300000</v>
      </c>
      <c r="AG25" s="923">
        <f>[2]DPS!$E$18</f>
        <v>0</v>
      </c>
      <c r="AH25" s="492">
        <f t="shared" si="17"/>
        <v>359000</v>
      </c>
      <c r="AI25" s="923">
        <f>[2]Nebyty!$D$18</f>
        <v>359000</v>
      </c>
      <c r="AJ25" s="923">
        <f>[2]Nebyty!$E$18</f>
        <v>0</v>
      </c>
      <c r="AK25" s="492">
        <f>[2]Hasiči!$B$18</f>
        <v>43000</v>
      </c>
      <c r="AL25" s="492"/>
      <c r="AM25" s="492">
        <f>[2]TESKO!$B$4</f>
        <v>31000</v>
      </c>
      <c r="AN25" s="492">
        <f t="shared" si="18"/>
        <v>0</v>
      </c>
      <c r="AO25" s="923"/>
      <c r="AP25" s="923"/>
      <c r="AQ25" s="492">
        <f t="shared" si="19"/>
        <v>205000</v>
      </c>
      <c r="AR25" s="923">
        <f>'[2]Sportovní zařízení'!$D$4</f>
        <v>205000</v>
      </c>
      <c r="AS25" s="923">
        <f>'[2]Sportovní zařízení'!$E$4</f>
        <v>0</v>
      </c>
      <c r="AT25" s="492">
        <f t="shared" si="20"/>
        <v>250000</v>
      </c>
      <c r="AU25" s="923">
        <f>[2]ZŠ!$D$18</f>
        <v>250000</v>
      </c>
      <c r="AV25" s="923">
        <f>[2]ZŠ!$E$18</f>
        <v>0</v>
      </c>
      <c r="AW25" s="492">
        <f t="shared" si="21"/>
        <v>100000</v>
      </c>
      <c r="AX25" s="923">
        <f>[2]č.p.65!$D$18</f>
        <v>100000</v>
      </c>
      <c r="AY25" s="923">
        <f>[2]č.p.65!$E$18</f>
        <v>0</v>
      </c>
      <c r="AZ25" s="492">
        <f t="shared" si="22"/>
        <v>0</v>
      </c>
      <c r="BA25" s="923"/>
      <c r="BB25" s="923"/>
      <c r="BC25" s="492">
        <f t="shared" si="23"/>
        <v>0</v>
      </c>
      <c r="BD25" s="923"/>
      <c r="BE25" s="923"/>
      <c r="BF25" s="492">
        <f t="shared" si="24"/>
        <v>0</v>
      </c>
      <c r="BG25" s="923"/>
      <c r="BH25" s="923"/>
      <c r="BI25" s="492">
        <f t="shared" si="25"/>
        <v>0</v>
      </c>
      <c r="BJ25" s="923"/>
      <c r="BK25" s="923"/>
      <c r="BL25" s="492"/>
      <c r="BM25" s="492">
        <f t="shared" si="26"/>
        <v>0</v>
      </c>
      <c r="BN25" s="923">
        <f>'[2] MŠ Cuk'!$D$18</f>
        <v>0</v>
      </c>
      <c r="BO25" s="923">
        <f>'[2] MŠ Cuk'!$E$18</f>
        <v>0</v>
      </c>
      <c r="BP25" s="492"/>
      <c r="BQ25" s="492">
        <f t="shared" si="27"/>
        <v>1012000</v>
      </c>
      <c r="BR25" s="923">
        <f>+[4]VO!$D$12</f>
        <v>1012000</v>
      </c>
      <c r="BS25" s="923">
        <f>+[4]VO!$E$12</f>
        <v>0</v>
      </c>
      <c r="BT25" s="492">
        <f t="shared" si="28"/>
        <v>170000</v>
      </c>
      <c r="BU25" s="923">
        <f>+[4]Silnice!$D$12</f>
        <v>170000</v>
      </c>
      <c r="BV25" s="923">
        <f>+[4]Silnice!$E$12</f>
        <v>0</v>
      </c>
      <c r="BW25" s="492">
        <f>[5]Doprava!$B$4</f>
        <v>28000</v>
      </c>
      <c r="BX25" s="492">
        <f t="shared" si="29"/>
        <v>220000</v>
      </c>
      <c r="BY25" s="923">
        <f>+[4]Vodovod!$D$4</f>
        <v>220000</v>
      </c>
      <c r="BZ25" s="923">
        <f>+[4]Vodovod!$E$4</f>
        <v>0</v>
      </c>
      <c r="CA25" s="492"/>
      <c r="CB25" s="923"/>
      <c r="CC25" s="923"/>
      <c r="CD25" s="492">
        <f>+CE25+CF25</f>
        <v>10000</v>
      </c>
      <c r="CE25" s="923">
        <f>+[4]Kanalizace!$D$4</f>
        <v>10000</v>
      </c>
      <c r="CF25" s="923">
        <f>+[4]Kanalizace!$E$4</f>
        <v>0</v>
      </c>
      <c r="CG25" s="492"/>
      <c r="CH25" s="923"/>
      <c r="CI25" s="923"/>
      <c r="CJ25" s="492">
        <f t="shared" si="30"/>
        <v>0</v>
      </c>
      <c r="CK25" s="923"/>
      <c r="CL25" s="923"/>
      <c r="CM25" s="492"/>
      <c r="CN25" s="492">
        <f t="shared" si="31"/>
        <v>0</v>
      </c>
      <c r="CO25" s="923"/>
      <c r="CP25" s="923"/>
      <c r="CQ25" s="492">
        <f t="shared" si="32"/>
        <v>0</v>
      </c>
      <c r="CR25" s="923"/>
      <c r="CS25" s="923"/>
      <c r="CT25" s="492">
        <f t="shared" si="33"/>
        <v>0</v>
      </c>
      <c r="CU25" s="923"/>
      <c r="CV25" s="923"/>
      <c r="CW25" s="492"/>
      <c r="CX25" s="492">
        <f t="shared" si="34"/>
        <v>0</v>
      </c>
      <c r="CY25" s="923"/>
      <c r="CZ25" s="923"/>
      <c r="DA25" s="923"/>
      <c r="DB25" s="492"/>
      <c r="DC25" s="492"/>
      <c r="DD25" s="492"/>
      <c r="DE25" s="492"/>
      <c r="DF25" s="492"/>
      <c r="DG25" s="492"/>
      <c r="DH25" s="492"/>
      <c r="DI25" s="492">
        <f>'[6]TSÚ-Sběrný dvůr 3722-36'!$B$4</f>
        <v>5000</v>
      </c>
      <c r="DJ25" s="492"/>
      <c r="DK25" s="492"/>
      <c r="DL25" s="926"/>
      <c r="DM25" s="527">
        <f t="shared" si="35"/>
        <v>3319000</v>
      </c>
      <c r="DN25" s="919">
        <f t="shared" si="12"/>
        <v>0</v>
      </c>
      <c r="DO25" s="920"/>
      <c r="DP25" s="922">
        <f t="shared" si="13"/>
        <v>0</v>
      </c>
      <c r="DQ25" s="763">
        <f t="shared" si="2"/>
        <v>0</v>
      </c>
      <c r="DR25" s="763"/>
    </row>
    <row r="26" spans="1:122" ht="13.5" customHeight="1" x14ac:dyDescent="0.25">
      <c r="A26" s="559">
        <v>5156</v>
      </c>
      <c r="B26" s="542" t="s">
        <v>121</v>
      </c>
      <c r="C26" s="922">
        <v>400000</v>
      </c>
      <c r="D26" s="922">
        <v>362000</v>
      </c>
      <c r="E26" s="922">
        <v>300000</v>
      </c>
      <c r="F26" s="922">
        <v>350000</v>
      </c>
      <c r="G26" s="922">
        <v>350000</v>
      </c>
      <c r="H26" s="922">
        <v>340000</v>
      </c>
      <c r="I26" s="922">
        <f t="shared" si="36"/>
        <v>340000</v>
      </c>
      <c r="J26" s="571"/>
      <c r="K26" s="492"/>
      <c r="L26" s="492"/>
      <c r="M26" s="492"/>
      <c r="N26" s="492">
        <f>+[3]Zastupitelé!$B$24</f>
        <v>50000</v>
      </c>
      <c r="O26" s="492"/>
      <c r="P26" s="492">
        <f t="shared" si="14"/>
        <v>50000</v>
      </c>
      <c r="Q26" s="923">
        <f>[3]Správa!$D$27</f>
        <v>50000</v>
      </c>
      <c r="R26" s="924">
        <f>[3]Správa!$E$27</f>
        <v>0</v>
      </c>
      <c r="S26" s="492">
        <v>0</v>
      </c>
      <c r="T26" s="934"/>
      <c r="U26" s="492">
        <f>'[3]Pečovatelská služba'!$B$25</f>
        <v>100000</v>
      </c>
      <c r="V26" s="492"/>
      <c r="W26" s="492">
        <f>'[3]Městská policie'!$B$35</f>
        <v>100000</v>
      </c>
      <c r="X26" s="492"/>
      <c r="Y26" s="492"/>
      <c r="Z26" s="492"/>
      <c r="AA26" s="492"/>
      <c r="AB26" s="492">
        <f t="shared" si="15"/>
        <v>0</v>
      </c>
      <c r="AC26" s="923"/>
      <c r="AD26" s="923"/>
      <c r="AE26" s="492">
        <f t="shared" si="16"/>
        <v>0</v>
      </c>
      <c r="AF26" s="923"/>
      <c r="AG26" s="923"/>
      <c r="AH26" s="492">
        <f t="shared" si="17"/>
        <v>0</v>
      </c>
      <c r="AI26" s="923"/>
      <c r="AJ26" s="923"/>
      <c r="AK26" s="492">
        <f>[3]Hasiči!$B$26+[4]Hasiči!$B$11</f>
        <v>40000</v>
      </c>
      <c r="AL26" s="492"/>
      <c r="AM26" s="492"/>
      <c r="AN26" s="492">
        <f t="shared" si="18"/>
        <v>0</v>
      </c>
      <c r="AO26" s="923"/>
      <c r="AP26" s="923"/>
      <c r="AQ26" s="492">
        <f t="shared" si="19"/>
        <v>0</v>
      </c>
      <c r="AR26" s="923"/>
      <c r="AS26" s="923"/>
      <c r="AT26" s="492">
        <f t="shared" si="20"/>
        <v>0</v>
      </c>
      <c r="AU26" s="923"/>
      <c r="AV26" s="923"/>
      <c r="AW26" s="492">
        <f t="shared" si="21"/>
        <v>0</v>
      </c>
      <c r="AX26" s="923"/>
      <c r="AY26" s="923"/>
      <c r="AZ26" s="492">
        <f t="shared" si="22"/>
        <v>0</v>
      </c>
      <c r="BA26" s="923"/>
      <c r="BB26" s="923"/>
      <c r="BC26" s="492">
        <f t="shared" si="23"/>
        <v>0</v>
      </c>
      <c r="BD26" s="923"/>
      <c r="BE26" s="923"/>
      <c r="BF26" s="492">
        <f t="shared" si="24"/>
        <v>0</v>
      </c>
      <c r="BG26" s="923"/>
      <c r="BH26" s="923"/>
      <c r="BI26" s="492">
        <f t="shared" si="25"/>
        <v>0</v>
      </c>
      <c r="BJ26" s="923"/>
      <c r="BK26" s="923"/>
      <c r="BL26" s="492"/>
      <c r="BM26" s="492">
        <f t="shared" si="26"/>
        <v>0</v>
      </c>
      <c r="BN26" s="923"/>
      <c r="BO26" s="923"/>
      <c r="BP26" s="492"/>
      <c r="BQ26" s="492">
        <f t="shared" si="27"/>
        <v>0</v>
      </c>
      <c r="BR26" s="923"/>
      <c r="BS26" s="923"/>
      <c r="BT26" s="492">
        <f t="shared" si="28"/>
        <v>0</v>
      </c>
      <c r="BU26" s="923"/>
      <c r="BV26" s="923"/>
      <c r="BW26" s="492"/>
      <c r="BX26" s="492">
        <f t="shared" si="29"/>
        <v>0</v>
      </c>
      <c r="BY26" s="923"/>
      <c r="BZ26" s="923"/>
      <c r="CA26" s="492"/>
      <c r="CB26" s="923"/>
      <c r="CC26" s="923"/>
      <c r="CD26" s="492"/>
      <c r="CE26" s="923"/>
      <c r="CF26" s="923"/>
      <c r="CG26" s="492"/>
      <c r="CH26" s="923"/>
      <c r="CI26" s="923"/>
      <c r="CJ26" s="492">
        <f t="shared" si="30"/>
        <v>0</v>
      </c>
      <c r="CK26" s="923"/>
      <c r="CL26" s="923"/>
      <c r="CM26" s="492"/>
      <c r="CN26" s="492">
        <f t="shared" si="31"/>
        <v>0</v>
      </c>
      <c r="CO26" s="923"/>
      <c r="CP26" s="923"/>
      <c r="CQ26" s="492">
        <f t="shared" si="32"/>
        <v>0</v>
      </c>
      <c r="CR26" s="923"/>
      <c r="CS26" s="923"/>
      <c r="CT26" s="492">
        <f t="shared" si="33"/>
        <v>0</v>
      </c>
      <c r="CU26" s="923"/>
      <c r="CV26" s="923"/>
      <c r="CW26" s="492"/>
      <c r="CX26" s="492">
        <f t="shared" si="34"/>
        <v>0</v>
      </c>
      <c r="CY26" s="923"/>
      <c r="CZ26" s="923"/>
      <c r="DA26" s="923"/>
      <c r="DB26" s="492"/>
      <c r="DC26" s="492"/>
      <c r="DD26" s="492"/>
      <c r="DE26" s="492"/>
      <c r="DF26" s="492"/>
      <c r="DG26" s="492"/>
      <c r="DH26" s="492"/>
      <c r="DI26" s="492"/>
      <c r="DJ26" s="492"/>
      <c r="DK26" s="492"/>
      <c r="DL26" s="926"/>
      <c r="DM26" s="527">
        <f t="shared" si="35"/>
        <v>340000</v>
      </c>
      <c r="DN26" s="919">
        <f t="shared" si="12"/>
        <v>0</v>
      </c>
      <c r="DO26" s="920"/>
      <c r="DP26" s="922">
        <f t="shared" si="13"/>
        <v>0</v>
      </c>
      <c r="DQ26" s="763">
        <f t="shared" si="2"/>
        <v>0</v>
      </c>
      <c r="DR26" s="763"/>
    </row>
    <row r="27" spans="1:122" ht="13.5" customHeight="1" x14ac:dyDescent="0.25">
      <c r="A27" s="559">
        <v>5161</v>
      </c>
      <c r="B27" s="542" t="s">
        <v>122</v>
      </c>
      <c r="C27" s="922">
        <v>648000</v>
      </c>
      <c r="D27" s="922">
        <v>648000</v>
      </c>
      <c r="E27" s="922">
        <v>648000</v>
      </c>
      <c r="F27" s="922">
        <v>648000</v>
      </c>
      <c r="G27" s="922">
        <v>648000</v>
      </c>
      <c r="H27" s="922">
        <v>648000</v>
      </c>
      <c r="I27" s="922">
        <f t="shared" si="36"/>
        <v>648000</v>
      </c>
      <c r="J27" s="571"/>
      <c r="K27" s="492"/>
      <c r="L27" s="492"/>
      <c r="M27" s="492"/>
      <c r="N27" s="492"/>
      <c r="O27" s="492"/>
      <c r="P27" s="492">
        <f t="shared" si="14"/>
        <v>600000</v>
      </c>
      <c r="Q27" s="923">
        <f>[3]Správa!$D$34</f>
        <v>600000</v>
      </c>
      <c r="R27" s="924">
        <f>[3]Správa!$E$34</f>
        <v>0</v>
      </c>
      <c r="S27" s="492">
        <v>0</v>
      </c>
      <c r="T27" s="934"/>
      <c r="U27" s="492"/>
      <c r="V27" s="492"/>
      <c r="W27" s="492">
        <f>'[3]Městská policie'!$B$42</f>
        <v>0</v>
      </c>
      <c r="X27" s="492"/>
      <c r="Y27" s="492">
        <f>[3]Knihovna!$B$26</f>
        <v>8000</v>
      </c>
      <c r="Z27" s="492">
        <f>'[3]Život Úval'!$B$4</f>
        <v>40000</v>
      </c>
      <c r="AA27" s="492"/>
      <c r="AB27" s="492">
        <f t="shared" si="15"/>
        <v>0</v>
      </c>
      <c r="AC27" s="923"/>
      <c r="AD27" s="923"/>
      <c r="AE27" s="492">
        <f t="shared" si="16"/>
        <v>0</v>
      </c>
      <c r="AF27" s="923"/>
      <c r="AG27" s="923"/>
      <c r="AH27" s="492">
        <f t="shared" si="17"/>
        <v>0</v>
      </c>
      <c r="AI27" s="923"/>
      <c r="AJ27" s="923"/>
      <c r="AK27" s="492"/>
      <c r="AL27" s="492"/>
      <c r="AM27" s="492"/>
      <c r="AN27" s="492">
        <f t="shared" si="18"/>
        <v>0</v>
      </c>
      <c r="AO27" s="923"/>
      <c r="AP27" s="923"/>
      <c r="AQ27" s="492">
        <f t="shared" si="19"/>
        <v>0</v>
      </c>
      <c r="AR27" s="923"/>
      <c r="AS27" s="923"/>
      <c r="AT27" s="492">
        <f t="shared" si="20"/>
        <v>0</v>
      </c>
      <c r="AU27" s="923"/>
      <c r="AV27" s="923"/>
      <c r="AW27" s="492">
        <f t="shared" si="21"/>
        <v>0</v>
      </c>
      <c r="AX27" s="923"/>
      <c r="AY27" s="923"/>
      <c r="AZ27" s="492">
        <f t="shared" si="22"/>
        <v>0</v>
      </c>
      <c r="BA27" s="923"/>
      <c r="BB27" s="923"/>
      <c r="BC27" s="492">
        <f t="shared" si="23"/>
        <v>0</v>
      </c>
      <c r="BD27" s="923"/>
      <c r="BE27" s="923"/>
      <c r="BF27" s="492">
        <f t="shared" si="24"/>
        <v>0</v>
      </c>
      <c r="BG27" s="923"/>
      <c r="BH27" s="923"/>
      <c r="BI27" s="492">
        <f t="shared" si="25"/>
        <v>0</v>
      </c>
      <c r="BJ27" s="923"/>
      <c r="BK27" s="923"/>
      <c r="BL27" s="492"/>
      <c r="BM27" s="492">
        <f t="shared" si="26"/>
        <v>0</v>
      </c>
      <c r="BN27" s="923"/>
      <c r="BO27" s="923"/>
      <c r="BP27" s="492"/>
      <c r="BQ27" s="492">
        <f t="shared" si="27"/>
        <v>0</v>
      </c>
      <c r="BR27" s="923"/>
      <c r="BS27" s="923"/>
      <c r="BT27" s="492">
        <f t="shared" si="28"/>
        <v>0</v>
      </c>
      <c r="BU27" s="923"/>
      <c r="BV27" s="923"/>
      <c r="BW27" s="492"/>
      <c r="BX27" s="492">
        <f t="shared" si="29"/>
        <v>0</v>
      </c>
      <c r="BY27" s="923"/>
      <c r="BZ27" s="923"/>
      <c r="CA27" s="492"/>
      <c r="CB27" s="923"/>
      <c r="CC27" s="923"/>
      <c r="CD27" s="492"/>
      <c r="CE27" s="923"/>
      <c r="CF27" s="923"/>
      <c r="CG27" s="492"/>
      <c r="CH27" s="923"/>
      <c r="CI27" s="923"/>
      <c r="CJ27" s="492">
        <f t="shared" si="30"/>
        <v>0</v>
      </c>
      <c r="CK27" s="923"/>
      <c r="CL27" s="923"/>
      <c r="CM27" s="492"/>
      <c r="CN27" s="492">
        <f t="shared" si="31"/>
        <v>0</v>
      </c>
      <c r="CO27" s="923"/>
      <c r="CP27" s="923"/>
      <c r="CQ27" s="492">
        <f t="shared" si="32"/>
        <v>0</v>
      </c>
      <c r="CR27" s="923"/>
      <c r="CS27" s="923"/>
      <c r="CT27" s="492">
        <f t="shared" si="33"/>
        <v>0</v>
      </c>
      <c r="CU27" s="923"/>
      <c r="CV27" s="923"/>
      <c r="CW27" s="492"/>
      <c r="CX27" s="492">
        <f t="shared" si="34"/>
        <v>0</v>
      </c>
      <c r="CY27" s="923"/>
      <c r="CZ27" s="923"/>
      <c r="DA27" s="923"/>
      <c r="DB27" s="492"/>
      <c r="DC27" s="492"/>
      <c r="DD27" s="492"/>
      <c r="DE27" s="492"/>
      <c r="DF27" s="492"/>
      <c r="DG27" s="492"/>
      <c r="DH27" s="492"/>
      <c r="DI27" s="492"/>
      <c r="DJ27" s="492"/>
      <c r="DK27" s="492"/>
      <c r="DL27" s="926"/>
      <c r="DM27" s="527">
        <f t="shared" si="35"/>
        <v>648000</v>
      </c>
      <c r="DN27" s="919">
        <f t="shared" si="12"/>
        <v>0</v>
      </c>
      <c r="DO27" s="920"/>
      <c r="DP27" s="922">
        <f t="shared" si="13"/>
        <v>0</v>
      </c>
      <c r="DQ27" s="763">
        <f t="shared" si="2"/>
        <v>0</v>
      </c>
      <c r="DR27" s="763"/>
    </row>
    <row r="28" spans="1:122" ht="13.5" customHeight="1" x14ac:dyDescent="0.25">
      <c r="A28" s="559">
        <v>5162</v>
      </c>
      <c r="B28" s="542" t="s">
        <v>123</v>
      </c>
      <c r="C28" s="922">
        <v>515000</v>
      </c>
      <c r="D28" s="922">
        <v>520000</v>
      </c>
      <c r="E28" s="922">
        <v>530000</v>
      </c>
      <c r="F28" s="922">
        <v>540000</v>
      </c>
      <c r="G28" s="922">
        <v>540000</v>
      </c>
      <c r="H28" s="922">
        <v>540000</v>
      </c>
      <c r="I28" s="922">
        <f t="shared" si="36"/>
        <v>540000</v>
      </c>
      <c r="J28" s="571"/>
      <c r="K28" s="492"/>
      <c r="L28" s="492"/>
      <c r="M28" s="492"/>
      <c r="N28" s="492">
        <f>+[3]Zastupitelé!$B$31</f>
        <v>50000</v>
      </c>
      <c r="O28" s="492"/>
      <c r="P28" s="492">
        <f t="shared" si="14"/>
        <v>300000</v>
      </c>
      <c r="Q28" s="923">
        <f>[3]Správa!$D$41</f>
        <v>300000</v>
      </c>
      <c r="R28" s="924">
        <f>[3]Správa!$E$41</f>
        <v>0</v>
      </c>
      <c r="S28" s="492">
        <v>0</v>
      </c>
      <c r="T28" s="934"/>
      <c r="U28" s="492">
        <f>'[3]Pečovatelská služba'!$B$32</f>
        <v>12000</v>
      </c>
      <c r="V28" s="492"/>
      <c r="W28" s="492">
        <f>'[3]Městská policie'!$B$49</f>
        <v>70000</v>
      </c>
      <c r="X28" s="492"/>
      <c r="Y28" s="492">
        <f>[3]Knihovna!$B$33</f>
        <v>12000</v>
      </c>
      <c r="Z28" s="492"/>
      <c r="AA28" s="492"/>
      <c r="AB28" s="492">
        <f t="shared" si="15"/>
        <v>0</v>
      </c>
      <c r="AC28" s="923"/>
      <c r="AD28" s="923"/>
      <c r="AE28" s="492">
        <f t="shared" si="16"/>
        <v>60000</v>
      </c>
      <c r="AF28" s="923">
        <f>+[4]DPS!$D$19</f>
        <v>60000</v>
      </c>
      <c r="AG28" s="923">
        <f>+[4]DPS!$E$19</f>
        <v>0</v>
      </c>
      <c r="AH28" s="492">
        <f t="shared" si="17"/>
        <v>0</v>
      </c>
      <c r="AI28" s="923"/>
      <c r="AJ28" s="923"/>
      <c r="AK28" s="492">
        <f>[3]Hasiči!$B$33</f>
        <v>26000</v>
      </c>
      <c r="AL28" s="492"/>
      <c r="AM28" s="492"/>
      <c r="AN28" s="492">
        <f t="shared" si="18"/>
        <v>0</v>
      </c>
      <c r="AO28" s="923"/>
      <c r="AP28" s="923"/>
      <c r="AQ28" s="492">
        <f t="shared" si="19"/>
        <v>0</v>
      </c>
      <c r="AR28" s="923"/>
      <c r="AS28" s="923"/>
      <c r="AT28" s="492">
        <f t="shared" si="20"/>
        <v>0</v>
      </c>
      <c r="AU28" s="923"/>
      <c r="AV28" s="923"/>
      <c r="AW28" s="492">
        <f t="shared" si="21"/>
        <v>10000</v>
      </c>
      <c r="AX28" s="923">
        <f>[3]č.p.65!$B$18</f>
        <v>10000</v>
      </c>
      <c r="AY28" s="923"/>
      <c r="AZ28" s="492">
        <f t="shared" si="22"/>
        <v>0</v>
      </c>
      <c r="BA28" s="923"/>
      <c r="BB28" s="923"/>
      <c r="BC28" s="492">
        <f t="shared" si="23"/>
        <v>0</v>
      </c>
      <c r="BD28" s="923"/>
      <c r="BE28" s="923"/>
      <c r="BF28" s="492">
        <f t="shared" si="24"/>
        <v>0</v>
      </c>
      <c r="BG28" s="923"/>
      <c r="BH28" s="923"/>
      <c r="BI28" s="492">
        <f t="shared" si="25"/>
        <v>0</v>
      </c>
      <c r="BJ28" s="923"/>
      <c r="BK28" s="923"/>
      <c r="BL28" s="492"/>
      <c r="BM28" s="492">
        <f t="shared" si="26"/>
        <v>0</v>
      </c>
      <c r="BN28" s="923"/>
      <c r="BO28" s="923"/>
      <c r="BP28" s="492"/>
      <c r="BQ28" s="492">
        <f t="shared" si="27"/>
        <v>0</v>
      </c>
      <c r="BR28" s="923"/>
      <c r="BS28" s="923"/>
      <c r="BT28" s="492">
        <f t="shared" si="28"/>
        <v>0</v>
      </c>
      <c r="BU28" s="923"/>
      <c r="BV28" s="923"/>
      <c r="BW28" s="492"/>
      <c r="BX28" s="492">
        <f t="shared" si="29"/>
        <v>0</v>
      </c>
      <c r="BY28" s="923"/>
      <c r="BZ28" s="923"/>
      <c r="CA28" s="492"/>
      <c r="CB28" s="923"/>
      <c r="CC28" s="923"/>
      <c r="CD28" s="492"/>
      <c r="CE28" s="923"/>
      <c r="CF28" s="923"/>
      <c r="CG28" s="492"/>
      <c r="CH28" s="923"/>
      <c r="CI28" s="923"/>
      <c r="CJ28" s="492">
        <f t="shared" si="30"/>
        <v>0</v>
      </c>
      <c r="CK28" s="923"/>
      <c r="CL28" s="923"/>
      <c r="CM28" s="492"/>
      <c r="CN28" s="492">
        <f t="shared" si="31"/>
        <v>0</v>
      </c>
      <c r="CO28" s="923"/>
      <c r="CP28" s="923"/>
      <c r="CQ28" s="492">
        <f t="shared" si="32"/>
        <v>0</v>
      </c>
      <c r="CR28" s="923"/>
      <c r="CS28" s="923"/>
      <c r="CT28" s="492">
        <f t="shared" si="33"/>
        <v>0</v>
      </c>
      <c r="CU28" s="923"/>
      <c r="CV28" s="923"/>
      <c r="CW28" s="492"/>
      <c r="CX28" s="492">
        <f t="shared" si="34"/>
        <v>0</v>
      </c>
      <c r="CY28" s="923"/>
      <c r="CZ28" s="923"/>
      <c r="DA28" s="923"/>
      <c r="DB28" s="492"/>
      <c r="DC28" s="492"/>
      <c r="DD28" s="492"/>
      <c r="DE28" s="492"/>
      <c r="DF28" s="492"/>
      <c r="DG28" s="492"/>
      <c r="DH28" s="492"/>
      <c r="DI28" s="492"/>
      <c r="DJ28" s="492"/>
      <c r="DK28" s="492"/>
      <c r="DL28" s="926"/>
      <c r="DM28" s="527">
        <f t="shared" si="35"/>
        <v>540000</v>
      </c>
      <c r="DN28" s="919">
        <f t="shared" si="12"/>
        <v>0</v>
      </c>
      <c r="DO28" s="920"/>
      <c r="DP28" s="922">
        <f t="shared" si="13"/>
        <v>0</v>
      </c>
      <c r="DQ28" s="763">
        <f t="shared" si="2"/>
        <v>0</v>
      </c>
      <c r="DR28" s="763"/>
    </row>
    <row r="29" spans="1:122" ht="13.5" customHeight="1" x14ac:dyDescent="0.25">
      <c r="A29" s="559">
        <v>5163</v>
      </c>
      <c r="B29" s="542" t="s">
        <v>124</v>
      </c>
      <c r="C29" s="922">
        <v>752000</v>
      </c>
      <c r="D29" s="922">
        <v>746000</v>
      </c>
      <c r="E29" s="922">
        <v>746000</v>
      </c>
      <c r="F29" s="922">
        <v>746000</v>
      </c>
      <c r="G29" s="922">
        <v>746000</v>
      </c>
      <c r="H29" s="922">
        <v>672310</v>
      </c>
      <c r="I29" s="922">
        <f t="shared" si="36"/>
        <v>672310</v>
      </c>
      <c r="J29" s="571">
        <f>[2]Úroky!$B$18</f>
        <v>6310</v>
      </c>
      <c r="K29" s="492"/>
      <c r="L29" s="492"/>
      <c r="M29" s="492">
        <f>'[2]Všebecná pokladna'!$B$11+'[4]Všeob. pokladna'!$B$4</f>
        <v>660000</v>
      </c>
      <c r="N29" s="492"/>
      <c r="O29" s="492"/>
      <c r="P29" s="492">
        <f t="shared" si="14"/>
        <v>0</v>
      </c>
      <c r="Q29" s="923"/>
      <c r="R29" s="924"/>
      <c r="S29" s="492"/>
      <c r="T29" s="934"/>
      <c r="U29" s="492">
        <f>'[3]Pečovatelská služba'!$B$39</f>
        <v>0</v>
      </c>
      <c r="V29" s="492"/>
      <c r="W29" s="492"/>
      <c r="X29" s="492"/>
      <c r="Y29" s="492"/>
      <c r="Z29" s="492"/>
      <c r="AA29" s="492"/>
      <c r="AB29" s="492">
        <f t="shared" si="15"/>
        <v>0</v>
      </c>
      <c r="AC29" s="923"/>
      <c r="AD29" s="923"/>
      <c r="AE29" s="492">
        <f t="shared" si="16"/>
        <v>0</v>
      </c>
      <c r="AF29" s="923"/>
      <c r="AG29" s="923"/>
      <c r="AH29" s="492">
        <f t="shared" si="17"/>
        <v>0</v>
      </c>
      <c r="AI29" s="923"/>
      <c r="AJ29" s="923"/>
      <c r="AK29" s="492">
        <f>[3]Hasiči!$B$40</f>
        <v>6000</v>
      </c>
      <c r="AL29" s="492"/>
      <c r="AM29" s="492"/>
      <c r="AN29" s="492">
        <f t="shared" si="18"/>
        <v>0</v>
      </c>
      <c r="AO29" s="923"/>
      <c r="AP29" s="923"/>
      <c r="AQ29" s="492">
        <f t="shared" si="19"/>
        <v>0</v>
      </c>
      <c r="AR29" s="923"/>
      <c r="AS29" s="923"/>
      <c r="AT29" s="492">
        <f t="shared" si="20"/>
        <v>0</v>
      </c>
      <c r="AU29" s="923"/>
      <c r="AV29" s="923"/>
      <c r="AW29" s="492">
        <f t="shared" si="21"/>
        <v>0</v>
      </c>
      <c r="AX29" s="923"/>
      <c r="AY29" s="923"/>
      <c r="AZ29" s="492">
        <f t="shared" si="22"/>
        <v>0</v>
      </c>
      <c r="BA29" s="923"/>
      <c r="BB29" s="923"/>
      <c r="BC29" s="492">
        <f t="shared" si="23"/>
        <v>0</v>
      </c>
      <c r="BD29" s="923"/>
      <c r="BE29" s="923"/>
      <c r="BF29" s="492">
        <f t="shared" si="24"/>
        <v>0</v>
      </c>
      <c r="BG29" s="923"/>
      <c r="BH29" s="923"/>
      <c r="BI29" s="492">
        <f t="shared" si="25"/>
        <v>0</v>
      </c>
      <c r="BJ29" s="923"/>
      <c r="BK29" s="923"/>
      <c r="BL29" s="492"/>
      <c r="BM29" s="492">
        <f t="shared" si="26"/>
        <v>0</v>
      </c>
      <c r="BN29" s="923"/>
      <c r="BO29" s="923"/>
      <c r="BP29" s="492"/>
      <c r="BQ29" s="492">
        <f t="shared" si="27"/>
        <v>0</v>
      </c>
      <c r="BR29" s="923"/>
      <c r="BS29" s="923"/>
      <c r="BT29" s="492">
        <f t="shared" si="28"/>
        <v>0</v>
      </c>
      <c r="BU29" s="923"/>
      <c r="BV29" s="923"/>
      <c r="BW29" s="492"/>
      <c r="BX29" s="492">
        <f t="shared" si="29"/>
        <v>0</v>
      </c>
      <c r="BY29" s="923"/>
      <c r="BZ29" s="923"/>
      <c r="CA29" s="492"/>
      <c r="CB29" s="923"/>
      <c r="CC29" s="923"/>
      <c r="CD29" s="492"/>
      <c r="CE29" s="923"/>
      <c r="CF29" s="923"/>
      <c r="CG29" s="492"/>
      <c r="CH29" s="923"/>
      <c r="CI29" s="923"/>
      <c r="CJ29" s="492">
        <f t="shared" si="30"/>
        <v>0</v>
      </c>
      <c r="CK29" s="923"/>
      <c r="CL29" s="923"/>
      <c r="CM29" s="492"/>
      <c r="CN29" s="492">
        <f t="shared" si="31"/>
        <v>0</v>
      </c>
      <c r="CO29" s="923"/>
      <c r="CP29" s="923"/>
      <c r="CQ29" s="492">
        <f t="shared" si="32"/>
        <v>0</v>
      </c>
      <c r="CR29" s="923"/>
      <c r="CS29" s="923"/>
      <c r="CT29" s="492">
        <f t="shared" si="33"/>
        <v>0</v>
      </c>
      <c r="CU29" s="923"/>
      <c r="CV29" s="923"/>
      <c r="CW29" s="492"/>
      <c r="CX29" s="492">
        <f t="shared" si="34"/>
        <v>0</v>
      </c>
      <c r="CY29" s="923"/>
      <c r="CZ29" s="923"/>
      <c r="DA29" s="923"/>
      <c r="DB29" s="492"/>
      <c r="DC29" s="492"/>
      <c r="DD29" s="492"/>
      <c r="DE29" s="492"/>
      <c r="DF29" s="492"/>
      <c r="DG29" s="492"/>
      <c r="DH29" s="492"/>
      <c r="DI29" s="492"/>
      <c r="DJ29" s="492"/>
      <c r="DK29" s="492"/>
      <c r="DL29" s="926"/>
      <c r="DM29" s="527">
        <f t="shared" si="35"/>
        <v>672310</v>
      </c>
      <c r="DN29" s="919">
        <f t="shared" si="12"/>
        <v>0</v>
      </c>
      <c r="DO29" s="920"/>
      <c r="DP29" s="922">
        <f t="shared" si="13"/>
        <v>0</v>
      </c>
      <c r="DQ29" s="763">
        <f t="shared" si="2"/>
        <v>0</v>
      </c>
      <c r="DR29" s="763"/>
    </row>
    <row r="30" spans="1:122" ht="13.5" customHeight="1" x14ac:dyDescent="0.25">
      <c r="A30" s="559">
        <v>5164</v>
      </c>
      <c r="B30" s="542" t="s">
        <v>125</v>
      </c>
      <c r="C30" s="922">
        <v>3730406</v>
      </c>
      <c r="D30" s="922">
        <v>2295420</v>
      </c>
      <c r="E30" s="922">
        <v>2366198</v>
      </c>
      <c r="F30" s="922">
        <v>2366198</v>
      </c>
      <c r="G30" s="922">
        <v>2232198</v>
      </c>
      <c r="H30" s="922">
        <v>2020292</v>
      </c>
      <c r="I30" s="922">
        <f t="shared" si="36"/>
        <v>2020292</v>
      </c>
      <c r="J30" s="571"/>
      <c r="K30" s="492"/>
      <c r="L30" s="492"/>
      <c r="M30" s="492">
        <f>'[2]Všebecná pokladna'!$B$18+'[4]Všeob. pokladna'!$B$11</f>
        <v>12</v>
      </c>
      <c r="N30" s="492">
        <f>+[3]Zastupitelé!$B$37</f>
        <v>0</v>
      </c>
      <c r="O30" s="492"/>
      <c r="P30" s="492">
        <f t="shared" si="14"/>
        <v>0</v>
      </c>
      <c r="Q30" s="923"/>
      <c r="R30" s="924"/>
      <c r="S30" s="492"/>
      <c r="T30" s="934"/>
      <c r="U30" s="492"/>
      <c r="V30" s="492"/>
      <c r="W30" s="492">
        <f>'[3]Městská policie'!$B$56</f>
        <v>0</v>
      </c>
      <c r="X30" s="492"/>
      <c r="Y30" s="492">
        <f>[3]Knihovna!$B$40</f>
        <v>160000</v>
      </c>
      <c r="Z30" s="492"/>
      <c r="AA30" s="492">
        <f>[3]Kultura!$B$21</f>
        <v>50000</v>
      </c>
      <c r="AB30" s="492">
        <f t="shared" si="15"/>
        <v>40000</v>
      </c>
      <c r="AC30" s="923">
        <f>+[4]Byty!$D$18</f>
        <v>40000</v>
      </c>
      <c r="AD30" s="923">
        <f>+[4]Byty!$E$18</f>
        <v>0</v>
      </c>
      <c r="AE30" s="492">
        <f t="shared" si="16"/>
        <v>0</v>
      </c>
      <c r="AF30" s="923"/>
      <c r="AG30" s="923"/>
      <c r="AH30" s="492">
        <f t="shared" si="17"/>
        <v>0</v>
      </c>
      <c r="AI30" s="923"/>
      <c r="AJ30" s="923"/>
      <c r="AK30" s="492"/>
      <c r="AL30" s="492"/>
      <c r="AM30" s="492"/>
      <c r="AN30" s="492">
        <f t="shared" si="18"/>
        <v>0</v>
      </c>
      <c r="AO30" s="923"/>
      <c r="AP30" s="923"/>
      <c r="AQ30" s="492">
        <f t="shared" si="19"/>
        <v>25156</v>
      </c>
      <c r="AR30" s="923">
        <f>[5]Koupaliště!$B$21+'[4]Sportovní zařízen+koup'!$D$4</f>
        <v>25156</v>
      </c>
      <c r="AS30" s="923">
        <f>+'[4]Sportovní zařízen+koup'!$E$4</f>
        <v>0</v>
      </c>
      <c r="AT30" s="492">
        <f t="shared" si="20"/>
        <v>816000</v>
      </c>
      <c r="AU30" s="923">
        <f>[2]ZŠ!$D$25</f>
        <v>816000</v>
      </c>
      <c r="AV30" s="923">
        <f>[2]ZŠ!$E$25</f>
        <v>0</v>
      </c>
      <c r="AW30" s="492">
        <f t="shared" si="21"/>
        <v>0</v>
      </c>
      <c r="AX30" s="923"/>
      <c r="AY30" s="923"/>
      <c r="AZ30" s="492">
        <f t="shared" si="22"/>
        <v>0</v>
      </c>
      <c r="BA30" s="923"/>
      <c r="BB30" s="923"/>
      <c r="BC30" s="492">
        <f t="shared" si="23"/>
        <v>538094</v>
      </c>
      <c r="BD30" s="923">
        <f>+'[4]MŠ Pražská'!$D$4</f>
        <v>538094</v>
      </c>
      <c r="BE30" s="923">
        <f>+'[4]MŠ Pražská'!$E$4</f>
        <v>0</v>
      </c>
      <c r="BF30" s="492">
        <f t="shared" si="24"/>
        <v>0</v>
      </c>
      <c r="BG30" s="923"/>
      <c r="BH30" s="923"/>
      <c r="BI30" s="492">
        <f t="shared" si="25"/>
        <v>0</v>
      </c>
      <c r="BJ30" s="923"/>
      <c r="BK30" s="923"/>
      <c r="BL30" s="492"/>
      <c r="BM30" s="492">
        <f t="shared" si="26"/>
        <v>0</v>
      </c>
      <c r="BN30" s="923"/>
      <c r="BO30" s="923"/>
      <c r="BP30" s="492"/>
      <c r="BQ30" s="492">
        <f t="shared" si="27"/>
        <v>0</v>
      </c>
      <c r="BR30" s="923"/>
      <c r="BS30" s="923"/>
      <c r="BT30" s="492">
        <f t="shared" si="28"/>
        <v>40029</v>
      </c>
      <c r="BU30" s="923">
        <f>'[5]Silnice-nájem'!$B$4+[4]Silnice!$D$20</f>
        <v>40029</v>
      </c>
      <c r="BV30" s="923">
        <f>+[4]Silnice!$E$20</f>
        <v>0</v>
      </c>
      <c r="BW30" s="492"/>
      <c r="BX30" s="492">
        <f t="shared" si="29"/>
        <v>0</v>
      </c>
      <c r="BY30" s="923"/>
      <c r="BZ30" s="923"/>
      <c r="CA30" s="492"/>
      <c r="CB30" s="923"/>
      <c r="CC30" s="923"/>
      <c r="CD30" s="492"/>
      <c r="CE30" s="923"/>
      <c r="CF30" s="923"/>
      <c r="CG30" s="492"/>
      <c r="CH30" s="923"/>
      <c r="CI30" s="923"/>
      <c r="CJ30" s="492">
        <f t="shared" si="30"/>
        <v>0</v>
      </c>
      <c r="CK30" s="923"/>
      <c r="CL30" s="923"/>
      <c r="CM30" s="492"/>
      <c r="CN30" s="492">
        <f t="shared" si="31"/>
        <v>0</v>
      </c>
      <c r="CO30" s="923"/>
      <c r="CP30" s="923"/>
      <c r="CQ30" s="492">
        <f t="shared" si="32"/>
        <v>0</v>
      </c>
      <c r="CR30" s="923"/>
      <c r="CS30" s="923"/>
      <c r="CT30" s="492">
        <f t="shared" si="33"/>
        <v>0</v>
      </c>
      <c r="CU30" s="923"/>
      <c r="CV30" s="923"/>
      <c r="CW30" s="492"/>
      <c r="CX30" s="492">
        <f t="shared" si="34"/>
        <v>0</v>
      </c>
      <c r="CY30" s="923"/>
      <c r="CZ30" s="923"/>
      <c r="DA30" s="923"/>
      <c r="DB30" s="492">
        <f>'[6]Rybníky 3749-2'!$B$13+[5]Rybníky!$B$5</f>
        <v>351001</v>
      </c>
      <c r="DC30" s="492"/>
      <c r="DD30" s="492"/>
      <c r="DE30" s="492"/>
      <c r="DF30" s="492"/>
      <c r="DG30" s="492"/>
      <c r="DH30" s="492"/>
      <c r="DI30" s="492"/>
      <c r="DJ30" s="492"/>
      <c r="DK30" s="492"/>
      <c r="DL30" s="926"/>
      <c r="DM30" s="527">
        <f t="shared" si="35"/>
        <v>2020292</v>
      </c>
      <c r="DN30" s="919">
        <f t="shared" si="12"/>
        <v>0</v>
      </c>
      <c r="DO30" s="920"/>
      <c r="DP30" s="922">
        <f t="shared" si="13"/>
        <v>0</v>
      </c>
      <c r="DQ30" s="763">
        <f t="shared" si="2"/>
        <v>0</v>
      </c>
      <c r="DR30" s="763"/>
    </row>
    <row r="31" spans="1:122" ht="13.5" customHeight="1" x14ac:dyDescent="0.25">
      <c r="A31" s="559">
        <v>5166</v>
      </c>
      <c r="B31" s="542" t="s">
        <v>126</v>
      </c>
      <c r="C31" s="922">
        <v>650000</v>
      </c>
      <c r="D31" s="922">
        <v>700000</v>
      </c>
      <c r="E31" s="922">
        <v>700000</v>
      </c>
      <c r="F31" s="922">
        <v>700000</v>
      </c>
      <c r="G31" s="922">
        <v>600000</v>
      </c>
      <c r="H31" s="922">
        <v>600000</v>
      </c>
      <c r="I31" s="922">
        <f t="shared" si="36"/>
        <v>780000</v>
      </c>
      <c r="J31" s="571"/>
      <c r="K31" s="492"/>
      <c r="L31" s="492"/>
      <c r="M31" s="492"/>
      <c r="N31" s="492"/>
      <c r="O31" s="492"/>
      <c r="P31" s="492">
        <f t="shared" si="14"/>
        <v>780000</v>
      </c>
      <c r="Q31" s="923">
        <f>[3]Správa!$D$48</f>
        <v>780000</v>
      </c>
      <c r="R31" s="924">
        <f>[3]Správa!$E$48</f>
        <v>0</v>
      </c>
      <c r="S31" s="492">
        <v>0</v>
      </c>
      <c r="T31" s="934"/>
      <c r="U31" s="492"/>
      <c r="V31" s="492"/>
      <c r="W31" s="492">
        <f>'[3]Městská policie'!$B$63</f>
        <v>0</v>
      </c>
      <c r="X31" s="492"/>
      <c r="Y31" s="492"/>
      <c r="Z31" s="492"/>
      <c r="AA31" s="492"/>
      <c r="AB31" s="492">
        <f t="shared" si="15"/>
        <v>0</v>
      </c>
      <c r="AC31" s="923"/>
      <c r="AD31" s="923"/>
      <c r="AE31" s="492">
        <f t="shared" si="16"/>
        <v>0</v>
      </c>
      <c r="AF31" s="923"/>
      <c r="AG31" s="923"/>
      <c r="AH31" s="492">
        <f t="shared" si="17"/>
        <v>0</v>
      </c>
      <c r="AI31" s="923"/>
      <c r="AJ31" s="923"/>
      <c r="AK31" s="492"/>
      <c r="AL31" s="492"/>
      <c r="AM31" s="492"/>
      <c r="AN31" s="492">
        <f t="shared" si="18"/>
        <v>0</v>
      </c>
      <c r="AO31" s="923"/>
      <c r="AP31" s="923"/>
      <c r="AQ31" s="492">
        <f t="shared" si="19"/>
        <v>0</v>
      </c>
      <c r="AR31" s="923"/>
      <c r="AS31" s="923"/>
      <c r="AT31" s="492">
        <f t="shared" si="20"/>
        <v>0</v>
      </c>
      <c r="AU31" s="923"/>
      <c r="AV31" s="923"/>
      <c r="AW31" s="492">
        <f t="shared" si="21"/>
        <v>0</v>
      </c>
      <c r="AX31" s="923"/>
      <c r="AY31" s="923"/>
      <c r="AZ31" s="492">
        <f t="shared" si="22"/>
        <v>0</v>
      </c>
      <c r="BA31" s="923"/>
      <c r="BB31" s="923"/>
      <c r="BC31" s="492">
        <f t="shared" si="23"/>
        <v>0</v>
      </c>
      <c r="BD31" s="923"/>
      <c r="BE31" s="923"/>
      <c r="BF31" s="492">
        <f t="shared" si="24"/>
        <v>0</v>
      </c>
      <c r="BG31" s="923"/>
      <c r="BH31" s="923"/>
      <c r="BI31" s="492">
        <f t="shared" si="25"/>
        <v>0</v>
      </c>
      <c r="BJ31" s="923"/>
      <c r="BK31" s="923"/>
      <c r="BL31" s="492"/>
      <c r="BM31" s="492">
        <f t="shared" si="26"/>
        <v>0</v>
      </c>
      <c r="BN31" s="923"/>
      <c r="BO31" s="923"/>
      <c r="BP31" s="492"/>
      <c r="BQ31" s="492">
        <f t="shared" si="27"/>
        <v>0</v>
      </c>
      <c r="BR31" s="923"/>
      <c r="BS31" s="923"/>
      <c r="BT31" s="492">
        <f t="shared" si="28"/>
        <v>0</v>
      </c>
      <c r="BU31" s="923"/>
      <c r="BV31" s="923"/>
      <c r="BW31" s="492"/>
      <c r="BX31" s="492">
        <f t="shared" si="29"/>
        <v>0</v>
      </c>
      <c r="BY31" s="923"/>
      <c r="BZ31" s="923"/>
      <c r="CA31" s="492"/>
      <c r="CB31" s="923"/>
      <c r="CC31" s="923"/>
      <c r="CD31" s="492"/>
      <c r="CE31" s="923"/>
      <c r="CF31" s="923"/>
      <c r="CG31" s="492"/>
      <c r="CH31" s="923"/>
      <c r="CI31" s="923"/>
      <c r="CJ31" s="492">
        <f t="shared" si="30"/>
        <v>0</v>
      </c>
      <c r="CK31" s="923"/>
      <c r="CL31" s="923"/>
      <c r="CM31" s="492"/>
      <c r="CN31" s="492">
        <f t="shared" si="31"/>
        <v>0</v>
      </c>
      <c r="CO31" s="923"/>
      <c r="CP31" s="923"/>
      <c r="CQ31" s="492">
        <f t="shared" si="32"/>
        <v>0</v>
      </c>
      <c r="CR31" s="923"/>
      <c r="CS31" s="923"/>
      <c r="CT31" s="492">
        <f t="shared" si="33"/>
        <v>0</v>
      </c>
      <c r="CU31" s="923"/>
      <c r="CV31" s="923"/>
      <c r="CW31" s="492"/>
      <c r="CX31" s="492">
        <f t="shared" si="34"/>
        <v>0</v>
      </c>
      <c r="CY31" s="923"/>
      <c r="CZ31" s="923"/>
      <c r="DA31" s="923"/>
      <c r="DB31" s="492"/>
      <c r="DC31" s="492"/>
      <c r="DD31" s="492"/>
      <c r="DE31" s="492"/>
      <c r="DF31" s="492"/>
      <c r="DG31" s="492"/>
      <c r="DH31" s="492"/>
      <c r="DI31" s="492"/>
      <c r="DJ31" s="492"/>
      <c r="DK31" s="492"/>
      <c r="DL31" s="926"/>
      <c r="DM31" s="527">
        <f t="shared" si="35"/>
        <v>780000</v>
      </c>
      <c r="DN31" s="919">
        <f t="shared" si="12"/>
        <v>0</v>
      </c>
      <c r="DO31" s="920"/>
      <c r="DP31" s="922">
        <f t="shared" si="13"/>
        <v>0</v>
      </c>
      <c r="DQ31" s="763">
        <f t="shared" si="2"/>
        <v>180000</v>
      </c>
      <c r="DR31" s="763"/>
    </row>
    <row r="32" spans="1:122" ht="13.5" customHeight="1" x14ac:dyDescent="0.25">
      <c r="A32" s="559">
        <v>5167</v>
      </c>
      <c r="B32" s="542" t="s">
        <v>127</v>
      </c>
      <c r="C32" s="922">
        <v>328000</v>
      </c>
      <c r="D32" s="922">
        <v>378000</v>
      </c>
      <c r="E32" s="922">
        <v>375000</v>
      </c>
      <c r="F32" s="922">
        <v>388000</v>
      </c>
      <c r="G32" s="922">
        <v>273000</v>
      </c>
      <c r="H32" s="922">
        <v>300000</v>
      </c>
      <c r="I32" s="922">
        <f t="shared" si="36"/>
        <v>300000</v>
      </c>
      <c r="J32" s="571"/>
      <c r="K32" s="492"/>
      <c r="L32" s="492"/>
      <c r="M32" s="492"/>
      <c r="N32" s="492">
        <f>+[3]Zastupitelé!$B$44</f>
        <v>25000</v>
      </c>
      <c r="O32" s="492"/>
      <c r="P32" s="492">
        <f t="shared" si="14"/>
        <v>100000</v>
      </c>
      <c r="Q32" s="923">
        <f>[3]Správa!$D$55</f>
        <v>100000</v>
      </c>
      <c r="R32" s="924">
        <f>[3]Správa!$E$55</f>
        <v>0</v>
      </c>
      <c r="S32" s="492">
        <v>0</v>
      </c>
      <c r="T32" s="934"/>
      <c r="U32" s="492">
        <f>'[3]Pečovatelská služba'!$B$45</f>
        <v>10000</v>
      </c>
      <c r="V32" s="492"/>
      <c r="W32" s="492">
        <f>'[3]Městská policie'!$B$70</f>
        <v>93000</v>
      </c>
      <c r="X32" s="492"/>
      <c r="Y32" s="492">
        <f>[3]Knihovna!$B$47</f>
        <v>5000</v>
      </c>
      <c r="Z32" s="492"/>
      <c r="AA32" s="492"/>
      <c r="AB32" s="492">
        <f t="shared" si="15"/>
        <v>0</v>
      </c>
      <c r="AC32" s="923"/>
      <c r="AD32" s="923"/>
      <c r="AE32" s="492">
        <f t="shared" si="16"/>
        <v>0</v>
      </c>
      <c r="AF32" s="923"/>
      <c r="AG32" s="923"/>
      <c r="AH32" s="492">
        <f t="shared" si="17"/>
        <v>0</v>
      </c>
      <c r="AI32" s="923"/>
      <c r="AJ32" s="923"/>
      <c r="AK32" s="492">
        <f>[3]Hasiči!$B$47</f>
        <v>67000</v>
      </c>
      <c r="AL32" s="492"/>
      <c r="AM32" s="492"/>
      <c r="AN32" s="492">
        <f t="shared" si="18"/>
        <v>0</v>
      </c>
      <c r="AO32" s="923"/>
      <c r="AP32" s="923"/>
      <c r="AQ32" s="492">
        <f t="shared" si="19"/>
        <v>0</v>
      </c>
      <c r="AR32" s="923"/>
      <c r="AS32" s="923"/>
      <c r="AT32" s="492">
        <f t="shared" si="20"/>
        <v>0</v>
      </c>
      <c r="AU32" s="923"/>
      <c r="AV32" s="923"/>
      <c r="AW32" s="492">
        <f t="shared" si="21"/>
        <v>0</v>
      </c>
      <c r="AX32" s="923"/>
      <c r="AY32" s="923"/>
      <c r="AZ32" s="492">
        <f t="shared" si="22"/>
        <v>0</v>
      </c>
      <c r="BA32" s="923"/>
      <c r="BB32" s="923"/>
      <c r="BC32" s="492">
        <f t="shared" si="23"/>
        <v>0</v>
      </c>
      <c r="BD32" s="923"/>
      <c r="BE32" s="923"/>
      <c r="BF32" s="492">
        <f t="shared" si="24"/>
        <v>0</v>
      </c>
      <c r="BG32" s="923"/>
      <c r="BH32" s="923"/>
      <c r="BI32" s="492">
        <f t="shared" si="25"/>
        <v>0</v>
      </c>
      <c r="BJ32" s="923"/>
      <c r="BK32" s="923"/>
      <c r="BL32" s="492"/>
      <c r="BM32" s="492">
        <f t="shared" si="26"/>
        <v>0</v>
      </c>
      <c r="BN32" s="923"/>
      <c r="BO32" s="923"/>
      <c r="BP32" s="492"/>
      <c r="BQ32" s="492">
        <f t="shared" si="27"/>
        <v>0</v>
      </c>
      <c r="BR32" s="923"/>
      <c r="BS32" s="923"/>
      <c r="BT32" s="492">
        <f t="shared" si="28"/>
        <v>0</v>
      </c>
      <c r="BU32" s="923"/>
      <c r="BV32" s="923"/>
      <c r="BW32" s="492"/>
      <c r="BX32" s="492">
        <f t="shared" si="29"/>
        <v>0</v>
      </c>
      <c r="BY32" s="923"/>
      <c r="BZ32" s="923"/>
      <c r="CA32" s="492"/>
      <c r="CB32" s="923"/>
      <c r="CC32" s="923"/>
      <c r="CD32" s="492"/>
      <c r="CE32" s="923"/>
      <c r="CF32" s="923"/>
      <c r="CG32" s="492"/>
      <c r="CH32" s="923"/>
      <c r="CI32" s="923"/>
      <c r="CJ32" s="492">
        <f t="shared" si="30"/>
        <v>0</v>
      </c>
      <c r="CK32" s="923"/>
      <c r="CL32" s="923"/>
      <c r="CM32" s="492"/>
      <c r="CN32" s="492">
        <f t="shared" si="31"/>
        <v>0</v>
      </c>
      <c r="CO32" s="923"/>
      <c r="CP32" s="923"/>
      <c r="CQ32" s="492">
        <f t="shared" si="32"/>
        <v>0</v>
      </c>
      <c r="CR32" s="923"/>
      <c r="CS32" s="923"/>
      <c r="CT32" s="492">
        <f t="shared" si="33"/>
        <v>0</v>
      </c>
      <c r="CU32" s="923"/>
      <c r="CV32" s="923"/>
      <c r="CW32" s="492"/>
      <c r="CX32" s="492">
        <f t="shared" si="34"/>
        <v>0</v>
      </c>
      <c r="CY32" s="923"/>
      <c r="CZ32" s="923"/>
      <c r="DA32" s="923"/>
      <c r="DB32" s="492"/>
      <c r="DC32" s="492"/>
      <c r="DD32" s="492"/>
      <c r="DE32" s="492"/>
      <c r="DF32" s="492"/>
      <c r="DG32" s="492"/>
      <c r="DH32" s="492"/>
      <c r="DI32" s="492"/>
      <c r="DJ32" s="492"/>
      <c r="DK32" s="492"/>
      <c r="DL32" s="926"/>
      <c r="DM32" s="527">
        <f t="shared" si="35"/>
        <v>300000</v>
      </c>
      <c r="DN32" s="919">
        <f t="shared" si="12"/>
        <v>0</v>
      </c>
      <c r="DO32" s="920"/>
      <c r="DP32" s="922">
        <f t="shared" si="13"/>
        <v>0</v>
      </c>
      <c r="DQ32" s="763">
        <f t="shared" si="2"/>
        <v>0</v>
      </c>
      <c r="DR32" s="763"/>
    </row>
    <row r="33" spans="1:122" ht="13.5" customHeight="1" x14ac:dyDescent="0.25">
      <c r="A33" s="559">
        <v>5168</v>
      </c>
      <c r="B33" s="542" t="s">
        <v>128</v>
      </c>
      <c r="C33" s="922">
        <v>515000</v>
      </c>
      <c r="D33" s="922">
        <v>315000</v>
      </c>
      <c r="E33" s="922">
        <v>415000</v>
      </c>
      <c r="F33" s="922">
        <v>415000</v>
      </c>
      <c r="G33" s="922">
        <v>415000</v>
      </c>
      <c r="H33" s="922">
        <v>415000</v>
      </c>
      <c r="I33" s="922">
        <f t="shared" si="36"/>
        <v>415000</v>
      </c>
      <c r="J33" s="571"/>
      <c r="K33" s="492"/>
      <c r="L33" s="492"/>
      <c r="M33" s="492">
        <f>'[6]Všeobecná pokladna 6409'!$B$4</f>
        <v>165000</v>
      </c>
      <c r="N33" s="492"/>
      <c r="O33" s="492"/>
      <c r="P33" s="492">
        <f t="shared" si="14"/>
        <v>0</v>
      </c>
      <c r="Q33" s="923"/>
      <c r="R33" s="924"/>
      <c r="S33" s="492"/>
      <c r="T33" s="934"/>
      <c r="U33" s="492"/>
      <c r="V33" s="492"/>
      <c r="W33" s="492"/>
      <c r="X33" s="492"/>
      <c r="Y33" s="492"/>
      <c r="Z33" s="492"/>
      <c r="AA33" s="492"/>
      <c r="AB33" s="492">
        <f t="shared" si="15"/>
        <v>0</v>
      </c>
      <c r="AC33" s="923"/>
      <c r="AD33" s="923"/>
      <c r="AE33" s="492">
        <f t="shared" si="16"/>
        <v>0</v>
      </c>
      <c r="AF33" s="923"/>
      <c r="AG33" s="923"/>
      <c r="AH33" s="492">
        <f t="shared" si="17"/>
        <v>0</v>
      </c>
      <c r="AI33" s="923"/>
      <c r="AJ33" s="923"/>
      <c r="AK33" s="492"/>
      <c r="AL33" s="492"/>
      <c r="AM33" s="492"/>
      <c r="AN33" s="492">
        <f t="shared" si="18"/>
        <v>0</v>
      </c>
      <c r="AO33" s="923"/>
      <c r="AP33" s="923"/>
      <c r="AQ33" s="492">
        <f t="shared" si="19"/>
        <v>0</v>
      </c>
      <c r="AR33" s="923"/>
      <c r="AS33" s="923"/>
      <c r="AT33" s="492">
        <f t="shared" si="20"/>
        <v>0</v>
      </c>
      <c r="AU33" s="923"/>
      <c r="AV33" s="923"/>
      <c r="AW33" s="492">
        <f t="shared" si="21"/>
        <v>0</v>
      </c>
      <c r="AX33" s="923"/>
      <c r="AY33" s="923"/>
      <c r="AZ33" s="492">
        <f t="shared" si="22"/>
        <v>0</v>
      </c>
      <c r="BA33" s="923"/>
      <c r="BB33" s="923"/>
      <c r="BC33" s="492">
        <f t="shared" si="23"/>
        <v>0</v>
      </c>
      <c r="BD33" s="923"/>
      <c r="BE33" s="923"/>
      <c r="BF33" s="492">
        <f t="shared" si="24"/>
        <v>0</v>
      </c>
      <c r="BG33" s="923"/>
      <c r="BH33" s="923"/>
      <c r="BI33" s="492">
        <f t="shared" si="25"/>
        <v>0</v>
      </c>
      <c r="BJ33" s="923"/>
      <c r="BK33" s="923"/>
      <c r="BL33" s="492"/>
      <c r="BM33" s="492">
        <f t="shared" si="26"/>
        <v>0</v>
      </c>
      <c r="BN33" s="923"/>
      <c r="BO33" s="923"/>
      <c r="BP33" s="492">
        <f>'[6]Územní plán 3635'!$B$12</f>
        <v>250000</v>
      </c>
      <c r="BQ33" s="492">
        <f t="shared" si="27"/>
        <v>0</v>
      </c>
      <c r="BR33" s="923"/>
      <c r="BS33" s="923"/>
      <c r="BT33" s="492">
        <f t="shared" si="28"/>
        <v>0</v>
      </c>
      <c r="BU33" s="923"/>
      <c r="BV33" s="923"/>
      <c r="BW33" s="492"/>
      <c r="BX33" s="492">
        <f t="shared" si="29"/>
        <v>0</v>
      </c>
      <c r="BY33" s="923"/>
      <c r="BZ33" s="923"/>
      <c r="CA33" s="492"/>
      <c r="CB33" s="923"/>
      <c r="CC33" s="923"/>
      <c r="CD33" s="492"/>
      <c r="CE33" s="923"/>
      <c r="CF33" s="923"/>
      <c r="CG33" s="492"/>
      <c r="CH33" s="923"/>
      <c r="CI33" s="923"/>
      <c r="CJ33" s="492">
        <f t="shared" si="30"/>
        <v>0</v>
      </c>
      <c r="CK33" s="923"/>
      <c r="CL33" s="923"/>
      <c r="CM33" s="492"/>
      <c r="CN33" s="492">
        <f t="shared" si="31"/>
        <v>0</v>
      </c>
      <c r="CO33" s="923"/>
      <c r="CP33" s="923"/>
      <c r="CQ33" s="492">
        <f t="shared" si="32"/>
        <v>0</v>
      </c>
      <c r="CR33" s="923"/>
      <c r="CS33" s="923"/>
      <c r="CT33" s="492">
        <f t="shared" si="33"/>
        <v>0</v>
      </c>
      <c r="CU33" s="923"/>
      <c r="CV33" s="923"/>
      <c r="CW33" s="492"/>
      <c r="CX33" s="492">
        <f>+CY33+CZ33+DA33</f>
        <v>0</v>
      </c>
      <c r="CY33" s="923"/>
      <c r="CZ33" s="923"/>
      <c r="DA33" s="923"/>
      <c r="DB33" s="492"/>
      <c r="DC33" s="492"/>
      <c r="DD33" s="492"/>
      <c r="DE33" s="492"/>
      <c r="DF33" s="492"/>
      <c r="DG33" s="492"/>
      <c r="DH33" s="492"/>
      <c r="DI33" s="492"/>
      <c r="DJ33" s="492"/>
      <c r="DK33" s="492"/>
      <c r="DL33" s="926"/>
      <c r="DM33" s="527">
        <f t="shared" si="35"/>
        <v>415000</v>
      </c>
      <c r="DN33" s="919">
        <f>DM33-I33</f>
        <v>0</v>
      </c>
      <c r="DO33" s="920"/>
      <c r="DP33" s="922">
        <f t="shared" si="13"/>
        <v>0</v>
      </c>
      <c r="DQ33" s="763">
        <f t="shared" si="2"/>
        <v>0</v>
      </c>
      <c r="DR33" s="763"/>
    </row>
    <row r="34" spans="1:122" ht="13.5" customHeight="1" x14ac:dyDescent="0.25">
      <c r="A34" s="559">
        <v>5169</v>
      </c>
      <c r="B34" s="542" t="s">
        <v>129</v>
      </c>
      <c r="C34" s="922">
        <v>19182600</v>
      </c>
      <c r="D34" s="922">
        <v>17553923</v>
      </c>
      <c r="E34" s="922">
        <v>16592612</v>
      </c>
      <c r="F34" s="922">
        <v>16706912</v>
      </c>
      <c r="G34" s="922">
        <v>15785912</v>
      </c>
      <c r="H34" s="922">
        <v>17113872</v>
      </c>
      <c r="I34" s="922">
        <f>SUM(J34:P34)+SUM(U34:AB34)+AE34+AH34+SUM(AK34:AN34)+AQ34+AT34+AW34+AZ34+BC34+BF34+BI34+BL34+BM34+BP34+BQ34+BT34+SUM(BW34:BX34)+CG34+CJ34+CM34+CN34+CQ34+CT34+CW34+CX34+SUM(DB34:DL34)+CA34+CD34+S34</f>
        <v>17012872</v>
      </c>
      <c r="J34" s="571"/>
      <c r="K34" s="492"/>
      <c r="L34" s="492"/>
      <c r="M34" s="492">
        <f>'[2]Všebecná pokladna'!$B$35+'[4]Všeob. pokladna'!$B$18</f>
        <v>150000</v>
      </c>
      <c r="N34" s="492">
        <f>+[3]Zastupitelé!$B$51</f>
        <v>79000</v>
      </c>
      <c r="O34" s="492">
        <f>'[2]Volby '!$B$25</f>
        <v>9000</v>
      </c>
      <c r="P34" s="492">
        <f t="shared" si="14"/>
        <v>1090000</v>
      </c>
      <c r="Q34" s="923">
        <f>[4]Správa!$D$4+[3]Správa!$D$62</f>
        <v>1090000</v>
      </c>
      <c r="R34" s="924">
        <f>[4]Správa!$E$4+[3]Správa!$E$62</f>
        <v>0</v>
      </c>
      <c r="S34" s="492">
        <v>0</v>
      </c>
      <c r="T34" s="935">
        <f>+AD34+AG34+AJ34+AP34+AS34+AV34+AY34+BB34+BE34+BH34+BK34+BO34+BS34+BV34+BZ34+CL34+CP34+CS34+CV34+DA34</f>
        <v>5770000</v>
      </c>
      <c r="U34" s="492">
        <f>'[3]Pečovatelská služba'!$B$52</f>
        <v>10000</v>
      </c>
      <c r="V34" s="492">
        <f>'[3]Agentura SCSA'!$B$4</f>
        <v>200000</v>
      </c>
      <c r="W34" s="492">
        <f>+'[3]Městská policie'!$B$77</f>
        <v>25000</v>
      </c>
      <c r="X34" s="492">
        <f>[3]Kronika!$B$18</f>
        <v>5000</v>
      </c>
      <c r="Y34" s="492">
        <f>[3]Knihovna!$B$54</f>
        <v>15000</v>
      </c>
      <c r="Z34" s="492">
        <f>'[3]Život Úval'!$B$11</f>
        <v>450000</v>
      </c>
      <c r="AA34" s="492">
        <f>[3]Kultura!$B$28</f>
        <v>650000</v>
      </c>
      <c r="AB34" s="492">
        <f t="shared" ref="AB34:AB37" si="38">+AC34+AD34</f>
        <v>460000</v>
      </c>
      <c r="AC34" s="923">
        <f>+[4]Byty!$D$25</f>
        <v>460000</v>
      </c>
      <c r="AD34" s="923">
        <f>+[4]Byty!$E$25</f>
        <v>0</v>
      </c>
      <c r="AE34" s="492">
        <f t="shared" ref="AE34:AE37" si="39">+AF34+AG34</f>
        <v>150000</v>
      </c>
      <c r="AF34" s="923">
        <f>+[4]DPS!$D$26</f>
        <v>150000</v>
      </c>
      <c r="AG34" s="923">
        <f>+[4]DPS!$E$26</f>
        <v>0</v>
      </c>
      <c r="AH34" s="492">
        <f t="shared" ref="AH34:AH37" si="40">+AI34+AJ34</f>
        <v>240000</v>
      </c>
      <c r="AI34" s="923">
        <f>+[4]Nebyty!$D$4</f>
        <v>240000</v>
      </c>
      <c r="AJ34" s="923">
        <f>+[4]Nebyty!$E$4</f>
        <v>0</v>
      </c>
      <c r="AK34" s="492">
        <f>[4]Hasiči!$B$18+[3]Hasiči!$B$54</f>
        <v>105000</v>
      </c>
      <c r="AL34" s="492">
        <f>+'[4]Zdrav. středisko'!$B$4</f>
        <v>10000</v>
      </c>
      <c r="AM34" s="492">
        <f>+[4]Tesko!$B$4</f>
        <v>5000</v>
      </c>
      <c r="AN34" s="492">
        <f t="shared" ref="AN34:AN37" si="41">+AO34+AP34</f>
        <v>50000</v>
      </c>
      <c r="AO34" s="923">
        <f>+[4]Hřbitov!$D$18</f>
        <v>50000</v>
      </c>
      <c r="AP34" s="923">
        <f>+[4]Hřbitov!$E$18</f>
        <v>0</v>
      </c>
      <c r="AQ34" s="492">
        <f t="shared" ref="AQ34:AQ37" si="42">+AR34+AS34</f>
        <v>741675</v>
      </c>
      <c r="AR34" s="923">
        <f>+'[4]Sportovní zařízen+koup'!$D$14</f>
        <v>741675</v>
      </c>
      <c r="AS34" s="923">
        <f>+'[4]Sportovní zařízen+koup'!$E$14</f>
        <v>0</v>
      </c>
      <c r="AT34" s="492">
        <f t="shared" ref="AT34:AT37" si="43">+AU34+AV34</f>
        <v>9300</v>
      </c>
      <c r="AU34" s="923">
        <f>+[4]ZŠ!$D$4</f>
        <v>9300</v>
      </c>
      <c r="AV34" s="923">
        <f>+[4]ZŠ!$E$4</f>
        <v>0</v>
      </c>
      <c r="AW34" s="492">
        <f t="shared" ref="AW34:AW37" si="44">+AX34+AY34</f>
        <v>21000</v>
      </c>
      <c r="AX34" s="923">
        <f>'[4]Č.p. 65'!$D$4+[3]č.p.65!$B$25</f>
        <v>21000</v>
      </c>
      <c r="AY34" s="923">
        <f>+'[4]Č.p. 65'!$E$4</f>
        <v>0</v>
      </c>
      <c r="AZ34" s="492">
        <f t="shared" ref="AZ34:AZ37" si="45">+BA34+BB34</f>
        <v>30000</v>
      </c>
      <c r="BA34" s="923">
        <f>+[4]MDDM!$D$4</f>
        <v>30000</v>
      </c>
      <c r="BB34" s="923">
        <f>+[4]MDDM!$E$4</f>
        <v>0</v>
      </c>
      <c r="BC34" s="492">
        <f t="shared" ref="BC34:BC37" si="46">+BD34+BE34</f>
        <v>20000</v>
      </c>
      <c r="BD34" s="923">
        <f>+'[4]MŠ Pražská'!$D$11</f>
        <v>20000</v>
      </c>
      <c r="BE34" s="923">
        <f>+'[4]MŠ Pražská'!$E$11</f>
        <v>0</v>
      </c>
      <c r="BF34" s="492">
        <f t="shared" ref="BF34:BF37" si="47">+BG34+BH34</f>
        <v>85000</v>
      </c>
      <c r="BG34" s="923">
        <f>+'[4]MŠ Kollárova'!$D$4</f>
        <v>85000</v>
      </c>
      <c r="BH34" s="923">
        <f>+'[4]MŠ Kollárova'!$E$4</f>
        <v>0</v>
      </c>
      <c r="BI34" s="492">
        <f t="shared" ref="BI34:BI37" si="48">+BJ34+BK34</f>
        <v>20000</v>
      </c>
      <c r="BJ34" s="923">
        <f>+'[4]Jídelna ZŠ'!$D$4</f>
        <v>20000</v>
      </c>
      <c r="BK34" s="923">
        <f>+'[4]Jídelna ZŠ'!$E$4</f>
        <v>0</v>
      </c>
      <c r="BL34" s="492">
        <f>+'[4]Jídelna MŠ'!$B$4</f>
        <v>15000</v>
      </c>
      <c r="BM34" s="492">
        <f t="shared" ref="BM34:BM37" si="49">+BN34+BO34</f>
        <v>80000</v>
      </c>
      <c r="BN34" s="923">
        <f>+'[4]MŠ Cukrovar'!$D$4</f>
        <v>80000</v>
      </c>
      <c r="BO34" s="923">
        <f>+'[4]MŠ Cukrovar'!$E$4</f>
        <v>0</v>
      </c>
      <c r="BP34" s="492">
        <f>'[6]Územní plán 3635'!$B$20</f>
        <v>50000</v>
      </c>
      <c r="BQ34" s="492">
        <f t="shared" ref="BQ34:BQ37" si="50">+BR34+BS34</f>
        <v>182100</v>
      </c>
      <c r="BR34" s="923">
        <f>+[4]VO!$D$20</f>
        <v>182100</v>
      </c>
      <c r="BS34" s="923">
        <f>+[4]VO!$E$20</f>
        <v>0</v>
      </c>
      <c r="BT34" s="492">
        <f t="shared" si="28"/>
        <v>360000</v>
      </c>
      <c r="BU34" s="514">
        <f>+[4]Silnice!$D$31+'[5]Silnice světelná křižovatka'!$B$3</f>
        <v>360000</v>
      </c>
      <c r="BV34" s="923">
        <f>'[5]Silnice světelná křižovatka'!$E$3+[4]Silnice!$E$31</f>
        <v>0</v>
      </c>
      <c r="BW34" s="492"/>
      <c r="BX34" s="492">
        <f t="shared" si="29"/>
        <v>250000</v>
      </c>
      <c r="BY34" s="514">
        <f>+[4]Vodovod!$D$11</f>
        <v>250000</v>
      </c>
      <c r="BZ34" s="923">
        <f>+[4]Vodovod!$E$11</f>
        <v>0</v>
      </c>
      <c r="CA34" s="492"/>
      <c r="CB34" s="514"/>
      <c r="CC34" s="923"/>
      <c r="CD34" s="492">
        <f>+CE34+CF34</f>
        <v>150000</v>
      </c>
      <c r="CE34" s="514">
        <f>+[4]Kanalizace!$D$13</f>
        <v>150000</v>
      </c>
      <c r="CF34" s="923">
        <f>+[4]Kanalizace!$E$13</f>
        <v>0</v>
      </c>
      <c r="CG34" s="492"/>
      <c r="CH34" s="514"/>
      <c r="CI34" s="923"/>
      <c r="CJ34" s="492">
        <f>CK34+CL34</f>
        <v>60000</v>
      </c>
      <c r="CK34" s="923">
        <f>+'[4]Inženýrské sítě'!$D$4</f>
        <v>60000</v>
      </c>
      <c r="CL34" s="923">
        <f>+'[4]Inženýrské sítě'!$E$4</f>
        <v>0</v>
      </c>
      <c r="CM34" s="492">
        <f>'[6]Lesy 1036'!$B$4</f>
        <v>50000</v>
      </c>
      <c r="CN34" s="492">
        <f t="shared" si="31"/>
        <v>4950000</v>
      </c>
      <c r="CO34" s="923">
        <f>'[6]Popelnice 3722-1'!$D$20</f>
        <v>0</v>
      </c>
      <c r="CP34" s="923">
        <f>'[6]Popelnice 3722-1'!$E$20</f>
        <v>4950000</v>
      </c>
      <c r="CQ34" s="873">
        <f t="shared" si="32"/>
        <v>754500</v>
      </c>
      <c r="CR34" s="923">
        <f>'[6]Odpady 3722-34'!$D$4</f>
        <v>4500</v>
      </c>
      <c r="CS34" s="936">
        <f>'[6]Odpady 3722-34'!$E$4</f>
        <v>750000</v>
      </c>
      <c r="CT34" s="873">
        <f t="shared" si="33"/>
        <v>70000</v>
      </c>
      <c r="CU34" s="923">
        <f>'[6]Černé skládky 3729'!$D$4</f>
        <v>0</v>
      </c>
      <c r="CV34" s="936">
        <f>'[6]Černé skládky 3729'!$E$4</f>
        <v>70000</v>
      </c>
      <c r="CW34" s="492">
        <f>'[6]Povodeň 3744'!$B$12</f>
        <v>66500</v>
      </c>
      <c r="CX34" s="873">
        <f t="shared" si="34"/>
        <v>2709817</v>
      </c>
      <c r="CY34" s="923">
        <f>'[6]Příroda 3749'!$D$13</f>
        <v>2709817</v>
      </c>
      <c r="CZ34" s="923"/>
      <c r="DA34" s="936">
        <f>'[6]Příroda 3749'!$E$13</f>
        <v>0</v>
      </c>
      <c r="DB34" s="492">
        <f>+[4]Rybníky!$B$4</f>
        <v>5000</v>
      </c>
      <c r="DC34" s="492"/>
      <c r="DD34" s="492"/>
      <c r="DE34" s="492"/>
      <c r="DF34" s="492">
        <f>'[6]Park Úvaly 3749-1'!$B$21</f>
        <v>5000</v>
      </c>
      <c r="DG34" s="492"/>
      <c r="DH34" s="492"/>
      <c r="DI34" s="873">
        <f>'[6]TSÚ-Sběrný dvůr 3722-36'!$B$13</f>
        <v>2624980</v>
      </c>
      <c r="DJ34" s="492"/>
      <c r="DK34" s="492"/>
      <c r="DL34" s="926"/>
      <c r="DM34" s="527">
        <f t="shared" si="35"/>
        <v>17012872</v>
      </c>
      <c r="DN34" s="919">
        <f t="shared" ref="DN34:DN35" si="51">DM34-I34</f>
        <v>0</v>
      </c>
      <c r="DO34" s="920"/>
      <c r="DP34" s="922">
        <f t="shared" si="13"/>
        <v>5770000</v>
      </c>
      <c r="DQ34" s="763">
        <f t="shared" si="2"/>
        <v>-101000</v>
      </c>
      <c r="DR34" s="763"/>
    </row>
    <row r="35" spans="1:122" ht="13.5" customHeight="1" x14ac:dyDescent="0.25">
      <c r="A35" s="559">
        <v>5171</v>
      </c>
      <c r="B35" s="542" t="s">
        <v>130</v>
      </c>
      <c r="C35" s="922">
        <v>14656000</v>
      </c>
      <c r="D35" s="922">
        <v>9536265</v>
      </c>
      <c r="E35" s="922">
        <v>9333500</v>
      </c>
      <c r="F35" s="922">
        <v>9333500</v>
      </c>
      <c r="G35" s="922">
        <v>8023500</v>
      </c>
      <c r="H35" s="922">
        <v>10459980</v>
      </c>
      <c r="I35" s="922">
        <f>SUM(J35:P35)+SUM(U35:AB35)+AE35+AH35+SUM(AK35:AN35)+AQ35+AT35+AW35+AZ35+BC35+BF35+BI35+BL35+BM35+BP35+BQ35+BT35+SUM(BW35:BX35)+CG35+CJ35+CM35+CN35+CQ35+CT35+CW35+CX35+SUM(DB35:DL35)+CA35+CD35+S35</f>
        <v>10309980</v>
      </c>
      <c r="J35" s="571"/>
      <c r="K35" s="492"/>
      <c r="L35" s="492"/>
      <c r="M35" s="492">
        <f>'[2]Všebecná pokladna'!$B$42</f>
        <v>0</v>
      </c>
      <c r="N35" s="492"/>
      <c r="O35" s="492"/>
      <c r="P35" s="492">
        <f t="shared" si="14"/>
        <v>250000</v>
      </c>
      <c r="Q35" s="923">
        <f>+[3]Správa!$D$70+[4]Správa!$D$11</f>
        <v>250000</v>
      </c>
      <c r="R35" s="924">
        <f>[4]Správa!$E$11+[3]Správa!$E$70</f>
        <v>0</v>
      </c>
      <c r="S35" s="492">
        <v>0</v>
      </c>
      <c r="T35" s="935">
        <f>+AD35+AG35+AJ35+AP35+AS35+AV35+AY35+BB35+BE35+BH35+BK35+BO35+BS35+BV35+BZ35+CL35+CP35+CS35+CV35+DA35+CA35+CI35+CC35</f>
        <v>1847500</v>
      </c>
      <c r="U35" s="492">
        <f>'[3]Pečovatelská služba'!$B$59</f>
        <v>60000</v>
      </c>
      <c r="V35" s="492"/>
      <c r="W35" s="492">
        <f>+'[3]Městská policie'!$B$84</f>
        <v>75000</v>
      </c>
      <c r="X35" s="492"/>
      <c r="Y35" s="492">
        <f>[3]Knihovna!$B$61</f>
        <v>15000</v>
      </c>
      <c r="Z35" s="492"/>
      <c r="AA35" s="492"/>
      <c r="AB35" s="492">
        <f t="shared" si="38"/>
        <v>850000</v>
      </c>
      <c r="AC35" s="923">
        <f>+[4]Byty!$D$32</f>
        <v>670000</v>
      </c>
      <c r="AD35" s="923">
        <f>+[4]Byty!$E$32</f>
        <v>180000</v>
      </c>
      <c r="AE35" s="492">
        <f t="shared" si="39"/>
        <v>410000</v>
      </c>
      <c r="AF35" s="923">
        <f>+[4]DPS!$D$33</f>
        <v>410000</v>
      </c>
      <c r="AG35" s="923">
        <f>+[4]DPS!$E$33</f>
        <v>0</v>
      </c>
      <c r="AH35" s="492">
        <f t="shared" si="40"/>
        <v>1340000</v>
      </c>
      <c r="AI35" s="923">
        <f>+[4]Nebyty!$D$11</f>
        <v>1290000</v>
      </c>
      <c r="AJ35" s="923">
        <f>+[4]Nebyty!$E$11</f>
        <v>50000</v>
      </c>
      <c r="AK35" s="492">
        <f>[4]Hasiči!$B$25+[3]Hasiči!$B$61</f>
        <v>165000</v>
      </c>
      <c r="AL35" s="492">
        <f>+'[4]Zdrav. středisko'!$B$11</f>
        <v>200000</v>
      </c>
      <c r="AM35" s="492">
        <f>+[4]Tesko!$B$11</f>
        <v>10000</v>
      </c>
      <c r="AN35" s="492">
        <f t="shared" si="41"/>
        <v>100000</v>
      </c>
      <c r="AO35" s="923">
        <f>+[4]Hřbitov!$D$25</f>
        <v>100000</v>
      </c>
      <c r="AP35" s="923">
        <f>+[4]Hřbitov!$E$25</f>
        <v>0</v>
      </c>
      <c r="AQ35" s="492">
        <f t="shared" si="42"/>
        <v>250000</v>
      </c>
      <c r="AR35" s="923">
        <f>+'[4]Sportovní zařízen+koup'!$D$24</f>
        <v>100000</v>
      </c>
      <c r="AS35" s="923">
        <f>+'[4]Sportovní zařízen+koup'!$E$24</f>
        <v>150000</v>
      </c>
      <c r="AT35" s="492">
        <f t="shared" si="43"/>
        <v>0</v>
      </c>
      <c r="AU35" s="923">
        <f>+[4]ZŠ!$D$13</f>
        <v>0</v>
      </c>
      <c r="AV35" s="923">
        <f>+[4]ZŠ!$E$13</f>
        <v>0</v>
      </c>
      <c r="AW35" s="492">
        <f t="shared" si="44"/>
        <v>80000</v>
      </c>
      <c r="AX35" s="923">
        <f>+'[4]Č.p. 65'!$D$11</f>
        <v>80000</v>
      </c>
      <c r="AY35" s="923">
        <f>+'[4]Č.p. 65'!$E$11</f>
        <v>0</v>
      </c>
      <c r="AZ35" s="492">
        <f t="shared" si="45"/>
        <v>200000</v>
      </c>
      <c r="BA35" s="923">
        <f>+[4]MDDM!$D$11</f>
        <v>200000</v>
      </c>
      <c r="BB35" s="923">
        <f>+[4]MDDM!$E$11</f>
        <v>0</v>
      </c>
      <c r="BC35" s="492">
        <f t="shared" si="46"/>
        <v>60000</v>
      </c>
      <c r="BD35" s="923">
        <f>+'[4]MŠ Pražská'!$D$18</f>
        <v>40000</v>
      </c>
      <c r="BE35" s="923">
        <f>+'[4]MŠ Pražská'!$E$18</f>
        <v>20000</v>
      </c>
      <c r="BF35" s="492">
        <f t="shared" si="47"/>
        <v>100000</v>
      </c>
      <c r="BG35" s="923">
        <f>+'[4]MŠ Kollárova'!$D$11</f>
        <v>80000</v>
      </c>
      <c r="BH35" s="923">
        <f>+'[4]MŠ Kollárova'!$E$11</f>
        <v>20000</v>
      </c>
      <c r="BI35" s="492">
        <f t="shared" si="48"/>
        <v>80000</v>
      </c>
      <c r="BJ35" s="923">
        <f>+'[4]Jídelna ZŠ'!$D$11</f>
        <v>60000</v>
      </c>
      <c r="BK35" s="923">
        <f>+'[4]Jídelna ZŠ'!$E$11</f>
        <v>20000</v>
      </c>
      <c r="BL35" s="492">
        <f>+'[4]Jídelna MŠ'!$B$11</f>
        <v>50000</v>
      </c>
      <c r="BM35" s="492">
        <f t="shared" si="49"/>
        <v>120000</v>
      </c>
      <c r="BN35" s="923">
        <f>+'[4]MŠ Cukrovar'!$D$12</f>
        <v>100000</v>
      </c>
      <c r="BO35" s="923">
        <f>+'[4]MŠ Cukrovar'!$E$12</f>
        <v>20000</v>
      </c>
      <c r="BP35" s="492"/>
      <c r="BQ35" s="492">
        <f t="shared" si="50"/>
        <v>340000</v>
      </c>
      <c r="BR35" s="923">
        <f>+[4]VO!$D$29</f>
        <v>90000</v>
      </c>
      <c r="BS35" s="923">
        <f>+[4]VO!$E$29</f>
        <v>250000</v>
      </c>
      <c r="BT35" s="492">
        <f t="shared" si="28"/>
        <v>2471480</v>
      </c>
      <c r="BU35" s="514">
        <f>+[4]Silnice!$D$40</f>
        <v>2371480</v>
      </c>
      <c r="BV35" s="923">
        <f>+[4]Silnice!$E$40</f>
        <v>100000</v>
      </c>
      <c r="BW35" s="492"/>
      <c r="BX35" s="492">
        <f t="shared" si="29"/>
        <v>350000</v>
      </c>
      <c r="BY35" s="514">
        <f>+[4]Vodovod!$D$19</f>
        <v>350000</v>
      </c>
      <c r="BZ35" s="923">
        <f>+[4]Vodovod!$E$19</f>
        <v>0</v>
      </c>
      <c r="CA35" s="545">
        <f>+CC35+CB35</f>
        <v>1037500</v>
      </c>
      <c r="CB35" s="514">
        <f>'[5]Vodovod obnova'!$D$4</f>
        <v>1037500</v>
      </c>
      <c r="CC35" s="923">
        <f>'[5]Vodovod obnova'!$E$4</f>
        <v>0</v>
      </c>
      <c r="CD35" s="492">
        <f t="shared" ref="CD35:CD37" si="52">+CE35+CF35</f>
        <v>240000</v>
      </c>
      <c r="CE35" s="514">
        <f>+[4]Kanalizace!$D$22</f>
        <v>240000</v>
      </c>
      <c r="CF35" s="923">
        <f>+[4]Kanalizace!$E$22</f>
        <v>0</v>
      </c>
      <c r="CG35" s="545">
        <f>+CI35+CH35</f>
        <v>1366000</v>
      </c>
      <c r="CH35" s="514">
        <f>'[5]Kanalizace obnova'!$D$4</f>
        <v>1366000</v>
      </c>
      <c r="CI35" s="923">
        <f>'[5]Kanalizace obnova'!$E$4</f>
        <v>0</v>
      </c>
      <c r="CJ35" s="492">
        <f t="shared" si="30"/>
        <v>90000</v>
      </c>
      <c r="CK35" s="923">
        <f>+'[4]Inženýrské sítě'!$D$11</f>
        <v>90000</v>
      </c>
      <c r="CL35" s="923">
        <f>+'[4]Inženýrské sítě'!$E$11</f>
        <v>0</v>
      </c>
      <c r="CM35" s="492"/>
      <c r="CN35" s="492">
        <f t="shared" si="31"/>
        <v>0</v>
      </c>
      <c r="CO35" s="923"/>
      <c r="CP35" s="923"/>
      <c r="CQ35" s="492">
        <f t="shared" si="32"/>
        <v>0</v>
      </c>
      <c r="CR35" s="923"/>
      <c r="CS35" s="923"/>
      <c r="CT35" s="492">
        <f t="shared" si="33"/>
        <v>0</v>
      </c>
      <c r="CU35" s="923"/>
      <c r="CV35" s="923"/>
      <c r="CW35" s="492"/>
      <c r="CX35" s="492">
        <f t="shared" si="34"/>
        <v>0</v>
      </c>
      <c r="CY35" s="923"/>
      <c r="CZ35" s="923"/>
      <c r="DA35" s="923"/>
      <c r="DB35" s="492">
        <f>+[4]Rybníky!$B$13</f>
        <v>0</v>
      </c>
      <c r="DC35" s="492"/>
      <c r="DD35" s="492"/>
      <c r="DE35" s="492"/>
      <c r="DF35" s="492"/>
      <c r="DG35" s="492"/>
      <c r="DH35" s="492"/>
      <c r="DI35" s="492"/>
      <c r="DJ35" s="492"/>
      <c r="DK35" s="492"/>
      <c r="DL35" s="926"/>
      <c r="DM35" s="527">
        <f t="shared" si="35"/>
        <v>10309980</v>
      </c>
      <c r="DN35" s="919">
        <f t="shared" si="51"/>
        <v>0</v>
      </c>
      <c r="DO35" s="937"/>
      <c r="DP35" s="922">
        <f>+R35+AD35+AG35++AJ35+AP35+AS35+AV35+AY35+BB35+BE35+BH35+BK35+BO35+BS35+BV35+BZ35+CL35+CP35+CS35+CV35+DA35+CC35+CI35</f>
        <v>810000</v>
      </c>
      <c r="DQ35" s="763">
        <f t="shared" si="2"/>
        <v>-150000</v>
      </c>
      <c r="DR35" s="763"/>
    </row>
    <row r="36" spans="1:122" ht="13.5" customHeight="1" x14ac:dyDescent="0.25">
      <c r="A36" s="559">
        <v>5172</v>
      </c>
      <c r="B36" s="542" t="s">
        <v>131</v>
      </c>
      <c r="C36" s="922">
        <v>1341000</v>
      </c>
      <c r="D36" s="922">
        <v>1892000</v>
      </c>
      <c r="E36" s="922">
        <v>2046000</v>
      </c>
      <c r="F36" s="922">
        <v>2052000</v>
      </c>
      <c r="G36" s="922">
        <v>1987000</v>
      </c>
      <c r="H36" s="922">
        <v>2027000</v>
      </c>
      <c r="I36" s="922">
        <f t="shared" si="36"/>
        <v>2457000</v>
      </c>
      <c r="J36" s="571"/>
      <c r="K36" s="492"/>
      <c r="L36" s="492"/>
      <c r="M36" s="492"/>
      <c r="N36" s="492"/>
      <c r="O36" s="492"/>
      <c r="P36" s="492">
        <f t="shared" si="14"/>
        <v>2280000</v>
      </c>
      <c r="Q36" s="923">
        <f>[3]Správa!$D$77</f>
        <v>2280000</v>
      </c>
      <c r="R36" s="924">
        <f>[3]Správa!$E$77</f>
        <v>0</v>
      </c>
      <c r="S36" s="492">
        <v>0</v>
      </c>
      <c r="T36" s="934"/>
      <c r="U36" s="492">
        <f>'[3]Pečovatelská služba'!$B$66</f>
        <v>10000</v>
      </c>
      <c r="V36" s="492"/>
      <c r="W36" s="492">
        <f>'[3]Městská policie'!$B$91+[3]Kronika!$B$25</f>
        <v>161000</v>
      </c>
      <c r="X36" s="492">
        <f>[3]Kronika!$B$25</f>
        <v>6000</v>
      </c>
      <c r="Y36" s="492">
        <f>[3]Knihovna!$B$68</f>
        <v>0</v>
      </c>
      <c r="Z36" s="492"/>
      <c r="AA36" s="492"/>
      <c r="AB36" s="492">
        <f t="shared" si="38"/>
        <v>0</v>
      </c>
      <c r="AC36" s="923"/>
      <c r="AD36" s="923"/>
      <c r="AE36" s="492">
        <f t="shared" si="39"/>
        <v>0</v>
      </c>
      <c r="AF36" s="923"/>
      <c r="AG36" s="923"/>
      <c r="AH36" s="492">
        <f t="shared" si="40"/>
        <v>0</v>
      </c>
      <c r="AI36" s="923"/>
      <c r="AJ36" s="923"/>
      <c r="AK36" s="492">
        <f>[3]Hasiči!$B$68</f>
        <v>0</v>
      </c>
      <c r="AL36" s="492"/>
      <c r="AM36" s="492"/>
      <c r="AN36" s="492">
        <f t="shared" si="41"/>
        <v>0</v>
      </c>
      <c r="AO36" s="923"/>
      <c r="AP36" s="923"/>
      <c r="AQ36" s="492">
        <f t="shared" si="42"/>
        <v>0</v>
      </c>
      <c r="AR36" s="923"/>
      <c r="AS36" s="923"/>
      <c r="AT36" s="492">
        <f t="shared" si="43"/>
        <v>0</v>
      </c>
      <c r="AU36" s="923"/>
      <c r="AV36" s="923"/>
      <c r="AW36" s="492">
        <f t="shared" si="44"/>
        <v>0</v>
      </c>
      <c r="AX36" s="923"/>
      <c r="AY36" s="923"/>
      <c r="AZ36" s="492">
        <f t="shared" si="45"/>
        <v>0</v>
      </c>
      <c r="BA36" s="923"/>
      <c r="BB36" s="923"/>
      <c r="BC36" s="492">
        <f t="shared" si="46"/>
        <v>0</v>
      </c>
      <c r="BD36" s="923"/>
      <c r="BE36" s="923"/>
      <c r="BF36" s="492">
        <f t="shared" si="47"/>
        <v>0</v>
      </c>
      <c r="BG36" s="923"/>
      <c r="BH36" s="923"/>
      <c r="BI36" s="492">
        <f t="shared" si="48"/>
        <v>0</v>
      </c>
      <c r="BJ36" s="923"/>
      <c r="BK36" s="923"/>
      <c r="BL36" s="492"/>
      <c r="BM36" s="492">
        <f t="shared" si="49"/>
        <v>0</v>
      </c>
      <c r="BN36" s="923"/>
      <c r="BO36" s="923"/>
      <c r="BP36" s="492"/>
      <c r="BQ36" s="492">
        <f t="shared" si="50"/>
        <v>0</v>
      </c>
      <c r="BR36" s="923"/>
      <c r="BS36" s="923"/>
      <c r="BT36" s="492">
        <f t="shared" si="28"/>
        <v>0</v>
      </c>
      <c r="BU36" s="923"/>
      <c r="BV36" s="923"/>
      <c r="BW36" s="492"/>
      <c r="BX36" s="492">
        <f t="shared" si="29"/>
        <v>0</v>
      </c>
      <c r="BY36" s="923"/>
      <c r="BZ36" s="923"/>
      <c r="CA36" s="492"/>
      <c r="CB36" s="923"/>
      <c r="CC36" s="923"/>
      <c r="CD36" s="492">
        <f t="shared" si="52"/>
        <v>0</v>
      </c>
      <c r="CE36" s="923"/>
      <c r="CF36" s="923"/>
      <c r="CG36" s="492"/>
      <c r="CH36" s="923"/>
      <c r="CI36" s="923"/>
      <c r="CJ36" s="492">
        <f t="shared" si="30"/>
        <v>0</v>
      </c>
      <c r="CK36" s="923"/>
      <c r="CL36" s="923"/>
      <c r="CM36" s="492"/>
      <c r="CN36" s="492">
        <f t="shared" si="31"/>
        <v>0</v>
      </c>
      <c r="CO36" s="923"/>
      <c r="CP36" s="923"/>
      <c r="CQ36" s="492">
        <f t="shared" si="32"/>
        <v>0</v>
      </c>
      <c r="CR36" s="923"/>
      <c r="CS36" s="923"/>
      <c r="CT36" s="492">
        <f t="shared" si="33"/>
        <v>0</v>
      </c>
      <c r="CU36" s="923"/>
      <c r="CV36" s="923"/>
      <c r="CW36" s="492"/>
      <c r="CX36" s="492">
        <f t="shared" si="34"/>
        <v>0</v>
      </c>
      <c r="CY36" s="923"/>
      <c r="CZ36" s="923"/>
      <c r="DA36" s="923"/>
      <c r="DB36" s="492"/>
      <c r="DC36" s="492"/>
      <c r="DD36" s="492"/>
      <c r="DE36" s="492"/>
      <c r="DF36" s="492"/>
      <c r="DG36" s="492"/>
      <c r="DH36" s="492"/>
      <c r="DI36" s="492"/>
      <c r="DJ36" s="492"/>
      <c r="DK36" s="492"/>
      <c r="DL36" s="926"/>
      <c r="DM36" s="527">
        <f t="shared" si="35"/>
        <v>2457000</v>
      </c>
      <c r="DN36" s="919">
        <f t="shared" si="12"/>
        <v>0</v>
      </c>
      <c r="DO36" s="920"/>
      <c r="DP36" s="922">
        <f t="shared" si="13"/>
        <v>0</v>
      </c>
      <c r="DQ36" s="763">
        <f t="shared" si="2"/>
        <v>430000</v>
      </c>
      <c r="DR36" s="763"/>
    </row>
    <row r="37" spans="1:122" ht="13.5" customHeight="1" x14ac:dyDescent="0.25">
      <c r="A37" s="559">
        <v>5173</v>
      </c>
      <c r="B37" s="542" t="s">
        <v>132</v>
      </c>
      <c r="C37" s="922">
        <v>77000</v>
      </c>
      <c r="D37" s="922">
        <v>72000</v>
      </c>
      <c r="E37" s="922">
        <v>62000</v>
      </c>
      <c r="F37" s="922">
        <v>62000</v>
      </c>
      <c r="G37" s="922">
        <v>62000</v>
      </c>
      <c r="H37" s="922">
        <v>62000</v>
      </c>
      <c r="I37" s="922">
        <f t="shared" si="36"/>
        <v>62000</v>
      </c>
      <c r="J37" s="571"/>
      <c r="K37" s="492"/>
      <c r="L37" s="492"/>
      <c r="M37" s="492"/>
      <c r="N37" s="492">
        <f>+[3]Zastupitelé!$B$58</f>
        <v>20000</v>
      </c>
      <c r="O37" s="492"/>
      <c r="P37" s="492">
        <f t="shared" si="14"/>
        <v>30000</v>
      </c>
      <c r="Q37" s="923">
        <f>[3]Správa!$D$84</f>
        <v>30000</v>
      </c>
      <c r="R37" s="924">
        <f>[3]Správa!$E$84</f>
        <v>0</v>
      </c>
      <c r="S37" s="492">
        <v>0</v>
      </c>
      <c r="T37" s="934"/>
      <c r="U37" s="492">
        <f>'[3]Pečovatelská služba'!$B$73</f>
        <v>1000</v>
      </c>
      <c r="V37" s="492"/>
      <c r="W37" s="492">
        <f>'[3]Městská policie'!$B$98</f>
        <v>10000</v>
      </c>
      <c r="X37" s="492"/>
      <c r="Y37" s="492">
        <f>[3]Knihovna!$B$75</f>
        <v>1000</v>
      </c>
      <c r="Z37" s="492"/>
      <c r="AA37" s="492"/>
      <c r="AB37" s="492">
        <f t="shared" si="38"/>
        <v>0</v>
      </c>
      <c r="AC37" s="923"/>
      <c r="AD37" s="923"/>
      <c r="AE37" s="492">
        <f t="shared" si="39"/>
        <v>0</v>
      </c>
      <c r="AF37" s="923"/>
      <c r="AG37" s="923"/>
      <c r="AH37" s="492">
        <f t="shared" si="40"/>
        <v>0</v>
      </c>
      <c r="AI37" s="923"/>
      <c r="AJ37" s="923"/>
      <c r="AK37" s="492"/>
      <c r="AL37" s="492"/>
      <c r="AM37" s="492"/>
      <c r="AN37" s="492">
        <f t="shared" si="41"/>
        <v>0</v>
      </c>
      <c r="AO37" s="923"/>
      <c r="AP37" s="923"/>
      <c r="AQ37" s="492">
        <f t="shared" si="42"/>
        <v>0</v>
      </c>
      <c r="AR37" s="923"/>
      <c r="AS37" s="923"/>
      <c r="AT37" s="492">
        <f t="shared" si="43"/>
        <v>0</v>
      </c>
      <c r="AU37" s="923"/>
      <c r="AV37" s="923"/>
      <c r="AW37" s="492">
        <f t="shared" si="44"/>
        <v>0</v>
      </c>
      <c r="AX37" s="923"/>
      <c r="AY37" s="923"/>
      <c r="AZ37" s="492">
        <f t="shared" si="45"/>
        <v>0</v>
      </c>
      <c r="BA37" s="923"/>
      <c r="BB37" s="923"/>
      <c r="BC37" s="492">
        <f t="shared" si="46"/>
        <v>0</v>
      </c>
      <c r="BD37" s="923"/>
      <c r="BE37" s="923"/>
      <c r="BF37" s="492">
        <f t="shared" si="47"/>
        <v>0</v>
      </c>
      <c r="BG37" s="923"/>
      <c r="BH37" s="923"/>
      <c r="BI37" s="492">
        <f t="shared" si="48"/>
        <v>0</v>
      </c>
      <c r="BJ37" s="923"/>
      <c r="BK37" s="923"/>
      <c r="BL37" s="492"/>
      <c r="BM37" s="492">
        <f t="shared" si="49"/>
        <v>0</v>
      </c>
      <c r="BN37" s="923"/>
      <c r="BO37" s="923"/>
      <c r="BP37" s="492"/>
      <c r="BQ37" s="492">
        <f t="shared" si="50"/>
        <v>0</v>
      </c>
      <c r="BR37" s="923"/>
      <c r="BS37" s="923"/>
      <c r="BT37" s="492">
        <f t="shared" si="28"/>
        <v>0</v>
      </c>
      <c r="BU37" s="923"/>
      <c r="BV37" s="923"/>
      <c r="BW37" s="492"/>
      <c r="BX37" s="492">
        <f t="shared" si="29"/>
        <v>0</v>
      </c>
      <c r="BY37" s="923"/>
      <c r="BZ37" s="923"/>
      <c r="CA37" s="492"/>
      <c r="CB37" s="923"/>
      <c r="CC37" s="923"/>
      <c r="CD37" s="492">
        <f t="shared" si="52"/>
        <v>0</v>
      </c>
      <c r="CE37" s="923"/>
      <c r="CF37" s="923"/>
      <c r="CG37" s="492"/>
      <c r="CH37" s="923"/>
      <c r="CI37" s="923"/>
      <c r="CJ37" s="492">
        <f t="shared" si="30"/>
        <v>0</v>
      </c>
      <c r="CK37" s="923"/>
      <c r="CL37" s="923"/>
      <c r="CM37" s="492"/>
      <c r="CN37" s="492">
        <f t="shared" si="31"/>
        <v>0</v>
      </c>
      <c r="CO37" s="923"/>
      <c r="CP37" s="923"/>
      <c r="CQ37" s="492">
        <f t="shared" si="32"/>
        <v>0</v>
      </c>
      <c r="CR37" s="923"/>
      <c r="CS37" s="923"/>
      <c r="CT37" s="492">
        <f t="shared" si="33"/>
        <v>0</v>
      </c>
      <c r="CU37" s="923"/>
      <c r="CV37" s="923"/>
      <c r="CW37" s="492"/>
      <c r="CX37" s="492">
        <f t="shared" si="34"/>
        <v>0</v>
      </c>
      <c r="CY37" s="923"/>
      <c r="CZ37" s="923"/>
      <c r="DA37" s="923"/>
      <c r="DB37" s="492"/>
      <c r="DC37" s="492"/>
      <c r="DD37" s="492"/>
      <c r="DE37" s="492"/>
      <c r="DF37" s="492"/>
      <c r="DG37" s="492"/>
      <c r="DH37" s="492"/>
      <c r="DI37" s="492"/>
      <c r="DJ37" s="492"/>
      <c r="DK37" s="492"/>
      <c r="DL37" s="926"/>
      <c r="DM37" s="527">
        <f t="shared" si="35"/>
        <v>62000</v>
      </c>
      <c r="DN37" s="919">
        <f t="shared" si="12"/>
        <v>0</v>
      </c>
      <c r="DO37" s="920"/>
      <c r="DP37" s="922">
        <f t="shared" si="13"/>
        <v>0</v>
      </c>
      <c r="DQ37" s="763">
        <f t="shared" si="2"/>
        <v>0</v>
      </c>
      <c r="DR37" s="763"/>
    </row>
    <row r="38" spans="1:122" ht="13.5" customHeight="1" x14ac:dyDescent="0.25">
      <c r="A38" s="559">
        <v>5175</v>
      </c>
      <c r="B38" s="542" t="s">
        <v>133</v>
      </c>
      <c r="C38" s="922">
        <v>361553</v>
      </c>
      <c r="D38" s="922">
        <v>357430</v>
      </c>
      <c r="E38" s="922">
        <v>353000</v>
      </c>
      <c r="F38" s="922">
        <v>353000</v>
      </c>
      <c r="G38" s="922">
        <v>313000</v>
      </c>
      <c r="H38" s="922">
        <v>313000</v>
      </c>
      <c r="I38" s="922">
        <f t="shared" si="36"/>
        <v>287698</v>
      </c>
      <c r="J38" s="571"/>
      <c r="K38" s="492"/>
      <c r="L38" s="492"/>
      <c r="M38" s="492"/>
      <c r="N38" s="492">
        <f>[3]Zastupitelé!$B$65</f>
        <v>70000</v>
      </c>
      <c r="O38" s="492">
        <f>'[2]Volby '!$B$32</f>
        <v>4698</v>
      </c>
      <c r="P38" s="492">
        <f t="shared" si="14"/>
        <v>120000</v>
      </c>
      <c r="Q38" s="923">
        <f>[3]Správa!$D$91</f>
        <v>120000</v>
      </c>
      <c r="R38" s="924">
        <f>[3]Správa!$E$91</f>
        <v>0</v>
      </c>
      <c r="S38" s="492">
        <v>0</v>
      </c>
      <c r="T38" s="934"/>
      <c r="U38" s="492">
        <f>'[3]Pečovatelská služba'!$B$80</f>
        <v>12000</v>
      </c>
      <c r="V38" s="492"/>
      <c r="W38" s="492">
        <f>'[3]Městská policie'!$B$105</f>
        <v>20000</v>
      </c>
      <c r="X38" s="492"/>
      <c r="Y38" s="492">
        <f>[3]Knihovna!$B$82</f>
        <v>1000</v>
      </c>
      <c r="Z38" s="492"/>
      <c r="AA38" s="492">
        <f>[3]Kultura!$B$38</f>
        <v>55000</v>
      </c>
      <c r="AB38" s="492">
        <f t="shared" si="15"/>
        <v>0</v>
      </c>
      <c r="AC38" s="923"/>
      <c r="AD38" s="923"/>
      <c r="AE38" s="492">
        <f t="shared" si="16"/>
        <v>0</v>
      </c>
      <c r="AF38" s="923"/>
      <c r="AG38" s="923"/>
      <c r="AH38" s="492">
        <f t="shared" si="17"/>
        <v>0</v>
      </c>
      <c r="AI38" s="923"/>
      <c r="AJ38" s="923"/>
      <c r="AK38" s="492">
        <f>[3]Hasiči!$B$75</f>
        <v>5000</v>
      </c>
      <c r="AL38" s="492"/>
      <c r="AM38" s="492"/>
      <c r="AN38" s="492">
        <f t="shared" si="18"/>
        <v>0</v>
      </c>
      <c r="AO38" s="923"/>
      <c r="AP38" s="923"/>
      <c r="AQ38" s="492">
        <f t="shared" si="19"/>
        <v>0</v>
      </c>
      <c r="AR38" s="923"/>
      <c r="AS38" s="923"/>
      <c r="AT38" s="492">
        <f t="shared" si="20"/>
        <v>0</v>
      </c>
      <c r="AU38" s="923"/>
      <c r="AV38" s="923"/>
      <c r="AW38" s="492">
        <f t="shared" si="21"/>
        <v>0</v>
      </c>
      <c r="AX38" s="923"/>
      <c r="AY38" s="923"/>
      <c r="AZ38" s="492">
        <f t="shared" si="22"/>
        <v>0</v>
      </c>
      <c r="BA38" s="923"/>
      <c r="BB38" s="923"/>
      <c r="BC38" s="492">
        <f t="shared" si="23"/>
        <v>0</v>
      </c>
      <c r="BD38" s="923"/>
      <c r="BE38" s="923"/>
      <c r="BF38" s="492">
        <f t="shared" si="24"/>
        <v>0</v>
      </c>
      <c r="BG38" s="923"/>
      <c r="BH38" s="923"/>
      <c r="BI38" s="492">
        <f t="shared" si="25"/>
        <v>0</v>
      </c>
      <c r="BJ38" s="923"/>
      <c r="BK38" s="923"/>
      <c r="BL38" s="492"/>
      <c r="BM38" s="492">
        <f t="shared" si="26"/>
        <v>0</v>
      </c>
      <c r="BN38" s="923"/>
      <c r="BO38" s="923"/>
      <c r="BP38" s="492"/>
      <c r="BQ38" s="492">
        <f t="shared" si="27"/>
        <v>0</v>
      </c>
      <c r="BR38" s="923"/>
      <c r="BS38" s="923"/>
      <c r="BT38" s="492">
        <f t="shared" si="28"/>
        <v>0</v>
      </c>
      <c r="BU38" s="923"/>
      <c r="BV38" s="923"/>
      <c r="BW38" s="492"/>
      <c r="BX38" s="492">
        <f t="shared" si="29"/>
        <v>0</v>
      </c>
      <c r="BY38" s="923"/>
      <c r="BZ38" s="923"/>
      <c r="CA38" s="492"/>
      <c r="CB38" s="923"/>
      <c r="CC38" s="923"/>
      <c r="CD38" s="492"/>
      <c r="CE38" s="923"/>
      <c r="CF38" s="923"/>
      <c r="CG38" s="492"/>
      <c r="CH38" s="923"/>
      <c r="CI38" s="923"/>
      <c r="CJ38" s="492">
        <f t="shared" si="30"/>
        <v>0</v>
      </c>
      <c r="CK38" s="923"/>
      <c r="CL38" s="923"/>
      <c r="CM38" s="492"/>
      <c r="CN38" s="492">
        <f t="shared" si="31"/>
        <v>0</v>
      </c>
      <c r="CO38" s="923"/>
      <c r="CP38" s="923"/>
      <c r="CQ38" s="492">
        <f t="shared" si="32"/>
        <v>0</v>
      </c>
      <c r="CR38" s="923"/>
      <c r="CS38" s="923"/>
      <c r="CT38" s="492">
        <f t="shared" si="33"/>
        <v>0</v>
      </c>
      <c r="CU38" s="923"/>
      <c r="CV38" s="923"/>
      <c r="CW38" s="492"/>
      <c r="CX38" s="492">
        <f t="shared" si="34"/>
        <v>0</v>
      </c>
      <c r="CY38" s="923"/>
      <c r="CZ38" s="923"/>
      <c r="DA38" s="923"/>
      <c r="DB38" s="492"/>
      <c r="DC38" s="492"/>
      <c r="DD38" s="492"/>
      <c r="DE38" s="492"/>
      <c r="DF38" s="492"/>
      <c r="DG38" s="492"/>
      <c r="DH38" s="492"/>
      <c r="DI38" s="492"/>
      <c r="DJ38" s="492"/>
      <c r="DK38" s="492"/>
      <c r="DL38" s="926"/>
      <c r="DM38" s="527">
        <f t="shared" si="35"/>
        <v>287698</v>
      </c>
      <c r="DN38" s="919">
        <f t="shared" si="12"/>
        <v>0</v>
      </c>
      <c r="DO38" s="920"/>
      <c r="DP38" s="922">
        <f t="shared" si="13"/>
        <v>0</v>
      </c>
      <c r="DQ38" s="763">
        <f t="shared" si="2"/>
        <v>-25302</v>
      </c>
      <c r="DR38" s="763"/>
    </row>
    <row r="39" spans="1:122" ht="13.5" hidden="1" customHeight="1" x14ac:dyDescent="0.25">
      <c r="A39" s="559">
        <v>5179</v>
      </c>
      <c r="B39" s="542" t="s">
        <v>134</v>
      </c>
      <c r="C39" s="922">
        <v>0</v>
      </c>
      <c r="D39" s="922">
        <v>0</v>
      </c>
      <c r="E39" s="922">
        <v>0</v>
      </c>
      <c r="F39" s="922">
        <v>0</v>
      </c>
      <c r="G39" s="922">
        <v>0</v>
      </c>
      <c r="H39" s="922">
        <v>0</v>
      </c>
      <c r="I39" s="922">
        <f t="shared" si="36"/>
        <v>0</v>
      </c>
      <c r="J39" s="571"/>
      <c r="K39" s="492"/>
      <c r="L39" s="492"/>
      <c r="M39" s="492"/>
      <c r="N39" s="492"/>
      <c r="O39" s="492"/>
      <c r="P39" s="492">
        <f t="shared" si="14"/>
        <v>0</v>
      </c>
      <c r="Q39" s="923">
        <f>[3]Správa!$D$98</f>
        <v>0</v>
      </c>
      <c r="R39" s="924">
        <f>[3]Správa!$E$98</f>
        <v>0</v>
      </c>
      <c r="S39" s="492"/>
      <c r="T39" s="934"/>
      <c r="U39" s="492"/>
      <c r="V39" s="492"/>
      <c r="W39" s="492">
        <f>'[3]Městská policie'!$B$112</f>
        <v>0</v>
      </c>
      <c r="X39" s="492"/>
      <c r="Y39" s="492"/>
      <c r="Z39" s="492"/>
      <c r="AA39" s="492"/>
      <c r="AB39" s="492">
        <f t="shared" si="15"/>
        <v>0</v>
      </c>
      <c r="AC39" s="923"/>
      <c r="AD39" s="923"/>
      <c r="AE39" s="492">
        <f t="shared" si="16"/>
        <v>0</v>
      </c>
      <c r="AF39" s="923"/>
      <c r="AG39" s="923"/>
      <c r="AH39" s="492">
        <f t="shared" si="17"/>
        <v>0</v>
      </c>
      <c r="AI39" s="923"/>
      <c r="AJ39" s="923"/>
      <c r="AK39" s="492"/>
      <c r="AL39" s="492"/>
      <c r="AM39" s="492"/>
      <c r="AN39" s="492">
        <f t="shared" si="18"/>
        <v>0</v>
      </c>
      <c r="AO39" s="923"/>
      <c r="AP39" s="923"/>
      <c r="AQ39" s="492">
        <f t="shared" si="19"/>
        <v>0</v>
      </c>
      <c r="AR39" s="923"/>
      <c r="AS39" s="923"/>
      <c r="AT39" s="492">
        <f t="shared" si="20"/>
        <v>0</v>
      </c>
      <c r="AU39" s="923"/>
      <c r="AV39" s="923"/>
      <c r="AW39" s="492">
        <f t="shared" si="21"/>
        <v>0</v>
      </c>
      <c r="AX39" s="923"/>
      <c r="AY39" s="923"/>
      <c r="AZ39" s="492">
        <f t="shared" si="22"/>
        <v>0</v>
      </c>
      <c r="BA39" s="923"/>
      <c r="BB39" s="923"/>
      <c r="BC39" s="492">
        <f t="shared" si="23"/>
        <v>0</v>
      </c>
      <c r="BD39" s="923"/>
      <c r="BE39" s="923"/>
      <c r="BF39" s="492">
        <f t="shared" si="24"/>
        <v>0</v>
      </c>
      <c r="BG39" s="923"/>
      <c r="BH39" s="923"/>
      <c r="BI39" s="492">
        <f t="shared" si="25"/>
        <v>0</v>
      </c>
      <c r="BJ39" s="923"/>
      <c r="BK39" s="923"/>
      <c r="BL39" s="492"/>
      <c r="BM39" s="492">
        <f t="shared" si="26"/>
        <v>0</v>
      </c>
      <c r="BN39" s="923"/>
      <c r="BO39" s="923"/>
      <c r="BP39" s="492"/>
      <c r="BQ39" s="492">
        <f t="shared" si="27"/>
        <v>0</v>
      </c>
      <c r="BR39" s="923"/>
      <c r="BS39" s="923"/>
      <c r="BT39" s="492">
        <f t="shared" si="28"/>
        <v>0</v>
      </c>
      <c r="BU39" s="923"/>
      <c r="BV39" s="923"/>
      <c r="BW39" s="492"/>
      <c r="BX39" s="492">
        <f t="shared" si="29"/>
        <v>0</v>
      </c>
      <c r="BY39" s="923"/>
      <c r="BZ39" s="923"/>
      <c r="CA39" s="492"/>
      <c r="CB39" s="923"/>
      <c r="CC39" s="923"/>
      <c r="CD39" s="492"/>
      <c r="CE39" s="923"/>
      <c r="CF39" s="923"/>
      <c r="CG39" s="492"/>
      <c r="CH39" s="923"/>
      <c r="CI39" s="923"/>
      <c r="CJ39" s="492">
        <f t="shared" si="30"/>
        <v>0</v>
      </c>
      <c r="CK39" s="923"/>
      <c r="CL39" s="923"/>
      <c r="CM39" s="492"/>
      <c r="CN39" s="492">
        <f t="shared" si="31"/>
        <v>0</v>
      </c>
      <c r="CO39" s="923"/>
      <c r="CP39" s="923"/>
      <c r="CQ39" s="492">
        <f t="shared" si="32"/>
        <v>0</v>
      </c>
      <c r="CR39" s="923"/>
      <c r="CS39" s="923"/>
      <c r="CT39" s="492">
        <f t="shared" si="33"/>
        <v>0</v>
      </c>
      <c r="CU39" s="923"/>
      <c r="CV39" s="923"/>
      <c r="CW39" s="492"/>
      <c r="CX39" s="492">
        <f t="shared" si="34"/>
        <v>0</v>
      </c>
      <c r="CY39" s="923"/>
      <c r="CZ39" s="923"/>
      <c r="DA39" s="923"/>
      <c r="DB39" s="492"/>
      <c r="DC39" s="492"/>
      <c r="DD39" s="492"/>
      <c r="DE39" s="492"/>
      <c r="DF39" s="492"/>
      <c r="DG39" s="492"/>
      <c r="DH39" s="492"/>
      <c r="DI39" s="492"/>
      <c r="DJ39" s="492"/>
      <c r="DK39" s="492"/>
      <c r="DL39" s="926"/>
      <c r="DM39" s="527">
        <f t="shared" si="35"/>
        <v>0</v>
      </c>
      <c r="DN39" s="919">
        <f t="shared" si="12"/>
        <v>0</v>
      </c>
      <c r="DO39" s="920"/>
      <c r="DP39" s="922">
        <f>+R39+AD39+AG39++AJ39+AP39+AS39+AV39+AY39+BB39+BE39+BH39+BK39+BO39+BS39+BV39+BZ39+CL39+CP39+CS39+CV39+DA39</f>
        <v>0</v>
      </c>
      <c r="DQ39" s="763">
        <f t="shared" si="2"/>
        <v>0</v>
      </c>
      <c r="DR39" s="763"/>
    </row>
    <row r="40" spans="1:122" ht="13.5" hidden="1" customHeight="1" x14ac:dyDescent="0.25">
      <c r="A40" s="559">
        <v>5192</v>
      </c>
      <c r="B40" s="542" t="s">
        <v>435</v>
      </c>
      <c r="C40" s="922">
        <v>135000</v>
      </c>
      <c r="D40" s="922">
        <v>0</v>
      </c>
      <c r="E40" s="922">
        <v>0</v>
      </c>
      <c r="F40" s="922">
        <v>0</v>
      </c>
      <c r="G40" s="922">
        <v>0</v>
      </c>
      <c r="H40" s="922">
        <v>0</v>
      </c>
      <c r="I40" s="922">
        <f t="shared" si="36"/>
        <v>0</v>
      </c>
      <c r="J40" s="571"/>
      <c r="K40" s="492"/>
      <c r="L40" s="492"/>
      <c r="M40" s="492"/>
      <c r="N40" s="492">
        <v>0</v>
      </c>
      <c r="O40" s="492"/>
      <c r="P40" s="492">
        <f t="shared" si="14"/>
        <v>0</v>
      </c>
      <c r="Q40" s="923"/>
      <c r="R40" s="924"/>
      <c r="S40" s="492"/>
      <c r="T40" s="934"/>
      <c r="U40" s="492"/>
      <c r="V40" s="492"/>
      <c r="W40" s="492"/>
      <c r="X40" s="492"/>
      <c r="Y40" s="492"/>
      <c r="Z40" s="492"/>
      <c r="AA40" s="492"/>
      <c r="AB40" s="492">
        <f t="shared" si="15"/>
        <v>0</v>
      </c>
      <c r="AC40" s="923"/>
      <c r="AD40" s="923"/>
      <c r="AE40" s="492">
        <f t="shared" si="16"/>
        <v>0</v>
      </c>
      <c r="AF40" s="923"/>
      <c r="AG40" s="923"/>
      <c r="AH40" s="492">
        <f t="shared" si="17"/>
        <v>0</v>
      </c>
      <c r="AI40" s="923"/>
      <c r="AJ40" s="923"/>
      <c r="AK40" s="492"/>
      <c r="AL40" s="492"/>
      <c r="AM40" s="492"/>
      <c r="AN40" s="492">
        <f t="shared" si="18"/>
        <v>0</v>
      </c>
      <c r="AO40" s="923"/>
      <c r="AP40" s="923"/>
      <c r="AQ40" s="492">
        <f t="shared" si="19"/>
        <v>0</v>
      </c>
      <c r="AR40" s="923"/>
      <c r="AS40" s="923"/>
      <c r="AT40" s="492">
        <f t="shared" si="20"/>
        <v>0</v>
      </c>
      <c r="AU40" s="923"/>
      <c r="AV40" s="923"/>
      <c r="AW40" s="492">
        <f t="shared" si="21"/>
        <v>0</v>
      </c>
      <c r="AX40" s="923"/>
      <c r="AY40" s="923"/>
      <c r="AZ40" s="492">
        <f t="shared" si="22"/>
        <v>0</v>
      </c>
      <c r="BA40" s="923"/>
      <c r="BB40" s="923"/>
      <c r="BC40" s="492">
        <f t="shared" si="23"/>
        <v>0</v>
      </c>
      <c r="BD40" s="923"/>
      <c r="BE40" s="923"/>
      <c r="BF40" s="492">
        <f t="shared" si="24"/>
        <v>0</v>
      </c>
      <c r="BG40" s="923"/>
      <c r="BH40" s="923"/>
      <c r="BI40" s="492">
        <f t="shared" si="25"/>
        <v>0</v>
      </c>
      <c r="BJ40" s="923"/>
      <c r="BK40" s="923"/>
      <c r="BL40" s="492"/>
      <c r="BM40" s="492">
        <f t="shared" si="26"/>
        <v>0</v>
      </c>
      <c r="BN40" s="923"/>
      <c r="BO40" s="923"/>
      <c r="BP40" s="492"/>
      <c r="BQ40" s="492">
        <f t="shared" si="27"/>
        <v>0</v>
      </c>
      <c r="BR40" s="923"/>
      <c r="BS40" s="923"/>
      <c r="BT40" s="492">
        <f t="shared" si="28"/>
        <v>0</v>
      </c>
      <c r="BU40" s="923"/>
      <c r="BV40" s="923"/>
      <c r="BW40" s="492"/>
      <c r="BX40" s="492">
        <f t="shared" si="29"/>
        <v>0</v>
      </c>
      <c r="BY40" s="923"/>
      <c r="BZ40" s="923"/>
      <c r="CA40" s="492"/>
      <c r="CB40" s="923"/>
      <c r="CC40" s="923"/>
      <c r="CD40" s="492"/>
      <c r="CE40" s="923"/>
      <c r="CF40" s="923"/>
      <c r="CG40" s="492"/>
      <c r="CH40" s="923"/>
      <c r="CI40" s="923"/>
      <c r="CJ40" s="492">
        <f t="shared" si="30"/>
        <v>0</v>
      </c>
      <c r="CK40" s="923"/>
      <c r="CL40" s="923"/>
      <c r="CM40" s="492"/>
      <c r="CN40" s="492">
        <f t="shared" si="31"/>
        <v>0</v>
      </c>
      <c r="CO40" s="923"/>
      <c r="CP40" s="923"/>
      <c r="CQ40" s="492">
        <f t="shared" si="32"/>
        <v>0</v>
      </c>
      <c r="CR40" s="923"/>
      <c r="CS40" s="923"/>
      <c r="CT40" s="492">
        <f t="shared" si="33"/>
        <v>0</v>
      </c>
      <c r="CU40" s="923"/>
      <c r="CV40" s="923"/>
      <c r="CW40" s="492"/>
      <c r="CX40" s="492">
        <f t="shared" si="34"/>
        <v>0</v>
      </c>
      <c r="CY40" s="923"/>
      <c r="CZ40" s="923"/>
      <c r="DA40" s="923"/>
      <c r="DB40" s="492"/>
      <c r="DC40" s="492"/>
      <c r="DD40" s="492"/>
      <c r="DE40" s="492"/>
      <c r="DF40" s="492"/>
      <c r="DG40" s="492"/>
      <c r="DH40" s="492"/>
      <c r="DI40" s="492"/>
      <c r="DJ40" s="492"/>
      <c r="DK40" s="492"/>
      <c r="DL40" s="926"/>
      <c r="DM40" s="527">
        <f t="shared" si="35"/>
        <v>0</v>
      </c>
      <c r="DN40" s="919">
        <f t="shared" ref="DN40:DN72" si="53">DM40-I40</f>
        <v>0</v>
      </c>
      <c r="DO40" s="920"/>
      <c r="DP40" s="922">
        <f t="shared" si="13"/>
        <v>0</v>
      </c>
      <c r="DQ40" s="763">
        <f t="shared" si="2"/>
        <v>0</v>
      </c>
      <c r="DR40" s="763"/>
    </row>
    <row r="41" spans="1:122" ht="13.5" customHeight="1" x14ac:dyDescent="0.25">
      <c r="A41" s="559">
        <v>5193</v>
      </c>
      <c r="B41" s="542" t="s">
        <v>135</v>
      </c>
      <c r="C41" s="922">
        <v>1145000</v>
      </c>
      <c r="D41" s="922">
        <v>1700000</v>
      </c>
      <c r="E41" s="922">
        <v>2000000</v>
      </c>
      <c r="F41" s="922">
        <v>2000000</v>
      </c>
      <c r="G41" s="922">
        <v>2000000</v>
      </c>
      <c r="H41" s="922">
        <v>2000000</v>
      </c>
      <c r="I41" s="922">
        <f t="shared" si="36"/>
        <v>2000000</v>
      </c>
      <c r="J41" s="571"/>
      <c r="K41" s="492"/>
      <c r="L41" s="492"/>
      <c r="M41" s="492"/>
      <c r="N41" s="492"/>
      <c r="O41" s="492"/>
      <c r="P41" s="492">
        <f t="shared" si="14"/>
        <v>0</v>
      </c>
      <c r="Q41" s="923"/>
      <c r="R41" s="924"/>
      <c r="S41" s="492"/>
      <c r="T41" s="934"/>
      <c r="U41" s="492"/>
      <c r="V41" s="492"/>
      <c r="W41" s="492"/>
      <c r="X41" s="492"/>
      <c r="Y41" s="492"/>
      <c r="Z41" s="492"/>
      <c r="AA41" s="492"/>
      <c r="AB41" s="492">
        <f t="shared" si="15"/>
        <v>0</v>
      </c>
      <c r="AC41" s="923"/>
      <c r="AD41" s="923"/>
      <c r="AE41" s="492">
        <f t="shared" si="16"/>
        <v>0</v>
      </c>
      <c r="AF41" s="923"/>
      <c r="AG41" s="923"/>
      <c r="AH41" s="492">
        <f t="shared" si="17"/>
        <v>0</v>
      </c>
      <c r="AI41" s="923"/>
      <c r="AJ41" s="923"/>
      <c r="AK41" s="492"/>
      <c r="AL41" s="492"/>
      <c r="AM41" s="492"/>
      <c r="AN41" s="492">
        <f t="shared" si="18"/>
        <v>0</v>
      </c>
      <c r="AO41" s="923"/>
      <c r="AP41" s="923"/>
      <c r="AQ41" s="492">
        <f t="shared" si="19"/>
        <v>0</v>
      </c>
      <c r="AR41" s="923"/>
      <c r="AS41" s="923"/>
      <c r="AT41" s="492">
        <f t="shared" si="20"/>
        <v>0</v>
      </c>
      <c r="AU41" s="923"/>
      <c r="AV41" s="923"/>
      <c r="AW41" s="492">
        <f t="shared" si="21"/>
        <v>0</v>
      </c>
      <c r="AX41" s="923"/>
      <c r="AY41" s="923"/>
      <c r="AZ41" s="492">
        <f t="shared" si="22"/>
        <v>0</v>
      </c>
      <c r="BA41" s="923"/>
      <c r="BB41" s="923"/>
      <c r="BC41" s="492">
        <f t="shared" si="23"/>
        <v>0</v>
      </c>
      <c r="BD41" s="923"/>
      <c r="BE41" s="923"/>
      <c r="BF41" s="492">
        <f t="shared" si="24"/>
        <v>0</v>
      </c>
      <c r="BG41" s="923"/>
      <c r="BH41" s="923"/>
      <c r="BI41" s="492">
        <f t="shared" si="25"/>
        <v>0</v>
      </c>
      <c r="BJ41" s="923"/>
      <c r="BK41" s="923"/>
      <c r="BL41" s="492"/>
      <c r="BM41" s="492">
        <f t="shared" si="26"/>
        <v>0</v>
      </c>
      <c r="BN41" s="923"/>
      <c r="BO41" s="923"/>
      <c r="BP41" s="492"/>
      <c r="BQ41" s="492">
        <f t="shared" si="27"/>
        <v>0</v>
      </c>
      <c r="BR41" s="923"/>
      <c r="BS41" s="923"/>
      <c r="BT41" s="492">
        <f t="shared" si="28"/>
        <v>0</v>
      </c>
      <c r="BU41" s="923"/>
      <c r="BV41" s="923"/>
      <c r="BW41" s="492">
        <f>[5]Doprava!$B$11</f>
        <v>2000000</v>
      </c>
      <c r="BX41" s="492">
        <f t="shared" si="29"/>
        <v>0</v>
      </c>
      <c r="BY41" s="923"/>
      <c r="BZ41" s="923"/>
      <c r="CA41" s="492"/>
      <c r="CB41" s="923"/>
      <c r="CC41" s="923"/>
      <c r="CD41" s="492"/>
      <c r="CE41" s="923"/>
      <c r="CF41" s="923"/>
      <c r="CG41" s="492"/>
      <c r="CH41" s="923"/>
      <c r="CI41" s="923"/>
      <c r="CJ41" s="492">
        <f t="shared" si="30"/>
        <v>0</v>
      </c>
      <c r="CK41" s="923"/>
      <c r="CL41" s="923"/>
      <c r="CM41" s="492"/>
      <c r="CN41" s="492">
        <f t="shared" si="31"/>
        <v>0</v>
      </c>
      <c r="CO41" s="923"/>
      <c r="CP41" s="923"/>
      <c r="CQ41" s="492">
        <f t="shared" si="32"/>
        <v>0</v>
      </c>
      <c r="CR41" s="923"/>
      <c r="CS41" s="923"/>
      <c r="CT41" s="492">
        <f t="shared" si="33"/>
        <v>0</v>
      </c>
      <c r="CU41" s="923"/>
      <c r="CV41" s="923"/>
      <c r="CW41" s="492"/>
      <c r="CX41" s="492">
        <f t="shared" si="34"/>
        <v>0</v>
      </c>
      <c r="CY41" s="923"/>
      <c r="CZ41" s="923"/>
      <c r="DA41" s="923"/>
      <c r="DB41" s="492"/>
      <c r="DC41" s="492"/>
      <c r="DD41" s="492"/>
      <c r="DE41" s="492"/>
      <c r="DF41" s="492"/>
      <c r="DG41" s="492"/>
      <c r="DH41" s="492"/>
      <c r="DI41" s="492"/>
      <c r="DJ41" s="492"/>
      <c r="DK41" s="492"/>
      <c r="DL41" s="926"/>
      <c r="DM41" s="527">
        <f t="shared" si="35"/>
        <v>2000000</v>
      </c>
      <c r="DN41" s="919">
        <f t="shared" si="53"/>
        <v>0</v>
      </c>
      <c r="DO41" s="920"/>
      <c r="DP41" s="922">
        <f t="shared" si="13"/>
        <v>0</v>
      </c>
      <c r="DQ41" s="763">
        <f t="shared" si="2"/>
        <v>0</v>
      </c>
      <c r="DR41" s="763"/>
    </row>
    <row r="42" spans="1:122" ht="13.5" customHeight="1" x14ac:dyDescent="0.25">
      <c r="A42" s="559">
        <v>5194</v>
      </c>
      <c r="B42" s="542" t="s">
        <v>136</v>
      </c>
      <c r="C42" s="922">
        <v>270000</v>
      </c>
      <c r="D42" s="922">
        <v>295000</v>
      </c>
      <c r="E42" s="922">
        <v>260000</v>
      </c>
      <c r="F42" s="922">
        <v>260000</v>
      </c>
      <c r="G42" s="922">
        <v>235000</v>
      </c>
      <c r="H42" s="922">
        <v>235000</v>
      </c>
      <c r="I42" s="922">
        <f t="shared" si="36"/>
        <v>235000</v>
      </c>
      <c r="J42" s="571"/>
      <c r="K42" s="492"/>
      <c r="L42" s="492"/>
      <c r="M42" s="492"/>
      <c r="N42" s="492">
        <f>[3]Zastupitelé!$B$80</f>
        <v>20000</v>
      </c>
      <c r="O42" s="492"/>
      <c r="P42" s="492">
        <f t="shared" si="14"/>
        <v>80000</v>
      </c>
      <c r="Q42" s="923">
        <f>[3]Správa!$D$105</f>
        <v>80000</v>
      </c>
      <c r="R42" s="924">
        <f>[3]Správa!$E$105</f>
        <v>0</v>
      </c>
      <c r="S42" s="492">
        <v>0</v>
      </c>
      <c r="T42" s="934"/>
      <c r="U42" s="492">
        <f>'[3]Pečovatelská služba'!$B$87</f>
        <v>10000</v>
      </c>
      <c r="V42" s="492"/>
      <c r="W42" s="492">
        <f>'[3]Městská policie'!$B$119</f>
        <v>30000</v>
      </c>
      <c r="X42" s="492"/>
      <c r="Y42" s="492"/>
      <c r="Z42" s="492"/>
      <c r="AA42" s="492">
        <f>[3]Kultura!$B$45</f>
        <v>95000</v>
      </c>
      <c r="AB42" s="492">
        <f t="shared" si="15"/>
        <v>0</v>
      </c>
      <c r="AC42" s="923"/>
      <c r="AD42" s="923"/>
      <c r="AE42" s="492">
        <f t="shared" si="16"/>
        <v>0</v>
      </c>
      <c r="AF42" s="923"/>
      <c r="AG42" s="923"/>
      <c r="AH42" s="492">
        <f t="shared" si="17"/>
        <v>0</v>
      </c>
      <c r="AI42" s="923"/>
      <c r="AJ42" s="923"/>
      <c r="AK42" s="492"/>
      <c r="AL42" s="492"/>
      <c r="AM42" s="492"/>
      <c r="AN42" s="492">
        <f t="shared" si="18"/>
        <v>0</v>
      </c>
      <c r="AO42" s="923"/>
      <c r="AP42" s="923"/>
      <c r="AQ42" s="492">
        <f t="shared" si="19"/>
        <v>0</v>
      </c>
      <c r="AR42" s="923"/>
      <c r="AS42" s="923"/>
      <c r="AT42" s="492">
        <f t="shared" si="20"/>
        <v>0</v>
      </c>
      <c r="AU42" s="923"/>
      <c r="AV42" s="923"/>
      <c r="AW42" s="492">
        <f t="shared" si="21"/>
        <v>0</v>
      </c>
      <c r="AX42" s="923"/>
      <c r="AY42" s="923"/>
      <c r="AZ42" s="492">
        <f t="shared" si="22"/>
        <v>0</v>
      </c>
      <c r="BA42" s="923"/>
      <c r="BB42" s="923"/>
      <c r="BC42" s="492">
        <f t="shared" si="23"/>
        <v>0</v>
      </c>
      <c r="BD42" s="923"/>
      <c r="BE42" s="923"/>
      <c r="BF42" s="492">
        <f t="shared" si="24"/>
        <v>0</v>
      </c>
      <c r="BG42" s="923"/>
      <c r="BH42" s="923"/>
      <c r="BI42" s="492">
        <f t="shared" si="25"/>
        <v>0</v>
      </c>
      <c r="BJ42" s="923"/>
      <c r="BK42" s="923"/>
      <c r="BL42" s="492"/>
      <c r="BM42" s="492">
        <f t="shared" si="26"/>
        <v>0</v>
      </c>
      <c r="BN42" s="923"/>
      <c r="BO42" s="923"/>
      <c r="BP42" s="492"/>
      <c r="BQ42" s="492">
        <f t="shared" si="27"/>
        <v>0</v>
      </c>
      <c r="BR42" s="923"/>
      <c r="BS42" s="923"/>
      <c r="BT42" s="492">
        <f t="shared" si="28"/>
        <v>0</v>
      </c>
      <c r="BU42" s="923"/>
      <c r="BV42" s="923"/>
      <c r="BW42" s="492"/>
      <c r="BX42" s="492">
        <f t="shared" si="29"/>
        <v>0</v>
      </c>
      <c r="BY42" s="923"/>
      <c r="BZ42" s="923"/>
      <c r="CA42" s="492"/>
      <c r="CB42" s="923"/>
      <c r="CC42" s="923"/>
      <c r="CD42" s="492"/>
      <c r="CE42" s="923"/>
      <c r="CF42" s="923"/>
      <c r="CG42" s="492"/>
      <c r="CH42" s="923"/>
      <c r="CI42" s="923"/>
      <c r="CJ42" s="492">
        <f t="shared" si="30"/>
        <v>0</v>
      </c>
      <c r="CK42" s="923"/>
      <c r="CL42" s="923"/>
      <c r="CM42" s="492"/>
      <c r="CN42" s="492">
        <f t="shared" si="31"/>
        <v>0</v>
      </c>
      <c r="CO42" s="923"/>
      <c r="CP42" s="923"/>
      <c r="CQ42" s="492">
        <f t="shared" si="32"/>
        <v>0</v>
      </c>
      <c r="CR42" s="923"/>
      <c r="CS42" s="923"/>
      <c r="CT42" s="492">
        <f t="shared" si="33"/>
        <v>0</v>
      </c>
      <c r="CU42" s="923"/>
      <c r="CV42" s="923"/>
      <c r="CW42" s="492"/>
      <c r="CX42" s="492">
        <f t="shared" si="34"/>
        <v>0</v>
      </c>
      <c r="CY42" s="923"/>
      <c r="CZ42" s="923"/>
      <c r="DA42" s="923"/>
      <c r="DB42" s="492"/>
      <c r="DC42" s="492"/>
      <c r="DD42" s="492"/>
      <c r="DE42" s="492"/>
      <c r="DF42" s="492"/>
      <c r="DG42" s="492"/>
      <c r="DH42" s="492"/>
      <c r="DI42" s="492"/>
      <c r="DJ42" s="492"/>
      <c r="DK42" s="492"/>
      <c r="DL42" s="926"/>
      <c r="DM42" s="527">
        <f t="shared" si="35"/>
        <v>235000</v>
      </c>
      <c r="DN42" s="919">
        <f t="shared" si="53"/>
        <v>0</v>
      </c>
      <c r="DO42" s="920"/>
      <c r="DP42" s="922">
        <f t="shared" si="13"/>
        <v>0</v>
      </c>
      <c r="DQ42" s="763">
        <f t="shared" si="2"/>
        <v>0</v>
      </c>
      <c r="DR42" s="763"/>
    </row>
    <row r="43" spans="1:122" ht="13.5" customHeight="1" x14ac:dyDescent="0.25">
      <c r="A43" s="559">
        <v>5329</v>
      </c>
      <c r="B43" s="542" t="s">
        <v>137</v>
      </c>
      <c r="C43" s="922">
        <v>869500</v>
      </c>
      <c r="D43" s="922">
        <v>869500</v>
      </c>
      <c r="E43" s="922">
        <v>869500</v>
      </c>
      <c r="F43" s="922">
        <v>869500</v>
      </c>
      <c r="G43" s="922">
        <v>869500</v>
      </c>
      <c r="H43" s="922">
        <v>869500</v>
      </c>
      <c r="I43" s="922">
        <f t="shared" si="36"/>
        <v>869500</v>
      </c>
      <c r="J43" s="571"/>
      <c r="K43" s="492"/>
      <c r="L43" s="492"/>
      <c r="M43" s="492">
        <f>'[2]Všebecná pokladna'!$B$49</f>
        <v>869500</v>
      </c>
      <c r="N43" s="492"/>
      <c r="O43" s="492"/>
      <c r="P43" s="492">
        <f t="shared" si="14"/>
        <v>0</v>
      </c>
      <c r="Q43" s="938"/>
      <c r="R43" s="939"/>
      <c r="S43" s="492"/>
      <c r="T43" s="934"/>
      <c r="U43" s="492"/>
      <c r="V43" s="492"/>
      <c r="W43" s="492"/>
      <c r="X43" s="492"/>
      <c r="Y43" s="492"/>
      <c r="Z43" s="492"/>
      <c r="AA43" s="492"/>
      <c r="AB43" s="492">
        <f t="shared" si="15"/>
        <v>0</v>
      </c>
      <c r="AC43" s="923"/>
      <c r="AD43" s="923"/>
      <c r="AE43" s="492">
        <f t="shared" si="16"/>
        <v>0</v>
      </c>
      <c r="AF43" s="923"/>
      <c r="AG43" s="923"/>
      <c r="AH43" s="492">
        <f t="shared" si="17"/>
        <v>0</v>
      </c>
      <c r="AI43" s="923"/>
      <c r="AJ43" s="923"/>
      <c r="AK43" s="492"/>
      <c r="AL43" s="492"/>
      <c r="AM43" s="492"/>
      <c r="AN43" s="492">
        <f t="shared" si="18"/>
        <v>0</v>
      </c>
      <c r="AO43" s="923"/>
      <c r="AP43" s="923"/>
      <c r="AQ43" s="492">
        <f t="shared" si="19"/>
        <v>0</v>
      </c>
      <c r="AR43" s="923"/>
      <c r="AS43" s="923"/>
      <c r="AT43" s="492">
        <f t="shared" si="20"/>
        <v>0</v>
      </c>
      <c r="AU43" s="923"/>
      <c r="AV43" s="923"/>
      <c r="AW43" s="492">
        <f t="shared" si="21"/>
        <v>0</v>
      </c>
      <c r="AX43" s="923"/>
      <c r="AY43" s="923"/>
      <c r="AZ43" s="492">
        <f t="shared" si="22"/>
        <v>0</v>
      </c>
      <c r="BA43" s="923"/>
      <c r="BB43" s="923"/>
      <c r="BC43" s="492">
        <f t="shared" si="23"/>
        <v>0</v>
      </c>
      <c r="BD43" s="923"/>
      <c r="BE43" s="923"/>
      <c r="BF43" s="492">
        <f t="shared" si="24"/>
        <v>0</v>
      </c>
      <c r="BG43" s="923"/>
      <c r="BH43" s="923"/>
      <c r="BI43" s="492">
        <f t="shared" si="25"/>
        <v>0</v>
      </c>
      <c r="BJ43" s="923"/>
      <c r="BK43" s="923"/>
      <c r="BL43" s="492"/>
      <c r="BM43" s="492">
        <f t="shared" si="26"/>
        <v>0</v>
      </c>
      <c r="BN43" s="923"/>
      <c r="BO43" s="923"/>
      <c r="BP43" s="492"/>
      <c r="BQ43" s="492">
        <f t="shared" si="27"/>
        <v>0</v>
      </c>
      <c r="BR43" s="923"/>
      <c r="BS43" s="923"/>
      <c r="BT43" s="492">
        <f t="shared" si="28"/>
        <v>0</v>
      </c>
      <c r="BU43" s="923"/>
      <c r="BV43" s="923"/>
      <c r="BW43" s="492"/>
      <c r="BX43" s="492">
        <f t="shared" si="29"/>
        <v>0</v>
      </c>
      <c r="BY43" s="923"/>
      <c r="BZ43" s="923"/>
      <c r="CA43" s="492"/>
      <c r="CB43" s="923"/>
      <c r="CC43" s="923"/>
      <c r="CD43" s="492"/>
      <c r="CE43" s="923"/>
      <c r="CF43" s="923"/>
      <c r="CG43" s="492"/>
      <c r="CH43" s="923"/>
      <c r="CI43" s="923"/>
      <c r="CJ43" s="492">
        <f t="shared" si="30"/>
        <v>0</v>
      </c>
      <c r="CK43" s="923"/>
      <c r="CL43" s="923"/>
      <c r="CM43" s="492"/>
      <c r="CN43" s="492">
        <f t="shared" si="31"/>
        <v>0</v>
      </c>
      <c r="CO43" s="923"/>
      <c r="CP43" s="923"/>
      <c r="CQ43" s="492">
        <f t="shared" si="32"/>
        <v>0</v>
      </c>
      <c r="CR43" s="923"/>
      <c r="CS43" s="923"/>
      <c r="CT43" s="492">
        <f t="shared" si="33"/>
        <v>0</v>
      </c>
      <c r="CU43" s="923"/>
      <c r="CV43" s="923"/>
      <c r="CW43" s="492"/>
      <c r="CX43" s="492">
        <f t="shared" si="34"/>
        <v>0</v>
      </c>
      <c r="CY43" s="923"/>
      <c r="CZ43" s="923"/>
      <c r="DA43" s="923"/>
      <c r="DB43" s="492"/>
      <c r="DC43" s="492"/>
      <c r="DD43" s="492"/>
      <c r="DE43" s="492"/>
      <c r="DF43" s="492"/>
      <c r="DG43" s="492"/>
      <c r="DH43" s="492"/>
      <c r="DI43" s="492"/>
      <c r="DJ43" s="492"/>
      <c r="DK43" s="492"/>
      <c r="DL43" s="926"/>
      <c r="DM43" s="527">
        <f t="shared" si="35"/>
        <v>869500</v>
      </c>
      <c r="DN43" s="919">
        <f t="shared" si="53"/>
        <v>0</v>
      </c>
      <c r="DO43" s="920"/>
      <c r="DP43" s="922">
        <f t="shared" si="13"/>
        <v>0</v>
      </c>
      <c r="DQ43" s="763">
        <f t="shared" si="2"/>
        <v>0</v>
      </c>
      <c r="DR43" s="763"/>
    </row>
    <row r="44" spans="1:122" ht="13.5" customHeight="1" x14ac:dyDescent="0.25">
      <c r="A44" s="559">
        <v>5331</v>
      </c>
      <c r="B44" s="542" t="s">
        <v>138</v>
      </c>
      <c r="C44" s="922">
        <v>21984703</v>
      </c>
      <c r="D44" s="922">
        <v>26061437</v>
      </c>
      <c r="E44" s="922">
        <v>34609834.68</v>
      </c>
      <c r="F44" s="922">
        <v>34609834.68</v>
      </c>
      <c r="G44" s="922">
        <v>31795302.68</v>
      </c>
      <c r="H44" s="922">
        <v>34419999.68</v>
      </c>
      <c r="I44" s="922">
        <f>SUM(J44:P44)+SUM(T44:AB44)+AE44+AH44+SUM(AK44:AN44)+AQ44+AT44+AW44+AZ44+BC44+BF44+BI44+BL44+BM44+BP44+BQ44+BT44+SUM(BW44:BX44)+CG44+CJ44+CM44+CN44+CQ44+CT44+CW44+CX44+SUM(DB44:DL44)+CA44+CD44+S44</f>
        <v>34419999.68</v>
      </c>
      <c r="J44" s="571"/>
      <c r="K44" s="492"/>
      <c r="L44" s="492"/>
      <c r="M44" s="492"/>
      <c r="N44" s="492"/>
      <c r="O44" s="492"/>
      <c r="P44" s="492">
        <f t="shared" si="14"/>
        <v>0</v>
      </c>
      <c r="Q44" s="923"/>
      <c r="R44" s="924"/>
      <c r="S44" s="492"/>
      <c r="T44" s="935">
        <f>16800000+TSÚ!C27-1494020-103500+182988+1024697</f>
        <v>16799999.68</v>
      </c>
      <c r="U44" s="492"/>
      <c r="V44" s="492"/>
      <c r="W44" s="492"/>
      <c r="X44" s="492"/>
      <c r="Y44" s="492"/>
      <c r="Z44" s="492"/>
      <c r="AA44" s="492"/>
      <c r="AB44" s="492">
        <f t="shared" si="15"/>
        <v>0</v>
      </c>
      <c r="AC44" s="923"/>
      <c r="AD44" s="923"/>
      <c r="AE44" s="492">
        <f t="shared" si="16"/>
        <v>0</v>
      </c>
      <c r="AF44" s="923"/>
      <c r="AG44" s="923"/>
      <c r="AH44" s="492">
        <f t="shared" si="17"/>
        <v>0</v>
      </c>
      <c r="AI44" s="923"/>
      <c r="AJ44" s="923"/>
      <c r="AK44" s="492"/>
      <c r="AL44" s="492"/>
      <c r="AM44" s="492"/>
      <c r="AN44" s="492">
        <f t="shared" si="18"/>
        <v>0</v>
      </c>
      <c r="AO44" s="923"/>
      <c r="AP44" s="923"/>
      <c r="AQ44" s="492">
        <f t="shared" si="19"/>
        <v>0</v>
      </c>
      <c r="AR44" s="923"/>
      <c r="AS44" s="923"/>
      <c r="AT44" s="873">
        <f t="shared" si="20"/>
        <v>14470000</v>
      </c>
      <c r="AU44" s="923">
        <f>[2]ZŠ!$D$32</f>
        <v>14470000</v>
      </c>
      <c r="AV44" s="923">
        <f>[2]ZŠ!$E$32</f>
        <v>0</v>
      </c>
      <c r="AW44" s="492">
        <f t="shared" si="21"/>
        <v>0</v>
      </c>
      <c r="AX44" s="923"/>
      <c r="AY44" s="923"/>
      <c r="AZ44" s="492">
        <f t="shared" si="22"/>
        <v>550000</v>
      </c>
      <c r="BA44" s="923">
        <f>[2]MDDM!$D$4</f>
        <v>550000</v>
      </c>
      <c r="BB44" s="923">
        <f>[2]MDDM!$E$4</f>
        <v>0</v>
      </c>
      <c r="BC44" s="492">
        <f t="shared" si="23"/>
        <v>0</v>
      </c>
      <c r="BD44" s="923"/>
      <c r="BE44" s="923"/>
      <c r="BF44" s="492">
        <f t="shared" si="24"/>
        <v>2400000</v>
      </c>
      <c r="BG44" s="923">
        <f>'[2]MŠ Koll'!$D$4</f>
        <v>2400000</v>
      </c>
      <c r="BH44" s="923">
        <f>'[2]MŠ Koll'!$E$4</f>
        <v>0</v>
      </c>
      <c r="BI44" s="492">
        <f t="shared" si="25"/>
        <v>0</v>
      </c>
      <c r="BJ44" s="923">
        <f>'[2]Jídelna ZŠ'!$D$4</f>
        <v>0</v>
      </c>
      <c r="BK44" s="923">
        <f>'[2]Jídelna ZŠ'!$E$4</f>
        <v>0</v>
      </c>
      <c r="BL44" s="492">
        <f>'[2]Jídelna MŠ Koll.'!$B$4</f>
        <v>200000</v>
      </c>
      <c r="BM44" s="492">
        <f t="shared" si="26"/>
        <v>0</v>
      </c>
      <c r="BN44" s="923">
        <f>'[2] MŠ Cuk'!$D$25</f>
        <v>0</v>
      </c>
      <c r="BO44" s="923">
        <f>'[2] MŠ Cuk'!$E$25</f>
        <v>0</v>
      </c>
      <c r="BP44" s="492"/>
      <c r="BQ44" s="492">
        <f t="shared" si="27"/>
        <v>0</v>
      </c>
      <c r="BR44" s="923"/>
      <c r="BS44" s="923"/>
      <c r="BT44" s="492">
        <f t="shared" si="28"/>
        <v>0</v>
      </c>
      <c r="BU44" s="923"/>
      <c r="BV44" s="923"/>
      <c r="BW44" s="492"/>
      <c r="BX44" s="492">
        <f t="shared" si="29"/>
        <v>0</v>
      </c>
      <c r="BY44" s="923"/>
      <c r="BZ44" s="923"/>
      <c r="CA44" s="492"/>
      <c r="CB44" s="923"/>
      <c r="CC44" s="923"/>
      <c r="CD44" s="492"/>
      <c r="CE44" s="923"/>
      <c r="CF44" s="923"/>
      <c r="CG44" s="492"/>
      <c r="CH44" s="923"/>
      <c r="CI44" s="923"/>
      <c r="CJ44" s="492">
        <f t="shared" si="30"/>
        <v>0</v>
      </c>
      <c r="CK44" s="923"/>
      <c r="CL44" s="923"/>
      <c r="CM44" s="492"/>
      <c r="CN44" s="492">
        <f t="shared" si="31"/>
        <v>0</v>
      </c>
      <c r="CO44" s="923"/>
      <c r="CP44" s="923"/>
      <c r="CQ44" s="492">
        <f t="shared" si="32"/>
        <v>0</v>
      </c>
      <c r="CR44" s="923"/>
      <c r="CS44" s="923"/>
      <c r="CT44" s="492">
        <f t="shared" si="33"/>
        <v>0</v>
      </c>
      <c r="CU44" s="923"/>
      <c r="CV44" s="923"/>
      <c r="CW44" s="492"/>
      <c r="CX44" s="492">
        <f t="shared" si="34"/>
        <v>0</v>
      </c>
      <c r="CY44" s="923"/>
      <c r="CZ44" s="923"/>
      <c r="DA44" s="923"/>
      <c r="DB44" s="492"/>
      <c r="DC44" s="492"/>
      <c r="DD44" s="492"/>
      <c r="DE44" s="492"/>
      <c r="DF44" s="492"/>
      <c r="DG44" s="492"/>
      <c r="DH44" s="492"/>
      <c r="DI44" s="492"/>
      <c r="DJ44" s="492"/>
      <c r="DK44" s="492"/>
      <c r="DL44" s="926"/>
      <c r="DM44" s="527">
        <f>+J44+K44+L44+M44+N44+O44+P44+S44+T44+U44+V44+W44+X44+Y44+Z44+AA44+AB44+AE44+AH44+AK44+AL44+AM44+AN44+AQ44+AT44+AW44+AZ44+BC44+BF44+BI44+BL44+BM44+BP44+BQ44+BT44+BW44+BX44+CA44+CD44+CG44+CJ44+CM44+CN44+CQ44+CT44+CW44+CX44+DB44+DC44+DD44+DE44+DF44+DH44+DI44+DJ44+DK44+DL44</f>
        <v>34419999.68</v>
      </c>
      <c r="DN44" s="919">
        <f t="shared" si="53"/>
        <v>0</v>
      </c>
      <c r="DO44" s="920"/>
      <c r="DP44" s="922">
        <f t="shared" si="13"/>
        <v>0</v>
      </c>
      <c r="DQ44" s="763">
        <f t="shared" si="2"/>
        <v>0</v>
      </c>
      <c r="DR44" s="763"/>
    </row>
    <row r="45" spans="1:122" ht="13.5" customHeight="1" x14ac:dyDescent="0.25">
      <c r="A45" s="559">
        <v>5361</v>
      </c>
      <c r="B45" s="542" t="s">
        <v>139</v>
      </c>
      <c r="C45" s="922">
        <v>37000</v>
      </c>
      <c r="D45" s="922">
        <v>35000</v>
      </c>
      <c r="E45" s="922">
        <v>40000</v>
      </c>
      <c r="F45" s="922">
        <v>40000</v>
      </c>
      <c r="G45" s="922">
        <v>40000</v>
      </c>
      <c r="H45" s="922">
        <v>40000</v>
      </c>
      <c r="I45" s="922">
        <f t="shared" si="36"/>
        <v>40000</v>
      </c>
      <c r="J45" s="571"/>
      <c r="K45" s="492"/>
      <c r="L45" s="492"/>
      <c r="M45" s="492"/>
      <c r="N45" s="492"/>
      <c r="O45" s="492"/>
      <c r="P45" s="492">
        <f t="shared" si="14"/>
        <v>30000</v>
      </c>
      <c r="Q45" s="923">
        <f>[3]Správa!$D$112</f>
        <v>30000</v>
      </c>
      <c r="R45" s="924">
        <f>[3]Správa!$E$112</f>
        <v>0</v>
      </c>
      <c r="S45" s="492">
        <v>0</v>
      </c>
      <c r="T45" s="934"/>
      <c r="U45" s="492"/>
      <c r="V45" s="492"/>
      <c r="W45" s="492">
        <f>'[3]Městská policie'!$B$126</f>
        <v>10000</v>
      </c>
      <c r="X45" s="492"/>
      <c r="Y45" s="492"/>
      <c r="Z45" s="492"/>
      <c r="AA45" s="492"/>
      <c r="AB45" s="492">
        <f t="shared" si="15"/>
        <v>0</v>
      </c>
      <c r="AC45" s="923"/>
      <c r="AD45" s="923"/>
      <c r="AE45" s="492">
        <f t="shared" si="16"/>
        <v>0</v>
      </c>
      <c r="AF45" s="923"/>
      <c r="AG45" s="923"/>
      <c r="AH45" s="492">
        <f t="shared" si="17"/>
        <v>0</v>
      </c>
      <c r="AI45" s="923"/>
      <c r="AJ45" s="923"/>
      <c r="AK45" s="492"/>
      <c r="AL45" s="492"/>
      <c r="AM45" s="492"/>
      <c r="AN45" s="492">
        <f t="shared" si="18"/>
        <v>0</v>
      </c>
      <c r="AO45" s="923"/>
      <c r="AP45" s="923"/>
      <c r="AQ45" s="492">
        <f t="shared" si="19"/>
        <v>0</v>
      </c>
      <c r="AR45" s="923"/>
      <c r="AS45" s="923"/>
      <c r="AT45" s="492">
        <f t="shared" si="20"/>
        <v>0</v>
      </c>
      <c r="AU45" s="923"/>
      <c r="AV45" s="923"/>
      <c r="AW45" s="492">
        <f t="shared" si="21"/>
        <v>0</v>
      </c>
      <c r="AX45" s="923"/>
      <c r="AY45" s="923"/>
      <c r="AZ45" s="492">
        <f t="shared" si="22"/>
        <v>0</v>
      </c>
      <c r="BA45" s="923"/>
      <c r="BB45" s="923"/>
      <c r="BC45" s="492">
        <f t="shared" si="23"/>
        <v>0</v>
      </c>
      <c r="BD45" s="923"/>
      <c r="BE45" s="923"/>
      <c r="BF45" s="492">
        <f t="shared" si="24"/>
        <v>0</v>
      </c>
      <c r="BG45" s="923"/>
      <c r="BH45" s="923"/>
      <c r="BI45" s="492">
        <f t="shared" si="25"/>
        <v>0</v>
      </c>
      <c r="BJ45" s="923"/>
      <c r="BK45" s="923"/>
      <c r="BL45" s="492"/>
      <c r="BM45" s="492">
        <f t="shared" si="26"/>
        <v>0</v>
      </c>
      <c r="BN45" s="923"/>
      <c r="BO45" s="923"/>
      <c r="BP45" s="492"/>
      <c r="BQ45" s="492">
        <f t="shared" si="27"/>
        <v>0</v>
      </c>
      <c r="BR45" s="923"/>
      <c r="BS45" s="923"/>
      <c r="BT45" s="492">
        <f t="shared" si="28"/>
        <v>0</v>
      </c>
      <c r="BU45" s="923"/>
      <c r="BV45" s="923"/>
      <c r="BW45" s="492"/>
      <c r="BX45" s="492">
        <f t="shared" si="29"/>
        <v>0</v>
      </c>
      <c r="BY45" s="923"/>
      <c r="BZ45" s="923"/>
      <c r="CA45" s="492"/>
      <c r="CB45" s="923"/>
      <c r="CC45" s="923"/>
      <c r="CD45" s="492"/>
      <c r="CE45" s="923"/>
      <c r="CF45" s="923"/>
      <c r="CG45" s="492"/>
      <c r="CH45" s="923"/>
      <c r="CI45" s="923"/>
      <c r="CJ45" s="492">
        <f t="shared" si="30"/>
        <v>0</v>
      </c>
      <c r="CK45" s="923"/>
      <c r="CL45" s="923"/>
      <c r="CM45" s="492"/>
      <c r="CN45" s="492">
        <f t="shared" si="31"/>
        <v>0</v>
      </c>
      <c r="CO45" s="923"/>
      <c r="CP45" s="923"/>
      <c r="CQ45" s="492">
        <f t="shared" si="32"/>
        <v>0</v>
      </c>
      <c r="CR45" s="923"/>
      <c r="CS45" s="923"/>
      <c r="CT45" s="492">
        <f t="shared" si="33"/>
        <v>0</v>
      </c>
      <c r="CU45" s="923"/>
      <c r="CV45" s="923"/>
      <c r="CW45" s="492"/>
      <c r="CX45" s="492">
        <f t="shared" si="34"/>
        <v>0</v>
      </c>
      <c r="CY45" s="923"/>
      <c r="CZ45" s="923"/>
      <c r="DA45" s="923"/>
      <c r="DB45" s="492"/>
      <c r="DC45" s="492"/>
      <c r="DD45" s="492"/>
      <c r="DE45" s="492"/>
      <c r="DF45" s="492"/>
      <c r="DG45" s="492"/>
      <c r="DH45" s="492"/>
      <c r="DI45" s="492"/>
      <c r="DJ45" s="492"/>
      <c r="DK45" s="492"/>
      <c r="DL45" s="926"/>
      <c r="DM45" s="527">
        <f t="shared" si="35"/>
        <v>40000</v>
      </c>
      <c r="DN45" s="919">
        <f t="shared" si="53"/>
        <v>0</v>
      </c>
      <c r="DO45" s="920"/>
      <c r="DP45" s="922">
        <f t="shared" si="13"/>
        <v>0</v>
      </c>
      <c r="DQ45" s="763">
        <f t="shared" si="2"/>
        <v>0</v>
      </c>
      <c r="DR45" s="763"/>
    </row>
    <row r="46" spans="1:122" ht="13.5" customHeight="1" x14ac:dyDescent="0.25">
      <c r="A46" s="559">
        <v>5362</v>
      </c>
      <c r="B46" s="542" t="s">
        <v>140</v>
      </c>
      <c r="C46" s="922">
        <v>740000</v>
      </c>
      <c r="D46" s="922">
        <v>3437000</v>
      </c>
      <c r="E46" s="922">
        <v>1437000</v>
      </c>
      <c r="F46" s="922">
        <v>437000</v>
      </c>
      <c r="G46" s="922">
        <v>437000</v>
      </c>
      <c r="H46" s="922">
        <v>4437000</v>
      </c>
      <c r="I46" s="922">
        <f t="shared" si="36"/>
        <v>4437000</v>
      </c>
      <c r="J46" s="571"/>
      <c r="K46" s="492"/>
      <c r="L46" s="492"/>
      <c r="M46" s="492">
        <f>'[6]Všeobecná pokladna 6409'!$B$21+'[2]Všebecná pokladna'!$B$57</f>
        <v>4350000</v>
      </c>
      <c r="N46" s="492"/>
      <c r="O46" s="492"/>
      <c r="P46" s="492">
        <f t="shared" si="14"/>
        <v>50000</v>
      </c>
      <c r="Q46" s="923">
        <f>[3]Správa!$D$119</f>
        <v>50000</v>
      </c>
      <c r="R46" s="924">
        <f>[3]Správa!$E$119</f>
        <v>0</v>
      </c>
      <c r="S46" s="492"/>
      <c r="T46" s="934"/>
      <c r="U46" s="492">
        <f>'[3]Pečovatelská služba'!$B$94</f>
        <v>5000</v>
      </c>
      <c r="V46" s="492"/>
      <c r="W46" s="492">
        <f>'[3]Městská policie'!$B$133</f>
        <v>13000</v>
      </c>
      <c r="X46" s="492"/>
      <c r="Y46" s="492">
        <f>[3]Knihovna!$B$89</f>
        <v>4000</v>
      </c>
      <c r="Z46" s="492"/>
      <c r="AA46" s="492">
        <f>[3]Kultura!$B$52</f>
        <v>15000</v>
      </c>
      <c r="AB46" s="492">
        <f t="shared" si="15"/>
        <v>0</v>
      </c>
      <c r="AC46" s="923"/>
      <c r="AD46" s="923"/>
      <c r="AE46" s="492">
        <f t="shared" si="16"/>
        <v>0</v>
      </c>
      <c r="AF46" s="923"/>
      <c r="AG46" s="923"/>
      <c r="AH46" s="492">
        <f t="shared" si="17"/>
        <v>0</v>
      </c>
      <c r="AI46" s="923"/>
      <c r="AJ46" s="923"/>
      <c r="AK46" s="492"/>
      <c r="AL46" s="492"/>
      <c r="AM46" s="492"/>
      <c r="AN46" s="492">
        <f t="shared" si="18"/>
        <v>0</v>
      </c>
      <c r="AO46" s="923"/>
      <c r="AP46" s="923"/>
      <c r="AQ46" s="492">
        <f t="shared" si="19"/>
        <v>0</v>
      </c>
      <c r="AR46" s="923"/>
      <c r="AS46" s="923"/>
      <c r="AT46" s="492">
        <f t="shared" si="20"/>
        <v>0</v>
      </c>
      <c r="AU46" s="923"/>
      <c r="AV46" s="923"/>
      <c r="AW46" s="492">
        <f t="shared" si="21"/>
        <v>0</v>
      </c>
      <c r="AX46" s="923"/>
      <c r="AY46" s="923"/>
      <c r="AZ46" s="492">
        <f t="shared" si="22"/>
        <v>0</v>
      </c>
      <c r="BA46" s="923"/>
      <c r="BB46" s="923"/>
      <c r="BC46" s="492">
        <f t="shared" si="23"/>
        <v>0</v>
      </c>
      <c r="BD46" s="923"/>
      <c r="BE46" s="923"/>
      <c r="BF46" s="492">
        <f t="shared" si="24"/>
        <v>0</v>
      </c>
      <c r="BG46" s="923"/>
      <c r="BH46" s="923"/>
      <c r="BI46" s="492">
        <f t="shared" si="25"/>
        <v>0</v>
      </c>
      <c r="BJ46" s="923"/>
      <c r="BK46" s="923"/>
      <c r="BL46" s="492"/>
      <c r="BM46" s="492">
        <f t="shared" si="26"/>
        <v>0</v>
      </c>
      <c r="BN46" s="923"/>
      <c r="BO46" s="923"/>
      <c r="BP46" s="492"/>
      <c r="BQ46" s="492">
        <f t="shared" si="27"/>
        <v>0</v>
      </c>
      <c r="BR46" s="923"/>
      <c r="BS46" s="923"/>
      <c r="BT46" s="492">
        <f t="shared" si="28"/>
        <v>0</v>
      </c>
      <c r="BU46" s="923">
        <f>'[5]Silnice světelná křižovatka'!$D$28</f>
        <v>0</v>
      </c>
      <c r="BV46" s="923">
        <f>'[5]Silnice světelná křižovatka'!$E$28</f>
        <v>0</v>
      </c>
      <c r="BW46" s="492"/>
      <c r="BX46" s="492">
        <f t="shared" si="29"/>
        <v>0</v>
      </c>
      <c r="BY46" s="923"/>
      <c r="BZ46" s="923"/>
      <c r="CA46" s="492"/>
      <c r="CB46" s="923"/>
      <c r="CC46" s="923"/>
      <c r="CD46" s="492"/>
      <c r="CE46" s="923"/>
      <c r="CF46" s="923"/>
      <c r="CG46" s="492"/>
      <c r="CH46" s="923"/>
      <c r="CI46" s="923"/>
      <c r="CJ46" s="492">
        <f t="shared" si="30"/>
        <v>0</v>
      </c>
      <c r="CK46" s="923"/>
      <c r="CL46" s="923"/>
      <c r="CM46" s="492"/>
      <c r="CN46" s="492">
        <f t="shared" si="31"/>
        <v>0</v>
      </c>
      <c r="CO46" s="923"/>
      <c r="CP46" s="923"/>
      <c r="CQ46" s="492">
        <f t="shared" si="32"/>
        <v>0</v>
      </c>
      <c r="CR46" s="923"/>
      <c r="CS46" s="923"/>
      <c r="CT46" s="492">
        <f t="shared" si="33"/>
        <v>0</v>
      </c>
      <c r="CU46" s="923"/>
      <c r="CV46" s="923"/>
      <c r="CW46" s="492"/>
      <c r="CX46" s="492">
        <f t="shared" si="34"/>
        <v>0</v>
      </c>
      <c r="CY46" s="923"/>
      <c r="CZ46" s="923"/>
      <c r="DA46" s="923"/>
      <c r="DB46" s="492"/>
      <c r="DC46" s="492"/>
      <c r="DD46" s="492"/>
      <c r="DE46" s="492"/>
      <c r="DF46" s="492"/>
      <c r="DG46" s="492"/>
      <c r="DH46" s="492"/>
      <c r="DI46" s="492"/>
      <c r="DJ46" s="492"/>
      <c r="DK46" s="492"/>
      <c r="DL46" s="926"/>
      <c r="DM46" s="527">
        <f t="shared" si="35"/>
        <v>4437000</v>
      </c>
      <c r="DN46" s="919">
        <f t="shared" si="53"/>
        <v>0</v>
      </c>
      <c r="DO46" s="920"/>
      <c r="DP46" s="922">
        <f t="shared" si="13"/>
        <v>0</v>
      </c>
      <c r="DQ46" s="763">
        <f t="shared" si="2"/>
        <v>0</v>
      </c>
      <c r="DR46" s="763"/>
    </row>
    <row r="47" spans="1:122" ht="13.5" customHeight="1" x14ac:dyDescent="0.25">
      <c r="A47" s="559">
        <v>5363</v>
      </c>
      <c r="B47" s="542" t="s">
        <v>1183</v>
      </c>
      <c r="C47" s="922"/>
      <c r="D47" s="922">
        <v>0</v>
      </c>
      <c r="E47" s="922">
        <v>750000</v>
      </c>
      <c r="F47" s="922">
        <v>0</v>
      </c>
      <c r="G47" s="922">
        <v>0</v>
      </c>
      <c r="H47" s="922">
        <v>0</v>
      </c>
      <c r="I47" s="922">
        <f t="shared" si="36"/>
        <v>0</v>
      </c>
      <c r="J47" s="571"/>
      <c r="K47" s="492"/>
      <c r="L47" s="492"/>
      <c r="M47" s="492"/>
      <c r="N47" s="492"/>
      <c r="O47" s="492"/>
      <c r="P47" s="492"/>
      <c r="Q47" s="923"/>
      <c r="R47" s="924"/>
      <c r="S47" s="492"/>
      <c r="T47" s="934"/>
      <c r="U47" s="492"/>
      <c r="V47" s="492"/>
      <c r="W47" s="492"/>
      <c r="X47" s="492"/>
      <c r="Y47" s="492"/>
      <c r="Z47" s="492"/>
      <c r="AA47" s="492"/>
      <c r="AB47" s="492"/>
      <c r="AC47" s="923"/>
      <c r="AD47" s="923"/>
      <c r="AE47" s="492"/>
      <c r="AF47" s="923"/>
      <c r="AG47" s="923"/>
      <c r="AH47" s="492"/>
      <c r="AI47" s="923"/>
      <c r="AJ47" s="923"/>
      <c r="AK47" s="492"/>
      <c r="AL47" s="492"/>
      <c r="AM47" s="492"/>
      <c r="AN47" s="492"/>
      <c r="AO47" s="923"/>
      <c r="AP47" s="923"/>
      <c r="AQ47" s="492"/>
      <c r="AR47" s="923"/>
      <c r="AS47" s="923"/>
      <c r="AT47" s="492"/>
      <c r="AU47" s="923"/>
      <c r="AV47" s="923"/>
      <c r="AW47" s="492"/>
      <c r="AX47" s="923"/>
      <c r="AY47" s="923"/>
      <c r="AZ47" s="492"/>
      <c r="BA47" s="923"/>
      <c r="BB47" s="923"/>
      <c r="BC47" s="492"/>
      <c r="BD47" s="923"/>
      <c r="BE47" s="923"/>
      <c r="BF47" s="492"/>
      <c r="BG47" s="923"/>
      <c r="BH47" s="923"/>
      <c r="BI47" s="492"/>
      <c r="BJ47" s="923"/>
      <c r="BK47" s="923"/>
      <c r="BL47" s="492"/>
      <c r="BM47" s="492"/>
      <c r="BN47" s="923"/>
      <c r="BO47" s="923"/>
      <c r="BP47" s="492"/>
      <c r="BQ47" s="492"/>
      <c r="BR47" s="923"/>
      <c r="BS47" s="923"/>
      <c r="BT47" s="492"/>
      <c r="BU47" s="923"/>
      <c r="BV47" s="923"/>
      <c r="BW47" s="492"/>
      <c r="BX47" s="492">
        <f t="shared" si="29"/>
        <v>0</v>
      </c>
      <c r="BY47" s="923">
        <f>+[4]Vodovod!$D$27</f>
        <v>0</v>
      </c>
      <c r="BZ47" s="923">
        <f>+[4]Vodovod!$E$27</f>
        <v>0</v>
      </c>
      <c r="CA47" s="492"/>
      <c r="CB47" s="923"/>
      <c r="CC47" s="923"/>
      <c r="CD47" s="492"/>
      <c r="CE47" s="923"/>
      <c r="CF47" s="923"/>
      <c r="CG47" s="492"/>
      <c r="CH47" s="923"/>
      <c r="CI47" s="923"/>
      <c r="CJ47" s="492"/>
      <c r="CK47" s="923"/>
      <c r="CL47" s="923"/>
      <c r="CM47" s="492"/>
      <c r="CN47" s="492"/>
      <c r="CO47" s="923"/>
      <c r="CP47" s="923"/>
      <c r="CQ47" s="492"/>
      <c r="CR47" s="923"/>
      <c r="CS47" s="923"/>
      <c r="CT47" s="492"/>
      <c r="CU47" s="923"/>
      <c r="CV47" s="923"/>
      <c r="CW47" s="492"/>
      <c r="CX47" s="492"/>
      <c r="CY47" s="923"/>
      <c r="CZ47" s="923"/>
      <c r="DA47" s="923"/>
      <c r="DB47" s="492"/>
      <c r="DC47" s="492"/>
      <c r="DD47" s="492"/>
      <c r="DE47" s="492"/>
      <c r="DF47" s="492"/>
      <c r="DG47" s="492"/>
      <c r="DH47" s="492"/>
      <c r="DI47" s="492"/>
      <c r="DJ47" s="492"/>
      <c r="DK47" s="492"/>
      <c r="DL47" s="926"/>
      <c r="DM47" s="527">
        <f t="shared" si="35"/>
        <v>0</v>
      </c>
      <c r="DN47" s="919"/>
      <c r="DO47" s="920"/>
      <c r="DP47" s="922"/>
      <c r="DQ47" s="763">
        <f t="shared" si="2"/>
        <v>0</v>
      </c>
      <c r="DR47" s="763"/>
    </row>
    <row r="48" spans="1:122" ht="13.5" customHeight="1" x14ac:dyDescent="0.25">
      <c r="A48" s="559">
        <v>5492</v>
      </c>
      <c r="B48" s="542" t="s">
        <v>141</v>
      </c>
      <c r="C48" s="922">
        <v>1080000</v>
      </c>
      <c r="D48" s="922">
        <v>380000</v>
      </c>
      <c r="E48" s="922">
        <v>970000</v>
      </c>
      <c r="F48" s="922">
        <v>970000</v>
      </c>
      <c r="G48" s="922">
        <v>970000</v>
      </c>
      <c r="H48" s="922">
        <v>421000</v>
      </c>
      <c r="I48" s="922">
        <f t="shared" si="36"/>
        <v>421000</v>
      </c>
      <c r="J48" s="571"/>
      <c r="K48" s="492"/>
      <c r="L48" s="492"/>
      <c r="M48" s="492"/>
      <c r="N48" s="492">
        <f>[3]Zastupitelé!$B$87</f>
        <v>401000</v>
      </c>
      <c r="O48" s="492"/>
      <c r="P48" s="492">
        <f t="shared" si="14"/>
        <v>0</v>
      </c>
      <c r="Q48" s="923"/>
      <c r="R48" s="924"/>
      <c r="S48" s="492">
        <v>0</v>
      </c>
      <c r="T48" s="934"/>
      <c r="U48" s="492"/>
      <c r="V48" s="492"/>
      <c r="W48" s="492"/>
      <c r="X48" s="492"/>
      <c r="Y48" s="492"/>
      <c r="Z48" s="492"/>
      <c r="AA48" s="492">
        <f>[3]Kultura!$B$59</f>
        <v>20000</v>
      </c>
      <c r="AB48" s="492">
        <f t="shared" si="15"/>
        <v>0</v>
      </c>
      <c r="AC48" s="923"/>
      <c r="AD48" s="923"/>
      <c r="AE48" s="492">
        <f t="shared" si="16"/>
        <v>0</v>
      </c>
      <c r="AF48" s="923"/>
      <c r="AG48" s="923"/>
      <c r="AH48" s="492">
        <f t="shared" si="17"/>
        <v>0</v>
      </c>
      <c r="AI48" s="923"/>
      <c r="AJ48" s="923"/>
      <c r="AK48" s="492"/>
      <c r="AL48" s="492"/>
      <c r="AM48" s="492"/>
      <c r="AN48" s="492">
        <f t="shared" si="18"/>
        <v>0</v>
      </c>
      <c r="AO48" s="923"/>
      <c r="AP48" s="923"/>
      <c r="AQ48" s="492">
        <f t="shared" si="19"/>
        <v>0</v>
      </c>
      <c r="AR48" s="923"/>
      <c r="AS48" s="923"/>
      <c r="AT48" s="492">
        <f t="shared" si="20"/>
        <v>0</v>
      </c>
      <c r="AU48" s="923"/>
      <c r="AV48" s="923"/>
      <c r="AW48" s="492">
        <f t="shared" si="21"/>
        <v>0</v>
      </c>
      <c r="AX48" s="923"/>
      <c r="AY48" s="923"/>
      <c r="AZ48" s="492">
        <f t="shared" si="22"/>
        <v>0</v>
      </c>
      <c r="BA48" s="923"/>
      <c r="BB48" s="923"/>
      <c r="BC48" s="492">
        <f t="shared" si="23"/>
        <v>0</v>
      </c>
      <c r="BD48" s="923"/>
      <c r="BE48" s="923"/>
      <c r="BF48" s="492">
        <f t="shared" si="24"/>
        <v>0</v>
      </c>
      <c r="BG48" s="923"/>
      <c r="BH48" s="923"/>
      <c r="BI48" s="492">
        <f t="shared" si="25"/>
        <v>0</v>
      </c>
      <c r="BJ48" s="923"/>
      <c r="BK48" s="923"/>
      <c r="BL48" s="492"/>
      <c r="BM48" s="492">
        <f t="shared" si="26"/>
        <v>0</v>
      </c>
      <c r="BN48" s="923"/>
      <c r="BO48" s="923"/>
      <c r="BP48" s="492"/>
      <c r="BQ48" s="492">
        <f t="shared" si="27"/>
        <v>0</v>
      </c>
      <c r="BR48" s="923"/>
      <c r="BS48" s="923"/>
      <c r="BT48" s="492">
        <f t="shared" si="28"/>
        <v>0</v>
      </c>
      <c r="BU48" s="923"/>
      <c r="BV48" s="923"/>
      <c r="BW48" s="492"/>
      <c r="BX48" s="492">
        <f t="shared" si="29"/>
        <v>0</v>
      </c>
      <c r="BY48" s="923"/>
      <c r="BZ48" s="923"/>
      <c r="CA48" s="492"/>
      <c r="CB48" s="923"/>
      <c r="CC48" s="923"/>
      <c r="CD48" s="492"/>
      <c r="CE48" s="923"/>
      <c r="CF48" s="923"/>
      <c r="CG48" s="492"/>
      <c r="CH48" s="923"/>
      <c r="CI48" s="923"/>
      <c r="CJ48" s="492">
        <f t="shared" si="30"/>
        <v>0</v>
      </c>
      <c r="CK48" s="923"/>
      <c r="CL48" s="923"/>
      <c r="CM48" s="492"/>
      <c r="CN48" s="492">
        <f t="shared" si="31"/>
        <v>0</v>
      </c>
      <c r="CO48" s="923"/>
      <c r="CP48" s="923"/>
      <c r="CQ48" s="492">
        <f t="shared" si="32"/>
        <v>0</v>
      </c>
      <c r="CR48" s="923"/>
      <c r="CS48" s="923"/>
      <c r="CT48" s="492">
        <f t="shared" si="33"/>
        <v>0</v>
      </c>
      <c r="CU48" s="923"/>
      <c r="CV48" s="923"/>
      <c r="CW48" s="492"/>
      <c r="CX48" s="492">
        <f t="shared" si="34"/>
        <v>0</v>
      </c>
      <c r="CY48" s="923"/>
      <c r="CZ48" s="923"/>
      <c r="DA48" s="923"/>
      <c r="DB48" s="492"/>
      <c r="DC48" s="492"/>
      <c r="DD48" s="492"/>
      <c r="DE48" s="492"/>
      <c r="DF48" s="492"/>
      <c r="DG48" s="492"/>
      <c r="DH48" s="492"/>
      <c r="DI48" s="492"/>
      <c r="DJ48" s="492"/>
      <c r="DK48" s="492"/>
      <c r="DL48" s="926"/>
      <c r="DM48" s="527">
        <f t="shared" si="35"/>
        <v>421000</v>
      </c>
      <c r="DN48" s="919">
        <f t="shared" si="53"/>
        <v>0</v>
      </c>
      <c r="DO48" s="920"/>
      <c r="DP48" s="922">
        <f t="shared" si="13"/>
        <v>0</v>
      </c>
      <c r="DQ48" s="763">
        <f t="shared" si="2"/>
        <v>0</v>
      </c>
      <c r="DR48" s="763"/>
    </row>
    <row r="49" spans="1:122" ht="13.5" customHeight="1" x14ac:dyDescent="0.25">
      <c r="A49" s="559">
        <v>5499</v>
      </c>
      <c r="B49" s="542" t="s">
        <v>1058</v>
      </c>
      <c r="C49" s="922">
        <v>1300000</v>
      </c>
      <c r="D49" s="922">
        <v>1300000</v>
      </c>
      <c r="E49" s="922">
        <v>1300000</v>
      </c>
      <c r="F49" s="922">
        <v>1300000</v>
      </c>
      <c r="G49" s="922">
        <v>1300000</v>
      </c>
      <c r="H49" s="922">
        <v>1300000</v>
      </c>
      <c r="I49" s="922">
        <f t="shared" si="36"/>
        <v>1300000</v>
      </c>
      <c r="J49" s="571"/>
      <c r="K49" s="492"/>
      <c r="L49" s="492"/>
      <c r="M49" s="492">
        <f>'[2]Všebecná pokladna'!$B$64</f>
        <v>1300000</v>
      </c>
      <c r="N49" s="492"/>
      <c r="O49" s="492"/>
      <c r="P49" s="492">
        <f t="shared" si="14"/>
        <v>0</v>
      </c>
      <c r="Q49" s="923"/>
      <c r="R49" s="924"/>
      <c r="S49" s="492"/>
      <c r="T49" s="934"/>
      <c r="U49" s="492"/>
      <c r="V49" s="492"/>
      <c r="W49" s="492"/>
      <c r="X49" s="492"/>
      <c r="Y49" s="492"/>
      <c r="Z49" s="492"/>
      <c r="AA49" s="492"/>
      <c r="AB49" s="492">
        <f t="shared" si="15"/>
        <v>0</v>
      </c>
      <c r="AC49" s="923"/>
      <c r="AD49" s="923"/>
      <c r="AE49" s="492">
        <f t="shared" si="16"/>
        <v>0</v>
      </c>
      <c r="AF49" s="923"/>
      <c r="AG49" s="923"/>
      <c r="AH49" s="492">
        <f t="shared" si="17"/>
        <v>0</v>
      </c>
      <c r="AI49" s="923"/>
      <c r="AJ49" s="923"/>
      <c r="AK49" s="492"/>
      <c r="AL49" s="492"/>
      <c r="AM49" s="492"/>
      <c r="AN49" s="492">
        <f t="shared" si="18"/>
        <v>0</v>
      </c>
      <c r="AO49" s="923"/>
      <c r="AP49" s="923"/>
      <c r="AQ49" s="492">
        <f t="shared" si="19"/>
        <v>0</v>
      </c>
      <c r="AR49" s="923"/>
      <c r="AS49" s="923"/>
      <c r="AT49" s="492">
        <f t="shared" si="20"/>
        <v>0</v>
      </c>
      <c r="AU49" s="923"/>
      <c r="AV49" s="923"/>
      <c r="AW49" s="492">
        <f t="shared" si="21"/>
        <v>0</v>
      </c>
      <c r="AX49" s="923"/>
      <c r="AY49" s="923"/>
      <c r="AZ49" s="492">
        <f t="shared" si="22"/>
        <v>0</v>
      </c>
      <c r="BA49" s="923"/>
      <c r="BB49" s="923"/>
      <c r="BC49" s="492">
        <f t="shared" si="23"/>
        <v>0</v>
      </c>
      <c r="BD49" s="923"/>
      <c r="BE49" s="923"/>
      <c r="BF49" s="492">
        <f t="shared" si="24"/>
        <v>0</v>
      </c>
      <c r="BG49" s="923"/>
      <c r="BH49" s="923"/>
      <c r="BI49" s="492">
        <f t="shared" si="25"/>
        <v>0</v>
      </c>
      <c r="BJ49" s="923"/>
      <c r="BK49" s="923"/>
      <c r="BL49" s="492"/>
      <c r="BM49" s="492">
        <f t="shared" si="26"/>
        <v>0</v>
      </c>
      <c r="BN49" s="923"/>
      <c r="BO49" s="923"/>
      <c r="BP49" s="492"/>
      <c r="BQ49" s="492">
        <f t="shared" si="27"/>
        <v>0</v>
      </c>
      <c r="BR49" s="923"/>
      <c r="BS49" s="923"/>
      <c r="BT49" s="492">
        <f t="shared" si="28"/>
        <v>0</v>
      </c>
      <c r="BU49" s="923"/>
      <c r="BV49" s="923"/>
      <c r="BW49" s="492"/>
      <c r="BX49" s="492">
        <f t="shared" si="29"/>
        <v>0</v>
      </c>
      <c r="BY49" s="923"/>
      <c r="BZ49" s="923"/>
      <c r="CA49" s="492"/>
      <c r="CB49" s="923"/>
      <c r="CC49" s="923"/>
      <c r="CD49" s="492"/>
      <c r="CE49" s="923"/>
      <c r="CF49" s="923"/>
      <c r="CG49" s="492"/>
      <c r="CH49" s="923"/>
      <c r="CI49" s="923"/>
      <c r="CJ49" s="492">
        <f t="shared" si="30"/>
        <v>0</v>
      </c>
      <c r="CK49" s="923"/>
      <c r="CL49" s="923"/>
      <c r="CM49" s="492"/>
      <c r="CN49" s="492">
        <f t="shared" si="31"/>
        <v>0</v>
      </c>
      <c r="CO49" s="923"/>
      <c r="CP49" s="923"/>
      <c r="CQ49" s="492">
        <f t="shared" si="32"/>
        <v>0</v>
      </c>
      <c r="CR49" s="923"/>
      <c r="CS49" s="923"/>
      <c r="CT49" s="492">
        <f t="shared" si="33"/>
        <v>0</v>
      </c>
      <c r="CU49" s="923"/>
      <c r="CV49" s="923"/>
      <c r="CW49" s="492"/>
      <c r="CX49" s="492">
        <f t="shared" si="34"/>
        <v>0</v>
      </c>
      <c r="CY49" s="923"/>
      <c r="CZ49" s="923"/>
      <c r="DA49" s="923"/>
      <c r="DB49" s="492"/>
      <c r="DC49" s="492"/>
      <c r="DD49" s="492"/>
      <c r="DE49" s="492"/>
      <c r="DF49" s="492"/>
      <c r="DG49" s="492"/>
      <c r="DH49" s="492"/>
      <c r="DI49" s="492"/>
      <c r="DJ49" s="492"/>
      <c r="DK49" s="492"/>
      <c r="DL49" s="926"/>
      <c r="DM49" s="527">
        <f t="shared" si="35"/>
        <v>1300000</v>
      </c>
      <c r="DN49" s="919">
        <f t="shared" si="53"/>
        <v>0</v>
      </c>
      <c r="DO49" s="920"/>
      <c r="DP49" s="922">
        <f t="shared" si="13"/>
        <v>0</v>
      </c>
      <c r="DQ49" s="763">
        <f t="shared" si="2"/>
        <v>0</v>
      </c>
      <c r="DR49" s="763"/>
    </row>
    <row r="50" spans="1:122" ht="13.5" customHeight="1" x14ac:dyDescent="0.25">
      <c r="A50" s="559">
        <v>5222</v>
      </c>
      <c r="B50" s="542" t="s">
        <v>143</v>
      </c>
      <c r="C50" s="922">
        <v>1450000</v>
      </c>
      <c r="D50" s="922">
        <v>900000</v>
      </c>
      <c r="E50" s="922">
        <v>1000000</v>
      </c>
      <c r="F50" s="922">
        <v>1000000</v>
      </c>
      <c r="G50" s="922">
        <v>1000000</v>
      </c>
      <c r="H50" s="922">
        <v>1000000</v>
      </c>
      <c r="I50" s="922">
        <f t="shared" si="36"/>
        <v>1000000</v>
      </c>
      <c r="J50" s="571"/>
      <c r="K50" s="492"/>
      <c r="L50" s="492"/>
      <c r="M50" s="492"/>
      <c r="N50" s="492"/>
      <c r="O50" s="492"/>
      <c r="P50" s="492">
        <f t="shared" si="14"/>
        <v>0</v>
      </c>
      <c r="Q50" s="923"/>
      <c r="R50" s="924"/>
      <c r="S50" s="492"/>
      <c r="T50" s="934"/>
      <c r="U50" s="492"/>
      <c r="V50" s="492"/>
      <c r="W50" s="492"/>
      <c r="X50" s="492"/>
      <c r="Y50" s="492"/>
      <c r="Z50" s="492"/>
      <c r="AA50" s="492"/>
      <c r="AB50" s="492">
        <f t="shared" si="15"/>
        <v>0</v>
      </c>
      <c r="AC50" s="923"/>
      <c r="AD50" s="923"/>
      <c r="AE50" s="492">
        <f t="shared" si="16"/>
        <v>0</v>
      </c>
      <c r="AF50" s="923"/>
      <c r="AG50" s="923"/>
      <c r="AH50" s="492">
        <f t="shared" si="17"/>
        <v>0</v>
      </c>
      <c r="AI50" s="923"/>
      <c r="AJ50" s="923"/>
      <c r="AK50" s="492"/>
      <c r="AL50" s="492"/>
      <c r="AM50" s="492"/>
      <c r="AN50" s="492">
        <f t="shared" si="18"/>
        <v>0</v>
      </c>
      <c r="AO50" s="923"/>
      <c r="AP50" s="923"/>
      <c r="AQ50" s="492">
        <f t="shared" si="19"/>
        <v>1000000</v>
      </c>
      <c r="AR50" s="923">
        <f>'[2]Sportovní zařízení'!$D$11</f>
        <v>1000000</v>
      </c>
      <c r="AS50" s="923">
        <f>'[2]Sportovní zařízení'!$E$11</f>
        <v>0</v>
      </c>
      <c r="AT50" s="492">
        <f t="shared" si="20"/>
        <v>0</v>
      </c>
      <c r="AU50" s="923"/>
      <c r="AV50" s="923"/>
      <c r="AW50" s="492">
        <f t="shared" si="21"/>
        <v>0</v>
      </c>
      <c r="AX50" s="923"/>
      <c r="AY50" s="923"/>
      <c r="AZ50" s="492">
        <f t="shared" si="22"/>
        <v>0</v>
      </c>
      <c r="BA50" s="923"/>
      <c r="BB50" s="923"/>
      <c r="BC50" s="492">
        <f t="shared" si="23"/>
        <v>0</v>
      </c>
      <c r="BD50" s="923"/>
      <c r="BE50" s="923"/>
      <c r="BF50" s="492">
        <f t="shared" si="24"/>
        <v>0</v>
      </c>
      <c r="BG50" s="923"/>
      <c r="BH50" s="923"/>
      <c r="BI50" s="492">
        <f t="shared" si="25"/>
        <v>0</v>
      </c>
      <c r="BJ50" s="923"/>
      <c r="BK50" s="923"/>
      <c r="BL50" s="492"/>
      <c r="BM50" s="492">
        <f t="shared" si="26"/>
        <v>0</v>
      </c>
      <c r="BN50" s="923"/>
      <c r="BO50" s="923"/>
      <c r="BP50" s="492"/>
      <c r="BQ50" s="492">
        <f t="shared" si="27"/>
        <v>0</v>
      </c>
      <c r="BR50" s="923"/>
      <c r="BS50" s="923"/>
      <c r="BT50" s="492">
        <f t="shared" si="28"/>
        <v>0</v>
      </c>
      <c r="BU50" s="923"/>
      <c r="BV50" s="923"/>
      <c r="BW50" s="492"/>
      <c r="BX50" s="492">
        <f t="shared" si="29"/>
        <v>0</v>
      </c>
      <c r="BY50" s="923"/>
      <c r="BZ50" s="923"/>
      <c r="CA50" s="492"/>
      <c r="CB50" s="923"/>
      <c r="CC50" s="923"/>
      <c r="CD50" s="492"/>
      <c r="CE50" s="923"/>
      <c r="CF50" s="923"/>
      <c r="CG50" s="492"/>
      <c r="CH50" s="923"/>
      <c r="CI50" s="923"/>
      <c r="CJ50" s="492">
        <f t="shared" si="30"/>
        <v>0</v>
      </c>
      <c r="CK50" s="923"/>
      <c r="CL50" s="923"/>
      <c r="CM50" s="492"/>
      <c r="CN50" s="492">
        <f t="shared" si="31"/>
        <v>0</v>
      </c>
      <c r="CO50" s="923"/>
      <c r="CP50" s="923"/>
      <c r="CQ50" s="492">
        <f t="shared" si="32"/>
        <v>0</v>
      </c>
      <c r="CR50" s="923"/>
      <c r="CS50" s="923"/>
      <c r="CT50" s="492">
        <f t="shared" si="33"/>
        <v>0</v>
      </c>
      <c r="CU50" s="923"/>
      <c r="CV50" s="923"/>
      <c r="CW50" s="492"/>
      <c r="CX50" s="492">
        <f t="shared" si="34"/>
        <v>0</v>
      </c>
      <c r="CY50" s="923"/>
      <c r="CZ50" s="923"/>
      <c r="DA50" s="923"/>
      <c r="DB50" s="492"/>
      <c r="DC50" s="492"/>
      <c r="DD50" s="492"/>
      <c r="DE50" s="492"/>
      <c r="DF50" s="492"/>
      <c r="DG50" s="492"/>
      <c r="DH50" s="492"/>
      <c r="DI50" s="492"/>
      <c r="DJ50" s="492"/>
      <c r="DK50" s="492"/>
      <c r="DL50" s="926"/>
      <c r="DM50" s="527">
        <f t="shared" si="35"/>
        <v>1000000</v>
      </c>
      <c r="DN50" s="919">
        <f t="shared" si="53"/>
        <v>0</v>
      </c>
      <c r="DO50" s="920"/>
      <c r="DP50" s="922">
        <f t="shared" si="13"/>
        <v>0</v>
      </c>
      <c r="DQ50" s="763">
        <f t="shared" si="2"/>
        <v>0</v>
      </c>
      <c r="DR50" s="763"/>
    </row>
    <row r="51" spans="1:122" ht="12.75" customHeight="1" x14ac:dyDescent="0.25">
      <c r="A51" s="945">
        <v>5903</v>
      </c>
      <c r="B51" s="946" t="s">
        <v>1129</v>
      </c>
      <c r="C51" s="922"/>
      <c r="D51" s="947">
        <v>52650</v>
      </c>
      <c r="E51" s="947">
        <v>52435.245000000003</v>
      </c>
      <c r="F51" s="947">
        <v>52435.245000000003</v>
      </c>
      <c r="G51" s="947">
        <v>52435.245000000003</v>
      </c>
      <c r="H51" s="947">
        <v>52435.245000000003</v>
      </c>
      <c r="I51" s="922">
        <f t="shared" si="36"/>
        <v>52435.245000000003</v>
      </c>
      <c r="J51" s="948"/>
      <c r="K51" s="949"/>
      <c r="L51" s="949">
        <f>'[2]Krizové situace-5213'!$B$4</f>
        <v>52435.245000000003</v>
      </c>
      <c r="M51" s="949"/>
      <c r="N51" s="949"/>
      <c r="O51" s="949"/>
      <c r="P51" s="949"/>
      <c r="Q51" s="950"/>
      <c r="R51" s="951"/>
      <c r="S51" s="949"/>
      <c r="T51" s="952"/>
      <c r="U51" s="949"/>
      <c r="V51" s="949"/>
      <c r="W51" s="949"/>
      <c r="X51" s="949"/>
      <c r="Y51" s="949"/>
      <c r="Z51" s="949"/>
      <c r="AA51" s="949"/>
      <c r="AB51" s="949"/>
      <c r="AC51" s="950"/>
      <c r="AD51" s="950"/>
      <c r="AE51" s="949"/>
      <c r="AF51" s="950"/>
      <c r="AG51" s="950"/>
      <c r="AH51" s="949"/>
      <c r="AI51" s="950"/>
      <c r="AJ51" s="950"/>
      <c r="AK51" s="949"/>
      <c r="AL51" s="949"/>
      <c r="AM51" s="949"/>
      <c r="AN51" s="949"/>
      <c r="AO51" s="950"/>
      <c r="AP51" s="950"/>
      <c r="AQ51" s="949"/>
      <c r="AR51" s="950"/>
      <c r="AS51" s="950"/>
      <c r="AT51" s="949"/>
      <c r="AU51" s="950"/>
      <c r="AV51" s="950"/>
      <c r="AW51" s="949"/>
      <c r="AX51" s="950"/>
      <c r="AY51" s="950"/>
      <c r="AZ51" s="949"/>
      <c r="BA51" s="950"/>
      <c r="BB51" s="950"/>
      <c r="BC51" s="949"/>
      <c r="BD51" s="950"/>
      <c r="BE51" s="950"/>
      <c r="BF51" s="949"/>
      <c r="BG51" s="950"/>
      <c r="BH51" s="950"/>
      <c r="BI51" s="949"/>
      <c r="BJ51" s="950"/>
      <c r="BK51" s="950"/>
      <c r="BL51" s="949"/>
      <c r="BM51" s="949"/>
      <c r="BN51" s="950"/>
      <c r="BO51" s="950"/>
      <c r="BP51" s="949"/>
      <c r="BQ51" s="949"/>
      <c r="BR51" s="950"/>
      <c r="BS51" s="950"/>
      <c r="BT51" s="949"/>
      <c r="BU51" s="950"/>
      <c r="BV51" s="950"/>
      <c r="BW51" s="949"/>
      <c r="BX51" s="949"/>
      <c r="BY51" s="950"/>
      <c r="BZ51" s="950"/>
      <c r="CA51" s="949"/>
      <c r="CB51" s="950"/>
      <c r="CC51" s="950"/>
      <c r="CD51" s="949"/>
      <c r="CE51" s="950"/>
      <c r="CF51" s="950"/>
      <c r="CG51" s="949"/>
      <c r="CH51" s="950"/>
      <c r="CI51" s="950"/>
      <c r="CJ51" s="949"/>
      <c r="CK51" s="950"/>
      <c r="CL51" s="950"/>
      <c r="CM51" s="949"/>
      <c r="CN51" s="949"/>
      <c r="CO51" s="950"/>
      <c r="CP51" s="950"/>
      <c r="CQ51" s="949"/>
      <c r="CR51" s="950"/>
      <c r="CS51" s="950"/>
      <c r="CT51" s="949"/>
      <c r="CU51" s="950"/>
      <c r="CV51" s="950"/>
      <c r="CW51" s="949"/>
      <c r="CX51" s="949"/>
      <c r="CY51" s="950"/>
      <c r="CZ51" s="950"/>
      <c r="DA51" s="950"/>
      <c r="DB51" s="949"/>
      <c r="DC51" s="949"/>
      <c r="DD51" s="949"/>
      <c r="DE51" s="949"/>
      <c r="DF51" s="949"/>
      <c r="DG51" s="949"/>
      <c r="DH51" s="949"/>
      <c r="DI51" s="949"/>
      <c r="DJ51" s="949"/>
      <c r="DK51" s="949"/>
      <c r="DL51" s="953"/>
      <c r="DM51" s="527">
        <f t="shared" si="35"/>
        <v>52435.245000000003</v>
      </c>
      <c r="DN51" s="919"/>
      <c r="DO51" s="920"/>
      <c r="DP51" s="947"/>
      <c r="DQ51" s="763">
        <f t="shared" si="2"/>
        <v>0</v>
      </c>
      <c r="DR51" s="763"/>
    </row>
    <row r="52" spans="1:122" s="617" customFormat="1" ht="17.25" thickBot="1" x14ac:dyDescent="0.35">
      <c r="A52" s="550" t="s">
        <v>144</v>
      </c>
      <c r="B52" s="551"/>
      <c r="C52" s="927">
        <v>84303463</v>
      </c>
      <c r="D52" s="927">
        <f>SUM(D17:D51)</f>
        <v>80554170</v>
      </c>
      <c r="E52" s="927">
        <v>88245079.925000012</v>
      </c>
      <c r="F52" s="927">
        <v>86623379.925000012</v>
      </c>
      <c r="G52" s="927">
        <v>80958847.925000012</v>
      </c>
      <c r="H52" s="927">
        <v>90786025.925000012</v>
      </c>
      <c r="I52" s="927">
        <f>SUM(I17:I51)</f>
        <v>91006861.925000012</v>
      </c>
      <c r="J52" s="556">
        <f t="shared" ref="J52:K52" si="54">SUM(J17:J51)</f>
        <v>6310</v>
      </c>
      <c r="K52" s="554">
        <f t="shared" si="54"/>
        <v>0</v>
      </c>
      <c r="L52" s="554">
        <f>SUM(L17:L51)</f>
        <v>52435.245000000003</v>
      </c>
      <c r="M52" s="554">
        <f t="shared" ref="M52:S52" si="55">SUM(M17:M51)</f>
        <v>7494512</v>
      </c>
      <c r="N52" s="554">
        <f t="shared" si="55"/>
        <v>853000</v>
      </c>
      <c r="O52" s="554">
        <f t="shared" si="55"/>
        <v>30836</v>
      </c>
      <c r="P52" s="554">
        <f t="shared" si="55"/>
        <v>7490000</v>
      </c>
      <c r="Q52" s="928">
        <f t="shared" si="55"/>
        <v>7420000</v>
      </c>
      <c r="R52" s="929">
        <f t="shared" si="55"/>
        <v>70000</v>
      </c>
      <c r="S52" s="554">
        <f t="shared" si="55"/>
        <v>0</v>
      </c>
      <c r="T52" s="930">
        <f>SUM(T17:T50)-T22-T34-T35</f>
        <v>16799999.68</v>
      </c>
      <c r="U52" s="554">
        <f t="shared" ref="U52:CF52" si="56">SUM(U17:U51)</f>
        <v>378000</v>
      </c>
      <c r="V52" s="554">
        <f t="shared" si="56"/>
        <v>200000</v>
      </c>
      <c r="W52" s="554">
        <f t="shared" si="56"/>
        <v>937000</v>
      </c>
      <c r="X52" s="554">
        <f t="shared" si="56"/>
        <v>20000</v>
      </c>
      <c r="Y52" s="554">
        <f t="shared" si="56"/>
        <v>592000</v>
      </c>
      <c r="Z52" s="554">
        <f t="shared" si="56"/>
        <v>490000</v>
      </c>
      <c r="AA52" s="554">
        <f t="shared" si="56"/>
        <v>995000</v>
      </c>
      <c r="AB52" s="554">
        <f t="shared" si="56"/>
        <v>1720000</v>
      </c>
      <c r="AC52" s="928">
        <f t="shared" si="56"/>
        <v>1540000</v>
      </c>
      <c r="AD52" s="928">
        <f t="shared" si="56"/>
        <v>180000</v>
      </c>
      <c r="AE52" s="554">
        <f t="shared" si="56"/>
        <v>2400000</v>
      </c>
      <c r="AF52" s="928">
        <f t="shared" si="56"/>
        <v>2400000</v>
      </c>
      <c r="AG52" s="928">
        <f t="shared" si="56"/>
        <v>0</v>
      </c>
      <c r="AH52" s="554">
        <f t="shared" si="56"/>
        <v>2469000</v>
      </c>
      <c r="AI52" s="928">
        <f t="shared" si="56"/>
        <v>2419000</v>
      </c>
      <c r="AJ52" s="928">
        <f t="shared" si="56"/>
        <v>50000</v>
      </c>
      <c r="AK52" s="554">
        <f t="shared" si="56"/>
        <v>920637</v>
      </c>
      <c r="AL52" s="554">
        <f t="shared" si="56"/>
        <v>210000</v>
      </c>
      <c r="AM52" s="554">
        <f t="shared" si="56"/>
        <v>46000</v>
      </c>
      <c r="AN52" s="554">
        <f t="shared" si="56"/>
        <v>220000</v>
      </c>
      <c r="AO52" s="928">
        <f t="shared" si="56"/>
        <v>200000</v>
      </c>
      <c r="AP52" s="928">
        <f t="shared" si="56"/>
        <v>20000</v>
      </c>
      <c r="AQ52" s="554">
        <f t="shared" si="56"/>
        <v>2221831</v>
      </c>
      <c r="AR52" s="928">
        <f t="shared" si="56"/>
        <v>2071831</v>
      </c>
      <c r="AS52" s="928">
        <f t="shared" si="56"/>
        <v>150000</v>
      </c>
      <c r="AT52" s="554">
        <f t="shared" si="56"/>
        <v>16475300</v>
      </c>
      <c r="AU52" s="928">
        <f t="shared" si="56"/>
        <v>16475300</v>
      </c>
      <c r="AV52" s="928">
        <f t="shared" si="56"/>
        <v>0</v>
      </c>
      <c r="AW52" s="554">
        <f t="shared" si="56"/>
        <v>351000</v>
      </c>
      <c r="AX52" s="928">
        <f t="shared" si="56"/>
        <v>351000</v>
      </c>
      <c r="AY52" s="928">
        <f t="shared" si="56"/>
        <v>0</v>
      </c>
      <c r="AZ52" s="554">
        <f t="shared" si="56"/>
        <v>780000</v>
      </c>
      <c r="BA52" s="928">
        <f t="shared" si="56"/>
        <v>780000</v>
      </c>
      <c r="BB52" s="928">
        <f t="shared" si="56"/>
        <v>0</v>
      </c>
      <c r="BC52" s="554">
        <f t="shared" si="56"/>
        <v>618094</v>
      </c>
      <c r="BD52" s="928">
        <f t="shared" si="56"/>
        <v>598094</v>
      </c>
      <c r="BE52" s="928">
        <f t="shared" si="56"/>
        <v>20000</v>
      </c>
      <c r="BF52" s="554">
        <f t="shared" si="56"/>
        <v>2585000</v>
      </c>
      <c r="BG52" s="928">
        <f t="shared" si="56"/>
        <v>2565000</v>
      </c>
      <c r="BH52" s="928">
        <f t="shared" si="56"/>
        <v>20000</v>
      </c>
      <c r="BI52" s="554">
        <f t="shared" si="56"/>
        <v>100000</v>
      </c>
      <c r="BJ52" s="928">
        <f t="shared" si="56"/>
        <v>80000</v>
      </c>
      <c r="BK52" s="928">
        <f t="shared" si="56"/>
        <v>20000</v>
      </c>
      <c r="BL52" s="554">
        <f t="shared" si="56"/>
        <v>265000</v>
      </c>
      <c r="BM52" s="554">
        <f t="shared" si="56"/>
        <v>200000</v>
      </c>
      <c r="BN52" s="928">
        <f t="shared" si="56"/>
        <v>180000</v>
      </c>
      <c r="BO52" s="928">
        <f t="shared" si="56"/>
        <v>20000</v>
      </c>
      <c r="BP52" s="554">
        <f t="shared" si="56"/>
        <v>300000</v>
      </c>
      <c r="BQ52" s="554">
        <f t="shared" si="56"/>
        <v>1684100</v>
      </c>
      <c r="BR52" s="928">
        <f t="shared" si="56"/>
        <v>1434100</v>
      </c>
      <c r="BS52" s="928">
        <f t="shared" si="56"/>
        <v>250000</v>
      </c>
      <c r="BT52" s="554">
        <f t="shared" si="56"/>
        <v>3488509</v>
      </c>
      <c r="BU52" s="928">
        <f t="shared" si="56"/>
        <v>3373509</v>
      </c>
      <c r="BV52" s="928">
        <f t="shared" si="56"/>
        <v>100000</v>
      </c>
      <c r="BW52" s="554">
        <f t="shared" si="56"/>
        <v>2028000</v>
      </c>
      <c r="BX52" s="554">
        <f t="shared" si="56"/>
        <v>820000</v>
      </c>
      <c r="BY52" s="928">
        <f t="shared" si="56"/>
        <v>820000</v>
      </c>
      <c r="BZ52" s="928">
        <f t="shared" si="56"/>
        <v>0</v>
      </c>
      <c r="CA52" s="554">
        <f t="shared" si="56"/>
        <v>1037500</v>
      </c>
      <c r="CB52" s="928">
        <f t="shared" si="56"/>
        <v>1037500</v>
      </c>
      <c r="CC52" s="928">
        <f t="shared" si="56"/>
        <v>0</v>
      </c>
      <c r="CD52" s="554">
        <f t="shared" si="56"/>
        <v>400000</v>
      </c>
      <c r="CE52" s="928">
        <f t="shared" si="56"/>
        <v>400000</v>
      </c>
      <c r="CF52" s="928">
        <f t="shared" si="56"/>
        <v>0</v>
      </c>
      <c r="CG52" s="554">
        <f t="shared" ref="CG52:DL52" si="57">SUM(CG17:CG51)</f>
        <v>1366000</v>
      </c>
      <c r="CH52" s="928">
        <f t="shared" si="57"/>
        <v>1366000</v>
      </c>
      <c r="CI52" s="928">
        <f t="shared" si="57"/>
        <v>0</v>
      </c>
      <c r="CJ52" s="554">
        <f t="shared" si="57"/>
        <v>150000</v>
      </c>
      <c r="CK52" s="928">
        <f t="shared" si="57"/>
        <v>150000</v>
      </c>
      <c r="CL52" s="928">
        <f t="shared" si="57"/>
        <v>0</v>
      </c>
      <c r="CM52" s="554">
        <f t="shared" si="57"/>
        <v>50000</v>
      </c>
      <c r="CN52" s="554">
        <f t="shared" si="57"/>
        <v>4950000</v>
      </c>
      <c r="CO52" s="928">
        <f t="shared" si="57"/>
        <v>0</v>
      </c>
      <c r="CP52" s="928">
        <f t="shared" si="57"/>
        <v>4950000</v>
      </c>
      <c r="CQ52" s="554">
        <f t="shared" si="57"/>
        <v>754500</v>
      </c>
      <c r="CR52" s="928">
        <f t="shared" si="57"/>
        <v>4500</v>
      </c>
      <c r="CS52" s="928">
        <f t="shared" si="57"/>
        <v>750000</v>
      </c>
      <c r="CT52" s="554">
        <f t="shared" si="57"/>
        <v>70000</v>
      </c>
      <c r="CU52" s="928">
        <f t="shared" si="57"/>
        <v>0</v>
      </c>
      <c r="CV52" s="928">
        <f t="shared" si="57"/>
        <v>70000</v>
      </c>
      <c r="CW52" s="554">
        <f t="shared" si="57"/>
        <v>66500</v>
      </c>
      <c r="CX52" s="554">
        <f t="shared" si="57"/>
        <v>2929817</v>
      </c>
      <c r="CY52" s="928">
        <f t="shared" si="57"/>
        <v>2929817</v>
      </c>
      <c r="CZ52" s="928">
        <f t="shared" si="57"/>
        <v>0</v>
      </c>
      <c r="DA52" s="928">
        <f t="shared" si="57"/>
        <v>0</v>
      </c>
      <c r="DB52" s="554">
        <f t="shared" si="57"/>
        <v>356001</v>
      </c>
      <c r="DC52" s="554">
        <f t="shared" si="57"/>
        <v>0</v>
      </c>
      <c r="DD52" s="554">
        <f t="shared" si="57"/>
        <v>0</v>
      </c>
      <c r="DE52" s="554">
        <f t="shared" si="57"/>
        <v>0</v>
      </c>
      <c r="DF52" s="554">
        <f t="shared" si="57"/>
        <v>5000</v>
      </c>
      <c r="DG52" s="554">
        <f t="shared" si="57"/>
        <v>0</v>
      </c>
      <c r="DH52" s="554">
        <f t="shared" si="57"/>
        <v>0</v>
      </c>
      <c r="DI52" s="554">
        <f t="shared" si="57"/>
        <v>2629980</v>
      </c>
      <c r="DJ52" s="554">
        <f t="shared" si="57"/>
        <v>0</v>
      </c>
      <c r="DK52" s="554">
        <f t="shared" si="57"/>
        <v>0</v>
      </c>
      <c r="DL52" s="931">
        <f t="shared" si="57"/>
        <v>0</v>
      </c>
      <c r="DM52" s="527"/>
      <c r="DN52" s="919"/>
      <c r="DO52" s="920"/>
      <c r="DP52" s="932">
        <f>SUM(DP17:DP50)</f>
        <v>6670000</v>
      </c>
      <c r="DQ52" s="763">
        <f t="shared" si="2"/>
        <v>220836</v>
      </c>
      <c r="DR52" s="763"/>
    </row>
    <row r="53" spans="1:122" ht="15.75" x14ac:dyDescent="0.25">
      <c r="A53" s="559">
        <v>5141</v>
      </c>
      <c r="B53" s="542" t="s">
        <v>7</v>
      </c>
      <c r="C53" s="912">
        <v>1736409.0776</v>
      </c>
      <c r="D53" s="912">
        <v>2399648.3037999999</v>
      </c>
      <c r="E53" s="912">
        <v>2091028.8254</v>
      </c>
      <c r="F53" s="912">
        <v>2091028.8254</v>
      </c>
      <c r="G53" s="912">
        <v>2091028.8254</v>
      </c>
      <c r="H53" s="912">
        <v>2248528.8254</v>
      </c>
      <c r="I53" s="912">
        <f t="shared" ref="I53:I54" si="58">SUM(J53:P53)+SUM(T53:AB53)+AE53+AH53+SUM(AK53:AN53)+AQ53+AT53+AW53+AZ53+BC53+BF53+BI53+BL53+BM53+BP53+BQ53+BT53+SUM(BW53:BX53)+CG53+CJ53+CM53+CN53+CQ53+CT53+CW53+CX53+SUM(DB53:DL53)+CA53+CD53+S53</f>
        <v>2248528.8254</v>
      </c>
      <c r="J53" s="957">
        <f>[2]Úroky!$B$4</f>
        <v>2248528.8254</v>
      </c>
      <c r="K53" s="958"/>
      <c r="L53" s="958"/>
      <c r="M53" s="958"/>
      <c r="N53" s="958"/>
      <c r="O53" s="958"/>
      <c r="P53" s="958">
        <f t="shared" ref="P53:P54" si="59">+Q53+R53</f>
        <v>0</v>
      </c>
      <c r="Q53" s="959"/>
      <c r="R53" s="960"/>
      <c r="S53" s="958"/>
      <c r="T53" s="961"/>
      <c r="U53" s="958"/>
      <c r="V53" s="958"/>
      <c r="W53" s="958"/>
      <c r="X53" s="958"/>
      <c r="Y53" s="958"/>
      <c r="Z53" s="958"/>
      <c r="AA53" s="958"/>
      <c r="AB53" s="958">
        <f t="shared" ref="AB53:AB54" si="60">+AC53+AD53</f>
        <v>0</v>
      </c>
      <c r="AC53" s="959"/>
      <c r="AD53" s="959"/>
      <c r="AE53" s="958">
        <f t="shared" ref="AE53:AE54" si="61">+AF53+AG53</f>
        <v>0</v>
      </c>
      <c r="AF53" s="959"/>
      <c r="AG53" s="959"/>
      <c r="AH53" s="958">
        <f t="shared" ref="AH53:AH54" si="62">+AI53+AJ53</f>
        <v>0</v>
      </c>
      <c r="AI53" s="959"/>
      <c r="AJ53" s="959"/>
      <c r="AK53" s="958"/>
      <c r="AL53" s="958"/>
      <c r="AM53" s="958"/>
      <c r="AN53" s="958">
        <f t="shared" ref="AN53:AN54" si="63">+AO53+AP53</f>
        <v>0</v>
      </c>
      <c r="AO53" s="959"/>
      <c r="AP53" s="959"/>
      <c r="AQ53" s="958">
        <f t="shared" ref="AQ53:AQ54" si="64">+AR53+AS53</f>
        <v>0</v>
      </c>
      <c r="AR53" s="959"/>
      <c r="AS53" s="959"/>
      <c r="AT53" s="958">
        <f t="shared" ref="AT53:AT54" si="65">+AU53+AV53</f>
        <v>0</v>
      </c>
      <c r="AU53" s="959"/>
      <c r="AV53" s="959"/>
      <c r="AW53" s="958">
        <f t="shared" ref="AW53:AW54" si="66">+AX53+AY53</f>
        <v>0</v>
      </c>
      <c r="AX53" s="959"/>
      <c r="AY53" s="959"/>
      <c r="AZ53" s="958">
        <f t="shared" ref="AZ53:AZ54" si="67">+BA53+BB53</f>
        <v>0</v>
      </c>
      <c r="BA53" s="959"/>
      <c r="BB53" s="959"/>
      <c r="BC53" s="958">
        <f t="shared" ref="BC53:BC54" si="68">+BD53+BE53</f>
        <v>0</v>
      </c>
      <c r="BD53" s="959"/>
      <c r="BE53" s="959"/>
      <c r="BF53" s="958">
        <f t="shared" ref="BF53:BF54" si="69">+BG53+BH53</f>
        <v>0</v>
      </c>
      <c r="BG53" s="959"/>
      <c r="BH53" s="959"/>
      <c r="BI53" s="958">
        <f t="shared" ref="BI53:BI54" si="70">+BJ53+BK53</f>
        <v>0</v>
      </c>
      <c r="BJ53" s="959"/>
      <c r="BK53" s="959"/>
      <c r="BL53" s="958"/>
      <c r="BM53" s="958">
        <f t="shared" ref="BM53:BM54" si="71">+BN53+BO53</f>
        <v>0</v>
      </c>
      <c r="BN53" s="959"/>
      <c r="BO53" s="959"/>
      <c r="BP53" s="958"/>
      <c r="BQ53" s="958">
        <f t="shared" ref="BQ53:BQ54" si="72">+BR53+BS53</f>
        <v>0</v>
      </c>
      <c r="BR53" s="959"/>
      <c r="BS53" s="959"/>
      <c r="BT53" s="958">
        <f t="shared" ref="BT53:BT54" si="73">+BU53+BV53</f>
        <v>0</v>
      </c>
      <c r="BU53" s="959"/>
      <c r="BV53" s="959"/>
      <c r="BW53" s="958"/>
      <c r="BX53" s="958">
        <f t="shared" ref="BX53:BX54" si="74">+BY53+BZ53</f>
        <v>0</v>
      </c>
      <c r="BY53" s="959"/>
      <c r="BZ53" s="959"/>
      <c r="CA53" s="958"/>
      <c r="CB53" s="959"/>
      <c r="CC53" s="959"/>
      <c r="CD53" s="958"/>
      <c r="CE53" s="959"/>
      <c r="CF53" s="959"/>
      <c r="CG53" s="958"/>
      <c r="CH53" s="959"/>
      <c r="CI53" s="959"/>
      <c r="CJ53" s="958">
        <f t="shared" ref="CJ53:CJ54" si="75">+CK53+CL53</f>
        <v>0</v>
      </c>
      <c r="CK53" s="959"/>
      <c r="CL53" s="959"/>
      <c r="CM53" s="958"/>
      <c r="CN53" s="958">
        <f t="shared" ref="CN53:CN54" si="76">+CO53+CP53</f>
        <v>0</v>
      </c>
      <c r="CO53" s="959"/>
      <c r="CP53" s="959"/>
      <c r="CQ53" s="958">
        <f t="shared" ref="CQ53:CQ54" si="77">+CR53+CS53</f>
        <v>0</v>
      </c>
      <c r="CR53" s="959"/>
      <c r="CS53" s="959"/>
      <c r="CT53" s="958">
        <f t="shared" ref="CT53:CT54" si="78">+CU53+CV53</f>
        <v>0</v>
      </c>
      <c r="CU53" s="959"/>
      <c r="CV53" s="959"/>
      <c r="CW53" s="958"/>
      <c r="CX53" s="958">
        <f t="shared" ref="CX53:CX54" si="79">+CY53+CZ53+DA53</f>
        <v>0</v>
      </c>
      <c r="CY53" s="959"/>
      <c r="CZ53" s="959"/>
      <c r="DA53" s="959"/>
      <c r="DB53" s="958"/>
      <c r="DC53" s="958"/>
      <c r="DD53" s="958"/>
      <c r="DE53" s="958"/>
      <c r="DF53" s="958"/>
      <c r="DG53" s="958"/>
      <c r="DH53" s="958"/>
      <c r="DI53" s="958"/>
      <c r="DJ53" s="958"/>
      <c r="DK53" s="958"/>
      <c r="DL53" s="962"/>
      <c r="DM53" s="527">
        <f t="shared" si="35"/>
        <v>2248528.8254</v>
      </c>
      <c r="DN53" s="919">
        <f t="shared" si="53"/>
        <v>0</v>
      </c>
      <c r="DO53" s="920"/>
      <c r="DP53" s="956"/>
      <c r="DQ53" s="763">
        <f t="shared" si="2"/>
        <v>0</v>
      </c>
      <c r="DR53" s="763"/>
    </row>
    <row r="54" spans="1:122" ht="15.75" x14ac:dyDescent="0.25">
      <c r="A54" s="954">
        <v>5144</v>
      </c>
      <c r="B54" s="963" t="s">
        <v>854</v>
      </c>
      <c r="C54" s="956">
        <v>479732</v>
      </c>
      <c r="D54" s="956">
        <v>0</v>
      </c>
      <c r="E54" s="956">
        <v>0</v>
      </c>
      <c r="F54" s="956">
        <v>0</v>
      </c>
      <c r="G54" s="956">
        <v>0</v>
      </c>
      <c r="H54" s="956">
        <v>0</v>
      </c>
      <c r="I54" s="956">
        <f t="shared" si="58"/>
        <v>0</v>
      </c>
      <c r="J54" s="592">
        <f>[2]Úroky!$B$12</f>
        <v>0</v>
      </c>
      <c r="K54" s="964"/>
      <c r="L54" s="964"/>
      <c r="M54" s="964"/>
      <c r="N54" s="964"/>
      <c r="O54" s="964"/>
      <c r="P54" s="964">
        <f t="shared" si="59"/>
        <v>0</v>
      </c>
      <c r="Q54" s="965"/>
      <c r="R54" s="966"/>
      <c r="S54" s="964"/>
      <c r="T54" s="967"/>
      <c r="U54" s="964"/>
      <c r="V54" s="964"/>
      <c r="W54" s="964"/>
      <c r="X54" s="964"/>
      <c r="Y54" s="964"/>
      <c r="Z54" s="964"/>
      <c r="AA54" s="964"/>
      <c r="AB54" s="964">
        <f t="shared" si="60"/>
        <v>0</v>
      </c>
      <c r="AC54" s="965"/>
      <c r="AD54" s="965"/>
      <c r="AE54" s="964">
        <f t="shared" si="61"/>
        <v>0</v>
      </c>
      <c r="AF54" s="965"/>
      <c r="AG54" s="965"/>
      <c r="AH54" s="964">
        <f t="shared" si="62"/>
        <v>0</v>
      </c>
      <c r="AI54" s="965"/>
      <c r="AJ54" s="965"/>
      <c r="AK54" s="964"/>
      <c r="AL54" s="964"/>
      <c r="AM54" s="964"/>
      <c r="AN54" s="964">
        <f t="shared" si="63"/>
        <v>0</v>
      </c>
      <c r="AO54" s="965"/>
      <c r="AP54" s="965"/>
      <c r="AQ54" s="964">
        <f t="shared" si="64"/>
        <v>0</v>
      </c>
      <c r="AR54" s="965"/>
      <c r="AS54" s="965"/>
      <c r="AT54" s="964">
        <f t="shared" si="65"/>
        <v>0</v>
      </c>
      <c r="AU54" s="965"/>
      <c r="AV54" s="965"/>
      <c r="AW54" s="964">
        <f t="shared" si="66"/>
        <v>0</v>
      </c>
      <c r="AX54" s="965"/>
      <c r="AY54" s="965"/>
      <c r="AZ54" s="964">
        <f t="shared" si="67"/>
        <v>0</v>
      </c>
      <c r="BA54" s="965"/>
      <c r="BB54" s="965"/>
      <c r="BC54" s="964">
        <f t="shared" si="68"/>
        <v>0</v>
      </c>
      <c r="BD54" s="965"/>
      <c r="BE54" s="965"/>
      <c r="BF54" s="964">
        <f t="shared" si="69"/>
        <v>0</v>
      </c>
      <c r="BG54" s="965"/>
      <c r="BH54" s="965"/>
      <c r="BI54" s="964">
        <f t="shared" si="70"/>
        <v>0</v>
      </c>
      <c r="BJ54" s="965"/>
      <c r="BK54" s="965"/>
      <c r="BL54" s="964"/>
      <c r="BM54" s="964">
        <f t="shared" si="71"/>
        <v>0</v>
      </c>
      <c r="BN54" s="965"/>
      <c r="BO54" s="965"/>
      <c r="BP54" s="964"/>
      <c r="BQ54" s="964">
        <f t="shared" si="72"/>
        <v>0</v>
      </c>
      <c r="BR54" s="965"/>
      <c r="BS54" s="965"/>
      <c r="BT54" s="964">
        <f t="shared" si="73"/>
        <v>0</v>
      </c>
      <c r="BU54" s="965"/>
      <c r="BV54" s="965"/>
      <c r="BW54" s="964"/>
      <c r="BX54" s="964">
        <f t="shared" si="74"/>
        <v>0</v>
      </c>
      <c r="BY54" s="965"/>
      <c r="BZ54" s="965"/>
      <c r="CA54" s="964"/>
      <c r="CB54" s="965"/>
      <c r="CC54" s="965"/>
      <c r="CD54" s="964"/>
      <c r="CE54" s="965"/>
      <c r="CF54" s="965"/>
      <c r="CG54" s="964"/>
      <c r="CH54" s="965"/>
      <c r="CI54" s="965"/>
      <c r="CJ54" s="964">
        <f t="shared" si="75"/>
        <v>0</v>
      </c>
      <c r="CK54" s="965"/>
      <c r="CL54" s="965"/>
      <c r="CM54" s="964"/>
      <c r="CN54" s="964">
        <f t="shared" si="76"/>
        <v>0</v>
      </c>
      <c r="CO54" s="965"/>
      <c r="CP54" s="965"/>
      <c r="CQ54" s="964">
        <f t="shared" si="77"/>
        <v>0</v>
      </c>
      <c r="CR54" s="965"/>
      <c r="CS54" s="965"/>
      <c r="CT54" s="964">
        <f t="shared" si="78"/>
        <v>0</v>
      </c>
      <c r="CU54" s="965"/>
      <c r="CV54" s="965"/>
      <c r="CW54" s="964"/>
      <c r="CX54" s="964">
        <f t="shared" si="79"/>
        <v>0</v>
      </c>
      <c r="CY54" s="965"/>
      <c r="CZ54" s="965"/>
      <c r="DA54" s="965"/>
      <c r="DB54" s="964"/>
      <c r="DC54" s="964"/>
      <c r="DD54" s="964"/>
      <c r="DE54" s="964"/>
      <c r="DF54" s="964"/>
      <c r="DG54" s="964"/>
      <c r="DH54" s="964"/>
      <c r="DI54" s="964"/>
      <c r="DJ54" s="964"/>
      <c r="DK54" s="964"/>
      <c r="DL54" s="968"/>
      <c r="DM54" s="527">
        <f t="shared" si="35"/>
        <v>0</v>
      </c>
      <c r="DN54" s="919"/>
      <c r="DO54" s="920"/>
      <c r="DP54" s="956"/>
      <c r="DQ54" s="763">
        <f t="shared" si="2"/>
        <v>0</v>
      </c>
      <c r="DR54" s="763"/>
    </row>
    <row r="55" spans="1:122" s="617" customFormat="1" ht="17.25" thickBot="1" x14ac:dyDescent="0.35">
      <c r="A55" s="550" t="s">
        <v>145</v>
      </c>
      <c r="B55" s="551" t="s">
        <v>146</v>
      </c>
      <c r="C55" s="927">
        <v>120961351.77760001</v>
      </c>
      <c r="D55" s="927">
        <f>+D52+D53+D16+D54</f>
        <v>120792267.1038</v>
      </c>
      <c r="E55" s="927">
        <v>129492823.2784</v>
      </c>
      <c r="F55" s="927">
        <v>127871123.2784</v>
      </c>
      <c r="G55" s="927">
        <v>117873128.75040001</v>
      </c>
      <c r="H55" s="927">
        <v>131677470.75040001</v>
      </c>
      <c r="I55" s="927">
        <f>+I52+I53+I16+I54</f>
        <v>132230314.75040001</v>
      </c>
      <c r="J55" s="556">
        <f>+J52+J53+J16+J54</f>
        <v>2254838.8254</v>
      </c>
      <c r="K55" s="554">
        <f>+K52+K53+K16+K54</f>
        <v>0</v>
      </c>
      <c r="L55" s="554">
        <f>+L52+L53+L16+L54</f>
        <v>52435.245000000003</v>
      </c>
      <c r="M55" s="554">
        <f t="shared" ref="M55:AR55" si="80">+M52+M53+M16+M54</f>
        <v>7494512</v>
      </c>
      <c r="N55" s="554">
        <f t="shared" si="80"/>
        <v>4025312</v>
      </c>
      <c r="O55" s="554">
        <f t="shared" si="80"/>
        <v>161214</v>
      </c>
      <c r="P55" s="554">
        <f t="shared" si="80"/>
        <v>31140221</v>
      </c>
      <c r="Q55" s="928">
        <f t="shared" si="80"/>
        <v>7420000</v>
      </c>
      <c r="R55" s="929">
        <f t="shared" si="80"/>
        <v>70000</v>
      </c>
      <c r="S55" s="554">
        <f t="shared" si="80"/>
        <v>2365792</v>
      </c>
      <c r="T55" s="930">
        <f t="shared" si="80"/>
        <v>17001629.68</v>
      </c>
      <c r="U55" s="554">
        <f t="shared" si="80"/>
        <v>2797560</v>
      </c>
      <c r="V55" s="554">
        <f t="shared" si="80"/>
        <v>200000</v>
      </c>
      <c r="W55" s="554">
        <f t="shared" si="80"/>
        <v>5819662</v>
      </c>
      <c r="X55" s="554">
        <f t="shared" si="80"/>
        <v>20000</v>
      </c>
      <c r="Y55" s="554">
        <f t="shared" si="80"/>
        <v>2443391</v>
      </c>
      <c r="Z55" s="554">
        <f t="shared" si="80"/>
        <v>640000</v>
      </c>
      <c r="AA55" s="554">
        <f t="shared" si="80"/>
        <v>995000</v>
      </c>
      <c r="AB55" s="554">
        <f t="shared" si="80"/>
        <v>1720000</v>
      </c>
      <c r="AC55" s="928">
        <f t="shared" si="80"/>
        <v>1540000</v>
      </c>
      <c r="AD55" s="928">
        <f t="shared" si="80"/>
        <v>180000</v>
      </c>
      <c r="AE55" s="554">
        <f t="shared" si="80"/>
        <v>2400000</v>
      </c>
      <c r="AF55" s="928">
        <f t="shared" si="80"/>
        <v>2400000</v>
      </c>
      <c r="AG55" s="928">
        <f t="shared" si="80"/>
        <v>0</v>
      </c>
      <c r="AH55" s="554">
        <f t="shared" si="80"/>
        <v>2469000</v>
      </c>
      <c r="AI55" s="928">
        <f t="shared" si="80"/>
        <v>2419000</v>
      </c>
      <c r="AJ55" s="928">
        <f t="shared" si="80"/>
        <v>50000</v>
      </c>
      <c r="AK55" s="554">
        <f t="shared" si="80"/>
        <v>1071615</v>
      </c>
      <c r="AL55" s="554">
        <f t="shared" si="80"/>
        <v>210000</v>
      </c>
      <c r="AM55" s="554">
        <f t="shared" si="80"/>
        <v>46000</v>
      </c>
      <c r="AN55" s="554">
        <f t="shared" si="80"/>
        <v>220000</v>
      </c>
      <c r="AO55" s="928">
        <f t="shared" si="80"/>
        <v>200000</v>
      </c>
      <c r="AP55" s="928">
        <f t="shared" si="80"/>
        <v>20000</v>
      </c>
      <c r="AQ55" s="554">
        <f t="shared" si="80"/>
        <v>2221831</v>
      </c>
      <c r="AR55" s="928">
        <f t="shared" si="80"/>
        <v>2071831</v>
      </c>
      <c r="AS55" s="928">
        <f t="shared" ref="AS55:BX55" si="81">+AS52+AS53+AS16+AS54</f>
        <v>150000</v>
      </c>
      <c r="AT55" s="554">
        <f t="shared" si="81"/>
        <v>16475300</v>
      </c>
      <c r="AU55" s="928">
        <f t="shared" si="81"/>
        <v>16475300</v>
      </c>
      <c r="AV55" s="928">
        <f t="shared" si="81"/>
        <v>0</v>
      </c>
      <c r="AW55" s="554">
        <f t="shared" si="81"/>
        <v>351000</v>
      </c>
      <c r="AX55" s="928">
        <f t="shared" si="81"/>
        <v>351000</v>
      </c>
      <c r="AY55" s="928">
        <f t="shared" si="81"/>
        <v>0</v>
      </c>
      <c r="AZ55" s="554">
        <f t="shared" si="81"/>
        <v>780000</v>
      </c>
      <c r="BA55" s="928">
        <f t="shared" si="81"/>
        <v>780000</v>
      </c>
      <c r="BB55" s="928">
        <f t="shared" si="81"/>
        <v>0</v>
      </c>
      <c r="BC55" s="554">
        <f t="shared" si="81"/>
        <v>618094</v>
      </c>
      <c r="BD55" s="928">
        <f t="shared" si="81"/>
        <v>598094</v>
      </c>
      <c r="BE55" s="928">
        <f t="shared" si="81"/>
        <v>20000</v>
      </c>
      <c r="BF55" s="554">
        <f t="shared" si="81"/>
        <v>2585000</v>
      </c>
      <c r="BG55" s="928">
        <f t="shared" si="81"/>
        <v>2565000</v>
      </c>
      <c r="BH55" s="928">
        <f t="shared" si="81"/>
        <v>20000</v>
      </c>
      <c r="BI55" s="554">
        <f t="shared" si="81"/>
        <v>100000</v>
      </c>
      <c r="BJ55" s="928">
        <f t="shared" si="81"/>
        <v>80000</v>
      </c>
      <c r="BK55" s="928">
        <f t="shared" si="81"/>
        <v>20000</v>
      </c>
      <c r="BL55" s="554">
        <f t="shared" si="81"/>
        <v>265000</v>
      </c>
      <c r="BM55" s="554">
        <f t="shared" si="81"/>
        <v>200000</v>
      </c>
      <c r="BN55" s="928">
        <f t="shared" si="81"/>
        <v>180000</v>
      </c>
      <c r="BO55" s="928">
        <f t="shared" si="81"/>
        <v>20000</v>
      </c>
      <c r="BP55" s="554">
        <f t="shared" si="81"/>
        <v>300000</v>
      </c>
      <c r="BQ55" s="554">
        <f t="shared" si="81"/>
        <v>1684100</v>
      </c>
      <c r="BR55" s="928">
        <f t="shared" si="81"/>
        <v>1434100</v>
      </c>
      <c r="BS55" s="928">
        <f t="shared" si="81"/>
        <v>250000</v>
      </c>
      <c r="BT55" s="554">
        <f t="shared" si="81"/>
        <v>3488509</v>
      </c>
      <c r="BU55" s="928">
        <f t="shared" si="81"/>
        <v>3373509</v>
      </c>
      <c r="BV55" s="928">
        <f t="shared" si="81"/>
        <v>100000</v>
      </c>
      <c r="BW55" s="554">
        <f t="shared" si="81"/>
        <v>2028000</v>
      </c>
      <c r="BX55" s="554">
        <f t="shared" si="81"/>
        <v>820000</v>
      </c>
      <c r="BY55" s="928">
        <f t="shared" ref="BY55:CA55" si="82">+BY52+BY53+BY16+BY54</f>
        <v>820000</v>
      </c>
      <c r="BZ55" s="928">
        <f t="shared" si="82"/>
        <v>0</v>
      </c>
      <c r="CA55" s="554">
        <f t="shared" si="82"/>
        <v>1037500</v>
      </c>
      <c r="CB55" s="928"/>
      <c r="CC55" s="928"/>
      <c r="CD55" s="554">
        <f>+CD52+CD53+CD16+CD54</f>
        <v>400000</v>
      </c>
      <c r="CE55" s="928"/>
      <c r="CF55" s="928"/>
      <c r="CG55" s="554">
        <f>+CG52+CG53+CG16+CG54</f>
        <v>1366000</v>
      </c>
      <c r="CH55" s="928"/>
      <c r="CI55" s="928"/>
      <c r="CJ55" s="554">
        <f t="shared" ref="CJ55:DL55" si="83">+CJ52+CJ53+CJ16+CJ54</f>
        <v>150000</v>
      </c>
      <c r="CK55" s="928">
        <f t="shared" si="83"/>
        <v>150000</v>
      </c>
      <c r="CL55" s="928">
        <f t="shared" si="83"/>
        <v>0</v>
      </c>
      <c r="CM55" s="554">
        <f t="shared" si="83"/>
        <v>50000</v>
      </c>
      <c r="CN55" s="554">
        <f t="shared" si="83"/>
        <v>4950000</v>
      </c>
      <c r="CO55" s="928">
        <f t="shared" si="83"/>
        <v>0</v>
      </c>
      <c r="CP55" s="928">
        <f t="shared" si="83"/>
        <v>4950000</v>
      </c>
      <c r="CQ55" s="554">
        <f t="shared" si="83"/>
        <v>754500</v>
      </c>
      <c r="CR55" s="928">
        <f t="shared" si="83"/>
        <v>4500</v>
      </c>
      <c r="CS55" s="928">
        <f t="shared" si="83"/>
        <v>750000</v>
      </c>
      <c r="CT55" s="554">
        <f t="shared" si="83"/>
        <v>70000</v>
      </c>
      <c r="CU55" s="928">
        <f t="shared" si="83"/>
        <v>0</v>
      </c>
      <c r="CV55" s="928">
        <f t="shared" si="83"/>
        <v>70000</v>
      </c>
      <c r="CW55" s="554">
        <f t="shared" si="83"/>
        <v>66500</v>
      </c>
      <c r="CX55" s="554">
        <f t="shared" si="83"/>
        <v>2929817</v>
      </c>
      <c r="CY55" s="928">
        <f t="shared" si="83"/>
        <v>2929817</v>
      </c>
      <c r="CZ55" s="928">
        <f t="shared" si="83"/>
        <v>0</v>
      </c>
      <c r="DA55" s="928">
        <f t="shared" si="83"/>
        <v>0</v>
      </c>
      <c r="DB55" s="554">
        <f t="shared" si="83"/>
        <v>356001</v>
      </c>
      <c r="DC55" s="554">
        <f t="shared" si="83"/>
        <v>0</v>
      </c>
      <c r="DD55" s="554">
        <f t="shared" si="83"/>
        <v>0</v>
      </c>
      <c r="DE55" s="554">
        <f t="shared" si="83"/>
        <v>0</v>
      </c>
      <c r="DF55" s="554">
        <f t="shared" si="83"/>
        <v>5000</v>
      </c>
      <c r="DG55" s="554">
        <f t="shared" si="83"/>
        <v>0</v>
      </c>
      <c r="DH55" s="554">
        <f t="shared" si="83"/>
        <v>0</v>
      </c>
      <c r="DI55" s="554">
        <f t="shared" si="83"/>
        <v>2629980</v>
      </c>
      <c r="DJ55" s="554">
        <f t="shared" si="83"/>
        <v>0</v>
      </c>
      <c r="DK55" s="554">
        <f t="shared" si="83"/>
        <v>0</v>
      </c>
      <c r="DL55" s="931">
        <f t="shared" si="83"/>
        <v>0</v>
      </c>
      <c r="DM55" s="527"/>
      <c r="DN55" s="919"/>
      <c r="DO55" s="920"/>
      <c r="DP55" s="932">
        <f>+DP52+DP53+DP16</f>
        <v>6670000</v>
      </c>
      <c r="DQ55" s="763">
        <f t="shared" si="2"/>
        <v>552844</v>
      </c>
      <c r="DR55" s="763"/>
    </row>
    <row r="56" spans="1:122" ht="15.75" x14ac:dyDescent="0.25">
      <c r="A56" s="559"/>
      <c r="B56" s="542"/>
      <c r="C56" s="969"/>
      <c r="D56" s="969"/>
      <c r="E56" s="969"/>
      <c r="F56" s="969"/>
      <c r="G56" s="969"/>
      <c r="H56" s="969"/>
      <c r="I56" s="969"/>
      <c r="J56" s="970"/>
      <c r="K56" s="964"/>
      <c r="L56" s="964"/>
      <c r="M56" s="964"/>
      <c r="N56" s="964"/>
      <c r="O56" s="964"/>
      <c r="P56" s="964"/>
      <c r="Q56" s="965"/>
      <c r="R56" s="966"/>
      <c r="S56" s="964"/>
      <c r="T56" s="967"/>
      <c r="U56" s="964"/>
      <c r="V56" s="964"/>
      <c r="W56" s="964"/>
      <c r="X56" s="964"/>
      <c r="Y56" s="964"/>
      <c r="Z56" s="964"/>
      <c r="AA56" s="964"/>
      <c r="AB56" s="964"/>
      <c r="AC56" s="965"/>
      <c r="AD56" s="965"/>
      <c r="AE56" s="964"/>
      <c r="AF56" s="965"/>
      <c r="AG56" s="965"/>
      <c r="AH56" s="964"/>
      <c r="AI56" s="965"/>
      <c r="AJ56" s="965"/>
      <c r="AK56" s="964"/>
      <c r="AL56" s="964"/>
      <c r="AM56" s="964"/>
      <c r="AN56" s="964"/>
      <c r="AO56" s="965"/>
      <c r="AP56" s="965"/>
      <c r="AQ56" s="964"/>
      <c r="AR56" s="965"/>
      <c r="AS56" s="965"/>
      <c r="AT56" s="964"/>
      <c r="AU56" s="965"/>
      <c r="AV56" s="965"/>
      <c r="AW56" s="964"/>
      <c r="AX56" s="965"/>
      <c r="AY56" s="965"/>
      <c r="AZ56" s="964"/>
      <c r="BA56" s="965"/>
      <c r="BB56" s="965"/>
      <c r="BC56" s="964"/>
      <c r="BD56" s="965"/>
      <c r="BE56" s="965"/>
      <c r="BF56" s="964"/>
      <c r="BG56" s="965"/>
      <c r="BH56" s="965"/>
      <c r="BI56" s="964"/>
      <c r="BJ56" s="965"/>
      <c r="BK56" s="965"/>
      <c r="BL56" s="964"/>
      <c r="BM56" s="964"/>
      <c r="BN56" s="965"/>
      <c r="BO56" s="965"/>
      <c r="BP56" s="964"/>
      <c r="BQ56" s="964"/>
      <c r="BR56" s="965"/>
      <c r="BS56" s="965"/>
      <c r="BT56" s="964"/>
      <c r="BU56" s="965"/>
      <c r="BV56" s="965"/>
      <c r="BW56" s="964"/>
      <c r="BX56" s="964"/>
      <c r="BY56" s="965"/>
      <c r="BZ56" s="965"/>
      <c r="CA56" s="964"/>
      <c r="CB56" s="965"/>
      <c r="CC56" s="965"/>
      <c r="CD56" s="964"/>
      <c r="CE56" s="965"/>
      <c r="CF56" s="965"/>
      <c r="CG56" s="964"/>
      <c r="CH56" s="965"/>
      <c r="CI56" s="965"/>
      <c r="CJ56" s="964"/>
      <c r="CK56" s="965"/>
      <c r="CL56" s="965"/>
      <c r="CM56" s="964"/>
      <c r="CN56" s="964"/>
      <c r="CO56" s="965"/>
      <c r="CP56" s="965"/>
      <c r="CQ56" s="964"/>
      <c r="CR56" s="965"/>
      <c r="CS56" s="965"/>
      <c r="CT56" s="964"/>
      <c r="CU56" s="965"/>
      <c r="CV56" s="965"/>
      <c r="CW56" s="964"/>
      <c r="CX56" s="964"/>
      <c r="CY56" s="965"/>
      <c r="CZ56" s="965"/>
      <c r="DA56" s="965"/>
      <c r="DB56" s="964"/>
      <c r="DC56" s="964"/>
      <c r="DD56" s="964"/>
      <c r="DE56" s="964"/>
      <c r="DF56" s="964"/>
      <c r="DG56" s="964"/>
      <c r="DH56" s="964"/>
      <c r="DI56" s="964"/>
      <c r="DJ56" s="964"/>
      <c r="DK56" s="964"/>
      <c r="DL56" s="968"/>
      <c r="DM56" s="527">
        <f t="shared" si="35"/>
        <v>0</v>
      </c>
      <c r="DN56" s="919"/>
      <c r="DO56" s="920"/>
      <c r="DP56" s="956"/>
      <c r="DQ56" s="763">
        <f t="shared" si="2"/>
        <v>0</v>
      </c>
      <c r="DR56" s="763"/>
    </row>
    <row r="57" spans="1:122" ht="15.75" x14ac:dyDescent="0.25">
      <c r="A57" s="971">
        <v>6111</v>
      </c>
      <c r="B57" s="955" t="s">
        <v>131</v>
      </c>
      <c r="C57" s="922">
        <v>0</v>
      </c>
      <c r="D57" s="922">
        <v>0</v>
      </c>
      <c r="E57" s="922">
        <v>0</v>
      </c>
      <c r="F57" s="922">
        <v>0</v>
      </c>
      <c r="G57" s="922">
        <v>0</v>
      </c>
      <c r="H57" s="922">
        <v>0</v>
      </c>
      <c r="I57" s="922">
        <f t="shared" ref="I57:I67" si="84">SUM(J57:P57)+SUM(T57:AB57)+AE57+AH57+SUM(AK57:AN57)+AQ57+AT57+AW57+AZ57+BC57+BF57+BI57+BL57+BM57+BP57+BQ57+BT57+SUM(BW57:BX57)+CG57+CJ57+CM57+CN57+CQ57+CT57+CW57+CX57+SUM(DB57:DL57)+CA57+CD57+S57</f>
        <v>0</v>
      </c>
      <c r="J57" s="571"/>
      <c r="K57" s="492"/>
      <c r="L57" s="492"/>
      <c r="M57" s="492"/>
      <c r="N57" s="492"/>
      <c r="O57" s="492"/>
      <c r="P57" s="492">
        <f t="shared" ref="P57:P67" si="85">+Q57+R57</f>
        <v>0</v>
      </c>
      <c r="Q57" s="923">
        <f>[3]Správa!$B$126</f>
        <v>0</v>
      </c>
      <c r="R57" s="924"/>
      <c r="S57" s="492">
        <v>0</v>
      </c>
      <c r="T57" s="934"/>
      <c r="U57" s="492"/>
      <c r="V57" s="492"/>
      <c r="W57" s="492">
        <f>'[3]Městská policie'!$B$140</f>
        <v>0</v>
      </c>
      <c r="X57" s="492"/>
      <c r="Y57" s="492"/>
      <c r="Z57" s="492"/>
      <c r="AA57" s="492"/>
      <c r="AB57" s="492">
        <f t="shared" ref="AB57:AB67" si="86">+AC57+AD57</f>
        <v>0</v>
      </c>
      <c r="AC57" s="923"/>
      <c r="AD57" s="923"/>
      <c r="AE57" s="492">
        <f t="shared" ref="AE57:AE67" si="87">+AF57+AG57</f>
        <v>0</v>
      </c>
      <c r="AF57" s="923"/>
      <c r="AG57" s="923"/>
      <c r="AH57" s="492">
        <f t="shared" ref="AH57:AH67" si="88">+AI57+AJ57</f>
        <v>0</v>
      </c>
      <c r="AI57" s="923"/>
      <c r="AJ57" s="923"/>
      <c r="AK57" s="492"/>
      <c r="AL57" s="492"/>
      <c r="AM57" s="492"/>
      <c r="AN57" s="492">
        <f t="shared" ref="AN57:AN67" si="89">+AO57+AP57</f>
        <v>0</v>
      </c>
      <c r="AO57" s="923"/>
      <c r="AP57" s="923"/>
      <c r="AQ57" s="492">
        <f t="shared" ref="AQ57:AQ67" si="90">+AR57+AS57</f>
        <v>0</v>
      </c>
      <c r="AR57" s="923"/>
      <c r="AS57" s="923"/>
      <c r="AT57" s="492">
        <f t="shared" ref="AT57:AT67" si="91">+AU57+AV57</f>
        <v>0</v>
      </c>
      <c r="AU57" s="923"/>
      <c r="AV57" s="923"/>
      <c r="AW57" s="492">
        <f t="shared" ref="AW57:AW67" si="92">+AX57+AY57</f>
        <v>0</v>
      </c>
      <c r="AX57" s="923"/>
      <c r="AY57" s="923"/>
      <c r="AZ57" s="492">
        <f t="shared" ref="AZ57:AZ67" si="93">+BA57+BB57</f>
        <v>0</v>
      </c>
      <c r="BA57" s="923"/>
      <c r="BB57" s="923"/>
      <c r="BC57" s="492">
        <f t="shared" ref="BC57:BC67" si="94">+BD57+BE57</f>
        <v>0</v>
      </c>
      <c r="BD57" s="923"/>
      <c r="BE57" s="923"/>
      <c r="BF57" s="492">
        <f t="shared" ref="BF57:BF67" si="95">+BG57+BH57</f>
        <v>0</v>
      </c>
      <c r="BG57" s="923"/>
      <c r="BH57" s="923"/>
      <c r="BI57" s="492">
        <f t="shared" ref="BI57:BI67" si="96">+BJ57+BK57</f>
        <v>0</v>
      </c>
      <c r="BJ57" s="923"/>
      <c r="BK57" s="923"/>
      <c r="BL57" s="492"/>
      <c r="BM57" s="492">
        <f t="shared" ref="BM57:BM67" si="97">+BN57+BO57</f>
        <v>0</v>
      </c>
      <c r="BN57" s="923"/>
      <c r="BO57" s="923"/>
      <c r="BP57" s="492"/>
      <c r="BQ57" s="492">
        <f t="shared" ref="BQ57:BQ67" si="98">+BR57+BS57</f>
        <v>0</v>
      </c>
      <c r="BR57" s="923"/>
      <c r="BS57" s="923"/>
      <c r="BT57" s="492">
        <f t="shared" ref="BT57:BT67" si="99">+BU57+BV57</f>
        <v>0</v>
      </c>
      <c r="BU57" s="923"/>
      <c r="BV57" s="923"/>
      <c r="BW57" s="492"/>
      <c r="BX57" s="492">
        <f t="shared" ref="BX57:BX67" si="100">+BY57+BZ57</f>
        <v>0</v>
      </c>
      <c r="BY57" s="923"/>
      <c r="BZ57" s="923"/>
      <c r="CA57" s="492"/>
      <c r="CB57" s="923"/>
      <c r="CC57" s="923"/>
      <c r="CD57" s="492"/>
      <c r="CE57" s="923"/>
      <c r="CF57" s="923"/>
      <c r="CG57" s="492"/>
      <c r="CH57" s="923"/>
      <c r="CI57" s="923"/>
      <c r="CJ57" s="492">
        <f t="shared" ref="CJ57:CJ67" si="101">+CK57+CL57</f>
        <v>0</v>
      </c>
      <c r="CK57" s="923"/>
      <c r="CL57" s="923"/>
      <c r="CM57" s="492"/>
      <c r="CN57" s="492">
        <f t="shared" ref="CN57:CN67" si="102">+CO57+CP57</f>
        <v>0</v>
      </c>
      <c r="CO57" s="923"/>
      <c r="CP57" s="923"/>
      <c r="CQ57" s="492">
        <f t="shared" ref="CQ57:CQ67" si="103">+CR57+CS57</f>
        <v>0</v>
      </c>
      <c r="CR57" s="923"/>
      <c r="CS57" s="923"/>
      <c r="CT57" s="492">
        <f t="shared" ref="CT57:CT67" si="104">+CU57+CV57</f>
        <v>0</v>
      </c>
      <c r="CU57" s="923"/>
      <c r="CV57" s="923"/>
      <c r="CW57" s="492"/>
      <c r="CX57" s="492">
        <f t="shared" ref="CX57:CX67" si="105">+CY57+CZ57+DA57</f>
        <v>0</v>
      </c>
      <c r="CY57" s="923"/>
      <c r="CZ57" s="923"/>
      <c r="DA57" s="923"/>
      <c r="DB57" s="492"/>
      <c r="DC57" s="492"/>
      <c r="DD57" s="492"/>
      <c r="DE57" s="492"/>
      <c r="DF57" s="492"/>
      <c r="DG57" s="492"/>
      <c r="DH57" s="492"/>
      <c r="DI57" s="492"/>
      <c r="DJ57" s="492"/>
      <c r="DK57" s="492"/>
      <c r="DL57" s="926"/>
      <c r="DM57" s="527">
        <f t="shared" si="35"/>
        <v>0</v>
      </c>
      <c r="DN57" s="919">
        <f t="shared" si="53"/>
        <v>0</v>
      </c>
      <c r="DO57" s="920"/>
      <c r="DP57" s="922">
        <f t="shared" ref="DP57:DP67" si="106">+R57+AD57+AG57++AJ57+AP57+AS57+AV57+AY57+BB57+BE57+BH57+BK57+BO57+BS57+BV57+BZ57+CL57+CP57+CS57+CV57+DA57</f>
        <v>0</v>
      </c>
      <c r="DQ57" s="763">
        <f t="shared" si="2"/>
        <v>0</v>
      </c>
      <c r="DR57" s="763"/>
    </row>
    <row r="58" spans="1:122" ht="15.75" x14ac:dyDescent="0.25">
      <c r="A58" s="559">
        <v>6121</v>
      </c>
      <c r="B58" s="542" t="s">
        <v>147</v>
      </c>
      <c r="C58" s="922">
        <v>91630616.960000008</v>
      </c>
      <c r="D58" s="922">
        <v>74979713</v>
      </c>
      <c r="E58" s="922">
        <v>15825000</v>
      </c>
      <c r="F58" s="922">
        <v>17209700</v>
      </c>
      <c r="G58" s="922">
        <v>33275773</v>
      </c>
      <c r="H58" s="922">
        <v>34125916</v>
      </c>
      <c r="I58" s="922">
        <f>SUM(J58:P58)+SUM(U58:AB58)+AE58+AH58+SUM(AK58:AN58)+AQ58+AT58+AW58+AZ58+BC58+BF58+BI58+BL58+BM58+BP58+BQ58+BT58+SUM(BW58:BX58)+CG58+CJ58+CM58+CN58+CQ58+CT58+CW58+CX58+SUM(DB58:DL58)+CA58+CD58+S58</f>
        <v>34075916</v>
      </c>
      <c r="J58" s="571"/>
      <c r="K58" s="492"/>
      <c r="L58" s="492"/>
      <c r="M58" s="492"/>
      <c r="N58" s="492"/>
      <c r="O58" s="492"/>
      <c r="P58" s="492">
        <f t="shared" si="85"/>
        <v>0</v>
      </c>
      <c r="Q58" s="923"/>
      <c r="R58" s="924"/>
      <c r="S58" s="492"/>
      <c r="T58" s="935">
        <f>+AD58+AG58+AJ58+AP58+AS58+AV58+AY58+BB58+BE58+BH58+BK58+BO58+BS58+BV58+BZ58+CL58+CN58+CS58+CV58+DA58</f>
        <v>0</v>
      </c>
      <c r="U58" s="492"/>
      <c r="V58" s="492"/>
      <c r="W58" s="492"/>
      <c r="X58" s="492"/>
      <c r="Y58" s="492">
        <f>[5]Knihovna!$B$4</f>
        <v>0</v>
      </c>
      <c r="Z58" s="492"/>
      <c r="AA58" s="492"/>
      <c r="AB58" s="492">
        <f t="shared" ref="AB58:AB60" si="107">+AC58+AD58</f>
        <v>584700</v>
      </c>
      <c r="AC58" s="923">
        <f>[5]Byty!$B$4</f>
        <v>584700</v>
      </c>
      <c r="AD58" s="923"/>
      <c r="AE58" s="497">
        <f t="shared" si="87"/>
        <v>0</v>
      </c>
      <c r="AF58" s="514">
        <f>+[4]DPS!$B$49</f>
        <v>0</v>
      </c>
      <c r="AG58" s="514"/>
      <c r="AH58" s="497">
        <f t="shared" si="88"/>
        <v>155000</v>
      </c>
      <c r="AI58" s="514">
        <f>[5]Nebyty!$B$4</f>
        <v>155000</v>
      </c>
      <c r="AJ58" s="514"/>
      <c r="AK58" s="492">
        <f>+[4]Hasiči!$B$39</f>
        <v>80000</v>
      </c>
      <c r="AL58" s="492"/>
      <c r="AM58" s="492"/>
      <c r="AN58" s="492">
        <f t="shared" si="89"/>
        <v>0</v>
      </c>
      <c r="AO58" s="923">
        <f>+[4]Hřbitov!$B$34</f>
        <v>0</v>
      </c>
      <c r="AP58" s="923"/>
      <c r="AQ58" s="873">
        <f t="shared" si="90"/>
        <v>2074325</v>
      </c>
      <c r="AR58" s="923">
        <f>[5]Koupaliště!$B$4</f>
        <v>2074325</v>
      </c>
      <c r="AS58" s="923"/>
      <c r="AT58" s="492">
        <f t="shared" si="91"/>
        <v>0</v>
      </c>
      <c r="AU58" s="923">
        <f>[5]ZŠ!$B$4</f>
        <v>0</v>
      </c>
      <c r="AV58" s="923"/>
      <c r="AW58" s="492">
        <f t="shared" si="92"/>
        <v>5800</v>
      </c>
      <c r="AX58" s="923">
        <f>'[5]Č.p. 65'!$B$4</f>
        <v>5800</v>
      </c>
      <c r="AY58" s="923"/>
      <c r="AZ58" s="492">
        <f t="shared" si="93"/>
        <v>0</v>
      </c>
      <c r="BA58" s="923"/>
      <c r="BB58" s="923"/>
      <c r="BC58" s="492">
        <f t="shared" si="94"/>
        <v>15000000</v>
      </c>
      <c r="BD58" s="923">
        <f>'[5]MŠ Pražská'!$B$4</f>
        <v>15000000</v>
      </c>
      <c r="BE58" s="923"/>
      <c r="BF58" s="492">
        <f t="shared" si="95"/>
        <v>0</v>
      </c>
      <c r="BG58" s="923">
        <f>'[5]MŠ Kollárova'!$B$4</f>
        <v>0</v>
      </c>
      <c r="BH58" s="923"/>
      <c r="BI58" s="492">
        <f t="shared" si="96"/>
        <v>0</v>
      </c>
      <c r="BJ58" s="923">
        <f>'[5]Jídelna ZŠ'!$B$3</f>
        <v>0</v>
      </c>
      <c r="BK58" s="923"/>
      <c r="BL58" s="492"/>
      <c r="BM58" s="873">
        <f t="shared" si="97"/>
        <v>30000</v>
      </c>
      <c r="BN58" s="923">
        <f>'[5]MŠ Cukrovar'!$B$4</f>
        <v>30000</v>
      </c>
      <c r="BO58" s="923"/>
      <c r="BP58" s="492"/>
      <c r="BQ58" s="492">
        <f t="shared" si="98"/>
        <v>60000</v>
      </c>
      <c r="BR58" s="936">
        <f>+[4]VO!$B$38-[4]VO!$B$40</f>
        <v>60000</v>
      </c>
      <c r="BS58" s="923"/>
      <c r="BT58" s="873">
        <f t="shared" si="99"/>
        <v>3473018</v>
      </c>
      <c r="BU58" s="923">
        <f>'[5]Silnice stavba'!$B$4</f>
        <v>3473018</v>
      </c>
      <c r="BV58" s="923"/>
      <c r="BW58" s="492"/>
      <c r="BX58" s="492">
        <f t="shared" si="100"/>
        <v>0</v>
      </c>
      <c r="BY58" s="923">
        <f>[5]Vodovod!$B$4</f>
        <v>0</v>
      </c>
      <c r="BZ58" s="923"/>
      <c r="CA58" s="492"/>
      <c r="CB58" s="923"/>
      <c r="CC58" s="923"/>
      <c r="CD58" s="492">
        <f>[5]Kanalizace!$B$4</f>
        <v>2550000</v>
      </c>
      <c r="CE58" s="923"/>
      <c r="CF58" s="923"/>
      <c r="CG58" s="492"/>
      <c r="CH58" s="923"/>
      <c r="CI58" s="923"/>
      <c r="CJ58" s="492">
        <f t="shared" si="101"/>
        <v>320000</v>
      </c>
      <c r="CK58" s="923">
        <f>'[5]Inženýrské sítě'!$B$4</f>
        <v>320000</v>
      </c>
      <c r="CL58" s="923"/>
      <c r="CM58" s="492"/>
      <c r="CN58" s="492">
        <f t="shared" si="102"/>
        <v>0</v>
      </c>
      <c r="CO58" s="923"/>
      <c r="CP58" s="923"/>
      <c r="CQ58" s="492">
        <f t="shared" si="103"/>
        <v>0</v>
      </c>
      <c r="CR58" s="923"/>
      <c r="CS58" s="923"/>
      <c r="CT58" s="492">
        <f t="shared" si="104"/>
        <v>0</v>
      </c>
      <c r="CU58" s="923"/>
      <c r="CV58" s="923"/>
      <c r="CW58" s="492">
        <f>'[6]Povodeň 3744'!$B$29</f>
        <v>0</v>
      </c>
      <c r="CX58" s="492">
        <f t="shared" si="105"/>
        <v>0</v>
      </c>
      <c r="CY58" s="923"/>
      <c r="CZ58" s="923"/>
      <c r="DA58" s="923"/>
      <c r="DB58" s="492"/>
      <c r="DC58" s="492"/>
      <c r="DD58" s="492"/>
      <c r="DE58" s="492">
        <f>'[6]Pohádková cesta 37496'!$B$23</f>
        <v>821469</v>
      </c>
      <c r="DF58" s="492"/>
      <c r="DG58" s="492">
        <f>'[6]Park Úvaly 3749-8 dosádba'!$B$32</f>
        <v>476604</v>
      </c>
      <c r="DH58" s="492"/>
      <c r="DI58" s="923">
        <f>'[5]Sběrný dvůr'!$B$4</f>
        <v>8425000</v>
      </c>
      <c r="DJ58" s="492">
        <f>[5]Pošembeří!$B$4</f>
        <v>20000</v>
      </c>
      <c r="DK58" s="492">
        <f>[5]Cyklostezky!$B$4</f>
        <v>0</v>
      </c>
      <c r="DL58" s="926"/>
      <c r="DM58" s="527">
        <f t="shared" si="35"/>
        <v>33599312</v>
      </c>
      <c r="DN58" s="919">
        <f>DM58-I58</f>
        <v>-476604</v>
      </c>
      <c r="DO58" s="920"/>
      <c r="DP58" s="922">
        <f>+R58+AD58+AG58++AJ58+AP58+AS58+AV58+AY58+BB58+BE58+BH58+BK58+BO58+BS58+BV58+BZ58+CL58+CP58+CS58+CV58+DA58</f>
        <v>0</v>
      </c>
      <c r="DQ58" s="763">
        <f t="shared" si="2"/>
        <v>-50000</v>
      </c>
      <c r="DR58" s="763"/>
    </row>
    <row r="59" spans="1:122" ht="15.75" x14ac:dyDescent="0.25">
      <c r="A59" s="559">
        <v>6121</v>
      </c>
      <c r="B59" s="542" t="s">
        <v>148</v>
      </c>
      <c r="C59" s="922">
        <v>7427535</v>
      </c>
      <c r="D59" s="922">
        <v>3658396</v>
      </c>
      <c r="E59" s="922">
        <v>2919396</v>
      </c>
      <c r="F59" s="922">
        <v>2919396</v>
      </c>
      <c r="G59" s="922">
        <v>2711396</v>
      </c>
      <c r="H59" s="922">
        <v>3082582</v>
      </c>
      <c r="I59" s="922">
        <f t="shared" si="84"/>
        <v>2982582</v>
      </c>
      <c r="J59" s="571"/>
      <c r="K59" s="492"/>
      <c r="L59" s="492"/>
      <c r="M59" s="492">
        <f>'[2]Všebecná pokladna'!$B$71</f>
        <v>0</v>
      </c>
      <c r="N59" s="492"/>
      <c r="O59" s="492"/>
      <c r="P59" s="492">
        <f t="shared" si="85"/>
        <v>0</v>
      </c>
      <c r="Q59" s="923"/>
      <c r="R59" s="924"/>
      <c r="S59" s="492"/>
      <c r="T59" s="934"/>
      <c r="U59" s="492"/>
      <c r="V59" s="492"/>
      <c r="W59" s="492"/>
      <c r="X59" s="492"/>
      <c r="Y59" s="492">
        <v>0</v>
      </c>
      <c r="Z59" s="492"/>
      <c r="AA59" s="492"/>
      <c r="AB59" s="492">
        <f t="shared" si="107"/>
        <v>7000</v>
      </c>
      <c r="AC59" s="923">
        <f>[5]Byty!$B$5</f>
        <v>7000</v>
      </c>
      <c r="AD59" s="923"/>
      <c r="AE59" s="497">
        <f t="shared" si="87"/>
        <v>0</v>
      </c>
      <c r="AF59" s="514"/>
      <c r="AG59" s="514"/>
      <c r="AH59" s="497">
        <f t="shared" si="88"/>
        <v>0</v>
      </c>
      <c r="AI59" s="514">
        <f>[5]Nebyty!$B$5</f>
        <v>0</v>
      </c>
      <c r="AJ59" s="514"/>
      <c r="AK59" s="492"/>
      <c r="AL59" s="492"/>
      <c r="AM59" s="492"/>
      <c r="AN59" s="492">
        <f t="shared" si="89"/>
        <v>0</v>
      </c>
      <c r="AO59" s="923">
        <f>+[4]Hřbitov!$B$33</f>
        <v>0</v>
      </c>
      <c r="AP59" s="923"/>
      <c r="AQ59" s="492">
        <f t="shared" si="90"/>
        <v>300000</v>
      </c>
      <c r="AR59" s="923">
        <f>[5]Koupaliště!$B$5</f>
        <v>300000</v>
      </c>
      <c r="AS59" s="923"/>
      <c r="AT59" s="492">
        <f t="shared" si="91"/>
        <v>0</v>
      </c>
      <c r="AU59" s="923">
        <f>[5]ZŠ!$B$5</f>
        <v>0</v>
      </c>
      <c r="AV59" s="923"/>
      <c r="AW59" s="492">
        <f t="shared" si="92"/>
        <v>0</v>
      </c>
      <c r="AX59" s="923">
        <f>'[5]Č.p. 65'!$B$5</f>
        <v>0</v>
      </c>
      <c r="AY59" s="923"/>
      <c r="AZ59" s="492">
        <f t="shared" si="93"/>
        <v>0</v>
      </c>
      <c r="BA59" s="923"/>
      <c r="BB59" s="923"/>
      <c r="BC59" s="492">
        <f t="shared" si="94"/>
        <v>0</v>
      </c>
      <c r="BD59" s="923">
        <f>'[5]MŠ Pražská'!$B$5</f>
        <v>0</v>
      </c>
      <c r="BE59" s="923"/>
      <c r="BF59" s="492">
        <f t="shared" si="95"/>
        <v>0</v>
      </c>
      <c r="BG59" s="923">
        <f>'[5]MŠ Kollárova'!$B$5</f>
        <v>0</v>
      </c>
      <c r="BH59" s="923"/>
      <c r="BI59" s="492">
        <f t="shared" si="96"/>
        <v>0</v>
      </c>
      <c r="BJ59" s="923">
        <f>'[5]Jídelna ZŠ'!$B$4</f>
        <v>0</v>
      </c>
      <c r="BK59" s="923"/>
      <c r="BL59" s="492"/>
      <c r="BM59" s="492">
        <f t="shared" si="97"/>
        <v>0</v>
      </c>
      <c r="BN59" s="923">
        <f>'[5]MŠ Cukrovar'!$B$5</f>
        <v>0</v>
      </c>
      <c r="BO59" s="923"/>
      <c r="BP59" s="492">
        <f>'[6]Územní plán 3635'!$B$29</f>
        <v>250000</v>
      </c>
      <c r="BQ59" s="492">
        <f t="shared" si="98"/>
        <v>210000</v>
      </c>
      <c r="BR59" s="923">
        <f>+[4]VO!$B$40</f>
        <v>210000</v>
      </c>
      <c r="BS59" s="923"/>
      <c r="BT59" s="492">
        <f t="shared" si="99"/>
        <v>1001982</v>
      </c>
      <c r="BU59" s="923">
        <f>'[5]Silnice stavba'!$B$5</f>
        <v>1001982</v>
      </c>
      <c r="BV59" s="923"/>
      <c r="BW59" s="492"/>
      <c r="BX59" s="492">
        <f t="shared" si="100"/>
        <v>500000</v>
      </c>
      <c r="BY59" s="923">
        <f>[5]Vodovod!$B$5</f>
        <v>500000</v>
      </c>
      <c r="BZ59" s="923"/>
      <c r="CA59" s="492"/>
      <c r="CB59" s="923"/>
      <c r="CC59" s="923"/>
      <c r="CD59" s="492">
        <f>[5]Kanalizace!$B$5</f>
        <v>0</v>
      </c>
      <c r="CE59" s="923"/>
      <c r="CF59" s="923"/>
      <c r="CG59" s="492"/>
      <c r="CH59" s="923"/>
      <c r="CI59" s="923"/>
      <c r="CJ59" s="492">
        <f t="shared" si="101"/>
        <v>0</v>
      </c>
      <c r="CK59" s="923">
        <f>'[5]Inženýrské sítě'!$B$5</f>
        <v>0</v>
      </c>
      <c r="CL59" s="923"/>
      <c r="CM59" s="492"/>
      <c r="CN59" s="492">
        <f t="shared" si="102"/>
        <v>0</v>
      </c>
      <c r="CO59" s="923"/>
      <c r="CP59" s="923"/>
      <c r="CQ59" s="492">
        <f t="shared" si="103"/>
        <v>0</v>
      </c>
      <c r="CR59" s="923"/>
      <c r="CS59" s="923"/>
      <c r="CT59" s="492">
        <f t="shared" si="104"/>
        <v>0</v>
      </c>
      <c r="CU59" s="923"/>
      <c r="CV59" s="923"/>
      <c r="CW59" s="492"/>
      <c r="CX59" s="492">
        <f t="shared" si="105"/>
        <v>243600</v>
      </c>
      <c r="CY59" s="923">
        <f>'[6]Příroda 3749'!$D$23</f>
        <v>243600</v>
      </c>
      <c r="CZ59" s="923"/>
      <c r="DA59" s="923">
        <f>'[6]Příroda 3749'!$E$23</f>
        <v>0</v>
      </c>
      <c r="DB59" s="492">
        <f>'[6]Rybníky 3749-2'!$B$21</f>
        <v>400000</v>
      </c>
      <c r="DC59" s="492"/>
      <c r="DD59" s="492"/>
      <c r="DE59" s="492"/>
      <c r="DF59" s="492"/>
      <c r="DG59" s="492"/>
      <c r="DH59" s="492"/>
      <c r="DI59" s="492"/>
      <c r="DJ59" s="492">
        <f>[5]Pošembeří!$B$5</f>
        <v>0</v>
      </c>
      <c r="DK59" s="492">
        <f>[5]Cyklostezky!$B$5</f>
        <v>70000</v>
      </c>
      <c r="DL59" s="926"/>
      <c r="DM59" s="527">
        <f t="shared" si="35"/>
        <v>2982582</v>
      </c>
      <c r="DN59" s="919">
        <f t="shared" si="53"/>
        <v>0</v>
      </c>
      <c r="DO59" s="920"/>
      <c r="DP59" s="922">
        <f t="shared" si="106"/>
        <v>0</v>
      </c>
      <c r="DQ59" s="763">
        <f t="shared" si="2"/>
        <v>-100000</v>
      </c>
      <c r="DR59" s="763"/>
    </row>
    <row r="60" spans="1:122" ht="15.75" x14ac:dyDescent="0.25">
      <c r="A60" s="559">
        <v>6122</v>
      </c>
      <c r="B60" s="542" t="s">
        <v>149</v>
      </c>
      <c r="C60" s="922">
        <v>85000</v>
      </c>
      <c r="D60" s="922">
        <v>240000</v>
      </c>
      <c r="E60" s="922">
        <v>423500</v>
      </c>
      <c r="F60" s="922">
        <v>423500</v>
      </c>
      <c r="G60" s="922">
        <v>0</v>
      </c>
      <c r="H60" s="922">
        <v>0</v>
      </c>
      <c r="I60" s="922">
        <f t="shared" si="84"/>
        <v>0</v>
      </c>
      <c r="J60" s="571"/>
      <c r="K60" s="492"/>
      <c r="L60" s="492"/>
      <c r="M60" s="492"/>
      <c r="N60" s="492"/>
      <c r="O60" s="492"/>
      <c r="P60" s="492">
        <f t="shared" si="85"/>
        <v>0</v>
      </c>
      <c r="Q60" s="923">
        <f>[3]Správa!$B$133</f>
        <v>0</v>
      </c>
      <c r="R60" s="924"/>
      <c r="S60" s="492">
        <v>0</v>
      </c>
      <c r="T60" s="934"/>
      <c r="U60" s="492"/>
      <c r="V60" s="492"/>
      <c r="W60" s="492">
        <f>'[3]Městská policie'!$B$147</f>
        <v>0</v>
      </c>
      <c r="X60" s="492"/>
      <c r="Y60" s="492"/>
      <c r="Z60" s="492"/>
      <c r="AA60" s="492"/>
      <c r="AB60" s="492">
        <f t="shared" si="107"/>
        <v>0</v>
      </c>
      <c r="AC60" s="923"/>
      <c r="AD60" s="923"/>
      <c r="AE60" s="492">
        <f t="shared" si="87"/>
        <v>0</v>
      </c>
      <c r="AF60" s="923"/>
      <c r="AG60" s="923"/>
      <c r="AH60" s="492">
        <f t="shared" si="88"/>
        <v>0</v>
      </c>
      <c r="AI60" s="923">
        <f>+[4]Nebyty!$B$19</f>
        <v>0</v>
      </c>
      <c r="AJ60" s="923"/>
      <c r="AK60" s="492"/>
      <c r="AL60" s="492"/>
      <c r="AM60" s="492"/>
      <c r="AN60" s="492">
        <f t="shared" si="89"/>
        <v>0</v>
      </c>
      <c r="AO60" s="923"/>
      <c r="AP60" s="923"/>
      <c r="AQ60" s="492">
        <f t="shared" si="90"/>
        <v>0</v>
      </c>
      <c r="AR60" s="923"/>
      <c r="AS60" s="923"/>
      <c r="AT60" s="492">
        <f t="shared" si="91"/>
        <v>0</v>
      </c>
      <c r="AU60" s="923"/>
      <c r="AV60" s="923"/>
      <c r="AW60" s="492">
        <f t="shared" si="92"/>
        <v>0</v>
      </c>
      <c r="AX60" s="923">
        <f>[3]č.p.65!$B$46</f>
        <v>0</v>
      </c>
      <c r="AY60" s="923"/>
      <c r="AZ60" s="492">
        <f t="shared" si="93"/>
        <v>0</v>
      </c>
      <c r="BA60" s="923"/>
      <c r="BB60" s="923"/>
      <c r="BC60" s="492">
        <f t="shared" si="94"/>
        <v>0</v>
      </c>
      <c r="BD60" s="923"/>
      <c r="BE60" s="923"/>
      <c r="BF60" s="492">
        <f t="shared" si="95"/>
        <v>0</v>
      </c>
      <c r="BG60" s="923"/>
      <c r="BH60" s="923"/>
      <c r="BI60" s="492">
        <f t="shared" si="96"/>
        <v>0</v>
      </c>
      <c r="BJ60" s="923"/>
      <c r="BK60" s="923"/>
      <c r="BL60" s="492"/>
      <c r="BM60" s="492">
        <f t="shared" si="97"/>
        <v>0</v>
      </c>
      <c r="BN60" s="923"/>
      <c r="BO60" s="923"/>
      <c r="BP60" s="492"/>
      <c r="BQ60" s="492">
        <f t="shared" si="98"/>
        <v>0</v>
      </c>
      <c r="BR60" s="923"/>
      <c r="BS60" s="923"/>
      <c r="BT60" s="492">
        <f t="shared" si="99"/>
        <v>0</v>
      </c>
      <c r="BU60" s="923"/>
      <c r="BV60" s="923"/>
      <c r="BW60" s="492"/>
      <c r="BX60" s="492">
        <f t="shared" si="100"/>
        <v>0</v>
      </c>
      <c r="BY60" s="923"/>
      <c r="BZ60" s="923"/>
      <c r="CA60" s="492"/>
      <c r="CB60" s="923"/>
      <c r="CC60" s="923"/>
      <c r="CD60" s="492"/>
      <c r="CE60" s="923"/>
      <c r="CF60" s="923"/>
      <c r="CG60" s="492"/>
      <c r="CH60" s="923"/>
      <c r="CI60" s="923"/>
      <c r="CJ60" s="492">
        <f t="shared" si="101"/>
        <v>0</v>
      </c>
      <c r="CK60" s="923"/>
      <c r="CL60" s="923"/>
      <c r="CM60" s="492"/>
      <c r="CN60" s="492">
        <f t="shared" si="102"/>
        <v>0</v>
      </c>
      <c r="CO60" s="923"/>
      <c r="CP60" s="923"/>
      <c r="CQ60" s="492">
        <f t="shared" si="103"/>
        <v>0</v>
      </c>
      <c r="CR60" s="923"/>
      <c r="CS60" s="923"/>
      <c r="CT60" s="492">
        <f t="shared" si="104"/>
        <v>0</v>
      </c>
      <c r="CU60" s="923"/>
      <c r="CV60" s="923"/>
      <c r="CW60" s="492"/>
      <c r="CX60" s="492">
        <f t="shared" si="105"/>
        <v>0</v>
      </c>
      <c r="CY60" s="923"/>
      <c r="CZ60" s="923"/>
      <c r="DA60" s="923"/>
      <c r="DB60" s="492"/>
      <c r="DC60" s="492"/>
      <c r="DD60" s="492"/>
      <c r="DE60" s="492"/>
      <c r="DF60" s="492"/>
      <c r="DG60" s="492"/>
      <c r="DH60" s="492"/>
      <c r="DI60" s="492"/>
      <c r="DJ60" s="492"/>
      <c r="DK60" s="492"/>
      <c r="DL60" s="926"/>
      <c r="DM60" s="527">
        <f t="shared" si="35"/>
        <v>0</v>
      </c>
      <c r="DN60" s="919">
        <f t="shared" si="53"/>
        <v>0</v>
      </c>
      <c r="DO60" s="920"/>
      <c r="DP60" s="922">
        <f t="shared" si="106"/>
        <v>0</v>
      </c>
      <c r="DQ60" s="763">
        <f t="shared" si="2"/>
        <v>0</v>
      </c>
      <c r="DR60" s="763"/>
    </row>
    <row r="61" spans="1:122" ht="15.75" x14ac:dyDescent="0.25">
      <c r="A61" s="559">
        <v>6123</v>
      </c>
      <c r="B61" s="542" t="s">
        <v>150</v>
      </c>
      <c r="C61" s="922">
        <v>0</v>
      </c>
      <c r="D61" s="922">
        <v>0</v>
      </c>
      <c r="E61" s="922">
        <v>0</v>
      </c>
      <c r="F61" s="922">
        <v>0</v>
      </c>
      <c r="G61" s="922">
        <v>0</v>
      </c>
      <c r="H61" s="922">
        <v>0</v>
      </c>
      <c r="I61" s="922">
        <f t="shared" si="84"/>
        <v>0</v>
      </c>
      <c r="J61" s="571"/>
      <c r="K61" s="492"/>
      <c r="L61" s="492"/>
      <c r="M61" s="492"/>
      <c r="N61" s="492"/>
      <c r="O61" s="492"/>
      <c r="P61" s="497">
        <f t="shared" si="85"/>
        <v>0</v>
      </c>
      <c r="Q61" s="514">
        <f>[3]Správa!$B$140</f>
        <v>0</v>
      </c>
      <c r="R61" s="972"/>
      <c r="S61" s="492">
        <v>0</v>
      </c>
      <c r="T61" s="934"/>
      <c r="U61" s="492">
        <f>'[3]Pečovatelská služba'!$B$101</f>
        <v>0</v>
      </c>
      <c r="V61" s="492"/>
      <c r="W61" s="492">
        <f>'[3]Městská policie'!$B$154</f>
        <v>0</v>
      </c>
      <c r="X61" s="492"/>
      <c r="Y61" s="492"/>
      <c r="Z61" s="492"/>
      <c r="AA61" s="492"/>
      <c r="AB61" s="492">
        <f t="shared" si="86"/>
        <v>0</v>
      </c>
      <c r="AC61" s="923"/>
      <c r="AD61" s="923"/>
      <c r="AE61" s="492">
        <f t="shared" si="87"/>
        <v>0</v>
      </c>
      <c r="AF61" s="923"/>
      <c r="AG61" s="923"/>
      <c r="AH61" s="492">
        <f t="shared" si="88"/>
        <v>0</v>
      </c>
      <c r="AI61" s="923"/>
      <c r="AJ61" s="923"/>
      <c r="AK61" s="492"/>
      <c r="AL61" s="492"/>
      <c r="AM61" s="492"/>
      <c r="AN61" s="492">
        <f t="shared" si="89"/>
        <v>0</v>
      </c>
      <c r="AO61" s="923"/>
      <c r="AP61" s="923"/>
      <c r="AQ61" s="492">
        <f t="shared" si="90"/>
        <v>0</v>
      </c>
      <c r="AR61" s="923"/>
      <c r="AS61" s="923"/>
      <c r="AT61" s="492">
        <f t="shared" si="91"/>
        <v>0</v>
      </c>
      <c r="AU61" s="923"/>
      <c r="AV61" s="923"/>
      <c r="AW61" s="492">
        <f t="shared" si="92"/>
        <v>0</v>
      </c>
      <c r="AX61" s="923"/>
      <c r="AY61" s="923"/>
      <c r="AZ61" s="492">
        <f t="shared" si="93"/>
        <v>0</v>
      </c>
      <c r="BA61" s="923"/>
      <c r="BB61" s="923"/>
      <c r="BC61" s="492">
        <f t="shared" si="94"/>
        <v>0</v>
      </c>
      <c r="BD61" s="923"/>
      <c r="BE61" s="923"/>
      <c r="BF61" s="492">
        <f t="shared" si="95"/>
        <v>0</v>
      </c>
      <c r="BG61" s="923"/>
      <c r="BH61" s="923"/>
      <c r="BI61" s="492">
        <f t="shared" si="96"/>
        <v>0</v>
      </c>
      <c r="BJ61" s="923"/>
      <c r="BK61" s="923"/>
      <c r="BL61" s="492"/>
      <c r="BM61" s="492">
        <f t="shared" si="97"/>
        <v>0</v>
      </c>
      <c r="BN61" s="923"/>
      <c r="BO61" s="923"/>
      <c r="BP61" s="492"/>
      <c r="BQ61" s="492">
        <f t="shared" si="98"/>
        <v>0</v>
      </c>
      <c r="BR61" s="923"/>
      <c r="BS61" s="923"/>
      <c r="BT61" s="492">
        <f t="shared" si="99"/>
        <v>0</v>
      </c>
      <c r="BU61" s="923"/>
      <c r="BV61" s="923"/>
      <c r="BW61" s="492"/>
      <c r="BX61" s="492">
        <f t="shared" si="100"/>
        <v>0</v>
      </c>
      <c r="BY61" s="923"/>
      <c r="BZ61" s="923"/>
      <c r="CA61" s="492"/>
      <c r="CB61" s="923"/>
      <c r="CC61" s="923"/>
      <c r="CD61" s="492"/>
      <c r="CE61" s="923"/>
      <c r="CF61" s="923"/>
      <c r="CG61" s="492"/>
      <c r="CH61" s="923"/>
      <c r="CI61" s="923"/>
      <c r="CJ61" s="492">
        <f t="shared" si="101"/>
        <v>0</v>
      </c>
      <c r="CK61" s="923"/>
      <c r="CL61" s="923"/>
      <c r="CM61" s="492"/>
      <c r="CN61" s="492">
        <f t="shared" si="102"/>
        <v>0</v>
      </c>
      <c r="CO61" s="923"/>
      <c r="CP61" s="923"/>
      <c r="CQ61" s="492">
        <f t="shared" si="103"/>
        <v>0</v>
      </c>
      <c r="CR61" s="923"/>
      <c r="CS61" s="923"/>
      <c r="CT61" s="492">
        <f t="shared" si="104"/>
        <v>0</v>
      </c>
      <c r="CU61" s="923"/>
      <c r="CV61" s="923"/>
      <c r="CW61" s="492"/>
      <c r="CX61" s="492">
        <f t="shared" si="105"/>
        <v>0</v>
      </c>
      <c r="CY61" s="923"/>
      <c r="CZ61" s="923"/>
      <c r="DA61" s="923"/>
      <c r="DB61" s="492"/>
      <c r="DC61" s="492"/>
      <c r="DD61" s="492"/>
      <c r="DE61" s="492"/>
      <c r="DF61" s="492"/>
      <c r="DG61" s="492"/>
      <c r="DH61" s="492"/>
      <c r="DI61" s="492"/>
      <c r="DJ61" s="492"/>
      <c r="DK61" s="492"/>
      <c r="DL61" s="926"/>
      <c r="DM61" s="527">
        <f t="shared" si="35"/>
        <v>0</v>
      </c>
      <c r="DN61" s="919">
        <f t="shared" si="53"/>
        <v>0</v>
      </c>
      <c r="DO61" s="920"/>
      <c r="DP61" s="922">
        <f t="shared" si="106"/>
        <v>0</v>
      </c>
      <c r="DQ61" s="763">
        <f t="shared" si="2"/>
        <v>0</v>
      </c>
      <c r="DR61" s="763"/>
    </row>
    <row r="62" spans="1:122" ht="15.75" x14ac:dyDescent="0.25">
      <c r="A62" s="559">
        <v>6125</v>
      </c>
      <c r="B62" s="542" t="s">
        <v>151</v>
      </c>
      <c r="C62" s="922">
        <v>12292425</v>
      </c>
      <c r="D62" s="922">
        <v>409000</v>
      </c>
      <c r="E62" s="922">
        <v>204000</v>
      </c>
      <c r="F62" s="922">
        <v>204000</v>
      </c>
      <c r="G62" s="922">
        <v>204000</v>
      </c>
      <c r="H62" s="922">
        <v>204000</v>
      </c>
      <c r="I62" s="922">
        <f t="shared" si="84"/>
        <v>204000</v>
      </c>
      <c r="J62" s="571"/>
      <c r="K62" s="492"/>
      <c r="L62" s="492"/>
      <c r="M62" s="492"/>
      <c r="N62" s="923"/>
      <c r="O62" s="492"/>
      <c r="P62" s="492">
        <f t="shared" si="85"/>
        <v>204000</v>
      </c>
      <c r="Q62" s="923">
        <f>[3]Správa!$B$147</f>
        <v>204000</v>
      </c>
      <c r="R62" s="924"/>
      <c r="S62" s="492">
        <v>0</v>
      </c>
      <c r="T62" s="934"/>
      <c r="U62" s="492"/>
      <c r="V62" s="492"/>
      <c r="W62" s="492">
        <f>'[3]Městská policie'!$B$161</f>
        <v>0</v>
      </c>
      <c r="X62" s="492"/>
      <c r="Y62" s="492"/>
      <c r="Z62" s="492"/>
      <c r="AA62" s="492"/>
      <c r="AB62" s="492">
        <f t="shared" si="86"/>
        <v>0</v>
      </c>
      <c r="AC62" s="923"/>
      <c r="AD62" s="923"/>
      <c r="AE62" s="492">
        <f t="shared" si="87"/>
        <v>0</v>
      </c>
      <c r="AF62" s="923"/>
      <c r="AG62" s="923"/>
      <c r="AH62" s="492">
        <f t="shared" si="88"/>
        <v>0</v>
      </c>
      <c r="AI62" s="923"/>
      <c r="AJ62" s="923"/>
      <c r="AK62" s="492"/>
      <c r="AL62" s="492"/>
      <c r="AM62" s="492"/>
      <c r="AN62" s="492">
        <f t="shared" si="89"/>
        <v>0</v>
      </c>
      <c r="AO62" s="923"/>
      <c r="AP62" s="923"/>
      <c r="AQ62" s="492">
        <f t="shared" si="90"/>
        <v>0</v>
      </c>
      <c r="AR62" s="923"/>
      <c r="AS62" s="923"/>
      <c r="AT62" s="492">
        <f t="shared" si="91"/>
        <v>0</v>
      </c>
      <c r="AU62" s="923"/>
      <c r="AV62" s="923"/>
      <c r="AW62" s="492">
        <f t="shared" si="92"/>
        <v>0</v>
      </c>
      <c r="AX62" s="923"/>
      <c r="AY62" s="923"/>
      <c r="AZ62" s="492">
        <f t="shared" si="93"/>
        <v>0</v>
      </c>
      <c r="BA62" s="923"/>
      <c r="BB62" s="923"/>
      <c r="BC62" s="492">
        <f t="shared" si="94"/>
        <v>0</v>
      </c>
      <c r="BD62" s="923"/>
      <c r="BE62" s="923"/>
      <c r="BF62" s="492">
        <f t="shared" si="95"/>
        <v>0</v>
      </c>
      <c r="BG62" s="923"/>
      <c r="BH62" s="923"/>
      <c r="BI62" s="492">
        <f t="shared" si="96"/>
        <v>0</v>
      </c>
      <c r="BJ62" s="923"/>
      <c r="BK62" s="923"/>
      <c r="BL62" s="492"/>
      <c r="BM62" s="492">
        <f t="shared" si="97"/>
        <v>0</v>
      </c>
      <c r="BN62" s="923"/>
      <c r="BO62" s="923"/>
      <c r="BP62" s="492"/>
      <c r="BQ62" s="492">
        <f t="shared" si="98"/>
        <v>0</v>
      </c>
      <c r="BR62" s="923"/>
      <c r="BS62" s="923"/>
      <c r="BT62" s="492">
        <f t="shared" si="99"/>
        <v>0</v>
      </c>
      <c r="BU62" s="923"/>
      <c r="BV62" s="923"/>
      <c r="BW62" s="492"/>
      <c r="BX62" s="492">
        <f t="shared" si="100"/>
        <v>0</v>
      </c>
      <c r="BY62" s="923"/>
      <c r="BZ62" s="923"/>
      <c r="CA62" s="492"/>
      <c r="CB62" s="923"/>
      <c r="CC62" s="923"/>
      <c r="CD62" s="492"/>
      <c r="CE62" s="923"/>
      <c r="CF62" s="923"/>
      <c r="CG62" s="492"/>
      <c r="CH62" s="923"/>
      <c r="CI62" s="923"/>
      <c r="CJ62" s="492">
        <f t="shared" si="101"/>
        <v>0</v>
      </c>
      <c r="CK62" s="923"/>
      <c r="CL62" s="923"/>
      <c r="CM62" s="492"/>
      <c r="CN62" s="492">
        <f t="shared" si="102"/>
        <v>0</v>
      </c>
      <c r="CO62" s="923"/>
      <c r="CP62" s="923"/>
      <c r="CQ62" s="492">
        <f t="shared" si="103"/>
        <v>0</v>
      </c>
      <c r="CR62" s="923"/>
      <c r="CS62" s="923"/>
      <c r="CT62" s="492">
        <f t="shared" si="104"/>
        <v>0</v>
      </c>
      <c r="CU62" s="923"/>
      <c r="CV62" s="923"/>
      <c r="CW62" s="492"/>
      <c r="CX62" s="492">
        <f t="shared" si="105"/>
        <v>0</v>
      </c>
      <c r="CY62" s="923"/>
      <c r="CZ62" s="923"/>
      <c r="DA62" s="923"/>
      <c r="DB62" s="492"/>
      <c r="DC62" s="492"/>
      <c r="DD62" s="492"/>
      <c r="DE62" s="492"/>
      <c r="DF62" s="492"/>
      <c r="DG62" s="492"/>
      <c r="DH62" s="492"/>
      <c r="DI62" s="492"/>
      <c r="DJ62" s="492"/>
      <c r="DK62" s="492"/>
      <c r="DL62" s="926"/>
      <c r="DM62" s="527">
        <f t="shared" si="35"/>
        <v>204000</v>
      </c>
      <c r="DN62" s="919">
        <f t="shared" si="53"/>
        <v>0</v>
      </c>
      <c r="DO62" s="920"/>
      <c r="DP62" s="922">
        <f t="shared" si="106"/>
        <v>0</v>
      </c>
      <c r="DQ62" s="763">
        <f t="shared" si="2"/>
        <v>0</v>
      </c>
      <c r="DR62" s="763"/>
    </row>
    <row r="63" spans="1:122" ht="15.75" x14ac:dyDescent="0.25">
      <c r="A63" s="559">
        <v>6129</v>
      </c>
      <c r="B63" s="542" t="s">
        <v>152</v>
      </c>
      <c r="C63" s="922">
        <v>0</v>
      </c>
      <c r="D63" s="922">
        <v>0</v>
      </c>
      <c r="E63" s="922">
        <v>0</v>
      </c>
      <c r="F63" s="922">
        <v>0</v>
      </c>
      <c r="G63" s="922">
        <v>0</v>
      </c>
      <c r="H63" s="922">
        <v>0</v>
      </c>
      <c r="I63" s="922">
        <f t="shared" si="84"/>
        <v>0</v>
      </c>
      <c r="J63" s="571"/>
      <c r="K63" s="492"/>
      <c r="L63" s="492"/>
      <c r="M63" s="492"/>
      <c r="N63" s="492"/>
      <c r="O63" s="492"/>
      <c r="P63" s="492">
        <f t="shared" si="85"/>
        <v>0</v>
      </c>
      <c r="Q63" s="923"/>
      <c r="R63" s="924"/>
      <c r="S63" s="492"/>
      <c r="T63" s="934"/>
      <c r="U63" s="492"/>
      <c r="V63" s="492"/>
      <c r="W63" s="492"/>
      <c r="X63" s="492"/>
      <c r="Y63" s="492"/>
      <c r="Z63" s="492"/>
      <c r="AA63" s="492"/>
      <c r="AB63" s="492">
        <f t="shared" si="86"/>
        <v>0</v>
      </c>
      <c r="AC63" s="923"/>
      <c r="AD63" s="923"/>
      <c r="AE63" s="492">
        <f t="shared" si="87"/>
        <v>0</v>
      </c>
      <c r="AF63" s="923"/>
      <c r="AG63" s="923"/>
      <c r="AH63" s="492">
        <f t="shared" si="88"/>
        <v>0</v>
      </c>
      <c r="AI63" s="923"/>
      <c r="AJ63" s="923"/>
      <c r="AK63" s="492"/>
      <c r="AL63" s="492"/>
      <c r="AM63" s="492"/>
      <c r="AN63" s="492">
        <f t="shared" si="89"/>
        <v>0</v>
      </c>
      <c r="AO63" s="923"/>
      <c r="AP63" s="923"/>
      <c r="AQ63" s="492">
        <f t="shared" si="90"/>
        <v>0</v>
      </c>
      <c r="AR63" s="923"/>
      <c r="AS63" s="923"/>
      <c r="AT63" s="492">
        <f t="shared" si="91"/>
        <v>0</v>
      </c>
      <c r="AU63" s="923"/>
      <c r="AV63" s="923"/>
      <c r="AW63" s="492">
        <f t="shared" si="92"/>
        <v>0</v>
      </c>
      <c r="AX63" s="923"/>
      <c r="AY63" s="923"/>
      <c r="AZ63" s="492">
        <f t="shared" si="93"/>
        <v>0</v>
      </c>
      <c r="BA63" s="923"/>
      <c r="BB63" s="923"/>
      <c r="BC63" s="492">
        <f t="shared" si="94"/>
        <v>0</v>
      </c>
      <c r="BD63" s="923"/>
      <c r="BE63" s="923"/>
      <c r="BF63" s="492">
        <f t="shared" si="95"/>
        <v>0</v>
      </c>
      <c r="BG63" s="923"/>
      <c r="BH63" s="923"/>
      <c r="BI63" s="492">
        <f t="shared" si="96"/>
        <v>0</v>
      </c>
      <c r="BJ63" s="923"/>
      <c r="BK63" s="923"/>
      <c r="BL63" s="492"/>
      <c r="BM63" s="492">
        <f t="shared" si="97"/>
        <v>0</v>
      </c>
      <c r="BN63" s="923"/>
      <c r="BO63" s="923"/>
      <c r="BP63" s="492"/>
      <c r="BQ63" s="492">
        <f t="shared" si="98"/>
        <v>0</v>
      </c>
      <c r="BR63" s="923"/>
      <c r="BS63" s="923"/>
      <c r="BT63" s="492">
        <f t="shared" si="99"/>
        <v>0</v>
      </c>
      <c r="BU63" s="923"/>
      <c r="BV63" s="923"/>
      <c r="BW63" s="492"/>
      <c r="BX63" s="492">
        <f t="shared" si="100"/>
        <v>0</v>
      </c>
      <c r="BY63" s="923"/>
      <c r="BZ63" s="923"/>
      <c r="CA63" s="492"/>
      <c r="CB63" s="923"/>
      <c r="CC63" s="923"/>
      <c r="CD63" s="492"/>
      <c r="CE63" s="923"/>
      <c r="CF63" s="923"/>
      <c r="CG63" s="492"/>
      <c r="CH63" s="923"/>
      <c r="CI63" s="923"/>
      <c r="CJ63" s="492">
        <f t="shared" si="101"/>
        <v>0</v>
      </c>
      <c r="CK63" s="923"/>
      <c r="CL63" s="923"/>
      <c r="CM63" s="492"/>
      <c r="CN63" s="492">
        <f t="shared" si="102"/>
        <v>0</v>
      </c>
      <c r="CO63" s="923"/>
      <c r="CP63" s="923"/>
      <c r="CQ63" s="492">
        <f t="shared" si="103"/>
        <v>0</v>
      </c>
      <c r="CR63" s="923"/>
      <c r="CS63" s="923"/>
      <c r="CT63" s="492">
        <f t="shared" si="104"/>
        <v>0</v>
      </c>
      <c r="CU63" s="923"/>
      <c r="CV63" s="923"/>
      <c r="CW63" s="492"/>
      <c r="CX63" s="492">
        <f t="shared" si="105"/>
        <v>0</v>
      </c>
      <c r="CY63" s="923"/>
      <c r="CZ63" s="923"/>
      <c r="DA63" s="923"/>
      <c r="DB63" s="492"/>
      <c r="DC63" s="492"/>
      <c r="DD63" s="492"/>
      <c r="DE63" s="492"/>
      <c r="DF63" s="492"/>
      <c r="DG63" s="492"/>
      <c r="DH63" s="492"/>
      <c r="DI63" s="492"/>
      <c r="DJ63" s="492"/>
      <c r="DK63" s="492"/>
      <c r="DL63" s="926"/>
      <c r="DM63" s="527">
        <f t="shared" si="35"/>
        <v>0</v>
      </c>
      <c r="DN63" s="919">
        <f t="shared" si="53"/>
        <v>0</v>
      </c>
      <c r="DO63" s="920"/>
      <c r="DP63" s="922">
        <f t="shared" si="106"/>
        <v>0</v>
      </c>
      <c r="DQ63" s="763">
        <f t="shared" si="2"/>
        <v>0</v>
      </c>
      <c r="DR63" s="763"/>
    </row>
    <row r="64" spans="1:122" ht="18" customHeight="1" x14ac:dyDescent="0.25">
      <c r="A64" s="559">
        <v>6130</v>
      </c>
      <c r="B64" s="542" t="s">
        <v>153</v>
      </c>
      <c r="C64" s="922">
        <v>334500</v>
      </c>
      <c r="D64" s="922">
        <v>385680</v>
      </c>
      <c r="E64" s="922">
        <v>115000</v>
      </c>
      <c r="F64" s="922">
        <v>5950000</v>
      </c>
      <c r="G64" s="922">
        <v>8450000</v>
      </c>
      <c r="H64" s="922">
        <v>9265000</v>
      </c>
      <c r="I64" s="922">
        <f t="shared" si="84"/>
        <v>9265000</v>
      </c>
      <c r="J64" s="571"/>
      <c r="K64" s="492"/>
      <c r="L64" s="492"/>
      <c r="M64" s="492">
        <f>'[6]Všeobecná pokladna 6409'!$B$29</f>
        <v>3430000</v>
      </c>
      <c r="N64" s="492"/>
      <c r="O64" s="492"/>
      <c r="P64" s="492">
        <f t="shared" si="85"/>
        <v>0</v>
      </c>
      <c r="Q64" s="923"/>
      <c r="R64" s="924"/>
      <c r="S64" s="492"/>
      <c r="T64" s="934"/>
      <c r="U64" s="492"/>
      <c r="V64" s="492"/>
      <c r="W64" s="492"/>
      <c r="X64" s="492"/>
      <c r="Y64" s="492"/>
      <c r="Z64" s="492"/>
      <c r="AA64" s="492"/>
      <c r="AB64" s="492">
        <f t="shared" si="86"/>
        <v>0</v>
      </c>
      <c r="AC64" s="923"/>
      <c r="AD64" s="923"/>
      <c r="AE64" s="492">
        <f t="shared" si="87"/>
        <v>0</v>
      </c>
      <c r="AF64" s="923"/>
      <c r="AG64" s="923"/>
      <c r="AH64" s="492">
        <f t="shared" si="88"/>
        <v>0</v>
      </c>
      <c r="AI64" s="923"/>
      <c r="AJ64" s="923"/>
      <c r="AK64" s="492"/>
      <c r="AL64" s="492"/>
      <c r="AM64" s="492"/>
      <c r="AN64" s="492">
        <f t="shared" si="89"/>
        <v>0</v>
      </c>
      <c r="AO64" s="923"/>
      <c r="AP64" s="923"/>
      <c r="AQ64" s="492">
        <f t="shared" si="90"/>
        <v>0</v>
      </c>
      <c r="AR64" s="923"/>
      <c r="AS64" s="923"/>
      <c r="AT64" s="492">
        <f t="shared" si="91"/>
        <v>0</v>
      </c>
      <c r="AU64" s="923"/>
      <c r="AV64" s="923"/>
      <c r="AW64" s="492">
        <f t="shared" si="92"/>
        <v>0</v>
      </c>
      <c r="AX64" s="923"/>
      <c r="AY64" s="923"/>
      <c r="AZ64" s="492">
        <f t="shared" si="93"/>
        <v>0</v>
      </c>
      <c r="BA64" s="923"/>
      <c r="BB64" s="923"/>
      <c r="BC64" s="492">
        <f t="shared" si="94"/>
        <v>0</v>
      </c>
      <c r="BD64" s="923"/>
      <c r="BE64" s="923"/>
      <c r="BF64" s="492">
        <f t="shared" si="95"/>
        <v>0</v>
      </c>
      <c r="BG64" s="923"/>
      <c r="BH64" s="923"/>
      <c r="BI64" s="492">
        <f t="shared" si="96"/>
        <v>0</v>
      </c>
      <c r="BJ64" s="923"/>
      <c r="BK64" s="923"/>
      <c r="BL64" s="492"/>
      <c r="BM64" s="492">
        <f t="shared" si="97"/>
        <v>0</v>
      </c>
      <c r="BN64" s="923"/>
      <c r="BO64" s="923"/>
      <c r="BP64" s="492"/>
      <c r="BQ64" s="492">
        <f t="shared" si="98"/>
        <v>0</v>
      </c>
      <c r="BR64" s="923"/>
      <c r="BS64" s="923"/>
      <c r="BT64" s="492">
        <f t="shared" si="99"/>
        <v>5835000</v>
      </c>
      <c r="BU64" s="923">
        <f>'[5]Silnice - pozemky'!$B$4</f>
        <v>5835000</v>
      </c>
      <c r="BV64" s="923"/>
      <c r="BW64" s="492"/>
      <c r="BX64" s="492">
        <f t="shared" si="100"/>
        <v>0</v>
      </c>
      <c r="BY64" s="923"/>
      <c r="BZ64" s="923"/>
      <c r="CA64" s="492"/>
      <c r="CB64" s="923"/>
      <c r="CC64" s="923"/>
      <c r="CD64" s="492"/>
      <c r="CE64" s="923"/>
      <c r="CF64" s="923"/>
      <c r="CG64" s="492"/>
      <c r="CH64" s="923"/>
      <c r="CI64" s="923"/>
      <c r="CJ64" s="492">
        <f t="shared" si="101"/>
        <v>0</v>
      </c>
      <c r="CK64" s="923"/>
      <c r="CL64" s="923"/>
      <c r="CM64" s="492"/>
      <c r="CN64" s="492">
        <f t="shared" si="102"/>
        <v>0</v>
      </c>
      <c r="CO64" s="923"/>
      <c r="CP64" s="923"/>
      <c r="CQ64" s="492">
        <f t="shared" si="103"/>
        <v>0</v>
      </c>
      <c r="CR64" s="923"/>
      <c r="CS64" s="923"/>
      <c r="CT64" s="492">
        <f t="shared" si="104"/>
        <v>0</v>
      </c>
      <c r="CU64" s="923"/>
      <c r="CV64" s="923"/>
      <c r="CW64" s="492"/>
      <c r="CX64" s="492">
        <f t="shared" si="105"/>
        <v>0</v>
      </c>
      <c r="CY64" s="923"/>
      <c r="CZ64" s="923"/>
      <c r="DA64" s="923"/>
      <c r="DB64" s="492"/>
      <c r="DC64" s="492"/>
      <c r="DD64" s="492"/>
      <c r="DE64" s="492"/>
      <c r="DF64" s="492"/>
      <c r="DG64" s="492"/>
      <c r="DH64" s="492"/>
      <c r="DI64" s="492"/>
      <c r="DJ64" s="492"/>
      <c r="DK64" s="492"/>
      <c r="DL64" s="926"/>
      <c r="DM64" s="527">
        <f t="shared" si="35"/>
        <v>9265000</v>
      </c>
      <c r="DN64" s="919">
        <f t="shared" si="53"/>
        <v>0</v>
      </c>
      <c r="DO64" s="920"/>
      <c r="DP64" s="922">
        <f t="shared" si="106"/>
        <v>0</v>
      </c>
      <c r="DQ64" s="763">
        <f t="shared" si="2"/>
        <v>0</v>
      </c>
      <c r="DR64" s="763"/>
    </row>
    <row r="65" spans="1:122" s="769" customFormat="1" ht="16.5" thickBot="1" x14ac:dyDescent="0.3">
      <c r="A65" s="940">
        <v>6351</v>
      </c>
      <c r="B65" s="941" t="s">
        <v>364</v>
      </c>
      <c r="C65" s="942">
        <v>3640000</v>
      </c>
      <c r="D65" s="942">
        <v>5381879</v>
      </c>
      <c r="E65" s="942">
        <v>2930000</v>
      </c>
      <c r="F65" s="942">
        <v>2930000</v>
      </c>
      <c r="G65" s="942">
        <v>3980000</v>
      </c>
      <c r="H65" s="942">
        <v>4680000</v>
      </c>
      <c r="I65" s="942">
        <f>SUM(J65:P65)+SUM(T65:AB65)+AE65+AH65+SUM(AK65:AN65)+AQ65+AT65+AW65+AZ65+BC65+BF65+BI65+BL65+BM65+BP65+BQ65+BT65+SUM(BW65:BX65)+CG65+CJ65+CM65+CN65+CQ65+CT65+CW65+CX65+SUM(DB65:DL65)+CA65+CD65+S65</f>
        <v>4680000</v>
      </c>
      <c r="J65" s="943"/>
      <c r="K65" s="923"/>
      <c r="L65" s="923"/>
      <c r="M65" s="923">
        <f>'[2]Všebecná pokladna'!$B$92</f>
        <v>1750000</v>
      </c>
      <c r="N65" s="923"/>
      <c r="O65" s="923"/>
      <c r="P65" s="492">
        <f t="shared" si="85"/>
        <v>0</v>
      </c>
      <c r="Q65" s="923"/>
      <c r="R65" s="924"/>
      <c r="S65" s="923"/>
      <c r="T65" s="935">
        <f>[5]TSÚ!$B$4</f>
        <v>2930000</v>
      </c>
      <c r="U65" s="923"/>
      <c r="V65" s="923"/>
      <c r="W65" s="923"/>
      <c r="X65" s="923"/>
      <c r="Y65" s="923"/>
      <c r="Z65" s="923"/>
      <c r="AA65" s="923"/>
      <c r="AB65" s="923">
        <f t="shared" si="86"/>
        <v>0</v>
      </c>
      <c r="AC65" s="923"/>
      <c r="AD65" s="923"/>
      <c r="AE65" s="923">
        <f t="shared" si="87"/>
        <v>0</v>
      </c>
      <c r="AF65" s="923"/>
      <c r="AG65" s="923"/>
      <c r="AH65" s="923">
        <f t="shared" si="88"/>
        <v>0</v>
      </c>
      <c r="AI65" s="923"/>
      <c r="AJ65" s="923"/>
      <c r="AK65" s="923"/>
      <c r="AL65" s="923"/>
      <c r="AM65" s="923"/>
      <c r="AN65" s="923">
        <f t="shared" si="89"/>
        <v>0</v>
      </c>
      <c r="AO65" s="923"/>
      <c r="AP65" s="923"/>
      <c r="AQ65" s="923">
        <f t="shared" si="90"/>
        <v>0</v>
      </c>
      <c r="AR65" s="923"/>
      <c r="AS65" s="923"/>
      <c r="AT65" s="923">
        <f t="shared" si="91"/>
        <v>0</v>
      </c>
      <c r="AU65" s="923"/>
      <c r="AV65" s="923"/>
      <c r="AW65" s="923">
        <f t="shared" si="92"/>
        <v>0</v>
      </c>
      <c r="AX65" s="923"/>
      <c r="AY65" s="923"/>
      <c r="AZ65" s="923">
        <f t="shared" si="93"/>
        <v>0</v>
      </c>
      <c r="BA65" s="923"/>
      <c r="BB65" s="923"/>
      <c r="BC65" s="923">
        <f t="shared" si="94"/>
        <v>0</v>
      </c>
      <c r="BD65" s="923"/>
      <c r="BE65" s="923"/>
      <c r="BF65" s="923">
        <f t="shared" si="95"/>
        <v>0</v>
      </c>
      <c r="BG65" s="923"/>
      <c r="BH65" s="923"/>
      <c r="BI65" s="923">
        <f t="shared" si="96"/>
        <v>0</v>
      </c>
      <c r="BJ65" s="923"/>
      <c r="BK65" s="923"/>
      <c r="BL65" s="923"/>
      <c r="BM65" s="923">
        <f t="shared" si="97"/>
        <v>0</v>
      </c>
      <c r="BN65" s="923"/>
      <c r="BO65" s="923"/>
      <c r="BP65" s="923"/>
      <c r="BQ65" s="923">
        <f t="shared" si="98"/>
        <v>0</v>
      </c>
      <c r="BR65" s="923"/>
      <c r="BS65" s="923"/>
      <c r="BT65" s="923">
        <f t="shared" si="99"/>
        <v>0</v>
      </c>
      <c r="BU65" s="923"/>
      <c r="BV65" s="923"/>
      <c r="BW65" s="923"/>
      <c r="BX65" s="923">
        <f t="shared" si="100"/>
        <v>0</v>
      </c>
      <c r="BY65" s="923"/>
      <c r="BZ65" s="923"/>
      <c r="CA65" s="923"/>
      <c r="CB65" s="923"/>
      <c r="CC65" s="923"/>
      <c r="CD65" s="923"/>
      <c r="CE65" s="923"/>
      <c r="CF65" s="923"/>
      <c r="CG65" s="923"/>
      <c r="CH65" s="923"/>
      <c r="CI65" s="923"/>
      <c r="CJ65" s="923">
        <f t="shared" si="101"/>
        <v>0</v>
      </c>
      <c r="CK65" s="923"/>
      <c r="CL65" s="923"/>
      <c r="CM65" s="923"/>
      <c r="CN65" s="923">
        <f t="shared" si="102"/>
        <v>0</v>
      </c>
      <c r="CO65" s="923"/>
      <c r="CP65" s="923"/>
      <c r="CQ65" s="923">
        <f t="shared" si="103"/>
        <v>0</v>
      </c>
      <c r="CR65" s="923"/>
      <c r="CS65" s="923"/>
      <c r="CT65" s="923">
        <f t="shared" si="104"/>
        <v>0</v>
      </c>
      <c r="CU65" s="923"/>
      <c r="CV65" s="923"/>
      <c r="CW65" s="923"/>
      <c r="CX65" s="923">
        <f t="shared" si="105"/>
        <v>0</v>
      </c>
      <c r="CY65" s="923"/>
      <c r="CZ65" s="923"/>
      <c r="DA65" s="923"/>
      <c r="DB65" s="923"/>
      <c r="DC65" s="923"/>
      <c r="DD65" s="923"/>
      <c r="DE65" s="923"/>
      <c r="DF65" s="923"/>
      <c r="DG65" s="923"/>
      <c r="DH65" s="923"/>
      <c r="DI65" s="923"/>
      <c r="DJ65" s="923"/>
      <c r="DK65" s="923"/>
      <c r="DL65" s="944"/>
      <c r="DM65" s="527">
        <f>+J65+K65+L65+M65+N65+O65+P65+S65+T65+U65+V65+W65+X65+Y65+Z65+AA65+AB65+AE65+AH65+AK65+AL65+AM65+AN65+AQ65+AT65+AW65+AZ65+BC65+BF65+BI65+BL65+BM65+BP65+BQ65+BT65+BW65+BX65+CA65+CD65+CG65+CJ65+CM65+CN65+CQ65+CT65+CW65+CX65+DB65+DC65+DD65+DE65+DF65+DH65+DI65+DJ65+DK65+DL65</f>
        <v>4680000</v>
      </c>
      <c r="DN65" s="919">
        <f t="shared" si="53"/>
        <v>0</v>
      </c>
      <c r="DO65" s="920"/>
      <c r="DP65" s="942">
        <f t="shared" si="106"/>
        <v>0</v>
      </c>
      <c r="DQ65" s="763">
        <f t="shared" si="2"/>
        <v>0</v>
      </c>
      <c r="DR65" s="763"/>
    </row>
    <row r="66" spans="1:122" s="1438" customFormat="1" ht="16.5" thickBot="1" x14ac:dyDescent="0.3">
      <c r="A66" s="2180">
        <v>8115</v>
      </c>
      <c r="B66" s="2181" t="s">
        <v>1042</v>
      </c>
      <c r="C66" s="2182">
        <v>772368</v>
      </c>
      <c r="D66" s="2182">
        <v>1164351.1561999917</v>
      </c>
      <c r="E66" s="2182">
        <v>1018791.9635724127</v>
      </c>
      <c r="F66" s="2182">
        <v>418296.18160000443</v>
      </c>
      <c r="G66" s="2182">
        <v>86795.249599993229</v>
      </c>
      <c r="H66" s="2182">
        <v>1965713.2495999932</v>
      </c>
      <c r="I66" s="2183">
        <f t="shared" si="84"/>
        <v>1706069.2495999932</v>
      </c>
      <c r="J66" s="2184"/>
      <c r="K66" s="2185"/>
      <c r="L66" s="2186"/>
      <c r="M66" s="1831">
        <f>M74</f>
        <v>1706069.2495999932</v>
      </c>
      <c r="N66" s="2187"/>
      <c r="O66" s="2187"/>
      <c r="P66" s="2186">
        <f t="shared" si="85"/>
        <v>0</v>
      </c>
      <c r="Q66" s="2186"/>
      <c r="R66" s="2185"/>
      <c r="S66" s="2186"/>
      <c r="T66" s="2188"/>
      <c r="U66" s="2186"/>
      <c r="V66" s="2186"/>
      <c r="W66" s="2186"/>
      <c r="X66" s="2186"/>
      <c r="Y66" s="2186"/>
      <c r="Z66" s="2186"/>
      <c r="AA66" s="2186"/>
      <c r="AB66" s="2186">
        <f t="shared" si="86"/>
        <v>0</v>
      </c>
      <c r="AC66" s="2186"/>
      <c r="AD66" s="2186"/>
      <c r="AE66" s="2186">
        <f t="shared" si="87"/>
        <v>0</v>
      </c>
      <c r="AF66" s="2186"/>
      <c r="AG66" s="2186"/>
      <c r="AH66" s="2186">
        <f t="shared" si="88"/>
        <v>0</v>
      </c>
      <c r="AI66" s="2186"/>
      <c r="AJ66" s="2186"/>
      <c r="AK66" s="2186"/>
      <c r="AL66" s="2186"/>
      <c r="AM66" s="2186"/>
      <c r="AN66" s="2186">
        <f t="shared" si="89"/>
        <v>0</v>
      </c>
      <c r="AO66" s="2186"/>
      <c r="AP66" s="2186"/>
      <c r="AQ66" s="2186">
        <f t="shared" si="90"/>
        <v>0</v>
      </c>
      <c r="AR66" s="2186"/>
      <c r="AS66" s="2186"/>
      <c r="AT66" s="2186">
        <f t="shared" si="91"/>
        <v>0</v>
      </c>
      <c r="AU66" s="2186"/>
      <c r="AV66" s="2186"/>
      <c r="AW66" s="2186">
        <f t="shared" si="92"/>
        <v>0</v>
      </c>
      <c r="AX66" s="2186"/>
      <c r="AY66" s="2186"/>
      <c r="AZ66" s="2186">
        <f t="shared" si="93"/>
        <v>0</v>
      </c>
      <c r="BA66" s="2186"/>
      <c r="BB66" s="2186"/>
      <c r="BC66" s="2186">
        <f t="shared" si="94"/>
        <v>0</v>
      </c>
      <c r="BD66" s="2186"/>
      <c r="BE66" s="2186"/>
      <c r="BF66" s="2186">
        <f t="shared" si="95"/>
        <v>0</v>
      </c>
      <c r="BG66" s="2186"/>
      <c r="BH66" s="2186"/>
      <c r="BI66" s="2186">
        <f t="shared" si="96"/>
        <v>0</v>
      </c>
      <c r="BJ66" s="2186"/>
      <c r="BK66" s="2186"/>
      <c r="BL66" s="2186"/>
      <c r="BM66" s="2186">
        <f t="shared" si="97"/>
        <v>0</v>
      </c>
      <c r="BN66" s="2186"/>
      <c r="BO66" s="2186"/>
      <c r="BP66" s="2186"/>
      <c r="BQ66" s="2186">
        <f t="shared" si="98"/>
        <v>0</v>
      </c>
      <c r="BR66" s="2186"/>
      <c r="BS66" s="2186"/>
      <c r="BT66" s="2186">
        <f t="shared" si="99"/>
        <v>0</v>
      </c>
      <c r="BU66" s="2186"/>
      <c r="BV66" s="2186"/>
      <c r="BW66" s="2186"/>
      <c r="BX66" s="2186">
        <f t="shared" si="100"/>
        <v>0</v>
      </c>
      <c r="BY66" s="2186"/>
      <c r="BZ66" s="2186"/>
      <c r="CA66" s="2186"/>
      <c r="CB66" s="2186"/>
      <c r="CC66" s="2186"/>
      <c r="CD66" s="2186"/>
      <c r="CE66" s="2186"/>
      <c r="CF66" s="2186"/>
      <c r="CG66" s="2186"/>
      <c r="CH66" s="2186"/>
      <c r="CI66" s="2186"/>
      <c r="CJ66" s="2186">
        <f t="shared" si="101"/>
        <v>0</v>
      </c>
      <c r="CK66" s="2186"/>
      <c r="CL66" s="2186"/>
      <c r="CM66" s="2186"/>
      <c r="CN66" s="2186">
        <f t="shared" si="102"/>
        <v>0</v>
      </c>
      <c r="CO66" s="2186"/>
      <c r="CP66" s="2186"/>
      <c r="CQ66" s="2186">
        <f t="shared" si="103"/>
        <v>0</v>
      </c>
      <c r="CR66" s="2186"/>
      <c r="CS66" s="2186"/>
      <c r="CT66" s="2186">
        <f t="shared" si="104"/>
        <v>0</v>
      </c>
      <c r="CU66" s="2186"/>
      <c r="CV66" s="2186"/>
      <c r="CW66" s="2186"/>
      <c r="CX66" s="2186">
        <f t="shared" si="105"/>
        <v>0</v>
      </c>
      <c r="CY66" s="2186"/>
      <c r="CZ66" s="2186"/>
      <c r="DA66" s="2186"/>
      <c r="DB66" s="2186"/>
      <c r="DC66" s="2186"/>
      <c r="DD66" s="2186"/>
      <c r="DE66" s="2186"/>
      <c r="DF66" s="2186"/>
      <c r="DG66" s="2186"/>
      <c r="DH66" s="2186"/>
      <c r="DI66" s="2186"/>
      <c r="DJ66" s="2186"/>
      <c r="DK66" s="2186"/>
      <c r="DL66" s="2189"/>
      <c r="DM66" s="668">
        <f t="shared" si="35"/>
        <v>1706069.2495999932</v>
      </c>
      <c r="DN66" s="2190">
        <f t="shared" si="53"/>
        <v>0</v>
      </c>
      <c r="DO66" s="2191"/>
      <c r="DP66" s="2182">
        <f t="shared" si="106"/>
        <v>0</v>
      </c>
      <c r="DQ66" s="763">
        <f t="shared" si="2"/>
        <v>-259644</v>
      </c>
      <c r="DR66" s="994"/>
    </row>
    <row r="67" spans="1:122" ht="15.75" x14ac:dyDescent="0.25">
      <c r="A67" s="559">
        <v>6349</v>
      </c>
      <c r="B67" s="542" t="s">
        <v>364</v>
      </c>
      <c r="C67" s="922">
        <v>1445000</v>
      </c>
      <c r="D67" s="922">
        <v>0</v>
      </c>
      <c r="E67" s="922">
        <v>0</v>
      </c>
      <c r="F67" s="922">
        <v>0</v>
      </c>
      <c r="G67" s="922">
        <v>0</v>
      </c>
      <c r="H67" s="922">
        <v>0</v>
      </c>
      <c r="I67" s="922">
        <f t="shared" si="84"/>
        <v>0</v>
      </c>
      <c r="J67" s="571"/>
      <c r="K67" s="492"/>
      <c r="L67" s="923"/>
      <c r="M67" s="914">
        <f>'[2]Všebecná pokladna'!$B$85</f>
        <v>0</v>
      </c>
      <c r="N67" s="492"/>
      <c r="O67" s="492"/>
      <c r="P67" s="492">
        <f t="shared" si="85"/>
        <v>0</v>
      </c>
      <c r="Q67" s="923"/>
      <c r="R67" s="924"/>
      <c r="S67" s="492"/>
      <c r="T67" s="934"/>
      <c r="U67" s="492"/>
      <c r="V67" s="492"/>
      <c r="W67" s="492"/>
      <c r="X67" s="492"/>
      <c r="Y67" s="492"/>
      <c r="Z67" s="492"/>
      <c r="AA67" s="492"/>
      <c r="AB67" s="492">
        <f t="shared" si="86"/>
        <v>0</v>
      </c>
      <c r="AC67" s="923"/>
      <c r="AD67" s="923"/>
      <c r="AE67" s="492">
        <f t="shared" si="87"/>
        <v>0</v>
      </c>
      <c r="AF67" s="923"/>
      <c r="AG67" s="923"/>
      <c r="AH67" s="492">
        <f t="shared" si="88"/>
        <v>0</v>
      </c>
      <c r="AI67" s="923"/>
      <c r="AJ67" s="923"/>
      <c r="AK67" s="492"/>
      <c r="AL67" s="492"/>
      <c r="AM67" s="492"/>
      <c r="AN67" s="492">
        <f t="shared" si="89"/>
        <v>0</v>
      </c>
      <c r="AO67" s="923"/>
      <c r="AP67" s="923"/>
      <c r="AQ67" s="492">
        <f t="shared" si="90"/>
        <v>0</v>
      </c>
      <c r="AR67" s="923"/>
      <c r="AS67" s="923"/>
      <c r="AT67" s="492">
        <f t="shared" si="91"/>
        <v>0</v>
      </c>
      <c r="AU67" s="923"/>
      <c r="AV67" s="923"/>
      <c r="AW67" s="492">
        <f t="shared" si="92"/>
        <v>0</v>
      </c>
      <c r="AX67" s="923"/>
      <c r="AY67" s="923"/>
      <c r="AZ67" s="492">
        <f t="shared" si="93"/>
        <v>0</v>
      </c>
      <c r="BA67" s="923"/>
      <c r="BB67" s="923"/>
      <c r="BC67" s="492">
        <f t="shared" si="94"/>
        <v>0</v>
      </c>
      <c r="BD67" s="923"/>
      <c r="BE67" s="923"/>
      <c r="BF67" s="492">
        <f t="shared" si="95"/>
        <v>0</v>
      </c>
      <c r="BG67" s="923"/>
      <c r="BH67" s="923"/>
      <c r="BI67" s="492">
        <f t="shared" si="96"/>
        <v>0</v>
      </c>
      <c r="BJ67" s="923"/>
      <c r="BK67" s="923"/>
      <c r="BL67" s="492"/>
      <c r="BM67" s="492">
        <f t="shared" si="97"/>
        <v>0</v>
      </c>
      <c r="BN67" s="923"/>
      <c r="BO67" s="923"/>
      <c r="BP67" s="492"/>
      <c r="BQ67" s="492">
        <f t="shared" si="98"/>
        <v>0</v>
      </c>
      <c r="BR67" s="923"/>
      <c r="BS67" s="923"/>
      <c r="BT67" s="492">
        <f t="shared" si="99"/>
        <v>0</v>
      </c>
      <c r="BU67" s="923"/>
      <c r="BV67" s="923"/>
      <c r="BW67" s="492"/>
      <c r="BX67" s="492">
        <f t="shared" si="100"/>
        <v>0</v>
      </c>
      <c r="BY67" s="923"/>
      <c r="BZ67" s="923"/>
      <c r="CA67" s="492"/>
      <c r="CB67" s="923"/>
      <c r="CC67" s="923"/>
      <c r="CD67" s="492"/>
      <c r="CE67" s="923"/>
      <c r="CF67" s="923"/>
      <c r="CG67" s="492"/>
      <c r="CH67" s="923"/>
      <c r="CI67" s="923"/>
      <c r="CJ67" s="492">
        <f t="shared" si="101"/>
        <v>0</v>
      </c>
      <c r="CK67" s="923"/>
      <c r="CL67" s="923"/>
      <c r="CM67" s="492"/>
      <c r="CN67" s="492">
        <f t="shared" si="102"/>
        <v>0</v>
      </c>
      <c r="CO67" s="923"/>
      <c r="CP67" s="923"/>
      <c r="CQ67" s="492">
        <f t="shared" si="103"/>
        <v>0</v>
      </c>
      <c r="CR67" s="923"/>
      <c r="CS67" s="923"/>
      <c r="CT67" s="492">
        <f t="shared" si="104"/>
        <v>0</v>
      </c>
      <c r="CU67" s="923"/>
      <c r="CV67" s="923"/>
      <c r="CW67" s="492"/>
      <c r="CX67" s="492">
        <f t="shared" si="105"/>
        <v>0</v>
      </c>
      <c r="CY67" s="923"/>
      <c r="CZ67" s="923"/>
      <c r="DA67" s="923"/>
      <c r="DB67" s="492"/>
      <c r="DC67" s="492"/>
      <c r="DD67" s="492"/>
      <c r="DE67" s="492"/>
      <c r="DF67" s="492"/>
      <c r="DG67" s="492"/>
      <c r="DH67" s="492"/>
      <c r="DI67" s="492"/>
      <c r="DJ67" s="492"/>
      <c r="DK67" s="492"/>
      <c r="DL67" s="926"/>
      <c r="DM67" s="527">
        <f t="shared" si="35"/>
        <v>0</v>
      </c>
      <c r="DN67" s="919">
        <f t="shared" si="53"/>
        <v>0</v>
      </c>
      <c r="DO67" s="920"/>
      <c r="DP67" s="922">
        <f t="shared" si="106"/>
        <v>0</v>
      </c>
      <c r="DQ67" s="763">
        <f t="shared" si="2"/>
        <v>0</v>
      </c>
      <c r="DR67" s="763"/>
    </row>
    <row r="68" spans="1:122" s="617" customFormat="1" ht="17.25" thickBot="1" x14ac:dyDescent="0.35">
      <c r="A68" s="550" t="s">
        <v>155</v>
      </c>
      <c r="B68" s="551" t="s">
        <v>156</v>
      </c>
      <c r="C68" s="927">
        <v>117627444.96000001</v>
      </c>
      <c r="D68" s="927">
        <f>SUM(D57:D67)</f>
        <v>86219019.156199992</v>
      </c>
      <c r="E68" s="927">
        <v>23435687.963572413</v>
      </c>
      <c r="F68" s="927">
        <v>30054892.181600004</v>
      </c>
      <c r="G68" s="927">
        <v>48707964.249599993</v>
      </c>
      <c r="H68" s="927">
        <v>53323211.249599993</v>
      </c>
      <c r="I68" s="927">
        <f>SUM(I57:I67)</f>
        <v>52913567.249599993</v>
      </c>
      <c r="J68" s="556">
        <f>SUM(J57:J67)</f>
        <v>0</v>
      </c>
      <c r="K68" s="554">
        <f>SUM(K57:K67)</f>
        <v>0</v>
      </c>
      <c r="L68" s="554">
        <f>SUM(L57:L67)</f>
        <v>0</v>
      </c>
      <c r="M68" s="554">
        <f t="shared" ref="M68:S68" si="108">SUM(M57:M67)</f>
        <v>6886069.2495999932</v>
      </c>
      <c r="N68" s="554">
        <f t="shared" si="108"/>
        <v>0</v>
      </c>
      <c r="O68" s="554">
        <f t="shared" si="108"/>
        <v>0</v>
      </c>
      <c r="P68" s="554">
        <f t="shared" si="108"/>
        <v>204000</v>
      </c>
      <c r="Q68" s="928">
        <f t="shared" si="108"/>
        <v>204000</v>
      </c>
      <c r="R68" s="929">
        <f t="shared" si="108"/>
        <v>0</v>
      </c>
      <c r="S68" s="554">
        <f t="shared" si="108"/>
        <v>0</v>
      </c>
      <c r="T68" s="930">
        <f>SUM(T65:T67)</f>
        <v>2930000</v>
      </c>
      <c r="U68" s="554">
        <f t="shared" ref="U68:AZ68" si="109">SUM(U57:U67)</f>
        <v>0</v>
      </c>
      <c r="V68" s="554">
        <f t="shared" si="109"/>
        <v>0</v>
      </c>
      <c r="W68" s="554">
        <f t="shared" si="109"/>
        <v>0</v>
      </c>
      <c r="X68" s="554">
        <f t="shared" si="109"/>
        <v>0</v>
      </c>
      <c r="Y68" s="554">
        <f t="shared" si="109"/>
        <v>0</v>
      </c>
      <c r="Z68" s="554">
        <f t="shared" si="109"/>
        <v>0</v>
      </c>
      <c r="AA68" s="554">
        <f t="shared" si="109"/>
        <v>0</v>
      </c>
      <c r="AB68" s="554">
        <f t="shared" si="109"/>
        <v>591700</v>
      </c>
      <c r="AC68" s="928">
        <f t="shared" si="109"/>
        <v>591700</v>
      </c>
      <c r="AD68" s="928">
        <f t="shared" si="109"/>
        <v>0</v>
      </c>
      <c r="AE68" s="554">
        <f t="shared" si="109"/>
        <v>0</v>
      </c>
      <c r="AF68" s="928">
        <f t="shared" si="109"/>
        <v>0</v>
      </c>
      <c r="AG68" s="928">
        <f t="shared" si="109"/>
        <v>0</v>
      </c>
      <c r="AH68" s="554">
        <f t="shared" si="109"/>
        <v>155000</v>
      </c>
      <c r="AI68" s="928">
        <f t="shared" si="109"/>
        <v>155000</v>
      </c>
      <c r="AJ68" s="928">
        <f t="shared" si="109"/>
        <v>0</v>
      </c>
      <c r="AK68" s="554">
        <f t="shared" si="109"/>
        <v>80000</v>
      </c>
      <c r="AL68" s="554">
        <f t="shared" si="109"/>
        <v>0</v>
      </c>
      <c r="AM68" s="554">
        <f t="shared" si="109"/>
        <v>0</v>
      </c>
      <c r="AN68" s="554">
        <f t="shared" si="109"/>
        <v>0</v>
      </c>
      <c r="AO68" s="928">
        <f t="shared" si="109"/>
        <v>0</v>
      </c>
      <c r="AP68" s="928">
        <f t="shared" si="109"/>
        <v>0</v>
      </c>
      <c r="AQ68" s="554">
        <f t="shared" si="109"/>
        <v>2374325</v>
      </c>
      <c r="AR68" s="928">
        <f t="shared" si="109"/>
        <v>2374325</v>
      </c>
      <c r="AS68" s="928">
        <f t="shared" si="109"/>
        <v>0</v>
      </c>
      <c r="AT68" s="554">
        <f t="shared" si="109"/>
        <v>0</v>
      </c>
      <c r="AU68" s="928">
        <f t="shared" si="109"/>
        <v>0</v>
      </c>
      <c r="AV68" s="928">
        <f t="shared" si="109"/>
        <v>0</v>
      </c>
      <c r="AW68" s="554">
        <f t="shared" si="109"/>
        <v>5800</v>
      </c>
      <c r="AX68" s="928">
        <f t="shared" si="109"/>
        <v>5800</v>
      </c>
      <c r="AY68" s="928">
        <f t="shared" si="109"/>
        <v>0</v>
      </c>
      <c r="AZ68" s="554">
        <f t="shared" si="109"/>
        <v>0</v>
      </c>
      <c r="BA68" s="928">
        <f t="shared" ref="BA68:CA68" si="110">SUM(BA57:BA67)</f>
        <v>0</v>
      </c>
      <c r="BB68" s="928">
        <f t="shared" si="110"/>
        <v>0</v>
      </c>
      <c r="BC68" s="554">
        <f t="shared" si="110"/>
        <v>15000000</v>
      </c>
      <c r="BD68" s="928">
        <f t="shared" si="110"/>
        <v>15000000</v>
      </c>
      <c r="BE68" s="928">
        <f t="shared" si="110"/>
        <v>0</v>
      </c>
      <c r="BF68" s="554">
        <f t="shared" si="110"/>
        <v>0</v>
      </c>
      <c r="BG68" s="928">
        <f t="shared" si="110"/>
        <v>0</v>
      </c>
      <c r="BH68" s="928">
        <f t="shared" si="110"/>
        <v>0</v>
      </c>
      <c r="BI68" s="554">
        <f t="shared" si="110"/>
        <v>0</v>
      </c>
      <c r="BJ68" s="928">
        <f t="shared" si="110"/>
        <v>0</v>
      </c>
      <c r="BK68" s="928">
        <f t="shared" si="110"/>
        <v>0</v>
      </c>
      <c r="BL68" s="554">
        <f t="shared" si="110"/>
        <v>0</v>
      </c>
      <c r="BM68" s="554">
        <f t="shared" si="110"/>
        <v>30000</v>
      </c>
      <c r="BN68" s="928">
        <f t="shared" si="110"/>
        <v>30000</v>
      </c>
      <c r="BO68" s="928">
        <f t="shared" si="110"/>
        <v>0</v>
      </c>
      <c r="BP68" s="554">
        <f t="shared" si="110"/>
        <v>250000</v>
      </c>
      <c r="BQ68" s="554">
        <f t="shared" si="110"/>
        <v>270000</v>
      </c>
      <c r="BR68" s="928">
        <f t="shared" si="110"/>
        <v>270000</v>
      </c>
      <c r="BS68" s="928">
        <f t="shared" si="110"/>
        <v>0</v>
      </c>
      <c r="BT68" s="554">
        <f t="shared" si="110"/>
        <v>10310000</v>
      </c>
      <c r="BU68" s="928">
        <f t="shared" si="110"/>
        <v>10310000</v>
      </c>
      <c r="BV68" s="928">
        <f t="shared" si="110"/>
        <v>0</v>
      </c>
      <c r="BW68" s="554">
        <f t="shared" si="110"/>
        <v>0</v>
      </c>
      <c r="BX68" s="554">
        <f t="shared" si="110"/>
        <v>500000</v>
      </c>
      <c r="BY68" s="928">
        <f t="shared" si="110"/>
        <v>500000</v>
      </c>
      <c r="BZ68" s="928">
        <f t="shared" si="110"/>
        <v>0</v>
      </c>
      <c r="CA68" s="554">
        <f t="shared" si="110"/>
        <v>0</v>
      </c>
      <c r="CB68" s="928"/>
      <c r="CC68" s="928"/>
      <c r="CD68" s="554">
        <f>SUM(CD57:CD67)</f>
        <v>2550000</v>
      </c>
      <c r="CE68" s="928"/>
      <c r="CF68" s="928"/>
      <c r="CG68" s="554">
        <f>SUM(CG57:CG67)</f>
        <v>0</v>
      </c>
      <c r="CH68" s="928"/>
      <c r="CI68" s="928"/>
      <c r="CJ68" s="554">
        <f t="shared" ref="CJ68:DL68" si="111">SUM(CJ57:CJ67)</f>
        <v>320000</v>
      </c>
      <c r="CK68" s="928">
        <f t="shared" si="111"/>
        <v>320000</v>
      </c>
      <c r="CL68" s="928">
        <f t="shared" si="111"/>
        <v>0</v>
      </c>
      <c r="CM68" s="554">
        <f t="shared" si="111"/>
        <v>0</v>
      </c>
      <c r="CN68" s="554">
        <f t="shared" si="111"/>
        <v>0</v>
      </c>
      <c r="CO68" s="928">
        <f t="shared" si="111"/>
        <v>0</v>
      </c>
      <c r="CP68" s="928">
        <f t="shared" si="111"/>
        <v>0</v>
      </c>
      <c r="CQ68" s="554">
        <f t="shared" si="111"/>
        <v>0</v>
      </c>
      <c r="CR68" s="928">
        <f t="shared" si="111"/>
        <v>0</v>
      </c>
      <c r="CS68" s="928">
        <f t="shared" si="111"/>
        <v>0</v>
      </c>
      <c r="CT68" s="554">
        <f t="shared" si="111"/>
        <v>0</v>
      </c>
      <c r="CU68" s="928">
        <f t="shared" si="111"/>
        <v>0</v>
      </c>
      <c r="CV68" s="928">
        <f t="shared" si="111"/>
        <v>0</v>
      </c>
      <c r="CW68" s="554">
        <f t="shared" si="111"/>
        <v>0</v>
      </c>
      <c r="CX68" s="554">
        <f t="shared" si="111"/>
        <v>243600</v>
      </c>
      <c r="CY68" s="928">
        <f t="shared" si="111"/>
        <v>243600</v>
      </c>
      <c r="CZ68" s="928">
        <f t="shared" si="111"/>
        <v>0</v>
      </c>
      <c r="DA68" s="928">
        <f t="shared" si="111"/>
        <v>0</v>
      </c>
      <c r="DB68" s="554">
        <f t="shared" si="111"/>
        <v>400000</v>
      </c>
      <c r="DC68" s="554">
        <f t="shared" si="111"/>
        <v>0</v>
      </c>
      <c r="DD68" s="554">
        <f t="shared" si="111"/>
        <v>0</v>
      </c>
      <c r="DE68" s="554">
        <f t="shared" si="111"/>
        <v>821469</v>
      </c>
      <c r="DF68" s="554">
        <f t="shared" si="111"/>
        <v>0</v>
      </c>
      <c r="DG68" s="554">
        <f t="shared" si="111"/>
        <v>476604</v>
      </c>
      <c r="DH68" s="554">
        <f t="shared" si="111"/>
        <v>0</v>
      </c>
      <c r="DI68" s="554">
        <f t="shared" si="111"/>
        <v>8425000</v>
      </c>
      <c r="DJ68" s="554">
        <f t="shared" si="111"/>
        <v>20000</v>
      </c>
      <c r="DK68" s="554">
        <f t="shared" si="111"/>
        <v>70000</v>
      </c>
      <c r="DL68" s="931">
        <f t="shared" si="111"/>
        <v>0</v>
      </c>
      <c r="DM68" s="527"/>
      <c r="DN68" s="919"/>
      <c r="DO68" s="920"/>
      <c r="DP68" s="932">
        <f>SUM(DP57:DP67)</f>
        <v>0</v>
      </c>
      <c r="DQ68" s="763">
        <f t="shared" si="2"/>
        <v>-409644</v>
      </c>
      <c r="DR68" s="763"/>
    </row>
    <row r="69" spans="1:122" ht="15.75" x14ac:dyDescent="0.25">
      <c r="A69" s="559"/>
      <c r="B69" s="542"/>
      <c r="C69" s="956"/>
      <c r="D69" s="956"/>
      <c r="E69" s="956"/>
      <c r="F69" s="956"/>
      <c r="G69" s="956"/>
      <c r="H69" s="956"/>
      <c r="I69" s="956"/>
      <c r="J69" s="970"/>
      <c r="K69" s="964"/>
      <c r="L69" s="964"/>
      <c r="M69" s="964"/>
      <c r="N69" s="964"/>
      <c r="O69" s="964"/>
      <c r="P69" s="964">
        <f t="shared" ref="P69:P70" si="112">+Q69+R69</f>
        <v>0</v>
      </c>
      <c r="Q69" s="965"/>
      <c r="R69" s="966"/>
      <c r="S69" s="964"/>
      <c r="T69" s="967"/>
      <c r="U69" s="964"/>
      <c r="V69" s="964"/>
      <c r="W69" s="964"/>
      <c r="X69" s="964"/>
      <c r="Y69" s="964"/>
      <c r="Z69" s="964"/>
      <c r="AA69" s="964"/>
      <c r="AB69" s="964">
        <f t="shared" ref="AB69:AB70" si="113">+AC69+AD69</f>
        <v>0</v>
      </c>
      <c r="AC69" s="965"/>
      <c r="AD69" s="965"/>
      <c r="AE69" s="964">
        <f t="shared" ref="AE69:AE70" si="114">+AF69+AG69</f>
        <v>0</v>
      </c>
      <c r="AF69" s="965"/>
      <c r="AG69" s="965"/>
      <c r="AH69" s="964">
        <f t="shared" ref="AH69:AH70" si="115">+AI69+AJ69</f>
        <v>0</v>
      </c>
      <c r="AI69" s="965"/>
      <c r="AJ69" s="965"/>
      <c r="AK69" s="964"/>
      <c r="AL69" s="964"/>
      <c r="AM69" s="964"/>
      <c r="AN69" s="964">
        <f t="shared" ref="AN69:AN70" si="116">+AO69+AP69</f>
        <v>0</v>
      </c>
      <c r="AO69" s="965"/>
      <c r="AP69" s="965"/>
      <c r="AQ69" s="964">
        <f t="shared" ref="AQ69:AQ70" si="117">+AR69+AS69</f>
        <v>0</v>
      </c>
      <c r="AR69" s="965"/>
      <c r="AS69" s="965"/>
      <c r="AT69" s="964">
        <f t="shared" ref="AT69:AT70" si="118">+AU69+AV69</f>
        <v>0</v>
      </c>
      <c r="AU69" s="965"/>
      <c r="AV69" s="965"/>
      <c r="AW69" s="964">
        <f t="shared" ref="AW69:AW70" si="119">+AX69+AY69</f>
        <v>0</v>
      </c>
      <c r="AX69" s="965"/>
      <c r="AY69" s="965"/>
      <c r="AZ69" s="964">
        <f t="shared" ref="AZ69:AZ70" si="120">+BA69+BB69</f>
        <v>0</v>
      </c>
      <c r="BA69" s="965"/>
      <c r="BB69" s="965"/>
      <c r="BC69" s="964">
        <f t="shared" ref="BC69:BC70" si="121">+BD69+BE69</f>
        <v>0</v>
      </c>
      <c r="BD69" s="965"/>
      <c r="BE69" s="965"/>
      <c r="BF69" s="964">
        <f t="shared" ref="BF69:BF70" si="122">+BG69+BH69</f>
        <v>0</v>
      </c>
      <c r="BG69" s="965"/>
      <c r="BH69" s="965"/>
      <c r="BI69" s="964">
        <f t="shared" ref="BI69:BI70" si="123">+BJ69+BK69</f>
        <v>0</v>
      </c>
      <c r="BJ69" s="965"/>
      <c r="BK69" s="965"/>
      <c r="BL69" s="964"/>
      <c r="BM69" s="964">
        <f t="shared" ref="BM69:BM70" si="124">+BN69+BO69</f>
        <v>0</v>
      </c>
      <c r="BN69" s="965"/>
      <c r="BO69" s="965"/>
      <c r="BP69" s="964"/>
      <c r="BQ69" s="964">
        <f t="shared" ref="BQ69:BQ70" si="125">+BR69+BS69</f>
        <v>0</v>
      </c>
      <c r="BR69" s="965"/>
      <c r="BS69" s="965"/>
      <c r="BT69" s="964">
        <f t="shared" ref="BT69:BT70" si="126">+BU69+BV69</f>
        <v>0</v>
      </c>
      <c r="BU69" s="965"/>
      <c r="BV69" s="965"/>
      <c r="BW69" s="964"/>
      <c r="BX69" s="964">
        <f t="shared" ref="BX69:BX70" si="127">+BY69+BZ69</f>
        <v>0</v>
      </c>
      <c r="BY69" s="965"/>
      <c r="BZ69" s="965"/>
      <c r="CA69" s="964"/>
      <c r="CB69" s="965"/>
      <c r="CC69" s="965"/>
      <c r="CD69" s="964"/>
      <c r="CE69" s="965"/>
      <c r="CF69" s="965"/>
      <c r="CG69" s="964"/>
      <c r="CH69" s="965"/>
      <c r="CI69" s="965"/>
      <c r="CJ69" s="964">
        <f t="shared" ref="CJ69:CJ70" si="128">+CK69+CL69</f>
        <v>0</v>
      </c>
      <c r="CK69" s="965"/>
      <c r="CL69" s="965"/>
      <c r="CM69" s="964"/>
      <c r="CN69" s="964">
        <f t="shared" ref="CN69:CN70" si="129">+CO69+CP69</f>
        <v>0</v>
      </c>
      <c r="CO69" s="965"/>
      <c r="CP69" s="965"/>
      <c r="CQ69" s="964">
        <f t="shared" ref="CQ69:CQ70" si="130">+CR69+CS69</f>
        <v>0</v>
      </c>
      <c r="CR69" s="965"/>
      <c r="CS69" s="965"/>
      <c r="CT69" s="964">
        <f t="shared" ref="CT69:CT70" si="131">+CU69+CV69</f>
        <v>0</v>
      </c>
      <c r="CU69" s="965"/>
      <c r="CV69" s="965"/>
      <c r="CW69" s="964"/>
      <c r="CX69" s="964">
        <f t="shared" ref="CX69:CX70" si="132">+CY69+CZ69+DA69</f>
        <v>0</v>
      </c>
      <c r="CY69" s="965"/>
      <c r="CZ69" s="965"/>
      <c r="DA69" s="965"/>
      <c r="DB69" s="964"/>
      <c r="DC69" s="964"/>
      <c r="DD69" s="964"/>
      <c r="DE69" s="964"/>
      <c r="DF69" s="964"/>
      <c r="DG69" s="964"/>
      <c r="DH69" s="964"/>
      <c r="DI69" s="964"/>
      <c r="DJ69" s="964"/>
      <c r="DK69" s="964"/>
      <c r="DL69" s="968"/>
      <c r="DM69" s="527">
        <f t="shared" si="35"/>
        <v>0</v>
      </c>
      <c r="DN69" s="919">
        <f t="shared" si="53"/>
        <v>0</v>
      </c>
      <c r="DO69" s="920"/>
      <c r="DP69" s="956"/>
      <c r="DQ69" s="763">
        <f t="shared" si="2"/>
        <v>0</v>
      </c>
      <c r="DR69" s="763"/>
    </row>
    <row r="70" spans="1:122" ht="15.75" x14ac:dyDescent="0.25">
      <c r="A70" s="971" t="s">
        <v>157</v>
      </c>
      <c r="B70" s="955" t="s">
        <v>158</v>
      </c>
      <c r="C70" s="947">
        <v>11409092</v>
      </c>
      <c r="D70" s="947">
        <v>33123376</v>
      </c>
      <c r="E70" s="947">
        <v>16551944</v>
      </c>
      <c r="F70" s="947">
        <v>16551944</v>
      </c>
      <c r="G70" s="947">
        <v>16551944</v>
      </c>
      <c r="H70" s="947">
        <v>17055284</v>
      </c>
      <c r="I70" s="947">
        <f>SUM(J70:P70)+SUM(T70:AB70)+AE70+AH70+SUM(AK70:AN70)+AQ70+AT70+AW70+AZ70+BC70+BF70+BI70+BL70+BM70+BP70+BQ70+BT70+SUM(BW70:BX70)+CG70+CJ70+CM70+CN70+CQ70+CT70+CW70+CX70+SUM(DB70:DL70)+CA70+CD70</f>
        <v>17055284</v>
      </c>
      <c r="J70" s="973"/>
      <c r="K70" s="949">
        <f>'[2]Splátky jistiny'!$B$4</f>
        <v>17055284</v>
      </c>
      <c r="L70" s="949"/>
      <c r="M70" s="974"/>
      <c r="N70" s="974"/>
      <c r="O70" s="974"/>
      <c r="P70" s="974">
        <f t="shared" si="112"/>
        <v>0</v>
      </c>
      <c r="Q70" s="975"/>
      <c r="R70" s="976"/>
      <c r="S70" s="974"/>
      <c r="T70" s="977"/>
      <c r="U70" s="974"/>
      <c r="V70" s="974"/>
      <c r="W70" s="974"/>
      <c r="X70" s="974"/>
      <c r="Y70" s="974"/>
      <c r="Z70" s="974"/>
      <c r="AA70" s="974"/>
      <c r="AB70" s="974">
        <f t="shared" si="113"/>
        <v>0</v>
      </c>
      <c r="AC70" s="975"/>
      <c r="AD70" s="975"/>
      <c r="AE70" s="974">
        <f t="shared" si="114"/>
        <v>0</v>
      </c>
      <c r="AF70" s="975"/>
      <c r="AG70" s="975"/>
      <c r="AH70" s="974">
        <f t="shared" si="115"/>
        <v>0</v>
      </c>
      <c r="AI70" s="975"/>
      <c r="AJ70" s="975"/>
      <c r="AK70" s="974"/>
      <c r="AL70" s="974"/>
      <c r="AM70" s="974"/>
      <c r="AN70" s="974">
        <f t="shared" si="116"/>
        <v>0</v>
      </c>
      <c r="AO70" s="975"/>
      <c r="AP70" s="975"/>
      <c r="AQ70" s="974">
        <f t="shared" si="117"/>
        <v>0</v>
      </c>
      <c r="AR70" s="975"/>
      <c r="AS70" s="975"/>
      <c r="AT70" s="974">
        <f t="shared" si="118"/>
        <v>0</v>
      </c>
      <c r="AU70" s="975"/>
      <c r="AV70" s="975"/>
      <c r="AW70" s="974">
        <f t="shared" si="119"/>
        <v>0</v>
      </c>
      <c r="AX70" s="975"/>
      <c r="AY70" s="975"/>
      <c r="AZ70" s="974">
        <f t="shared" si="120"/>
        <v>0</v>
      </c>
      <c r="BA70" s="975"/>
      <c r="BB70" s="975"/>
      <c r="BC70" s="974">
        <f t="shared" si="121"/>
        <v>0</v>
      </c>
      <c r="BD70" s="975"/>
      <c r="BE70" s="975"/>
      <c r="BF70" s="974">
        <f t="shared" si="122"/>
        <v>0</v>
      </c>
      <c r="BG70" s="975"/>
      <c r="BH70" s="975"/>
      <c r="BI70" s="974">
        <f t="shared" si="123"/>
        <v>0</v>
      </c>
      <c r="BJ70" s="975"/>
      <c r="BK70" s="975"/>
      <c r="BL70" s="974"/>
      <c r="BM70" s="974">
        <f t="shared" si="124"/>
        <v>0</v>
      </c>
      <c r="BN70" s="975"/>
      <c r="BO70" s="975"/>
      <c r="BP70" s="974"/>
      <c r="BQ70" s="974">
        <f t="shared" si="125"/>
        <v>0</v>
      </c>
      <c r="BR70" s="975"/>
      <c r="BS70" s="975"/>
      <c r="BT70" s="974">
        <f t="shared" si="126"/>
        <v>0</v>
      </c>
      <c r="BU70" s="975"/>
      <c r="BV70" s="975"/>
      <c r="BW70" s="974"/>
      <c r="BX70" s="974">
        <f t="shared" si="127"/>
        <v>0</v>
      </c>
      <c r="BY70" s="975"/>
      <c r="BZ70" s="975"/>
      <c r="CA70" s="974"/>
      <c r="CB70" s="975"/>
      <c r="CC70" s="975"/>
      <c r="CD70" s="974"/>
      <c r="CE70" s="975"/>
      <c r="CF70" s="975"/>
      <c r="CG70" s="974"/>
      <c r="CH70" s="975"/>
      <c r="CI70" s="975"/>
      <c r="CJ70" s="974">
        <f t="shared" si="128"/>
        <v>0</v>
      </c>
      <c r="CK70" s="975"/>
      <c r="CL70" s="975"/>
      <c r="CM70" s="974"/>
      <c r="CN70" s="974">
        <f t="shared" si="129"/>
        <v>0</v>
      </c>
      <c r="CO70" s="975"/>
      <c r="CP70" s="975"/>
      <c r="CQ70" s="974">
        <f t="shared" si="130"/>
        <v>0</v>
      </c>
      <c r="CR70" s="975"/>
      <c r="CS70" s="975"/>
      <c r="CT70" s="974">
        <f t="shared" si="131"/>
        <v>0</v>
      </c>
      <c r="CU70" s="975"/>
      <c r="CV70" s="975"/>
      <c r="CW70" s="974"/>
      <c r="CX70" s="974">
        <f t="shared" si="132"/>
        <v>0</v>
      </c>
      <c r="CY70" s="975"/>
      <c r="CZ70" s="975"/>
      <c r="DA70" s="975"/>
      <c r="DB70" s="974"/>
      <c r="DC70" s="974"/>
      <c r="DD70" s="974"/>
      <c r="DE70" s="974"/>
      <c r="DF70" s="974"/>
      <c r="DG70" s="974"/>
      <c r="DH70" s="974"/>
      <c r="DI70" s="974"/>
      <c r="DJ70" s="974"/>
      <c r="DK70" s="974"/>
      <c r="DL70" s="978"/>
      <c r="DM70" s="527">
        <f t="shared" si="35"/>
        <v>17055284</v>
      </c>
      <c r="DN70" s="919">
        <f t="shared" si="53"/>
        <v>0</v>
      </c>
      <c r="DO70" s="920"/>
      <c r="DP70" s="947"/>
      <c r="DQ70" s="763">
        <f t="shared" si="2"/>
        <v>0</v>
      </c>
      <c r="DR70" s="763"/>
    </row>
    <row r="71" spans="1:122" s="617" customFormat="1" ht="16.5" customHeight="1" thickBot="1" x14ac:dyDescent="0.35">
      <c r="A71" s="550" t="s">
        <v>159</v>
      </c>
      <c r="B71" s="551" t="s">
        <v>158</v>
      </c>
      <c r="C71" s="927">
        <v>11409092</v>
      </c>
      <c r="D71" s="927">
        <f>+D70</f>
        <v>33123376</v>
      </c>
      <c r="E71" s="927">
        <v>16551944</v>
      </c>
      <c r="F71" s="927">
        <v>16551944</v>
      </c>
      <c r="G71" s="927">
        <v>16551944</v>
      </c>
      <c r="H71" s="927">
        <v>17055284</v>
      </c>
      <c r="I71" s="927">
        <f>+I70</f>
        <v>17055284</v>
      </c>
      <c r="J71" s="556">
        <f t="shared" ref="J71:DL71" si="133">+J70</f>
        <v>0</v>
      </c>
      <c r="K71" s="554">
        <f t="shared" si="133"/>
        <v>17055284</v>
      </c>
      <c r="L71" s="554">
        <f t="shared" si="133"/>
        <v>0</v>
      </c>
      <c r="M71" s="554">
        <f t="shared" si="133"/>
        <v>0</v>
      </c>
      <c r="N71" s="554">
        <f t="shared" si="133"/>
        <v>0</v>
      </c>
      <c r="O71" s="554">
        <f t="shared" ref="O71" si="134">+O70</f>
        <v>0</v>
      </c>
      <c r="P71" s="554">
        <f t="shared" si="133"/>
        <v>0</v>
      </c>
      <c r="Q71" s="928">
        <f>+Q70</f>
        <v>0</v>
      </c>
      <c r="R71" s="929">
        <f>+R70</f>
        <v>0</v>
      </c>
      <c r="S71" s="554">
        <f t="shared" ref="S71" si="135">+S70</f>
        <v>0</v>
      </c>
      <c r="T71" s="930">
        <f t="shared" si="133"/>
        <v>0</v>
      </c>
      <c r="U71" s="554">
        <f t="shared" si="133"/>
        <v>0</v>
      </c>
      <c r="V71" s="554">
        <f t="shared" si="133"/>
        <v>0</v>
      </c>
      <c r="W71" s="554">
        <f t="shared" si="133"/>
        <v>0</v>
      </c>
      <c r="X71" s="554">
        <f t="shared" si="133"/>
        <v>0</v>
      </c>
      <c r="Y71" s="554">
        <f t="shared" si="133"/>
        <v>0</v>
      </c>
      <c r="Z71" s="554">
        <f t="shared" si="133"/>
        <v>0</v>
      </c>
      <c r="AA71" s="554">
        <f t="shared" si="133"/>
        <v>0</v>
      </c>
      <c r="AB71" s="554">
        <f t="shared" si="133"/>
        <v>0</v>
      </c>
      <c r="AC71" s="928">
        <f>+AC70</f>
        <v>0</v>
      </c>
      <c r="AD71" s="928">
        <f>+AD70</f>
        <v>0</v>
      </c>
      <c r="AE71" s="554">
        <f t="shared" si="133"/>
        <v>0</v>
      </c>
      <c r="AF71" s="928">
        <f>+AF70</f>
        <v>0</v>
      </c>
      <c r="AG71" s="928">
        <f>+AG70</f>
        <v>0</v>
      </c>
      <c r="AH71" s="554">
        <f t="shared" si="133"/>
        <v>0</v>
      </c>
      <c r="AI71" s="928">
        <f>+AI70</f>
        <v>0</v>
      </c>
      <c r="AJ71" s="928">
        <f>+AJ70</f>
        <v>0</v>
      </c>
      <c r="AK71" s="554">
        <f t="shared" si="133"/>
        <v>0</v>
      </c>
      <c r="AL71" s="554">
        <f t="shared" si="133"/>
        <v>0</v>
      </c>
      <c r="AM71" s="554">
        <f t="shared" si="133"/>
        <v>0</v>
      </c>
      <c r="AN71" s="554">
        <f t="shared" si="133"/>
        <v>0</v>
      </c>
      <c r="AO71" s="928">
        <f>+AO70</f>
        <v>0</v>
      </c>
      <c r="AP71" s="928">
        <f>+AP70</f>
        <v>0</v>
      </c>
      <c r="AQ71" s="554">
        <f t="shared" si="133"/>
        <v>0</v>
      </c>
      <c r="AR71" s="928">
        <f>+AR70</f>
        <v>0</v>
      </c>
      <c r="AS71" s="928">
        <f>+AS70</f>
        <v>0</v>
      </c>
      <c r="AT71" s="554">
        <f t="shared" si="133"/>
        <v>0</v>
      </c>
      <c r="AU71" s="928">
        <f t="shared" si="133"/>
        <v>0</v>
      </c>
      <c r="AV71" s="928">
        <f t="shared" si="133"/>
        <v>0</v>
      </c>
      <c r="AW71" s="554">
        <f t="shared" si="133"/>
        <v>0</v>
      </c>
      <c r="AX71" s="928">
        <f t="shared" si="133"/>
        <v>0</v>
      </c>
      <c r="AY71" s="928">
        <f t="shared" si="133"/>
        <v>0</v>
      </c>
      <c r="AZ71" s="554">
        <f t="shared" si="133"/>
        <v>0</v>
      </c>
      <c r="BA71" s="928">
        <f t="shared" si="133"/>
        <v>0</v>
      </c>
      <c r="BB71" s="928">
        <f t="shared" si="133"/>
        <v>0</v>
      </c>
      <c r="BC71" s="554">
        <f t="shared" si="133"/>
        <v>0</v>
      </c>
      <c r="BD71" s="928">
        <f t="shared" si="133"/>
        <v>0</v>
      </c>
      <c r="BE71" s="928">
        <f t="shared" si="133"/>
        <v>0</v>
      </c>
      <c r="BF71" s="554">
        <f t="shared" si="133"/>
        <v>0</v>
      </c>
      <c r="BG71" s="928">
        <f t="shared" si="133"/>
        <v>0</v>
      </c>
      <c r="BH71" s="928">
        <f t="shared" si="133"/>
        <v>0</v>
      </c>
      <c r="BI71" s="554">
        <f t="shared" si="133"/>
        <v>0</v>
      </c>
      <c r="BJ71" s="928">
        <f t="shared" si="133"/>
        <v>0</v>
      </c>
      <c r="BK71" s="928">
        <f t="shared" si="133"/>
        <v>0</v>
      </c>
      <c r="BL71" s="554">
        <f t="shared" si="133"/>
        <v>0</v>
      </c>
      <c r="BM71" s="554">
        <f>+BM70</f>
        <v>0</v>
      </c>
      <c r="BN71" s="928">
        <f>+BN70</f>
        <v>0</v>
      </c>
      <c r="BO71" s="928">
        <f>+BO70</f>
        <v>0</v>
      </c>
      <c r="BP71" s="554">
        <f t="shared" si="133"/>
        <v>0</v>
      </c>
      <c r="BQ71" s="554">
        <f t="shared" si="133"/>
        <v>0</v>
      </c>
      <c r="BR71" s="928">
        <f t="shared" si="133"/>
        <v>0</v>
      </c>
      <c r="BS71" s="928">
        <f t="shared" si="133"/>
        <v>0</v>
      </c>
      <c r="BT71" s="554">
        <f t="shared" si="133"/>
        <v>0</v>
      </c>
      <c r="BU71" s="928">
        <f>+BU70</f>
        <v>0</v>
      </c>
      <c r="BV71" s="928">
        <f>+BV70</f>
        <v>0</v>
      </c>
      <c r="BW71" s="554">
        <f t="shared" si="133"/>
        <v>0</v>
      </c>
      <c r="BX71" s="554">
        <f t="shared" si="133"/>
        <v>0</v>
      </c>
      <c r="BY71" s="928">
        <f t="shared" si="133"/>
        <v>0</v>
      </c>
      <c r="BZ71" s="928">
        <f t="shared" si="133"/>
        <v>0</v>
      </c>
      <c r="CA71" s="554">
        <f t="shared" si="133"/>
        <v>0</v>
      </c>
      <c r="CB71" s="928"/>
      <c r="CC71" s="928"/>
      <c r="CD71" s="554">
        <f t="shared" si="133"/>
        <v>0</v>
      </c>
      <c r="CE71" s="928"/>
      <c r="CF71" s="928"/>
      <c r="CG71" s="554">
        <f t="shared" si="133"/>
        <v>0</v>
      </c>
      <c r="CH71" s="928"/>
      <c r="CI71" s="928"/>
      <c r="CJ71" s="554">
        <f t="shared" si="133"/>
        <v>0</v>
      </c>
      <c r="CK71" s="928">
        <f>+CK70</f>
        <v>0</v>
      </c>
      <c r="CL71" s="928">
        <f>+CL70</f>
        <v>0</v>
      </c>
      <c r="CM71" s="554">
        <f t="shared" si="133"/>
        <v>0</v>
      </c>
      <c r="CN71" s="554">
        <f t="shared" si="133"/>
        <v>0</v>
      </c>
      <c r="CO71" s="928">
        <f>+CO70</f>
        <v>0</v>
      </c>
      <c r="CP71" s="928">
        <f>+CP70</f>
        <v>0</v>
      </c>
      <c r="CQ71" s="554">
        <f t="shared" si="133"/>
        <v>0</v>
      </c>
      <c r="CR71" s="928">
        <f>+CR70</f>
        <v>0</v>
      </c>
      <c r="CS71" s="928">
        <f>+CS70</f>
        <v>0</v>
      </c>
      <c r="CT71" s="554">
        <f t="shared" si="133"/>
        <v>0</v>
      </c>
      <c r="CU71" s="928">
        <f>+CU70</f>
        <v>0</v>
      </c>
      <c r="CV71" s="928">
        <f>+CV70</f>
        <v>0</v>
      </c>
      <c r="CW71" s="554">
        <f t="shared" si="133"/>
        <v>0</v>
      </c>
      <c r="CX71" s="554">
        <f t="shared" si="133"/>
        <v>0</v>
      </c>
      <c r="CY71" s="928">
        <f t="shared" ref="CY71:DH71" si="136">+CY70</f>
        <v>0</v>
      </c>
      <c r="CZ71" s="928">
        <f t="shared" si="136"/>
        <v>0</v>
      </c>
      <c r="DA71" s="928">
        <f t="shared" si="136"/>
        <v>0</v>
      </c>
      <c r="DB71" s="554">
        <f t="shared" si="136"/>
        <v>0</v>
      </c>
      <c r="DC71" s="554">
        <f t="shared" ref="DC71:DE71" si="137">+DC70</f>
        <v>0</v>
      </c>
      <c r="DD71" s="554">
        <f t="shared" si="137"/>
        <v>0</v>
      </c>
      <c r="DE71" s="554">
        <f t="shared" si="137"/>
        <v>0</v>
      </c>
      <c r="DF71" s="554">
        <f t="shared" si="136"/>
        <v>0</v>
      </c>
      <c r="DG71" s="554">
        <f t="shared" si="136"/>
        <v>0</v>
      </c>
      <c r="DH71" s="554">
        <f t="shared" si="136"/>
        <v>0</v>
      </c>
      <c r="DI71" s="554">
        <f t="shared" si="133"/>
        <v>0</v>
      </c>
      <c r="DJ71" s="554">
        <f t="shared" si="133"/>
        <v>0</v>
      </c>
      <c r="DK71" s="554">
        <f t="shared" si="133"/>
        <v>0</v>
      </c>
      <c r="DL71" s="931">
        <f t="shared" si="133"/>
        <v>0</v>
      </c>
      <c r="DM71" s="527">
        <f t="shared" si="35"/>
        <v>17055284</v>
      </c>
      <c r="DN71" s="919">
        <f t="shared" si="53"/>
        <v>0</v>
      </c>
      <c r="DO71" s="920"/>
      <c r="DP71" s="932">
        <f>+DP70</f>
        <v>0</v>
      </c>
      <c r="DQ71" s="763">
        <f t="shared" si="2"/>
        <v>0</v>
      </c>
      <c r="DR71" s="763"/>
    </row>
    <row r="72" spans="1:122" ht="16.5" thickBot="1" x14ac:dyDescent="0.3">
      <c r="A72" s="971">
        <v>8115</v>
      </c>
      <c r="B72" s="979" t="s">
        <v>160</v>
      </c>
      <c r="C72" s="956">
        <v>0</v>
      </c>
      <c r="D72" s="956">
        <v>0</v>
      </c>
      <c r="E72" s="956">
        <v>0</v>
      </c>
      <c r="F72" s="956">
        <v>0</v>
      </c>
      <c r="G72" s="956">
        <v>0</v>
      </c>
      <c r="H72" s="956">
        <v>0</v>
      </c>
      <c r="I72" s="956">
        <f>SUM(J72:P72)+SUM(T72:AB72)+AE72+AH72+SUM(AK72:AN72)+AQ72+AT72+AW72+AZ72+BC72+BF72+BI72+BL72+BM72+BP72+BQ72+BT72+SUM(BW72:BX72)+CG72+CJ72+CM72+CN72+CQ72+CT72+CW72+CX72+SUM(DB72:DL72)+CA72+CD72</f>
        <v>0</v>
      </c>
      <c r="J72" s="970"/>
      <c r="K72" s="964"/>
      <c r="L72" s="964"/>
      <c r="M72" s="964"/>
      <c r="N72" s="964"/>
      <c r="O72" s="964"/>
      <c r="P72" s="964"/>
      <c r="Q72" s="965"/>
      <c r="R72" s="966"/>
      <c r="S72" s="964"/>
      <c r="T72" s="967"/>
      <c r="U72" s="964"/>
      <c r="V72" s="964"/>
      <c r="W72" s="964"/>
      <c r="X72" s="964"/>
      <c r="Y72" s="964"/>
      <c r="Z72" s="964"/>
      <c r="AA72" s="964"/>
      <c r="AB72" s="964">
        <f>+AC72+AD72</f>
        <v>0</v>
      </c>
      <c r="AC72" s="965"/>
      <c r="AD72" s="965"/>
      <c r="AE72" s="964"/>
      <c r="AF72" s="965"/>
      <c r="AG72" s="965"/>
      <c r="AH72" s="964"/>
      <c r="AI72" s="965"/>
      <c r="AJ72" s="965"/>
      <c r="AK72" s="964"/>
      <c r="AL72" s="964"/>
      <c r="AM72" s="964"/>
      <c r="AN72" s="964"/>
      <c r="AO72" s="965"/>
      <c r="AP72" s="965"/>
      <c r="AQ72" s="964"/>
      <c r="AR72" s="965"/>
      <c r="AS72" s="965"/>
      <c r="AT72" s="964"/>
      <c r="AU72" s="965"/>
      <c r="AV72" s="965"/>
      <c r="AW72" s="964"/>
      <c r="AX72" s="965"/>
      <c r="AY72" s="965"/>
      <c r="AZ72" s="964"/>
      <c r="BA72" s="965"/>
      <c r="BB72" s="965"/>
      <c r="BC72" s="964"/>
      <c r="BD72" s="965"/>
      <c r="BE72" s="965"/>
      <c r="BF72" s="964"/>
      <c r="BG72" s="965"/>
      <c r="BH72" s="965"/>
      <c r="BI72" s="964"/>
      <c r="BJ72" s="965"/>
      <c r="BK72" s="965"/>
      <c r="BL72" s="964"/>
      <c r="BM72" s="964"/>
      <c r="BN72" s="965"/>
      <c r="BO72" s="965"/>
      <c r="BP72" s="964"/>
      <c r="BQ72" s="964"/>
      <c r="BR72" s="965"/>
      <c r="BS72" s="965"/>
      <c r="BT72" s="964"/>
      <c r="BU72" s="965"/>
      <c r="BV72" s="965"/>
      <c r="BW72" s="964"/>
      <c r="BX72" s="964"/>
      <c r="BY72" s="965"/>
      <c r="BZ72" s="965"/>
      <c r="CA72" s="964"/>
      <c r="CB72" s="965"/>
      <c r="CC72" s="965"/>
      <c r="CD72" s="964"/>
      <c r="CE72" s="965"/>
      <c r="CF72" s="965"/>
      <c r="CG72" s="964"/>
      <c r="CH72" s="965"/>
      <c r="CI72" s="965"/>
      <c r="CJ72" s="964"/>
      <c r="CK72" s="965"/>
      <c r="CL72" s="965"/>
      <c r="CM72" s="964"/>
      <c r="CN72" s="964"/>
      <c r="CO72" s="965"/>
      <c r="CP72" s="965"/>
      <c r="CQ72" s="964"/>
      <c r="CR72" s="965"/>
      <c r="CS72" s="965"/>
      <c r="CT72" s="964"/>
      <c r="CU72" s="965"/>
      <c r="CV72" s="965"/>
      <c r="CW72" s="964"/>
      <c r="CX72" s="964"/>
      <c r="CY72" s="965"/>
      <c r="CZ72" s="965"/>
      <c r="DA72" s="965"/>
      <c r="DB72" s="964"/>
      <c r="DC72" s="964"/>
      <c r="DD72" s="964"/>
      <c r="DE72" s="964"/>
      <c r="DF72" s="964"/>
      <c r="DG72" s="964"/>
      <c r="DH72" s="964"/>
      <c r="DI72" s="964"/>
      <c r="DJ72" s="964"/>
      <c r="DK72" s="964"/>
      <c r="DL72" s="968"/>
      <c r="DM72" s="527">
        <f t="shared" si="35"/>
        <v>0</v>
      </c>
      <c r="DN72" s="919">
        <f t="shared" si="53"/>
        <v>0</v>
      </c>
      <c r="DO72" s="920"/>
      <c r="DP72" s="956"/>
      <c r="DR72" s="763"/>
    </row>
    <row r="73" spans="1:122" s="617" customFormat="1" ht="19.5" customHeight="1" thickBot="1" x14ac:dyDescent="0.35">
      <c r="A73" s="2448" t="s">
        <v>161</v>
      </c>
      <c r="B73" s="2449"/>
      <c r="C73" s="859">
        <v>249997888.73760003</v>
      </c>
      <c r="D73" s="859">
        <f>+D55+D68+D71</f>
        <v>240134662.25999999</v>
      </c>
      <c r="E73" s="859">
        <v>169480455.24197242</v>
      </c>
      <c r="F73" s="859">
        <v>174477959.46000001</v>
      </c>
      <c r="G73" s="859">
        <v>183133037</v>
      </c>
      <c r="H73" s="859">
        <v>202055966</v>
      </c>
      <c r="I73" s="859">
        <f>+I55+I68+I71</f>
        <v>202199166</v>
      </c>
      <c r="J73" s="603">
        <f>+J55+J68+J71</f>
        <v>2254838.8254</v>
      </c>
      <c r="K73" s="601">
        <f>+K55+K68+K71</f>
        <v>17055284</v>
      </c>
      <c r="L73" s="601">
        <f>+L55+L68+L71</f>
        <v>52435.245000000003</v>
      </c>
      <c r="M73" s="601">
        <f t="shared" ref="M73:AR73" si="138">+M55+M68+M71</f>
        <v>14380581.249599993</v>
      </c>
      <c r="N73" s="601">
        <f t="shared" si="138"/>
        <v>4025312</v>
      </c>
      <c r="O73" s="601">
        <f t="shared" si="138"/>
        <v>161214</v>
      </c>
      <c r="P73" s="601">
        <f t="shared" si="138"/>
        <v>31344221</v>
      </c>
      <c r="Q73" s="980">
        <f t="shared" si="138"/>
        <v>7624000</v>
      </c>
      <c r="R73" s="981">
        <f t="shared" si="138"/>
        <v>70000</v>
      </c>
      <c r="S73" s="601">
        <f t="shared" si="138"/>
        <v>2365792</v>
      </c>
      <c r="T73" s="982">
        <f t="shared" si="138"/>
        <v>19931629.68</v>
      </c>
      <c r="U73" s="601">
        <f t="shared" si="138"/>
        <v>2797560</v>
      </c>
      <c r="V73" s="601">
        <f t="shared" si="138"/>
        <v>200000</v>
      </c>
      <c r="W73" s="601">
        <f t="shared" si="138"/>
        <v>5819662</v>
      </c>
      <c r="X73" s="601">
        <f t="shared" si="138"/>
        <v>20000</v>
      </c>
      <c r="Y73" s="601">
        <f t="shared" si="138"/>
        <v>2443391</v>
      </c>
      <c r="Z73" s="601">
        <f t="shared" si="138"/>
        <v>640000</v>
      </c>
      <c r="AA73" s="601">
        <f t="shared" si="138"/>
        <v>995000</v>
      </c>
      <c r="AB73" s="601">
        <f t="shared" si="138"/>
        <v>2311700</v>
      </c>
      <c r="AC73" s="980">
        <f t="shared" si="138"/>
        <v>2131700</v>
      </c>
      <c r="AD73" s="980">
        <f t="shared" si="138"/>
        <v>180000</v>
      </c>
      <c r="AE73" s="601">
        <f t="shared" si="138"/>
        <v>2400000</v>
      </c>
      <c r="AF73" s="980">
        <f t="shared" si="138"/>
        <v>2400000</v>
      </c>
      <c r="AG73" s="980">
        <f t="shared" si="138"/>
        <v>0</v>
      </c>
      <c r="AH73" s="601">
        <f t="shared" si="138"/>
        <v>2624000</v>
      </c>
      <c r="AI73" s="980">
        <f t="shared" si="138"/>
        <v>2574000</v>
      </c>
      <c r="AJ73" s="980">
        <f t="shared" si="138"/>
        <v>50000</v>
      </c>
      <c r="AK73" s="601">
        <f t="shared" si="138"/>
        <v>1151615</v>
      </c>
      <c r="AL73" s="601">
        <f t="shared" si="138"/>
        <v>210000</v>
      </c>
      <c r="AM73" s="601">
        <f t="shared" si="138"/>
        <v>46000</v>
      </c>
      <c r="AN73" s="601">
        <f t="shared" si="138"/>
        <v>220000</v>
      </c>
      <c r="AO73" s="980">
        <f t="shared" si="138"/>
        <v>200000</v>
      </c>
      <c r="AP73" s="980">
        <f t="shared" si="138"/>
        <v>20000</v>
      </c>
      <c r="AQ73" s="601">
        <f t="shared" si="138"/>
        <v>4596156</v>
      </c>
      <c r="AR73" s="980">
        <f t="shared" si="138"/>
        <v>4446156</v>
      </c>
      <c r="AS73" s="980">
        <f t="shared" ref="AS73:CA73" si="139">+AS55+AS68+AS71</f>
        <v>150000</v>
      </c>
      <c r="AT73" s="601">
        <f t="shared" si="139"/>
        <v>16475300</v>
      </c>
      <c r="AU73" s="980">
        <f t="shared" si="139"/>
        <v>16475300</v>
      </c>
      <c r="AV73" s="980">
        <f t="shared" si="139"/>
        <v>0</v>
      </c>
      <c r="AW73" s="601">
        <f t="shared" si="139"/>
        <v>356800</v>
      </c>
      <c r="AX73" s="980">
        <f t="shared" si="139"/>
        <v>356800</v>
      </c>
      <c r="AY73" s="980">
        <f t="shared" si="139"/>
        <v>0</v>
      </c>
      <c r="AZ73" s="601">
        <f t="shared" si="139"/>
        <v>780000</v>
      </c>
      <c r="BA73" s="980">
        <f t="shared" si="139"/>
        <v>780000</v>
      </c>
      <c r="BB73" s="980">
        <f t="shared" si="139"/>
        <v>0</v>
      </c>
      <c r="BC73" s="601">
        <f t="shared" si="139"/>
        <v>15618094</v>
      </c>
      <c r="BD73" s="980">
        <f t="shared" si="139"/>
        <v>15598094</v>
      </c>
      <c r="BE73" s="980">
        <f t="shared" si="139"/>
        <v>20000</v>
      </c>
      <c r="BF73" s="601">
        <f t="shared" si="139"/>
        <v>2585000</v>
      </c>
      <c r="BG73" s="980">
        <f t="shared" si="139"/>
        <v>2565000</v>
      </c>
      <c r="BH73" s="980">
        <f t="shared" si="139"/>
        <v>20000</v>
      </c>
      <c r="BI73" s="601">
        <f t="shared" si="139"/>
        <v>100000</v>
      </c>
      <c r="BJ73" s="980">
        <f t="shared" si="139"/>
        <v>80000</v>
      </c>
      <c r="BK73" s="980">
        <f t="shared" si="139"/>
        <v>20000</v>
      </c>
      <c r="BL73" s="601">
        <f t="shared" si="139"/>
        <v>265000</v>
      </c>
      <c r="BM73" s="601">
        <f t="shared" si="139"/>
        <v>230000</v>
      </c>
      <c r="BN73" s="980">
        <f t="shared" si="139"/>
        <v>210000</v>
      </c>
      <c r="BO73" s="980">
        <f t="shared" si="139"/>
        <v>20000</v>
      </c>
      <c r="BP73" s="601">
        <f t="shared" si="139"/>
        <v>550000</v>
      </c>
      <c r="BQ73" s="601">
        <f t="shared" si="139"/>
        <v>1954100</v>
      </c>
      <c r="BR73" s="980">
        <f t="shared" si="139"/>
        <v>1704100</v>
      </c>
      <c r="BS73" s="980">
        <f t="shared" si="139"/>
        <v>250000</v>
      </c>
      <c r="BT73" s="601">
        <f t="shared" si="139"/>
        <v>13798509</v>
      </c>
      <c r="BU73" s="980">
        <f t="shared" si="139"/>
        <v>13683509</v>
      </c>
      <c r="BV73" s="980">
        <f t="shared" si="139"/>
        <v>100000</v>
      </c>
      <c r="BW73" s="601">
        <f t="shared" si="139"/>
        <v>2028000</v>
      </c>
      <c r="BX73" s="601">
        <f t="shared" si="139"/>
        <v>1320000</v>
      </c>
      <c r="BY73" s="980">
        <f t="shared" si="139"/>
        <v>1320000</v>
      </c>
      <c r="BZ73" s="980">
        <f t="shared" si="139"/>
        <v>0</v>
      </c>
      <c r="CA73" s="601">
        <f t="shared" si="139"/>
        <v>1037500</v>
      </c>
      <c r="CB73" s="980"/>
      <c r="CC73" s="980"/>
      <c r="CD73" s="601">
        <f>+CD55+CD68+CD71</f>
        <v>2950000</v>
      </c>
      <c r="CE73" s="980"/>
      <c r="CF73" s="980"/>
      <c r="CG73" s="601">
        <f>+CG55+CG68+CG71</f>
        <v>1366000</v>
      </c>
      <c r="CH73" s="980"/>
      <c r="CI73" s="980"/>
      <c r="CJ73" s="601">
        <f t="shared" ref="CJ73:DL73" si="140">+CJ55+CJ68+CJ71</f>
        <v>470000</v>
      </c>
      <c r="CK73" s="980">
        <f t="shared" si="140"/>
        <v>470000</v>
      </c>
      <c r="CL73" s="980">
        <f t="shared" si="140"/>
        <v>0</v>
      </c>
      <c r="CM73" s="601">
        <f t="shared" si="140"/>
        <v>50000</v>
      </c>
      <c r="CN73" s="601">
        <f t="shared" si="140"/>
        <v>4950000</v>
      </c>
      <c r="CO73" s="980">
        <f t="shared" si="140"/>
        <v>0</v>
      </c>
      <c r="CP73" s="980">
        <f t="shared" si="140"/>
        <v>4950000</v>
      </c>
      <c r="CQ73" s="601">
        <f t="shared" si="140"/>
        <v>754500</v>
      </c>
      <c r="CR73" s="980">
        <f t="shared" si="140"/>
        <v>4500</v>
      </c>
      <c r="CS73" s="980">
        <f t="shared" si="140"/>
        <v>750000</v>
      </c>
      <c r="CT73" s="601">
        <f t="shared" si="140"/>
        <v>70000</v>
      </c>
      <c r="CU73" s="980">
        <f t="shared" si="140"/>
        <v>0</v>
      </c>
      <c r="CV73" s="980">
        <f t="shared" si="140"/>
        <v>70000</v>
      </c>
      <c r="CW73" s="601">
        <f t="shared" si="140"/>
        <v>66500</v>
      </c>
      <c r="CX73" s="601">
        <f t="shared" si="140"/>
        <v>3173417</v>
      </c>
      <c r="CY73" s="980">
        <f t="shared" si="140"/>
        <v>3173417</v>
      </c>
      <c r="CZ73" s="980">
        <f t="shared" si="140"/>
        <v>0</v>
      </c>
      <c r="DA73" s="980">
        <f t="shared" si="140"/>
        <v>0</v>
      </c>
      <c r="DB73" s="601">
        <f t="shared" si="140"/>
        <v>756001</v>
      </c>
      <c r="DC73" s="601">
        <f t="shared" si="140"/>
        <v>0</v>
      </c>
      <c r="DD73" s="601">
        <f t="shared" si="140"/>
        <v>0</v>
      </c>
      <c r="DE73" s="601">
        <f t="shared" si="140"/>
        <v>821469</v>
      </c>
      <c r="DF73" s="601">
        <f t="shared" si="140"/>
        <v>5000</v>
      </c>
      <c r="DG73" s="601">
        <f t="shared" si="140"/>
        <v>476604</v>
      </c>
      <c r="DH73" s="601">
        <f t="shared" si="140"/>
        <v>0</v>
      </c>
      <c r="DI73" s="601">
        <f t="shared" si="140"/>
        <v>11054980</v>
      </c>
      <c r="DJ73" s="601">
        <f t="shared" si="140"/>
        <v>20000</v>
      </c>
      <c r="DK73" s="601">
        <f t="shared" si="140"/>
        <v>70000</v>
      </c>
      <c r="DL73" s="983">
        <f t="shared" si="140"/>
        <v>0</v>
      </c>
      <c r="DM73" s="527"/>
      <c r="DN73" s="919"/>
      <c r="DO73" s="920"/>
      <c r="DP73" s="984">
        <f>+DP55+DP68+DP71</f>
        <v>6670000</v>
      </c>
      <c r="DR73" s="763"/>
    </row>
    <row r="74" spans="1:122" s="617" customFormat="1" ht="20.25" customHeight="1" thickBot="1" x14ac:dyDescent="0.35">
      <c r="A74" s="2448" t="s">
        <v>171</v>
      </c>
      <c r="B74" s="2450"/>
      <c r="C74" s="985">
        <v>0.26239997148513794</v>
      </c>
      <c r="D74" s="985">
        <v>0</v>
      </c>
      <c r="E74" s="985">
        <v>0</v>
      </c>
      <c r="F74" s="985">
        <v>0</v>
      </c>
      <c r="G74" s="985">
        <v>0</v>
      </c>
      <c r="H74" s="985">
        <v>0</v>
      </c>
      <c r="I74" s="985">
        <f>+'Příjmy kapitol celkem'!I149-'Výdaje kapitol celkem'!I73</f>
        <v>0</v>
      </c>
      <c r="J74" s="986"/>
      <c r="K74" s="991"/>
      <c r="L74" s="986"/>
      <c r="M74" s="987">
        <f>'Příjmy kapitol celkem'!I149-I55-SUM(I56:I65)-I67-I70</f>
        <v>1706069.2495999932</v>
      </c>
      <c r="N74" s="986"/>
      <c r="O74" s="986"/>
      <c r="P74" s="986"/>
      <c r="Q74" s="988"/>
      <c r="R74" s="987"/>
      <c r="S74" s="986"/>
      <c r="T74" s="988">
        <f>+T65+T58+T44+T35+T34+T22+T16</f>
        <v>27639129.68</v>
      </c>
      <c r="U74" s="986"/>
      <c r="V74" s="986"/>
      <c r="W74" s="986"/>
      <c r="X74" s="986"/>
      <c r="Y74" s="986"/>
      <c r="Z74" s="986"/>
      <c r="AA74" s="986"/>
      <c r="AB74" s="986"/>
      <c r="AC74" s="988"/>
      <c r="AD74" s="988"/>
      <c r="AE74" s="986"/>
      <c r="AF74" s="988"/>
      <c r="AG74" s="988"/>
      <c r="AH74" s="986"/>
      <c r="AI74" s="988"/>
      <c r="AJ74" s="988"/>
      <c r="AK74" s="986"/>
      <c r="AL74" s="986"/>
      <c r="AM74" s="986"/>
      <c r="AN74" s="986"/>
      <c r="AO74" s="988"/>
      <c r="AP74" s="988"/>
      <c r="AQ74" s="986"/>
      <c r="AR74" s="988"/>
      <c r="AS74" s="988"/>
      <c r="AT74" s="986"/>
      <c r="AU74" s="988"/>
      <c r="AV74" s="988"/>
      <c r="AW74" s="986"/>
      <c r="AX74" s="988"/>
      <c r="AY74" s="988"/>
      <c r="AZ74" s="986"/>
      <c r="BA74" s="988"/>
      <c r="BB74" s="988"/>
      <c r="BC74" s="986"/>
      <c r="BD74" s="988"/>
      <c r="BE74" s="988"/>
      <c r="BF74" s="986"/>
      <c r="BG74" s="988"/>
      <c r="BH74" s="988"/>
      <c r="BI74" s="986"/>
      <c r="BJ74" s="988"/>
      <c r="BK74" s="988"/>
      <c r="BL74" s="986"/>
      <c r="BM74" s="986"/>
      <c r="BN74" s="988"/>
      <c r="BO74" s="988"/>
      <c r="BP74" s="986"/>
      <c r="BQ74" s="986"/>
      <c r="BR74" s="988"/>
      <c r="BS74" s="988"/>
      <c r="BT74" s="986"/>
      <c r="BU74" s="988"/>
      <c r="BV74" s="988"/>
      <c r="BW74" s="986"/>
      <c r="BX74" s="986"/>
      <c r="BY74" s="988"/>
      <c r="BZ74" s="988"/>
      <c r="CA74" s="986"/>
      <c r="CB74" s="988"/>
      <c r="CC74" s="988"/>
      <c r="CD74" s="986"/>
      <c r="CE74" s="988"/>
      <c r="CF74" s="988"/>
      <c r="CG74" s="986"/>
      <c r="CH74" s="988"/>
      <c r="CI74" s="988"/>
      <c r="CJ74" s="986"/>
      <c r="CK74" s="988"/>
      <c r="CL74" s="988"/>
      <c r="CM74" s="986"/>
      <c r="CN74" s="986"/>
      <c r="CO74" s="988"/>
      <c r="CP74" s="988"/>
      <c r="CQ74" s="986"/>
      <c r="CR74" s="988"/>
      <c r="CS74" s="988"/>
      <c r="CT74" s="986"/>
      <c r="CU74" s="988"/>
      <c r="CV74" s="988"/>
      <c r="CW74" s="986"/>
      <c r="CX74" s="986"/>
      <c r="CY74" s="988"/>
      <c r="CZ74" s="988"/>
      <c r="DA74" s="988"/>
      <c r="DB74" s="986"/>
      <c r="DC74" s="986"/>
      <c r="DD74" s="986"/>
      <c r="DE74" s="986"/>
      <c r="DF74" s="986"/>
      <c r="DG74" s="986"/>
      <c r="DH74" s="986"/>
      <c r="DI74" s="986"/>
      <c r="DJ74" s="986"/>
      <c r="DK74" s="986"/>
      <c r="DL74" s="986"/>
      <c r="DM74" s="724"/>
      <c r="DN74" s="919"/>
      <c r="DO74" s="920"/>
      <c r="DP74" s="989"/>
    </row>
    <row r="75" spans="1:122" x14ac:dyDescent="0.25">
      <c r="A75" s="990"/>
      <c r="B75" s="626"/>
      <c r="C75" s="626"/>
      <c r="D75" s="626"/>
      <c r="E75" s="626"/>
      <c r="F75" s="626"/>
      <c r="G75" s="626"/>
      <c r="H75" s="626"/>
      <c r="I75" s="785"/>
      <c r="J75" s="991"/>
      <c r="K75" s="991"/>
      <c r="L75" s="991"/>
      <c r="M75" s="991"/>
      <c r="N75" s="991"/>
      <c r="O75" s="991"/>
      <c r="P75" s="991"/>
      <c r="Q75" s="992"/>
      <c r="R75" s="993" t="s">
        <v>794</v>
      </c>
      <c r="S75" s="991"/>
      <c r="T75" s="993">
        <f>+T74/12</f>
        <v>2303260.8066666666</v>
      </c>
      <c r="U75" s="991"/>
      <c r="V75" s="991"/>
      <c r="W75" s="991"/>
      <c r="X75" s="991"/>
      <c r="Y75" s="991"/>
      <c r="Z75" s="991"/>
      <c r="AA75" s="991"/>
      <c r="AB75" s="991"/>
      <c r="AC75" s="992"/>
      <c r="AD75" s="992"/>
      <c r="AE75" s="991"/>
      <c r="AF75" s="992"/>
      <c r="AG75" s="992"/>
      <c r="AH75" s="991"/>
      <c r="AI75" s="992"/>
      <c r="AJ75" s="992"/>
      <c r="AK75" s="991"/>
      <c r="AL75" s="991"/>
      <c r="AM75" s="991"/>
      <c r="AN75" s="991"/>
      <c r="AO75" s="992"/>
      <c r="AP75" s="992"/>
      <c r="AQ75" s="991"/>
      <c r="AR75" s="992"/>
      <c r="AS75" s="992"/>
      <c r="AT75" s="991"/>
      <c r="AU75" s="992"/>
      <c r="AV75" s="992"/>
      <c r="AW75" s="991"/>
      <c r="AX75" s="992"/>
      <c r="AY75" s="992"/>
      <c r="AZ75" s="991"/>
      <c r="BA75" s="992"/>
      <c r="BB75" s="992"/>
      <c r="BC75" s="991"/>
      <c r="BD75" s="992"/>
      <c r="BE75" s="992"/>
      <c r="BF75" s="991"/>
      <c r="BG75" s="992"/>
      <c r="BH75" s="992"/>
      <c r="BI75" s="991"/>
      <c r="BJ75" s="992"/>
      <c r="BK75" s="992"/>
      <c r="BL75" s="991"/>
      <c r="BM75" s="991"/>
      <c r="BN75" s="992"/>
      <c r="BO75" s="992"/>
      <c r="BP75" s="991"/>
      <c r="BQ75" s="991"/>
      <c r="BR75" s="992"/>
      <c r="BS75" s="992"/>
      <c r="BT75" s="991"/>
      <c r="BU75" s="992"/>
      <c r="BV75" s="992"/>
      <c r="BW75" s="991"/>
      <c r="BX75" s="991"/>
      <c r="BY75" s="992"/>
      <c r="BZ75" s="992"/>
      <c r="CA75" s="991"/>
      <c r="CB75" s="992"/>
      <c r="CC75" s="992"/>
      <c r="CD75" s="991"/>
      <c r="CE75" s="992"/>
      <c r="CF75" s="992"/>
      <c r="CG75" s="991"/>
      <c r="CH75" s="992"/>
      <c r="CI75" s="992"/>
      <c r="CJ75" s="991"/>
      <c r="CK75" s="992"/>
      <c r="CL75" s="992"/>
      <c r="CM75" s="991"/>
      <c r="CN75" s="991"/>
      <c r="CO75" s="992"/>
      <c r="CP75" s="992"/>
      <c r="CQ75" s="991"/>
      <c r="CR75" s="992"/>
      <c r="CS75" s="992"/>
      <c r="CT75" s="991"/>
      <c r="CU75" s="992"/>
      <c r="CV75" s="992"/>
      <c r="CW75" s="991"/>
      <c r="CX75" s="991"/>
      <c r="CY75" s="992"/>
      <c r="CZ75" s="992"/>
      <c r="DA75" s="992"/>
      <c r="DB75" s="991"/>
      <c r="DC75" s="991"/>
      <c r="DD75" s="991"/>
      <c r="DE75" s="991"/>
      <c r="DF75" s="991"/>
      <c r="DG75" s="991"/>
      <c r="DH75" s="991"/>
      <c r="DI75" s="991"/>
      <c r="DJ75" s="991"/>
      <c r="DK75" s="991"/>
      <c r="DL75" s="991"/>
      <c r="DM75" s="446"/>
      <c r="DN75" s="879"/>
      <c r="DO75" s="880"/>
      <c r="DP75" s="867"/>
    </row>
    <row r="76" spans="1:122" x14ac:dyDescent="0.25">
      <c r="A76" s="753" t="s">
        <v>675</v>
      </c>
      <c r="B76" s="626"/>
      <c r="C76" s="626"/>
      <c r="D76" s="626"/>
      <c r="E76" s="626"/>
      <c r="F76" s="626"/>
      <c r="G76" s="626"/>
      <c r="H76" s="626"/>
      <c r="I76" s="785"/>
      <c r="R76" s="768" t="s">
        <v>383</v>
      </c>
      <c r="T76" s="764"/>
    </row>
    <row r="77" spans="1:122" hidden="1" x14ac:dyDescent="0.25">
      <c r="B77" s="998" t="s">
        <v>825</v>
      </c>
      <c r="C77" s="998"/>
      <c r="D77" s="998">
        <v>41250757.805200003</v>
      </c>
      <c r="E77" s="998">
        <v>24177994.475400001</v>
      </c>
      <c r="F77" s="998">
        <v>24177994.475400001</v>
      </c>
      <c r="G77" s="998">
        <v>24838834.475400001</v>
      </c>
      <c r="H77" s="998">
        <v>24838834.475400001</v>
      </c>
      <c r="I77" s="862">
        <f>SUM(I78:I79)</f>
        <v>24838834.475400001</v>
      </c>
      <c r="R77" s="768"/>
      <c r="T77" s="764"/>
    </row>
    <row r="78" spans="1:122" hidden="1" x14ac:dyDescent="0.25">
      <c r="B78" s="999" t="s">
        <v>158</v>
      </c>
      <c r="C78" s="999"/>
      <c r="D78" s="999">
        <v>39123370</v>
      </c>
      <c r="E78" s="999">
        <v>21694796</v>
      </c>
      <c r="F78" s="999">
        <v>21694796</v>
      </c>
      <c r="G78" s="999">
        <v>22198136</v>
      </c>
      <c r="H78" s="999">
        <v>22198136</v>
      </c>
      <c r="I78" s="763">
        <f>+J78+K78</f>
        <v>22198136</v>
      </c>
      <c r="K78" s="763">
        <f>+K88+K70</f>
        <v>22198136</v>
      </c>
      <c r="R78" s="768"/>
      <c r="T78" s="764"/>
    </row>
    <row r="79" spans="1:122" hidden="1" x14ac:dyDescent="0.25">
      <c r="B79" s="999" t="s">
        <v>7</v>
      </c>
      <c r="C79" s="999"/>
      <c r="D79" s="999">
        <v>2127387.8051999998</v>
      </c>
      <c r="E79" s="999">
        <v>2483198.4753999999</v>
      </c>
      <c r="F79" s="999">
        <v>2483198.4753999999</v>
      </c>
      <c r="G79" s="999">
        <v>2640698.4753999999</v>
      </c>
      <c r="H79" s="999">
        <v>2640698.4753999999</v>
      </c>
      <c r="I79" s="763">
        <f>+J79+K79</f>
        <v>2640698.4753999999</v>
      </c>
      <c r="J79" s="763">
        <f>+J88+J53</f>
        <v>2640698.4753999999</v>
      </c>
      <c r="R79" s="768"/>
      <c r="T79" s="764"/>
    </row>
    <row r="80" spans="1:122" hidden="1" x14ac:dyDescent="0.25">
      <c r="R80" s="768"/>
      <c r="T80" s="764"/>
    </row>
    <row r="81" spans="1:120" hidden="1" x14ac:dyDescent="0.25">
      <c r="B81" s="998" t="s">
        <v>826</v>
      </c>
      <c r="C81" s="998"/>
      <c r="D81" s="998" t="e">
        <v>#REF!</v>
      </c>
      <c r="E81" s="998" t="e">
        <v>#REF!</v>
      </c>
      <c r="F81" s="998" t="e">
        <v>#REF!</v>
      </c>
      <c r="G81" s="998" t="e">
        <v>#REF!</v>
      </c>
      <c r="H81" s="998" t="e">
        <v>#REF!</v>
      </c>
      <c r="I81" s="862" t="e">
        <f>SUM(I82:I84)</f>
        <v>#REF!</v>
      </c>
      <c r="R81" s="768"/>
      <c r="T81" s="764"/>
    </row>
    <row r="82" spans="1:120" hidden="1" x14ac:dyDescent="0.25">
      <c r="D82" s="760" t="e">
        <v>#REF!</v>
      </c>
      <c r="E82" s="760" t="e">
        <v>#REF!</v>
      </c>
      <c r="F82" s="760" t="e">
        <v>#REF!</v>
      </c>
      <c r="G82" s="760" t="e">
        <v>#REF!</v>
      </c>
      <c r="H82" s="760" t="e">
        <v>#REF!</v>
      </c>
      <c r="I82" s="763" t="e">
        <v>#REF!</v>
      </c>
      <c r="R82" s="768"/>
      <c r="T82" s="764"/>
    </row>
    <row r="83" spans="1:120" hidden="1" x14ac:dyDescent="0.25">
      <c r="D83" s="760" t="e">
        <v>#REF!</v>
      </c>
      <c r="E83" s="760" t="e">
        <v>#REF!</v>
      </c>
      <c r="F83" s="760" t="e">
        <v>#REF!</v>
      </c>
      <c r="G83" s="760" t="e">
        <v>#REF!</v>
      </c>
      <c r="H83" s="760" t="e">
        <v>#REF!</v>
      </c>
      <c r="I83" s="763" t="e">
        <v>#REF!</v>
      </c>
      <c r="R83" s="768"/>
      <c r="T83" s="764"/>
    </row>
    <row r="84" spans="1:120" hidden="1" x14ac:dyDescent="0.25">
      <c r="D84" s="760" t="e">
        <v>#REF!</v>
      </c>
      <c r="E84" s="760" t="e">
        <v>#REF!</v>
      </c>
      <c r="F84" s="760" t="e">
        <v>#REF!</v>
      </c>
      <c r="G84" s="760" t="e">
        <v>#REF!</v>
      </c>
      <c r="H84" s="760" t="e">
        <v>#REF!</v>
      </c>
      <c r="I84" s="763" t="e">
        <f>'Souhrn příjmů a výdajů 2020'!#REF!</f>
        <v>#REF!</v>
      </c>
      <c r="R84" s="768"/>
      <c r="T84" s="764"/>
    </row>
    <row r="85" spans="1:120" hidden="1" x14ac:dyDescent="0.25">
      <c r="R85" s="768"/>
      <c r="T85" s="764"/>
    </row>
    <row r="86" spans="1:120" s="769" customFormat="1" hidden="1" x14ac:dyDescent="0.25">
      <c r="A86" s="1000"/>
      <c r="B86" s="769" t="s">
        <v>827</v>
      </c>
      <c r="D86" s="769" t="e">
        <v>#REF!</v>
      </c>
      <c r="E86" s="769" t="e">
        <v>#REF!</v>
      </c>
      <c r="F86" s="769" t="e">
        <v>#REF!</v>
      </c>
      <c r="G86" s="769" t="e">
        <v>#REF!</v>
      </c>
      <c r="H86" s="769" t="e">
        <v>#REF!</v>
      </c>
      <c r="I86" s="1001" t="e">
        <f>+I77/I81</f>
        <v>#REF!</v>
      </c>
      <c r="J86" s="764"/>
      <c r="K86" s="764"/>
      <c r="L86" s="764"/>
      <c r="M86" s="764"/>
      <c r="N86" s="764"/>
      <c r="O86" s="764"/>
      <c r="P86" s="764"/>
      <c r="Q86" s="764"/>
      <c r="R86" s="768"/>
      <c r="S86" s="764"/>
      <c r="T86" s="764"/>
      <c r="U86" s="764"/>
      <c r="V86" s="764"/>
      <c r="W86" s="764"/>
      <c r="X86" s="764"/>
      <c r="Y86" s="764"/>
      <c r="Z86" s="764"/>
      <c r="AA86" s="764"/>
      <c r="AB86" s="764"/>
      <c r="AC86" s="764"/>
      <c r="AD86" s="764"/>
      <c r="AE86" s="764"/>
      <c r="AF86" s="764"/>
      <c r="AG86" s="764"/>
      <c r="AH86" s="764"/>
      <c r="AI86" s="764"/>
      <c r="AJ86" s="764"/>
      <c r="AK86" s="764"/>
      <c r="AL86" s="764"/>
      <c r="AM86" s="764"/>
      <c r="AN86" s="764"/>
      <c r="AO86" s="764"/>
      <c r="AP86" s="764"/>
      <c r="AQ86" s="764"/>
      <c r="AR86" s="764"/>
      <c r="AS86" s="764"/>
      <c r="AT86" s="764"/>
      <c r="AU86" s="764"/>
      <c r="AV86" s="764"/>
      <c r="AW86" s="764"/>
      <c r="AX86" s="764"/>
      <c r="AY86" s="764"/>
      <c r="AZ86" s="764"/>
      <c r="BA86" s="764"/>
      <c r="BB86" s="764"/>
      <c r="BC86" s="764"/>
      <c r="BD86" s="764"/>
      <c r="BE86" s="764"/>
      <c r="BF86" s="764"/>
      <c r="BG86" s="764"/>
      <c r="BH86" s="764"/>
      <c r="BI86" s="764"/>
      <c r="BJ86" s="764"/>
      <c r="BK86" s="764"/>
      <c r="BL86" s="764"/>
      <c r="BM86" s="764"/>
      <c r="BN86" s="764"/>
      <c r="BO86" s="764"/>
      <c r="BP86" s="764"/>
      <c r="BQ86" s="764"/>
      <c r="BR86" s="764"/>
      <c r="BS86" s="764"/>
      <c r="BT86" s="764"/>
      <c r="BU86" s="764"/>
      <c r="BV86" s="764"/>
      <c r="BW86" s="764"/>
      <c r="BX86" s="764"/>
      <c r="BY86" s="764"/>
      <c r="BZ86" s="764"/>
      <c r="CA86" s="764"/>
      <c r="CB86" s="764"/>
      <c r="CC86" s="764"/>
      <c r="CD86" s="764"/>
      <c r="CE86" s="764"/>
      <c r="CF86" s="764"/>
      <c r="CG86" s="764"/>
      <c r="CH86" s="764"/>
      <c r="CI86" s="764"/>
      <c r="CJ86" s="764"/>
      <c r="CK86" s="764"/>
      <c r="CL86" s="764"/>
      <c r="CM86" s="764"/>
      <c r="CN86" s="764"/>
      <c r="CO86" s="764"/>
      <c r="CP86" s="764"/>
      <c r="CQ86" s="764"/>
      <c r="CR86" s="764"/>
      <c r="CS86" s="764"/>
      <c r="CT86" s="764"/>
      <c r="CU86" s="764"/>
      <c r="CV86" s="764"/>
      <c r="CW86" s="764"/>
      <c r="CX86" s="764"/>
      <c r="CY86" s="764"/>
      <c r="CZ86" s="764"/>
      <c r="DA86" s="764"/>
      <c r="DB86" s="764"/>
      <c r="DC86" s="764"/>
      <c r="DD86" s="764"/>
      <c r="DE86" s="764"/>
      <c r="DF86" s="764"/>
      <c r="DG86" s="764"/>
      <c r="DH86" s="764"/>
      <c r="DI86" s="764"/>
      <c r="DJ86" s="764"/>
      <c r="DK86" s="764"/>
      <c r="DL86" s="764"/>
      <c r="DN86" s="770"/>
      <c r="DO86" s="790"/>
      <c r="DP86" s="764"/>
    </row>
    <row r="87" spans="1:120" hidden="1" x14ac:dyDescent="0.25">
      <c r="R87" s="768"/>
      <c r="T87" s="764"/>
    </row>
    <row r="88" spans="1:120" hidden="1" x14ac:dyDescent="0.25">
      <c r="J88" s="770">
        <f>7843393/20</f>
        <v>392169.65</v>
      </c>
      <c r="K88" s="770">
        <f>428571*12</f>
        <v>5142852</v>
      </c>
      <c r="L88" s="770"/>
      <c r="M88" s="764" t="s">
        <v>607</v>
      </c>
      <c r="R88" s="768"/>
      <c r="T88" s="764"/>
    </row>
    <row r="89" spans="1:120" hidden="1" x14ac:dyDescent="0.25">
      <c r="R89" s="768"/>
      <c r="T89" s="764"/>
    </row>
    <row r="90" spans="1:120" x14ac:dyDescent="0.25">
      <c r="R90" s="768" t="s">
        <v>887</v>
      </c>
      <c r="T90" s="764"/>
    </row>
    <row r="91" spans="1:120" x14ac:dyDescent="0.25">
      <c r="T91" s="994"/>
    </row>
  </sheetData>
  <mergeCells count="2">
    <mergeCell ref="A73:B73"/>
    <mergeCell ref="A74:B74"/>
  </mergeCells>
  <phoneticPr fontId="3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5" fitToWidth="6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topLeftCell="B1" zoomScale="93" zoomScaleNormal="93" workbookViewId="0">
      <pane xSplit="1" ySplit="4" topLeftCell="G20" activePane="bottomRight" state="frozen"/>
      <selection activeCell="B1" sqref="B1"/>
      <selection pane="topRight" activeCell="C1" sqref="C1"/>
      <selection pane="bottomLeft" activeCell="B5" sqref="B5"/>
      <selection pane="bottomRight" activeCell="P32" sqref="P32"/>
    </sheetView>
  </sheetViews>
  <sheetFormatPr defaultColWidth="9.140625" defaultRowHeight="13.5" outlineLevelRow="1" outlineLevelCol="1" x14ac:dyDescent="0.25"/>
  <cols>
    <col min="1" max="1" width="7.7109375" style="607" customWidth="1"/>
    <col min="2" max="2" width="58.5703125" style="448" bestFit="1" customWidth="1"/>
    <col min="3" max="3" width="14.140625" style="481" customWidth="1"/>
    <col min="4" max="4" width="12.42578125" style="448" bestFit="1" customWidth="1"/>
    <col min="5" max="5" width="13.7109375" style="448" bestFit="1" customWidth="1"/>
    <col min="6" max="6" width="12.42578125" style="448" customWidth="1" outlineLevel="1"/>
    <col min="7" max="7" width="10.140625" style="448" customWidth="1" outlineLevel="1"/>
    <col min="8" max="8" width="12.42578125" style="448" customWidth="1" outlineLevel="1"/>
    <col min="9" max="9" width="13.7109375" style="448" hidden="1" customWidth="1" outlineLevel="1"/>
    <col min="10" max="10" width="13.7109375" style="448" customWidth="1" outlineLevel="1"/>
    <col min="11" max="11" width="12.42578125" style="448" customWidth="1" outlineLevel="1"/>
    <col min="12" max="12" width="12.42578125" style="448" bestFit="1" customWidth="1"/>
    <col min="13" max="16" width="12.42578125" style="448" customWidth="1" outlineLevel="1"/>
    <col min="17" max="17" width="12.42578125" style="608" bestFit="1" customWidth="1"/>
    <col min="18" max="18" width="10.7109375" style="448" bestFit="1" customWidth="1"/>
    <col min="19" max="16384" width="9.140625" style="448"/>
  </cols>
  <sheetData>
    <row r="1" spans="1:18" ht="16.5" x14ac:dyDescent="0.3">
      <c r="A1" s="445" t="s">
        <v>1692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7"/>
    </row>
    <row r="2" spans="1:18" ht="16.5" x14ac:dyDescent="0.3">
      <c r="A2" s="449" t="s">
        <v>411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7"/>
    </row>
    <row r="3" spans="1:18" ht="14.25" thickBot="1" x14ac:dyDescent="0.3">
      <c r="A3" s="446"/>
      <c r="B3" s="446"/>
      <c r="C3" s="450"/>
      <c r="D3" s="450"/>
      <c r="E3" s="450"/>
      <c r="F3" s="450"/>
      <c r="G3" s="450"/>
      <c r="H3" s="451"/>
      <c r="I3" s="451">
        <v>2021</v>
      </c>
      <c r="J3" s="451"/>
      <c r="K3" s="451"/>
      <c r="L3" s="451"/>
      <c r="M3" s="451"/>
      <c r="N3" s="451"/>
      <c r="O3" s="451"/>
      <c r="P3" s="451"/>
      <c r="Q3" s="447"/>
    </row>
    <row r="4" spans="1:18" ht="40.5" customHeight="1" thickBot="1" x14ac:dyDescent="0.3">
      <c r="A4" s="452" t="s">
        <v>581</v>
      </c>
      <c r="B4" s="453" t="s">
        <v>0</v>
      </c>
      <c r="C4" s="454" t="s">
        <v>1395</v>
      </c>
      <c r="D4" s="455" t="s">
        <v>434</v>
      </c>
      <c r="E4" s="456" t="s">
        <v>424</v>
      </c>
      <c r="F4" s="457" t="s">
        <v>195</v>
      </c>
      <c r="G4" s="457" t="s">
        <v>187</v>
      </c>
      <c r="H4" s="458" t="s">
        <v>715</v>
      </c>
      <c r="I4" s="459" t="s">
        <v>1732</v>
      </c>
      <c r="J4" s="458" t="s">
        <v>582</v>
      </c>
      <c r="K4" s="460" t="s">
        <v>716</v>
      </c>
      <c r="L4" s="456" t="s">
        <v>409</v>
      </c>
      <c r="M4" s="457" t="s">
        <v>1733</v>
      </c>
      <c r="N4" s="459" t="s">
        <v>197</v>
      </c>
      <c r="O4" s="461" t="s">
        <v>198</v>
      </c>
      <c r="P4" s="460" t="s">
        <v>915</v>
      </c>
      <c r="Q4" s="447"/>
    </row>
    <row r="5" spans="1:18" s="472" customFormat="1" x14ac:dyDescent="0.25">
      <c r="A5" s="462"/>
      <c r="B5" s="463" t="s">
        <v>711</v>
      </c>
      <c r="C5" s="464">
        <f>+C6+C7+C15</f>
        <v>26964834.539999999</v>
      </c>
      <c r="D5" s="465">
        <f>+D6+D7+D15</f>
        <v>1794956.9999999998</v>
      </c>
      <c r="E5" s="466">
        <f>+E6+E7+E15</f>
        <v>25169877.539999999</v>
      </c>
      <c r="F5" s="467">
        <f>+F6+F7+F15</f>
        <v>1222070.504</v>
      </c>
      <c r="G5" s="467">
        <f t="shared" ref="G5:P5" si="0">+G6+G7+G15</f>
        <v>529136.65599999996</v>
      </c>
      <c r="H5" s="468">
        <f t="shared" si="0"/>
        <v>9026183.5199999996</v>
      </c>
      <c r="I5" s="468">
        <f t="shared" si="0"/>
        <v>0</v>
      </c>
      <c r="J5" s="468">
        <f>+J6+J7+J15</f>
        <v>1382542.4</v>
      </c>
      <c r="K5" s="469">
        <f t="shared" si="0"/>
        <v>13009944.460000001</v>
      </c>
      <c r="L5" s="466">
        <f t="shared" si="0"/>
        <v>0</v>
      </c>
      <c r="M5" s="470">
        <f t="shared" si="0"/>
        <v>0</v>
      </c>
      <c r="N5" s="468">
        <f t="shared" si="0"/>
        <v>0</v>
      </c>
      <c r="O5" s="470">
        <f t="shared" si="0"/>
        <v>0</v>
      </c>
      <c r="P5" s="469">
        <f t="shared" si="0"/>
        <v>0</v>
      </c>
      <c r="Q5" s="471"/>
    </row>
    <row r="6" spans="1:18" x14ac:dyDescent="0.25">
      <c r="A6" s="2457" t="s">
        <v>637</v>
      </c>
      <c r="B6" s="473" t="s">
        <v>712</v>
      </c>
      <c r="C6" s="474">
        <f>+E6+L6+D6</f>
        <v>16799999.859999999</v>
      </c>
      <c r="D6" s="475">
        <v>1746987.8599999999</v>
      </c>
      <c r="E6" s="476">
        <f>SUM(F6:K6)</f>
        <v>15053012</v>
      </c>
      <c r="F6" s="477">
        <f>750000+200000</f>
        <v>950000</v>
      </c>
      <c r="G6" s="477">
        <v>500000</v>
      </c>
      <c r="H6" s="478">
        <f>1750000+500000</f>
        <v>2250000</v>
      </c>
      <c r="I6" s="478"/>
      <c r="J6" s="478">
        <f>1300000-700000</f>
        <v>600000</v>
      </c>
      <c r="K6" s="479">
        <f>7301500+600000-368539+700000+2520051</f>
        <v>10753012</v>
      </c>
      <c r="L6" s="476">
        <f t="shared" ref="L6:L46" si="1">SUM(M6:P6)</f>
        <v>0</v>
      </c>
      <c r="M6" s="480">
        <v>0</v>
      </c>
      <c r="N6" s="478">
        <v>0</v>
      </c>
      <c r="O6" s="480">
        <v>0</v>
      </c>
      <c r="P6" s="479">
        <v>0</v>
      </c>
      <c r="Q6" s="447"/>
      <c r="R6" s="481"/>
    </row>
    <row r="7" spans="1:18" ht="13.5" customHeight="1" x14ac:dyDescent="0.25">
      <c r="A7" s="2458"/>
      <c r="B7" s="482" t="s">
        <v>319</v>
      </c>
      <c r="C7" s="474">
        <f>SUM(C8:C14)</f>
        <v>3105000</v>
      </c>
      <c r="D7" s="475">
        <f t="shared" ref="D7:O7" si="2">SUM(D8:D14)</f>
        <v>0</v>
      </c>
      <c r="E7" s="476">
        <f>SUM(E8:E14)</f>
        <v>3105000</v>
      </c>
      <c r="F7" s="477">
        <f t="shared" si="2"/>
        <v>0</v>
      </c>
      <c r="G7" s="477">
        <f t="shared" si="2"/>
        <v>0</v>
      </c>
      <c r="H7" s="478">
        <f t="shared" si="2"/>
        <v>950000</v>
      </c>
      <c r="I7" s="478">
        <f t="shared" ref="I7:J7" si="3">SUM(I8:I14)</f>
        <v>0</v>
      </c>
      <c r="J7" s="478">
        <f t="shared" si="3"/>
        <v>770000</v>
      </c>
      <c r="K7" s="479">
        <f t="shared" si="2"/>
        <v>1385000</v>
      </c>
      <c r="L7" s="476">
        <f t="shared" si="1"/>
        <v>0</v>
      </c>
      <c r="M7" s="480">
        <f t="shared" ref="M7" si="4">SUM(M8:M14)</f>
        <v>0</v>
      </c>
      <c r="N7" s="478">
        <f t="shared" si="2"/>
        <v>0</v>
      </c>
      <c r="O7" s="480">
        <f t="shared" si="2"/>
        <v>0</v>
      </c>
      <c r="P7" s="479">
        <f t="shared" ref="P7" si="5">SUM(P8:P14)</f>
        <v>0</v>
      </c>
      <c r="Q7" s="447"/>
    </row>
    <row r="8" spans="1:18" outlineLevel="1" x14ac:dyDescent="0.25">
      <c r="A8" s="2458"/>
      <c r="B8" s="483" t="s">
        <v>1728</v>
      </c>
      <c r="C8" s="484">
        <f t="shared" ref="C8:C14" si="6">+E8+L8+D8</f>
        <v>770000</v>
      </c>
      <c r="D8" s="485">
        <v>0</v>
      </c>
      <c r="E8" s="486">
        <f t="shared" ref="E8:E46" si="7">SUM(F8:K8)</f>
        <v>770000</v>
      </c>
      <c r="F8" s="487"/>
      <c r="G8" s="487"/>
      <c r="H8" s="488"/>
      <c r="I8" s="489"/>
      <c r="J8" s="490">
        <v>770000</v>
      </c>
      <c r="K8" s="491"/>
      <c r="L8" s="486">
        <f t="shared" si="1"/>
        <v>0</v>
      </c>
      <c r="M8" s="489"/>
      <c r="N8" s="488">
        <v>0</v>
      </c>
      <c r="O8" s="489">
        <v>0</v>
      </c>
      <c r="P8" s="491">
        <v>0</v>
      </c>
      <c r="Q8" s="447"/>
    </row>
    <row r="9" spans="1:18" outlineLevel="1" x14ac:dyDescent="0.25">
      <c r="A9" s="2458"/>
      <c r="B9" s="483" t="s">
        <v>332</v>
      </c>
      <c r="C9" s="484">
        <f t="shared" si="6"/>
        <v>950000</v>
      </c>
      <c r="D9" s="485">
        <v>0</v>
      </c>
      <c r="E9" s="486">
        <f t="shared" si="7"/>
        <v>950000</v>
      </c>
      <c r="F9" s="487"/>
      <c r="G9" s="487"/>
      <c r="H9" s="488">
        <v>950000</v>
      </c>
      <c r="I9" s="489"/>
      <c r="J9" s="488"/>
      <c r="K9" s="491"/>
      <c r="L9" s="486">
        <f t="shared" si="1"/>
        <v>0</v>
      </c>
      <c r="M9" s="489"/>
      <c r="N9" s="488">
        <v>0</v>
      </c>
      <c r="O9" s="489">
        <v>0</v>
      </c>
      <c r="P9" s="491">
        <v>0</v>
      </c>
      <c r="Q9" s="447"/>
    </row>
    <row r="10" spans="1:18" outlineLevel="1" x14ac:dyDescent="0.25">
      <c r="A10" s="2458"/>
      <c r="B10" s="483" t="s">
        <v>1848</v>
      </c>
      <c r="C10" s="484">
        <f t="shared" si="6"/>
        <v>0</v>
      </c>
      <c r="D10" s="485"/>
      <c r="E10" s="486">
        <f t="shared" si="7"/>
        <v>0</v>
      </c>
      <c r="F10" s="487"/>
      <c r="G10" s="487"/>
      <c r="H10" s="490"/>
      <c r="I10" s="489"/>
      <c r="J10" s="488"/>
      <c r="K10" s="491"/>
      <c r="L10" s="486">
        <f t="shared" si="1"/>
        <v>0</v>
      </c>
      <c r="M10" s="489"/>
      <c r="N10" s="488">
        <v>0</v>
      </c>
      <c r="O10" s="489">
        <v>0</v>
      </c>
      <c r="P10" s="491">
        <v>0</v>
      </c>
      <c r="Q10" s="447" t="s">
        <v>1846</v>
      </c>
    </row>
    <row r="11" spans="1:18" outlineLevel="1" x14ac:dyDescent="0.25">
      <c r="A11" s="2458"/>
      <c r="B11" s="483" t="s">
        <v>1503</v>
      </c>
      <c r="C11" s="484">
        <f t="shared" si="6"/>
        <v>400000</v>
      </c>
      <c r="D11" s="485">
        <v>0</v>
      </c>
      <c r="E11" s="486">
        <f t="shared" si="7"/>
        <v>400000</v>
      </c>
      <c r="F11" s="487"/>
      <c r="G11" s="487"/>
      <c r="H11" s="488"/>
      <c r="I11" s="489"/>
      <c r="J11" s="488"/>
      <c r="K11" s="491">
        <v>400000</v>
      </c>
      <c r="L11" s="486">
        <f t="shared" si="1"/>
        <v>0</v>
      </c>
      <c r="M11" s="489"/>
      <c r="N11" s="488">
        <v>0</v>
      </c>
      <c r="O11" s="489">
        <v>0</v>
      </c>
      <c r="P11" s="491">
        <v>0</v>
      </c>
      <c r="Q11" s="447"/>
    </row>
    <row r="12" spans="1:18" outlineLevel="1" x14ac:dyDescent="0.25">
      <c r="A12" s="2458"/>
      <c r="B12" s="483" t="s">
        <v>1730</v>
      </c>
      <c r="C12" s="484">
        <f t="shared" si="6"/>
        <v>0</v>
      </c>
      <c r="D12" s="485">
        <v>0</v>
      </c>
      <c r="E12" s="486">
        <f t="shared" si="7"/>
        <v>0</v>
      </c>
      <c r="F12" s="487"/>
      <c r="G12" s="487"/>
      <c r="H12" s="488"/>
      <c r="I12" s="489"/>
      <c r="J12" s="488"/>
      <c r="K12" s="491"/>
      <c r="L12" s="486">
        <f t="shared" si="1"/>
        <v>0</v>
      </c>
      <c r="M12" s="489"/>
      <c r="N12" s="488"/>
      <c r="O12" s="489">
        <v>0</v>
      </c>
      <c r="P12" s="491">
        <v>0</v>
      </c>
      <c r="Q12" s="447"/>
    </row>
    <row r="13" spans="1:18" outlineLevel="1" x14ac:dyDescent="0.25">
      <c r="A13" s="2458"/>
      <c r="B13" s="483" t="s">
        <v>1504</v>
      </c>
      <c r="C13" s="484">
        <f t="shared" si="6"/>
        <v>810000</v>
      </c>
      <c r="D13" s="485"/>
      <c r="E13" s="486">
        <f t="shared" si="7"/>
        <v>810000</v>
      </c>
      <c r="F13" s="487"/>
      <c r="G13" s="487"/>
      <c r="H13" s="488"/>
      <c r="I13" s="489"/>
      <c r="J13" s="488"/>
      <c r="K13" s="491">
        <v>810000</v>
      </c>
      <c r="L13" s="486">
        <f t="shared" si="1"/>
        <v>0</v>
      </c>
      <c r="M13" s="489"/>
      <c r="N13" s="488"/>
      <c r="O13" s="489"/>
      <c r="P13" s="491"/>
      <c r="Q13" s="447"/>
    </row>
    <row r="14" spans="1:18" outlineLevel="1" x14ac:dyDescent="0.25">
      <c r="A14" s="2458"/>
      <c r="B14" s="483" t="s">
        <v>1742</v>
      </c>
      <c r="C14" s="484">
        <f t="shared" si="6"/>
        <v>175000</v>
      </c>
      <c r="D14" s="485">
        <v>0</v>
      </c>
      <c r="E14" s="486">
        <f t="shared" si="7"/>
        <v>175000</v>
      </c>
      <c r="F14" s="487"/>
      <c r="G14" s="487"/>
      <c r="H14" s="492"/>
      <c r="I14" s="493"/>
      <c r="J14" s="492"/>
      <c r="K14" s="491">
        <v>175000</v>
      </c>
      <c r="L14" s="486">
        <f t="shared" si="1"/>
        <v>0</v>
      </c>
      <c r="M14" s="489"/>
      <c r="N14" s="488">
        <v>0</v>
      </c>
      <c r="O14" s="489">
        <v>0</v>
      </c>
      <c r="P14" s="491">
        <v>0</v>
      </c>
      <c r="Q14" s="447"/>
    </row>
    <row r="15" spans="1:18" s="472" customFormat="1" x14ac:dyDescent="0.25">
      <c r="A15" s="2458"/>
      <c r="B15" s="494" t="s">
        <v>634</v>
      </c>
      <c r="C15" s="495">
        <f>SUM(C16:C28)</f>
        <v>7059834.6799999997</v>
      </c>
      <c r="D15" s="475">
        <f>SUM(D16:D28)</f>
        <v>47969.14</v>
      </c>
      <c r="E15" s="476">
        <f>SUM(E16:E28)</f>
        <v>7011865.54</v>
      </c>
      <c r="F15" s="477">
        <f t="shared" ref="F15:K15" si="8">SUM(F16:F28)</f>
        <v>272070.50400000002</v>
      </c>
      <c r="G15" s="477">
        <f t="shared" si="8"/>
        <v>29136.656000000003</v>
      </c>
      <c r="H15" s="478">
        <f t="shared" si="8"/>
        <v>5826183.5199999996</v>
      </c>
      <c r="I15" s="478">
        <f t="shared" si="8"/>
        <v>0</v>
      </c>
      <c r="J15" s="478">
        <f t="shared" si="8"/>
        <v>12542.4</v>
      </c>
      <c r="K15" s="479">
        <f t="shared" si="8"/>
        <v>871932.46</v>
      </c>
      <c r="L15" s="476">
        <f t="shared" si="1"/>
        <v>0</v>
      </c>
      <c r="M15" s="480">
        <f>SUM(M16:M28)</f>
        <v>0</v>
      </c>
      <c r="N15" s="478">
        <f>SUM(N16:N28)</f>
        <v>0</v>
      </c>
      <c r="O15" s="480">
        <f>SUM(O16:O28)</f>
        <v>0</v>
      </c>
      <c r="P15" s="479">
        <f>SUM(P16:P28)</f>
        <v>0</v>
      </c>
      <c r="Q15" s="496"/>
    </row>
    <row r="16" spans="1:18" ht="12.75" customHeight="1" outlineLevel="1" x14ac:dyDescent="0.25">
      <c r="A16" s="2458"/>
      <c r="B16" s="483" t="s">
        <v>635</v>
      </c>
      <c r="C16" s="484">
        <f t="shared" ref="C16:C28" si="9">+E16+L16+D16</f>
        <v>90000</v>
      </c>
      <c r="D16" s="485">
        <v>0</v>
      </c>
      <c r="E16" s="486">
        <f t="shared" si="7"/>
        <v>90000</v>
      </c>
      <c r="F16" s="487"/>
      <c r="G16" s="487">
        <f>+'Výdaje kapitol celkem'!AP22</f>
        <v>20000</v>
      </c>
      <c r="H16" s="488"/>
      <c r="I16" s="489"/>
      <c r="J16" s="488"/>
      <c r="K16" s="491">
        <f>+'Výdaje kapitol celkem'!R22</f>
        <v>70000</v>
      </c>
      <c r="L16" s="486">
        <f t="shared" si="1"/>
        <v>0</v>
      </c>
      <c r="M16" s="489"/>
      <c r="N16" s="488">
        <v>0</v>
      </c>
      <c r="O16" s="489">
        <v>0</v>
      </c>
      <c r="P16" s="491">
        <v>0</v>
      </c>
      <c r="Q16" s="447"/>
    </row>
    <row r="17" spans="1:17" outlineLevel="1" x14ac:dyDescent="0.25">
      <c r="A17" s="2458"/>
      <c r="B17" s="483" t="s">
        <v>1734</v>
      </c>
      <c r="C17" s="484">
        <f t="shared" si="9"/>
        <v>180000</v>
      </c>
      <c r="D17" s="485">
        <v>0</v>
      </c>
      <c r="E17" s="486">
        <f t="shared" si="7"/>
        <v>180000</v>
      </c>
      <c r="F17" s="487"/>
      <c r="G17" s="487"/>
      <c r="H17" s="497"/>
      <c r="I17" s="498"/>
      <c r="J17" s="497"/>
      <c r="K17" s="499">
        <f>+'Výdaje kapitol celkem'!AD35</f>
        <v>180000</v>
      </c>
      <c r="L17" s="486">
        <f t="shared" si="1"/>
        <v>0</v>
      </c>
      <c r="M17" s="489"/>
      <c r="N17" s="488">
        <v>0</v>
      </c>
      <c r="O17" s="489">
        <v>0</v>
      </c>
      <c r="P17" s="491">
        <v>0</v>
      </c>
      <c r="Q17" s="447"/>
    </row>
    <row r="18" spans="1:17" outlineLevel="1" x14ac:dyDescent="0.25">
      <c r="A18" s="2458"/>
      <c r="B18" s="483" t="s">
        <v>1735</v>
      </c>
      <c r="C18" s="484">
        <f t="shared" si="9"/>
        <v>50000</v>
      </c>
      <c r="D18" s="485"/>
      <c r="E18" s="486">
        <f t="shared" si="7"/>
        <v>50000</v>
      </c>
      <c r="F18" s="487"/>
      <c r="G18" s="487"/>
      <c r="H18" s="488"/>
      <c r="I18" s="489"/>
      <c r="J18" s="488"/>
      <c r="K18" s="491">
        <f>'Výdaje kapitol celkem'!AJ35</f>
        <v>50000</v>
      </c>
      <c r="L18" s="486">
        <f t="shared" si="1"/>
        <v>0</v>
      </c>
      <c r="M18" s="489"/>
      <c r="N18" s="488"/>
      <c r="O18" s="489"/>
      <c r="P18" s="491"/>
      <c r="Q18" s="447"/>
    </row>
    <row r="19" spans="1:17" outlineLevel="1" x14ac:dyDescent="0.25">
      <c r="A19" s="2458"/>
      <c r="B19" s="483" t="s">
        <v>1736</v>
      </c>
      <c r="C19" s="484">
        <f t="shared" si="9"/>
        <v>150000</v>
      </c>
      <c r="D19" s="485"/>
      <c r="E19" s="486">
        <f t="shared" si="7"/>
        <v>150000</v>
      </c>
      <c r="F19" s="487"/>
      <c r="G19" s="487"/>
      <c r="H19" s="488"/>
      <c r="I19" s="489"/>
      <c r="J19" s="488"/>
      <c r="K19" s="491">
        <f>+'Výdaje kapitol celkem'!AS35</f>
        <v>150000</v>
      </c>
      <c r="L19" s="486">
        <f t="shared" si="1"/>
        <v>0</v>
      </c>
      <c r="M19" s="489"/>
      <c r="N19" s="488"/>
      <c r="O19" s="489"/>
      <c r="P19" s="491"/>
      <c r="Q19" s="447"/>
    </row>
    <row r="20" spans="1:17" outlineLevel="1" x14ac:dyDescent="0.25">
      <c r="A20" s="2458"/>
      <c r="B20" s="483" t="s">
        <v>1737</v>
      </c>
      <c r="C20" s="484">
        <f t="shared" si="9"/>
        <v>20000</v>
      </c>
      <c r="D20" s="485"/>
      <c r="E20" s="486">
        <f t="shared" si="7"/>
        <v>20000</v>
      </c>
      <c r="F20" s="487"/>
      <c r="G20" s="487"/>
      <c r="H20" s="488"/>
      <c r="I20" s="489"/>
      <c r="J20" s="488"/>
      <c r="K20" s="491">
        <f>'Výdaje kapitol celkem'!BE35</f>
        <v>20000</v>
      </c>
      <c r="L20" s="486">
        <f t="shared" si="1"/>
        <v>0</v>
      </c>
      <c r="M20" s="489"/>
      <c r="N20" s="488"/>
      <c r="O20" s="489"/>
      <c r="P20" s="491"/>
      <c r="Q20" s="447"/>
    </row>
    <row r="21" spans="1:17" outlineLevel="1" x14ac:dyDescent="0.25">
      <c r="A21" s="2458"/>
      <c r="B21" s="483" t="s">
        <v>1739</v>
      </c>
      <c r="C21" s="484">
        <f t="shared" si="9"/>
        <v>40000</v>
      </c>
      <c r="D21" s="485"/>
      <c r="E21" s="486">
        <f t="shared" si="7"/>
        <v>40000</v>
      </c>
      <c r="F21" s="487"/>
      <c r="G21" s="487"/>
      <c r="H21" s="488"/>
      <c r="I21" s="489"/>
      <c r="J21" s="488"/>
      <c r="K21" s="491">
        <f>'Výdaje kapitol celkem'!BH35+'Výdaje kapitol celkem'!BO35</f>
        <v>40000</v>
      </c>
      <c r="L21" s="486">
        <f t="shared" si="1"/>
        <v>0</v>
      </c>
      <c r="M21" s="489"/>
      <c r="N21" s="488"/>
      <c r="O21" s="489"/>
      <c r="P21" s="491"/>
      <c r="Q21" s="447"/>
    </row>
    <row r="22" spans="1:17" outlineLevel="1" x14ac:dyDescent="0.25">
      <c r="A22" s="2458"/>
      <c r="B22" s="483" t="s">
        <v>1738</v>
      </c>
      <c r="C22" s="484">
        <f t="shared" si="9"/>
        <v>20000</v>
      </c>
      <c r="D22" s="485"/>
      <c r="E22" s="486">
        <f t="shared" si="7"/>
        <v>20000</v>
      </c>
      <c r="F22" s="487"/>
      <c r="G22" s="487"/>
      <c r="H22" s="488"/>
      <c r="I22" s="489"/>
      <c r="J22" s="488"/>
      <c r="K22" s="491">
        <f>'Výdaje kapitol celkem'!BK35</f>
        <v>20000</v>
      </c>
      <c r="L22" s="486">
        <f t="shared" si="1"/>
        <v>0</v>
      </c>
      <c r="M22" s="489"/>
      <c r="N22" s="488"/>
      <c r="O22" s="489"/>
      <c r="P22" s="491"/>
      <c r="Q22" s="447"/>
    </row>
    <row r="23" spans="1:17" outlineLevel="1" x14ac:dyDescent="0.25">
      <c r="A23" s="2458"/>
      <c r="B23" s="483" t="s">
        <v>195</v>
      </c>
      <c r="C23" s="484">
        <f t="shared" si="9"/>
        <v>250000</v>
      </c>
      <c r="D23" s="485"/>
      <c r="E23" s="486">
        <f t="shared" si="7"/>
        <v>250000</v>
      </c>
      <c r="F23" s="487">
        <f>'Výdaje kapitol celkem'!BS35</f>
        <v>250000</v>
      </c>
      <c r="G23" s="487"/>
      <c r="H23" s="488"/>
      <c r="I23" s="489"/>
      <c r="J23" s="488"/>
      <c r="K23" s="491"/>
      <c r="L23" s="486">
        <f t="shared" si="1"/>
        <v>0</v>
      </c>
      <c r="M23" s="489"/>
      <c r="N23" s="488"/>
      <c r="O23" s="489"/>
      <c r="P23" s="491"/>
      <c r="Q23" s="447"/>
    </row>
    <row r="24" spans="1:17" outlineLevel="1" x14ac:dyDescent="0.25">
      <c r="A24" s="2458"/>
      <c r="B24" s="483" t="s">
        <v>423</v>
      </c>
      <c r="C24" s="484">
        <f t="shared" si="9"/>
        <v>100000</v>
      </c>
      <c r="D24" s="485"/>
      <c r="E24" s="486">
        <f t="shared" si="7"/>
        <v>100000</v>
      </c>
      <c r="F24" s="487"/>
      <c r="G24" s="487"/>
      <c r="H24" s="488"/>
      <c r="I24" s="489"/>
      <c r="J24" s="488"/>
      <c r="K24" s="491">
        <f>'Výdaje kapitol celkem'!BV35</f>
        <v>100000</v>
      </c>
      <c r="L24" s="486">
        <f t="shared" si="1"/>
        <v>0</v>
      </c>
      <c r="M24" s="489"/>
      <c r="N24" s="488"/>
      <c r="O24" s="489"/>
      <c r="P24" s="491"/>
      <c r="Q24" s="447"/>
    </row>
    <row r="25" spans="1:17" outlineLevel="1" x14ac:dyDescent="0.25">
      <c r="A25" s="2458"/>
      <c r="B25" s="483" t="s">
        <v>198</v>
      </c>
      <c r="C25" s="484">
        <f t="shared" si="9"/>
        <v>0</v>
      </c>
      <c r="D25" s="485"/>
      <c r="E25" s="486">
        <f t="shared" si="7"/>
        <v>0</v>
      </c>
      <c r="F25" s="487"/>
      <c r="G25" s="487"/>
      <c r="H25" s="488"/>
      <c r="I25" s="489">
        <f>'Výdaje kapitol celkem'!CF34+'Výdaje kapitol celkem'!CF35</f>
        <v>0</v>
      </c>
      <c r="J25" s="488"/>
      <c r="K25" s="491"/>
      <c r="L25" s="486">
        <f t="shared" si="1"/>
        <v>0</v>
      </c>
      <c r="M25" s="489"/>
      <c r="N25" s="488"/>
      <c r="O25" s="489"/>
      <c r="P25" s="491"/>
      <c r="Q25" s="447"/>
    </row>
    <row r="26" spans="1:17" outlineLevel="1" x14ac:dyDescent="0.25">
      <c r="A26" s="2458"/>
      <c r="B26" s="483" t="s">
        <v>893</v>
      </c>
      <c r="C26" s="484">
        <f t="shared" si="9"/>
        <v>5020000</v>
      </c>
      <c r="D26" s="485">
        <v>0</v>
      </c>
      <c r="E26" s="486">
        <f t="shared" si="7"/>
        <v>5020000</v>
      </c>
      <c r="F26" s="487"/>
      <c r="G26" s="487"/>
      <c r="H26" s="488">
        <f>'Výdaje kapitol celkem'!CP34+'Výdaje kapitol celkem'!CV34</f>
        <v>5020000</v>
      </c>
      <c r="I26" s="489"/>
      <c r="J26" s="488"/>
      <c r="K26" s="491"/>
      <c r="L26" s="486">
        <f t="shared" si="1"/>
        <v>0</v>
      </c>
      <c r="M26" s="489"/>
      <c r="N26" s="488">
        <v>0</v>
      </c>
      <c r="O26" s="489">
        <v>0</v>
      </c>
      <c r="P26" s="491">
        <v>0</v>
      </c>
      <c r="Q26" s="447"/>
    </row>
    <row r="27" spans="1:17" s="518" customFormat="1" outlineLevel="1" x14ac:dyDescent="0.25">
      <c r="A27" s="2458"/>
      <c r="B27" s="1840" t="s">
        <v>1851</v>
      </c>
      <c r="C27" s="1841">
        <f t="shared" si="9"/>
        <v>389834.68</v>
      </c>
      <c r="D27" s="1842">
        <v>47969.14</v>
      </c>
      <c r="E27" s="1843">
        <f t="shared" si="7"/>
        <v>341865.54</v>
      </c>
      <c r="F27" s="1844">
        <v>22070.504000000001</v>
      </c>
      <c r="G27" s="1844">
        <v>9136.6560000000009</v>
      </c>
      <c r="H27" s="490">
        <v>56183.520000000004</v>
      </c>
      <c r="I27" s="628">
        <v>0</v>
      </c>
      <c r="J27" s="490">
        <v>12542.4</v>
      </c>
      <c r="K27" s="1845">
        <v>241932.46</v>
      </c>
      <c r="L27" s="1843">
        <f t="shared" si="1"/>
        <v>0</v>
      </c>
      <c r="M27" s="628">
        <v>0</v>
      </c>
      <c r="N27" s="490">
        <v>0</v>
      </c>
      <c r="O27" s="628">
        <v>0</v>
      </c>
      <c r="P27" s="1845">
        <v>0</v>
      </c>
      <c r="Q27" s="517"/>
    </row>
    <row r="28" spans="1:17" outlineLevel="1" x14ac:dyDescent="0.25">
      <c r="A28" s="2458"/>
      <c r="B28" s="483" t="s">
        <v>633</v>
      </c>
      <c r="C28" s="484">
        <f t="shared" si="9"/>
        <v>750000</v>
      </c>
      <c r="D28" s="485">
        <v>0</v>
      </c>
      <c r="E28" s="486">
        <f t="shared" si="7"/>
        <v>750000</v>
      </c>
      <c r="F28" s="487"/>
      <c r="G28" s="487"/>
      <c r="H28" s="488">
        <f>'Výdaje kapitol celkem'!CS34</f>
        <v>750000</v>
      </c>
      <c r="I28" s="489"/>
      <c r="J28" s="488"/>
      <c r="K28" s="491"/>
      <c r="L28" s="486">
        <f t="shared" si="1"/>
        <v>0</v>
      </c>
      <c r="M28" s="489"/>
      <c r="N28" s="488">
        <v>0</v>
      </c>
      <c r="O28" s="489">
        <v>0</v>
      </c>
      <c r="P28" s="491">
        <v>0</v>
      </c>
      <c r="Q28" s="447"/>
    </row>
    <row r="29" spans="1:17" x14ac:dyDescent="0.25">
      <c r="A29" s="500"/>
      <c r="B29" s="501" t="s">
        <v>337</v>
      </c>
      <c r="C29" s="495">
        <f t="shared" ref="C29:P29" si="10">SUM(C30:C30)</f>
        <v>250000</v>
      </c>
      <c r="D29" s="475">
        <f t="shared" si="10"/>
        <v>0</v>
      </c>
      <c r="E29" s="476">
        <f t="shared" ref="E29:E38" si="11">SUM(F29:K29)</f>
        <v>250000</v>
      </c>
      <c r="F29" s="477">
        <f t="shared" si="10"/>
        <v>0</v>
      </c>
      <c r="G29" s="477">
        <f t="shared" si="10"/>
        <v>0</v>
      </c>
      <c r="H29" s="478">
        <f t="shared" si="10"/>
        <v>250000</v>
      </c>
      <c r="I29" s="478">
        <f t="shared" si="10"/>
        <v>0</v>
      </c>
      <c r="J29" s="478">
        <f t="shared" si="10"/>
        <v>0</v>
      </c>
      <c r="K29" s="479">
        <f t="shared" si="10"/>
        <v>0</v>
      </c>
      <c r="L29" s="486">
        <f t="shared" si="1"/>
        <v>0</v>
      </c>
      <c r="M29" s="480">
        <f t="shared" si="10"/>
        <v>0</v>
      </c>
      <c r="N29" s="478">
        <f t="shared" si="10"/>
        <v>0</v>
      </c>
      <c r="O29" s="480">
        <f t="shared" si="10"/>
        <v>0</v>
      </c>
      <c r="P29" s="479">
        <f t="shared" si="10"/>
        <v>0</v>
      </c>
      <c r="Q29" s="447"/>
    </row>
    <row r="30" spans="1:17" outlineLevel="1" x14ac:dyDescent="0.25">
      <c r="A30" s="502"/>
      <c r="B30" s="503" t="s">
        <v>894</v>
      </c>
      <c r="C30" s="504">
        <f>+E30+L30+D30</f>
        <v>250000</v>
      </c>
      <c r="D30" s="505">
        <v>0</v>
      </c>
      <c r="E30" s="506">
        <f t="shared" si="7"/>
        <v>250000</v>
      </c>
      <c r="F30" s="507">
        <v>0</v>
      </c>
      <c r="G30" s="507">
        <v>0</v>
      </c>
      <c r="H30" s="497">
        <v>250000</v>
      </c>
      <c r="I30" s="498"/>
      <c r="J30" s="497"/>
      <c r="K30" s="499">
        <v>0</v>
      </c>
      <c r="L30" s="506">
        <f t="shared" si="1"/>
        <v>0</v>
      </c>
      <c r="M30" s="498"/>
      <c r="N30" s="497">
        <v>0</v>
      </c>
      <c r="O30" s="498">
        <v>0</v>
      </c>
      <c r="P30" s="499">
        <v>0</v>
      </c>
      <c r="Q30" s="447"/>
    </row>
    <row r="31" spans="1:17" s="472" customFormat="1" x14ac:dyDescent="0.25">
      <c r="A31" s="500"/>
      <c r="B31" s="501" t="s">
        <v>318</v>
      </c>
      <c r="C31" s="495">
        <f>SUM(C32:C35)</f>
        <v>45132244</v>
      </c>
      <c r="D31" s="475">
        <f t="shared" ref="D31:P31" si="12">SUM(D32:D35)</f>
        <v>0</v>
      </c>
      <c r="E31" s="476">
        <f t="shared" si="12"/>
        <v>0</v>
      </c>
      <c r="F31" s="477">
        <f t="shared" si="12"/>
        <v>0</v>
      </c>
      <c r="G31" s="477">
        <f t="shared" si="12"/>
        <v>0</v>
      </c>
      <c r="H31" s="478">
        <f t="shared" si="12"/>
        <v>0</v>
      </c>
      <c r="I31" s="478">
        <f t="shared" si="12"/>
        <v>0</v>
      </c>
      <c r="J31" s="478">
        <f t="shared" si="12"/>
        <v>0</v>
      </c>
      <c r="K31" s="479">
        <f t="shared" si="12"/>
        <v>0</v>
      </c>
      <c r="L31" s="476">
        <f t="shared" si="12"/>
        <v>45132244</v>
      </c>
      <c r="M31" s="480">
        <f t="shared" si="12"/>
        <v>0</v>
      </c>
      <c r="N31" s="478">
        <f t="shared" si="12"/>
        <v>15661244</v>
      </c>
      <c r="O31" s="480">
        <f t="shared" si="12"/>
        <v>15771000</v>
      </c>
      <c r="P31" s="479">
        <f t="shared" si="12"/>
        <v>13700000</v>
      </c>
      <c r="Q31" s="496"/>
    </row>
    <row r="32" spans="1:17" outlineLevel="1" x14ac:dyDescent="0.25">
      <c r="A32" s="502"/>
      <c r="B32" s="503" t="s">
        <v>1740</v>
      </c>
      <c r="C32" s="504">
        <f t="shared" ref="C32:C37" si="13">+E32+L32+D32</f>
        <v>39000000</v>
      </c>
      <c r="D32" s="505">
        <v>0</v>
      </c>
      <c r="E32" s="506">
        <f t="shared" si="7"/>
        <v>0</v>
      </c>
      <c r="F32" s="507">
        <v>0</v>
      </c>
      <c r="G32" s="507">
        <v>0</v>
      </c>
      <c r="H32" s="497">
        <v>0</v>
      </c>
      <c r="I32" s="498"/>
      <c r="J32" s="497"/>
      <c r="K32" s="499">
        <v>0</v>
      </c>
      <c r="L32" s="506">
        <f t="shared" si="1"/>
        <v>39000000</v>
      </c>
      <c r="M32" s="498"/>
      <c r="N32" s="497">
        <v>12700000</v>
      </c>
      <c r="O32" s="498">
        <v>12600000</v>
      </c>
      <c r="P32" s="499">
        <v>13700000</v>
      </c>
      <c r="Q32" s="447"/>
    </row>
    <row r="33" spans="1:17" outlineLevel="1" x14ac:dyDescent="0.25">
      <c r="A33" s="502"/>
      <c r="B33" s="503" t="s">
        <v>1654</v>
      </c>
      <c r="C33" s="504">
        <f t="shared" si="13"/>
        <v>0</v>
      </c>
      <c r="D33" s="505"/>
      <c r="E33" s="506">
        <f t="shared" si="7"/>
        <v>0</v>
      </c>
      <c r="F33" s="507"/>
      <c r="G33" s="507"/>
      <c r="H33" s="497"/>
      <c r="I33" s="498"/>
      <c r="J33" s="497"/>
      <c r="K33" s="499"/>
      <c r="L33" s="506">
        <f t="shared" si="1"/>
        <v>0</v>
      </c>
      <c r="M33" s="498"/>
      <c r="N33" s="497"/>
      <c r="O33" s="498"/>
      <c r="P33" s="499"/>
      <c r="Q33" s="447"/>
    </row>
    <row r="34" spans="1:17" outlineLevel="1" x14ac:dyDescent="0.25">
      <c r="A34" s="502"/>
      <c r="B34" s="503" t="s">
        <v>1660</v>
      </c>
      <c r="C34" s="504">
        <f t="shared" si="13"/>
        <v>50000</v>
      </c>
      <c r="D34" s="505"/>
      <c r="E34" s="506">
        <f t="shared" si="7"/>
        <v>0</v>
      </c>
      <c r="F34" s="507"/>
      <c r="G34" s="507"/>
      <c r="H34" s="497"/>
      <c r="I34" s="498"/>
      <c r="J34" s="497"/>
      <c r="K34" s="499"/>
      <c r="L34" s="506">
        <f t="shared" si="1"/>
        <v>50000</v>
      </c>
      <c r="M34" s="498"/>
      <c r="N34" s="497">
        <f>List1!AO30</f>
        <v>50000</v>
      </c>
      <c r="O34" s="498"/>
      <c r="P34" s="499"/>
      <c r="Q34" s="447"/>
    </row>
    <row r="35" spans="1:17" s="518" customFormat="1" outlineLevel="1" x14ac:dyDescent="0.25">
      <c r="A35" s="508"/>
      <c r="B35" s="509" t="s">
        <v>895</v>
      </c>
      <c r="C35" s="510">
        <f t="shared" si="13"/>
        <v>6082244</v>
      </c>
      <c r="D35" s="511">
        <v>0</v>
      </c>
      <c r="E35" s="512">
        <f t="shared" si="7"/>
        <v>0</v>
      </c>
      <c r="F35" s="513">
        <v>0</v>
      </c>
      <c r="G35" s="513">
        <v>0</v>
      </c>
      <c r="H35" s="514">
        <v>0</v>
      </c>
      <c r="I35" s="515"/>
      <c r="J35" s="514"/>
      <c r="K35" s="516">
        <v>0</v>
      </c>
      <c r="L35" s="512">
        <f t="shared" si="1"/>
        <v>6082244</v>
      </c>
      <c r="M35" s="515"/>
      <c r="N35" s="514">
        <f>'Výdaje kapitol celkem'!CB35+1873744</f>
        <v>2911244</v>
      </c>
      <c r="O35" s="515">
        <f>'Výdaje kapitol celkem'!CH35+1805000</f>
        <v>3171000</v>
      </c>
      <c r="P35" s="516"/>
      <c r="Q35" s="517" t="s">
        <v>917</v>
      </c>
    </row>
    <row r="36" spans="1:17" s="472" customFormat="1" x14ac:dyDescent="0.25">
      <c r="A36" s="500"/>
      <c r="B36" s="519" t="s">
        <v>315</v>
      </c>
      <c r="C36" s="495">
        <f t="shared" si="13"/>
        <v>0</v>
      </c>
      <c r="D36" s="475">
        <v>0</v>
      </c>
      <c r="E36" s="476">
        <f t="shared" si="7"/>
        <v>0</v>
      </c>
      <c r="F36" s="477">
        <v>0</v>
      </c>
      <c r="G36" s="477">
        <v>0</v>
      </c>
      <c r="H36" s="478">
        <v>0</v>
      </c>
      <c r="I36" s="478">
        <v>0</v>
      </c>
      <c r="J36" s="478">
        <v>0</v>
      </c>
      <c r="K36" s="479">
        <v>0</v>
      </c>
      <c r="L36" s="476">
        <f t="shared" si="1"/>
        <v>0</v>
      </c>
      <c r="M36" s="480"/>
      <c r="N36" s="478">
        <v>0</v>
      </c>
      <c r="O36" s="480">
        <v>0</v>
      </c>
      <c r="P36" s="479">
        <v>0</v>
      </c>
      <c r="Q36" s="496"/>
    </row>
    <row r="37" spans="1:17" s="472" customFormat="1" x14ac:dyDescent="0.25">
      <c r="A37" s="500"/>
      <c r="B37" s="519" t="s">
        <v>316</v>
      </c>
      <c r="C37" s="495">
        <f t="shared" si="13"/>
        <v>0</v>
      </c>
      <c r="D37" s="475">
        <v>0</v>
      </c>
      <c r="E37" s="476">
        <f t="shared" si="7"/>
        <v>0</v>
      </c>
      <c r="F37" s="477">
        <v>0</v>
      </c>
      <c r="G37" s="477">
        <v>0</v>
      </c>
      <c r="H37" s="478">
        <v>0</v>
      </c>
      <c r="I37" s="478">
        <v>0</v>
      </c>
      <c r="J37" s="478">
        <v>0</v>
      </c>
      <c r="K37" s="479">
        <v>0</v>
      </c>
      <c r="L37" s="476">
        <f t="shared" si="1"/>
        <v>0</v>
      </c>
      <c r="M37" s="480"/>
      <c r="N37" s="478">
        <v>0</v>
      </c>
      <c r="O37" s="480">
        <v>0</v>
      </c>
      <c r="P37" s="479">
        <v>0</v>
      </c>
      <c r="Q37" s="496"/>
    </row>
    <row r="38" spans="1:17" s="472" customFormat="1" x14ac:dyDescent="0.25">
      <c r="A38" s="500"/>
      <c r="B38" s="519" t="s">
        <v>317</v>
      </c>
      <c r="C38" s="495">
        <f>SUM(C39:C46)</f>
        <v>445000</v>
      </c>
      <c r="D38" s="475">
        <f t="shared" ref="D38:P38" si="14">SUM(D39:D46)</f>
        <v>65000</v>
      </c>
      <c r="E38" s="476">
        <f t="shared" si="11"/>
        <v>330000</v>
      </c>
      <c r="F38" s="477">
        <f t="shared" si="14"/>
        <v>30000</v>
      </c>
      <c r="G38" s="477">
        <f t="shared" si="14"/>
        <v>0</v>
      </c>
      <c r="H38" s="478">
        <f t="shared" si="14"/>
        <v>250000</v>
      </c>
      <c r="I38" s="478">
        <f t="shared" si="14"/>
        <v>0</v>
      </c>
      <c r="J38" s="478">
        <f t="shared" si="14"/>
        <v>0</v>
      </c>
      <c r="K38" s="479">
        <f t="shared" si="14"/>
        <v>50000</v>
      </c>
      <c r="L38" s="476">
        <f t="shared" si="14"/>
        <v>50000</v>
      </c>
      <c r="M38" s="480">
        <f t="shared" si="14"/>
        <v>0</v>
      </c>
      <c r="N38" s="478">
        <f t="shared" si="14"/>
        <v>50000</v>
      </c>
      <c r="O38" s="480">
        <f t="shared" si="14"/>
        <v>0</v>
      </c>
      <c r="P38" s="479">
        <f t="shared" si="14"/>
        <v>0</v>
      </c>
      <c r="Q38" s="496"/>
    </row>
    <row r="39" spans="1:17" hidden="1" outlineLevel="1" x14ac:dyDescent="0.25">
      <c r="A39" s="502"/>
      <c r="B39" s="503" t="s">
        <v>1655</v>
      </c>
      <c r="C39" s="484">
        <f>+E39+L39+D39</f>
        <v>35000</v>
      </c>
      <c r="D39" s="485">
        <v>0</v>
      </c>
      <c r="E39" s="486">
        <f t="shared" si="7"/>
        <v>35000</v>
      </c>
      <c r="F39" s="487">
        <v>0</v>
      </c>
      <c r="G39" s="487">
        <v>0</v>
      </c>
      <c r="H39" s="488">
        <v>0</v>
      </c>
      <c r="I39" s="489"/>
      <c r="J39" s="488"/>
      <c r="K39" s="491">
        <v>35000</v>
      </c>
      <c r="L39" s="486">
        <f t="shared" si="1"/>
        <v>0</v>
      </c>
      <c r="M39" s="489"/>
      <c r="N39" s="488">
        <v>0</v>
      </c>
      <c r="O39" s="489">
        <v>0</v>
      </c>
      <c r="P39" s="491">
        <v>0</v>
      </c>
      <c r="Q39" s="447"/>
    </row>
    <row r="40" spans="1:17" hidden="1" outlineLevel="1" x14ac:dyDescent="0.25">
      <c r="A40" s="502"/>
      <c r="B40" s="503" t="s">
        <v>1656</v>
      </c>
      <c r="C40" s="484">
        <f t="shared" ref="C40:C43" si="15">+E40+L40+D40</f>
        <v>65000</v>
      </c>
      <c r="D40" s="485">
        <v>65000</v>
      </c>
      <c r="E40" s="486">
        <f t="shared" si="7"/>
        <v>0</v>
      </c>
      <c r="F40" s="487"/>
      <c r="G40" s="487"/>
      <c r="H40" s="488"/>
      <c r="I40" s="489"/>
      <c r="J40" s="488"/>
      <c r="K40" s="491"/>
      <c r="L40" s="486"/>
      <c r="M40" s="489"/>
      <c r="N40" s="488"/>
      <c r="O40" s="489"/>
      <c r="P40" s="491"/>
      <c r="Q40" s="447"/>
    </row>
    <row r="41" spans="1:17" hidden="1" outlineLevel="1" x14ac:dyDescent="0.25">
      <c r="A41" s="502"/>
      <c r="B41" s="503" t="s">
        <v>1657</v>
      </c>
      <c r="C41" s="484">
        <f t="shared" si="15"/>
        <v>30000</v>
      </c>
      <c r="D41" s="485"/>
      <c r="E41" s="486">
        <f t="shared" si="7"/>
        <v>30000</v>
      </c>
      <c r="F41" s="487">
        <v>30000</v>
      </c>
      <c r="G41" s="487"/>
      <c r="H41" s="488"/>
      <c r="I41" s="489"/>
      <c r="J41" s="488"/>
      <c r="K41" s="491"/>
      <c r="L41" s="486"/>
      <c r="M41" s="489"/>
      <c r="N41" s="488"/>
      <c r="O41" s="489"/>
      <c r="P41" s="491"/>
      <c r="Q41" s="447"/>
    </row>
    <row r="42" spans="1:17" hidden="1" outlineLevel="1" x14ac:dyDescent="0.25">
      <c r="A42" s="502"/>
      <c r="B42" s="503" t="s">
        <v>1658</v>
      </c>
      <c r="C42" s="484">
        <f t="shared" si="15"/>
        <v>10000</v>
      </c>
      <c r="D42" s="485"/>
      <c r="E42" s="486">
        <f t="shared" si="7"/>
        <v>10000</v>
      </c>
      <c r="F42" s="487"/>
      <c r="G42" s="487"/>
      <c r="H42" s="488"/>
      <c r="I42" s="489"/>
      <c r="J42" s="488"/>
      <c r="K42" s="491">
        <v>10000</v>
      </c>
      <c r="L42" s="486"/>
      <c r="M42" s="489"/>
      <c r="N42" s="488"/>
      <c r="O42" s="489"/>
      <c r="P42" s="491"/>
      <c r="Q42" s="447"/>
    </row>
    <row r="43" spans="1:17" hidden="1" outlineLevel="1" x14ac:dyDescent="0.25">
      <c r="A43" s="502"/>
      <c r="B43" s="503" t="s">
        <v>1659</v>
      </c>
      <c r="C43" s="484">
        <f t="shared" si="15"/>
        <v>5000</v>
      </c>
      <c r="D43" s="485"/>
      <c r="E43" s="486">
        <f t="shared" si="7"/>
        <v>5000</v>
      </c>
      <c r="F43" s="487"/>
      <c r="G43" s="487"/>
      <c r="H43" s="488"/>
      <c r="I43" s="489"/>
      <c r="J43" s="488"/>
      <c r="K43" s="491">
        <v>5000</v>
      </c>
      <c r="L43" s="486"/>
      <c r="M43" s="489"/>
      <c r="N43" s="488"/>
      <c r="O43" s="489"/>
      <c r="P43" s="491"/>
      <c r="Q43" s="447"/>
    </row>
    <row r="44" spans="1:17" hidden="1" outlineLevel="1" x14ac:dyDescent="0.25">
      <c r="A44" s="502"/>
      <c r="B44" s="503" t="s">
        <v>608</v>
      </c>
      <c r="C44" s="484">
        <f>+E44+L44+D44</f>
        <v>50000</v>
      </c>
      <c r="D44" s="485">
        <v>0</v>
      </c>
      <c r="E44" s="486">
        <f t="shared" si="7"/>
        <v>0</v>
      </c>
      <c r="F44" s="487">
        <v>0</v>
      </c>
      <c r="G44" s="487">
        <v>0</v>
      </c>
      <c r="H44" s="488">
        <v>0</v>
      </c>
      <c r="I44" s="489"/>
      <c r="J44" s="488"/>
      <c r="K44" s="491">
        <v>0</v>
      </c>
      <c r="L44" s="486">
        <f t="shared" si="1"/>
        <v>50000</v>
      </c>
      <c r="M44" s="489"/>
      <c r="N44" s="488">
        <v>50000</v>
      </c>
      <c r="O44" s="489"/>
      <c r="P44" s="491">
        <v>0</v>
      </c>
      <c r="Q44" s="447"/>
    </row>
    <row r="45" spans="1:17" hidden="1" outlineLevel="1" x14ac:dyDescent="0.25">
      <c r="A45" s="502"/>
      <c r="B45" s="503" t="s">
        <v>1660</v>
      </c>
      <c r="C45" s="484">
        <f>+E45+L45+D45</f>
        <v>250000</v>
      </c>
      <c r="D45" s="485">
        <v>0</v>
      </c>
      <c r="E45" s="486">
        <f t="shared" si="7"/>
        <v>250000</v>
      </c>
      <c r="F45" s="487"/>
      <c r="G45" s="487">
        <v>0</v>
      </c>
      <c r="H45" s="488">
        <v>250000</v>
      </c>
      <c r="I45" s="489"/>
      <c r="J45" s="488"/>
      <c r="K45" s="491">
        <v>0</v>
      </c>
      <c r="L45" s="486">
        <f t="shared" si="1"/>
        <v>0</v>
      </c>
      <c r="M45" s="489"/>
      <c r="N45" s="488">
        <v>0</v>
      </c>
      <c r="O45" s="489">
        <v>0</v>
      </c>
      <c r="P45" s="491">
        <v>0</v>
      </c>
      <c r="Q45" s="447"/>
    </row>
    <row r="46" spans="1:17" hidden="1" outlineLevel="1" x14ac:dyDescent="0.25">
      <c r="A46" s="502"/>
      <c r="B46" s="503" t="s">
        <v>426</v>
      </c>
      <c r="C46" s="484">
        <f>+E46+L46+D46</f>
        <v>0</v>
      </c>
      <c r="D46" s="485">
        <v>0</v>
      </c>
      <c r="E46" s="486">
        <f t="shared" si="7"/>
        <v>0</v>
      </c>
      <c r="F46" s="487">
        <v>0</v>
      </c>
      <c r="G46" s="487">
        <v>0</v>
      </c>
      <c r="H46" s="488">
        <v>0</v>
      </c>
      <c r="I46" s="489"/>
      <c r="J46" s="488"/>
      <c r="K46" s="491"/>
      <c r="L46" s="486">
        <f t="shared" si="1"/>
        <v>0</v>
      </c>
      <c r="M46" s="489"/>
      <c r="N46" s="488"/>
      <c r="O46" s="489">
        <v>0</v>
      </c>
      <c r="P46" s="491">
        <v>0</v>
      </c>
      <c r="Q46" s="447"/>
    </row>
    <row r="47" spans="1:17" ht="14.25" collapsed="1" thickBot="1" x14ac:dyDescent="0.3">
      <c r="A47" s="2459" t="s">
        <v>289</v>
      </c>
      <c r="B47" s="2460"/>
      <c r="C47" s="520">
        <f>C5+C29+C31+C36+C37+C38</f>
        <v>72792078.539999992</v>
      </c>
      <c r="D47" s="520">
        <f t="shared" ref="D47:P47" si="16">D5+D29+D31+D36+D37+D38</f>
        <v>1859956.9999999998</v>
      </c>
      <c r="E47" s="521">
        <f>E5+E29+E31+E36+E37+E38</f>
        <v>25749877.539999999</v>
      </c>
      <c r="F47" s="522">
        <f t="shared" si="16"/>
        <v>1252070.504</v>
      </c>
      <c r="G47" s="520">
        <f t="shared" si="16"/>
        <v>529136.65599999996</v>
      </c>
      <c r="H47" s="520">
        <f t="shared" si="16"/>
        <v>9526183.5199999996</v>
      </c>
      <c r="I47" s="520">
        <f t="shared" si="16"/>
        <v>0</v>
      </c>
      <c r="J47" s="520">
        <f t="shared" si="16"/>
        <v>1382542.4</v>
      </c>
      <c r="K47" s="523">
        <f t="shared" si="16"/>
        <v>13059944.460000001</v>
      </c>
      <c r="L47" s="521">
        <f t="shared" si="16"/>
        <v>45182244</v>
      </c>
      <c r="M47" s="522">
        <f t="shared" si="16"/>
        <v>0</v>
      </c>
      <c r="N47" s="524">
        <f t="shared" si="16"/>
        <v>15711244</v>
      </c>
      <c r="O47" s="522">
        <f t="shared" si="16"/>
        <v>15771000</v>
      </c>
      <c r="P47" s="523">
        <f t="shared" si="16"/>
        <v>13700000</v>
      </c>
      <c r="Q47" s="525">
        <f>+D47+E47+L47</f>
        <v>72792078.539999992</v>
      </c>
    </row>
    <row r="48" spans="1:17" ht="14.25" thickBot="1" x14ac:dyDescent="0.3">
      <c r="A48" s="526" t="s">
        <v>410</v>
      </c>
      <c r="B48" s="446"/>
      <c r="C48" s="527"/>
      <c r="D48" s="527"/>
      <c r="E48" s="527"/>
      <c r="F48" s="528"/>
      <c r="G48" s="529"/>
      <c r="H48" s="527"/>
      <c r="I48" s="527"/>
      <c r="J48" s="527"/>
      <c r="K48" s="527"/>
      <c r="L48" s="527"/>
      <c r="M48" s="527"/>
      <c r="N48" s="527"/>
      <c r="O48" s="530"/>
      <c r="P48" s="530"/>
      <c r="Q48" s="447"/>
    </row>
    <row r="49" spans="1:17" s="541" customFormat="1" x14ac:dyDescent="0.25">
      <c r="A49" s="462">
        <v>5011</v>
      </c>
      <c r="B49" s="531" t="s">
        <v>103</v>
      </c>
      <c r="C49" s="532">
        <f>+E49+L49+D49</f>
        <v>13599028</v>
      </c>
      <c r="D49" s="1793">
        <v>1752580</v>
      </c>
      <c r="E49" s="533">
        <f>SUM(F49:K49)</f>
        <v>9009460</v>
      </c>
      <c r="F49" s="534">
        <v>822780</v>
      </c>
      <c r="G49" s="534">
        <v>340920</v>
      </c>
      <c r="H49" s="535">
        <v>2096400</v>
      </c>
      <c r="I49" s="536"/>
      <c r="J49" s="535">
        <v>468000</v>
      </c>
      <c r="K49" s="537">
        <v>5281360</v>
      </c>
      <c r="L49" s="533">
        <f t="shared" ref="L49:L57" si="17">SUM(M49:P49)</f>
        <v>2836988</v>
      </c>
      <c r="M49" s="538">
        <v>1044756</v>
      </c>
      <c r="N49" s="537">
        <v>1258600</v>
      </c>
      <c r="O49" s="539">
        <v>356640</v>
      </c>
      <c r="P49" s="540">
        <v>176992</v>
      </c>
      <c r="Q49" s="447"/>
    </row>
    <row r="50" spans="1:17" s="541" customFormat="1" x14ac:dyDescent="0.25">
      <c r="A50" s="500">
        <v>5021</v>
      </c>
      <c r="B50" s="542" t="s">
        <v>104</v>
      </c>
      <c r="C50" s="504">
        <f t="shared" ref="C50:C57" si="18">+E50+L50+D50</f>
        <v>1250000</v>
      </c>
      <c r="D50" s="1794">
        <f>List1!K36</f>
        <v>50000</v>
      </c>
      <c r="E50" s="506">
        <f t="shared" ref="E50:E57" si="19">SUM(F50:K50)</f>
        <v>600000</v>
      </c>
      <c r="F50" s="544">
        <f>List1!Q36</f>
        <v>0</v>
      </c>
      <c r="G50" s="544">
        <f>List1!W36</f>
        <v>0</v>
      </c>
      <c r="H50" s="492">
        <f>List1!T36</f>
        <v>0</v>
      </c>
      <c r="I50" s="545">
        <f>List1!AC36</f>
        <v>0</v>
      </c>
      <c r="J50" s="492">
        <f>List1!Z36</f>
        <v>0</v>
      </c>
      <c r="K50" s="546">
        <f>List1!AF36</f>
        <v>600000</v>
      </c>
      <c r="L50" s="506">
        <f t="shared" si="17"/>
        <v>600000</v>
      </c>
      <c r="M50" s="547">
        <f>List1!AL36</f>
        <v>200000</v>
      </c>
      <c r="N50" s="546">
        <f>List1!AO36</f>
        <v>200000</v>
      </c>
      <c r="O50" s="548">
        <f>List1!AR36</f>
        <v>200000</v>
      </c>
      <c r="P50" s="549">
        <f>List1!AU36</f>
        <v>0</v>
      </c>
      <c r="Q50" s="447"/>
    </row>
    <row r="51" spans="1:17" s="541" customFormat="1" x14ac:dyDescent="0.25">
      <c r="A51" s="500">
        <v>5024</v>
      </c>
      <c r="B51" s="542" t="s">
        <v>314</v>
      </c>
      <c r="C51" s="504">
        <f t="shared" si="18"/>
        <v>0</v>
      </c>
      <c r="D51" s="1794">
        <v>0</v>
      </c>
      <c r="E51" s="506">
        <f t="shared" si="19"/>
        <v>0</v>
      </c>
      <c r="F51" s="544">
        <v>0</v>
      </c>
      <c r="G51" s="544">
        <v>0</v>
      </c>
      <c r="H51" s="492">
        <v>0</v>
      </c>
      <c r="I51" s="545"/>
      <c r="J51" s="492"/>
      <c r="K51" s="546">
        <v>0</v>
      </c>
      <c r="L51" s="506">
        <f t="shared" si="17"/>
        <v>0</v>
      </c>
      <c r="M51" s="547"/>
      <c r="N51" s="546">
        <v>0</v>
      </c>
      <c r="O51" s="548">
        <v>0</v>
      </c>
      <c r="P51" s="549">
        <v>0</v>
      </c>
      <c r="Q51" s="447"/>
    </row>
    <row r="52" spans="1:17" s="541" customFormat="1" x14ac:dyDescent="0.25">
      <c r="A52" s="500">
        <v>5027</v>
      </c>
      <c r="B52" s="542" t="s">
        <v>1014</v>
      </c>
      <c r="C52" s="504">
        <f>+E52+L52+D52</f>
        <v>570527</v>
      </c>
      <c r="D52" s="1794">
        <f>List1!K39</f>
        <v>66264</v>
      </c>
      <c r="E52" s="506">
        <f t="shared" si="19"/>
        <v>404867</v>
      </c>
      <c r="F52" s="544">
        <f>List1!Q39</f>
        <v>33132</v>
      </c>
      <c r="G52" s="544">
        <f>List1!W39</f>
        <v>16566</v>
      </c>
      <c r="H52" s="492">
        <v>91113</v>
      </c>
      <c r="I52" s="545"/>
      <c r="J52" s="492">
        <v>32132</v>
      </c>
      <c r="K52" s="546">
        <v>231924</v>
      </c>
      <c r="L52" s="506">
        <f t="shared" si="17"/>
        <v>99396</v>
      </c>
      <c r="M52" s="547">
        <f>List1!AL39</f>
        <v>49698</v>
      </c>
      <c r="N52" s="546">
        <f>List1!AO39</f>
        <v>33132</v>
      </c>
      <c r="O52" s="548">
        <f>List1!AR39</f>
        <v>16566</v>
      </c>
      <c r="P52" s="549">
        <f>List1!AU39</f>
        <v>0</v>
      </c>
      <c r="Q52" s="447"/>
    </row>
    <row r="53" spans="1:17" s="541" customFormat="1" x14ac:dyDescent="0.25">
      <c r="A53" s="500">
        <v>5029</v>
      </c>
      <c r="B53" s="542" t="s">
        <v>107</v>
      </c>
      <c r="C53" s="504">
        <f t="shared" si="18"/>
        <v>0</v>
      </c>
      <c r="D53" s="1794">
        <v>0</v>
      </c>
      <c r="E53" s="506">
        <f t="shared" si="19"/>
        <v>0</v>
      </c>
      <c r="F53" s="544"/>
      <c r="G53" s="544"/>
      <c r="H53" s="492"/>
      <c r="I53" s="545"/>
      <c r="J53" s="492"/>
      <c r="K53" s="546"/>
      <c r="L53" s="506">
        <f t="shared" si="17"/>
        <v>0</v>
      </c>
      <c r="M53" s="547"/>
      <c r="N53" s="546">
        <v>0</v>
      </c>
      <c r="O53" s="548">
        <v>0</v>
      </c>
      <c r="P53" s="549">
        <v>0</v>
      </c>
      <c r="Q53" s="447"/>
    </row>
    <row r="54" spans="1:17" s="541" customFormat="1" x14ac:dyDescent="0.25">
      <c r="A54" s="500">
        <v>5031</v>
      </c>
      <c r="B54" s="542" t="s">
        <v>108</v>
      </c>
      <c r="C54" s="504">
        <f t="shared" si="18"/>
        <v>3400757</v>
      </c>
      <c r="D54" s="1794">
        <v>438145</v>
      </c>
      <c r="E54" s="506">
        <f t="shared" si="19"/>
        <v>2253365</v>
      </c>
      <c r="F54" s="544">
        <v>206695</v>
      </c>
      <c r="G54" s="544">
        <f t="shared" ref="G54:J54" si="20">+(G49+G50)*0.25</f>
        <v>85230</v>
      </c>
      <c r="H54" s="492">
        <f t="shared" si="20"/>
        <v>524100</v>
      </c>
      <c r="I54" s="545">
        <f t="shared" si="20"/>
        <v>0</v>
      </c>
      <c r="J54" s="492">
        <f t="shared" si="20"/>
        <v>117000</v>
      </c>
      <c r="K54" s="546">
        <v>1320340</v>
      </c>
      <c r="L54" s="506">
        <f t="shared" si="17"/>
        <v>709247</v>
      </c>
      <c r="M54" s="547">
        <v>261189</v>
      </c>
      <c r="N54" s="546">
        <v>314650</v>
      </c>
      <c r="O54" s="548">
        <v>89160</v>
      </c>
      <c r="P54" s="549">
        <f t="shared" ref="P54" si="21">+(P49+P50)*0.25</f>
        <v>44248</v>
      </c>
      <c r="Q54" s="447"/>
    </row>
    <row r="55" spans="1:17" s="541" customFormat="1" x14ac:dyDescent="0.25">
      <c r="A55" s="500">
        <v>5032</v>
      </c>
      <c r="B55" s="542" t="s">
        <v>109</v>
      </c>
      <c r="C55" s="504">
        <f t="shared" si="18"/>
        <v>1241913.28</v>
      </c>
      <c r="D55" s="1794">
        <v>157732</v>
      </c>
      <c r="E55" s="506">
        <f t="shared" si="19"/>
        <v>810852</v>
      </c>
      <c r="F55" s="544">
        <f t="shared" ref="F55:J55" si="22">+(F49+F50)*0.09</f>
        <v>74050.2</v>
      </c>
      <c r="G55" s="544">
        <f t="shared" si="22"/>
        <v>30682.799999999999</v>
      </c>
      <c r="H55" s="492">
        <f t="shared" si="22"/>
        <v>188676</v>
      </c>
      <c r="I55" s="545">
        <f t="shared" si="22"/>
        <v>0</v>
      </c>
      <c r="J55" s="492">
        <f t="shared" si="22"/>
        <v>42120</v>
      </c>
      <c r="K55" s="546">
        <v>475323</v>
      </c>
      <c r="L55" s="506">
        <f t="shared" si="17"/>
        <v>273329.28000000003</v>
      </c>
      <c r="M55" s="547">
        <v>94028</v>
      </c>
      <c r="N55" s="546">
        <f t="shared" ref="N55:P55" si="23">+(N49+N50)*0.09</f>
        <v>131274</v>
      </c>
      <c r="O55" s="548">
        <v>32098</v>
      </c>
      <c r="P55" s="549">
        <f t="shared" si="23"/>
        <v>15929.279999999999</v>
      </c>
      <c r="Q55" s="447"/>
    </row>
    <row r="56" spans="1:17" s="518" customFormat="1" x14ac:dyDescent="0.25">
      <c r="A56" s="1834"/>
      <c r="B56" s="941" t="s">
        <v>1851</v>
      </c>
      <c r="C56" s="510">
        <f t="shared" si="18"/>
        <v>389833.9656</v>
      </c>
      <c r="D56" s="1835">
        <f>+(D49+D50+D54+D55)*0.02</f>
        <v>47969.14</v>
      </c>
      <c r="E56" s="512">
        <f t="shared" si="19"/>
        <v>253473.53999999998</v>
      </c>
      <c r="F56" s="1836">
        <f>+(F49+F50+F54+F55)*0.02</f>
        <v>22070.504000000001</v>
      </c>
      <c r="G56" s="1836">
        <f t="shared" ref="G56:K56" si="24">+(G49+G50+G54+G55)*0.02</f>
        <v>9136.6560000000009</v>
      </c>
      <c r="H56" s="923">
        <f t="shared" si="24"/>
        <v>56183.520000000004</v>
      </c>
      <c r="I56" s="1837">
        <f t="shared" si="24"/>
        <v>0</v>
      </c>
      <c r="J56" s="923">
        <f t="shared" si="24"/>
        <v>12542.4</v>
      </c>
      <c r="K56" s="578">
        <f t="shared" si="24"/>
        <v>153540.46</v>
      </c>
      <c r="L56" s="512">
        <f t="shared" si="17"/>
        <v>88391.285600000003</v>
      </c>
      <c r="M56" s="1838">
        <f t="shared" ref="M56:P56" si="25">+(M49+M50+M54+M55)*0.02</f>
        <v>31999.46</v>
      </c>
      <c r="N56" s="578">
        <f t="shared" si="25"/>
        <v>38090.480000000003</v>
      </c>
      <c r="O56" s="924">
        <f t="shared" si="25"/>
        <v>13557.960000000001</v>
      </c>
      <c r="P56" s="1839">
        <f t="shared" si="25"/>
        <v>4743.3856000000005</v>
      </c>
      <c r="Q56" s="517"/>
    </row>
    <row r="57" spans="1:17" s="541" customFormat="1" x14ac:dyDescent="0.25">
      <c r="A57" s="500">
        <v>5038</v>
      </c>
      <c r="B57" s="542" t="s">
        <v>110</v>
      </c>
      <c r="C57" s="504">
        <f t="shared" si="18"/>
        <v>57119</v>
      </c>
      <c r="D57" s="1794">
        <v>7361</v>
      </c>
      <c r="E57" s="506">
        <f t="shared" si="19"/>
        <v>37842</v>
      </c>
      <c r="F57" s="544">
        <v>3456</v>
      </c>
      <c r="G57" s="544">
        <v>1432</v>
      </c>
      <c r="H57" s="492">
        <v>8805</v>
      </c>
      <c r="I57" s="545"/>
      <c r="J57" s="492">
        <v>1966</v>
      </c>
      <c r="K57" s="546">
        <v>22183</v>
      </c>
      <c r="L57" s="506">
        <f t="shared" si="17"/>
        <v>11916</v>
      </c>
      <c r="M57" s="547">
        <v>4388</v>
      </c>
      <c r="N57" s="546">
        <v>5286</v>
      </c>
      <c r="O57" s="548">
        <v>1498</v>
      </c>
      <c r="P57" s="549">
        <v>744</v>
      </c>
      <c r="Q57" s="447"/>
    </row>
    <row r="58" spans="1:17" ht="14.25" thickBot="1" x14ac:dyDescent="0.3">
      <c r="A58" s="550" t="s">
        <v>111</v>
      </c>
      <c r="B58" s="551" t="s">
        <v>163</v>
      </c>
      <c r="C58" s="520">
        <f>SUM(C49:C57)</f>
        <v>20509178.2456</v>
      </c>
      <c r="D58" s="552">
        <f t="shared" ref="D58:P58" si="26">SUM(D49:D57)</f>
        <v>2520051.14</v>
      </c>
      <c r="E58" s="521">
        <f t="shared" si="26"/>
        <v>13369859.539999999</v>
      </c>
      <c r="F58" s="553">
        <f t="shared" si="26"/>
        <v>1162183.7039999999</v>
      </c>
      <c r="G58" s="553">
        <f t="shared" si="26"/>
        <v>483967.45600000001</v>
      </c>
      <c r="H58" s="554">
        <f t="shared" si="26"/>
        <v>2965277.52</v>
      </c>
      <c r="I58" s="554">
        <f t="shared" si="26"/>
        <v>0</v>
      </c>
      <c r="J58" s="554">
        <f t="shared" si="26"/>
        <v>673760.4</v>
      </c>
      <c r="K58" s="555">
        <f t="shared" si="26"/>
        <v>8084670.46</v>
      </c>
      <c r="L58" s="521">
        <f t="shared" si="26"/>
        <v>4619267.5656000003</v>
      </c>
      <c r="M58" s="556">
        <f t="shared" si="26"/>
        <v>1686058.46</v>
      </c>
      <c r="N58" s="555">
        <f t="shared" si="26"/>
        <v>1981032.48</v>
      </c>
      <c r="O58" s="557">
        <f t="shared" si="26"/>
        <v>709519.96</v>
      </c>
      <c r="P58" s="558">
        <f t="shared" si="26"/>
        <v>242656.66560000001</v>
      </c>
      <c r="Q58" s="525"/>
    </row>
    <row r="59" spans="1:17" x14ac:dyDescent="0.25">
      <c r="A59" s="559">
        <v>5178</v>
      </c>
      <c r="B59" s="542" t="s">
        <v>714</v>
      </c>
      <c r="C59" s="560">
        <f t="shared" ref="C59:K59" si="27">SUM(C60:C65)</f>
        <v>2930000</v>
      </c>
      <c r="D59" s="561">
        <f t="shared" si="27"/>
        <v>0</v>
      </c>
      <c r="E59" s="562">
        <f>SUM(E60:E65)</f>
        <v>2930000</v>
      </c>
      <c r="F59" s="563">
        <f t="shared" si="27"/>
        <v>0</v>
      </c>
      <c r="G59" s="563">
        <f t="shared" si="27"/>
        <v>0</v>
      </c>
      <c r="H59" s="564">
        <f t="shared" si="27"/>
        <v>950000</v>
      </c>
      <c r="I59" s="564">
        <f t="shared" si="27"/>
        <v>0</v>
      </c>
      <c r="J59" s="564">
        <f t="shared" si="27"/>
        <v>770000</v>
      </c>
      <c r="K59" s="565">
        <f t="shared" si="27"/>
        <v>1210000</v>
      </c>
      <c r="L59" s="562">
        <f>SUM(N59:P59)</f>
        <v>0</v>
      </c>
      <c r="M59" s="566">
        <f>SUM(M60:M65)</f>
        <v>0</v>
      </c>
      <c r="N59" s="565">
        <f>SUM(N60:N65)</f>
        <v>0</v>
      </c>
      <c r="O59" s="567">
        <f>SUM(O60:O65)</f>
        <v>0</v>
      </c>
      <c r="P59" s="568">
        <f>SUM(P60:P65)</f>
        <v>0</v>
      </c>
      <c r="Q59" s="447"/>
    </row>
    <row r="60" spans="1:17" hidden="1" outlineLevel="1" x14ac:dyDescent="0.25">
      <c r="A60" s="569"/>
      <c r="B60" s="570" t="s">
        <v>1728</v>
      </c>
      <c r="C60" s="504">
        <f t="shared" ref="C60:C69" si="28">+E60+L60+D60</f>
        <v>770000</v>
      </c>
      <c r="D60" s="543"/>
      <c r="E60" s="506">
        <f t="shared" ref="E60:E69" si="29">SUM(F60:K60)</f>
        <v>770000</v>
      </c>
      <c r="F60" s="544">
        <v>0</v>
      </c>
      <c r="G60" s="544">
        <v>0</v>
      </c>
      <c r="H60" s="544">
        <v>0</v>
      </c>
      <c r="I60" s="544">
        <v>0</v>
      </c>
      <c r="J60" s="544">
        <v>770000</v>
      </c>
      <c r="K60" s="544">
        <v>0</v>
      </c>
      <c r="L60" s="506">
        <f t="shared" ref="L60:L107" si="30">SUM(N60:P60)</f>
        <v>0</v>
      </c>
      <c r="M60" s="571"/>
      <c r="N60" s="546"/>
      <c r="O60" s="548"/>
      <c r="P60" s="549"/>
      <c r="Q60" s="447"/>
    </row>
    <row r="61" spans="1:17" hidden="1" outlineLevel="1" x14ac:dyDescent="0.25">
      <c r="A61" s="569"/>
      <c r="B61" s="570" t="s">
        <v>332</v>
      </c>
      <c r="C61" s="504">
        <f t="shared" si="28"/>
        <v>950000</v>
      </c>
      <c r="D61" s="543"/>
      <c r="E61" s="506">
        <f t="shared" si="29"/>
        <v>950000</v>
      </c>
      <c r="F61" s="544">
        <v>0</v>
      </c>
      <c r="G61" s="544">
        <v>0</v>
      </c>
      <c r="H61" s="492">
        <v>950000</v>
      </c>
      <c r="I61" s="492">
        <v>0</v>
      </c>
      <c r="J61" s="492">
        <v>0</v>
      </c>
      <c r="K61" s="546">
        <v>0</v>
      </c>
      <c r="L61" s="506">
        <f t="shared" si="30"/>
        <v>0</v>
      </c>
      <c r="M61" s="571"/>
      <c r="N61" s="546"/>
      <c r="O61" s="548"/>
      <c r="P61" s="549"/>
      <c r="Q61" s="447"/>
    </row>
    <row r="62" spans="1:17" hidden="1" outlineLevel="1" x14ac:dyDescent="0.25">
      <c r="A62" s="569"/>
      <c r="B62" s="570" t="s">
        <v>1847</v>
      </c>
      <c r="C62" s="504">
        <f t="shared" si="28"/>
        <v>0</v>
      </c>
      <c r="D62" s="543"/>
      <c r="E62" s="506">
        <f t="shared" si="29"/>
        <v>0</v>
      </c>
      <c r="F62" s="544">
        <v>0</v>
      </c>
      <c r="G62" s="544">
        <v>0</v>
      </c>
      <c r="H62" s="492"/>
      <c r="I62" s="492">
        <v>0</v>
      </c>
      <c r="J62" s="492">
        <v>0</v>
      </c>
      <c r="K62" s="546">
        <v>0</v>
      </c>
      <c r="L62" s="506">
        <f t="shared" si="30"/>
        <v>0</v>
      </c>
      <c r="M62" s="571"/>
      <c r="N62" s="546"/>
      <c r="O62" s="548"/>
      <c r="P62" s="549"/>
      <c r="Q62" s="447"/>
    </row>
    <row r="63" spans="1:17" hidden="1" outlineLevel="1" x14ac:dyDescent="0.25">
      <c r="A63" s="569"/>
      <c r="B63" s="570" t="s">
        <v>1503</v>
      </c>
      <c r="C63" s="504">
        <f t="shared" si="28"/>
        <v>400000</v>
      </c>
      <c r="D63" s="543"/>
      <c r="E63" s="506">
        <f t="shared" si="29"/>
        <v>400000</v>
      </c>
      <c r="F63" s="544">
        <v>0</v>
      </c>
      <c r="G63" s="544">
        <v>0</v>
      </c>
      <c r="H63" s="492">
        <v>0</v>
      </c>
      <c r="I63" s="492">
        <v>0</v>
      </c>
      <c r="J63" s="492">
        <v>0</v>
      </c>
      <c r="K63" s="546">
        <v>400000</v>
      </c>
      <c r="L63" s="506">
        <f t="shared" si="30"/>
        <v>0</v>
      </c>
      <c r="M63" s="571"/>
      <c r="N63" s="546"/>
      <c r="O63" s="548"/>
      <c r="P63" s="549"/>
      <c r="Q63" s="447"/>
    </row>
    <row r="64" spans="1:17" hidden="1" outlineLevel="1" x14ac:dyDescent="0.25">
      <c r="A64" s="569"/>
      <c r="B64" s="570" t="s">
        <v>1730</v>
      </c>
      <c r="C64" s="504">
        <f t="shared" si="28"/>
        <v>0</v>
      </c>
      <c r="D64" s="543"/>
      <c r="E64" s="506">
        <f t="shared" si="29"/>
        <v>0</v>
      </c>
      <c r="F64" s="544">
        <v>0</v>
      </c>
      <c r="G64" s="544">
        <v>0</v>
      </c>
      <c r="H64" s="492">
        <v>0</v>
      </c>
      <c r="I64" s="492"/>
      <c r="J64" s="492"/>
      <c r="K64" s="546">
        <v>0</v>
      </c>
      <c r="L64" s="506">
        <f t="shared" si="30"/>
        <v>0</v>
      </c>
      <c r="M64" s="571"/>
      <c r="N64" s="546"/>
      <c r="O64" s="548"/>
      <c r="P64" s="549"/>
      <c r="Q64" s="447"/>
    </row>
    <row r="65" spans="1:17" hidden="1" outlineLevel="1" x14ac:dyDescent="0.25">
      <c r="A65" s="569"/>
      <c r="B65" s="570" t="s">
        <v>1504</v>
      </c>
      <c r="C65" s="504">
        <f t="shared" si="28"/>
        <v>810000</v>
      </c>
      <c r="D65" s="543"/>
      <c r="E65" s="506">
        <f t="shared" si="29"/>
        <v>810000</v>
      </c>
      <c r="F65" s="544">
        <v>0</v>
      </c>
      <c r="G65" s="544">
        <v>0</v>
      </c>
      <c r="H65" s="492">
        <v>0</v>
      </c>
      <c r="I65" s="492">
        <v>0</v>
      </c>
      <c r="J65" s="492">
        <v>0</v>
      </c>
      <c r="K65" s="546">
        <v>810000</v>
      </c>
      <c r="L65" s="506">
        <f t="shared" si="30"/>
        <v>0</v>
      </c>
      <c r="M65" s="571"/>
      <c r="N65" s="546"/>
      <c r="O65" s="548"/>
      <c r="P65" s="549"/>
      <c r="Q65" s="447"/>
    </row>
    <row r="66" spans="1:17" collapsed="1" x14ac:dyDescent="0.25">
      <c r="A66" s="559">
        <v>5132</v>
      </c>
      <c r="B66" s="542" t="s">
        <v>113</v>
      </c>
      <c r="C66" s="560">
        <f t="shared" si="28"/>
        <v>74000</v>
      </c>
      <c r="D66" s="561">
        <v>1000</v>
      </c>
      <c r="E66" s="562">
        <f t="shared" si="29"/>
        <v>61000</v>
      </c>
      <c r="F66" s="563">
        <v>4000</v>
      </c>
      <c r="G66" s="572">
        <v>7000</v>
      </c>
      <c r="H66" s="564">
        <v>12000</v>
      </c>
      <c r="I66" s="564"/>
      <c r="J66" s="564">
        <v>4000</v>
      </c>
      <c r="K66" s="565">
        <v>34000</v>
      </c>
      <c r="L66" s="562">
        <f t="shared" si="30"/>
        <v>12000</v>
      </c>
      <c r="M66" s="566"/>
      <c r="N66" s="565">
        <v>9000</v>
      </c>
      <c r="O66" s="567">
        <v>3000</v>
      </c>
      <c r="P66" s="568">
        <v>0</v>
      </c>
      <c r="Q66" s="447"/>
    </row>
    <row r="67" spans="1:17" x14ac:dyDescent="0.25">
      <c r="A67" s="559">
        <v>5134</v>
      </c>
      <c r="B67" s="542" t="s">
        <v>114</v>
      </c>
      <c r="C67" s="560">
        <f t="shared" si="28"/>
        <v>217000</v>
      </c>
      <c r="D67" s="561">
        <v>2000</v>
      </c>
      <c r="E67" s="562">
        <f t="shared" si="29"/>
        <v>194000</v>
      </c>
      <c r="F67" s="563">
        <v>14000</v>
      </c>
      <c r="G67" s="563">
        <v>5000</v>
      </c>
      <c r="H67" s="573">
        <v>42000</v>
      </c>
      <c r="I67" s="573"/>
      <c r="J67" s="564">
        <v>14000</v>
      </c>
      <c r="K67" s="574">
        <v>119000</v>
      </c>
      <c r="L67" s="562">
        <f t="shared" si="30"/>
        <v>21000</v>
      </c>
      <c r="M67" s="566"/>
      <c r="N67" s="565">
        <v>14000</v>
      </c>
      <c r="O67" s="567">
        <v>7000</v>
      </c>
      <c r="P67" s="568">
        <v>0</v>
      </c>
      <c r="Q67" s="447"/>
    </row>
    <row r="68" spans="1:17" x14ac:dyDescent="0.25">
      <c r="A68" s="559">
        <v>5136</v>
      </c>
      <c r="B68" s="542" t="s">
        <v>115</v>
      </c>
      <c r="C68" s="560">
        <f t="shared" si="28"/>
        <v>5000</v>
      </c>
      <c r="D68" s="561">
        <v>5000</v>
      </c>
      <c r="E68" s="562">
        <f t="shared" si="29"/>
        <v>0</v>
      </c>
      <c r="F68" s="563"/>
      <c r="G68" s="563"/>
      <c r="H68" s="564"/>
      <c r="I68" s="564"/>
      <c r="J68" s="564"/>
      <c r="K68" s="565"/>
      <c r="L68" s="562">
        <f t="shared" si="30"/>
        <v>0</v>
      </c>
      <c r="M68" s="566"/>
      <c r="N68" s="565">
        <v>0</v>
      </c>
      <c r="O68" s="567">
        <v>0</v>
      </c>
      <c r="P68" s="568">
        <v>0</v>
      </c>
      <c r="Q68" s="447"/>
    </row>
    <row r="69" spans="1:17" x14ac:dyDescent="0.25">
      <c r="A69" s="559">
        <v>5137</v>
      </c>
      <c r="B69" s="542" t="s">
        <v>116</v>
      </c>
      <c r="C69" s="560">
        <f t="shared" si="28"/>
        <v>760000</v>
      </c>
      <c r="D69" s="561">
        <v>60000</v>
      </c>
      <c r="E69" s="562">
        <f t="shared" si="29"/>
        <v>530000</v>
      </c>
      <c r="F69" s="563">
        <v>30000</v>
      </c>
      <c r="G69" s="563"/>
      <c r="H69" s="564">
        <v>50000</v>
      </c>
      <c r="I69" s="564"/>
      <c r="J69" s="564">
        <v>250000</v>
      </c>
      <c r="K69" s="565">
        <v>200000</v>
      </c>
      <c r="L69" s="562">
        <f t="shared" si="30"/>
        <v>170000</v>
      </c>
      <c r="M69" s="566"/>
      <c r="N69" s="565">
        <v>150000</v>
      </c>
      <c r="O69" s="567">
        <v>20000</v>
      </c>
      <c r="P69" s="568">
        <v>0</v>
      </c>
      <c r="Q69" s="447"/>
    </row>
    <row r="70" spans="1:17" s="472" customFormat="1" x14ac:dyDescent="0.25">
      <c r="A70" s="575">
        <v>5139</v>
      </c>
      <c r="B70" s="519" t="s">
        <v>117</v>
      </c>
      <c r="C70" s="495">
        <f t="shared" ref="C70:K70" si="31">SUM(C71:C93)</f>
        <v>2387500</v>
      </c>
      <c r="D70" s="475">
        <f t="shared" si="31"/>
        <v>85000</v>
      </c>
      <c r="E70" s="476">
        <f>SUM(E71:E93)</f>
        <v>911000</v>
      </c>
      <c r="F70" s="477">
        <f t="shared" si="31"/>
        <v>163000</v>
      </c>
      <c r="G70" s="477">
        <f t="shared" si="31"/>
        <v>20000</v>
      </c>
      <c r="H70" s="478">
        <f t="shared" si="31"/>
        <v>147000</v>
      </c>
      <c r="I70" s="478">
        <f t="shared" si="31"/>
        <v>0</v>
      </c>
      <c r="J70" s="478">
        <f t="shared" si="31"/>
        <v>48000</v>
      </c>
      <c r="K70" s="480">
        <f t="shared" si="31"/>
        <v>533000</v>
      </c>
      <c r="L70" s="476">
        <f t="shared" si="30"/>
        <v>1391500</v>
      </c>
      <c r="M70" s="576">
        <f>SUM(M71:M93)</f>
        <v>0</v>
      </c>
      <c r="N70" s="480">
        <f>SUM(N71:N93)</f>
        <v>984000</v>
      </c>
      <c r="O70" s="577">
        <f>SUM(O71:O93)</f>
        <v>387500</v>
      </c>
      <c r="P70" s="479">
        <f>SUM(P71:P93)</f>
        <v>20000</v>
      </c>
      <c r="Q70" s="496"/>
    </row>
    <row r="71" spans="1:17" hidden="1" outlineLevel="1" x14ac:dyDescent="0.25">
      <c r="A71" s="569"/>
      <c r="B71" s="570" t="s">
        <v>413</v>
      </c>
      <c r="C71" s="504">
        <f t="shared" ref="C71:C105" si="32">+E71+L71+D71</f>
        <v>45500</v>
      </c>
      <c r="D71" s="543">
        <v>15000</v>
      </c>
      <c r="E71" s="506">
        <f t="shared" ref="E71:E105" si="33">SUM(F71:K71)</f>
        <v>26000</v>
      </c>
      <c r="F71" s="544">
        <v>3000</v>
      </c>
      <c r="G71" s="544">
        <v>2000</v>
      </c>
      <c r="H71" s="492">
        <v>3000</v>
      </c>
      <c r="I71" s="492"/>
      <c r="J71" s="492">
        <v>5000</v>
      </c>
      <c r="K71" s="546">
        <v>13000</v>
      </c>
      <c r="L71" s="506">
        <f t="shared" si="30"/>
        <v>4500</v>
      </c>
      <c r="M71" s="571"/>
      <c r="N71" s="546">
        <v>3000</v>
      </c>
      <c r="O71" s="548">
        <v>1500</v>
      </c>
      <c r="P71" s="549">
        <v>0</v>
      </c>
      <c r="Q71" s="447"/>
    </row>
    <row r="72" spans="1:17" hidden="1" outlineLevel="1" x14ac:dyDescent="0.25">
      <c r="A72" s="569"/>
      <c r="B72" s="570" t="s">
        <v>414</v>
      </c>
      <c r="C72" s="504">
        <f t="shared" si="32"/>
        <v>130000</v>
      </c>
      <c r="D72" s="543">
        <v>0</v>
      </c>
      <c r="E72" s="506">
        <f t="shared" si="33"/>
        <v>0</v>
      </c>
      <c r="F72" s="544"/>
      <c r="G72" s="544"/>
      <c r="H72" s="492"/>
      <c r="I72" s="492"/>
      <c r="J72" s="492"/>
      <c r="K72" s="546"/>
      <c r="L72" s="506">
        <f t="shared" si="30"/>
        <v>130000</v>
      </c>
      <c r="M72" s="571"/>
      <c r="N72" s="546">
        <v>0</v>
      </c>
      <c r="O72" s="548">
        <v>130000</v>
      </c>
      <c r="P72" s="549">
        <v>0</v>
      </c>
      <c r="Q72" s="447"/>
    </row>
    <row r="73" spans="1:17" hidden="1" outlineLevel="1" x14ac:dyDescent="0.25">
      <c r="A73" s="569"/>
      <c r="B73" s="570" t="s">
        <v>1741</v>
      </c>
      <c r="C73" s="504">
        <f t="shared" si="32"/>
        <v>30000</v>
      </c>
      <c r="D73" s="543">
        <v>0</v>
      </c>
      <c r="E73" s="506">
        <f t="shared" si="33"/>
        <v>0</v>
      </c>
      <c r="F73" s="544"/>
      <c r="G73" s="544"/>
      <c r="H73" s="492"/>
      <c r="I73" s="492"/>
      <c r="J73" s="492"/>
      <c r="K73" s="546"/>
      <c r="L73" s="506">
        <f t="shared" si="30"/>
        <v>30000</v>
      </c>
      <c r="M73" s="571"/>
      <c r="N73" s="546">
        <v>0</v>
      </c>
      <c r="O73" s="548">
        <v>30000</v>
      </c>
      <c r="P73" s="549">
        <v>0</v>
      </c>
      <c r="Q73" s="447"/>
    </row>
    <row r="74" spans="1:17" hidden="1" outlineLevel="1" x14ac:dyDescent="0.25">
      <c r="A74" s="569"/>
      <c r="B74" s="570" t="s">
        <v>415</v>
      </c>
      <c r="C74" s="504">
        <f t="shared" si="32"/>
        <v>20000</v>
      </c>
      <c r="D74" s="543">
        <v>0</v>
      </c>
      <c r="E74" s="506">
        <f t="shared" si="33"/>
        <v>0</v>
      </c>
      <c r="F74" s="544"/>
      <c r="G74" s="544"/>
      <c r="H74" s="492"/>
      <c r="I74" s="492"/>
      <c r="J74" s="492"/>
      <c r="K74" s="546"/>
      <c r="L74" s="506">
        <f t="shared" si="30"/>
        <v>20000</v>
      </c>
      <c r="M74" s="571"/>
      <c r="N74" s="546">
        <v>20000</v>
      </c>
      <c r="O74" s="548">
        <v>0</v>
      </c>
      <c r="P74" s="549">
        <v>0</v>
      </c>
      <c r="Q74" s="447"/>
    </row>
    <row r="75" spans="1:17" ht="12.75" hidden="1" customHeight="1" outlineLevel="1" x14ac:dyDescent="0.25">
      <c r="A75" s="569"/>
      <c r="B75" s="570" t="s">
        <v>416</v>
      </c>
      <c r="C75" s="504">
        <f t="shared" si="32"/>
        <v>200000</v>
      </c>
      <c r="D75" s="543">
        <v>0</v>
      </c>
      <c r="E75" s="506">
        <f t="shared" si="33"/>
        <v>0</v>
      </c>
      <c r="F75" s="544"/>
      <c r="G75" s="544"/>
      <c r="H75" s="492"/>
      <c r="I75" s="492"/>
      <c r="J75" s="492"/>
      <c r="K75" s="546"/>
      <c r="L75" s="506">
        <f t="shared" si="30"/>
        <v>200000</v>
      </c>
      <c r="M75" s="571"/>
      <c r="N75" s="546">
        <v>200000</v>
      </c>
      <c r="O75" s="548">
        <v>0</v>
      </c>
      <c r="P75" s="549">
        <v>0</v>
      </c>
      <c r="Q75" s="447"/>
    </row>
    <row r="76" spans="1:17" hidden="1" outlineLevel="1" x14ac:dyDescent="0.25">
      <c r="A76" s="569"/>
      <c r="B76" s="570" t="s">
        <v>612</v>
      </c>
      <c r="C76" s="504">
        <f t="shared" si="32"/>
        <v>87000</v>
      </c>
      <c r="D76" s="543">
        <v>45000</v>
      </c>
      <c r="E76" s="506">
        <f t="shared" si="33"/>
        <v>20000</v>
      </c>
      <c r="F76" s="544">
        <v>3000</v>
      </c>
      <c r="G76" s="544">
        <v>0</v>
      </c>
      <c r="H76" s="492">
        <v>2000</v>
      </c>
      <c r="I76" s="492"/>
      <c r="J76" s="492">
        <v>5000</v>
      </c>
      <c r="K76" s="546">
        <v>10000</v>
      </c>
      <c r="L76" s="506">
        <f t="shared" si="30"/>
        <v>22000</v>
      </c>
      <c r="M76" s="571"/>
      <c r="N76" s="546">
        <v>16000</v>
      </c>
      <c r="O76" s="548">
        <v>6000</v>
      </c>
      <c r="P76" s="549">
        <v>0</v>
      </c>
      <c r="Q76" s="447"/>
    </row>
    <row r="77" spans="1:17" hidden="1" outlineLevel="1" x14ac:dyDescent="0.25">
      <c r="A77" s="569"/>
      <c r="B77" s="570" t="s">
        <v>682</v>
      </c>
      <c r="C77" s="504">
        <f t="shared" si="32"/>
        <v>0</v>
      </c>
      <c r="D77" s="543">
        <v>0</v>
      </c>
      <c r="E77" s="506">
        <f t="shared" si="33"/>
        <v>0</v>
      </c>
      <c r="F77" s="544"/>
      <c r="G77" s="544"/>
      <c r="H77" s="492"/>
      <c r="I77" s="492"/>
      <c r="J77" s="492">
        <v>0</v>
      </c>
      <c r="K77" s="546">
        <v>0</v>
      </c>
      <c r="L77" s="506">
        <f t="shared" si="30"/>
        <v>0</v>
      </c>
      <c r="M77" s="571"/>
      <c r="N77" s="546">
        <v>0</v>
      </c>
      <c r="O77" s="548">
        <v>0</v>
      </c>
      <c r="P77" s="549">
        <v>0</v>
      </c>
      <c r="Q77" s="447"/>
    </row>
    <row r="78" spans="1:17" hidden="1" outlineLevel="1" x14ac:dyDescent="0.25">
      <c r="A78" s="569"/>
      <c r="B78" s="570" t="s">
        <v>417</v>
      </c>
      <c r="C78" s="504">
        <f t="shared" si="32"/>
        <v>176000</v>
      </c>
      <c r="D78" s="543">
        <v>0</v>
      </c>
      <c r="E78" s="506">
        <f t="shared" si="33"/>
        <v>176000</v>
      </c>
      <c r="F78" s="544">
        <v>20000</v>
      </c>
      <c r="G78" s="544">
        <v>6000</v>
      </c>
      <c r="H78" s="492"/>
      <c r="I78" s="492"/>
      <c r="J78" s="492"/>
      <c r="K78" s="578">
        <v>150000</v>
      </c>
      <c r="L78" s="506">
        <f t="shared" si="30"/>
        <v>0</v>
      </c>
      <c r="M78" s="571"/>
      <c r="N78" s="546">
        <v>0</v>
      </c>
      <c r="O78" s="548">
        <v>0</v>
      </c>
      <c r="P78" s="549">
        <v>0</v>
      </c>
      <c r="Q78" s="447"/>
    </row>
    <row r="79" spans="1:17" hidden="1" outlineLevel="1" x14ac:dyDescent="0.25">
      <c r="A79" s="569"/>
      <c r="B79" s="570" t="s">
        <v>683</v>
      </c>
      <c r="C79" s="504">
        <f t="shared" si="32"/>
        <v>5000</v>
      </c>
      <c r="D79" s="543">
        <v>0</v>
      </c>
      <c r="E79" s="506">
        <f t="shared" si="33"/>
        <v>5000</v>
      </c>
      <c r="F79" s="544"/>
      <c r="G79" s="544"/>
      <c r="H79" s="492"/>
      <c r="I79" s="492"/>
      <c r="J79" s="492"/>
      <c r="K79" s="546">
        <v>5000</v>
      </c>
      <c r="L79" s="506">
        <f t="shared" si="30"/>
        <v>0</v>
      </c>
      <c r="M79" s="571"/>
      <c r="N79" s="546">
        <v>0</v>
      </c>
      <c r="O79" s="548">
        <v>0</v>
      </c>
      <c r="P79" s="549">
        <v>0</v>
      </c>
      <c r="Q79" s="447"/>
    </row>
    <row r="80" spans="1:17" hidden="1" outlineLevel="1" x14ac:dyDescent="0.25">
      <c r="A80" s="569"/>
      <c r="B80" s="570" t="s">
        <v>684</v>
      </c>
      <c r="C80" s="504">
        <f t="shared" si="32"/>
        <v>0</v>
      </c>
      <c r="D80" s="543">
        <v>0</v>
      </c>
      <c r="E80" s="506">
        <f t="shared" si="33"/>
        <v>0</v>
      </c>
      <c r="F80" s="544"/>
      <c r="G80" s="544"/>
      <c r="H80" s="492"/>
      <c r="I80" s="492"/>
      <c r="J80" s="492"/>
      <c r="K80" s="546"/>
      <c r="L80" s="506">
        <f t="shared" si="30"/>
        <v>0</v>
      </c>
      <c r="M80" s="571"/>
      <c r="N80" s="546">
        <v>0</v>
      </c>
      <c r="O80" s="548">
        <v>0</v>
      </c>
      <c r="P80" s="549">
        <v>0</v>
      </c>
      <c r="Q80" s="447"/>
    </row>
    <row r="81" spans="1:17" hidden="1" outlineLevel="1" x14ac:dyDescent="0.25">
      <c r="A81" s="569"/>
      <c r="B81" s="570" t="s">
        <v>685</v>
      </c>
      <c r="C81" s="504">
        <f t="shared" si="32"/>
        <v>0</v>
      </c>
      <c r="D81" s="543">
        <v>0</v>
      </c>
      <c r="E81" s="506">
        <f t="shared" si="33"/>
        <v>0</v>
      </c>
      <c r="F81" s="544"/>
      <c r="G81" s="544"/>
      <c r="H81" s="492"/>
      <c r="I81" s="492"/>
      <c r="J81" s="492"/>
      <c r="K81" s="546"/>
      <c r="L81" s="506">
        <f t="shared" si="30"/>
        <v>0</v>
      </c>
      <c r="M81" s="571"/>
      <c r="N81" s="546">
        <v>0</v>
      </c>
      <c r="O81" s="548">
        <v>0</v>
      </c>
      <c r="P81" s="549">
        <v>0</v>
      </c>
      <c r="Q81" s="447"/>
    </row>
    <row r="82" spans="1:17" hidden="1" outlineLevel="1" x14ac:dyDescent="0.25">
      <c r="A82" s="569"/>
      <c r="B82" s="570" t="s">
        <v>1533</v>
      </c>
      <c r="C82" s="504">
        <f t="shared" si="32"/>
        <v>106000</v>
      </c>
      <c r="D82" s="543">
        <v>2000</v>
      </c>
      <c r="E82" s="506">
        <f t="shared" si="33"/>
        <v>89000</v>
      </c>
      <c r="F82" s="544">
        <v>50000</v>
      </c>
      <c r="G82" s="544">
        <v>2000</v>
      </c>
      <c r="H82" s="492">
        <v>2000</v>
      </c>
      <c r="I82" s="492">
        <v>0</v>
      </c>
      <c r="J82" s="492">
        <v>5000</v>
      </c>
      <c r="K82" s="546">
        <v>30000</v>
      </c>
      <c r="L82" s="506">
        <f t="shared" si="30"/>
        <v>15000</v>
      </c>
      <c r="M82" s="571"/>
      <c r="N82" s="546">
        <v>10000</v>
      </c>
      <c r="O82" s="548">
        <v>5000</v>
      </c>
      <c r="P82" s="549"/>
      <c r="Q82" s="447"/>
    </row>
    <row r="83" spans="1:17" hidden="1" outlineLevel="1" x14ac:dyDescent="0.25">
      <c r="A83" s="569"/>
      <c r="B83" s="570" t="s">
        <v>1535</v>
      </c>
      <c r="C83" s="504">
        <f t="shared" si="32"/>
        <v>72000</v>
      </c>
      <c r="D83" s="543"/>
      <c r="E83" s="506">
        <f t="shared" si="33"/>
        <v>32000</v>
      </c>
      <c r="F83" s="544">
        <v>2000</v>
      </c>
      <c r="G83" s="544"/>
      <c r="H83" s="492"/>
      <c r="I83" s="492"/>
      <c r="J83" s="492">
        <v>5000</v>
      </c>
      <c r="K83" s="546">
        <v>25000</v>
      </c>
      <c r="L83" s="506">
        <f t="shared" si="30"/>
        <v>40000</v>
      </c>
      <c r="M83" s="571"/>
      <c r="N83" s="546">
        <v>30000</v>
      </c>
      <c r="O83" s="548">
        <v>10000</v>
      </c>
      <c r="P83" s="549"/>
      <c r="Q83" s="447"/>
    </row>
    <row r="84" spans="1:17" hidden="1" outlineLevel="1" x14ac:dyDescent="0.25">
      <c r="A84" s="569"/>
      <c r="B84" s="570" t="s">
        <v>1537</v>
      </c>
      <c r="C84" s="504">
        <f t="shared" si="32"/>
        <v>165000</v>
      </c>
      <c r="D84" s="543">
        <v>5000</v>
      </c>
      <c r="E84" s="506">
        <f t="shared" si="33"/>
        <v>65000</v>
      </c>
      <c r="F84" s="544">
        <v>10000</v>
      </c>
      <c r="G84" s="544">
        <v>5000</v>
      </c>
      <c r="H84" s="492">
        <v>5000</v>
      </c>
      <c r="I84" s="492"/>
      <c r="J84" s="492">
        <v>5000</v>
      </c>
      <c r="K84" s="546">
        <v>40000</v>
      </c>
      <c r="L84" s="506">
        <f t="shared" si="30"/>
        <v>95000</v>
      </c>
      <c r="M84" s="571"/>
      <c r="N84" s="546">
        <v>40000</v>
      </c>
      <c r="O84" s="548">
        <v>40000</v>
      </c>
      <c r="P84" s="549">
        <v>15000</v>
      </c>
      <c r="Q84" s="447"/>
    </row>
    <row r="85" spans="1:17" hidden="1" outlineLevel="1" x14ac:dyDescent="0.25">
      <c r="A85" s="569"/>
      <c r="B85" s="570" t="s">
        <v>1539</v>
      </c>
      <c r="C85" s="504">
        <f t="shared" si="32"/>
        <v>90000</v>
      </c>
      <c r="D85" s="543"/>
      <c r="E85" s="506">
        <f t="shared" si="33"/>
        <v>90000</v>
      </c>
      <c r="F85" s="544"/>
      <c r="G85" s="544"/>
      <c r="H85" s="492">
        <v>80000</v>
      </c>
      <c r="I85" s="492"/>
      <c r="J85" s="492">
        <v>10000</v>
      </c>
      <c r="K85" s="546"/>
      <c r="L85" s="506">
        <f t="shared" si="30"/>
        <v>0</v>
      </c>
      <c r="M85" s="571"/>
      <c r="N85" s="546"/>
      <c r="O85" s="548"/>
      <c r="P85" s="549"/>
      <c r="Q85" s="447"/>
    </row>
    <row r="86" spans="1:17" hidden="1" outlineLevel="1" x14ac:dyDescent="0.25">
      <c r="A86" s="569"/>
      <c r="B86" s="570" t="s">
        <v>1541</v>
      </c>
      <c r="C86" s="504">
        <f t="shared" si="32"/>
        <v>50000</v>
      </c>
      <c r="D86" s="543">
        <v>2000</v>
      </c>
      <c r="E86" s="506">
        <f t="shared" si="33"/>
        <v>38000</v>
      </c>
      <c r="F86" s="544">
        <v>5000</v>
      </c>
      <c r="G86" s="544">
        <v>5000</v>
      </c>
      <c r="H86" s="492">
        <v>5000</v>
      </c>
      <c r="I86" s="492"/>
      <c r="J86" s="492">
        <v>3000</v>
      </c>
      <c r="K86" s="546">
        <v>20000</v>
      </c>
      <c r="L86" s="506">
        <f t="shared" si="30"/>
        <v>10000</v>
      </c>
      <c r="M86" s="571"/>
      <c r="N86" s="546">
        <v>5000</v>
      </c>
      <c r="O86" s="548">
        <v>5000</v>
      </c>
      <c r="P86" s="549"/>
      <c r="Q86" s="447"/>
    </row>
    <row r="87" spans="1:17" hidden="1" outlineLevel="1" x14ac:dyDescent="0.25">
      <c r="A87" s="569"/>
      <c r="B87" s="570" t="s">
        <v>1543</v>
      </c>
      <c r="C87" s="504">
        <f t="shared" si="32"/>
        <v>110000</v>
      </c>
      <c r="D87" s="543">
        <v>15000</v>
      </c>
      <c r="E87" s="506">
        <f t="shared" si="33"/>
        <v>75000</v>
      </c>
      <c r="F87" s="544">
        <v>20000</v>
      </c>
      <c r="G87" s="544"/>
      <c r="H87" s="492">
        <v>10000</v>
      </c>
      <c r="I87" s="492"/>
      <c r="J87" s="492">
        <v>10000</v>
      </c>
      <c r="K87" s="546">
        <v>35000</v>
      </c>
      <c r="L87" s="506">
        <f t="shared" si="30"/>
        <v>20000</v>
      </c>
      <c r="M87" s="571"/>
      <c r="N87" s="546">
        <v>10000</v>
      </c>
      <c r="O87" s="548">
        <v>10000</v>
      </c>
      <c r="P87" s="549"/>
      <c r="Q87" s="447"/>
    </row>
    <row r="88" spans="1:17" hidden="1" outlineLevel="1" x14ac:dyDescent="0.25">
      <c r="A88" s="569"/>
      <c r="B88" s="570" t="s">
        <v>1545</v>
      </c>
      <c r="C88" s="504">
        <f t="shared" si="32"/>
        <v>855000</v>
      </c>
      <c r="D88" s="543"/>
      <c r="E88" s="506">
        <f t="shared" si="33"/>
        <v>50000</v>
      </c>
      <c r="F88" s="544"/>
      <c r="G88" s="544"/>
      <c r="H88" s="492"/>
      <c r="I88" s="492"/>
      <c r="J88" s="492"/>
      <c r="K88" s="546">
        <v>50000</v>
      </c>
      <c r="L88" s="506">
        <f t="shared" si="30"/>
        <v>805000</v>
      </c>
      <c r="M88" s="571"/>
      <c r="N88" s="546">
        <v>650000</v>
      </c>
      <c r="O88" s="548">
        <v>150000</v>
      </c>
      <c r="P88" s="549">
        <v>5000</v>
      </c>
      <c r="Q88" s="447"/>
    </row>
    <row r="89" spans="1:17" hidden="1" outlineLevel="1" x14ac:dyDescent="0.25">
      <c r="A89" s="569"/>
      <c r="B89" s="570" t="s">
        <v>1547</v>
      </c>
      <c r="C89" s="504">
        <f t="shared" si="32"/>
        <v>71000</v>
      </c>
      <c r="D89" s="543">
        <v>1000</v>
      </c>
      <c r="E89" s="506">
        <f t="shared" si="33"/>
        <v>70000</v>
      </c>
      <c r="F89" s="544">
        <v>20000</v>
      </c>
      <c r="G89" s="544"/>
      <c r="H89" s="492"/>
      <c r="I89" s="492"/>
      <c r="J89" s="492"/>
      <c r="K89" s="546">
        <v>50000</v>
      </c>
      <c r="L89" s="506">
        <f t="shared" si="30"/>
        <v>0</v>
      </c>
      <c r="M89" s="571"/>
      <c r="N89" s="546"/>
      <c r="O89" s="548"/>
      <c r="P89" s="549"/>
      <c r="Q89" s="447"/>
    </row>
    <row r="90" spans="1:17" hidden="1" outlineLevel="1" x14ac:dyDescent="0.25">
      <c r="A90" s="569"/>
      <c r="B90" s="570" t="s">
        <v>1549</v>
      </c>
      <c r="C90" s="504">
        <f t="shared" si="32"/>
        <v>70000</v>
      </c>
      <c r="D90" s="543"/>
      <c r="E90" s="506">
        <f t="shared" si="33"/>
        <v>70000</v>
      </c>
      <c r="F90" s="544"/>
      <c r="G90" s="544"/>
      <c r="H90" s="492">
        <v>40000</v>
      </c>
      <c r="I90" s="492"/>
      <c r="J90" s="492"/>
      <c r="K90" s="546">
        <v>30000</v>
      </c>
      <c r="L90" s="506">
        <f t="shared" si="30"/>
        <v>0</v>
      </c>
      <c r="M90" s="571"/>
      <c r="N90" s="546"/>
      <c r="O90" s="548"/>
      <c r="P90" s="549"/>
      <c r="Q90" s="447"/>
    </row>
    <row r="91" spans="1:17" hidden="1" outlineLevel="1" x14ac:dyDescent="0.25">
      <c r="A91" s="569"/>
      <c r="B91" s="570" t="s">
        <v>1551</v>
      </c>
      <c r="C91" s="504">
        <f t="shared" si="32"/>
        <v>80000</v>
      </c>
      <c r="D91" s="543"/>
      <c r="E91" s="506">
        <f t="shared" si="33"/>
        <v>80000</v>
      </c>
      <c r="F91" s="544">
        <v>30000</v>
      </c>
      <c r="G91" s="544"/>
      <c r="H91" s="492"/>
      <c r="I91" s="492"/>
      <c r="J91" s="492"/>
      <c r="K91" s="546">
        <v>50000</v>
      </c>
      <c r="L91" s="506">
        <f t="shared" si="30"/>
        <v>0</v>
      </c>
      <c r="M91" s="571"/>
      <c r="N91" s="546"/>
      <c r="O91" s="548"/>
      <c r="P91" s="549"/>
      <c r="Q91" s="447"/>
    </row>
    <row r="92" spans="1:17" hidden="1" outlineLevel="1" x14ac:dyDescent="0.25">
      <c r="A92" s="569"/>
      <c r="B92" s="570" t="s">
        <v>1553</v>
      </c>
      <c r="C92" s="504">
        <f t="shared" si="32"/>
        <v>25000</v>
      </c>
      <c r="D92" s="543"/>
      <c r="E92" s="506">
        <f t="shared" si="33"/>
        <v>25000</v>
      </c>
      <c r="F92" s="544"/>
      <c r="G92" s="544"/>
      <c r="H92" s="492"/>
      <c r="I92" s="492"/>
      <c r="J92" s="492"/>
      <c r="K92" s="546">
        <v>25000</v>
      </c>
      <c r="L92" s="506">
        <f t="shared" si="30"/>
        <v>0</v>
      </c>
      <c r="M92" s="571"/>
      <c r="N92" s="546"/>
      <c r="O92" s="548"/>
      <c r="P92" s="549"/>
      <c r="Q92" s="447"/>
    </row>
    <row r="93" spans="1:17" ht="12" hidden="1" customHeight="1" outlineLevel="1" x14ac:dyDescent="0.25">
      <c r="A93" s="569"/>
      <c r="B93" s="570"/>
      <c r="C93" s="504">
        <f t="shared" si="32"/>
        <v>0</v>
      </c>
      <c r="D93" s="543"/>
      <c r="E93" s="506">
        <f t="shared" si="33"/>
        <v>0</v>
      </c>
      <c r="F93" s="544"/>
      <c r="G93" s="544"/>
      <c r="H93" s="492"/>
      <c r="I93" s="492"/>
      <c r="J93" s="492"/>
      <c r="K93" s="546"/>
      <c r="L93" s="506">
        <f t="shared" si="30"/>
        <v>0</v>
      </c>
      <c r="M93" s="571"/>
      <c r="N93" s="546"/>
      <c r="O93" s="548"/>
      <c r="P93" s="549"/>
      <c r="Q93" s="447"/>
    </row>
    <row r="94" spans="1:17" collapsed="1" x14ac:dyDescent="0.25">
      <c r="A94" s="559">
        <v>5151</v>
      </c>
      <c r="B94" s="542" t="s">
        <v>1555</v>
      </c>
      <c r="C94" s="560">
        <f t="shared" si="32"/>
        <v>12000</v>
      </c>
      <c r="D94" s="561">
        <v>5000</v>
      </c>
      <c r="E94" s="562">
        <f t="shared" si="33"/>
        <v>7000</v>
      </c>
      <c r="F94" s="563">
        <v>0</v>
      </c>
      <c r="G94" s="563">
        <v>0</v>
      </c>
      <c r="H94" s="564">
        <v>0</v>
      </c>
      <c r="I94" s="564"/>
      <c r="J94" s="564">
        <v>2000</v>
      </c>
      <c r="K94" s="565">
        <v>5000</v>
      </c>
      <c r="L94" s="562">
        <f t="shared" si="30"/>
        <v>0</v>
      </c>
      <c r="M94" s="566"/>
      <c r="N94" s="565">
        <v>0</v>
      </c>
      <c r="O94" s="567">
        <v>0</v>
      </c>
      <c r="P94" s="568">
        <v>0</v>
      </c>
      <c r="Q94" s="447"/>
    </row>
    <row r="95" spans="1:17" x14ac:dyDescent="0.25">
      <c r="A95" s="559">
        <v>5151</v>
      </c>
      <c r="B95" s="542" t="s">
        <v>1556</v>
      </c>
      <c r="C95" s="560">
        <f t="shared" si="32"/>
        <v>18250000</v>
      </c>
      <c r="D95" s="561"/>
      <c r="E95" s="562">
        <f t="shared" si="33"/>
        <v>0</v>
      </c>
      <c r="F95" s="563"/>
      <c r="G95" s="563"/>
      <c r="H95" s="564"/>
      <c r="I95" s="564"/>
      <c r="J95" s="564"/>
      <c r="K95" s="565"/>
      <c r="L95" s="562">
        <f t="shared" si="30"/>
        <v>18250000</v>
      </c>
      <c r="M95" s="566"/>
      <c r="N95" s="565">
        <v>8500000</v>
      </c>
      <c r="O95" s="567"/>
      <c r="P95" s="568">
        <v>9750000</v>
      </c>
      <c r="Q95" s="447"/>
    </row>
    <row r="96" spans="1:17" x14ac:dyDescent="0.25">
      <c r="A96" s="559">
        <v>5153</v>
      </c>
      <c r="B96" s="542" t="s">
        <v>119</v>
      </c>
      <c r="C96" s="560">
        <f t="shared" si="32"/>
        <v>530000</v>
      </c>
      <c r="D96" s="561">
        <v>160000</v>
      </c>
      <c r="E96" s="562">
        <f t="shared" si="33"/>
        <v>90000</v>
      </c>
      <c r="F96" s="563"/>
      <c r="G96" s="563"/>
      <c r="H96" s="564"/>
      <c r="I96" s="564"/>
      <c r="J96" s="564"/>
      <c r="K96" s="565">
        <v>90000</v>
      </c>
      <c r="L96" s="562">
        <f t="shared" si="30"/>
        <v>280000</v>
      </c>
      <c r="M96" s="566"/>
      <c r="N96" s="565"/>
      <c r="O96" s="567">
        <v>280000</v>
      </c>
      <c r="P96" s="568"/>
      <c r="Q96" s="447"/>
    </row>
    <row r="97" spans="1:17" x14ac:dyDescent="0.25">
      <c r="A97" s="559">
        <v>5154</v>
      </c>
      <c r="B97" s="542" t="s">
        <v>120</v>
      </c>
      <c r="C97" s="560">
        <f t="shared" si="32"/>
        <v>1980000</v>
      </c>
      <c r="D97" s="561">
        <v>80000</v>
      </c>
      <c r="E97" s="562">
        <f t="shared" si="33"/>
        <v>80000</v>
      </c>
      <c r="F97" s="563"/>
      <c r="G97" s="563"/>
      <c r="H97" s="564"/>
      <c r="I97" s="564"/>
      <c r="J97" s="564">
        <v>50000</v>
      </c>
      <c r="K97" s="565">
        <v>30000</v>
      </c>
      <c r="L97" s="562">
        <f t="shared" si="30"/>
        <v>1820000</v>
      </c>
      <c r="M97" s="566"/>
      <c r="N97" s="565">
        <v>270000</v>
      </c>
      <c r="O97" s="567">
        <v>950000</v>
      </c>
      <c r="P97" s="568">
        <v>600000</v>
      </c>
      <c r="Q97" s="447"/>
    </row>
    <row r="98" spans="1:17" x14ac:dyDescent="0.25">
      <c r="A98" s="559">
        <v>5156</v>
      </c>
      <c r="B98" s="542" t="s">
        <v>1562</v>
      </c>
      <c r="C98" s="560">
        <f t="shared" si="32"/>
        <v>890000</v>
      </c>
      <c r="D98" s="561">
        <v>20000</v>
      </c>
      <c r="E98" s="562">
        <f t="shared" si="33"/>
        <v>740000</v>
      </c>
      <c r="F98" s="563">
        <v>45000</v>
      </c>
      <c r="G98" s="563"/>
      <c r="H98" s="564">
        <v>400000</v>
      </c>
      <c r="I98" s="564"/>
      <c r="J98" s="564">
        <v>75000</v>
      </c>
      <c r="K98" s="565">
        <v>220000</v>
      </c>
      <c r="L98" s="562">
        <f t="shared" si="30"/>
        <v>130000</v>
      </c>
      <c r="M98" s="566"/>
      <c r="N98" s="565">
        <v>110000</v>
      </c>
      <c r="O98" s="567"/>
      <c r="P98" s="568">
        <v>20000</v>
      </c>
      <c r="Q98" s="447"/>
    </row>
    <row r="99" spans="1:17" x14ac:dyDescent="0.25">
      <c r="A99" s="559">
        <v>5161</v>
      </c>
      <c r="B99" s="542" t="s">
        <v>122</v>
      </c>
      <c r="C99" s="560">
        <f t="shared" si="32"/>
        <v>55000</v>
      </c>
      <c r="D99" s="561">
        <v>7000</v>
      </c>
      <c r="E99" s="562">
        <f t="shared" si="33"/>
        <v>3000</v>
      </c>
      <c r="F99" s="563"/>
      <c r="G99" s="563"/>
      <c r="H99" s="564"/>
      <c r="I99" s="564"/>
      <c r="J99" s="564"/>
      <c r="K99" s="565">
        <v>3000</v>
      </c>
      <c r="L99" s="562">
        <f t="shared" si="30"/>
        <v>45000</v>
      </c>
      <c r="M99" s="566"/>
      <c r="N99" s="565">
        <v>45000</v>
      </c>
      <c r="O99" s="567"/>
      <c r="P99" s="568"/>
      <c r="Q99" s="447"/>
    </row>
    <row r="100" spans="1:17" x14ac:dyDescent="0.25">
      <c r="A100" s="559">
        <v>5162</v>
      </c>
      <c r="B100" s="542" t="s">
        <v>123</v>
      </c>
      <c r="C100" s="560">
        <f t="shared" si="32"/>
        <v>113800</v>
      </c>
      <c r="D100" s="561">
        <v>17000</v>
      </c>
      <c r="E100" s="562">
        <f t="shared" si="33"/>
        <v>70800</v>
      </c>
      <c r="F100" s="563">
        <v>3000</v>
      </c>
      <c r="G100" s="563">
        <v>1800</v>
      </c>
      <c r="H100" s="564">
        <v>13000</v>
      </c>
      <c r="I100" s="564"/>
      <c r="J100" s="564">
        <v>9000</v>
      </c>
      <c r="K100" s="565">
        <v>44000</v>
      </c>
      <c r="L100" s="562">
        <f t="shared" si="30"/>
        <v>26000</v>
      </c>
      <c r="M100" s="566"/>
      <c r="N100" s="565">
        <v>14000</v>
      </c>
      <c r="O100" s="567">
        <v>10000</v>
      </c>
      <c r="P100" s="568">
        <v>2000</v>
      </c>
      <c r="Q100" s="447"/>
    </row>
    <row r="101" spans="1:17" x14ac:dyDescent="0.25">
      <c r="A101" s="559">
        <v>5163</v>
      </c>
      <c r="B101" s="542" t="s">
        <v>1568</v>
      </c>
      <c r="C101" s="560">
        <f t="shared" si="32"/>
        <v>290000</v>
      </c>
      <c r="D101" s="561">
        <v>35000</v>
      </c>
      <c r="E101" s="562">
        <f t="shared" si="33"/>
        <v>255000</v>
      </c>
      <c r="F101" s="563">
        <v>20000</v>
      </c>
      <c r="G101" s="563"/>
      <c r="H101" s="564">
        <v>160000</v>
      </c>
      <c r="I101" s="564"/>
      <c r="J101" s="564">
        <v>25000</v>
      </c>
      <c r="K101" s="565">
        <v>50000</v>
      </c>
      <c r="L101" s="562">
        <f t="shared" si="30"/>
        <v>0</v>
      </c>
      <c r="M101" s="566">
        <v>6000</v>
      </c>
      <c r="N101" s="565"/>
      <c r="O101" s="567"/>
      <c r="P101" s="568"/>
      <c r="Q101" s="447"/>
    </row>
    <row r="102" spans="1:17" x14ac:dyDescent="0.25">
      <c r="A102" s="559">
        <v>5164</v>
      </c>
      <c r="B102" s="542" t="s">
        <v>125</v>
      </c>
      <c r="C102" s="560">
        <f t="shared" si="32"/>
        <v>9411000</v>
      </c>
      <c r="D102" s="561"/>
      <c r="E102" s="562">
        <f t="shared" si="33"/>
        <v>100000</v>
      </c>
      <c r="F102" s="563">
        <v>40000</v>
      </c>
      <c r="G102" s="563"/>
      <c r="H102" s="564">
        <v>30000</v>
      </c>
      <c r="I102" s="564"/>
      <c r="J102" s="564">
        <v>30000</v>
      </c>
      <c r="K102" s="565"/>
      <c r="L102" s="579">
        <f t="shared" si="30"/>
        <v>9311000</v>
      </c>
      <c r="M102" s="580"/>
      <c r="N102" s="581">
        <v>3075000</v>
      </c>
      <c r="O102" s="574">
        <v>6016000</v>
      </c>
      <c r="P102" s="582">
        <v>220000</v>
      </c>
      <c r="Q102" s="447"/>
    </row>
    <row r="103" spans="1:17" x14ac:dyDescent="0.25">
      <c r="A103" s="559">
        <v>5166</v>
      </c>
      <c r="B103" s="542" t="s">
        <v>126</v>
      </c>
      <c r="C103" s="560">
        <f t="shared" si="32"/>
        <v>290000</v>
      </c>
      <c r="D103" s="561">
        <v>120000</v>
      </c>
      <c r="E103" s="562">
        <f t="shared" si="33"/>
        <v>0</v>
      </c>
      <c r="F103" s="563"/>
      <c r="G103" s="563"/>
      <c r="H103" s="564">
        <v>0</v>
      </c>
      <c r="I103" s="564"/>
      <c r="J103" s="564">
        <v>0</v>
      </c>
      <c r="K103" s="565">
        <v>0</v>
      </c>
      <c r="L103" s="562">
        <f t="shared" si="30"/>
        <v>170000</v>
      </c>
      <c r="M103" s="566"/>
      <c r="N103" s="565">
        <v>100000</v>
      </c>
      <c r="O103" s="567">
        <v>50000</v>
      </c>
      <c r="P103" s="568">
        <v>20000</v>
      </c>
      <c r="Q103" s="447"/>
    </row>
    <row r="104" spans="1:17" x14ac:dyDescent="0.25">
      <c r="A104" s="559">
        <v>5167</v>
      </c>
      <c r="B104" s="542" t="s">
        <v>127</v>
      </c>
      <c r="C104" s="560">
        <f t="shared" si="32"/>
        <v>90000</v>
      </c>
      <c r="D104" s="561">
        <v>20000</v>
      </c>
      <c r="E104" s="562">
        <f t="shared" si="33"/>
        <v>55000</v>
      </c>
      <c r="F104" s="563">
        <v>5000</v>
      </c>
      <c r="G104" s="563"/>
      <c r="H104" s="564">
        <v>10000</v>
      </c>
      <c r="I104" s="564"/>
      <c r="J104" s="564">
        <v>10000</v>
      </c>
      <c r="K104" s="565">
        <v>30000</v>
      </c>
      <c r="L104" s="562">
        <f t="shared" si="30"/>
        <v>15000</v>
      </c>
      <c r="M104" s="566"/>
      <c r="N104" s="565">
        <v>10000</v>
      </c>
      <c r="O104" s="567">
        <v>5000</v>
      </c>
      <c r="P104" s="568"/>
      <c r="Q104" s="447"/>
    </row>
    <row r="105" spans="1:17" x14ac:dyDescent="0.25">
      <c r="A105" s="559">
        <v>5168</v>
      </c>
      <c r="B105" s="542" t="s">
        <v>1809</v>
      </c>
      <c r="C105" s="560">
        <f t="shared" si="32"/>
        <v>255000</v>
      </c>
      <c r="D105" s="561">
        <v>50000</v>
      </c>
      <c r="E105" s="562">
        <f t="shared" si="33"/>
        <v>95000</v>
      </c>
      <c r="F105" s="563"/>
      <c r="G105" s="563"/>
      <c r="H105" s="564">
        <v>45000</v>
      </c>
      <c r="I105" s="564"/>
      <c r="J105" s="564">
        <v>0</v>
      </c>
      <c r="K105" s="565">
        <v>50000</v>
      </c>
      <c r="L105" s="562">
        <f t="shared" si="30"/>
        <v>110000</v>
      </c>
      <c r="M105" s="566"/>
      <c r="N105" s="565">
        <v>50000</v>
      </c>
      <c r="O105" s="567">
        <v>10000</v>
      </c>
      <c r="P105" s="568">
        <v>50000</v>
      </c>
      <c r="Q105" s="447"/>
    </row>
    <row r="106" spans="1:17" s="472" customFormat="1" x14ac:dyDescent="0.25">
      <c r="A106" s="575">
        <v>5169</v>
      </c>
      <c r="B106" s="519" t="s">
        <v>129</v>
      </c>
      <c r="C106" s="495">
        <f t="shared" ref="C106:K106" si="34">SUM(C107:C123)</f>
        <v>5791600</v>
      </c>
      <c r="D106" s="475">
        <f t="shared" si="34"/>
        <v>174000</v>
      </c>
      <c r="E106" s="476">
        <f>SUM(E107:E123)</f>
        <v>3078100</v>
      </c>
      <c r="F106" s="477">
        <f t="shared" si="34"/>
        <v>60000</v>
      </c>
      <c r="G106" s="477">
        <f t="shared" si="34"/>
        <v>12500</v>
      </c>
      <c r="H106" s="478">
        <f t="shared" si="34"/>
        <v>1601600</v>
      </c>
      <c r="I106" s="478">
        <f t="shared" si="34"/>
        <v>0</v>
      </c>
      <c r="J106" s="478">
        <f t="shared" si="34"/>
        <v>43000</v>
      </c>
      <c r="K106" s="480">
        <f t="shared" si="34"/>
        <v>1361000</v>
      </c>
      <c r="L106" s="476">
        <f t="shared" si="30"/>
        <v>2539500</v>
      </c>
      <c r="M106" s="576">
        <f>SUM(M107:M123)</f>
        <v>0</v>
      </c>
      <c r="N106" s="480">
        <f>SUM(N107:N123)</f>
        <v>236000</v>
      </c>
      <c r="O106" s="577">
        <f>SUM(O107:O123)</f>
        <v>2283500</v>
      </c>
      <c r="P106" s="479">
        <f>SUM(P107:P123)</f>
        <v>20000</v>
      </c>
      <c r="Q106" s="496"/>
    </row>
    <row r="107" spans="1:17" hidden="1" outlineLevel="1" x14ac:dyDescent="0.25">
      <c r="A107" s="569"/>
      <c r="B107" s="570" t="s">
        <v>1579</v>
      </c>
      <c r="C107" s="504">
        <f t="shared" ref="C107:C123" si="35">+E107+L107+D107</f>
        <v>500000</v>
      </c>
      <c r="D107" s="543">
        <f>List1!K91</f>
        <v>0</v>
      </c>
      <c r="E107" s="506">
        <f t="shared" ref="E107:E123" si="36">SUM(F107:K107)</f>
        <v>0</v>
      </c>
      <c r="F107" s="544">
        <f>List1!Q91</f>
        <v>0</v>
      </c>
      <c r="G107" s="544">
        <f>+List1!W91</f>
        <v>0</v>
      </c>
      <c r="H107" s="492">
        <f>+List1!T91</f>
        <v>0</v>
      </c>
      <c r="I107" s="492"/>
      <c r="J107" s="492">
        <f>+List1!Z91</f>
        <v>0</v>
      </c>
      <c r="K107" s="546">
        <f>+List1!AF91</f>
        <v>0</v>
      </c>
      <c r="L107" s="506">
        <f t="shared" si="30"/>
        <v>500000</v>
      </c>
      <c r="M107" s="571">
        <f>+List1!AL91</f>
        <v>0</v>
      </c>
      <c r="N107" s="546">
        <f>+List1!AO91</f>
        <v>0</v>
      </c>
      <c r="O107" s="548">
        <f>+List1!AR91</f>
        <v>500000</v>
      </c>
      <c r="P107" s="549">
        <f>+List1!AU91</f>
        <v>0</v>
      </c>
      <c r="Q107" s="447"/>
    </row>
    <row r="108" spans="1:17" ht="27" hidden="1" outlineLevel="1" x14ac:dyDescent="0.25">
      <c r="A108" s="569"/>
      <c r="B108" s="570" t="s">
        <v>1743</v>
      </c>
      <c r="C108" s="504">
        <f t="shared" si="35"/>
        <v>1490000</v>
      </c>
      <c r="D108" s="543">
        <f>List1!K92</f>
        <v>0</v>
      </c>
      <c r="E108" s="506">
        <f t="shared" si="36"/>
        <v>150000</v>
      </c>
      <c r="F108" s="544">
        <f>List1!Q92</f>
        <v>0</v>
      </c>
      <c r="G108" s="544">
        <f>+List1!W92</f>
        <v>0</v>
      </c>
      <c r="H108" s="492">
        <f>+List1!T92</f>
        <v>0</v>
      </c>
      <c r="I108" s="492">
        <f>+List1!AC92</f>
        <v>0</v>
      </c>
      <c r="J108" s="492">
        <f>+List1!Z92</f>
        <v>0</v>
      </c>
      <c r="K108" s="546">
        <f>+List1!AF92</f>
        <v>150000</v>
      </c>
      <c r="L108" s="506">
        <f t="shared" ref="L108:L123" si="37">SUM(N108:P108)</f>
        <v>1340000</v>
      </c>
      <c r="M108" s="571">
        <f>+List1!AL92</f>
        <v>0</v>
      </c>
      <c r="N108" s="546">
        <f>+List1!AO92</f>
        <v>40000</v>
      </c>
      <c r="O108" s="548">
        <f>+List1!AR92</f>
        <v>1300000</v>
      </c>
      <c r="P108" s="549">
        <f>+List1!AU92</f>
        <v>0</v>
      </c>
      <c r="Q108" s="447"/>
    </row>
    <row r="109" spans="1:17" ht="14.25" hidden="1" customHeight="1" outlineLevel="1" x14ac:dyDescent="0.25">
      <c r="A109" s="569"/>
      <c r="B109" s="570" t="s">
        <v>1583</v>
      </c>
      <c r="C109" s="504">
        <f t="shared" si="35"/>
        <v>204000</v>
      </c>
      <c r="D109" s="543">
        <f>List1!K93</f>
        <v>50000</v>
      </c>
      <c r="E109" s="506">
        <f t="shared" si="36"/>
        <v>94000</v>
      </c>
      <c r="F109" s="544">
        <v>8000</v>
      </c>
      <c r="G109" s="544">
        <v>2000</v>
      </c>
      <c r="H109" s="492">
        <v>10000</v>
      </c>
      <c r="I109" s="492"/>
      <c r="J109" s="492">
        <v>4000</v>
      </c>
      <c r="K109" s="546">
        <v>70000</v>
      </c>
      <c r="L109" s="506">
        <f t="shared" si="37"/>
        <v>60000</v>
      </c>
      <c r="M109" s="583">
        <f>+List1!AL93</f>
        <v>0</v>
      </c>
      <c r="N109" s="498">
        <f>+List1!AO93</f>
        <v>20000</v>
      </c>
      <c r="O109" s="584">
        <f>+List1!AR93</f>
        <v>20000</v>
      </c>
      <c r="P109" s="499">
        <f>+List1!AU93</f>
        <v>20000</v>
      </c>
      <c r="Q109" s="447"/>
    </row>
    <row r="110" spans="1:17" hidden="1" outlineLevel="1" x14ac:dyDescent="0.25">
      <c r="A110" s="569"/>
      <c r="B110" s="570" t="s">
        <v>1585</v>
      </c>
      <c r="C110" s="504">
        <f t="shared" si="35"/>
        <v>170000</v>
      </c>
      <c r="D110" s="543">
        <f>List1!K94</f>
        <v>0</v>
      </c>
      <c r="E110" s="506">
        <f t="shared" si="36"/>
        <v>0</v>
      </c>
      <c r="F110" s="544">
        <f>List1!Q94</f>
        <v>0</v>
      </c>
      <c r="G110" s="544">
        <f>+List1!W94</f>
        <v>0</v>
      </c>
      <c r="H110" s="492">
        <f>+List1!T94</f>
        <v>0</v>
      </c>
      <c r="I110" s="492"/>
      <c r="J110" s="492">
        <f>+List1!Z94</f>
        <v>0</v>
      </c>
      <c r="K110" s="546">
        <f>+List1!AF94</f>
        <v>0</v>
      </c>
      <c r="L110" s="506">
        <f t="shared" si="37"/>
        <v>170000</v>
      </c>
      <c r="M110" s="571">
        <f>+List1!AL94</f>
        <v>0</v>
      </c>
      <c r="N110" s="546">
        <f>+List1!AO94</f>
        <v>80000</v>
      </c>
      <c r="O110" s="548">
        <f>+List1!AR94</f>
        <v>90000</v>
      </c>
      <c r="P110" s="549">
        <f>+List1!AU94</f>
        <v>0</v>
      </c>
      <c r="Q110" s="447"/>
    </row>
    <row r="111" spans="1:17" hidden="1" outlineLevel="1" x14ac:dyDescent="0.25">
      <c r="A111" s="569"/>
      <c r="B111" s="570" t="s">
        <v>1587</v>
      </c>
      <c r="C111" s="504">
        <f t="shared" si="35"/>
        <v>40000</v>
      </c>
      <c r="D111" s="543">
        <f>List1!K95</f>
        <v>0</v>
      </c>
      <c r="E111" s="506">
        <f t="shared" si="36"/>
        <v>0</v>
      </c>
      <c r="F111" s="544">
        <f>List1!Q95</f>
        <v>0</v>
      </c>
      <c r="G111" s="544">
        <f>+List1!W95</f>
        <v>0</v>
      </c>
      <c r="H111" s="492">
        <f>+List1!T95</f>
        <v>0</v>
      </c>
      <c r="I111" s="492">
        <f>+List1!AC95</f>
        <v>0</v>
      </c>
      <c r="J111" s="492">
        <f>+List1!Z95</f>
        <v>0</v>
      </c>
      <c r="K111" s="546">
        <f>+List1!AF95</f>
        <v>0</v>
      </c>
      <c r="L111" s="506">
        <f t="shared" si="37"/>
        <v>40000</v>
      </c>
      <c r="M111" s="571">
        <f>+List1!AL95</f>
        <v>0</v>
      </c>
      <c r="N111" s="546">
        <f>+List1!AO95</f>
        <v>0</v>
      </c>
      <c r="O111" s="548">
        <f>+List1!AR95</f>
        <v>40000</v>
      </c>
      <c r="P111" s="549">
        <f>+List1!AU95</f>
        <v>0</v>
      </c>
      <c r="Q111" s="447"/>
    </row>
    <row r="112" spans="1:17" ht="27" hidden="1" outlineLevel="1" x14ac:dyDescent="0.25">
      <c r="A112" s="569"/>
      <c r="B112" s="570" t="s">
        <v>1589</v>
      </c>
      <c r="C112" s="504">
        <f t="shared" si="35"/>
        <v>50500</v>
      </c>
      <c r="D112" s="543">
        <f>List1!K96</f>
        <v>2000</v>
      </c>
      <c r="E112" s="506">
        <f t="shared" si="36"/>
        <v>39500</v>
      </c>
      <c r="F112" s="544">
        <f>List1!Q96</f>
        <v>1000</v>
      </c>
      <c r="G112" s="544">
        <f>+List1!W96</f>
        <v>500</v>
      </c>
      <c r="H112" s="492">
        <f>+List1!T96</f>
        <v>12000</v>
      </c>
      <c r="I112" s="492"/>
      <c r="J112" s="492">
        <f>+List1!Z96</f>
        <v>5000</v>
      </c>
      <c r="K112" s="546">
        <f>+List1!AF96</f>
        <v>21000</v>
      </c>
      <c r="L112" s="506">
        <f t="shared" si="37"/>
        <v>9000</v>
      </c>
      <c r="M112" s="571">
        <f>+List1!AL96</f>
        <v>0</v>
      </c>
      <c r="N112" s="546">
        <f>+List1!AO96</f>
        <v>6000</v>
      </c>
      <c r="O112" s="548">
        <f>+List1!AR96</f>
        <v>3000</v>
      </c>
      <c r="P112" s="549">
        <f>+List1!AU96</f>
        <v>0</v>
      </c>
      <c r="Q112" s="447"/>
    </row>
    <row r="113" spans="1:17" hidden="1" outlineLevel="1" x14ac:dyDescent="0.25">
      <c r="A113" s="569"/>
      <c r="B113" s="570" t="s">
        <v>1591</v>
      </c>
      <c r="C113" s="504">
        <f t="shared" si="35"/>
        <v>0</v>
      </c>
      <c r="D113" s="543">
        <f>List1!K97</f>
        <v>0</v>
      </c>
      <c r="E113" s="506">
        <f t="shared" si="36"/>
        <v>0</v>
      </c>
      <c r="F113" s="544">
        <f>List1!Q97</f>
        <v>0</v>
      </c>
      <c r="G113" s="544">
        <f>+List1!W97</f>
        <v>0</v>
      </c>
      <c r="H113" s="492"/>
      <c r="I113" s="492">
        <f>+List1!AC97</f>
        <v>0</v>
      </c>
      <c r="J113" s="492">
        <f>+List1!Z97</f>
        <v>0</v>
      </c>
      <c r="K113" s="546"/>
      <c r="L113" s="506">
        <f t="shared" si="37"/>
        <v>0</v>
      </c>
      <c r="M113" s="571">
        <f>+List1!AL97</f>
        <v>0</v>
      </c>
      <c r="N113" s="546">
        <f>+List1!AO97</f>
        <v>0</v>
      </c>
      <c r="O113" s="548"/>
      <c r="P113" s="549">
        <f>+List1!AU97</f>
        <v>0</v>
      </c>
      <c r="Q113" s="447"/>
    </row>
    <row r="114" spans="1:17" hidden="1" outlineLevel="1" x14ac:dyDescent="0.25">
      <c r="A114" s="569"/>
      <c r="B114" s="570" t="s">
        <v>1593</v>
      </c>
      <c r="C114" s="504">
        <f t="shared" si="35"/>
        <v>0</v>
      </c>
      <c r="D114" s="543">
        <f>List1!K98</f>
        <v>0</v>
      </c>
      <c r="E114" s="506">
        <f t="shared" si="36"/>
        <v>0</v>
      </c>
      <c r="F114" s="544">
        <f>List1!Q98</f>
        <v>0</v>
      </c>
      <c r="G114" s="544">
        <f>+List1!W98</f>
        <v>0</v>
      </c>
      <c r="H114" s="492">
        <f>+List1!T98</f>
        <v>0</v>
      </c>
      <c r="I114" s="492">
        <f>+List1!AC98</f>
        <v>0</v>
      </c>
      <c r="J114" s="492">
        <f>+List1!Z98</f>
        <v>0</v>
      </c>
      <c r="K114" s="546">
        <v>0</v>
      </c>
      <c r="L114" s="506">
        <f t="shared" si="37"/>
        <v>0</v>
      </c>
      <c r="M114" s="571">
        <f>+List1!AL98</f>
        <v>0</v>
      </c>
      <c r="N114" s="546">
        <f>+List1!AO98</f>
        <v>0</v>
      </c>
      <c r="O114" s="548">
        <f>+List1!AR98</f>
        <v>0</v>
      </c>
      <c r="P114" s="549">
        <f>+List1!AU98</f>
        <v>0</v>
      </c>
      <c r="Q114" s="447"/>
    </row>
    <row r="115" spans="1:17" hidden="1" outlineLevel="1" x14ac:dyDescent="0.25">
      <c r="A115" s="569"/>
      <c r="B115" s="570" t="s">
        <v>1595</v>
      </c>
      <c r="C115" s="504">
        <f t="shared" si="35"/>
        <v>1375000</v>
      </c>
      <c r="D115" s="543">
        <f>List1!K99</f>
        <v>0</v>
      </c>
      <c r="E115" s="506">
        <f t="shared" si="36"/>
        <v>1375000</v>
      </c>
      <c r="F115" s="544">
        <v>0</v>
      </c>
      <c r="G115" s="544">
        <v>0</v>
      </c>
      <c r="H115" s="492">
        <v>1375000</v>
      </c>
      <c r="I115" s="492">
        <v>0</v>
      </c>
      <c r="J115" s="492">
        <v>0</v>
      </c>
      <c r="K115" s="546">
        <v>0</v>
      </c>
      <c r="L115" s="506">
        <f t="shared" si="37"/>
        <v>0</v>
      </c>
      <c r="M115" s="571">
        <f>+List1!AL99</f>
        <v>0</v>
      </c>
      <c r="N115" s="546">
        <f>+List1!AO99</f>
        <v>0</v>
      </c>
      <c r="O115" s="548">
        <f>+List1!AR99</f>
        <v>0</v>
      </c>
      <c r="P115" s="549">
        <f>+List1!AU99</f>
        <v>0</v>
      </c>
      <c r="Q115" s="447"/>
    </row>
    <row r="116" spans="1:17" hidden="1" outlineLevel="1" x14ac:dyDescent="0.25">
      <c r="A116" s="569"/>
      <c r="B116" s="570" t="s">
        <v>1597</v>
      </c>
      <c r="C116" s="504">
        <f t="shared" si="35"/>
        <v>187600</v>
      </c>
      <c r="D116" s="543">
        <f>List1!K100</f>
        <v>0</v>
      </c>
      <c r="E116" s="506">
        <f t="shared" si="36"/>
        <v>187600</v>
      </c>
      <c r="F116" s="544">
        <f>List1!Q100</f>
        <v>0</v>
      </c>
      <c r="G116" s="544">
        <f>+List1!W100</f>
        <v>0</v>
      </c>
      <c r="H116" s="492">
        <f>+List1!T100</f>
        <v>187600</v>
      </c>
      <c r="I116" s="492">
        <f>+List1!AC100</f>
        <v>0</v>
      </c>
      <c r="J116" s="492">
        <f>+List1!Z100</f>
        <v>0</v>
      </c>
      <c r="K116" s="546">
        <f>+List1!AF100</f>
        <v>0</v>
      </c>
      <c r="L116" s="506">
        <f t="shared" si="37"/>
        <v>0</v>
      </c>
      <c r="M116" s="571">
        <f>+List1!AL100</f>
        <v>0</v>
      </c>
      <c r="N116" s="546">
        <f>+List1!AO100</f>
        <v>0</v>
      </c>
      <c r="O116" s="548">
        <f>+List1!AR100</f>
        <v>0</v>
      </c>
      <c r="P116" s="549">
        <f>+List1!AU100</f>
        <v>0</v>
      </c>
      <c r="Q116" s="447"/>
    </row>
    <row r="117" spans="1:17" hidden="1" outlineLevel="1" x14ac:dyDescent="0.25">
      <c r="A117" s="569"/>
      <c r="B117" s="570" t="s">
        <v>1599</v>
      </c>
      <c r="C117" s="504">
        <f t="shared" si="35"/>
        <v>150000</v>
      </c>
      <c r="D117" s="543">
        <f>List1!K101</f>
        <v>0</v>
      </c>
      <c r="E117" s="506">
        <f t="shared" si="36"/>
        <v>150000</v>
      </c>
      <c r="F117" s="544">
        <v>0</v>
      </c>
      <c r="G117" s="544">
        <v>0</v>
      </c>
      <c r="H117" s="492">
        <v>0</v>
      </c>
      <c r="I117" s="492">
        <v>0</v>
      </c>
      <c r="J117" s="492">
        <v>0</v>
      </c>
      <c r="K117" s="546">
        <v>150000</v>
      </c>
      <c r="L117" s="506">
        <f t="shared" si="37"/>
        <v>0</v>
      </c>
      <c r="M117" s="571">
        <f>+List1!AL101</f>
        <v>0</v>
      </c>
      <c r="N117" s="546">
        <f>+List1!AO101</f>
        <v>0</v>
      </c>
      <c r="O117" s="548">
        <f>+List1!AR101</f>
        <v>0</v>
      </c>
      <c r="P117" s="549">
        <f>+List1!AU101</f>
        <v>0</v>
      </c>
      <c r="Q117" s="447"/>
    </row>
    <row r="118" spans="1:17" ht="27" hidden="1" outlineLevel="1" x14ac:dyDescent="0.25">
      <c r="A118" s="569"/>
      <c r="B118" s="570" t="s">
        <v>1601</v>
      </c>
      <c r="C118" s="504">
        <f t="shared" si="35"/>
        <v>18500</v>
      </c>
      <c r="D118" s="543">
        <f>List1!K102</f>
        <v>10000</v>
      </c>
      <c r="E118" s="506">
        <f t="shared" si="36"/>
        <v>8000</v>
      </c>
      <c r="F118" s="544">
        <f>List1!Q102</f>
        <v>1000</v>
      </c>
      <c r="G118" s="544">
        <f>+List1!W102</f>
        <v>0</v>
      </c>
      <c r="H118" s="492">
        <f>+List1!T102</f>
        <v>2000</v>
      </c>
      <c r="I118" s="492">
        <f>+List1!AC102</f>
        <v>0</v>
      </c>
      <c r="J118" s="492">
        <f>+List1!Z102</f>
        <v>0</v>
      </c>
      <c r="K118" s="546">
        <f>+List1!AF102</f>
        <v>5000</v>
      </c>
      <c r="L118" s="506">
        <f t="shared" si="37"/>
        <v>500</v>
      </c>
      <c r="M118" s="571">
        <f>+List1!AL102</f>
        <v>0</v>
      </c>
      <c r="N118" s="546">
        <f>+List1!AO102</f>
        <v>0</v>
      </c>
      <c r="O118" s="548">
        <f>+List1!AR102</f>
        <v>500</v>
      </c>
      <c r="P118" s="549">
        <f>+List1!AU102</f>
        <v>0</v>
      </c>
      <c r="Q118" s="447"/>
    </row>
    <row r="119" spans="1:17" ht="27" hidden="1" outlineLevel="1" x14ac:dyDescent="0.25">
      <c r="A119" s="569"/>
      <c r="B119" s="570" t="s">
        <v>1603</v>
      </c>
      <c r="C119" s="504">
        <f t="shared" si="35"/>
        <v>8000</v>
      </c>
      <c r="D119" s="543">
        <v>8000</v>
      </c>
      <c r="E119" s="506">
        <f t="shared" si="36"/>
        <v>0</v>
      </c>
      <c r="F119" s="544">
        <f>List1!Q103</f>
        <v>0</v>
      </c>
      <c r="G119" s="544">
        <f>+List1!W103</f>
        <v>0</v>
      </c>
      <c r="H119" s="492">
        <f>+List1!T103</f>
        <v>0</v>
      </c>
      <c r="I119" s="492">
        <f>+List1!AC103</f>
        <v>0</v>
      </c>
      <c r="J119" s="492">
        <f>+List1!Z103</f>
        <v>0</v>
      </c>
      <c r="K119" s="546">
        <f>+List1!AF103</f>
        <v>0</v>
      </c>
      <c r="L119" s="506">
        <f t="shared" si="37"/>
        <v>0</v>
      </c>
      <c r="M119" s="571">
        <f>+List1!AL103</f>
        <v>0</v>
      </c>
      <c r="N119" s="546">
        <f>+List1!AO103</f>
        <v>0</v>
      </c>
      <c r="O119" s="548">
        <f>+List1!AR103</f>
        <v>0</v>
      </c>
      <c r="P119" s="549">
        <f>+List1!AU103</f>
        <v>0</v>
      </c>
      <c r="Q119" s="447"/>
    </row>
    <row r="120" spans="1:17" hidden="1" outlineLevel="1" x14ac:dyDescent="0.25">
      <c r="A120" s="569"/>
      <c r="B120" s="570" t="s">
        <v>1605</v>
      </c>
      <c r="C120" s="504">
        <f t="shared" si="35"/>
        <v>720000</v>
      </c>
      <c r="D120" s="543">
        <v>90000</v>
      </c>
      <c r="E120" s="506">
        <f t="shared" si="36"/>
        <v>300000</v>
      </c>
      <c r="F120" s="544">
        <v>50000</v>
      </c>
      <c r="G120" s="544">
        <v>10000</v>
      </c>
      <c r="H120" s="492">
        <v>15000</v>
      </c>
      <c r="I120" s="492"/>
      <c r="J120" s="492">
        <v>25000</v>
      </c>
      <c r="K120" s="546">
        <v>200000</v>
      </c>
      <c r="L120" s="506">
        <f t="shared" si="37"/>
        <v>330000</v>
      </c>
      <c r="M120" s="571">
        <f>+List1!AL104</f>
        <v>0</v>
      </c>
      <c r="N120" s="546">
        <f>+List1!AO104</f>
        <v>60000</v>
      </c>
      <c r="O120" s="548">
        <v>270000</v>
      </c>
      <c r="P120" s="549">
        <f>+List1!AU104</f>
        <v>0</v>
      </c>
      <c r="Q120" s="447"/>
    </row>
    <row r="121" spans="1:17" hidden="1" outlineLevel="1" x14ac:dyDescent="0.25">
      <c r="A121" s="569"/>
      <c r="B121" s="570" t="s">
        <v>1607</v>
      </c>
      <c r="C121" s="504">
        <f t="shared" si="35"/>
        <v>75000</v>
      </c>
      <c r="D121" s="543">
        <f>List1!K105</f>
        <v>0</v>
      </c>
      <c r="E121" s="506">
        <f t="shared" si="36"/>
        <v>0</v>
      </c>
      <c r="F121" s="544">
        <f>List1!Q105</f>
        <v>0</v>
      </c>
      <c r="G121" s="544">
        <f>+List1!W105</f>
        <v>0</v>
      </c>
      <c r="H121" s="492">
        <f>+List1!T105</f>
        <v>0</v>
      </c>
      <c r="I121" s="492">
        <f>+List1!AC105</f>
        <v>0</v>
      </c>
      <c r="J121" s="492">
        <f>+List1!Z105</f>
        <v>0</v>
      </c>
      <c r="K121" s="546">
        <f>+List1!AF105</f>
        <v>0</v>
      </c>
      <c r="L121" s="506">
        <f t="shared" si="37"/>
        <v>75000</v>
      </c>
      <c r="M121" s="571">
        <f>+List1!AL105</f>
        <v>0</v>
      </c>
      <c r="N121" s="546">
        <f>+List1!AO105</f>
        <v>25000</v>
      </c>
      <c r="O121" s="548">
        <f>+List1!AR105</f>
        <v>50000</v>
      </c>
      <c r="P121" s="549">
        <f>+List1!AU105</f>
        <v>0</v>
      </c>
      <c r="Q121" s="447"/>
    </row>
    <row r="122" spans="1:17" hidden="1" outlineLevel="1" x14ac:dyDescent="0.25">
      <c r="A122" s="569"/>
      <c r="B122" s="570" t="s">
        <v>1609</v>
      </c>
      <c r="C122" s="504">
        <f t="shared" si="35"/>
        <v>53000</v>
      </c>
      <c r="D122" s="543">
        <f>List1!K106</f>
        <v>14000</v>
      </c>
      <c r="E122" s="506">
        <f t="shared" si="36"/>
        <v>24000</v>
      </c>
      <c r="F122" s="544">
        <f>List1!Q106</f>
        <v>0</v>
      </c>
      <c r="G122" s="544">
        <f>+List1!W106</f>
        <v>0</v>
      </c>
      <c r="H122" s="492">
        <f>+List1!T106</f>
        <v>0</v>
      </c>
      <c r="I122" s="492">
        <f>+List1!AC106</f>
        <v>0</v>
      </c>
      <c r="J122" s="492">
        <f>+List1!Z106</f>
        <v>9000</v>
      </c>
      <c r="K122" s="546">
        <f>+List1!AF106</f>
        <v>15000</v>
      </c>
      <c r="L122" s="506">
        <f t="shared" si="37"/>
        <v>15000</v>
      </c>
      <c r="M122" s="571">
        <f>+List1!AL106</f>
        <v>0</v>
      </c>
      <c r="N122" s="546">
        <f>+List1!AO106</f>
        <v>5000</v>
      </c>
      <c r="O122" s="548">
        <f>+List1!AR106</f>
        <v>10000</v>
      </c>
      <c r="P122" s="549">
        <f>+List1!AU106</f>
        <v>0</v>
      </c>
      <c r="Q122" s="447"/>
    </row>
    <row r="123" spans="1:17" hidden="1" outlineLevel="1" x14ac:dyDescent="0.25">
      <c r="A123" s="569"/>
      <c r="B123" s="570" t="s">
        <v>1611</v>
      </c>
      <c r="C123" s="504">
        <f t="shared" si="35"/>
        <v>750000</v>
      </c>
      <c r="D123" s="543">
        <f>List1!K107</f>
        <v>0</v>
      </c>
      <c r="E123" s="506">
        <f t="shared" si="36"/>
        <v>750000</v>
      </c>
      <c r="F123" s="544">
        <f>List1!Q107</f>
        <v>0</v>
      </c>
      <c r="G123" s="544">
        <f>+List1!W107</f>
        <v>0</v>
      </c>
      <c r="H123" s="492">
        <f>+List1!T107</f>
        <v>0</v>
      </c>
      <c r="I123" s="492">
        <f>+List1!AC107</f>
        <v>0</v>
      </c>
      <c r="J123" s="492">
        <f>+List1!Z107</f>
        <v>0</v>
      </c>
      <c r="K123" s="546">
        <v>750000</v>
      </c>
      <c r="L123" s="506">
        <f t="shared" si="37"/>
        <v>0</v>
      </c>
      <c r="M123" s="571">
        <f>+List1!AL107</f>
        <v>0</v>
      </c>
      <c r="N123" s="546">
        <f>+List1!AO107</f>
        <v>0</v>
      </c>
      <c r="O123" s="548">
        <f>+List1!AR107</f>
        <v>0</v>
      </c>
      <c r="P123" s="549">
        <f>+List1!AU107</f>
        <v>0</v>
      </c>
      <c r="Q123" s="447"/>
    </row>
    <row r="124" spans="1:17" s="472" customFormat="1" collapsed="1" x14ac:dyDescent="0.25">
      <c r="A124" s="575">
        <v>5171</v>
      </c>
      <c r="B124" s="519" t="s">
        <v>130</v>
      </c>
      <c r="C124" s="495">
        <f>SUM(C125:C128)</f>
        <v>5158000</v>
      </c>
      <c r="D124" s="475">
        <f t="shared" ref="D124:K124" si="38">SUM(D125:D128)</f>
        <v>70000</v>
      </c>
      <c r="E124" s="476">
        <f>SUM(E125:E128)</f>
        <v>555000</v>
      </c>
      <c r="F124" s="477">
        <f t="shared" si="38"/>
        <v>42500</v>
      </c>
      <c r="G124" s="477">
        <f t="shared" si="38"/>
        <v>0</v>
      </c>
      <c r="H124" s="478">
        <f t="shared" si="38"/>
        <v>102500</v>
      </c>
      <c r="I124" s="478">
        <f t="shared" si="38"/>
        <v>0</v>
      </c>
      <c r="J124" s="478">
        <f t="shared" si="38"/>
        <v>70000</v>
      </c>
      <c r="K124" s="480">
        <f t="shared" si="38"/>
        <v>340000</v>
      </c>
      <c r="L124" s="476">
        <f t="shared" ref="L124:L139" si="39">SUM(N124:P124)</f>
        <v>4533000</v>
      </c>
      <c r="M124" s="576">
        <f>SUM(M125:M128)</f>
        <v>0</v>
      </c>
      <c r="N124" s="480">
        <f>SUM(N125:N128)</f>
        <v>3488000</v>
      </c>
      <c r="O124" s="577">
        <f>SUM(O125:O128)</f>
        <v>700000</v>
      </c>
      <c r="P124" s="479">
        <f>SUM(P125:P128)</f>
        <v>345000</v>
      </c>
      <c r="Q124" s="496"/>
    </row>
    <row r="125" spans="1:17" hidden="1" outlineLevel="1" x14ac:dyDescent="0.25">
      <c r="A125" s="569"/>
      <c r="B125" s="570" t="s">
        <v>1614</v>
      </c>
      <c r="C125" s="504">
        <f t="shared" ref="C125:C137" si="40">+E125+L125+D125</f>
        <v>575000</v>
      </c>
      <c r="D125" s="543">
        <f>List1!K109</f>
        <v>10000</v>
      </c>
      <c r="E125" s="506">
        <f t="shared" ref="E125:E137" si="41">SUM(F125:K125)</f>
        <v>390000</v>
      </c>
      <c r="F125" s="544">
        <v>40000</v>
      </c>
      <c r="G125" s="544">
        <v>0</v>
      </c>
      <c r="H125" s="492">
        <v>100000</v>
      </c>
      <c r="I125" s="492"/>
      <c r="J125" s="492">
        <v>50000</v>
      </c>
      <c r="K125" s="546">
        <v>200000</v>
      </c>
      <c r="L125" s="506">
        <f t="shared" si="39"/>
        <v>175000</v>
      </c>
      <c r="M125" s="583">
        <f>List1!AL109</f>
        <v>0</v>
      </c>
      <c r="N125" s="498">
        <f>List1!AO109</f>
        <v>75000</v>
      </c>
      <c r="O125" s="584">
        <f>List1!AR109</f>
        <v>0</v>
      </c>
      <c r="P125" s="499">
        <f>List1!AU109</f>
        <v>100000</v>
      </c>
      <c r="Q125" s="447"/>
    </row>
    <row r="126" spans="1:17" hidden="1" outlineLevel="1" x14ac:dyDescent="0.25">
      <c r="A126" s="569"/>
      <c r="B126" s="570" t="s">
        <v>1616</v>
      </c>
      <c r="C126" s="504">
        <f t="shared" si="40"/>
        <v>410000</v>
      </c>
      <c r="D126" s="543">
        <f>List1!K110</f>
        <v>10000</v>
      </c>
      <c r="E126" s="506">
        <f t="shared" si="41"/>
        <v>95000</v>
      </c>
      <c r="F126" s="544">
        <v>2500</v>
      </c>
      <c r="G126" s="544">
        <v>0</v>
      </c>
      <c r="H126" s="492">
        <v>2500</v>
      </c>
      <c r="I126" s="492"/>
      <c r="J126" s="492">
        <v>20000</v>
      </c>
      <c r="K126" s="546">
        <v>70000</v>
      </c>
      <c r="L126" s="506">
        <f t="shared" ref="L126:L128" si="42">SUM(N126:P126)</f>
        <v>305000</v>
      </c>
      <c r="M126" s="571">
        <f>List1!AL110</f>
        <v>0</v>
      </c>
      <c r="N126" s="546">
        <f>List1!AO110</f>
        <v>35000</v>
      </c>
      <c r="O126" s="548">
        <f>List1!AR110</f>
        <v>100000</v>
      </c>
      <c r="P126" s="549">
        <f>List1!AU110</f>
        <v>170000</v>
      </c>
      <c r="Q126" s="447"/>
    </row>
    <row r="127" spans="1:17" hidden="1" outlineLevel="1" x14ac:dyDescent="0.25">
      <c r="A127" s="569"/>
      <c r="B127" s="570" t="s">
        <v>1618</v>
      </c>
      <c r="C127" s="504">
        <f t="shared" si="40"/>
        <v>695000</v>
      </c>
      <c r="D127" s="543">
        <f>List1!K111</f>
        <v>50000</v>
      </c>
      <c r="E127" s="506">
        <f t="shared" si="41"/>
        <v>70000</v>
      </c>
      <c r="F127" s="544">
        <v>0</v>
      </c>
      <c r="G127" s="544">
        <v>0</v>
      </c>
      <c r="H127" s="492">
        <v>0</v>
      </c>
      <c r="I127" s="492">
        <v>0</v>
      </c>
      <c r="J127" s="492">
        <v>0</v>
      </c>
      <c r="K127" s="546">
        <v>70000</v>
      </c>
      <c r="L127" s="506">
        <f t="shared" si="42"/>
        <v>575000</v>
      </c>
      <c r="M127" s="571">
        <f>List1!AL111</f>
        <v>0</v>
      </c>
      <c r="N127" s="546">
        <f>List1!AO111</f>
        <v>200000</v>
      </c>
      <c r="O127" s="548">
        <v>300000</v>
      </c>
      <c r="P127" s="549">
        <v>75000</v>
      </c>
      <c r="Q127" s="447"/>
    </row>
    <row r="128" spans="1:17" hidden="1" outlineLevel="1" x14ac:dyDescent="0.25">
      <c r="A128" s="569"/>
      <c r="B128" s="570" t="s">
        <v>1620</v>
      </c>
      <c r="C128" s="504">
        <f t="shared" si="40"/>
        <v>3478000</v>
      </c>
      <c r="D128" s="543">
        <f>List1!K112</f>
        <v>0</v>
      </c>
      <c r="E128" s="506">
        <f t="shared" si="41"/>
        <v>0</v>
      </c>
      <c r="F128" s="544">
        <f>List1!Q112</f>
        <v>0</v>
      </c>
      <c r="G128" s="544">
        <f>+List1!W112</f>
        <v>0</v>
      </c>
      <c r="H128" s="492">
        <f>+List1!T112</f>
        <v>0</v>
      </c>
      <c r="I128" s="492">
        <f>+List1!AC112</f>
        <v>0</v>
      </c>
      <c r="J128" s="492">
        <f>+List1!Z112</f>
        <v>0</v>
      </c>
      <c r="K128" s="546">
        <f>+List1!AF112</f>
        <v>0</v>
      </c>
      <c r="L128" s="506">
        <f t="shared" si="42"/>
        <v>3478000</v>
      </c>
      <c r="M128" s="571">
        <f>List1!AL112</f>
        <v>0</v>
      </c>
      <c r="N128" s="546">
        <v>3178000</v>
      </c>
      <c r="O128" s="548">
        <v>300000</v>
      </c>
      <c r="P128" s="549">
        <f>List1!AU112</f>
        <v>0</v>
      </c>
      <c r="Q128" s="447"/>
    </row>
    <row r="129" spans="1:17" collapsed="1" x14ac:dyDescent="0.25">
      <c r="A129" s="559" t="s">
        <v>1621</v>
      </c>
      <c r="B129" s="542" t="s">
        <v>132</v>
      </c>
      <c r="C129" s="560">
        <f t="shared" si="40"/>
        <v>20000</v>
      </c>
      <c r="D129" s="561">
        <f>List1!K113</f>
        <v>20000</v>
      </c>
      <c r="E129" s="562">
        <f t="shared" si="41"/>
        <v>0</v>
      </c>
      <c r="F129" s="563">
        <f>List1!Q113</f>
        <v>0</v>
      </c>
      <c r="G129" s="563">
        <f>List1!W113</f>
        <v>0</v>
      </c>
      <c r="H129" s="564">
        <f>List1!T113</f>
        <v>0</v>
      </c>
      <c r="I129" s="564">
        <f>List1!AC113</f>
        <v>0</v>
      </c>
      <c r="J129" s="564">
        <f>+List1!Z113</f>
        <v>0</v>
      </c>
      <c r="K129" s="565">
        <f>List1!AF113</f>
        <v>0</v>
      </c>
      <c r="L129" s="562">
        <f t="shared" si="39"/>
        <v>0</v>
      </c>
      <c r="M129" s="566">
        <f>+List1!AL113</f>
        <v>0</v>
      </c>
      <c r="N129" s="565">
        <f>+List1!AO113</f>
        <v>0</v>
      </c>
      <c r="O129" s="567">
        <f>+List1!AR113</f>
        <v>0</v>
      </c>
      <c r="P129" s="568">
        <f>+List1!AU113</f>
        <v>0</v>
      </c>
      <c r="Q129" s="447"/>
    </row>
    <row r="130" spans="1:17" x14ac:dyDescent="0.25">
      <c r="A130" s="559" t="s">
        <v>1622</v>
      </c>
      <c r="B130" s="542" t="s">
        <v>1623</v>
      </c>
      <c r="C130" s="560">
        <f t="shared" si="40"/>
        <v>20000</v>
      </c>
      <c r="D130" s="561">
        <f>List1!K114</f>
        <v>20000</v>
      </c>
      <c r="E130" s="562">
        <f t="shared" si="41"/>
        <v>0</v>
      </c>
      <c r="F130" s="563">
        <f>List1!Q114</f>
        <v>0</v>
      </c>
      <c r="G130" s="563">
        <f>List1!W114</f>
        <v>0</v>
      </c>
      <c r="H130" s="564">
        <f>List1!T114</f>
        <v>0</v>
      </c>
      <c r="I130" s="564">
        <f>List1!AC114</f>
        <v>0</v>
      </c>
      <c r="J130" s="564">
        <f>+List1!Z114</f>
        <v>0</v>
      </c>
      <c r="K130" s="565">
        <f>List1!AF114</f>
        <v>0</v>
      </c>
      <c r="L130" s="562">
        <f t="shared" ref="L130:L136" si="43">SUM(N130:P130)</f>
        <v>0</v>
      </c>
      <c r="M130" s="566">
        <f>+List1!AL114</f>
        <v>0</v>
      </c>
      <c r="N130" s="565">
        <f>+List1!AO114</f>
        <v>0</v>
      </c>
      <c r="O130" s="567">
        <f>+List1!AR114</f>
        <v>0</v>
      </c>
      <c r="P130" s="568">
        <f>+List1!AU114</f>
        <v>0</v>
      </c>
      <c r="Q130" s="447"/>
    </row>
    <row r="131" spans="1:17" x14ac:dyDescent="0.25">
      <c r="A131" s="559" t="s">
        <v>1624</v>
      </c>
      <c r="B131" s="542" t="s">
        <v>1625</v>
      </c>
      <c r="C131" s="560">
        <f t="shared" si="40"/>
        <v>0</v>
      </c>
      <c r="D131" s="561">
        <f>List1!K115</f>
        <v>0</v>
      </c>
      <c r="E131" s="562">
        <f t="shared" si="41"/>
        <v>0</v>
      </c>
      <c r="F131" s="563">
        <f>List1!Q115</f>
        <v>0</v>
      </c>
      <c r="G131" s="563">
        <f>List1!W115</f>
        <v>0</v>
      </c>
      <c r="H131" s="564">
        <f>List1!T115</f>
        <v>0</v>
      </c>
      <c r="I131" s="564">
        <f>List1!AC115</f>
        <v>0</v>
      </c>
      <c r="J131" s="564">
        <f>+List1!Z115</f>
        <v>0</v>
      </c>
      <c r="K131" s="565">
        <f>List1!AF115</f>
        <v>0</v>
      </c>
      <c r="L131" s="562">
        <f t="shared" si="43"/>
        <v>0</v>
      </c>
      <c r="M131" s="566">
        <f>+List1!AL115</f>
        <v>0</v>
      </c>
      <c r="N131" s="565">
        <f>+List1!AO115</f>
        <v>0</v>
      </c>
      <c r="O131" s="567">
        <f>+List1!AR115</f>
        <v>0</v>
      </c>
      <c r="P131" s="568">
        <f>+List1!AU115</f>
        <v>0</v>
      </c>
      <c r="Q131" s="447"/>
    </row>
    <row r="132" spans="1:17" x14ac:dyDescent="0.25">
      <c r="A132" s="559" t="s">
        <v>1626</v>
      </c>
      <c r="B132" s="542" t="s">
        <v>1627</v>
      </c>
      <c r="C132" s="560">
        <f t="shared" si="40"/>
        <v>1397000</v>
      </c>
      <c r="D132" s="561">
        <v>80000</v>
      </c>
      <c r="E132" s="562">
        <f t="shared" si="41"/>
        <v>1167000</v>
      </c>
      <c r="F132" s="563">
        <v>125000</v>
      </c>
      <c r="G132" s="563">
        <v>0</v>
      </c>
      <c r="H132" s="564">
        <v>700000</v>
      </c>
      <c r="I132" s="564"/>
      <c r="J132" s="564">
        <v>70000</v>
      </c>
      <c r="K132" s="565">
        <v>272000</v>
      </c>
      <c r="L132" s="562">
        <f t="shared" si="43"/>
        <v>150000</v>
      </c>
      <c r="M132" s="566">
        <f>+List1!AL116</f>
        <v>0</v>
      </c>
      <c r="N132" s="565">
        <v>75000</v>
      </c>
      <c r="O132" s="567">
        <v>75000</v>
      </c>
      <c r="P132" s="568">
        <f>+List1!AU116</f>
        <v>0</v>
      </c>
      <c r="Q132" s="447"/>
    </row>
    <row r="133" spans="1:17" x14ac:dyDescent="0.25">
      <c r="A133" s="559" t="s">
        <v>1628</v>
      </c>
      <c r="B133" s="542" t="s">
        <v>1629</v>
      </c>
      <c r="C133" s="560">
        <f t="shared" si="40"/>
        <v>0</v>
      </c>
      <c r="D133" s="561">
        <f>List1!K117</f>
        <v>0</v>
      </c>
      <c r="E133" s="562">
        <f t="shared" si="41"/>
        <v>0</v>
      </c>
      <c r="F133" s="563">
        <f>List1!Q117</f>
        <v>0</v>
      </c>
      <c r="G133" s="563">
        <f>List1!W117</f>
        <v>0</v>
      </c>
      <c r="H133" s="564">
        <f>List1!T117</f>
        <v>0</v>
      </c>
      <c r="I133" s="564">
        <f>List1!AC117</f>
        <v>0</v>
      </c>
      <c r="J133" s="564">
        <f>+List1!Z117</f>
        <v>0</v>
      </c>
      <c r="K133" s="565">
        <f>List1!AF117</f>
        <v>0</v>
      </c>
      <c r="L133" s="562">
        <f t="shared" si="43"/>
        <v>0</v>
      </c>
      <c r="M133" s="566">
        <f>+List1!AL117</f>
        <v>0</v>
      </c>
      <c r="N133" s="565">
        <f>+List1!AO117</f>
        <v>0</v>
      </c>
      <c r="O133" s="567">
        <f>+List1!AR117</f>
        <v>0</v>
      </c>
      <c r="P133" s="568">
        <f>+List1!AU117</f>
        <v>0</v>
      </c>
      <c r="Q133" s="447"/>
    </row>
    <row r="134" spans="1:17" x14ac:dyDescent="0.25">
      <c r="A134" s="559" t="s">
        <v>1630</v>
      </c>
      <c r="B134" s="542" t="s">
        <v>1631</v>
      </c>
      <c r="C134" s="560">
        <f t="shared" si="40"/>
        <v>71000</v>
      </c>
      <c r="D134" s="561">
        <f>List1!K118</f>
        <v>4000</v>
      </c>
      <c r="E134" s="562">
        <f t="shared" si="41"/>
        <v>42000</v>
      </c>
      <c r="F134" s="563">
        <f>List1!Q118</f>
        <v>10000</v>
      </c>
      <c r="G134" s="563">
        <f>List1!W118</f>
        <v>0</v>
      </c>
      <c r="H134" s="564">
        <f>List1!T118</f>
        <v>12000</v>
      </c>
      <c r="I134" s="564">
        <f>List1!AC118</f>
        <v>0</v>
      </c>
      <c r="J134" s="564">
        <f>+List1!Z118</f>
        <v>10000</v>
      </c>
      <c r="K134" s="565">
        <f>List1!AF118</f>
        <v>10000</v>
      </c>
      <c r="L134" s="562">
        <f t="shared" si="43"/>
        <v>25000</v>
      </c>
      <c r="M134" s="566">
        <f>+List1!AL118</f>
        <v>0</v>
      </c>
      <c r="N134" s="565">
        <f>+List1!AO118</f>
        <v>25000</v>
      </c>
      <c r="O134" s="567">
        <f>+List1!AR118</f>
        <v>0</v>
      </c>
      <c r="P134" s="568">
        <f>+List1!AU118</f>
        <v>0</v>
      </c>
      <c r="Q134" s="447"/>
    </row>
    <row r="135" spans="1:17" x14ac:dyDescent="0.25">
      <c r="A135" s="559" t="s">
        <v>1632</v>
      </c>
      <c r="B135" s="542" t="s">
        <v>1633</v>
      </c>
      <c r="C135" s="560">
        <f t="shared" si="40"/>
        <v>75000</v>
      </c>
      <c r="D135" s="561">
        <f>List1!K119</f>
        <v>0</v>
      </c>
      <c r="E135" s="562">
        <f t="shared" si="41"/>
        <v>0</v>
      </c>
      <c r="F135" s="563">
        <f>List1!Q119</f>
        <v>0</v>
      </c>
      <c r="G135" s="563">
        <f>List1!W119</f>
        <v>0</v>
      </c>
      <c r="H135" s="564">
        <f>List1!T119</f>
        <v>0</v>
      </c>
      <c r="I135" s="564">
        <f>List1!AC119</f>
        <v>0</v>
      </c>
      <c r="J135" s="564">
        <f>+List1!Z119</f>
        <v>0</v>
      </c>
      <c r="K135" s="565">
        <f>List1!AF119</f>
        <v>0</v>
      </c>
      <c r="L135" s="562">
        <f t="shared" si="43"/>
        <v>75000</v>
      </c>
      <c r="M135" s="566">
        <f>+List1!AL119</f>
        <v>0</v>
      </c>
      <c r="N135" s="565">
        <f>+List1!AO119</f>
        <v>0</v>
      </c>
      <c r="O135" s="567">
        <v>75000</v>
      </c>
      <c r="P135" s="568">
        <f>+List1!AU119</f>
        <v>0</v>
      </c>
      <c r="Q135" s="447"/>
    </row>
    <row r="136" spans="1:17" x14ac:dyDescent="0.25">
      <c r="A136" s="559" t="s">
        <v>1634</v>
      </c>
      <c r="B136" s="542" t="s">
        <v>1635</v>
      </c>
      <c r="C136" s="560">
        <f t="shared" si="40"/>
        <v>0</v>
      </c>
      <c r="D136" s="561">
        <f>List1!K120</f>
        <v>0</v>
      </c>
      <c r="E136" s="562">
        <f t="shared" si="41"/>
        <v>0</v>
      </c>
      <c r="F136" s="563">
        <f>List1!Q120</f>
        <v>0</v>
      </c>
      <c r="G136" s="563">
        <f>List1!W120</f>
        <v>0</v>
      </c>
      <c r="H136" s="564">
        <f>List1!T120</f>
        <v>0</v>
      </c>
      <c r="I136" s="564">
        <f>List1!AC120</f>
        <v>0</v>
      </c>
      <c r="J136" s="564">
        <f>+List1!Z120</f>
        <v>0</v>
      </c>
      <c r="K136" s="565">
        <f>List1!AF120</f>
        <v>0</v>
      </c>
      <c r="L136" s="562">
        <f t="shared" si="43"/>
        <v>0</v>
      </c>
      <c r="M136" s="566">
        <f>+List1!AL120</f>
        <v>0</v>
      </c>
      <c r="N136" s="565">
        <f>+List1!AO120</f>
        <v>0</v>
      </c>
      <c r="O136" s="567">
        <f>+List1!AR120</f>
        <v>0</v>
      </c>
      <c r="P136" s="568">
        <f>+List1!AU120</f>
        <v>0</v>
      </c>
      <c r="Q136" s="447"/>
    </row>
    <row r="137" spans="1:17" x14ac:dyDescent="0.25">
      <c r="A137" s="559" t="s">
        <v>1637</v>
      </c>
      <c r="B137" s="542" t="s">
        <v>1638</v>
      </c>
      <c r="C137" s="560">
        <f t="shared" si="40"/>
        <v>60000</v>
      </c>
      <c r="D137" s="561">
        <v>60000</v>
      </c>
      <c r="E137" s="562">
        <f t="shared" si="41"/>
        <v>0</v>
      </c>
      <c r="F137" s="563"/>
      <c r="G137" s="563"/>
      <c r="H137" s="564"/>
      <c r="I137" s="564"/>
      <c r="J137" s="564"/>
      <c r="K137" s="565"/>
      <c r="L137" s="562">
        <f t="shared" ref="L137" si="44">SUM(N137:P137)</f>
        <v>0</v>
      </c>
      <c r="M137" s="566"/>
      <c r="N137" s="565"/>
      <c r="O137" s="567"/>
      <c r="P137" s="568"/>
      <c r="Q137" s="447"/>
    </row>
    <row r="138" spans="1:17" ht="14.25" thickBot="1" x14ac:dyDescent="0.3">
      <c r="A138" s="585" t="s">
        <v>420</v>
      </c>
      <c r="B138" s="551"/>
      <c r="C138" s="520">
        <f>SUM(C129:C137)+C124+C106+SUM(C94:C105)+C70+SUM(C66:C69)+C59</f>
        <v>51132900</v>
      </c>
      <c r="D138" s="552">
        <f t="shared" ref="D138:K138" si="45">SUM(D129:D137)+D124+D106+SUM(D94:D105)+D70+SUM(D66:D69)+D59</f>
        <v>1095000</v>
      </c>
      <c r="E138" s="521">
        <f t="shared" si="45"/>
        <v>10963900</v>
      </c>
      <c r="F138" s="553">
        <f t="shared" si="45"/>
        <v>561500</v>
      </c>
      <c r="G138" s="553">
        <f t="shared" si="45"/>
        <v>46300</v>
      </c>
      <c r="H138" s="554">
        <f t="shared" si="45"/>
        <v>4275100</v>
      </c>
      <c r="I138" s="554">
        <f t="shared" si="45"/>
        <v>0</v>
      </c>
      <c r="J138" s="554">
        <f t="shared" si="45"/>
        <v>1480000</v>
      </c>
      <c r="K138" s="555">
        <f t="shared" si="45"/>
        <v>4601000</v>
      </c>
      <c r="L138" s="521">
        <f t="shared" ref="L138:P138" si="46">SUM(L129:L137)+L124+L106+SUM(L94:L105)+L70+SUM(L66:L69)+L59</f>
        <v>39074000</v>
      </c>
      <c r="M138" s="556">
        <f t="shared" si="46"/>
        <v>6000</v>
      </c>
      <c r="N138" s="555">
        <f t="shared" si="46"/>
        <v>17155000</v>
      </c>
      <c r="O138" s="557">
        <f t="shared" si="46"/>
        <v>10872000</v>
      </c>
      <c r="P138" s="558">
        <f t="shared" si="46"/>
        <v>11047000</v>
      </c>
      <c r="Q138" s="447"/>
    </row>
    <row r="139" spans="1:17" x14ac:dyDescent="0.25">
      <c r="A139" s="559">
        <v>5141</v>
      </c>
      <c r="B139" s="542" t="s">
        <v>7</v>
      </c>
      <c r="C139" s="586">
        <f>+E139+L139+D139</f>
        <v>100000</v>
      </c>
      <c r="D139" s="587">
        <f>List1!K121</f>
        <v>0</v>
      </c>
      <c r="E139" s="588">
        <f t="shared" ref="E139" si="47">SUM(F139:K139)</f>
        <v>100000</v>
      </c>
      <c r="F139" s="589"/>
      <c r="G139" s="589"/>
      <c r="H139" s="590"/>
      <c r="I139" s="535"/>
      <c r="J139" s="535"/>
      <c r="K139" s="590">
        <v>100000</v>
      </c>
      <c r="L139" s="591">
        <f t="shared" si="39"/>
        <v>0</v>
      </c>
      <c r="M139" s="592"/>
      <c r="N139" s="590"/>
      <c r="O139" s="593"/>
      <c r="P139" s="594"/>
      <c r="Q139" s="447"/>
    </row>
    <row r="140" spans="1:17" ht="14.25" thickBot="1" x14ac:dyDescent="0.3">
      <c r="A140" s="550" t="s">
        <v>145</v>
      </c>
      <c r="B140" s="551" t="s">
        <v>146</v>
      </c>
      <c r="C140" s="520">
        <f>+C138+C139+C58</f>
        <v>71742078.2456</v>
      </c>
      <c r="D140" s="552">
        <f t="shared" ref="D140:K140" si="48">+D138+D139+D58</f>
        <v>3615051.14</v>
      </c>
      <c r="E140" s="521">
        <f t="shared" si="48"/>
        <v>24433759.539999999</v>
      </c>
      <c r="F140" s="553">
        <f t="shared" si="48"/>
        <v>1723683.7039999999</v>
      </c>
      <c r="G140" s="553">
        <f t="shared" si="48"/>
        <v>530267.45600000001</v>
      </c>
      <c r="H140" s="554">
        <f t="shared" si="48"/>
        <v>7240377.5199999996</v>
      </c>
      <c r="I140" s="554">
        <f t="shared" si="48"/>
        <v>0</v>
      </c>
      <c r="J140" s="554">
        <f t="shared" si="48"/>
        <v>2153760.4</v>
      </c>
      <c r="K140" s="555">
        <f t="shared" si="48"/>
        <v>12785670.460000001</v>
      </c>
      <c r="L140" s="521">
        <f t="shared" ref="L140:P140" si="49">+L138+L139+L58</f>
        <v>43693267.5656</v>
      </c>
      <c r="M140" s="556">
        <f t="shared" si="49"/>
        <v>1692058.46</v>
      </c>
      <c r="N140" s="555">
        <f t="shared" si="49"/>
        <v>19136032.48</v>
      </c>
      <c r="O140" s="557">
        <f t="shared" si="49"/>
        <v>11581519.960000001</v>
      </c>
      <c r="P140" s="558">
        <f t="shared" si="49"/>
        <v>11289656.6656</v>
      </c>
      <c r="Q140" s="447"/>
    </row>
    <row r="141" spans="1:17" ht="14.25" thickBot="1" x14ac:dyDescent="0.3">
      <c r="A141" s="559"/>
      <c r="B141" s="542"/>
      <c r="C141" s="595"/>
      <c r="D141" s="596"/>
      <c r="E141" s="596"/>
      <c r="F141" s="596"/>
      <c r="G141" s="596"/>
      <c r="H141" s="596"/>
      <c r="I141" s="596"/>
      <c r="J141" s="596"/>
      <c r="K141" s="596"/>
      <c r="L141" s="596"/>
      <c r="M141" s="596"/>
      <c r="N141" s="596"/>
      <c r="O141" s="596"/>
      <c r="P141" s="596"/>
      <c r="Q141" s="447"/>
    </row>
    <row r="142" spans="1:17" ht="14.25" thickBot="1" x14ac:dyDescent="0.3">
      <c r="A142" s="2448" t="s">
        <v>717</v>
      </c>
      <c r="B142" s="2449"/>
      <c r="C142" s="597">
        <f>+C140</f>
        <v>71742078.2456</v>
      </c>
      <c r="D142" s="598">
        <f t="shared" ref="D142:P142" si="50">+D140</f>
        <v>3615051.14</v>
      </c>
      <c r="E142" s="599">
        <f t="shared" si="50"/>
        <v>24433759.539999999</v>
      </c>
      <c r="F142" s="600">
        <f t="shared" si="50"/>
        <v>1723683.7039999999</v>
      </c>
      <c r="G142" s="600">
        <f t="shared" si="50"/>
        <v>530267.45600000001</v>
      </c>
      <c r="H142" s="601">
        <f t="shared" si="50"/>
        <v>7240377.5199999996</v>
      </c>
      <c r="I142" s="601">
        <f t="shared" si="50"/>
        <v>0</v>
      </c>
      <c r="J142" s="601">
        <f t="shared" si="50"/>
        <v>2153760.4</v>
      </c>
      <c r="K142" s="602">
        <f t="shared" si="50"/>
        <v>12785670.460000001</v>
      </c>
      <c r="L142" s="599">
        <f t="shared" si="50"/>
        <v>43693267.5656</v>
      </c>
      <c r="M142" s="603">
        <f t="shared" si="50"/>
        <v>1692058.46</v>
      </c>
      <c r="N142" s="602">
        <f t="shared" si="50"/>
        <v>19136032.48</v>
      </c>
      <c r="O142" s="604">
        <f t="shared" si="50"/>
        <v>11581519.960000001</v>
      </c>
      <c r="P142" s="605">
        <f t="shared" si="50"/>
        <v>11289656.6656</v>
      </c>
      <c r="Q142" s="447"/>
    </row>
    <row r="143" spans="1:17" ht="14.25" thickBot="1" x14ac:dyDescent="0.3">
      <c r="A143" s="2448" t="s">
        <v>171</v>
      </c>
      <c r="B143" s="2449"/>
      <c r="C143" s="597">
        <f>C47-C142</f>
        <v>1050000.2943999916</v>
      </c>
      <c r="D143" s="598">
        <f t="shared" ref="D143:P143" si="51">D47-D142</f>
        <v>-1755094.1400000004</v>
      </c>
      <c r="E143" s="599">
        <f t="shared" si="51"/>
        <v>1316118</v>
      </c>
      <c r="F143" s="600">
        <f t="shared" si="51"/>
        <v>-471613.19999999995</v>
      </c>
      <c r="G143" s="600">
        <f t="shared" si="51"/>
        <v>-1130.8000000000466</v>
      </c>
      <c r="H143" s="601">
        <f t="shared" si="51"/>
        <v>2285806</v>
      </c>
      <c r="I143" s="601">
        <f t="shared" si="51"/>
        <v>0</v>
      </c>
      <c r="J143" s="601">
        <f t="shared" si="51"/>
        <v>-771218</v>
      </c>
      <c r="K143" s="602">
        <f t="shared" si="51"/>
        <v>274274</v>
      </c>
      <c r="L143" s="599">
        <f t="shared" si="51"/>
        <v>1488976.4343999997</v>
      </c>
      <c r="M143" s="603">
        <f t="shared" si="51"/>
        <v>-1692058.46</v>
      </c>
      <c r="N143" s="602">
        <f t="shared" si="51"/>
        <v>-3424788.4800000004</v>
      </c>
      <c r="O143" s="604">
        <f t="shared" si="51"/>
        <v>4189480.0399999991</v>
      </c>
      <c r="P143" s="605">
        <f t="shared" si="51"/>
        <v>2410343.3344000001</v>
      </c>
      <c r="Q143" s="447"/>
    </row>
    <row r="144" spans="1:17" x14ac:dyDescent="0.25">
      <c r="A144" s="606"/>
      <c r="B144" s="446"/>
      <c r="C144" s="527"/>
      <c r="D144" s="446"/>
      <c r="E144" s="527"/>
      <c r="F144" s="446"/>
      <c r="G144" s="446"/>
      <c r="H144" s="446"/>
      <c r="I144" s="446"/>
      <c r="J144" s="446"/>
      <c r="K144" s="527"/>
      <c r="L144" s="446"/>
      <c r="M144" s="446"/>
      <c r="N144" s="446"/>
      <c r="O144" s="446"/>
      <c r="P144" s="446"/>
      <c r="Q144" s="447"/>
    </row>
    <row r="145" spans="1:11" x14ac:dyDescent="0.25">
      <c r="K145" s="481"/>
    </row>
    <row r="146" spans="1:11" x14ac:dyDescent="0.25">
      <c r="A146" s="606" t="s">
        <v>675</v>
      </c>
      <c r="B146" s="446"/>
    </row>
  </sheetData>
  <sheetProtection algorithmName="SHA-512" hashValue="Xm/D1jJy1Bcyn+Z+dz3on8rvl3rh+MUKr8ZZiIy5RSbiQ8NTt4I2l1CpJnbdqGkXsaekPcz5eYz07ayqyNIi/Q==" saltValue="T9f4wFkghS3o2qLxqCACcw==" spinCount="100000" sheet="1" objects="1" scenarios="1"/>
  <mergeCells count="4">
    <mergeCell ref="A6:A28"/>
    <mergeCell ref="A142:B142"/>
    <mergeCell ref="A143:B143"/>
    <mergeCell ref="A47:B47"/>
  </mergeCells>
  <pageMargins left="0.31496062992125984" right="0.31496062992125984" top="0.19685039370078741" bottom="0.19685039370078741" header="0.31496062992125984" footer="0.31496062992125984"/>
  <pageSetup paperSize="8" scale="81" orientation="landscape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topLeftCell="A4" workbookViewId="0">
      <pane xSplit="3" ySplit="1" topLeftCell="K29" activePane="bottomRight" state="frozen"/>
      <selection activeCell="A4" sqref="A4"/>
      <selection pane="topRight" activeCell="D4" sqref="D4"/>
      <selection pane="bottomLeft" activeCell="A5" sqref="A5"/>
      <selection pane="bottomRight" activeCell="K32" sqref="K32"/>
    </sheetView>
  </sheetViews>
  <sheetFormatPr defaultColWidth="9.140625" defaultRowHeight="12" outlineLevelRow="1" outlineLevelCol="1" x14ac:dyDescent="0.2"/>
  <cols>
    <col min="1" max="1" width="7.7109375" style="2426" customWidth="1"/>
    <col min="2" max="2" width="54.140625" style="2249" bestFit="1" customWidth="1"/>
    <col min="3" max="3" width="14.140625" style="2282" customWidth="1"/>
    <col min="4" max="4" width="12.42578125" style="2249" bestFit="1" customWidth="1"/>
    <col min="5" max="5" width="13.7109375" style="2249" bestFit="1" customWidth="1"/>
    <col min="6" max="6" width="12.42578125" style="2249" customWidth="1" outlineLevel="1"/>
    <col min="7" max="7" width="10.140625" style="2249" customWidth="1" outlineLevel="1"/>
    <col min="8" max="8" width="12.42578125" style="2249" customWidth="1" outlineLevel="1"/>
    <col min="9" max="9" width="13.7109375" style="2249" hidden="1" customWidth="1" outlineLevel="1"/>
    <col min="10" max="10" width="13.7109375" style="2249" customWidth="1" outlineLevel="1"/>
    <col min="11" max="11" width="12.42578125" style="2249" customWidth="1" outlineLevel="1"/>
    <col min="12" max="12" width="12.5703125" style="2249" customWidth="1"/>
    <col min="13" max="13" width="12.42578125" style="2249" hidden="1" customWidth="1" outlineLevel="1"/>
    <col min="14" max="16" width="12.42578125" style="2249" customWidth="1" outlineLevel="1"/>
    <col min="17" max="17" width="12.42578125" style="2427" bestFit="1" customWidth="1"/>
    <col min="18" max="18" width="10.7109375" style="2249" bestFit="1" customWidth="1"/>
    <col min="19" max="16384" width="9.140625" style="2249"/>
  </cols>
  <sheetData>
    <row r="1" spans="1:18" ht="12.75" x14ac:dyDescent="0.25">
      <c r="A1" s="2246" t="s">
        <v>1692</v>
      </c>
      <c r="B1" s="2247"/>
      <c r="C1" s="2247"/>
      <c r="D1" s="2247"/>
      <c r="E1" s="2247"/>
      <c r="F1" s="2247"/>
      <c r="G1" s="2247"/>
      <c r="H1" s="2247"/>
      <c r="I1" s="2247"/>
      <c r="J1" s="2247"/>
      <c r="K1" s="2247"/>
      <c r="L1" s="2247"/>
      <c r="M1" s="2247"/>
      <c r="N1" s="2247"/>
      <c r="O1" s="2247"/>
      <c r="P1" s="2247"/>
      <c r="Q1" s="2248"/>
    </row>
    <row r="2" spans="1:18" ht="12.75" x14ac:dyDescent="0.25">
      <c r="A2" s="2250" t="s">
        <v>411</v>
      </c>
      <c r="B2" s="2247"/>
      <c r="C2" s="2247"/>
      <c r="D2" s="2247"/>
      <c r="E2" s="2247"/>
      <c r="F2" s="2247"/>
      <c r="G2" s="2247"/>
      <c r="H2" s="2247"/>
      <c r="I2" s="2247"/>
      <c r="J2" s="2247"/>
      <c r="K2" s="2247"/>
      <c r="L2" s="2247"/>
      <c r="M2" s="2247"/>
      <c r="N2" s="2247"/>
      <c r="O2" s="2247"/>
      <c r="P2" s="2247"/>
      <c r="Q2" s="2248"/>
    </row>
    <row r="3" spans="1:18" ht="13.5" thickBot="1" x14ac:dyDescent="0.3">
      <c r="A3" s="2247"/>
      <c r="B3" s="2247"/>
      <c r="C3" s="2251"/>
      <c r="D3" s="2251"/>
      <c r="E3" s="2251"/>
      <c r="F3" s="2251"/>
      <c r="G3" s="2251"/>
      <c r="H3" s="2252"/>
      <c r="I3" s="2252">
        <v>2021</v>
      </c>
      <c r="J3" s="2252"/>
      <c r="K3" s="2252"/>
      <c r="L3" s="2252"/>
      <c r="M3" s="2252"/>
      <c r="N3" s="2252"/>
      <c r="O3" s="2252"/>
      <c r="P3" s="2252"/>
      <c r="Q3" s="2248"/>
    </row>
    <row r="4" spans="1:18" ht="40.5" customHeight="1" thickBot="1" x14ac:dyDescent="0.25">
      <c r="A4" s="2253" t="s">
        <v>581</v>
      </c>
      <c r="B4" s="2254" t="s">
        <v>0</v>
      </c>
      <c r="C4" s="2255" t="s">
        <v>1395</v>
      </c>
      <c r="D4" s="2256" t="s">
        <v>434</v>
      </c>
      <c r="E4" s="2257" t="s">
        <v>424</v>
      </c>
      <c r="F4" s="2258" t="s">
        <v>195</v>
      </c>
      <c r="G4" s="2258" t="s">
        <v>187</v>
      </c>
      <c r="H4" s="2259" t="s">
        <v>715</v>
      </c>
      <c r="I4" s="2260" t="s">
        <v>1732</v>
      </c>
      <c r="J4" s="2259" t="s">
        <v>582</v>
      </c>
      <c r="K4" s="2261" t="s">
        <v>1979</v>
      </c>
      <c r="L4" s="2257" t="s">
        <v>409</v>
      </c>
      <c r="M4" s="2258" t="s">
        <v>1733</v>
      </c>
      <c r="N4" s="2260" t="s">
        <v>197</v>
      </c>
      <c r="O4" s="2262" t="s">
        <v>198</v>
      </c>
      <c r="P4" s="2261" t="s">
        <v>915</v>
      </c>
      <c r="Q4" s="2248"/>
    </row>
    <row r="5" spans="1:18" s="2273" customFormat="1" ht="12.75" x14ac:dyDescent="0.25">
      <c r="A5" s="2263"/>
      <c r="B5" s="2264" t="s">
        <v>711</v>
      </c>
      <c r="C5" s="2265">
        <f>+C6+C7+C15</f>
        <v>26964834.539999999</v>
      </c>
      <c r="D5" s="2266">
        <f>+D6+D7+D15</f>
        <v>2819654.0000000005</v>
      </c>
      <c r="E5" s="2267">
        <f>+E6+E7+E15</f>
        <v>24145180.539999999</v>
      </c>
      <c r="F5" s="2268">
        <f>+F6+F7+F15</f>
        <v>1855084.504</v>
      </c>
      <c r="G5" s="2268">
        <f t="shared" ref="G5:P5" si="0">+G6+G7+G15</f>
        <v>529136.65599999996</v>
      </c>
      <c r="H5" s="2269">
        <f t="shared" si="0"/>
        <v>6276183.5199999996</v>
      </c>
      <c r="I5" s="2269">
        <f t="shared" si="0"/>
        <v>0</v>
      </c>
      <c r="J5" s="2269">
        <f>+J6+J7+J15</f>
        <v>1382542.4</v>
      </c>
      <c r="K5" s="2270">
        <f t="shared" si="0"/>
        <v>14102233.460000001</v>
      </c>
      <c r="L5" s="2267">
        <f t="shared" si="0"/>
        <v>0</v>
      </c>
      <c r="M5" s="2271">
        <f t="shared" si="0"/>
        <v>0</v>
      </c>
      <c r="N5" s="2269">
        <f t="shared" si="0"/>
        <v>0</v>
      </c>
      <c r="O5" s="2271">
        <f t="shared" si="0"/>
        <v>0</v>
      </c>
      <c r="P5" s="2270">
        <f t="shared" si="0"/>
        <v>0</v>
      </c>
      <c r="Q5" s="2272"/>
    </row>
    <row r="6" spans="1:18" ht="12.75" x14ac:dyDescent="0.25">
      <c r="A6" s="2461" t="s">
        <v>637</v>
      </c>
      <c r="B6" s="2274" t="s">
        <v>712</v>
      </c>
      <c r="C6" s="2275">
        <f>+E6+L6+D6</f>
        <v>16799999.859999999</v>
      </c>
      <c r="D6" s="2276">
        <f>1746987.86+1024697</f>
        <v>2771684.8600000003</v>
      </c>
      <c r="E6" s="2277">
        <f>SUM(F6:K6)</f>
        <v>14028315</v>
      </c>
      <c r="F6" s="2278">
        <f>750000+200000+633014</f>
        <v>1583014</v>
      </c>
      <c r="G6" s="2278">
        <v>500000</v>
      </c>
      <c r="H6" s="2279">
        <f>1750000+500000-2000000</f>
        <v>250000</v>
      </c>
      <c r="I6" s="2279"/>
      <c r="J6" s="2279">
        <f>1300000-700000</f>
        <v>600000</v>
      </c>
      <c r="K6" s="2280">
        <f>8301500+600000-368539+700000+2520051-504020-103500-633014+182988+399835</f>
        <v>11095301</v>
      </c>
      <c r="L6" s="2277">
        <f t="shared" ref="L6:L46" si="1">SUM(M6:P6)</f>
        <v>0</v>
      </c>
      <c r="M6" s="2281">
        <v>0</v>
      </c>
      <c r="N6" s="2279">
        <v>0</v>
      </c>
      <c r="O6" s="2281">
        <v>0</v>
      </c>
      <c r="P6" s="2280">
        <v>0</v>
      </c>
      <c r="Q6" s="2248"/>
      <c r="R6" s="2282"/>
    </row>
    <row r="7" spans="1:18" ht="13.5" customHeight="1" x14ac:dyDescent="0.25">
      <c r="A7" s="2462"/>
      <c r="B7" s="2283" t="s">
        <v>319</v>
      </c>
      <c r="C7" s="2275">
        <f>SUM(C8:C14)</f>
        <v>3105000</v>
      </c>
      <c r="D7" s="2276">
        <f t="shared" ref="D7:P7" si="2">SUM(D8:D14)</f>
        <v>0</v>
      </c>
      <c r="E7" s="2277">
        <f>SUM(E8:E14)</f>
        <v>3105000</v>
      </c>
      <c r="F7" s="2278">
        <f t="shared" si="2"/>
        <v>0</v>
      </c>
      <c r="G7" s="2278">
        <f t="shared" si="2"/>
        <v>0</v>
      </c>
      <c r="H7" s="2279">
        <f t="shared" si="2"/>
        <v>950000</v>
      </c>
      <c r="I7" s="2279">
        <f t="shared" si="2"/>
        <v>0</v>
      </c>
      <c r="J7" s="2279">
        <f t="shared" si="2"/>
        <v>770000</v>
      </c>
      <c r="K7" s="2280">
        <f t="shared" si="2"/>
        <v>1385000</v>
      </c>
      <c r="L7" s="2277">
        <f t="shared" si="1"/>
        <v>0</v>
      </c>
      <c r="M7" s="2281">
        <f t="shared" ref="M7" si="3">SUM(M8:M14)</f>
        <v>0</v>
      </c>
      <c r="N7" s="2279">
        <f t="shared" si="2"/>
        <v>0</v>
      </c>
      <c r="O7" s="2281">
        <f t="shared" si="2"/>
        <v>0</v>
      </c>
      <c r="P7" s="2280">
        <f t="shared" si="2"/>
        <v>0</v>
      </c>
      <c r="Q7" s="2248"/>
    </row>
    <row r="8" spans="1:18" outlineLevel="1" x14ac:dyDescent="0.2">
      <c r="A8" s="2462"/>
      <c r="B8" s="2284" t="s">
        <v>1728</v>
      </c>
      <c r="C8" s="2285">
        <f t="shared" ref="C8:C14" si="4">+E8+L8+D8</f>
        <v>770000</v>
      </c>
      <c r="D8" s="2286">
        <v>0</v>
      </c>
      <c r="E8" s="2287">
        <f t="shared" ref="E8:E46" si="5">SUM(F8:K8)</f>
        <v>770000</v>
      </c>
      <c r="F8" s="2288"/>
      <c r="G8" s="2288"/>
      <c r="H8" s="2289"/>
      <c r="I8" s="2290"/>
      <c r="J8" s="2291">
        <v>770000</v>
      </c>
      <c r="K8" s="2292"/>
      <c r="L8" s="2287">
        <f t="shared" si="1"/>
        <v>0</v>
      </c>
      <c r="M8" s="2290"/>
      <c r="N8" s="2289">
        <v>0</v>
      </c>
      <c r="O8" s="2290">
        <v>0</v>
      </c>
      <c r="P8" s="2292">
        <v>0</v>
      </c>
      <c r="Q8" s="2248"/>
    </row>
    <row r="9" spans="1:18" outlineLevel="1" x14ac:dyDescent="0.2">
      <c r="A9" s="2462"/>
      <c r="B9" s="2284" t="s">
        <v>332</v>
      </c>
      <c r="C9" s="2285">
        <f t="shared" si="4"/>
        <v>950000</v>
      </c>
      <c r="D9" s="2286">
        <v>0</v>
      </c>
      <c r="E9" s="2287">
        <f t="shared" si="5"/>
        <v>950000</v>
      </c>
      <c r="F9" s="2288"/>
      <c r="G9" s="2288"/>
      <c r="H9" s="2289">
        <v>950000</v>
      </c>
      <c r="I9" s="2290"/>
      <c r="J9" s="2289"/>
      <c r="K9" s="2292"/>
      <c r="L9" s="2287">
        <f t="shared" si="1"/>
        <v>0</v>
      </c>
      <c r="M9" s="2290"/>
      <c r="N9" s="2289">
        <v>0</v>
      </c>
      <c r="O9" s="2290">
        <v>0</v>
      </c>
      <c r="P9" s="2292">
        <v>0</v>
      </c>
      <c r="Q9" s="2248"/>
    </row>
    <row r="10" spans="1:18" outlineLevel="1" x14ac:dyDescent="0.2">
      <c r="A10" s="2462"/>
      <c r="B10" s="2284" t="s">
        <v>1848</v>
      </c>
      <c r="C10" s="2285">
        <f t="shared" si="4"/>
        <v>0</v>
      </c>
      <c r="D10" s="2286"/>
      <c r="E10" s="2287">
        <f t="shared" si="5"/>
        <v>0</v>
      </c>
      <c r="F10" s="2288"/>
      <c r="G10" s="2288"/>
      <c r="H10" s="2291"/>
      <c r="I10" s="2290"/>
      <c r="J10" s="2289"/>
      <c r="K10" s="2292"/>
      <c r="L10" s="2287">
        <f t="shared" si="1"/>
        <v>0</v>
      </c>
      <c r="M10" s="2290"/>
      <c r="N10" s="2289">
        <v>0</v>
      </c>
      <c r="O10" s="2290">
        <v>0</v>
      </c>
      <c r="P10" s="2292">
        <v>0</v>
      </c>
      <c r="Q10" s="2248" t="s">
        <v>1846</v>
      </c>
    </row>
    <row r="11" spans="1:18" outlineLevel="1" x14ac:dyDescent="0.2">
      <c r="A11" s="2462"/>
      <c r="B11" s="2284" t="s">
        <v>1503</v>
      </c>
      <c r="C11" s="2285">
        <f t="shared" si="4"/>
        <v>400000</v>
      </c>
      <c r="D11" s="2286">
        <v>0</v>
      </c>
      <c r="E11" s="2287">
        <f t="shared" si="5"/>
        <v>400000</v>
      </c>
      <c r="F11" s="2288"/>
      <c r="G11" s="2288"/>
      <c r="H11" s="2289"/>
      <c r="I11" s="2290"/>
      <c r="J11" s="2289"/>
      <c r="K11" s="2292">
        <v>400000</v>
      </c>
      <c r="L11" s="2287">
        <f t="shared" si="1"/>
        <v>0</v>
      </c>
      <c r="M11" s="2290"/>
      <c r="N11" s="2289">
        <v>0</v>
      </c>
      <c r="O11" s="2290">
        <v>0</v>
      </c>
      <c r="P11" s="2292">
        <v>0</v>
      </c>
      <c r="Q11" s="2248"/>
    </row>
    <row r="12" spans="1:18" outlineLevel="1" x14ac:dyDescent="0.2">
      <c r="A12" s="2462"/>
      <c r="B12" s="2284" t="s">
        <v>1730</v>
      </c>
      <c r="C12" s="2285">
        <f t="shared" si="4"/>
        <v>0</v>
      </c>
      <c r="D12" s="2286">
        <v>0</v>
      </c>
      <c r="E12" s="2287">
        <f t="shared" si="5"/>
        <v>0</v>
      </c>
      <c r="F12" s="2288"/>
      <c r="G12" s="2288"/>
      <c r="H12" s="2289"/>
      <c r="I12" s="2290"/>
      <c r="J12" s="2289"/>
      <c r="K12" s="2292"/>
      <c r="L12" s="2287">
        <f t="shared" si="1"/>
        <v>0</v>
      </c>
      <c r="M12" s="2290"/>
      <c r="N12" s="2289"/>
      <c r="O12" s="2290">
        <v>0</v>
      </c>
      <c r="P12" s="2292">
        <v>0</v>
      </c>
      <c r="Q12" s="2248"/>
    </row>
    <row r="13" spans="1:18" outlineLevel="1" x14ac:dyDescent="0.2">
      <c r="A13" s="2462"/>
      <c r="B13" s="2284" t="s">
        <v>1504</v>
      </c>
      <c r="C13" s="2285">
        <f t="shared" si="4"/>
        <v>810000</v>
      </c>
      <c r="D13" s="2286"/>
      <c r="E13" s="2287">
        <f t="shared" si="5"/>
        <v>810000</v>
      </c>
      <c r="F13" s="2288"/>
      <c r="G13" s="2288"/>
      <c r="H13" s="2289"/>
      <c r="I13" s="2290"/>
      <c r="J13" s="2289"/>
      <c r="K13" s="2292">
        <v>810000</v>
      </c>
      <c r="L13" s="2287">
        <f t="shared" si="1"/>
        <v>0</v>
      </c>
      <c r="M13" s="2290"/>
      <c r="N13" s="2289"/>
      <c r="O13" s="2290"/>
      <c r="P13" s="2292"/>
      <c r="Q13" s="2248"/>
    </row>
    <row r="14" spans="1:18" outlineLevel="1" x14ac:dyDescent="0.2">
      <c r="A14" s="2462"/>
      <c r="B14" s="2284" t="s">
        <v>1742</v>
      </c>
      <c r="C14" s="2285">
        <f t="shared" si="4"/>
        <v>175000</v>
      </c>
      <c r="D14" s="2286">
        <v>0</v>
      </c>
      <c r="E14" s="2287">
        <f t="shared" si="5"/>
        <v>175000</v>
      </c>
      <c r="F14" s="2288"/>
      <c r="G14" s="2288"/>
      <c r="H14" s="2293"/>
      <c r="I14" s="2294"/>
      <c r="J14" s="2293"/>
      <c r="K14" s="2292">
        <v>175000</v>
      </c>
      <c r="L14" s="2287">
        <f t="shared" si="1"/>
        <v>0</v>
      </c>
      <c r="M14" s="2290"/>
      <c r="N14" s="2289">
        <v>0</v>
      </c>
      <c r="O14" s="2290">
        <v>0</v>
      </c>
      <c r="P14" s="2292">
        <v>0</v>
      </c>
      <c r="Q14" s="2248"/>
    </row>
    <row r="15" spans="1:18" s="2273" customFormat="1" ht="12.75" x14ac:dyDescent="0.25">
      <c r="A15" s="2462"/>
      <c r="B15" s="2295" t="s">
        <v>634</v>
      </c>
      <c r="C15" s="2296">
        <f>SUM(C16:C28)</f>
        <v>7059834.6799999997</v>
      </c>
      <c r="D15" s="2276">
        <f>SUM(D16:D28)</f>
        <v>47969.14</v>
      </c>
      <c r="E15" s="2277">
        <f>SUM(E16:E28)</f>
        <v>7011865.54</v>
      </c>
      <c r="F15" s="2278">
        <f t="shared" ref="F15:K15" si="6">SUM(F16:F28)</f>
        <v>272070.50400000002</v>
      </c>
      <c r="G15" s="2278">
        <f t="shared" si="6"/>
        <v>29136.656000000003</v>
      </c>
      <c r="H15" s="2279">
        <f t="shared" si="6"/>
        <v>5076183.5199999996</v>
      </c>
      <c r="I15" s="2279">
        <f t="shared" si="6"/>
        <v>0</v>
      </c>
      <c r="J15" s="2279">
        <f t="shared" si="6"/>
        <v>12542.4</v>
      </c>
      <c r="K15" s="2280">
        <f t="shared" si="6"/>
        <v>1621932.46</v>
      </c>
      <c r="L15" s="2277">
        <f t="shared" si="1"/>
        <v>0</v>
      </c>
      <c r="M15" s="2281">
        <f>SUM(M16:M28)</f>
        <v>0</v>
      </c>
      <c r="N15" s="2279">
        <f>SUM(N16:N28)</f>
        <v>0</v>
      </c>
      <c r="O15" s="2281">
        <f>SUM(O16:O28)</f>
        <v>0</v>
      </c>
      <c r="P15" s="2280">
        <f>SUM(P16:P28)</f>
        <v>0</v>
      </c>
      <c r="Q15" s="2297"/>
    </row>
    <row r="16" spans="1:18" ht="12.75" customHeight="1" outlineLevel="1" x14ac:dyDescent="0.2">
      <c r="A16" s="2462"/>
      <c r="B16" s="2284" t="s">
        <v>635</v>
      </c>
      <c r="C16" s="2285">
        <f t="shared" ref="C16:C28" si="7">+E16+L16+D16</f>
        <v>90000</v>
      </c>
      <c r="D16" s="2286">
        <v>0</v>
      </c>
      <c r="E16" s="2287">
        <f t="shared" si="5"/>
        <v>90000</v>
      </c>
      <c r="F16" s="2288"/>
      <c r="G16" s="2288">
        <f>+'Výdaje kapitol celkem'!AP22</f>
        <v>20000</v>
      </c>
      <c r="H16" s="2289"/>
      <c r="I16" s="2290"/>
      <c r="J16" s="2289"/>
      <c r="K16" s="2292">
        <f>+'Výdaje kapitol celkem'!R22</f>
        <v>70000</v>
      </c>
      <c r="L16" s="2287">
        <f t="shared" si="1"/>
        <v>0</v>
      </c>
      <c r="M16" s="2290"/>
      <c r="N16" s="2289">
        <v>0</v>
      </c>
      <c r="O16" s="2290">
        <v>0</v>
      </c>
      <c r="P16" s="2292">
        <v>0</v>
      </c>
      <c r="Q16" s="2248"/>
    </row>
    <row r="17" spans="1:17" outlineLevel="1" x14ac:dyDescent="0.2">
      <c r="A17" s="2462"/>
      <c r="B17" s="2284" t="s">
        <v>1734</v>
      </c>
      <c r="C17" s="2285">
        <f t="shared" si="7"/>
        <v>180000</v>
      </c>
      <c r="D17" s="2286">
        <v>0</v>
      </c>
      <c r="E17" s="2287">
        <f t="shared" si="5"/>
        <v>180000</v>
      </c>
      <c r="F17" s="2288"/>
      <c r="G17" s="2288"/>
      <c r="H17" s="2298"/>
      <c r="I17" s="2299"/>
      <c r="J17" s="2298"/>
      <c r="K17" s="2300">
        <f>+'Výdaje kapitol celkem'!AD35</f>
        <v>180000</v>
      </c>
      <c r="L17" s="2287">
        <f t="shared" si="1"/>
        <v>0</v>
      </c>
      <c r="M17" s="2290"/>
      <c r="N17" s="2289">
        <v>0</v>
      </c>
      <c r="O17" s="2290">
        <v>0</v>
      </c>
      <c r="P17" s="2292">
        <v>0</v>
      </c>
      <c r="Q17" s="2248"/>
    </row>
    <row r="18" spans="1:17" outlineLevel="1" x14ac:dyDescent="0.2">
      <c r="A18" s="2462"/>
      <c r="B18" s="2284" t="s">
        <v>1735</v>
      </c>
      <c r="C18" s="2285">
        <f t="shared" si="7"/>
        <v>50000</v>
      </c>
      <c r="D18" s="2286"/>
      <c r="E18" s="2287">
        <f t="shared" si="5"/>
        <v>50000</v>
      </c>
      <c r="F18" s="2288"/>
      <c r="G18" s="2288"/>
      <c r="H18" s="2289"/>
      <c r="I18" s="2290"/>
      <c r="J18" s="2289"/>
      <c r="K18" s="2292">
        <f>'Výdaje kapitol celkem'!AJ35</f>
        <v>50000</v>
      </c>
      <c r="L18" s="2287">
        <f t="shared" si="1"/>
        <v>0</v>
      </c>
      <c r="M18" s="2290"/>
      <c r="N18" s="2289"/>
      <c r="O18" s="2290"/>
      <c r="P18" s="2292"/>
      <c r="Q18" s="2248"/>
    </row>
    <row r="19" spans="1:17" outlineLevel="1" x14ac:dyDescent="0.2">
      <c r="A19" s="2462"/>
      <c r="B19" s="2284" t="s">
        <v>1736</v>
      </c>
      <c r="C19" s="2285">
        <f t="shared" si="7"/>
        <v>150000</v>
      </c>
      <c r="D19" s="2286"/>
      <c r="E19" s="2287">
        <f t="shared" si="5"/>
        <v>150000</v>
      </c>
      <c r="F19" s="2288"/>
      <c r="G19" s="2288"/>
      <c r="H19" s="2289"/>
      <c r="I19" s="2290"/>
      <c r="J19" s="2289"/>
      <c r="K19" s="2292">
        <f>+'Výdaje kapitol celkem'!AS35</f>
        <v>150000</v>
      </c>
      <c r="L19" s="2287">
        <f t="shared" si="1"/>
        <v>0</v>
      </c>
      <c r="M19" s="2290"/>
      <c r="N19" s="2289"/>
      <c r="O19" s="2290"/>
      <c r="P19" s="2292"/>
      <c r="Q19" s="2248"/>
    </row>
    <row r="20" spans="1:17" outlineLevel="1" x14ac:dyDescent="0.2">
      <c r="A20" s="2462"/>
      <c r="B20" s="2284" t="s">
        <v>1737</v>
      </c>
      <c r="C20" s="2285">
        <f t="shared" si="7"/>
        <v>20000</v>
      </c>
      <c r="D20" s="2286"/>
      <c r="E20" s="2287">
        <f t="shared" si="5"/>
        <v>20000</v>
      </c>
      <c r="F20" s="2288"/>
      <c r="G20" s="2288"/>
      <c r="H20" s="2289"/>
      <c r="I20" s="2290"/>
      <c r="J20" s="2289"/>
      <c r="K20" s="2292">
        <f>'Výdaje kapitol celkem'!BE35</f>
        <v>20000</v>
      </c>
      <c r="L20" s="2287">
        <f t="shared" si="1"/>
        <v>0</v>
      </c>
      <c r="M20" s="2290"/>
      <c r="N20" s="2289"/>
      <c r="O20" s="2290"/>
      <c r="P20" s="2292"/>
      <c r="Q20" s="2248"/>
    </row>
    <row r="21" spans="1:17" outlineLevel="1" x14ac:dyDescent="0.2">
      <c r="A21" s="2462"/>
      <c r="B21" s="2284" t="s">
        <v>1739</v>
      </c>
      <c r="C21" s="2285">
        <f t="shared" si="7"/>
        <v>40000</v>
      </c>
      <c r="D21" s="2286"/>
      <c r="E21" s="2287">
        <f t="shared" si="5"/>
        <v>40000</v>
      </c>
      <c r="F21" s="2288"/>
      <c r="G21" s="2288"/>
      <c r="H21" s="2289"/>
      <c r="I21" s="2290"/>
      <c r="J21" s="2289"/>
      <c r="K21" s="2292">
        <f>'Výdaje kapitol celkem'!BH35+'Výdaje kapitol celkem'!BO35</f>
        <v>40000</v>
      </c>
      <c r="L21" s="2287">
        <f t="shared" si="1"/>
        <v>0</v>
      </c>
      <c r="M21" s="2290"/>
      <c r="N21" s="2289"/>
      <c r="O21" s="2290"/>
      <c r="P21" s="2292"/>
      <c r="Q21" s="2248"/>
    </row>
    <row r="22" spans="1:17" outlineLevel="1" x14ac:dyDescent="0.2">
      <c r="A22" s="2462"/>
      <c r="B22" s="2284" t="s">
        <v>1738</v>
      </c>
      <c r="C22" s="2285">
        <f t="shared" si="7"/>
        <v>20000</v>
      </c>
      <c r="D22" s="2286"/>
      <c r="E22" s="2287">
        <f t="shared" si="5"/>
        <v>20000</v>
      </c>
      <c r="F22" s="2288"/>
      <c r="G22" s="2288"/>
      <c r="H22" s="2289"/>
      <c r="I22" s="2290"/>
      <c r="J22" s="2289"/>
      <c r="K22" s="2292">
        <f>'Výdaje kapitol celkem'!BK35</f>
        <v>20000</v>
      </c>
      <c r="L22" s="2287">
        <f t="shared" si="1"/>
        <v>0</v>
      </c>
      <c r="M22" s="2290"/>
      <c r="N22" s="2289"/>
      <c r="O22" s="2290"/>
      <c r="P22" s="2292"/>
      <c r="Q22" s="2248"/>
    </row>
    <row r="23" spans="1:17" outlineLevel="1" x14ac:dyDescent="0.2">
      <c r="A23" s="2462"/>
      <c r="B23" s="2284" t="s">
        <v>195</v>
      </c>
      <c r="C23" s="2285">
        <f t="shared" si="7"/>
        <v>250000</v>
      </c>
      <c r="D23" s="2286"/>
      <c r="E23" s="2287">
        <f t="shared" si="5"/>
        <v>250000</v>
      </c>
      <c r="F23" s="2288">
        <f>'Výdaje kapitol celkem'!BS35</f>
        <v>250000</v>
      </c>
      <c r="G23" s="2288"/>
      <c r="H23" s="2289"/>
      <c r="I23" s="2290"/>
      <c r="J23" s="2289"/>
      <c r="K23" s="2292"/>
      <c r="L23" s="2287">
        <f t="shared" si="1"/>
        <v>0</v>
      </c>
      <c r="M23" s="2290"/>
      <c r="N23" s="2289"/>
      <c r="O23" s="2290"/>
      <c r="P23" s="2292"/>
      <c r="Q23" s="2248"/>
    </row>
    <row r="24" spans="1:17" outlineLevel="1" x14ac:dyDescent="0.2">
      <c r="A24" s="2462"/>
      <c r="B24" s="2284" t="s">
        <v>423</v>
      </c>
      <c r="C24" s="2285">
        <f t="shared" si="7"/>
        <v>100000</v>
      </c>
      <c r="D24" s="2286"/>
      <c r="E24" s="2287">
        <f t="shared" si="5"/>
        <v>100000</v>
      </c>
      <c r="F24" s="2288"/>
      <c r="G24" s="2288"/>
      <c r="H24" s="2289"/>
      <c r="I24" s="2290"/>
      <c r="J24" s="2289"/>
      <c r="K24" s="2292">
        <f>'Výdaje kapitol celkem'!BV35</f>
        <v>100000</v>
      </c>
      <c r="L24" s="2287">
        <f t="shared" si="1"/>
        <v>0</v>
      </c>
      <c r="M24" s="2290"/>
      <c r="N24" s="2289"/>
      <c r="O24" s="2290"/>
      <c r="P24" s="2292"/>
      <c r="Q24" s="2248"/>
    </row>
    <row r="25" spans="1:17" outlineLevel="1" x14ac:dyDescent="0.2">
      <c r="A25" s="2462"/>
      <c r="B25" s="2284" t="s">
        <v>198</v>
      </c>
      <c r="C25" s="2285">
        <f t="shared" si="7"/>
        <v>0</v>
      </c>
      <c r="D25" s="2286"/>
      <c r="E25" s="2287">
        <f t="shared" si="5"/>
        <v>0</v>
      </c>
      <c r="F25" s="2288"/>
      <c r="G25" s="2288"/>
      <c r="H25" s="2289"/>
      <c r="I25" s="2290">
        <f>'Výdaje kapitol celkem'!CF34+'Výdaje kapitol celkem'!CF35</f>
        <v>0</v>
      </c>
      <c r="J25" s="2289"/>
      <c r="K25" s="2292"/>
      <c r="L25" s="2287">
        <f t="shared" si="1"/>
        <v>0</v>
      </c>
      <c r="M25" s="2290"/>
      <c r="N25" s="2289"/>
      <c r="O25" s="2290"/>
      <c r="P25" s="2292"/>
      <c r="Q25" s="2248"/>
    </row>
    <row r="26" spans="1:17" outlineLevel="1" x14ac:dyDescent="0.2">
      <c r="A26" s="2462"/>
      <c r="B26" s="2284" t="s">
        <v>893</v>
      </c>
      <c r="C26" s="2285">
        <f t="shared" si="7"/>
        <v>5020000</v>
      </c>
      <c r="D26" s="2286">
        <v>0</v>
      </c>
      <c r="E26" s="2287">
        <f t="shared" si="5"/>
        <v>5020000</v>
      </c>
      <c r="F26" s="2288"/>
      <c r="G26" s="2288"/>
      <c r="H26" s="2289">
        <f>'Výdaje kapitol celkem'!CP34+'Výdaje kapitol celkem'!CV34</f>
        <v>5020000</v>
      </c>
      <c r="I26" s="2290"/>
      <c r="J26" s="2289"/>
      <c r="K26" s="2292"/>
      <c r="L26" s="2287">
        <f t="shared" si="1"/>
        <v>0</v>
      </c>
      <c r="M26" s="2290"/>
      <c r="N26" s="2289">
        <v>0</v>
      </c>
      <c r="O26" s="2290">
        <v>0</v>
      </c>
      <c r="P26" s="2292">
        <v>0</v>
      </c>
      <c r="Q26" s="2248"/>
    </row>
    <row r="27" spans="1:17" s="2309" customFormat="1" outlineLevel="1" x14ac:dyDescent="0.2">
      <c r="A27" s="2462"/>
      <c r="B27" s="2301" t="s">
        <v>1851</v>
      </c>
      <c r="C27" s="2302">
        <f t="shared" si="7"/>
        <v>389834.68</v>
      </c>
      <c r="D27" s="2303">
        <v>47969.14</v>
      </c>
      <c r="E27" s="2304">
        <f t="shared" si="5"/>
        <v>341865.54</v>
      </c>
      <c r="F27" s="2305">
        <v>22070.504000000001</v>
      </c>
      <c r="G27" s="2305">
        <v>9136.6560000000009</v>
      </c>
      <c r="H27" s="2291">
        <v>56183.520000000004</v>
      </c>
      <c r="I27" s="2306">
        <v>0</v>
      </c>
      <c r="J27" s="2291">
        <v>12542.4</v>
      </c>
      <c r="K27" s="2307">
        <v>241932.46</v>
      </c>
      <c r="L27" s="2304">
        <f t="shared" si="1"/>
        <v>0</v>
      </c>
      <c r="M27" s="2306">
        <v>0</v>
      </c>
      <c r="N27" s="2291">
        <v>0</v>
      </c>
      <c r="O27" s="2306">
        <v>0</v>
      </c>
      <c r="P27" s="2307">
        <v>0</v>
      </c>
      <c r="Q27" s="2308"/>
    </row>
    <row r="28" spans="1:17" outlineLevel="1" x14ac:dyDescent="0.2">
      <c r="A28" s="2462"/>
      <c r="B28" s="2284" t="s">
        <v>633</v>
      </c>
      <c r="C28" s="2285">
        <f t="shared" si="7"/>
        <v>750000</v>
      </c>
      <c r="D28" s="2286">
        <v>0</v>
      </c>
      <c r="E28" s="2287">
        <f t="shared" si="5"/>
        <v>750000</v>
      </c>
      <c r="F28" s="2288"/>
      <c r="G28" s="2288"/>
      <c r="H28" s="2289"/>
      <c r="I28" s="2290"/>
      <c r="J28" s="2289"/>
      <c r="K28" s="2292">
        <v>750000</v>
      </c>
      <c r="L28" s="2287">
        <f t="shared" si="1"/>
        <v>0</v>
      </c>
      <c r="M28" s="2290"/>
      <c r="N28" s="2289">
        <v>0</v>
      </c>
      <c r="O28" s="2290">
        <v>0</v>
      </c>
      <c r="P28" s="2292">
        <v>0</v>
      </c>
      <c r="Q28" s="2248"/>
    </row>
    <row r="29" spans="1:17" ht="12.75" x14ac:dyDescent="0.25">
      <c r="A29" s="2310"/>
      <c r="B29" s="2311" t="s">
        <v>337</v>
      </c>
      <c r="C29" s="2296">
        <f t="shared" ref="C29:P29" si="8">SUM(C30:C30)</f>
        <v>250000</v>
      </c>
      <c r="D29" s="2276">
        <f t="shared" si="8"/>
        <v>0</v>
      </c>
      <c r="E29" s="2277">
        <f t="shared" ref="E29" si="9">SUM(F29:K29)</f>
        <v>250000</v>
      </c>
      <c r="F29" s="2278">
        <f t="shared" si="8"/>
        <v>0</v>
      </c>
      <c r="G29" s="2278">
        <f t="shared" si="8"/>
        <v>0</v>
      </c>
      <c r="H29" s="2279">
        <v>250000</v>
      </c>
      <c r="I29" s="2279">
        <f t="shared" si="8"/>
        <v>0</v>
      </c>
      <c r="J29" s="2279">
        <f t="shared" si="8"/>
        <v>0</v>
      </c>
      <c r="K29" s="2280">
        <f t="shared" si="8"/>
        <v>0</v>
      </c>
      <c r="L29" s="2287">
        <f t="shared" si="1"/>
        <v>0</v>
      </c>
      <c r="M29" s="2281">
        <f t="shared" si="8"/>
        <v>0</v>
      </c>
      <c r="N29" s="2279">
        <f t="shared" si="8"/>
        <v>0</v>
      </c>
      <c r="O29" s="2281">
        <f t="shared" si="8"/>
        <v>0</v>
      </c>
      <c r="P29" s="2280">
        <f t="shared" si="8"/>
        <v>0</v>
      </c>
      <c r="Q29" s="2248"/>
    </row>
    <row r="30" spans="1:17" ht="12.75" outlineLevel="1" x14ac:dyDescent="0.25">
      <c r="A30" s="2312"/>
      <c r="B30" s="2313" t="s">
        <v>894</v>
      </c>
      <c r="C30" s="2314">
        <f>+E30+L30+D30</f>
        <v>250000</v>
      </c>
      <c r="D30" s="2315">
        <v>0</v>
      </c>
      <c r="E30" s="2316">
        <f t="shared" si="5"/>
        <v>250000</v>
      </c>
      <c r="F30" s="2317">
        <v>0</v>
      </c>
      <c r="G30" s="2317">
        <v>0</v>
      </c>
      <c r="H30" s="2298">
        <v>250000</v>
      </c>
      <c r="I30" s="2299"/>
      <c r="J30" s="2298"/>
      <c r="K30" s="2300">
        <v>0</v>
      </c>
      <c r="L30" s="2316">
        <f t="shared" si="1"/>
        <v>0</v>
      </c>
      <c r="M30" s="2299"/>
      <c r="N30" s="2298">
        <v>0</v>
      </c>
      <c r="O30" s="2299">
        <v>0</v>
      </c>
      <c r="P30" s="2300">
        <v>0</v>
      </c>
      <c r="Q30" s="2248"/>
    </row>
    <row r="31" spans="1:17" s="2273" customFormat="1" ht="12.75" x14ac:dyDescent="0.25">
      <c r="A31" s="2310"/>
      <c r="B31" s="2311" t="s">
        <v>318</v>
      </c>
      <c r="C31" s="2296">
        <f>SUM(C32:C35)</f>
        <v>47250000</v>
      </c>
      <c r="D31" s="2276">
        <f t="shared" ref="D31:P31" si="10">SUM(D32:D35)</f>
        <v>0</v>
      </c>
      <c r="E31" s="2277">
        <f t="shared" si="10"/>
        <v>0</v>
      </c>
      <c r="F31" s="2278">
        <f t="shared" si="10"/>
        <v>0</v>
      </c>
      <c r="G31" s="2278">
        <f t="shared" si="10"/>
        <v>0</v>
      </c>
      <c r="H31" s="2279">
        <f t="shared" si="10"/>
        <v>0</v>
      </c>
      <c r="I31" s="2279">
        <f t="shared" si="10"/>
        <v>0</v>
      </c>
      <c r="J31" s="2279">
        <f t="shared" si="10"/>
        <v>0</v>
      </c>
      <c r="K31" s="2280">
        <f t="shared" si="10"/>
        <v>0</v>
      </c>
      <c r="L31" s="2277">
        <f t="shared" si="10"/>
        <v>47250000</v>
      </c>
      <c r="M31" s="2281">
        <f t="shared" si="10"/>
        <v>0</v>
      </c>
      <c r="N31" s="2279">
        <f t="shared" si="10"/>
        <v>12750000</v>
      </c>
      <c r="O31" s="2281">
        <f t="shared" si="10"/>
        <v>12500000</v>
      </c>
      <c r="P31" s="2280">
        <f t="shared" si="10"/>
        <v>22000000</v>
      </c>
      <c r="Q31" s="2297"/>
    </row>
    <row r="32" spans="1:17" ht="12.75" outlineLevel="1" x14ac:dyDescent="0.25">
      <c r="A32" s="2312"/>
      <c r="B32" s="2313" t="s">
        <v>1740</v>
      </c>
      <c r="C32" s="2314">
        <f t="shared" ref="C32:C37" si="11">+E32+L32+D32</f>
        <v>47200000</v>
      </c>
      <c r="D32" s="2315">
        <v>0</v>
      </c>
      <c r="E32" s="2316">
        <f t="shared" si="5"/>
        <v>0</v>
      </c>
      <c r="F32" s="2317">
        <v>0</v>
      </c>
      <c r="G32" s="2317">
        <v>0</v>
      </c>
      <c r="H32" s="2298">
        <v>0</v>
      </c>
      <c r="I32" s="2299"/>
      <c r="J32" s="2298"/>
      <c r="K32" s="2300">
        <v>0</v>
      </c>
      <c r="L32" s="2316">
        <f t="shared" si="1"/>
        <v>47200000</v>
      </c>
      <c r="M32" s="2299"/>
      <c r="N32" s="2298">
        <v>12700000</v>
      </c>
      <c r="O32" s="2299">
        <v>12500000</v>
      </c>
      <c r="P32" s="2300">
        <v>22000000</v>
      </c>
      <c r="Q32" s="2308"/>
    </row>
    <row r="33" spans="1:17" ht="12.75" outlineLevel="1" x14ac:dyDescent="0.25">
      <c r="A33" s="2312"/>
      <c r="B33" s="2313" t="s">
        <v>1654</v>
      </c>
      <c r="C33" s="2314">
        <f t="shared" si="11"/>
        <v>0</v>
      </c>
      <c r="D33" s="2315"/>
      <c r="E33" s="2316">
        <f t="shared" si="5"/>
        <v>0</v>
      </c>
      <c r="F33" s="2317"/>
      <c r="G33" s="2317"/>
      <c r="H33" s="2298"/>
      <c r="I33" s="2299"/>
      <c r="J33" s="2298"/>
      <c r="K33" s="2300"/>
      <c r="L33" s="2316">
        <f t="shared" si="1"/>
        <v>0</v>
      </c>
      <c r="M33" s="2299"/>
      <c r="N33" s="2298"/>
      <c r="O33" s="2299"/>
      <c r="P33" s="2300"/>
      <c r="Q33" s="2248"/>
    </row>
    <row r="34" spans="1:17" ht="12.75" outlineLevel="1" x14ac:dyDescent="0.25">
      <c r="A34" s="2312"/>
      <c r="B34" s="2313" t="s">
        <v>1660</v>
      </c>
      <c r="C34" s="2314">
        <f t="shared" si="11"/>
        <v>50000</v>
      </c>
      <c r="D34" s="2315"/>
      <c r="E34" s="2316">
        <f t="shared" si="5"/>
        <v>0</v>
      </c>
      <c r="F34" s="2317"/>
      <c r="G34" s="2317"/>
      <c r="H34" s="2298"/>
      <c r="I34" s="2299"/>
      <c r="J34" s="2298"/>
      <c r="K34" s="2300"/>
      <c r="L34" s="2316">
        <f t="shared" si="1"/>
        <v>50000</v>
      </c>
      <c r="M34" s="2299"/>
      <c r="N34" s="2298">
        <f>List1!AO30</f>
        <v>50000</v>
      </c>
      <c r="O34" s="2299"/>
      <c r="P34" s="2300"/>
      <c r="Q34" s="2248"/>
    </row>
    <row r="35" spans="1:17" s="2309" customFormat="1" ht="12.75" outlineLevel="1" x14ac:dyDescent="0.25">
      <c r="A35" s="2318"/>
      <c r="B35" s="2319" t="s">
        <v>895</v>
      </c>
      <c r="C35" s="2320">
        <f t="shared" si="11"/>
        <v>0</v>
      </c>
      <c r="D35" s="2321">
        <v>0</v>
      </c>
      <c r="E35" s="2322">
        <f t="shared" si="5"/>
        <v>0</v>
      </c>
      <c r="F35" s="2323">
        <v>0</v>
      </c>
      <c r="G35" s="2323">
        <v>0</v>
      </c>
      <c r="H35" s="2324">
        <v>0</v>
      </c>
      <c r="I35" s="2325"/>
      <c r="J35" s="2324"/>
      <c r="K35" s="2326">
        <v>0</v>
      </c>
      <c r="L35" s="2322">
        <f t="shared" si="1"/>
        <v>0</v>
      </c>
      <c r="M35" s="2325"/>
      <c r="N35" s="2324"/>
      <c r="O35" s="2325"/>
      <c r="P35" s="2326"/>
      <c r="Q35" s="2308" t="s">
        <v>917</v>
      </c>
    </row>
    <row r="36" spans="1:17" s="2273" customFormat="1" ht="12.75" x14ac:dyDescent="0.25">
      <c r="A36" s="2310"/>
      <c r="B36" s="2327" t="s">
        <v>315</v>
      </c>
      <c r="C36" s="2296">
        <f t="shared" si="11"/>
        <v>0</v>
      </c>
      <c r="D36" s="2276">
        <v>0</v>
      </c>
      <c r="E36" s="2277">
        <f t="shared" si="5"/>
        <v>0</v>
      </c>
      <c r="F36" s="2278">
        <v>0</v>
      </c>
      <c r="G36" s="2278">
        <v>0</v>
      </c>
      <c r="H36" s="2279">
        <v>0</v>
      </c>
      <c r="I36" s="2279">
        <v>0</v>
      </c>
      <c r="J36" s="2279">
        <v>0</v>
      </c>
      <c r="K36" s="2280">
        <v>0</v>
      </c>
      <c r="L36" s="2277">
        <f t="shared" si="1"/>
        <v>0</v>
      </c>
      <c r="M36" s="2281"/>
      <c r="N36" s="2279">
        <v>0</v>
      </c>
      <c r="O36" s="2281">
        <v>0</v>
      </c>
      <c r="P36" s="2280">
        <v>0</v>
      </c>
      <c r="Q36" s="2297"/>
    </row>
    <row r="37" spans="1:17" s="2273" customFormat="1" ht="12.75" x14ac:dyDescent="0.25">
      <c r="A37" s="2310"/>
      <c r="B37" s="2327" t="s">
        <v>316</v>
      </c>
      <c r="C37" s="2296">
        <f t="shared" si="11"/>
        <v>0</v>
      </c>
      <c r="D37" s="2276">
        <v>0</v>
      </c>
      <c r="E37" s="2277">
        <f t="shared" si="5"/>
        <v>0</v>
      </c>
      <c r="F37" s="2278">
        <v>0</v>
      </c>
      <c r="G37" s="2278">
        <v>0</v>
      </c>
      <c r="H37" s="2279">
        <v>0</v>
      </c>
      <c r="I37" s="2279">
        <v>0</v>
      </c>
      <c r="J37" s="2279">
        <v>0</v>
      </c>
      <c r="K37" s="2280">
        <v>0</v>
      </c>
      <c r="L37" s="2277">
        <f t="shared" si="1"/>
        <v>0</v>
      </c>
      <c r="M37" s="2281"/>
      <c r="N37" s="2279">
        <v>0</v>
      </c>
      <c r="O37" s="2281">
        <v>0</v>
      </c>
      <c r="P37" s="2280">
        <v>0</v>
      </c>
      <c r="Q37" s="2297"/>
    </row>
    <row r="38" spans="1:17" s="2273" customFormat="1" ht="12.75" x14ac:dyDescent="0.25">
      <c r="A38" s="2310"/>
      <c r="B38" s="2327" t="s">
        <v>317</v>
      </c>
      <c r="C38" s="2296">
        <f>SUM(C39:C46)</f>
        <v>445000</v>
      </c>
      <c r="D38" s="2276">
        <f t="shared" ref="D38:P38" si="12">SUM(D39:D46)</f>
        <v>65000</v>
      </c>
      <c r="E38" s="2277">
        <f>SUM(F38:K38)</f>
        <v>330000</v>
      </c>
      <c r="F38" s="2278">
        <f t="shared" si="12"/>
        <v>30000</v>
      </c>
      <c r="G38" s="2278">
        <f t="shared" si="12"/>
        <v>0</v>
      </c>
      <c r="H38" s="2278">
        <f t="shared" si="12"/>
        <v>250000</v>
      </c>
      <c r="I38" s="2278">
        <f t="shared" si="12"/>
        <v>0</v>
      </c>
      <c r="J38" s="2278">
        <f t="shared" si="12"/>
        <v>0</v>
      </c>
      <c r="K38" s="2278">
        <f t="shared" si="12"/>
        <v>50000</v>
      </c>
      <c r="L38" s="2277">
        <f t="shared" si="12"/>
        <v>50000</v>
      </c>
      <c r="M38" s="2281">
        <f t="shared" si="12"/>
        <v>0</v>
      </c>
      <c r="N38" s="2279">
        <f t="shared" si="12"/>
        <v>50000</v>
      </c>
      <c r="O38" s="2281">
        <f t="shared" si="12"/>
        <v>0</v>
      </c>
      <c r="P38" s="2280">
        <f t="shared" si="12"/>
        <v>0</v>
      </c>
      <c r="Q38" s="2297"/>
    </row>
    <row r="39" spans="1:17" ht="12.75" outlineLevel="1" x14ac:dyDescent="0.25">
      <c r="A39" s="2312"/>
      <c r="B39" s="2313" t="s">
        <v>1655</v>
      </c>
      <c r="C39" s="2285">
        <f>+E39+L39+D39</f>
        <v>35000</v>
      </c>
      <c r="D39" s="2286">
        <v>0</v>
      </c>
      <c r="E39" s="2287">
        <f t="shared" si="5"/>
        <v>35000</v>
      </c>
      <c r="F39" s="2288">
        <v>0</v>
      </c>
      <c r="G39" s="2288">
        <v>0</v>
      </c>
      <c r="H39" s="2289">
        <v>0</v>
      </c>
      <c r="I39" s="2290"/>
      <c r="J39" s="2289"/>
      <c r="K39" s="2292">
        <v>35000</v>
      </c>
      <c r="L39" s="2287">
        <f t="shared" si="1"/>
        <v>0</v>
      </c>
      <c r="M39" s="2290"/>
      <c r="N39" s="2289">
        <v>0</v>
      </c>
      <c r="O39" s="2290">
        <v>0</v>
      </c>
      <c r="P39" s="2292">
        <v>0</v>
      </c>
      <c r="Q39" s="2248"/>
    </row>
    <row r="40" spans="1:17" ht="12.75" outlineLevel="1" x14ac:dyDescent="0.25">
      <c r="A40" s="2312"/>
      <c r="B40" s="2313" t="s">
        <v>1656</v>
      </c>
      <c r="C40" s="2285">
        <f t="shared" ref="C40:C43" si="13">+E40+L40+D40</f>
        <v>65000</v>
      </c>
      <c r="D40" s="2286">
        <v>65000</v>
      </c>
      <c r="E40" s="2287">
        <f t="shared" si="5"/>
        <v>0</v>
      </c>
      <c r="F40" s="2288"/>
      <c r="G40" s="2288"/>
      <c r="H40" s="2289"/>
      <c r="I40" s="2290"/>
      <c r="J40" s="2289"/>
      <c r="K40" s="2292"/>
      <c r="L40" s="2287"/>
      <c r="M40" s="2290"/>
      <c r="N40" s="2289"/>
      <c r="O40" s="2290"/>
      <c r="P40" s="2292"/>
      <c r="Q40" s="2248"/>
    </row>
    <row r="41" spans="1:17" ht="12.75" outlineLevel="1" x14ac:dyDescent="0.25">
      <c r="A41" s="2312"/>
      <c r="B41" s="2313" t="s">
        <v>1657</v>
      </c>
      <c r="C41" s="2285">
        <f t="shared" si="13"/>
        <v>30000</v>
      </c>
      <c r="D41" s="2286"/>
      <c r="E41" s="2287">
        <f t="shared" si="5"/>
        <v>30000</v>
      </c>
      <c r="F41" s="2288">
        <v>30000</v>
      </c>
      <c r="G41" s="2288"/>
      <c r="H41" s="2289"/>
      <c r="I41" s="2290"/>
      <c r="J41" s="2289"/>
      <c r="K41" s="2292"/>
      <c r="L41" s="2287"/>
      <c r="M41" s="2290"/>
      <c r="N41" s="2289"/>
      <c r="O41" s="2290"/>
      <c r="P41" s="2292"/>
      <c r="Q41" s="2248"/>
    </row>
    <row r="42" spans="1:17" ht="12.75" outlineLevel="1" x14ac:dyDescent="0.25">
      <c r="A42" s="2312"/>
      <c r="B42" s="2313" t="s">
        <v>1658</v>
      </c>
      <c r="C42" s="2285">
        <f t="shared" si="13"/>
        <v>10000</v>
      </c>
      <c r="D42" s="2286"/>
      <c r="E42" s="2287">
        <f t="shared" si="5"/>
        <v>10000</v>
      </c>
      <c r="F42" s="2288"/>
      <c r="G42" s="2288"/>
      <c r="H42" s="2289"/>
      <c r="I42" s="2290"/>
      <c r="J42" s="2289"/>
      <c r="K42" s="2292">
        <v>10000</v>
      </c>
      <c r="L42" s="2287"/>
      <c r="M42" s="2290"/>
      <c r="N42" s="2289"/>
      <c r="O42" s="2290"/>
      <c r="P42" s="2292"/>
      <c r="Q42" s="2248"/>
    </row>
    <row r="43" spans="1:17" ht="12.75" outlineLevel="1" x14ac:dyDescent="0.25">
      <c r="A43" s="2312"/>
      <c r="B43" s="2313" t="s">
        <v>1659</v>
      </c>
      <c r="C43" s="2285">
        <f t="shared" si="13"/>
        <v>5000</v>
      </c>
      <c r="D43" s="2286"/>
      <c r="E43" s="2287">
        <f t="shared" si="5"/>
        <v>5000</v>
      </c>
      <c r="F43" s="2288"/>
      <c r="G43" s="2288"/>
      <c r="H43" s="2289"/>
      <c r="I43" s="2290"/>
      <c r="J43" s="2289"/>
      <c r="K43" s="2292">
        <v>5000</v>
      </c>
      <c r="L43" s="2287"/>
      <c r="M43" s="2290"/>
      <c r="N43" s="2289"/>
      <c r="O43" s="2290"/>
      <c r="P43" s="2292"/>
      <c r="Q43" s="2248"/>
    </row>
    <row r="44" spans="1:17" ht="12.75" outlineLevel="1" x14ac:dyDescent="0.25">
      <c r="A44" s="2312"/>
      <c r="B44" s="2313" t="s">
        <v>608</v>
      </c>
      <c r="C44" s="2285">
        <f>+E44+L44+D44</f>
        <v>50000</v>
      </c>
      <c r="D44" s="2286">
        <v>0</v>
      </c>
      <c r="E44" s="2287">
        <f t="shared" si="5"/>
        <v>0</v>
      </c>
      <c r="F44" s="2288">
        <v>0</v>
      </c>
      <c r="G44" s="2288">
        <v>0</v>
      </c>
      <c r="H44" s="2289">
        <v>0</v>
      </c>
      <c r="I44" s="2290"/>
      <c r="J44" s="2289"/>
      <c r="K44" s="2292">
        <v>0</v>
      </c>
      <c r="L44" s="2287">
        <f t="shared" si="1"/>
        <v>50000</v>
      </c>
      <c r="M44" s="2290"/>
      <c r="N44" s="2289">
        <v>50000</v>
      </c>
      <c r="O44" s="2290"/>
      <c r="P44" s="2292">
        <v>0</v>
      </c>
      <c r="Q44" s="2248"/>
    </row>
    <row r="45" spans="1:17" ht="12.75" outlineLevel="1" x14ac:dyDescent="0.25">
      <c r="A45" s="2312"/>
      <c r="B45" s="2313" t="s">
        <v>1660</v>
      </c>
      <c r="C45" s="2285">
        <f>+E45+L45+D45</f>
        <v>250000</v>
      </c>
      <c r="D45" s="2286">
        <v>0</v>
      </c>
      <c r="E45" s="2287">
        <f t="shared" si="5"/>
        <v>250000</v>
      </c>
      <c r="F45" s="2288"/>
      <c r="G45" s="2288">
        <v>0</v>
      </c>
      <c r="H45" s="2289">
        <v>250000</v>
      </c>
      <c r="I45" s="2290"/>
      <c r="J45" s="2289"/>
      <c r="K45" s="2292">
        <v>0</v>
      </c>
      <c r="L45" s="2287">
        <f t="shared" si="1"/>
        <v>0</v>
      </c>
      <c r="M45" s="2290"/>
      <c r="N45" s="2289">
        <v>0</v>
      </c>
      <c r="O45" s="2290">
        <v>0</v>
      </c>
      <c r="P45" s="2292">
        <v>0</v>
      </c>
      <c r="Q45" s="2248"/>
    </row>
    <row r="46" spans="1:17" ht="12.75" outlineLevel="1" x14ac:dyDescent="0.25">
      <c r="A46" s="2312"/>
      <c r="B46" s="2313" t="s">
        <v>426</v>
      </c>
      <c r="C46" s="2285">
        <f>+E46+L46+D46</f>
        <v>0</v>
      </c>
      <c r="D46" s="2286">
        <v>0</v>
      </c>
      <c r="E46" s="2287">
        <f t="shared" si="5"/>
        <v>0</v>
      </c>
      <c r="F46" s="2288">
        <v>0</v>
      </c>
      <c r="G46" s="2288">
        <v>0</v>
      </c>
      <c r="H46" s="2289">
        <v>0</v>
      </c>
      <c r="I46" s="2290"/>
      <c r="J46" s="2289"/>
      <c r="K46" s="2292"/>
      <c r="L46" s="2287">
        <f t="shared" si="1"/>
        <v>0</v>
      </c>
      <c r="M46" s="2290"/>
      <c r="N46" s="2289"/>
      <c r="O46" s="2290">
        <v>0</v>
      </c>
      <c r="P46" s="2292">
        <v>0</v>
      </c>
      <c r="Q46" s="2248"/>
    </row>
    <row r="47" spans="1:17" ht="13.5" thickBot="1" x14ac:dyDescent="0.3">
      <c r="A47" s="2463" t="s">
        <v>289</v>
      </c>
      <c r="B47" s="2464"/>
      <c r="C47" s="2328">
        <f>C5+C29+C31+C36+C37+C38</f>
        <v>74909834.539999992</v>
      </c>
      <c r="D47" s="2328">
        <f>D5+D29+D31+D36+D37+D38</f>
        <v>2884654.0000000005</v>
      </c>
      <c r="E47" s="2329">
        <f>E5+E29+E31+E36+E37+E38</f>
        <v>24725180.539999999</v>
      </c>
      <c r="F47" s="2330">
        <f>F5+F29+F31+F36+F37+F38</f>
        <v>1885084.504</v>
      </c>
      <c r="G47" s="2328">
        <f t="shared" ref="G47:P47" si="14">G5+G29+G31+G36+G37+G38</f>
        <v>529136.65599999996</v>
      </c>
      <c r="H47" s="2328">
        <f>H5+H29+H31+H36+H37+H38</f>
        <v>6776183.5199999996</v>
      </c>
      <c r="I47" s="2328">
        <f t="shared" si="14"/>
        <v>0</v>
      </c>
      <c r="J47" s="2328">
        <f t="shared" si="14"/>
        <v>1382542.4</v>
      </c>
      <c r="K47" s="2331">
        <f t="shared" si="14"/>
        <v>14152233.460000001</v>
      </c>
      <c r="L47" s="2329">
        <f t="shared" si="14"/>
        <v>47300000</v>
      </c>
      <c r="M47" s="2330">
        <f t="shared" si="14"/>
        <v>0</v>
      </c>
      <c r="N47" s="2332">
        <f t="shared" si="14"/>
        <v>12800000</v>
      </c>
      <c r="O47" s="2330">
        <f t="shared" si="14"/>
        <v>12500000</v>
      </c>
      <c r="P47" s="2331">
        <f t="shared" si="14"/>
        <v>22000000</v>
      </c>
      <c r="Q47" s="2333">
        <f>+D47+E47+L47</f>
        <v>74909834.539999992</v>
      </c>
    </row>
    <row r="48" spans="1:17" ht="13.5" thickBot="1" x14ac:dyDescent="0.3">
      <c r="A48" s="2250" t="s">
        <v>410</v>
      </c>
      <c r="B48" s="2247"/>
      <c r="C48" s="2334">
        <f>+C6-'Výdaje kapitol celkem'!T44</f>
        <v>0.17999999970197678</v>
      </c>
      <c r="D48" s="2334"/>
      <c r="E48" s="2334"/>
      <c r="F48" s="2335">
        <f>+C5-'Výdaje kapitol celkem'!T74</f>
        <v>-674295.1400000006</v>
      </c>
      <c r="G48" s="2336"/>
      <c r="H48" s="2334"/>
      <c r="I48" s="2334"/>
      <c r="J48" s="2334"/>
      <c r="K48" s="2334"/>
      <c r="L48" s="2334"/>
      <c r="M48" s="2334"/>
      <c r="N48" s="2334"/>
      <c r="O48" s="2337"/>
      <c r="P48" s="2337"/>
      <c r="Q48" s="2248"/>
    </row>
    <row r="49" spans="1:17" s="2349" customFormat="1" ht="30.95" customHeight="1" x14ac:dyDescent="0.25">
      <c r="A49" s="2263">
        <v>5011</v>
      </c>
      <c r="B49" s="2338" t="s">
        <v>103</v>
      </c>
      <c r="C49" s="2339">
        <f>+E49+L49+D49</f>
        <v>12705800</v>
      </c>
      <c r="D49" s="2340">
        <v>1756500</v>
      </c>
      <c r="E49" s="2341">
        <f>SUM(F49:K49)</f>
        <v>8362640</v>
      </c>
      <c r="F49" s="2342">
        <v>786780</v>
      </c>
      <c r="G49" s="2342">
        <v>334080</v>
      </c>
      <c r="H49" s="2343">
        <v>1458720</v>
      </c>
      <c r="I49" s="2344"/>
      <c r="J49" s="2343">
        <v>522000</v>
      </c>
      <c r="K49" s="2345">
        <v>5261060</v>
      </c>
      <c r="L49" s="2341">
        <f t="shared" ref="L49:L57" si="15">SUM(M49:P49)</f>
        <v>2586660</v>
      </c>
      <c r="M49" s="2346"/>
      <c r="N49" s="2345">
        <v>1595322</v>
      </c>
      <c r="O49" s="2347">
        <v>881982</v>
      </c>
      <c r="P49" s="2348">
        <v>109356</v>
      </c>
      <c r="Q49" s="2248"/>
    </row>
    <row r="50" spans="1:17" s="2349" customFormat="1" ht="12.75" x14ac:dyDescent="0.25">
      <c r="A50" s="2310">
        <v>5021</v>
      </c>
      <c r="B50" s="2350" t="s">
        <v>104</v>
      </c>
      <c r="C50" s="2314">
        <f t="shared" ref="C50:C57" si="16">+E50+L50+D50</f>
        <v>822000</v>
      </c>
      <c r="D50" s="2351">
        <v>84000</v>
      </c>
      <c r="E50" s="2316">
        <f t="shared" ref="E50:E57" si="17">SUM(F50:K50)</f>
        <v>399600</v>
      </c>
      <c r="F50" s="2352">
        <v>36000</v>
      </c>
      <c r="G50" s="2352">
        <f>List1!W36</f>
        <v>0</v>
      </c>
      <c r="H50" s="2293">
        <f>List1!T36</f>
        <v>0</v>
      </c>
      <c r="I50" s="2353">
        <f>List1!AC36</f>
        <v>0</v>
      </c>
      <c r="J50" s="2293">
        <f>List1!Z36</f>
        <v>0</v>
      </c>
      <c r="K50" s="2354">
        <v>363600</v>
      </c>
      <c r="L50" s="2316">
        <f t="shared" si="15"/>
        <v>338400</v>
      </c>
      <c r="M50" s="2355"/>
      <c r="N50" s="2354">
        <v>338400</v>
      </c>
      <c r="O50" s="2356"/>
      <c r="P50" s="2357">
        <f>List1!AU36</f>
        <v>0</v>
      </c>
      <c r="Q50" s="2248"/>
    </row>
    <row r="51" spans="1:17" s="2349" customFormat="1" ht="12.75" x14ac:dyDescent="0.25">
      <c r="A51" s="2310">
        <v>5024</v>
      </c>
      <c r="B51" s="2350" t="s">
        <v>314</v>
      </c>
      <c r="C51" s="2314">
        <f t="shared" si="16"/>
        <v>0</v>
      </c>
      <c r="D51" s="2351">
        <v>0</v>
      </c>
      <c r="E51" s="2316">
        <f t="shared" si="17"/>
        <v>0</v>
      </c>
      <c r="F51" s="2352">
        <v>0</v>
      </c>
      <c r="G51" s="2352">
        <v>0</v>
      </c>
      <c r="H51" s="2293">
        <v>0</v>
      </c>
      <c r="I51" s="2353"/>
      <c r="J51" s="2293"/>
      <c r="K51" s="2354">
        <v>0</v>
      </c>
      <c r="L51" s="2316">
        <f t="shared" si="15"/>
        <v>0</v>
      </c>
      <c r="M51" s="2355"/>
      <c r="N51" s="2354">
        <v>0</v>
      </c>
      <c r="O51" s="2356">
        <v>0</v>
      </c>
      <c r="P51" s="2357">
        <v>0</v>
      </c>
      <c r="Q51" s="2248"/>
    </row>
    <row r="52" spans="1:17" s="2349" customFormat="1" ht="12.75" x14ac:dyDescent="0.25">
      <c r="A52" s="2310">
        <v>5027</v>
      </c>
      <c r="B52" s="2350" t="s">
        <v>1014</v>
      </c>
      <c r="C52" s="2314">
        <f>+E52+L52+D52</f>
        <v>520829</v>
      </c>
      <c r="D52" s="2351">
        <f>List1!K39</f>
        <v>66264</v>
      </c>
      <c r="E52" s="2316">
        <f t="shared" si="17"/>
        <v>404867</v>
      </c>
      <c r="F52" s="2352">
        <f>List1!Q39</f>
        <v>33132</v>
      </c>
      <c r="G52" s="2352">
        <f>List1!W39</f>
        <v>16566</v>
      </c>
      <c r="H52" s="2293">
        <v>91113</v>
      </c>
      <c r="I52" s="2353"/>
      <c r="J52" s="2293">
        <v>32132</v>
      </c>
      <c r="K52" s="2354">
        <v>231924</v>
      </c>
      <c r="L52" s="2316">
        <f t="shared" si="15"/>
        <v>49698</v>
      </c>
      <c r="M52" s="2355"/>
      <c r="N52" s="2354">
        <f>List1!AO39</f>
        <v>33132</v>
      </c>
      <c r="O52" s="2356">
        <f>List1!AR39</f>
        <v>16566</v>
      </c>
      <c r="P52" s="2357">
        <f>List1!AU39</f>
        <v>0</v>
      </c>
      <c r="Q52" s="2248"/>
    </row>
    <row r="53" spans="1:17" s="2349" customFormat="1" ht="12.75" x14ac:dyDescent="0.25">
      <c r="A53" s="2310">
        <v>5029</v>
      </c>
      <c r="B53" s="2350" t="s">
        <v>107</v>
      </c>
      <c r="C53" s="2314">
        <f t="shared" si="16"/>
        <v>0</v>
      </c>
      <c r="D53" s="2351">
        <v>0</v>
      </c>
      <c r="E53" s="2316">
        <f t="shared" si="17"/>
        <v>0</v>
      </c>
      <c r="F53" s="2352"/>
      <c r="G53" s="2352"/>
      <c r="H53" s="2293"/>
      <c r="I53" s="2353"/>
      <c r="J53" s="2293"/>
      <c r="K53" s="2354"/>
      <c r="L53" s="2316">
        <f t="shared" si="15"/>
        <v>0</v>
      </c>
      <c r="M53" s="2355"/>
      <c r="N53" s="2354">
        <v>0</v>
      </c>
      <c r="O53" s="2356">
        <v>0</v>
      </c>
      <c r="P53" s="2357">
        <v>0</v>
      </c>
      <c r="Q53" s="2248"/>
    </row>
    <row r="54" spans="1:17" s="2349" customFormat="1" ht="12.75" x14ac:dyDescent="0.25">
      <c r="A54" s="2310">
        <v>5031</v>
      </c>
      <c r="B54" s="2350" t="s">
        <v>108</v>
      </c>
      <c r="C54" s="2314">
        <f t="shared" si="16"/>
        <v>3176450</v>
      </c>
      <c r="D54" s="2351">
        <f>+(D49)*0.25</f>
        <v>439125</v>
      </c>
      <c r="E54" s="2316">
        <f t="shared" si="17"/>
        <v>2090660</v>
      </c>
      <c r="F54" s="2352">
        <f>+(F49)*0.25</f>
        <v>196695</v>
      </c>
      <c r="G54" s="2352">
        <f t="shared" ref="G54:K54" si="18">+(G49)*0.25</f>
        <v>83520</v>
      </c>
      <c r="H54" s="2293">
        <f t="shared" si="18"/>
        <v>364680</v>
      </c>
      <c r="I54" s="2353">
        <f t="shared" si="18"/>
        <v>0</v>
      </c>
      <c r="J54" s="2293">
        <f t="shared" si="18"/>
        <v>130500</v>
      </c>
      <c r="K54" s="2354">
        <f t="shared" si="18"/>
        <v>1315265</v>
      </c>
      <c r="L54" s="2316">
        <f t="shared" si="15"/>
        <v>646665</v>
      </c>
      <c r="M54" s="2355"/>
      <c r="N54" s="2354">
        <f t="shared" ref="N54:P54" si="19">+(N49)*0.25</f>
        <v>398830.5</v>
      </c>
      <c r="O54" s="2356">
        <f t="shared" si="19"/>
        <v>220495.5</v>
      </c>
      <c r="P54" s="2357">
        <f t="shared" si="19"/>
        <v>27339</v>
      </c>
      <c r="Q54" s="2248"/>
    </row>
    <row r="55" spans="1:17" s="2349" customFormat="1" ht="12.75" x14ac:dyDescent="0.25">
      <c r="A55" s="2310">
        <v>5032</v>
      </c>
      <c r="B55" s="2350" t="s">
        <v>109</v>
      </c>
      <c r="C55" s="2314">
        <f t="shared" si="16"/>
        <v>1143522</v>
      </c>
      <c r="D55" s="2351">
        <f>+(D49)*0.09</f>
        <v>158085</v>
      </c>
      <c r="E55" s="2316">
        <f t="shared" si="17"/>
        <v>752637.59999999986</v>
      </c>
      <c r="F55" s="2352">
        <f>+(F49)*0.09</f>
        <v>70810.2</v>
      </c>
      <c r="G55" s="2352">
        <f t="shared" ref="G55:K55" si="20">+(G49)*0.09</f>
        <v>30067.199999999997</v>
      </c>
      <c r="H55" s="2293">
        <f t="shared" si="20"/>
        <v>131284.79999999999</v>
      </c>
      <c r="I55" s="2353">
        <f t="shared" si="20"/>
        <v>0</v>
      </c>
      <c r="J55" s="2293">
        <f t="shared" si="20"/>
        <v>46980</v>
      </c>
      <c r="K55" s="2354">
        <f t="shared" si="20"/>
        <v>473495.39999999997</v>
      </c>
      <c r="L55" s="2316">
        <f t="shared" si="15"/>
        <v>232799.4</v>
      </c>
      <c r="M55" s="2355"/>
      <c r="N55" s="2354">
        <f t="shared" ref="N55:P55" si="21">+(N49)*0.09</f>
        <v>143578.97999999998</v>
      </c>
      <c r="O55" s="2356">
        <f t="shared" si="21"/>
        <v>79378.37999999999</v>
      </c>
      <c r="P55" s="2357">
        <f t="shared" si="21"/>
        <v>9842.0399999999991</v>
      </c>
      <c r="Q55" s="2248"/>
    </row>
    <row r="56" spans="1:17" s="2309" customFormat="1" ht="12.75" x14ac:dyDescent="0.25">
      <c r="A56" s="2358"/>
      <c r="B56" s="2359" t="s">
        <v>1851</v>
      </c>
      <c r="C56" s="2320">
        <f t="shared" si="16"/>
        <v>356955.44000000006</v>
      </c>
      <c r="D56" s="2360">
        <f>+(D49+D50+D54+D55)*0.02</f>
        <v>48754.200000000004</v>
      </c>
      <c r="E56" s="2322">
        <f t="shared" si="17"/>
        <v>232110.75200000004</v>
      </c>
      <c r="F56" s="2361">
        <f>+(F49+F50+F54+F55)*0.02</f>
        <v>21805.703999999998</v>
      </c>
      <c r="G56" s="2361">
        <f t="shared" ref="G56:K56" si="22">+(G49+G50+G54+G55)*0.02</f>
        <v>8953.344000000001</v>
      </c>
      <c r="H56" s="2362">
        <f t="shared" si="22"/>
        <v>39093.696000000004</v>
      </c>
      <c r="I56" s="2363">
        <f t="shared" si="22"/>
        <v>0</v>
      </c>
      <c r="J56" s="2362">
        <f t="shared" si="22"/>
        <v>13989.6</v>
      </c>
      <c r="K56" s="2364">
        <f t="shared" si="22"/>
        <v>148268.40800000002</v>
      </c>
      <c r="L56" s="2322">
        <f t="shared" si="15"/>
        <v>76090.487999999998</v>
      </c>
      <c r="M56" s="2365"/>
      <c r="N56" s="2364">
        <f t="shared" ref="N56:P56" si="23">+(N49+N50+N54+N55)*0.02</f>
        <v>49522.6296</v>
      </c>
      <c r="O56" s="2366">
        <f t="shared" si="23"/>
        <v>23637.117599999998</v>
      </c>
      <c r="P56" s="2367">
        <f t="shared" si="23"/>
        <v>2930.7408</v>
      </c>
      <c r="Q56" s="2308"/>
    </row>
    <row r="57" spans="1:17" s="2349" customFormat="1" ht="12.75" x14ac:dyDescent="0.25">
      <c r="A57" s="2310">
        <v>5038</v>
      </c>
      <c r="B57" s="2350" t="s">
        <v>110</v>
      </c>
      <c r="C57" s="2314">
        <f t="shared" si="16"/>
        <v>49706.26</v>
      </c>
      <c r="D57" s="2351">
        <v>7377</v>
      </c>
      <c r="E57" s="2316">
        <f t="shared" si="17"/>
        <v>34175.46</v>
      </c>
      <c r="F57" s="2352">
        <v>3293.98</v>
      </c>
      <c r="G57" s="2352">
        <v>1403.14</v>
      </c>
      <c r="H57" s="2293">
        <v>6277.82</v>
      </c>
      <c r="I57" s="2353"/>
      <c r="J57" s="2293">
        <v>2192</v>
      </c>
      <c r="K57" s="2354">
        <f>20817+191.52</f>
        <v>21008.52</v>
      </c>
      <c r="L57" s="2316">
        <f t="shared" si="15"/>
        <v>8153.8</v>
      </c>
      <c r="M57" s="2355"/>
      <c r="N57" s="2354">
        <v>6054.8</v>
      </c>
      <c r="O57" s="2356">
        <v>1612</v>
      </c>
      <c r="P57" s="2357">
        <v>487</v>
      </c>
      <c r="Q57" s="2248"/>
    </row>
    <row r="58" spans="1:17" ht="13.5" thickBot="1" x14ac:dyDescent="0.3">
      <c r="A58" s="2368" t="s">
        <v>111</v>
      </c>
      <c r="B58" s="2369" t="s">
        <v>163</v>
      </c>
      <c r="C58" s="2328">
        <f>SUM(C49:C57)</f>
        <v>18775262.700000003</v>
      </c>
      <c r="D58" s="2370">
        <f t="shared" ref="D58:P58" si="24">SUM(D49:D57)</f>
        <v>2560105.2000000002</v>
      </c>
      <c r="E58" s="2329">
        <f t="shared" si="24"/>
        <v>12276690.812000001</v>
      </c>
      <c r="F58" s="2371">
        <f>SUM(F49:F57)</f>
        <v>1148516.8839999998</v>
      </c>
      <c r="G58" s="2371">
        <f t="shared" si="24"/>
        <v>474589.68400000001</v>
      </c>
      <c r="H58" s="2372">
        <f t="shared" si="24"/>
        <v>2091169.3160000001</v>
      </c>
      <c r="I58" s="2372">
        <f t="shared" si="24"/>
        <v>0</v>
      </c>
      <c r="J58" s="2372">
        <f t="shared" si="24"/>
        <v>747793.6</v>
      </c>
      <c r="K58" s="2373">
        <f t="shared" si="24"/>
        <v>7814621.3279999997</v>
      </c>
      <c r="L58" s="2329">
        <f t="shared" si="24"/>
        <v>3938466.6879999996</v>
      </c>
      <c r="M58" s="2374">
        <f t="shared" si="24"/>
        <v>0</v>
      </c>
      <c r="N58" s="2373">
        <f t="shared" si="24"/>
        <v>2564840.9095999999</v>
      </c>
      <c r="O58" s="2375">
        <f t="shared" si="24"/>
        <v>1223670.9975999999</v>
      </c>
      <c r="P58" s="2376">
        <f t="shared" si="24"/>
        <v>149954.78080000001</v>
      </c>
      <c r="Q58" s="2333"/>
    </row>
    <row r="59" spans="1:17" x14ac:dyDescent="0.2">
      <c r="A59" s="2377">
        <v>5178</v>
      </c>
      <c r="B59" s="2350" t="s">
        <v>714</v>
      </c>
      <c r="C59" s="2378">
        <f t="shared" ref="C59:K59" si="25">SUM(C60:C65)</f>
        <v>2930000</v>
      </c>
      <c r="D59" s="2379">
        <f t="shared" si="25"/>
        <v>0</v>
      </c>
      <c r="E59" s="2380">
        <f>SUM(E60:E65)</f>
        <v>2930000</v>
      </c>
      <c r="F59" s="2381">
        <f t="shared" si="25"/>
        <v>0</v>
      </c>
      <c r="G59" s="2381">
        <f t="shared" si="25"/>
        <v>0</v>
      </c>
      <c r="H59" s="2382">
        <f t="shared" si="25"/>
        <v>950000</v>
      </c>
      <c r="I59" s="2382">
        <f t="shared" si="25"/>
        <v>0</v>
      </c>
      <c r="J59" s="2382">
        <f t="shared" si="25"/>
        <v>770000</v>
      </c>
      <c r="K59" s="2383">
        <f t="shared" si="25"/>
        <v>1210000</v>
      </c>
      <c r="L59" s="2380">
        <f>SUM(N59:P59)</f>
        <v>0</v>
      </c>
      <c r="M59" s="2384">
        <f>SUM(M60:M65)</f>
        <v>0</v>
      </c>
      <c r="N59" s="2383">
        <f>SUM(N60:N65)</f>
        <v>0</v>
      </c>
      <c r="O59" s="2385">
        <f>SUM(O60:O65)</f>
        <v>0</v>
      </c>
      <c r="P59" s="2386">
        <f>SUM(P60:P65)</f>
        <v>0</v>
      </c>
      <c r="Q59" s="2248"/>
    </row>
    <row r="60" spans="1:17" outlineLevel="1" x14ac:dyDescent="0.2">
      <c r="A60" s="2387"/>
      <c r="B60" s="2388" t="s">
        <v>1728</v>
      </c>
      <c r="C60" s="2314">
        <f t="shared" ref="C60:C69" si="26">+E60+L60+D60</f>
        <v>770000</v>
      </c>
      <c r="D60" s="2389"/>
      <c r="E60" s="2316">
        <f t="shared" ref="E60:E69" si="27">SUM(F60:K60)</f>
        <v>770000</v>
      </c>
      <c r="F60" s="2352">
        <v>0</v>
      </c>
      <c r="G60" s="2352">
        <v>0</v>
      </c>
      <c r="H60" s="2352">
        <v>0</v>
      </c>
      <c r="I60" s="2352">
        <v>0</v>
      </c>
      <c r="J60" s="2352">
        <v>770000</v>
      </c>
      <c r="K60" s="2352">
        <v>0</v>
      </c>
      <c r="L60" s="2316">
        <f t="shared" ref="L60:L123" si="28">SUM(N60:P60)</f>
        <v>0</v>
      </c>
      <c r="M60" s="2390"/>
      <c r="N60" s="2354"/>
      <c r="O60" s="2356"/>
      <c r="P60" s="2357"/>
      <c r="Q60" s="2248"/>
    </row>
    <row r="61" spans="1:17" outlineLevel="1" x14ac:dyDescent="0.2">
      <c r="A61" s="2387"/>
      <c r="B61" s="2388" t="s">
        <v>332</v>
      </c>
      <c r="C61" s="2314">
        <f t="shared" si="26"/>
        <v>950000</v>
      </c>
      <c r="D61" s="2389"/>
      <c r="E61" s="2316">
        <f t="shared" si="27"/>
        <v>950000</v>
      </c>
      <c r="F61" s="2352">
        <v>0</v>
      </c>
      <c r="G61" s="2352">
        <v>0</v>
      </c>
      <c r="H61" s="2293">
        <v>950000</v>
      </c>
      <c r="I61" s="2293">
        <v>0</v>
      </c>
      <c r="J61" s="2293">
        <v>0</v>
      </c>
      <c r="K61" s="2354">
        <v>0</v>
      </c>
      <c r="L61" s="2316">
        <f t="shared" si="28"/>
        <v>0</v>
      </c>
      <c r="M61" s="2390"/>
      <c r="N61" s="2354"/>
      <c r="O61" s="2356"/>
      <c r="P61" s="2357"/>
      <c r="Q61" s="2248"/>
    </row>
    <row r="62" spans="1:17" outlineLevel="1" x14ac:dyDescent="0.2">
      <c r="A62" s="2387"/>
      <c r="B62" s="2388" t="s">
        <v>1847</v>
      </c>
      <c r="C62" s="2314">
        <f t="shared" si="26"/>
        <v>0</v>
      </c>
      <c r="D62" s="2389"/>
      <c r="E62" s="2316">
        <f t="shared" si="27"/>
        <v>0</v>
      </c>
      <c r="F62" s="2352">
        <v>0</v>
      </c>
      <c r="G62" s="2352">
        <v>0</v>
      </c>
      <c r="H62" s="2293"/>
      <c r="I62" s="2293">
        <v>0</v>
      </c>
      <c r="J62" s="2293">
        <v>0</v>
      </c>
      <c r="K62" s="2354">
        <v>0</v>
      </c>
      <c r="L62" s="2316">
        <f t="shared" si="28"/>
        <v>0</v>
      </c>
      <c r="M62" s="2390"/>
      <c r="N62" s="2354"/>
      <c r="O62" s="2356"/>
      <c r="P62" s="2357"/>
      <c r="Q62" s="2248"/>
    </row>
    <row r="63" spans="1:17" outlineLevel="1" x14ac:dyDescent="0.2">
      <c r="A63" s="2387"/>
      <c r="B63" s="2388" t="s">
        <v>1503</v>
      </c>
      <c r="C63" s="2314">
        <f t="shared" si="26"/>
        <v>400000</v>
      </c>
      <c r="D63" s="2389"/>
      <c r="E63" s="2316">
        <f t="shared" si="27"/>
        <v>400000</v>
      </c>
      <c r="F63" s="2352">
        <v>0</v>
      </c>
      <c r="G63" s="2352">
        <v>0</v>
      </c>
      <c r="H63" s="2293">
        <v>0</v>
      </c>
      <c r="I63" s="2293">
        <v>0</v>
      </c>
      <c r="J63" s="2293">
        <v>0</v>
      </c>
      <c r="K63" s="2354">
        <v>400000</v>
      </c>
      <c r="L63" s="2316">
        <f t="shared" si="28"/>
        <v>0</v>
      </c>
      <c r="M63" s="2390"/>
      <c r="N63" s="2354"/>
      <c r="O63" s="2356"/>
      <c r="P63" s="2357"/>
      <c r="Q63" s="2248"/>
    </row>
    <row r="64" spans="1:17" outlineLevel="1" x14ac:dyDescent="0.2">
      <c r="A64" s="2387"/>
      <c r="B64" s="2388" t="s">
        <v>1730</v>
      </c>
      <c r="C64" s="2314">
        <f t="shared" si="26"/>
        <v>0</v>
      </c>
      <c r="D64" s="2389"/>
      <c r="E64" s="2316">
        <f t="shared" si="27"/>
        <v>0</v>
      </c>
      <c r="F64" s="2352">
        <v>0</v>
      </c>
      <c r="G64" s="2352">
        <v>0</v>
      </c>
      <c r="H64" s="2293">
        <v>0</v>
      </c>
      <c r="I64" s="2293"/>
      <c r="J64" s="2293"/>
      <c r="K64" s="2354">
        <v>0</v>
      </c>
      <c r="L64" s="2316">
        <f t="shared" si="28"/>
        <v>0</v>
      </c>
      <c r="M64" s="2390"/>
      <c r="N64" s="2354"/>
      <c r="O64" s="2356"/>
      <c r="P64" s="2357"/>
      <c r="Q64" s="2248"/>
    </row>
    <row r="65" spans="1:17" outlineLevel="1" x14ac:dyDescent="0.2">
      <c r="A65" s="2387"/>
      <c r="B65" s="2388" t="s">
        <v>1504</v>
      </c>
      <c r="C65" s="2314">
        <f t="shared" si="26"/>
        <v>810000</v>
      </c>
      <c r="D65" s="2389"/>
      <c r="E65" s="2316">
        <f t="shared" si="27"/>
        <v>810000</v>
      </c>
      <c r="F65" s="2352">
        <v>0</v>
      </c>
      <c r="G65" s="2352">
        <v>0</v>
      </c>
      <c r="H65" s="2293">
        <v>0</v>
      </c>
      <c r="I65" s="2293">
        <v>0</v>
      </c>
      <c r="J65" s="2293">
        <v>0</v>
      </c>
      <c r="K65" s="2354">
        <v>810000</v>
      </c>
      <c r="L65" s="2316">
        <f t="shared" si="28"/>
        <v>0</v>
      </c>
      <c r="M65" s="2390"/>
      <c r="N65" s="2354"/>
      <c r="O65" s="2356"/>
      <c r="P65" s="2357"/>
      <c r="Q65" s="2248"/>
    </row>
    <row r="66" spans="1:17" x14ac:dyDescent="0.2">
      <c r="A66" s="2377">
        <v>5132</v>
      </c>
      <c r="B66" s="2350" t="s">
        <v>113</v>
      </c>
      <c r="C66" s="2378">
        <f t="shared" si="26"/>
        <v>59000</v>
      </c>
      <c r="D66" s="2379">
        <v>1000</v>
      </c>
      <c r="E66" s="2380">
        <f t="shared" si="27"/>
        <v>46000</v>
      </c>
      <c r="F66" s="2381">
        <v>4000</v>
      </c>
      <c r="G66" s="2391">
        <v>2000</v>
      </c>
      <c r="H66" s="2382">
        <v>6000</v>
      </c>
      <c r="I66" s="2382"/>
      <c r="J66" s="2382">
        <v>4000</v>
      </c>
      <c r="K66" s="2383">
        <v>30000</v>
      </c>
      <c r="L66" s="2380">
        <f t="shared" si="28"/>
        <v>12000</v>
      </c>
      <c r="M66" s="2384"/>
      <c r="N66" s="2383">
        <v>9000</v>
      </c>
      <c r="O66" s="2385">
        <v>3000</v>
      </c>
      <c r="P66" s="2386">
        <v>0</v>
      </c>
      <c r="Q66" s="2248"/>
    </row>
    <row r="67" spans="1:17" x14ac:dyDescent="0.2">
      <c r="A67" s="2377">
        <v>5134</v>
      </c>
      <c r="B67" s="2350" t="s">
        <v>114</v>
      </c>
      <c r="C67" s="2378">
        <f t="shared" si="26"/>
        <v>158000</v>
      </c>
      <c r="D67" s="2379">
        <v>2000</v>
      </c>
      <c r="E67" s="2380">
        <f t="shared" si="27"/>
        <v>135000</v>
      </c>
      <c r="F67" s="2381">
        <v>10000</v>
      </c>
      <c r="G67" s="2381">
        <v>5000</v>
      </c>
      <c r="H67" s="2392">
        <v>15000</v>
      </c>
      <c r="I67" s="2392"/>
      <c r="J67" s="2382">
        <v>15000</v>
      </c>
      <c r="K67" s="2393">
        <v>90000</v>
      </c>
      <c r="L67" s="2380">
        <f t="shared" si="28"/>
        <v>21000</v>
      </c>
      <c r="M67" s="2384"/>
      <c r="N67" s="2383">
        <v>14000</v>
      </c>
      <c r="O67" s="2385">
        <v>7000</v>
      </c>
      <c r="P67" s="2386">
        <v>0</v>
      </c>
      <c r="Q67" s="2248"/>
    </row>
    <row r="68" spans="1:17" x14ac:dyDescent="0.2">
      <c r="A68" s="2377">
        <v>5136</v>
      </c>
      <c r="B68" s="2350" t="s">
        <v>115</v>
      </c>
      <c r="C68" s="2378">
        <f t="shared" si="26"/>
        <v>0</v>
      </c>
      <c r="D68" s="2379">
        <v>0</v>
      </c>
      <c r="E68" s="2380">
        <f t="shared" si="27"/>
        <v>0</v>
      </c>
      <c r="F68" s="2381"/>
      <c r="G68" s="2381"/>
      <c r="H68" s="2382"/>
      <c r="I68" s="2382"/>
      <c r="J68" s="2382"/>
      <c r="K68" s="2383"/>
      <c r="L68" s="2380">
        <f t="shared" si="28"/>
        <v>0</v>
      </c>
      <c r="M68" s="2384"/>
      <c r="N68" s="2383">
        <v>0</v>
      </c>
      <c r="O68" s="2385">
        <v>0</v>
      </c>
      <c r="P68" s="2386">
        <v>0</v>
      </c>
      <c r="Q68" s="2248"/>
    </row>
    <row r="69" spans="1:17" x14ac:dyDescent="0.2">
      <c r="A69" s="2377">
        <v>5137</v>
      </c>
      <c r="B69" s="2350" t="s">
        <v>116</v>
      </c>
      <c r="C69" s="2378">
        <f t="shared" si="26"/>
        <v>580000</v>
      </c>
      <c r="D69" s="2379">
        <v>20000</v>
      </c>
      <c r="E69" s="2380">
        <f t="shared" si="27"/>
        <v>390000</v>
      </c>
      <c r="F69" s="2381">
        <v>20000</v>
      </c>
      <c r="G69" s="2381"/>
      <c r="H69" s="2382">
        <v>20000</v>
      </c>
      <c r="I69" s="2382"/>
      <c r="J69" s="2382">
        <v>250000</v>
      </c>
      <c r="K69" s="2383">
        <v>100000</v>
      </c>
      <c r="L69" s="2380">
        <f t="shared" si="28"/>
        <v>170000</v>
      </c>
      <c r="M69" s="2384"/>
      <c r="N69" s="2383">
        <v>150000</v>
      </c>
      <c r="O69" s="2385">
        <v>20000</v>
      </c>
      <c r="P69" s="2386">
        <v>0</v>
      </c>
      <c r="Q69" s="2248"/>
    </row>
    <row r="70" spans="1:17" s="2273" customFormat="1" ht="12.75" x14ac:dyDescent="0.25">
      <c r="A70" s="2394">
        <v>5139</v>
      </c>
      <c r="B70" s="2327" t="s">
        <v>117</v>
      </c>
      <c r="C70" s="2296">
        <f t="shared" ref="C70:K70" si="29">SUM(C71:C93)</f>
        <v>1812500</v>
      </c>
      <c r="D70" s="2276">
        <f t="shared" si="29"/>
        <v>80000</v>
      </c>
      <c r="E70" s="2277">
        <f>SUM(E71:E93)</f>
        <v>871000</v>
      </c>
      <c r="F70" s="2278">
        <f t="shared" si="29"/>
        <v>137000</v>
      </c>
      <c r="G70" s="2278">
        <f t="shared" si="29"/>
        <v>17000</v>
      </c>
      <c r="H70" s="2279">
        <f t="shared" si="29"/>
        <v>113000</v>
      </c>
      <c r="I70" s="2279">
        <f t="shared" si="29"/>
        <v>0</v>
      </c>
      <c r="J70" s="2279">
        <f t="shared" si="29"/>
        <v>48000</v>
      </c>
      <c r="K70" s="2281">
        <f t="shared" si="29"/>
        <v>556000</v>
      </c>
      <c r="L70" s="2277">
        <f t="shared" si="28"/>
        <v>861500</v>
      </c>
      <c r="M70" s="2395">
        <f>SUM(M71:M93)</f>
        <v>0</v>
      </c>
      <c r="N70" s="2281">
        <f>SUM(N71:N93)</f>
        <v>627000</v>
      </c>
      <c r="O70" s="2396">
        <f>SUM(O71:O93)</f>
        <v>199500</v>
      </c>
      <c r="P70" s="2280">
        <f>SUM(P71:P93)</f>
        <v>35000</v>
      </c>
      <c r="Q70" s="2297"/>
    </row>
    <row r="71" spans="1:17" outlineLevel="1" x14ac:dyDescent="0.2">
      <c r="A71" s="2387"/>
      <c r="B71" s="2388" t="s">
        <v>413</v>
      </c>
      <c r="C71" s="2314">
        <f t="shared" ref="C71:C105" si="30">+E71+L71+D71</f>
        <v>32500</v>
      </c>
      <c r="D71" s="2389">
        <v>10000</v>
      </c>
      <c r="E71" s="2316">
        <f t="shared" ref="E71:E105" si="31">SUM(F71:K71)</f>
        <v>18000</v>
      </c>
      <c r="F71" s="2352">
        <v>0</v>
      </c>
      <c r="G71" s="2352">
        <v>0</v>
      </c>
      <c r="H71" s="2293">
        <v>0</v>
      </c>
      <c r="I71" s="2293"/>
      <c r="J71" s="2293">
        <v>5000</v>
      </c>
      <c r="K71" s="2354">
        <v>13000</v>
      </c>
      <c r="L71" s="2316">
        <f t="shared" si="28"/>
        <v>4500</v>
      </c>
      <c r="M71" s="2390"/>
      <c r="N71" s="2354">
        <v>3000</v>
      </c>
      <c r="O71" s="2356">
        <v>1500</v>
      </c>
      <c r="P71" s="2357">
        <v>0</v>
      </c>
      <c r="Q71" s="2248"/>
    </row>
    <row r="72" spans="1:17" outlineLevel="1" x14ac:dyDescent="0.2">
      <c r="A72" s="2387"/>
      <c r="B72" s="2388" t="s">
        <v>414</v>
      </c>
      <c r="C72" s="2314">
        <f t="shared" si="30"/>
        <v>100000</v>
      </c>
      <c r="D72" s="2389">
        <v>0</v>
      </c>
      <c r="E72" s="2316">
        <f t="shared" si="31"/>
        <v>0</v>
      </c>
      <c r="F72" s="2352"/>
      <c r="G72" s="2352"/>
      <c r="H72" s="2293"/>
      <c r="I72" s="2293"/>
      <c r="J72" s="2293"/>
      <c r="K72" s="2354"/>
      <c r="L72" s="2316">
        <f t="shared" si="28"/>
        <v>100000</v>
      </c>
      <c r="M72" s="2390"/>
      <c r="N72" s="2354">
        <v>0</v>
      </c>
      <c r="O72" s="2356">
        <v>100000</v>
      </c>
      <c r="P72" s="2357">
        <v>0</v>
      </c>
      <c r="Q72" s="2248"/>
    </row>
    <row r="73" spans="1:17" outlineLevel="1" x14ac:dyDescent="0.2">
      <c r="A73" s="2387"/>
      <c r="B73" s="2388" t="s">
        <v>1741</v>
      </c>
      <c r="C73" s="2314">
        <f t="shared" si="30"/>
        <v>50000</v>
      </c>
      <c r="D73" s="2389">
        <v>0</v>
      </c>
      <c r="E73" s="2316">
        <f t="shared" si="31"/>
        <v>0</v>
      </c>
      <c r="F73" s="2352"/>
      <c r="G73" s="2352"/>
      <c r="H73" s="2293"/>
      <c r="I73" s="2293"/>
      <c r="J73" s="2293"/>
      <c r="K73" s="2354"/>
      <c r="L73" s="2316">
        <f t="shared" si="28"/>
        <v>50000</v>
      </c>
      <c r="M73" s="2390"/>
      <c r="N73" s="2354">
        <v>0</v>
      </c>
      <c r="O73" s="2356">
        <v>50000</v>
      </c>
      <c r="P73" s="2357">
        <v>0</v>
      </c>
      <c r="Q73" s="2248"/>
    </row>
    <row r="74" spans="1:17" outlineLevel="1" x14ac:dyDescent="0.2">
      <c r="A74" s="2387"/>
      <c r="B74" s="2388" t="s">
        <v>415</v>
      </c>
      <c r="C74" s="2314">
        <f t="shared" si="30"/>
        <v>10000</v>
      </c>
      <c r="D74" s="2389">
        <v>0</v>
      </c>
      <c r="E74" s="2316">
        <f t="shared" si="31"/>
        <v>0</v>
      </c>
      <c r="F74" s="2352"/>
      <c r="G74" s="2352"/>
      <c r="H74" s="2293"/>
      <c r="I74" s="2293"/>
      <c r="J74" s="2293"/>
      <c r="K74" s="2354"/>
      <c r="L74" s="2316">
        <f t="shared" si="28"/>
        <v>10000</v>
      </c>
      <c r="M74" s="2390"/>
      <c r="N74" s="2354">
        <v>10000</v>
      </c>
      <c r="O74" s="2356">
        <v>0</v>
      </c>
      <c r="P74" s="2357">
        <v>0</v>
      </c>
      <c r="Q74" s="2248"/>
    </row>
    <row r="75" spans="1:17" ht="12.75" customHeight="1" outlineLevel="1" x14ac:dyDescent="0.2">
      <c r="A75" s="2387"/>
      <c r="B75" s="2388" t="s">
        <v>416</v>
      </c>
      <c r="C75" s="2314">
        <f t="shared" si="30"/>
        <v>200000</v>
      </c>
      <c r="D75" s="2389">
        <v>0</v>
      </c>
      <c r="E75" s="2316">
        <f t="shared" si="31"/>
        <v>0</v>
      </c>
      <c r="F75" s="2352"/>
      <c r="G75" s="2352"/>
      <c r="H75" s="2293"/>
      <c r="I75" s="2293"/>
      <c r="J75" s="2293"/>
      <c r="K75" s="2354"/>
      <c r="L75" s="2316">
        <f t="shared" si="28"/>
        <v>200000</v>
      </c>
      <c r="M75" s="2390"/>
      <c r="N75" s="2354">
        <v>200000</v>
      </c>
      <c r="O75" s="2356">
        <v>0</v>
      </c>
      <c r="P75" s="2357">
        <v>0</v>
      </c>
      <c r="Q75" s="2248"/>
    </row>
    <row r="76" spans="1:17" outlineLevel="1" x14ac:dyDescent="0.2">
      <c r="A76" s="2387"/>
      <c r="B76" s="2388" t="s">
        <v>612</v>
      </c>
      <c r="C76" s="2314">
        <f t="shared" si="30"/>
        <v>87000</v>
      </c>
      <c r="D76" s="2389">
        <v>45000</v>
      </c>
      <c r="E76" s="2316">
        <f t="shared" si="31"/>
        <v>20000</v>
      </c>
      <c r="F76" s="2352">
        <v>3000</v>
      </c>
      <c r="G76" s="2352">
        <v>0</v>
      </c>
      <c r="H76" s="2293">
        <v>2000</v>
      </c>
      <c r="I76" s="2293"/>
      <c r="J76" s="2293">
        <v>5000</v>
      </c>
      <c r="K76" s="2354">
        <v>10000</v>
      </c>
      <c r="L76" s="2316">
        <f t="shared" si="28"/>
        <v>22000</v>
      </c>
      <c r="M76" s="2390"/>
      <c r="N76" s="2354">
        <v>16000</v>
      </c>
      <c r="O76" s="2356">
        <v>6000</v>
      </c>
      <c r="P76" s="2357">
        <v>0</v>
      </c>
      <c r="Q76" s="2248"/>
    </row>
    <row r="77" spans="1:17" outlineLevel="1" x14ac:dyDescent="0.2">
      <c r="A77" s="2387"/>
      <c r="B77" s="2388" t="s">
        <v>682</v>
      </c>
      <c r="C77" s="2314">
        <f t="shared" si="30"/>
        <v>0</v>
      </c>
      <c r="D77" s="2389">
        <v>0</v>
      </c>
      <c r="E77" s="2316">
        <f t="shared" si="31"/>
        <v>0</v>
      </c>
      <c r="F77" s="2352"/>
      <c r="G77" s="2352"/>
      <c r="H77" s="2293"/>
      <c r="I77" s="2293"/>
      <c r="J77" s="2293">
        <v>0</v>
      </c>
      <c r="K77" s="2354">
        <v>0</v>
      </c>
      <c r="L77" s="2316">
        <f t="shared" si="28"/>
        <v>0</v>
      </c>
      <c r="M77" s="2390"/>
      <c r="N77" s="2354">
        <v>0</v>
      </c>
      <c r="O77" s="2356">
        <v>0</v>
      </c>
      <c r="P77" s="2357">
        <v>0</v>
      </c>
      <c r="Q77" s="2248"/>
    </row>
    <row r="78" spans="1:17" outlineLevel="1" x14ac:dyDescent="0.2">
      <c r="A78" s="2387"/>
      <c r="B78" s="2388" t="s">
        <v>417</v>
      </c>
      <c r="C78" s="2314">
        <f t="shared" si="30"/>
        <v>176000</v>
      </c>
      <c r="D78" s="2389">
        <v>0</v>
      </c>
      <c r="E78" s="2316">
        <f t="shared" si="31"/>
        <v>176000</v>
      </c>
      <c r="F78" s="2352">
        <v>20000</v>
      </c>
      <c r="G78" s="2352">
        <v>6000</v>
      </c>
      <c r="H78" s="2293"/>
      <c r="I78" s="2293"/>
      <c r="J78" s="2293"/>
      <c r="K78" s="2364">
        <v>150000</v>
      </c>
      <c r="L78" s="2316">
        <f t="shared" si="28"/>
        <v>0</v>
      </c>
      <c r="M78" s="2390"/>
      <c r="N78" s="2354">
        <v>0</v>
      </c>
      <c r="O78" s="2356">
        <v>0</v>
      </c>
      <c r="P78" s="2357">
        <v>0</v>
      </c>
      <c r="Q78" s="2248"/>
    </row>
    <row r="79" spans="1:17" outlineLevel="1" x14ac:dyDescent="0.2">
      <c r="A79" s="2387"/>
      <c r="B79" s="2388" t="s">
        <v>683</v>
      </c>
      <c r="C79" s="2314">
        <f t="shared" si="30"/>
        <v>5000</v>
      </c>
      <c r="D79" s="2389">
        <v>0</v>
      </c>
      <c r="E79" s="2316">
        <f t="shared" si="31"/>
        <v>5000</v>
      </c>
      <c r="F79" s="2352"/>
      <c r="G79" s="2352"/>
      <c r="H79" s="2293"/>
      <c r="I79" s="2293"/>
      <c r="J79" s="2293"/>
      <c r="K79" s="2354">
        <v>5000</v>
      </c>
      <c r="L79" s="2316">
        <f t="shared" si="28"/>
        <v>0</v>
      </c>
      <c r="M79" s="2390"/>
      <c r="N79" s="2354">
        <v>0</v>
      </c>
      <c r="O79" s="2356">
        <v>0</v>
      </c>
      <c r="P79" s="2357">
        <v>0</v>
      </c>
      <c r="Q79" s="2248"/>
    </row>
    <row r="80" spans="1:17" outlineLevel="1" x14ac:dyDescent="0.2">
      <c r="A80" s="2387"/>
      <c r="B80" s="2388" t="s">
        <v>684</v>
      </c>
      <c r="C80" s="2314">
        <f t="shared" si="30"/>
        <v>0</v>
      </c>
      <c r="D80" s="2389">
        <v>0</v>
      </c>
      <c r="E80" s="2316">
        <f t="shared" si="31"/>
        <v>0</v>
      </c>
      <c r="F80" s="2352"/>
      <c r="G80" s="2352"/>
      <c r="H80" s="2293"/>
      <c r="I80" s="2293"/>
      <c r="J80" s="2293"/>
      <c r="K80" s="2354"/>
      <c r="L80" s="2316">
        <f t="shared" si="28"/>
        <v>0</v>
      </c>
      <c r="M80" s="2390"/>
      <c r="N80" s="2354">
        <v>0</v>
      </c>
      <c r="O80" s="2356">
        <v>0</v>
      </c>
      <c r="P80" s="2357">
        <v>0</v>
      </c>
      <c r="Q80" s="2248"/>
    </row>
    <row r="81" spans="1:17" outlineLevel="1" x14ac:dyDescent="0.2">
      <c r="A81" s="2387"/>
      <c r="B81" s="2388" t="s">
        <v>685</v>
      </c>
      <c r="C81" s="2314">
        <f t="shared" si="30"/>
        <v>0</v>
      </c>
      <c r="D81" s="2389">
        <v>0</v>
      </c>
      <c r="E81" s="2316">
        <f t="shared" si="31"/>
        <v>0</v>
      </c>
      <c r="F81" s="2352"/>
      <c r="G81" s="2352"/>
      <c r="H81" s="2293"/>
      <c r="I81" s="2293"/>
      <c r="J81" s="2293"/>
      <c r="K81" s="2354"/>
      <c r="L81" s="2316">
        <f t="shared" si="28"/>
        <v>0</v>
      </c>
      <c r="M81" s="2390"/>
      <c r="N81" s="2354">
        <v>0</v>
      </c>
      <c r="O81" s="2356">
        <v>0</v>
      </c>
      <c r="P81" s="2357">
        <v>0</v>
      </c>
      <c r="Q81" s="2248"/>
    </row>
    <row r="82" spans="1:17" outlineLevel="1" x14ac:dyDescent="0.2">
      <c r="A82" s="2387"/>
      <c r="B82" s="2388" t="s">
        <v>1533</v>
      </c>
      <c r="C82" s="2314">
        <f t="shared" si="30"/>
        <v>106000</v>
      </c>
      <c r="D82" s="2389">
        <v>2000</v>
      </c>
      <c r="E82" s="2316">
        <f t="shared" si="31"/>
        <v>89000</v>
      </c>
      <c r="F82" s="2352">
        <v>50000</v>
      </c>
      <c r="G82" s="2352">
        <v>2000</v>
      </c>
      <c r="H82" s="2293">
        <v>2000</v>
      </c>
      <c r="I82" s="2293">
        <v>0</v>
      </c>
      <c r="J82" s="2293">
        <v>5000</v>
      </c>
      <c r="K82" s="2354">
        <v>30000</v>
      </c>
      <c r="L82" s="2316">
        <f t="shared" si="28"/>
        <v>15000</v>
      </c>
      <c r="M82" s="2390"/>
      <c r="N82" s="2354">
        <v>10000</v>
      </c>
      <c r="O82" s="2356">
        <v>5000</v>
      </c>
      <c r="P82" s="2357"/>
      <c r="Q82" s="2248"/>
    </row>
    <row r="83" spans="1:17" outlineLevel="1" x14ac:dyDescent="0.2">
      <c r="A83" s="2387"/>
      <c r="B83" s="2388" t="s">
        <v>1535</v>
      </c>
      <c r="C83" s="2314">
        <f t="shared" si="30"/>
        <v>30000</v>
      </c>
      <c r="D83" s="2389"/>
      <c r="E83" s="2316">
        <f t="shared" si="31"/>
        <v>25000</v>
      </c>
      <c r="F83" s="2352">
        <v>0</v>
      </c>
      <c r="G83" s="2352"/>
      <c r="H83" s="2293"/>
      <c r="I83" s="2293"/>
      <c r="J83" s="2293">
        <v>5000</v>
      </c>
      <c r="K83" s="2354">
        <v>20000</v>
      </c>
      <c r="L83" s="2316">
        <f t="shared" si="28"/>
        <v>5000</v>
      </c>
      <c r="M83" s="2390"/>
      <c r="N83" s="2354">
        <v>3000</v>
      </c>
      <c r="O83" s="2356">
        <v>2000</v>
      </c>
      <c r="P83" s="2357"/>
      <c r="Q83" s="2248"/>
    </row>
    <row r="84" spans="1:17" outlineLevel="1" x14ac:dyDescent="0.2">
      <c r="A84" s="2387"/>
      <c r="B84" s="2388" t="s">
        <v>1537</v>
      </c>
      <c r="C84" s="2314">
        <f t="shared" si="30"/>
        <v>105000</v>
      </c>
      <c r="D84" s="2389">
        <v>5000</v>
      </c>
      <c r="E84" s="2316">
        <f t="shared" si="31"/>
        <v>55000</v>
      </c>
      <c r="F84" s="2352">
        <v>0</v>
      </c>
      <c r="G84" s="2352">
        <v>5000</v>
      </c>
      <c r="H84" s="2293">
        <v>5000</v>
      </c>
      <c r="I84" s="2293"/>
      <c r="J84" s="2293">
        <v>5000</v>
      </c>
      <c r="K84" s="2354">
        <v>40000</v>
      </c>
      <c r="L84" s="2316">
        <f t="shared" si="28"/>
        <v>45000</v>
      </c>
      <c r="M84" s="2390"/>
      <c r="N84" s="2354">
        <v>20000</v>
      </c>
      <c r="O84" s="2356">
        <v>10000</v>
      </c>
      <c r="P84" s="2357">
        <v>15000</v>
      </c>
      <c r="Q84" s="2248"/>
    </row>
    <row r="85" spans="1:17" outlineLevel="1" x14ac:dyDescent="0.2">
      <c r="A85" s="2387"/>
      <c r="B85" s="2388" t="s">
        <v>1539</v>
      </c>
      <c r="C85" s="2314">
        <f t="shared" si="30"/>
        <v>80000</v>
      </c>
      <c r="D85" s="2389"/>
      <c r="E85" s="2316">
        <f t="shared" si="31"/>
        <v>80000</v>
      </c>
      <c r="F85" s="2352"/>
      <c r="G85" s="2352"/>
      <c r="H85" s="2293">
        <v>70000</v>
      </c>
      <c r="I85" s="2293"/>
      <c r="J85" s="2293">
        <v>10000</v>
      </c>
      <c r="K85" s="2354"/>
      <c r="L85" s="2316">
        <f t="shared" si="28"/>
        <v>0</v>
      </c>
      <c r="M85" s="2390"/>
      <c r="N85" s="2354"/>
      <c r="O85" s="2356"/>
      <c r="P85" s="2357"/>
      <c r="Q85" s="2248"/>
    </row>
    <row r="86" spans="1:17" outlineLevel="1" x14ac:dyDescent="0.2">
      <c r="A86" s="2387"/>
      <c r="B86" s="2388" t="s">
        <v>1541</v>
      </c>
      <c r="C86" s="2314">
        <f t="shared" si="30"/>
        <v>45000</v>
      </c>
      <c r="D86" s="2389">
        <v>2000</v>
      </c>
      <c r="E86" s="2316">
        <f t="shared" si="31"/>
        <v>33000</v>
      </c>
      <c r="F86" s="2352">
        <v>4000</v>
      </c>
      <c r="G86" s="2352">
        <v>4000</v>
      </c>
      <c r="H86" s="2293">
        <v>4000</v>
      </c>
      <c r="I86" s="2293"/>
      <c r="J86" s="2293">
        <v>3000</v>
      </c>
      <c r="K86" s="2354">
        <v>18000</v>
      </c>
      <c r="L86" s="2316">
        <f t="shared" si="28"/>
        <v>10000</v>
      </c>
      <c r="M86" s="2390"/>
      <c r="N86" s="2354">
        <v>5000</v>
      </c>
      <c r="O86" s="2356">
        <v>5000</v>
      </c>
      <c r="P86" s="2357"/>
      <c r="Q86" s="2248"/>
    </row>
    <row r="87" spans="1:17" outlineLevel="1" x14ac:dyDescent="0.2">
      <c r="A87" s="2387"/>
      <c r="B87" s="2388" t="s">
        <v>1543</v>
      </c>
      <c r="C87" s="2314">
        <f t="shared" si="30"/>
        <v>90000</v>
      </c>
      <c r="D87" s="2389">
        <v>15000</v>
      </c>
      <c r="E87" s="2316">
        <f t="shared" si="31"/>
        <v>55000</v>
      </c>
      <c r="F87" s="2352">
        <v>10000</v>
      </c>
      <c r="G87" s="2352"/>
      <c r="H87" s="2293">
        <v>10000</v>
      </c>
      <c r="I87" s="2293"/>
      <c r="J87" s="2293">
        <v>10000</v>
      </c>
      <c r="K87" s="2354">
        <v>25000</v>
      </c>
      <c r="L87" s="2316">
        <f t="shared" si="28"/>
        <v>20000</v>
      </c>
      <c r="M87" s="2390"/>
      <c r="N87" s="2354">
        <v>10000</v>
      </c>
      <c r="O87" s="2356">
        <v>10000</v>
      </c>
      <c r="P87" s="2357"/>
      <c r="Q87" s="2248"/>
    </row>
    <row r="88" spans="1:17" outlineLevel="1" x14ac:dyDescent="0.2">
      <c r="A88" s="2387"/>
      <c r="B88" s="2388" t="s">
        <v>1545</v>
      </c>
      <c r="C88" s="2314">
        <f t="shared" si="30"/>
        <v>430000</v>
      </c>
      <c r="D88" s="2389"/>
      <c r="E88" s="2316">
        <f t="shared" si="31"/>
        <v>50000</v>
      </c>
      <c r="F88" s="2352"/>
      <c r="G88" s="2352"/>
      <c r="H88" s="2293"/>
      <c r="I88" s="2293"/>
      <c r="J88" s="2293"/>
      <c r="K88" s="2354">
        <v>50000</v>
      </c>
      <c r="L88" s="2316">
        <f t="shared" si="28"/>
        <v>380000</v>
      </c>
      <c r="M88" s="2390"/>
      <c r="N88" s="2354">
        <v>350000</v>
      </c>
      <c r="O88" s="2356">
        <v>10000</v>
      </c>
      <c r="P88" s="2357">
        <v>20000</v>
      </c>
      <c r="Q88" s="2248"/>
    </row>
    <row r="89" spans="1:17" outlineLevel="1" x14ac:dyDescent="0.2">
      <c r="A89" s="2387"/>
      <c r="B89" s="2388" t="s">
        <v>1547</v>
      </c>
      <c r="C89" s="2314">
        <f t="shared" si="30"/>
        <v>71000</v>
      </c>
      <c r="D89" s="2389">
        <v>1000</v>
      </c>
      <c r="E89" s="2316">
        <f t="shared" si="31"/>
        <v>70000</v>
      </c>
      <c r="F89" s="2352">
        <v>20000</v>
      </c>
      <c r="G89" s="2352"/>
      <c r="H89" s="2293"/>
      <c r="I89" s="2293"/>
      <c r="J89" s="2293"/>
      <c r="K89" s="2354">
        <v>50000</v>
      </c>
      <c r="L89" s="2316">
        <f t="shared" si="28"/>
        <v>0</v>
      </c>
      <c r="M89" s="2390"/>
      <c r="N89" s="2354"/>
      <c r="O89" s="2356"/>
      <c r="P89" s="2357"/>
      <c r="Q89" s="2248"/>
    </row>
    <row r="90" spans="1:17" outlineLevel="1" x14ac:dyDescent="0.2">
      <c r="A90" s="2387"/>
      <c r="B90" s="2388" t="s">
        <v>1549</v>
      </c>
      <c r="C90" s="2314">
        <f t="shared" si="30"/>
        <v>100000</v>
      </c>
      <c r="D90" s="2389"/>
      <c r="E90" s="2316">
        <f t="shared" si="31"/>
        <v>100000</v>
      </c>
      <c r="F90" s="2352"/>
      <c r="G90" s="2352"/>
      <c r="H90" s="2293">
        <v>20000</v>
      </c>
      <c r="I90" s="2293"/>
      <c r="J90" s="2293"/>
      <c r="K90" s="2354">
        <v>80000</v>
      </c>
      <c r="L90" s="2316">
        <f t="shared" si="28"/>
        <v>0</v>
      </c>
      <c r="M90" s="2390"/>
      <c r="N90" s="2354"/>
      <c r="O90" s="2356"/>
      <c r="P90" s="2357"/>
      <c r="Q90" s="2248"/>
    </row>
    <row r="91" spans="1:17" outlineLevel="1" x14ac:dyDescent="0.2">
      <c r="A91" s="2387"/>
      <c r="B91" s="2388" t="s">
        <v>1551</v>
      </c>
      <c r="C91" s="2314">
        <f t="shared" si="30"/>
        <v>80000</v>
      </c>
      <c r="D91" s="2389"/>
      <c r="E91" s="2316">
        <f t="shared" si="31"/>
        <v>80000</v>
      </c>
      <c r="F91" s="2352">
        <v>30000</v>
      </c>
      <c r="G91" s="2352"/>
      <c r="H91" s="2293"/>
      <c r="I91" s="2293"/>
      <c r="J91" s="2293"/>
      <c r="K91" s="2354">
        <v>50000</v>
      </c>
      <c r="L91" s="2316">
        <f t="shared" si="28"/>
        <v>0</v>
      </c>
      <c r="M91" s="2390"/>
      <c r="N91" s="2354"/>
      <c r="O91" s="2356"/>
      <c r="P91" s="2357"/>
      <c r="Q91" s="2248"/>
    </row>
    <row r="92" spans="1:17" outlineLevel="1" x14ac:dyDescent="0.2">
      <c r="A92" s="2387"/>
      <c r="B92" s="2388" t="s">
        <v>1553</v>
      </c>
      <c r="C92" s="2314">
        <f t="shared" si="30"/>
        <v>15000</v>
      </c>
      <c r="D92" s="2389"/>
      <c r="E92" s="2316">
        <f t="shared" si="31"/>
        <v>15000</v>
      </c>
      <c r="F92" s="2352"/>
      <c r="G92" s="2352"/>
      <c r="H92" s="2293"/>
      <c r="I92" s="2293"/>
      <c r="J92" s="2293"/>
      <c r="K92" s="2354">
        <v>15000</v>
      </c>
      <c r="L92" s="2316">
        <f t="shared" si="28"/>
        <v>0</v>
      </c>
      <c r="M92" s="2390"/>
      <c r="N92" s="2354"/>
      <c r="O92" s="2356"/>
      <c r="P92" s="2357"/>
      <c r="Q92" s="2248"/>
    </row>
    <row r="93" spans="1:17" ht="12" customHeight="1" outlineLevel="1" x14ac:dyDescent="0.2">
      <c r="A93" s="2387"/>
      <c r="B93" s="2388"/>
      <c r="C93" s="2314">
        <f t="shared" si="30"/>
        <v>0</v>
      </c>
      <c r="D93" s="2389"/>
      <c r="E93" s="2316">
        <f t="shared" si="31"/>
        <v>0</v>
      </c>
      <c r="F93" s="2352"/>
      <c r="G93" s="2352"/>
      <c r="H93" s="2293"/>
      <c r="I93" s="2293"/>
      <c r="J93" s="2293"/>
      <c r="K93" s="2354"/>
      <c r="L93" s="2316">
        <f t="shared" si="28"/>
        <v>0</v>
      </c>
      <c r="M93" s="2390"/>
      <c r="N93" s="2354"/>
      <c r="O93" s="2356"/>
      <c r="P93" s="2357"/>
      <c r="Q93" s="2248"/>
    </row>
    <row r="94" spans="1:17" x14ac:dyDescent="0.2">
      <c r="A94" s="2377">
        <v>5151</v>
      </c>
      <c r="B94" s="2350" t="s">
        <v>1555</v>
      </c>
      <c r="C94" s="2378">
        <f t="shared" si="30"/>
        <v>12000</v>
      </c>
      <c r="D94" s="2379">
        <v>5000</v>
      </c>
      <c r="E94" s="2380">
        <f t="shared" si="31"/>
        <v>7000</v>
      </c>
      <c r="F94" s="2381">
        <v>0</v>
      </c>
      <c r="G94" s="2381">
        <v>0</v>
      </c>
      <c r="H94" s="2382">
        <v>0</v>
      </c>
      <c r="I94" s="2382"/>
      <c r="J94" s="2382">
        <v>2000</v>
      </c>
      <c r="K94" s="2383">
        <v>5000</v>
      </c>
      <c r="L94" s="2380">
        <f t="shared" si="28"/>
        <v>0</v>
      </c>
      <c r="M94" s="2384"/>
      <c r="N94" s="2383">
        <v>0</v>
      </c>
      <c r="O94" s="2385">
        <v>0</v>
      </c>
      <c r="P94" s="2386">
        <v>0</v>
      </c>
      <c r="Q94" s="2248"/>
    </row>
    <row r="95" spans="1:17" x14ac:dyDescent="0.2">
      <c r="A95" s="2377">
        <v>5151</v>
      </c>
      <c r="B95" s="2350" t="s">
        <v>1556</v>
      </c>
      <c r="C95" s="2378">
        <f t="shared" si="30"/>
        <v>26000000</v>
      </c>
      <c r="D95" s="2379"/>
      <c r="E95" s="2380">
        <f t="shared" si="31"/>
        <v>0</v>
      </c>
      <c r="F95" s="2381"/>
      <c r="G95" s="2381"/>
      <c r="H95" s="2382"/>
      <c r="I95" s="2382"/>
      <c r="J95" s="2382"/>
      <c r="K95" s="2383"/>
      <c r="L95" s="2397">
        <f t="shared" si="28"/>
        <v>26000000</v>
      </c>
      <c r="M95" s="2398"/>
      <c r="N95" s="2393">
        <v>7000000</v>
      </c>
      <c r="O95" s="2434"/>
      <c r="P95" s="2400">
        <v>19000000</v>
      </c>
      <c r="Q95" s="2248"/>
    </row>
    <row r="96" spans="1:17" x14ac:dyDescent="0.2">
      <c r="A96" s="2377">
        <v>5153</v>
      </c>
      <c r="B96" s="2350" t="s">
        <v>119</v>
      </c>
      <c r="C96" s="2378">
        <f t="shared" si="30"/>
        <v>290000</v>
      </c>
      <c r="D96" s="2379">
        <v>40000</v>
      </c>
      <c r="E96" s="2380">
        <f t="shared" si="31"/>
        <v>120000</v>
      </c>
      <c r="F96" s="2381"/>
      <c r="G96" s="2381"/>
      <c r="H96" s="2382"/>
      <c r="I96" s="2382"/>
      <c r="J96" s="2382"/>
      <c r="K96" s="2383">
        <v>120000</v>
      </c>
      <c r="L96" s="2380">
        <f t="shared" si="28"/>
        <v>130000</v>
      </c>
      <c r="M96" s="2384"/>
      <c r="N96" s="2383"/>
      <c r="O96" s="2385">
        <v>130000</v>
      </c>
      <c r="P96" s="2386"/>
      <c r="Q96" s="2248"/>
    </row>
    <row r="97" spans="1:17" x14ac:dyDescent="0.2">
      <c r="A97" s="2377">
        <v>5154</v>
      </c>
      <c r="B97" s="2350" t="s">
        <v>120</v>
      </c>
      <c r="C97" s="2378">
        <f t="shared" si="30"/>
        <v>1870000</v>
      </c>
      <c r="D97" s="2379">
        <v>80000</v>
      </c>
      <c r="E97" s="2380">
        <f t="shared" si="31"/>
        <v>60000</v>
      </c>
      <c r="F97" s="2381"/>
      <c r="G97" s="2381"/>
      <c r="H97" s="2382"/>
      <c r="I97" s="2382"/>
      <c r="J97" s="2382">
        <v>30000</v>
      </c>
      <c r="K97" s="2383">
        <v>30000</v>
      </c>
      <c r="L97" s="2380">
        <f t="shared" si="28"/>
        <v>1730000</v>
      </c>
      <c r="M97" s="2384"/>
      <c r="N97" s="2383">
        <v>180000</v>
      </c>
      <c r="O97" s="2385">
        <v>950000</v>
      </c>
      <c r="P97" s="2386">
        <v>600000</v>
      </c>
      <c r="Q97" s="2248"/>
    </row>
    <row r="98" spans="1:17" x14ac:dyDescent="0.2">
      <c r="A98" s="2377">
        <v>5156</v>
      </c>
      <c r="B98" s="2350" t="s">
        <v>1562</v>
      </c>
      <c r="C98" s="2378">
        <f t="shared" si="30"/>
        <v>1305000</v>
      </c>
      <c r="D98" s="2379">
        <v>10000</v>
      </c>
      <c r="E98" s="2380">
        <f t="shared" si="31"/>
        <v>1165000</v>
      </c>
      <c r="F98" s="2381">
        <v>90000</v>
      </c>
      <c r="G98" s="2381"/>
      <c r="H98" s="2382">
        <v>550000</v>
      </c>
      <c r="I98" s="2382"/>
      <c r="J98" s="2382">
        <v>85000</v>
      </c>
      <c r="K98" s="2383">
        <v>440000</v>
      </c>
      <c r="L98" s="2380">
        <f t="shared" si="28"/>
        <v>130000</v>
      </c>
      <c r="M98" s="2384"/>
      <c r="N98" s="2383">
        <v>110000</v>
      </c>
      <c r="O98" s="2385"/>
      <c r="P98" s="2386">
        <v>20000</v>
      </c>
      <c r="Q98" s="2248"/>
    </row>
    <row r="99" spans="1:17" x14ac:dyDescent="0.2">
      <c r="A99" s="2377">
        <v>5161</v>
      </c>
      <c r="B99" s="2350" t="s">
        <v>122</v>
      </c>
      <c r="C99" s="2378">
        <f t="shared" si="30"/>
        <v>55000</v>
      </c>
      <c r="D99" s="2379">
        <v>7000</v>
      </c>
      <c r="E99" s="2380">
        <f t="shared" si="31"/>
        <v>3000</v>
      </c>
      <c r="F99" s="2381"/>
      <c r="G99" s="2381"/>
      <c r="H99" s="2382"/>
      <c r="I99" s="2382"/>
      <c r="J99" s="2382"/>
      <c r="K99" s="2383">
        <v>3000</v>
      </c>
      <c r="L99" s="2380">
        <f t="shared" si="28"/>
        <v>45000</v>
      </c>
      <c r="M99" s="2384"/>
      <c r="N99" s="2383">
        <v>45000</v>
      </c>
      <c r="O99" s="2385"/>
      <c r="P99" s="2386"/>
      <c r="Q99" s="2248"/>
    </row>
    <row r="100" spans="1:17" x14ac:dyDescent="0.2">
      <c r="A100" s="2377">
        <v>5162</v>
      </c>
      <c r="B100" s="2350" t="s">
        <v>123</v>
      </c>
      <c r="C100" s="2378">
        <f t="shared" si="30"/>
        <v>104800</v>
      </c>
      <c r="D100" s="2379">
        <v>15000</v>
      </c>
      <c r="E100" s="2380">
        <f t="shared" si="31"/>
        <v>63800</v>
      </c>
      <c r="F100" s="2381">
        <v>3000</v>
      </c>
      <c r="G100" s="2381">
        <v>1800</v>
      </c>
      <c r="H100" s="2382">
        <v>10000</v>
      </c>
      <c r="I100" s="2382"/>
      <c r="J100" s="2382">
        <v>9000</v>
      </c>
      <c r="K100" s="2383">
        <v>40000</v>
      </c>
      <c r="L100" s="2380">
        <f t="shared" si="28"/>
        <v>26000</v>
      </c>
      <c r="M100" s="2384"/>
      <c r="N100" s="2383">
        <v>14000</v>
      </c>
      <c r="O100" s="2385">
        <v>10000</v>
      </c>
      <c r="P100" s="2386">
        <v>2000</v>
      </c>
      <c r="Q100" s="2248"/>
    </row>
    <row r="101" spans="1:17" x14ac:dyDescent="0.2">
      <c r="A101" s="2377">
        <v>5163</v>
      </c>
      <c r="B101" s="2350" t="s">
        <v>1568</v>
      </c>
      <c r="C101" s="2378">
        <f t="shared" si="30"/>
        <v>290000</v>
      </c>
      <c r="D101" s="2379">
        <v>35000</v>
      </c>
      <c r="E101" s="2380">
        <f t="shared" si="31"/>
        <v>255000</v>
      </c>
      <c r="F101" s="2381">
        <v>20000</v>
      </c>
      <c r="G101" s="2381"/>
      <c r="H101" s="2382">
        <v>160000</v>
      </c>
      <c r="I101" s="2382"/>
      <c r="J101" s="2382">
        <v>25000</v>
      </c>
      <c r="K101" s="2383">
        <v>50000</v>
      </c>
      <c r="L101" s="2380">
        <f t="shared" si="28"/>
        <v>0</v>
      </c>
      <c r="M101" s="2384"/>
      <c r="N101" s="2383"/>
      <c r="O101" s="2385"/>
      <c r="P101" s="2386"/>
      <c r="Q101" s="2248"/>
    </row>
    <row r="102" spans="1:17" x14ac:dyDescent="0.2">
      <c r="A102" s="2377">
        <v>5164</v>
      </c>
      <c r="B102" s="2350" t="s">
        <v>125</v>
      </c>
      <c r="C102" s="2378">
        <f t="shared" si="30"/>
        <v>9411000</v>
      </c>
      <c r="D102" s="2379"/>
      <c r="E102" s="2380">
        <f t="shared" si="31"/>
        <v>100000</v>
      </c>
      <c r="F102" s="2381">
        <v>40000</v>
      </c>
      <c r="G102" s="2381"/>
      <c r="H102" s="2382">
        <v>30000</v>
      </c>
      <c r="I102" s="2382"/>
      <c r="J102" s="2382">
        <v>30000</v>
      </c>
      <c r="K102" s="2383"/>
      <c r="L102" s="2397">
        <f t="shared" si="28"/>
        <v>9311000</v>
      </c>
      <c r="M102" s="2398"/>
      <c r="N102" s="2399">
        <v>3075000</v>
      </c>
      <c r="O102" s="2393">
        <v>6016000</v>
      </c>
      <c r="P102" s="2400">
        <v>220000</v>
      </c>
      <c r="Q102" s="2248"/>
    </row>
    <row r="103" spans="1:17" x14ac:dyDescent="0.2">
      <c r="A103" s="2377">
        <v>5166</v>
      </c>
      <c r="B103" s="2350" t="s">
        <v>126</v>
      </c>
      <c r="C103" s="2378">
        <f t="shared" si="30"/>
        <v>100000</v>
      </c>
      <c r="D103" s="2379">
        <v>10000</v>
      </c>
      <c r="E103" s="2380">
        <f t="shared" si="31"/>
        <v>0</v>
      </c>
      <c r="F103" s="2381"/>
      <c r="G103" s="2381"/>
      <c r="H103" s="2382">
        <v>0</v>
      </c>
      <c r="I103" s="2382"/>
      <c r="J103" s="2382">
        <v>0</v>
      </c>
      <c r="K103" s="2383">
        <v>0</v>
      </c>
      <c r="L103" s="2380">
        <f t="shared" si="28"/>
        <v>90000</v>
      </c>
      <c r="M103" s="2384"/>
      <c r="N103" s="2383">
        <v>80000</v>
      </c>
      <c r="O103" s="2385">
        <v>10000</v>
      </c>
      <c r="P103" s="2386">
        <v>0</v>
      </c>
      <c r="Q103" s="2248"/>
    </row>
    <row r="104" spans="1:17" x14ac:dyDescent="0.2">
      <c r="A104" s="2377">
        <v>5167</v>
      </c>
      <c r="B104" s="2350" t="s">
        <v>127</v>
      </c>
      <c r="C104" s="2378">
        <f t="shared" si="30"/>
        <v>49000</v>
      </c>
      <c r="D104" s="2379">
        <v>10000</v>
      </c>
      <c r="E104" s="2380">
        <f t="shared" si="31"/>
        <v>24000</v>
      </c>
      <c r="F104" s="2381">
        <v>2000</v>
      </c>
      <c r="G104" s="2381"/>
      <c r="H104" s="2382">
        <v>2000</v>
      </c>
      <c r="I104" s="2382"/>
      <c r="J104" s="2382">
        <v>5000</v>
      </c>
      <c r="K104" s="2383">
        <v>15000</v>
      </c>
      <c r="L104" s="2380">
        <f t="shared" si="28"/>
        <v>15000</v>
      </c>
      <c r="M104" s="2384"/>
      <c r="N104" s="2383">
        <v>10000</v>
      </c>
      <c r="O104" s="2385">
        <v>5000</v>
      </c>
      <c r="P104" s="2386"/>
      <c r="Q104" s="2248"/>
    </row>
    <row r="105" spans="1:17" ht="12.75" x14ac:dyDescent="0.25">
      <c r="A105" s="2377">
        <v>5168</v>
      </c>
      <c r="B105" s="2350" t="s">
        <v>2127</v>
      </c>
      <c r="C105" s="2378">
        <f t="shared" si="30"/>
        <v>165000</v>
      </c>
      <c r="D105" s="2379">
        <v>42000</v>
      </c>
      <c r="E105" s="2380">
        <f t="shared" si="31"/>
        <v>59000</v>
      </c>
      <c r="F105" s="2381"/>
      <c r="G105" s="2381"/>
      <c r="H105" s="2382">
        <v>27000</v>
      </c>
      <c r="I105" s="2382"/>
      <c r="J105" s="2382">
        <v>2000</v>
      </c>
      <c r="K105" s="2383">
        <v>30000</v>
      </c>
      <c r="L105" s="2380">
        <f t="shared" si="28"/>
        <v>64000</v>
      </c>
      <c r="M105" s="2384"/>
      <c r="N105" s="2383">
        <v>30000</v>
      </c>
      <c r="O105" s="2385">
        <v>20000</v>
      </c>
      <c r="P105" s="2386">
        <v>14000</v>
      </c>
      <c r="Q105" s="2248"/>
    </row>
    <row r="106" spans="1:17" s="2273" customFormat="1" ht="12.75" x14ac:dyDescent="0.25">
      <c r="A106" s="2394">
        <v>5169</v>
      </c>
      <c r="B106" s="2327" t="s">
        <v>129</v>
      </c>
      <c r="C106" s="2296">
        <f t="shared" ref="C106:K106" si="32">SUM(C107:C123)</f>
        <v>5917650</v>
      </c>
      <c r="D106" s="2276">
        <f t="shared" si="32"/>
        <v>174000</v>
      </c>
      <c r="E106" s="2277">
        <f>SUM(E107:E123)</f>
        <v>3729150</v>
      </c>
      <c r="F106" s="2278">
        <f t="shared" si="32"/>
        <v>132000</v>
      </c>
      <c r="G106" s="2278">
        <f t="shared" si="32"/>
        <v>10500</v>
      </c>
      <c r="H106" s="2279">
        <f t="shared" si="32"/>
        <v>2236650</v>
      </c>
      <c r="I106" s="2279">
        <f t="shared" si="32"/>
        <v>0</v>
      </c>
      <c r="J106" s="2279">
        <f t="shared" si="32"/>
        <v>39000</v>
      </c>
      <c r="K106" s="2281">
        <f t="shared" si="32"/>
        <v>1311000</v>
      </c>
      <c r="L106" s="2277">
        <f t="shared" si="28"/>
        <v>2014500</v>
      </c>
      <c r="M106" s="2395">
        <f>SUM(M107:M123)</f>
        <v>0</v>
      </c>
      <c r="N106" s="2281">
        <f>SUM(N107:N123)</f>
        <v>251000</v>
      </c>
      <c r="O106" s="2396">
        <f>SUM(O107:O123)</f>
        <v>1743500</v>
      </c>
      <c r="P106" s="2280">
        <f>SUM(P107:P123)</f>
        <v>20000</v>
      </c>
      <c r="Q106" s="2297"/>
    </row>
    <row r="107" spans="1:17" outlineLevel="1" x14ac:dyDescent="0.2">
      <c r="A107" s="2387"/>
      <c r="B107" s="2388" t="s">
        <v>1579</v>
      </c>
      <c r="C107" s="2314">
        <f t="shared" ref="C107:C123" si="33">+E107+L107+D107</f>
        <v>500000</v>
      </c>
      <c r="D107" s="2389">
        <f>List1!K91</f>
        <v>0</v>
      </c>
      <c r="E107" s="2316">
        <f t="shared" ref="E107:E123" si="34">SUM(F107:K107)</f>
        <v>0</v>
      </c>
      <c r="F107" s="2352">
        <f>List1!Q91</f>
        <v>0</v>
      </c>
      <c r="G107" s="2352">
        <f>+List1!W91</f>
        <v>0</v>
      </c>
      <c r="H107" s="2293">
        <f>+List1!T91</f>
        <v>0</v>
      </c>
      <c r="I107" s="2293"/>
      <c r="J107" s="2293">
        <f>+List1!Z91</f>
        <v>0</v>
      </c>
      <c r="K107" s="2354">
        <f>+List1!AF91</f>
        <v>0</v>
      </c>
      <c r="L107" s="2316">
        <f t="shared" si="28"/>
        <v>500000</v>
      </c>
      <c r="M107" s="2390">
        <f>+List1!AL91</f>
        <v>0</v>
      </c>
      <c r="N107" s="2354">
        <f>+List1!AO91</f>
        <v>0</v>
      </c>
      <c r="O107" s="2356">
        <f>+List1!AR91</f>
        <v>500000</v>
      </c>
      <c r="P107" s="2357">
        <f>+List1!AU91</f>
        <v>0</v>
      </c>
      <c r="Q107" s="2248"/>
    </row>
    <row r="108" spans="1:17" ht="24" outlineLevel="1" x14ac:dyDescent="0.2">
      <c r="A108" s="2387"/>
      <c r="B108" s="2388" t="s">
        <v>1743</v>
      </c>
      <c r="C108" s="2314">
        <f t="shared" si="33"/>
        <v>850000</v>
      </c>
      <c r="D108" s="2389">
        <f>List1!K92</f>
        <v>0</v>
      </c>
      <c r="E108" s="2316">
        <f t="shared" si="34"/>
        <v>0</v>
      </c>
      <c r="F108" s="2352">
        <f>List1!Q92</f>
        <v>0</v>
      </c>
      <c r="G108" s="2352">
        <f>+List1!W92</f>
        <v>0</v>
      </c>
      <c r="H108" s="2293">
        <f>+List1!T92</f>
        <v>0</v>
      </c>
      <c r="I108" s="2293">
        <f>+List1!AC92</f>
        <v>0</v>
      </c>
      <c r="J108" s="2293">
        <f>+List1!Z92</f>
        <v>0</v>
      </c>
      <c r="K108" s="2354">
        <v>0</v>
      </c>
      <c r="L108" s="2316">
        <f t="shared" si="28"/>
        <v>850000</v>
      </c>
      <c r="M108" s="2390">
        <f>+List1!AL92</f>
        <v>0</v>
      </c>
      <c r="N108" s="2354">
        <v>50000</v>
      </c>
      <c r="O108" s="2356">
        <v>800000</v>
      </c>
      <c r="P108" s="2357">
        <f>+List1!AU92</f>
        <v>0</v>
      </c>
      <c r="Q108" s="2248"/>
    </row>
    <row r="109" spans="1:17" ht="14.25" customHeight="1" outlineLevel="1" x14ac:dyDescent="0.2">
      <c r="A109" s="2387"/>
      <c r="B109" s="2388" t="s">
        <v>1583</v>
      </c>
      <c r="C109" s="2314">
        <f t="shared" si="33"/>
        <v>345000</v>
      </c>
      <c r="D109" s="2389">
        <f>List1!K93</f>
        <v>50000</v>
      </c>
      <c r="E109" s="2316">
        <f t="shared" si="34"/>
        <v>230000</v>
      </c>
      <c r="F109" s="2352">
        <v>100000</v>
      </c>
      <c r="G109" s="2352">
        <v>0</v>
      </c>
      <c r="H109" s="2293">
        <v>0</v>
      </c>
      <c r="I109" s="2293"/>
      <c r="J109" s="2293">
        <v>0</v>
      </c>
      <c r="K109" s="2354">
        <v>130000</v>
      </c>
      <c r="L109" s="2316">
        <f t="shared" si="28"/>
        <v>65000</v>
      </c>
      <c r="M109" s="2401">
        <f>+List1!AL93</f>
        <v>0</v>
      </c>
      <c r="N109" s="2299">
        <v>25000</v>
      </c>
      <c r="O109" s="2402">
        <f>+List1!AR93</f>
        <v>20000</v>
      </c>
      <c r="P109" s="2300">
        <f>+List1!AU93</f>
        <v>20000</v>
      </c>
      <c r="Q109" s="2248"/>
    </row>
    <row r="110" spans="1:17" outlineLevel="1" x14ac:dyDescent="0.2">
      <c r="A110" s="2387"/>
      <c r="B110" s="2388" t="s">
        <v>1585</v>
      </c>
      <c r="C110" s="2314">
        <f t="shared" si="33"/>
        <v>170000</v>
      </c>
      <c r="D110" s="2389">
        <f>List1!K94</f>
        <v>0</v>
      </c>
      <c r="E110" s="2316">
        <f t="shared" si="34"/>
        <v>0</v>
      </c>
      <c r="F110" s="2352">
        <f>List1!Q94</f>
        <v>0</v>
      </c>
      <c r="G110" s="2352">
        <f>+List1!W94</f>
        <v>0</v>
      </c>
      <c r="H110" s="2293">
        <f>+List1!T94</f>
        <v>0</v>
      </c>
      <c r="I110" s="2293"/>
      <c r="J110" s="2293">
        <f>+List1!Z94</f>
        <v>0</v>
      </c>
      <c r="K110" s="2354">
        <f>+List1!AF94</f>
        <v>0</v>
      </c>
      <c r="L110" s="2316">
        <f t="shared" si="28"/>
        <v>170000</v>
      </c>
      <c r="M110" s="2390">
        <f>+List1!AL94</f>
        <v>0</v>
      </c>
      <c r="N110" s="2354">
        <f>+List1!AO94</f>
        <v>80000</v>
      </c>
      <c r="O110" s="2356">
        <f>+List1!AR94</f>
        <v>90000</v>
      </c>
      <c r="P110" s="2357">
        <f>+List1!AU94</f>
        <v>0</v>
      </c>
      <c r="Q110" s="2248"/>
    </row>
    <row r="111" spans="1:17" outlineLevel="1" x14ac:dyDescent="0.2">
      <c r="A111" s="2387"/>
      <c r="B111" s="2388" t="s">
        <v>1587</v>
      </c>
      <c r="C111" s="2314">
        <f t="shared" si="33"/>
        <v>40000</v>
      </c>
      <c r="D111" s="2389">
        <f>List1!K95</f>
        <v>0</v>
      </c>
      <c r="E111" s="2316">
        <f t="shared" si="34"/>
        <v>0</v>
      </c>
      <c r="F111" s="2352">
        <f>List1!Q95</f>
        <v>0</v>
      </c>
      <c r="G111" s="2352">
        <f>+List1!W95</f>
        <v>0</v>
      </c>
      <c r="H111" s="2293">
        <f>+List1!T95</f>
        <v>0</v>
      </c>
      <c r="I111" s="2293">
        <f>+List1!AC95</f>
        <v>0</v>
      </c>
      <c r="J111" s="2293">
        <f>+List1!Z95</f>
        <v>0</v>
      </c>
      <c r="K111" s="2354">
        <f>+List1!AF95</f>
        <v>0</v>
      </c>
      <c r="L111" s="2316">
        <f t="shared" si="28"/>
        <v>40000</v>
      </c>
      <c r="M111" s="2390">
        <f>+List1!AL95</f>
        <v>0</v>
      </c>
      <c r="N111" s="2354">
        <f>+List1!AO95</f>
        <v>0</v>
      </c>
      <c r="O111" s="2356">
        <f>+List1!AR95</f>
        <v>40000</v>
      </c>
      <c r="P111" s="2357">
        <f>+List1!AU95</f>
        <v>0</v>
      </c>
      <c r="Q111" s="2248"/>
    </row>
    <row r="112" spans="1:17" ht="24" outlineLevel="1" x14ac:dyDescent="0.2">
      <c r="A112" s="2387"/>
      <c r="B112" s="2388" t="s">
        <v>1589</v>
      </c>
      <c r="C112" s="2314">
        <f t="shared" si="33"/>
        <v>26500</v>
      </c>
      <c r="D112" s="2389">
        <f>List1!K96</f>
        <v>2000</v>
      </c>
      <c r="E112" s="2316">
        <f t="shared" si="34"/>
        <v>15500</v>
      </c>
      <c r="F112" s="2352">
        <f>List1!Q96</f>
        <v>1000</v>
      </c>
      <c r="G112" s="2352">
        <f>+List1!W96</f>
        <v>500</v>
      </c>
      <c r="H112" s="2293">
        <v>3000</v>
      </c>
      <c r="I112" s="2293"/>
      <c r="J112" s="2293">
        <f>+List1!Z96</f>
        <v>5000</v>
      </c>
      <c r="K112" s="2354">
        <v>6000</v>
      </c>
      <c r="L112" s="2316">
        <f t="shared" si="28"/>
        <v>9000</v>
      </c>
      <c r="M112" s="2390">
        <f>+List1!AL96</f>
        <v>0</v>
      </c>
      <c r="N112" s="2354">
        <f>+List1!AO96</f>
        <v>6000</v>
      </c>
      <c r="O112" s="2356">
        <f>+List1!AR96</f>
        <v>3000</v>
      </c>
      <c r="P112" s="2357">
        <f>+List1!AU96</f>
        <v>0</v>
      </c>
      <c r="Q112" s="2248"/>
    </row>
    <row r="113" spans="1:17" outlineLevel="1" x14ac:dyDescent="0.2">
      <c r="A113" s="2387"/>
      <c r="B113" s="2388" t="s">
        <v>1591</v>
      </c>
      <c r="C113" s="2314">
        <f t="shared" si="33"/>
        <v>0</v>
      </c>
      <c r="D113" s="2389">
        <f>List1!K97</f>
        <v>0</v>
      </c>
      <c r="E113" s="2316">
        <f t="shared" si="34"/>
        <v>0</v>
      </c>
      <c r="F113" s="2352">
        <f>List1!Q97</f>
        <v>0</v>
      </c>
      <c r="G113" s="2352">
        <f>+List1!W97</f>
        <v>0</v>
      </c>
      <c r="H113" s="2293"/>
      <c r="I113" s="2293">
        <f>+List1!AC97</f>
        <v>0</v>
      </c>
      <c r="J113" s="2293">
        <f>+List1!Z97</f>
        <v>0</v>
      </c>
      <c r="K113" s="2354"/>
      <c r="L113" s="2316">
        <f t="shared" si="28"/>
        <v>0</v>
      </c>
      <c r="M113" s="2390">
        <f>+List1!AL97</f>
        <v>0</v>
      </c>
      <c r="N113" s="2354">
        <f>+List1!AO97</f>
        <v>0</v>
      </c>
      <c r="O113" s="2356"/>
      <c r="P113" s="2357">
        <f>+List1!AU97</f>
        <v>0</v>
      </c>
      <c r="Q113" s="2248"/>
    </row>
    <row r="114" spans="1:17" outlineLevel="1" x14ac:dyDescent="0.2">
      <c r="A114" s="2387"/>
      <c r="B114" s="2388" t="s">
        <v>1593</v>
      </c>
      <c r="C114" s="2314">
        <f t="shared" si="33"/>
        <v>0</v>
      </c>
      <c r="D114" s="2389">
        <f>List1!K98</f>
        <v>0</v>
      </c>
      <c r="E114" s="2316">
        <f t="shared" si="34"/>
        <v>0</v>
      </c>
      <c r="F114" s="2352">
        <f>List1!Q98</f>
        <v>0</v>
      </c>
      <c r="G114" s="2352">
        <f>+List1!W98</f>
        <v>0</v>
      </c>
      <c r="H114" s="2293">
        <f>+List1!T98</f>
        <v>0</v>
      </c>
      <c r="I114" s="2293">
        <f>+List1!AC98</f>
        <v>0</v>
      </c>
      <c r="J114" s="2293">
        <f>+List1!Z98</f>
        <v>0</v>
      </c>
      <c r="K114" s="2354">
        <v>0</v>
      </c>
      <c r="L114" s="2316">
        <f t="shared" si="28"/>
        <v>0</v>
      </c>
      <c r="M114" s="2390">
        <f>+List1!AL98</f>
        <v>0</v>
      </c>
      <c r="N114" s="2354">
        <f>+List1!AO98</f>
        <v>0</v>
      </c>
      <c r="O114" s="2356">
        <f>+List1!AR98</f>
        <v>0</v>
      </c>
      <c r="P114" s="2357">
        <f>+List1!AU98</f>
        <v>0</v>
      </c>
      <c r="Q114" s="2248"/>
    </row>
    <row r="115" spans="1:17" outlineLevel="1" x14ac:dyDescent="0.2">
      <c r="A115" s="2387"/>
      <c r="B115" s="2388" t="s">
        <v>1595</v>
      </c>
      <c r="C115" s="2314">
        <f t="shared" si="33"/>
        <v>2034050</v>
      </c>
      <c r="D115" s="2389">
        <f>List1!K99</f>
        <v>0</v>
      </c>
      <c r="E115" s="2316">
        <f t="shared" si="34"/>
        <v>2034050</v>
      </c>
      <c r="F115" s="2352">
        <v>0</v>
      </c>
      <c r="G115" s="2352">
        <v>0</v>
      </c>
      <c r="H115" s="2293">
        <v>2034050</v>
      </c>
      <c r="I115" s="2293">
        <v>0</v>
      </c>
      <c r="J115" s="2293">
        <v>0</v>
      </c>
      <c r="K115" s="2354">
        <v>0</v>
      </c>
      <c r="L115" s="2316">
        <f t="shared" si="28"/>
        <v>0</v>
      </c>
      <c r="M115" s="2390">
        <f>+List1!AL99</f>
        <v>0</v>
      </c>
      <c r="N115" s="2354">
        <f>+List1!AO99</f>
        <v>0</v>
      </c>
      <c r="O115" s="2356">
        <f>+List1!AR99</f>
        <v>0</v>
      </c>
      <c r="P115" s="2357">
        <f>+List1!AU99</f>
        <v>0</v>
      </c>
      <c r="Q115" s="2248"/>
    </row>
    <row r="116" spans="1:17" outlineLevel="1" x14ac:dyDescent="0.2">
      <c r="A116" s="2387"/>
      <c r="B116" s="2388" t="s">
        <v>1597</v>
      </c>
      <c r="C116" s="2314">
        <f t="shared" si="33"/>
        <v>187600</v>
      </c>
      <c r="D116" s="2389">
        <f>List1!K100</f>
        <v>0</v>
      </c>
      <c r="E116" s="2316">
        <f t="shared" si="34"/>
        <v>187600</v>
      </c>
      <c r="F116" s="2352">
        <f>List1!Q100</f>
        <v>0</v>
      </c>
      <c r="G116" s="2352">
        <f>+List1!W100</f>
        <v>0</v>
      </c>
      <c r="H116" s="2293">
        <f>+List1!T100</f>
        <v>187600</v>
      </c>
      <c r="I116" s="2293">
        <f>+List1!AC100</f>
        <v>0</v>
      </c>
      <c r="J116" s="2293">
        <f>+List1!Z100</f>
        <v>0</v>
      </c>
      <c r="K116" s="2354">
        <f>+List1!AF100</f>
        <v>0</v>
      </c>
      <c r="L116" s="2316">
        <f t="shared" si="28"/>
        <v>0</v>
      </c>
      <c r="M116" s="2390">
        <f>+List1!AL100</f>
        <v>0</v>
      </c>
      <c r="N116" s="2354">
        <f>+List1!AO100</f>
        <v>0</v>
      </c>
      <c r="O116" s="2356">
        <f>+List1!AR100</f>
        <v>0</v>
      </c>
      <c r="P116" s="2357">
        <f>+List1!AU100</f>
        <v>0</v>
      </c>
      <c r="Q116" s="2248"/>
    </row>
    <row r="117" spans="1:17" outlineLevel="1" x14ac:dyDescent="0.2">
      <c r="A117" s="2387"/>
      <c r="B117" s="2388" t="s">
        <v>1599</v>
      </c>
      <c r="C117" s="2314">
        <f t="shared" si="33"/>
        <v>70000</v>
      </c>
      <c r="D117" s="2389">
        <f>List1!K101</f>
        <v>0</v>
      </c>
      <c r="E117" s="2316">
        <f t="shared" si="34"/>
        <v>70000</v>
      </c>
      <c r="F117" s="2352">
        <v>0</v>
      </c>
      <c r="G117" s="2352">
        <v>0</v>
      </c>
      <c r="H117" s="2293">
        <v>0</v>
      </c>
      <c r="I117" s="2293">
        <v>0</v>
      </c>
      <c r="J117" s="2293">
        <v>0</v>
      </c>
      <c r="K117" s="2354">
        <v>70000</v>
      </c>
      <c r="L117" s="2316">
        <f t="shared" si="28"/>
        <v>0</v>
      </c>
      <c r="M117" s="2390">
        <f>+List1!AL101</f>
        <v>0</v>
      </c>
      <c r="N117" s="2354">
        <f>+List1!AO101</f>
        <v>0</v>
      </c>
      <c r="O117" s="2356">
        <f>+List1!AR101</f>
        <v>0</v>
      </c>
      <c r="P117" s="2357">
        <f>+List1!AU101</f>
        <v>0</v>
      </c>
      <c r="Q117" s="2248"/>
    </row>
    <row r="118" spans="1:17" ht="24" outlineLevel="1" x14ac:dyDescent="0.2">
      <c r="A118" s="2387"/>
      <c r="B118" s="2388" t="s">
        <v>1601</v>
      </c>
      <c r="C118" s="2314">
        <f t="shared" si="33"/>
        <v>18500</v>
      </c>
      <c r="D118" s="2389">
        <f>List1!K102</f>
        <v>10000</v>
      </c>
      <c r="E118" s="2316">
        <f t="shared" si="34"/>
        <v>8000</v>
      </c>
      <c r="F118" s="2352">
        <f>List1!Q102</f>
        <v>1000</v>
      </c>
      <c r="G118" s="2352">
        <f>+List1!W102</f>
        <v>0</v>
      </c>
      <c r="H118" s="2293">
        <f>+List1!T102</f>
        <v>2000</v>
      </c>
      <c r="I118" s="2293">
        <f>+List1!AC102</f>
        <v>0</v>
      </c>
      <c r="J118" s="2293">
        <f>+List1!Z102</f>
        <v>0</v>
      </c>
      <c r="K118" s="2354">
        <f>+List1!AF102</f>
        <v>5000</v>
      </c>
      <c r="L118" s="2316">
        <f t="shared" si="28"/>
        <v>500</v>
      </c>
      <c r="M118" s="2390">
        <f>+List1!AL102</f>
        <v>0</v>
      </c>
      <c r="N118" s="2354">
        <f>+List1!AO102</f>
        <v>0</v>
      </c>
      <c r="O118" s="2356">
        <f>+List1!AR102</f>
        <v>500</v>
      </c>
      <c r="P118" s="2357">
        <f>+List1!AU102</f>
        <v>0</v>
      </c>
      <c r="Q118" s="2248"/>
    </row>
    <row r="119" spans="1:17" ht="24" outlineLevel="1" x14ac:dyDescent="0.2">
      <c r="A119" s="2387"/>
      <c r="B119" s="2388" t="s">
        <v>1603</v>
      </c>
      <c r="C119" s="2314">
        <f t="shared" si="33"/>
        <v>8000</v>
      </c>
      <c r="D119" s="2389">
        <v>8000</v>
      </c>
      <c r="E119" s="2316">
        <f t="shared" si="34"/>
        <v>0</v>
      </c>
      <c r="F119" s="2352">
        <f>List1!Q103</f>
        <v>0</v>
      </c>
      <c r="G119" s="2352">
        <f>+List1!W103</f>
        <v>0</v>
      </c>
      <c r="H119" s="2293">
        <f>+List1!T103</f>
        <v>0</v>
      </c>
      <c r="I119" s="2293">
        <f>+List1!AC103</f>
        <v>0</v>
      </c>
      <c r="J119" s="2293">
        <f>+List1!Z103</f>
        <v>0</v>
      </c>
      <c r="K119" s="2354">
        <f>+List1!AF103</f>
        <v>0</v>
      </c>
      <c r="L119" s="2316">
        <f t="shared" si="28"/>
        <v>0</v>
      </c>
      <c r="M119" s="2390">
        <f>+List1!AL103</f>
        <v>0</v>
      </c>
      <c r="N119" s="2354">
        <f>+List1!AO103</f>
        <v>0</v>
      </c>
      <c r="O119" s="2356">
        <f>+List1!AR103</f>
        <v>0</v>
      </c>
      <c r="P119" s="2357">
        <f>+List1!AU103</f>
        <v>0</v>
      </c>
      <c r="Q119" s="2248"/>
    </row>
    <row r="120" spans="1:17" outlineLevel="1" x14ac:dyDescent="0.2">
      <c r="A120" s="2387"/>
      <c r="B120" s="2388" t="s">
        <v>1605</v>
      </c>
      <c r="C120" s="2314">
        <f t="shared" si="33"/>
        <v>725000</v>
      </c>
      <c r="D120" s="2389">
        <v>90000</v>
      </c>
      <c r="E120" s="2316">
        <f t="shared" si="34"/>
        <v>305000</v>
      </c>
      <c r="F120" s="2352">
        <v>30000</v>
      </c>
      <c r="G120" s="2352">
        <v>10000</v>
      </c>
      <c r="H120" s="2293">
        <v>10000</v>
      </c>
      <c r="I120" s="2293"/>
      <c r="J120" s="2293">
        <v>25000</v>
      </c>
      <c r="K120" s="2364">
        <f>150000+80000</f>
        <v>230000</v>
      </c>
      <c r="L120" s="2316">
        <f t="shared" si="28"/>
        <v>330000</v>
      </c>
      <c r="M120" s="2390">
        <f>+List1!AL104</f>
        <v>0</v>
      </c>
      <c r="N120" s="2354">
        <f>+List1!AO104</f>
        <v>60000</v>
      </c>
      <c r="O120" s="2356">
        <v>270000</v>
      </c>
      <c r="P120" s="2357">
        <f>+List1!AU104</f>
        <v>0</v>
      </c>
      <c r="Q120" s="2248"/>
    </row>
    <row r="121" spans="1:17" outlineLevel="1" x14ac:dyDescent="0.2">
      <c r="A121" s="2387"/>
      <c r="B121" s="2388" t="s">
        <v>1607</v>
      </c>
      <c r="C121" s="2314">
        <f t="shared" si="33"/>
        <v>35000</v>
      </c>
      <c r="D121" s="2389">
        <f>List1!K105</f>
        <v>0</v>
      </c>
      <c r="E121" s="2316">
        <f t="shared" si="34"/>
        <v>0</v>
      </c>
      <c r="F121" s="2352">
        <f>List1!Q105</f>
        <v>0</v>
      </c>
      <c r="G121" s="2352">
        <f>+List1!W105</f>
        <v>0</v>
      </c>
      <c r="H121" s="2293">
        <f>+List1!T105</f>
        <v>0</v>
      </c>
      <c r="I121" s="2293">
        <f>+List1!AC105</f>
        <v>0</v>
      </c>
      <c r="J121" s="2293">
        <f>+List1!Z105</f>
        <v>0</v>
      </c>
      <c r="K121" s="2354">
        <f>+List1!AF105</f>
        <v>0</v>
      </c>
      <c r="L121" s="2316">
        <f t="shared" si="28"/>
        <v>35000</v>
      </c>
      <c r="M121" s="2390">
        <f>+List1!AL105</f>
        <v>0</v>
      </c>
      <c r="N121" s="2354">
        <f>+List1!AO105</f>
        <v>25000</v>
      </c>
      <c r="O121" s="2356">
        <v>10000</v>
      </c>
      <c r="P121" s="2357">
        <f>+List1!AU105</f>
        <v>0</v>
      </c>
      <c r="Q121" s="2248"/>
    </row>
    <row r="122" spans="1:17" outlineLevel="1" x14ac:dyDescent="0.2">
      <c r="A122" s="2387"/>
      <c r="B122" s="2388" t="s">
        <v>1609</v>
      </c>
      <c r="C122" s="2314">
        <f t="shared" si="33"/>
        <v>53000</v>
      </c>
      <c r="D122" s="2389">
        <f>List1!K106</f>
        <v>14000</v>
      </c>
      <c r="E122" s="2316">
        <f t="shared" si="34"/>
        <v>24000</v>
      </c>
      <c r="F122" s="2352">
        <f>List1!Q106</f>
        <v>0</v>
      </c>
      <c r="G122" s="2352">
        <f>+List1!W106</f>
        <v>0</v>
      </c>
      <c r="H122" s="2293">
        <f>+List1!T106</f>
        <v>0</v>
      </c>
      <c r="I122" s="2293">
        <f>+List1!AC106</f>
        <v>0</v>
      </c>
      <c r="J122" s="2293">
        <f>+List1!Z106</f>
        <v>9000</v>
      </c>
      <c r="K122" s="2354">
        <f>+List1!AF106</f>
        <v>15000</v>
      </c>
      <c r="L122" s="2316">
        <f t="shared" si="28"/>
        <v>15000</v>
      </c>
      <c r="M122" s="2390">
        <f>+List1!AL106</f>
        <v>0</v>
      </c>
      <c r="N122" s="2354">
        <f>+List1!AO106</f>
        <v>5000</v>
      </c>
      <c r="O122" s="2356">
        <f>+List1!AR106</f>
        <v>10000</v>
      </c>
      <c r="P122" s="2357">
        <f>+List1!AU106</f>
        <v>0</v>
      </c>
      <c r="Q122" s="2248"/>
    </row>
    <row r="123" spans="1:17" outlineLevel="1" x14ac:dyDescent="0.2">
      <c r="A123" s="2387"/>
      <c r="B123" s="2388" t="s">
        <v>1611</v>
      </c>
      <c r="C123" s="2314">
        <f t="shared" si="33"/>
        <v>855000</v>
      </c>
      <c r="D123" s="2389">
        <f>List1!K107</f>
        <v>0</v>
      </c>
      <c r="E123" s="2316">
        <f t="shared" si="34"/>
        <v>855000</v>
      </c>
      <c r="F123" s="2352">
        <f>List1!Q107</f>
        <v>0</v>
      </c>
      <c r="G123" s="2352">
        <f>+List1!W107</f>
        <v>0</v>
      </c>
      <c r="H123" s="2293">
        <f>+List1!T107</f>
        <v>0</v>
      </c>
      <c r="I123" s="2293">
        <f>+List1!AC107</f>
        <v>0</v>
      </c>
      <c r="J123" s="2293">
        <f>+List1!Z107</f>
        <v>0</v>
      </c>
      <c r="K123" s="2354">
        <v>855000</v>
      </c>
      <c r="L123" s="2316">
        <f t="shared" si="28"/>
        <v>0</v>
      </c>
      <c r="M123" s="2390">
        <f>+List1!AL107</f>
        <v>0</v>
      </c>
      <c r="N123" s="2354">
        <f>+List1!AO107</f>
        <v>0</v>
      </c>
      <c r="O123" s="2356">
        <f>+List1!AR107</f>
        <v>0</v>
      </c>
      <c r="P123" s="2357">
        <f>+List1!AU107</f>
        <v>0</v>
      </c>
      <c r="Q123" s="2248"/>
    </row>
    <row r="124" spans="1:17" s="2273" customFormat="1" ht="12.75" x14ac:dyDescent="0.25">
      <c r="A124" s="2394">
        <v>5171</v>
      </c>
      <c r="B124" s="2327" t="s">
        <v>130</v>
      </c>
      <c r="C124" s="2296">
        <f>SUM(C125:C128)</f>
        <v>1866000</v>
      </c>
      <c r="D124" s="2276">
        <f t="shared" ref="D124:K124" si="35">SUM(D125:D128)</f>
        <v>65000</v>
      </c>
      <c r="E124" s="2277">
        <f>SUM(E125:E128)</f>
        <v>411000</v>
      </c>
      <c r="F124" s="2278">
        <f t="shared" si="35"/>
        <v>42500</v>
      </c>
      <c r="G124" s="2278">
        <f t="shared" si="35"/>
        <v>0</v>
      </c>
      <c r="H124" s="2279">
        <f t="shared" si="35"/>
        <v>102500</v>
      </c>
      <c r="I124" s="2279">
        <f t="shared" si="35"/>
        <v>0</v>
      </c>
      <c r="J124" s="2279">
        <f t="shared" si="35"/>
        <v>70000</v>
      </c>
      <c r="K124" s="2281">
        <f t="shared" si="35"/>
        <v>196000</v>
      </c>
      <c r="L124" s="2277">
        <f t="shared" ref="L124:L139" si="36">SUM(N124:P124)</f>
        <v>1390000</v>
      </c>
      <c r="M124" s="2395">
        <f>SUM(M125:M128)</f>
        <v>0</v>
      </c>
      <c r="N124" s="2281">
        <f>SUM(N125:N128)</f>
        <v>800000</v>
      </c>
      <c r="O124" s="2396">
        <f>SUM(O125:O128)</f>
        <v>360000</v>
      </c>
      <c r="P124" s="2280">
        <f>SUM(P125:P128)</f>
        <v>230000</v>
      </c>
      <c r="Q124" s="2297"/>
    </row>
    <row r="125" spans="1:17" outlineLevel="1" x14ac:dyDescent="0.2">
      <c r="A125" s="2387"/>
      <c r="B125" s="2388" t="s">
        <v>1614</v>
      </c>
      <c r="C125" s="2314">
        <f t="shared" ref="C125:C137" si="37">+E125+L125+D125</f>
        <v>450000</v>
      </c>
      <c r="D125" s="2389">
        <f>List1!K109</f>
        <v>10000</v>
      </c>
      <c r="E125" s="2316">
        <f t="shared" ref="E125:E137" si="38">SUM(F125:K125)</f>
        <v>290000</v>
      </c>
      <c r="F125" s="2352">
        <v>40000</v>
      </c>
      <c r="G125" s="2352">
        <v>0</v>
      </c>
      <c r="H125" s="2293">
        <v>100000</v>
      </c>
      <c r="I125" s="2293"/>
      <c r="J125" s="2293">
        <v>50000</v>
      </c>
      <c r="K125" s="2354">
        <v>100000</v>
      </c>
      <c r="L125" s="2316">
        <f t="shared" si="36"/>
        <v>150000</v>
      </c>
      <c r="M125" s="2401">
        <f>List1!AL109</f>
        <v>0</v>
      </c>
      <c r="N125" s="2299">
        <v>100000</v>
      </c>
      <c r="O125" s="2402">
        <f>List1!AR109</f>
        <v>0</v>
      </c>
      <c r="P125" s="2300">
        <v>50000</v>
      </c>
      <c r="Q125" s="2248"/>
    </row>
    <row r="126" spans="1:17" outlineLevel="1" x14ac:dyDescent="0.2">
      <c r="A126" s="2387"/>
      <c r="B126" s="2388" t="s">
        <v>1616</v>
      </c>
      <c r="C126" s="2314">
        <f t="shared" si="37"/>
        <v>166000</v>
      </c>
      <c r="D126" s="2389">
        <v>5000</v>
      </c>
      <c r="E126" s="2316">
        <f t="shared" si="38"/>
        <v>51000</v>
      </c>
      <c r="F126" s="2352">
        <v>2500</v>
      </c>
      <c r="G126" s="2352">
        <v>0</v>
      </c>
      <c r="H126" s="2293">
        <v>2500</v>
      </c>
      <c r="I126" s="2293"/>
      <c r="J126" s="2293">
        <v>20000</v>
      </c>
      <c r="K126" s="2354">
        <v>26000</v>
      </c>
      <c r="L126" s="2316">
        <f t="shared" si="36"/>
        <v>110000</v>
      </c>
      <c r="M126" s="2390">
        <f>List1!AL110</f>
        <v>0</v>
      </c>
      <c r="N126" s="2354">
        <v>0</v>
      </c>
      <c r="O126" s="2356">
        <v>10000</v>
      </c>
      <c r="P126" s="2357">
        <v>100000</v>
      </c>
      <c r="Q126" s="2248"/>
    </row>
    <row r="127" spans="1:17" outlineLevel="1" x14ac:dyDescent="0.2">
      <c r="A127" s="2387"/>
      <c r="B127" s="2388" t="s">
        <v>1618</v>
      </c>
      <c r="C127" s="2314">
        <f t="shared" si="37"/>
        <v>495000</v>
      </c>
      <c r="D127" s="2389">
        <f>List1!K111</f>
        <v>50000</v>
      </c>
      <c r="E127" s="2316">
        <f t="shared" si="38"/>
        <v>70000</v>
      </c>
      <c r="F127" s="2352">
        <v>0</v>
      </c>
      <c r="G127" s="2352">
        <v>0</v>
      </c>
      <c r="H127" s="2293">
        <v>0</v>
      </c>
      <c r="I127" s="2293">
        <v>0</v>
      </c>
      <c r="J127" s="2293">
        <v>0</v>
      </c>
      <c r="K127" s="2354">
        <v>70000</v>
      </c>
      <c r="L127" s="2316">
        <f t="shared" si="36"/>
        <v>375000</v>
      </c>
      <c r="M127" s="2390">
        <f>List1!AL111</f>
        <v>0</v>
      </c>
      <c r="N127" s="2354">
        <v>100000</v>
      </c>
      <c r="O127" s="2356">
        <v>200000</v>
      </c>
      <c r="P127" s="2357">
        <v>75000</v>
      </c>
      <c r="Q127" s="2248"/>
    </row>
    <row r="128" spans="1:17" outlineLevel="1" x14ac:dyDescent="0.2">
      <c r="A128" s="2387"/>
      <c r="B128" s="2388" t="s">
        <v>1620</v>
      </c>
      <c r="C128" s="2314">
        <f t="shared" si="37"/>
        <v>755000</v>
      </c>
      <c r="D128" s="2389">
        <f>List1!K112</f>
        <v>0</v>
      </c>
      <c r="E128" s="2316">
        <f t="shared" si="38"/>
        <v>0</v>
      </c>
      <c r="F128" s="2352">
        <f>List1!Q112</f>
        <v>0</v>
      </c>
      <c r="G128" s="2352">
        <f>+List1!W112</f>
        <v>0</v>
      </c>
      <c r="H128" s="2293">
        <f>+List1!T112</f>
        <v>0</v>
      </c>
      <c r="I128" s="2293">
        <f>+List1!AC112</f>
        <v>0</v>
      </c>
      <c r="J128" s="2293">
        <f>+List1!Z112</f>
        <v>0</v>
      </c>
      <c r="K128" s="2354">
        <f>+List1!AF112</f>
        <v>0</v>
      </c>
      <c r="L128" s="2316">
        <f t="shared" si="36"/>
        <v>755000</v>
      </c>
      <c r="M128" s="2390">
        <f>List1!AL112</f>
        <v>0</v>
      </c>
      <c r="N128" s="2354">
        <v>600000</v>
      </c>
      <c r="O128" s="2356">
        <v>150000</v>
      </c>
      <c r="P128" s="2357">
        <v>5000</v>
      </c>
      <c r="Q128" s="2248"/>
    </row>
    <row r="129" spans="1:17" x14ac:dyDescent="0.2">
      <c r="A129" s="2377" t="s">
        <v>1621</v>
      </c>
      <c r="B129" s="2350" t="s">
        <v>132</v>
      </c>
      <c r="C129" s="2378">
        <f t="shared" si="37"/>
        <v>10000</v>
      </c>
      <c r="D129" s="2379">
        <v>10000</v>
      </c>
      <c r="E129" s="2380">
        <f t="shared" si="38"/>
        <v>0</v>
      </c>
      <c r="F129" s="2381">
        <f>List1!Q113</f>
        <v>0</v>
      </c>
      <c r="G129" s="2381">
        <f>List1!W113</f>
        <v>0</v>
      </c>
      <c r="H129" s="2382">
        <f>List1!T113</f>
        <v>0</v>
      </c>
      <c r="I129" s="2382">
        <f>List1!AC113</f>
        <v>0</v>
      </c>
      <c r="J129" s="2382">
        <f>+List1!Z113</f>
        <v>0</v>
      </c>
      <c r="K129" s="2383">
        <f>List1!AF113</f>
        <v>0</v>
      </c>
      <c r="L129" s="2380">
        <f t="shared" si="36"/>
        <v>0</v>
      </c>
      <c r="M129" s="2384">
        <f>+List1!AL113</f>
        <v>0</v>
      </c>
      <c r="N129" s="2383">
        <f>+List1!AO113</f>
        <v>0</v>
      </c>
      <c r="O129" s="2385">
        <f>+List1!AR113</f>
        <v>0</v>
      </c>
      <c r="P129" s="2386">
        <f>+List1!AU113</f>
        <v>0</v>
      </c>
      <c r="Q129" s="2248"/>
    </row>
    <row r="130" spans="1:17" x14ac:dyDescent="0.2">
      <c r="A130" s="2377" t="s">
        <v>1622</v>
      </c>
      <c r="B130" s="2350" t="s">
        <v>1623</v>
      </c>
      <c r="C130" s="2378">
        <f t="shared" si="37"/>
        <v>15000</v>
      </c>
      <c r="D130" s="2379">
        <v>15000</v>
      </c>
      <c r="E130" s="2380">
        <f t="shared" si="38"/>
        <v>0</v>
      </c>
      <c r="F130" s="2381">
        <f>List1!Q114</f>
        <v>0</v>
      </c>
      <c r="G130" s="2381">
        <f>List1!W114</f>
        <v>0</v>
      </c>
      <c r="H130" s="2382">
        <f>List1!T114</f>
        <v>0</v>
      </c>
      <c r="I130" s="2382">
        <f>List1!AC114</f>
        <v>0</v>
      </c>
      <c r="J130" s="2382">
        <f>+List1!Z114</f>
        <v>0</v>
      </c>
      <c r="K130" s="2383">
        <f>List1!AF114</f>
        <v>0</v>
      </c>
      <c r="L130" s="2380">
        <f t="shared" si="36"/>
        <v>0</v>
      </c>
      <c r="M130" s="2384">
        <f>+List1!AL114</f>
        <v>0</v>
      </c>
      <c r="N130" s="2383">
        <f>+List1!AO114</f>
        <v>0</v>
      </c>
      <c r="O130" s="2385">
        <f>+List1!AR114</f>
        <v>0</v>
      </c>
      <c r="P130" s="2386">
        <f>+List1!AU114</f>
        <v>0</v>
      </c>
      <c r="Q130" s="2248"/>
    </row>
    <row r="131" spans="1:17" x14ac:dyDescent="0.2">
      <c r="A131" s="2377" t="s">
        <v>1624</v>
      </c>
      <c r="B131" s="2350" t="s">
        <v>1625</v>
      </c>
      <c r="C131" s="2378">
        <f t="shared" si="37"/>
        <v>0</v>
      </c>
      <c r="D131" s="2379">
        <f>List1!K115</f>
        <v>0</v>
      </c>
      <c r="E131" s="2380">
        <f t="shared" si="38"/>
        <v>0</v>
      </c>
      <c r="F131" s="2381">
        <f>List1!Q115</f>
        <v>0</v>
      </c>
      <c r="G131" s="2381">
        <f>List1!W115</f>
        <v>0</v>
      </c>
      <c r="H131" s="2382">
        <f>List1!T115</f>
        <v>0</v>
      </c>
      <c r="I131" s="2382">
        <f>List1!AC115</f>
        <v>0</v>
      </c>
      <c r="J131" s="2382">
        <f>+List1!Z115</f>
        <v>0</v>
      </c>
      <c r="K131" s="2383">
        <f>List1!AF115</f>
        <v>0</v>
      </c>
      <c r="L131" s="2380">
        <f t="shared" si="36"/>
        <v>0</v>
      </c>
      <c r="M131" s="2384">
        <f>+List1!AL115</f>
        <v>0</v>
      </c>
      <c r="N131" s="2383">
        <f>+List1!AO115</f>
        <v>0</v>
      </c>
      <c r="O131" s="2385">
        <f>+List1!AR115</f>
        <v>0</v>
      </c>
      <c r="P131" s="2386">
        <f>+List1!AU115</f>
        <v>0</v>
      </c>
      <c r="Q131" s="2248"/>
    </row>
    <row r="132" spans="1:17" x14ac:dyDescent="0.2">
      <c r="A132" s="2377" t="s">
        <v>1626</v>
      </c>
      <c r="B132" s="2350" t="s">
        <v>1627</v>
      </c>
      <c r="C132" s="2435">
        <f t="shared" si="37"/>
        <v>2371000</v>
      </c>
      <c r="D132" s="2436">
        <v>160000</v>
      </c>
      <c r="E132" s="2397">
        <f t="shared" si="38"/>
        <v>1864000</v>
      </c>
      <c r="F132" s="2391">
        <v>214000</v>
      </c>
      <c r="G132" s="2391">
        <v>0</v>
      </c>
      <c r="H132" s="2392">
        <v>750000</v>
      </c>
      <c r="I132" s="2392"/>
      <c r="J132" s="2392">
        <v>70000</v>
      </c>
      <c r="K132" s="2393">
        <v>830000</v>
      </c>
      <c r="L132" s="2397">
        <f t="shared" si="36"/>
        <v>347000</v>
      </c>
      <c r="M132" s="2398">
        <f>+List1!AL116</f>
        <v>0</v>
      </c>
      <c r="N132" s="2393">
        <v>203000</v>
      </c>
      <c r="O132" s="2434">
        <v>132000</v>
      </c>
      <c r="P132" s="2400">
        <v>12000</v>
      </c>
      <c r="Q132" s="2248"/>
    </row>
    <row r="133" spans="1:17" x14ac:dyDescent="0.2">
      <c r="A133" s="2377" t="s">
        <v>1628</v>
      </c>
      <c r="B133" s="2350" t="s">
        <v>1629</v>
      </c>
      <c r="C133" s="2378">
        <f t="shared" si="37"/>
        <v>0</v>
      </c>
      <c r="D133" s="2379">
        <f>List1!K117</f>
        <v>0</v>
      </c>
      <c r="E133" s="2380">
        <f t="shared" si="38"/>
        <v>0</v>
      </c>
      <c r="F133" s="2381">
        <f>List1!Q117</f>
        <v>0</v>
      </c>
      <c r="G133" s="2381">
        <f>List1!W117</f>
        <v>0</v>
      </c>
      <c r="H133" s="2382">
        <f>List1!T117</f>
        <v>0</v>
      </c>
      <c r="I133" s="2382">
        <f>List1!AC117</f>
        <v>0</v>
      </c>
      <c r="J133" s="2382">
        <f>+List1!Z117</f>
        <v>0</v>
      </c>
      <c r="K133" s="2383">
        <f>List1!AF117</f>
        <v>0</v>
      </c>
      <c r="L133" s="2380">
        <f t="shared" si="36"/>
        <v>0</v>
      </c>
      <c r="M133" s="2384">
        <f>+List1!AL117</f>
        <v>0</v>
      </c>
      <c r="N133" s="2383">
        <f>+List1!AO117</f>
        <v>0</v>
      </c>
      <c r="O133" s="2385">
        <f>+List1!AR117</f>
        <v>0</v>
      </c>
      <c r="P133" s="2386">
        <f>+List1!AU117</f>
        <v>0</v>
      </c>
      <c r="Q133" s="2248"/>
    </row>
    <row r="134" spans="1:17" x14ac:dyDescent="0.2">
      <c r="A134" s="2377" t="s">
        <v>1630</v>
      </c>
      <c r="B134" s="2350" t="s">
        <v>1631</v>
      </c>
      <c r="C134" s="2378">
        <f t="shared" si="37"/>
        <v>39000</v>
      </c>
      <c r="D134" s="2379">
        <f>List1!K118</f>
        <v>4000</v>
      </c>
      <c r="E134" s="2380">
        <f t="shared" si="38"/>
        <v>25000</v>
      </c>
      <c r="F134" s="2381">
        <f>List1!Q118</f>
        <v>10000</v>
      </c>
      <c r="G134" s="2381">
        <f>List1!W118</f>
        <v>0</v>
      </c>
      <c r="H134" s="2382">
        <v>5000</v>
      </c>
      <c r="I134" s="2382">
        <f>List1!AC118</f>
        <v>0</v>
      </c>
      <c r="J134" s="2382">
        <v>5000</v>
      </c>
      <c r="K134" s="2383">
        <v>5000</v>
      </c>
      <c r="L134" s="2380">
        <f t="shared" si="36"/>
        <v>10000</v>
      </c>
      <c r="M134" s="2384">
        <f>+List1!AL118</f>
        <v>0</v>
      </c>
      <c r="N134" s="2383">
        <v>10000</v>
      </c>
      <c r="O134" s="2385">
        <f>+List1!AR118</f>
        <v>0</v>
      </c>
      <c r="P134" s="2386">
        <f>+List1!AU118</f>
        <v>0</v>
      </c>
      <c r="Q134" s="2248"/>
    </row>
    <row r="135" spans="1:17" x14ac:dyDescent="0.2">
      <c r="A135" s="2377" t="s">
        <v>1632</v>
      </c>
      <c r="B135" s="2350" t="s">
        <v>1633</v>
      </c>
      <c r="C135" s="2378">
        <f t="shared" si="37"/>
        <v>97000</v>
      </c>
      <c r="D135" s="2379">
        <v>5000</v>
      </c>
      <c r="E135" s="2380">
        <f t="shared" si="38"/>
        <v>46000</v>
      </c>
      <c r="F135" s="2381">
        <f>List1!Q119</f>
        <v>0</v>
      </c>
      <c r="G135" s="2381">
        <f>List1!W119</f>
        <v>0</v>
      </c>
      <c r="H135" s="2382">
        <f>List1!T119</f>
        <v>0</v>
      </c>
      <c r="I135" s="2382">
        <f>List1!AC119</f>
        <v>0</v>
      </c>
      <c r="J135" s="2382">
        <f>+List1!Z119</f>
        <v>0</v>
      </c>
      <c r="K135" s="2383">
        <v>46000</v>
      </c>
      <c r="L135" s="2380">
        <f t="shared" si="36"/>
        <v>46000</v>
      </c>
      <c r="M135" s="2384">
        <f>+List1!AL119</f>
        <v>0</v>
      </c>
      <c r="N135" s="2383">
        <f>+List1!AO119</f>
        <v>0</v>
      </c>
      <c r="O135" s="2385">
        <v>46000</v>
      </c>
      <c r="P135" s="2386">
        <f>+List1!AU119</f>
        <v>0</v>
      </c>
      <c r="Q135" s="2248"/>
    </row>
    <row r="136" spans="1:17" x14ac:dyDescent="0.2">
      <c r="A136" s="2377" t="s">
        <v>1634</v>
      </c>
      <c r="B136" s="2350" t="s">
        <v>1635</v>
      </c>
      <c r="C136" s="2378">
        <f t="shared" si="37"/>
        <v>0</v>
      </c>
      <c r="D136" s="2379">
        <f>List1!K120</f>
        <v>0</v>
      </c>
      <c r="E136" s="2380">
        <f t="shared" si="38"/>
        <v>0</v>
      </c>
      <c r="F136" s="2381">
        <f>List1!Q120</f>
        <v>0</v>
      </c>
      <c r="G136" s="2381">
        <f>List1!W120</f>
        <v>0</v>
      </c>
      <c r="H136" s="2382">
        <f>List1!T120</f>
        <v>0</v>
      </c>
      <c r="I136" s="2382">
        <f>List1!AC120</f>
        <v>0</v>
      </c>
      <c r="J136" s="2382">
        <f>+List1!Z120</f>
        <v>0</v>
      </c>
      <c r="K136" s="2383">
        <f>List1!AF120</f>
        <v>0</v>
      </c>
      <c r="L136" s="2380">
        <f t="shared" si="36"/>
        <v>0</v>
      </c>
      <c r="M136" s="2384">
        <f>+List1!AL120</f>
        <v>0</v>
      </c>
      <c r="N136" s="2383">
        <f>+List1!AO120</f>
        <v>0</v>
      </c>
      <c r="O136" s="2385">
        <f>+List1!AR120</f>
        <v>0</v>
      </c>
      <c r="P136" s="2386">
        <f>+List1!AU120</f>
        <v>0</v>
      </c>
      <c r="Q136" s="2248"/>
    </row>
    <row r="137" spans="1:17" x14ac:dyDescent="0.2">
      <c r="A137" s="2377" t="s">
        <v>1637</v>
      </c>
      <c r="B137" s="2350" t="s">
        <v>1638</v>
      </c>
      <c r="C137" s="2378">
        <f t="shared" si="37"/>
        <v>20000</v>
      </c>
      <c r="D137" s="2379">
        <v>20000</v>
      </c>
      <c r="E137" s="2380">
        <f t="shared" si="38"/>
        <v>0</v>
      </c>
      <c r="F137" s="2381"/>
      <c r="G137" s="2381"/>
      <c r="H137" s="2382"/>
      <c r="I137" s="2382"/>
      <c r="J137" s="2382"/>
      <c r="K137" s="2383"/>
      <c r="L137" s="2380">
        <f t="shared" si="36"/>
        <v>0</v>
      </c>
      <c r="M137" s="2384"/>
      <c r="N137" s="2383"/>
      <c r="O137" s="2385"/>
      <c r="P137" s="2386"/>
      <c r="Q137" s="2248"/>
    </row>
    <row r="138" spans="1:17" ht="13.5" thickBot="1" x14ac:dyDescent="0.3">
      <c r="A138" s="2403" t="s">
        <v>420</v>
      </c>
      <c r="B138" s="2369"/>
      <c r="C138" s="2328">
        <f>SUM(C129:C137)+C124+C106+SUM(C94:C105)+C70+SUM(C66:C69)+C59</f>
        <v>55526950</v>
      </c>
      <c r="D138" s="2370">
        <f t="shared" ref="D138:K138" si="39">SUM(D129:D137)+D124+D106+SUM(D94:D105)+D70+SUM(D66:D69)+D59</f>
        <v>810000</v>
      </c>
      <c r="E138" s="2329">
        <f t="shared" si="39"/>
        <v>12303950</v>
      </c>
      <c r="F138" s="2371">
        <f t="shared" si="39"/>
        <v>724500</v>
      </c>
      <c r="G138" s="2371">
        <f t="shared" si="39"/>
        <v>36300</v>
      </c>
      <c r="H138" s="2372">
        <f t="shared" si="39"/>
        <v>4977150</v>
      </c>
      <c r="I138" s="2372">
        <f t="shared" si="39"/>
        <v>0</v>
      </c>
      <c r="J138" s="2372">
        <f t="shared" si="39"/>
        <v>1459000</v>
      </c>
      <c r="K138" s="2373">
        <f t="shared" si="39"/>
        <v>5107000</v>
      </c>
      <c r="L138" s="2329">
        <f t="shared" ref="L138:P138" si="40">SUM(L129:L137)+L124+L106+SUM(L94:L105)+L70+SUM(L66:L69)+L59</f>
        <v>42413000</v>
      </c>
      <c r="M138" s="2374">
        <f t="shared" si="40"/>
        <v>0</v>
      </c>
      <c r="N138" s="2373">
        <f t="shared" si="40"/>
        <v>12608000</v>
      </c>
      <c r="O138" s="2375">
        <f t="shared" si="40"/>
        <v>9652000</v>
      </c>
      <c r="P138" s="2376">
        <f t="shared" si="40"/>
        <v>20153000</v>
      </c>
      <c r="Q138" s="2248"/>
    </row>
    <row r="139" spans="1:17" x14ac:dyDescent="0.2">
      <c r="A139" s="2377">
        <v>5141</v>
      </c>
      <c r="B139" s="2350" t="s">
        <v>7</v>
      </c>
      <c r="C139" s="2404">
        <f>+E139+L139+D139</f>
        <v>138000</v>
      </c>
      <c r="D139" s="2405">
        <f>List1!K121</f>
        <v>0</v>
      </c>
      <c r="E139" s="2406">
        <f t="shared" ref="E139" si="41">SUM(F139:K139)</f>
        <v>138000</v>
      </c>
      <c r="F139" s="2407">
        <v>3000</v>
      </c>
      <c r="G139" s="2407"/>
      <c r="H139" s="2408">
        <v>35000</v>
      </c>
      <c r="I139" s="2343"/>
      <c r="J139" s="2343"/>
      <c r="K139" s="2408">
        <v>100000</v>
      </c>
      <c r="L139" s="2409">
        <f t="shared" si="36"/>
        <v>0</v>
      </c>
      <c r="M139" s="2410"/>
      <c r="N139" s="2408"/>
      <c r="O139" s="2411"/>
      <c r="P139" s="2412"/>
      <c r="Q139" s="2248"/>
    </row>
    <row r="140" spans="1:17" ht="13.5" thickBot="1" x14ac:dyDescent="0.3">
      <c r="A140" s="2368" t="s">
        <v>145</v>
      </c>
      <c r="B140" s="2369" t="s">
        <v>146</v>
      </c>
      <c r="C140" s="2328">
        <f>+C138+C139+C58</f>
        <v>74440212.700000003</v>
      </c>
      <c r="D140" s="2370">
        <f t="shared" ref="D140:P140" si="42">+D138+D139+D58</f>
        <v>3370105.2</v>
      </c>
      <c r="E140" s="2329">
        <f t="shared" si="42"/>
        <v>24718640.811999999</v>
      </c>
      <c r="F140" s="2371">
        <f t="shared" si="42"/>
        <v>1876016.8839999998</v>
      </c>
      <c r="G140" s="2371">
        <f t="shared" si="42"/>
        <v>510889.68400000001</v>
      </c>
      <c r="H140" s="2372">
        <f t="shared" si="42"/>
        <v>7103319.3159999996</v>
      </c>
      <c r="I140" s="2372">
        <f t="shared" si="42"/>
        <v>0</v>
      </c>
      <c r="J140" s="2372">
        <f t="shared" si="42"/>
        <v>2206793.6</v>
      </c>
      <c r="K140" s="2373">
        <f t="shared" si="42"/>
        <v>13021621.328</v>
      </c>
      <c r="L140" s="2329">
        <f t="shared" si="42"/>
        <v>46351466.688000001</v>
      </c>
      <c r="M140" s="2374">
        <f t="shared" si="42"/>
        <v>0</v>
      </c>
      <c r="N140" s="2373">
        <f t="shared" si="42"/>
        <v>15172840.909600001</v>
      </c>
      <c r="O140" s="2375">
        <f t="shared" si="42"/>
        <v>10875670.9976</v>
      </c>
      <c r="P140" s="2376">
        <f t="shared" si="42"/>
        <v>20302954.7808</v>
      </c>
      <c r="Q140" s="2248"/>
    </row>
    <row r="141" spans="1:17" ht="12.75" thickBot="1" x14ac:dyDescent="0.25">
      <c r="A141" s="2377"/>
      <c r="B141" s="2350"/>
      <c r="C141" s="2413"/>
      <c r="D141" s="2414"/>
      <c r="E141" s="2414"/>
      <c r="F141" s="2414"/>
      <c r="G141" s="2414"/>
      <c r="H141" s="2414"/>
      <c r="I141" s="2414"/>
      <c r="J141" s="2414"/>
      <c r="K141" s="2414"/>
      <c r="L141" s="2414"/>
      <c r="M141" s="2414"/>
      <c r="N141" s="2414"/>
      <c r="O141" s="2414"/>
      <c r="P141" s="2414"/>
      <c r="Q141" s="2248"/>
    </row>
    <row r="142" spans="1:17" ht="13.5" thickBot="1" x14ac:dyDescent="0.3">
      <c r="A142" s="2465" t="s">
        <v>717</v>
      </c>
      <c r="B142" s="2466"/>
      <c r="C142" s="2415">
        <f>+C140</f>
        <v>74440212.700000003</v>
      </c>
      <c r="D142" s="2416">
        <f t="shared" ref="D142:P142" si="43">+D140</f>
        <v>3370105.2</v>
      </c>
      <c r="E142" s="2417">
        <f t="shared" si="43"/>
        <v>24718640.811999999</v>
      </c>
      <c r="F142" s="2418">
        <f t="shared" si="43"/>
        <v>1876016.8839999998</v>
      </c>
      <c r="G142" s="2418">
        <f t="shared" si="43"/>
        <v>510889.68400000001</v>
      </c>
      <c r="H142" s="2419">
        <f t="shared" si="43"/>
        <v>7103319.3159999996</v>
      </c>
      <c r="I142" s="2419">
        <f t="shared" si="43"/>
        <v>0</v>
      </c>
      <c r="J142" s="2419">
        <f t="shared" si="43"/>
        <v>2206793.6</v>
      </c>
      <c r="K142" s="2420">
        <f t="shared" si="43"/>
        <v>13021621.328</v>
      </c>
      <c r="L142" s="2417">
        <f t="shared" si="43"/>
        <v>46351466.688000001</v>
      </c>
      <c r="M142" s="2421">
        <f t="shared" si="43"/>
        <v>0</v>
      </c>
      <c r="N142" s="2420">
        <f t="shared" si="43"/>
        <v>15172840.909600001</v>
      </c>
      <c r="O142" s="2422">
        <f t="shared" si="43"/>
        <v>10875670.9976</v>
      </c>
      <c r="P142" s="2423">
        <f t="shared" si="43"/>
        <v>20302954.7808</v>
      </c>
      <c r="Q142" s="2248"/>
    </row>
    <row r="143" spans="1:17" ht="13.5" thickBot="1" x14ac:dyDescent="0.3">
      <c r="A143" s="2465" t="s">
        <v>171</v>
      </c>
      <c r="B143" s="2466"/>
      <c r="C143" s="2415">
        <f>C47-C142</f>
        <v>469621.83999998868</v>
      </c>
      <c r="D143" s="2416">
        <f t="shared" ref="D143:P143" si="44">D47-D142</f>
        <v>-485451.19999999972</v>
      </c>
      <c r="E143" s="2417">
        <f t="shared" si="44"/>
        <v>6539.7280000001192</v>
      </c>
      <c r="F143" s="2418">
        <f t="shared" si="44"/>
        <v>9067.6200000001118</v>
      </c>
      <c r="G143" s="2418">
        <f t="shared" si="44"/>
        <v>18246.971999999951</v>
      </c>
      <c r="H143" s="2419">
        <f t="shared" si="44"/>
        <v>-327135.79600000009</v>
      </c>
      <c r="I143" s="2419">
        <f t="shared" si="44"/>
        <v>0</v>
      </c>
      <c r="J143" s="2419">
        <f t="shared" si="44"/>
        <v>-824251.20000000019</v>
      </c>
      <c r="K143" s="2420">
        <f t="shared" si="44"/>
        <v>1130612.1320000011</v>
      </c>
      <c r="L143" s="2417">
        <f t="shared" si="44"/>
        <v>948533.31199999899</v>
      </c>
      <c r="M143" s="2421">
        <f t="shared" si="44"/>
        <v>0</v>
      </c>
      <c r="N143" s="2420">
        <f t="shared" si="44"/>
        <v>-2372840.9096000008</v>
      </c>
      <c r="O143" s="2422">
        <f t="shared" si="44"/>
        <v>1624329.0023999996</v>
      </c>
      <c r="P143" s="2423">
        <f t="shared" si="44"/>
        <v>1697045.2192000002</v>
      </c>
      <c r="Q143" s="2248"/>
    </row>
    <row r="144" spans="1:17" x14ac:dyDescent="0.2">
      <c r="A144" s="2424"/>
      <c r="B144" s="2247"/>
      <c r="C144" s="2425"/>
      <c r="D144" s="2247"/>
      <c r="E144" s="2334"/>
      <c r="F144" s="2247"/>
      <c r="G144" s="2247"/>
      <c r="H144" s="2247"/>
      <c r="I144" s="2247"/>
      <c r="J144" s="2247"/>
      <c r="K144" s="2334"/>
      <c r="L144" s="2247"/>
      <c r="M144" s="2247"/>
      <c r="N144" s="2247"/>
      <c r="O144" s="2247"/>
      <c r="P144" s="2247"/>
      <c r="Q144" s="2248"/>
    </row>
    <row r="145" spans="1:11" x14ac:dyDescent="0.2">
      <c r="K145" s="2282"/>
    </row>
    <row r="146" spans="1:11" x14ac:dyDescent="0.2">
      <c r="A146" s="2424" t="s">
        <v>675</v>
      </c>
      <c r="B146" s="2247"/>
    </row>
  </sheetData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56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2</vt:i4>
      </vt:variant>
    </vt:vector>
  </HeadingPairs>
  <TitlesOfParts>
    <vt:vector size="34" baseType="lpstr">
      <vt:lpstr>Souhrn příjmů a výdajů 2020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TSÚ</vt:lpstr>
      <vt:lpstr>TSÚ úpr</vt:lpstr>
      <vt:lpstr>RUD</vt:lpstr>
      <vt:lpstr>Odhad RUD koronavirus</vt:lpstr>
      <vt:lpstr>Provozní Cash flow</vt:lpstr>
      <vt:lpstr>List1</vt:lpstr>
      <vt:lpstr>List2</vt:lpstr>
      <vt:lpstr>Nákup a prodej vody</vt:lpstr>
      <vt:lpstr>Investice celkem  2020</vt:lpstr>
      <vt:lpstr>5137-DHIM</vt:lpstr>
      <vt:lpstr>5139-Materiál</vt:lpstr>
      <vt:lpstr>5164-Nájemné</vt:lpstr>
      <vt:lpstr>5169_nákup služeb celkem</vt:lpstr>
      <vt:lpstr>Opravy a udrzování celkem</vt:lpstr>
      <vt:lpstr>5331-Neinv.přísp.org.</vt:lpstr>
      <vt:lpstr>Úvěry města</vt:lpstr>
      <vt:lpstr>srovnání </vt:lpstr>
      <vt:lpstr>voda-kalkulace</vt:lpstr>
      <vt:lpstr>Konsolidace </vt:lpstr>
      <vt:lpstr>Čerpání úvěru</vt:lpstr>
      <vt:lpstr>Podkladová tabulka -CF</vt:lpstr>
      <vt:lpstr>úroky a úvěr</vt:lpstr>
      <vt:lpstr>výhled 2020 - 2025</vt:lpstr>
      <vt:lpstr>Zásobník projektů 2016-2020</vt:lpstr>
      <vt:lpstr> Propočet úroků</vt:lpstr>
      <vt:lpstr>'Výdaje kapitol celkem'!Názvy_tisku</vt:lpstr>
      <vt:lpstr>'Příjmy kapitol celkem'!Oblast_tisku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Jitka Hájková</cp:lastModifiedBy>
  <cp:lastPrinted>2020-11-19T10:47:34Z</cp:lastPrinted>
  <dcterms:created xsi:type="dcterms:W3CDTF">2014-09-16T07:52:57Z</dcterms:created>
  <dcterms:modified xsi:type="dcterms:W3CDTF">2021-01-15T08:42:09Z</dcterms:modified>
</cp:coreProperties>
</file>